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hydro\dfsroot\Finance\OEB Rate Applications\2024 IRM Application\04 - Interrogatories\Submitted to OEB\"/>
    </mc:Choice>
  </mc:AlternateContent>
  <xr:revisionPtr revIDLastSave="0" documentId="13_ncr:1_{B53DE40D-CF16-4C3E-A36A-AC5B6A61B976}" xr6:coauthVersionLast="47" xr6:coauthVersionMax="47" xr10:uidLastSave="{00000000-0000-0000-0000-000000000000}"/>
  <bookViews>
    <workbookView xWindow="-120" yWindow="-120" windowWidth="29040" windowHeight="15840" tabRatio="754" xr2:uid="{00000000-000D-0000-FFFF-FFFF00000000}"/>
  </bookViews>
  <sheets>
    <sheet name="GBE(BPI) Rate Zone Summary" sheetId="8" r:id="rId1"/>
    <sheet name="GBE(E+) Rate Zone Summary" sheetId="12" r:id="rId2"/>
    <sheet name="IESO Reported Results" sheetId="10" r:id="rId3"/>
    <sheet name="NTG Ratio References" sheetId="9" r:id="rId4"/>
    <sheet name="IESO Results Pivot" sheetId="4" r:id="rId5"/>
    <sheet name="E+ Streetlighting" sheetId="13" r:id="rId6"/>
    <sheet name="PSUI Summary" sheetId="18" r:id="rId7"/>
    <sheet name="E+ PSUI Customer Load" sheetId="15" r:id="rId8"/>
    <sheet name="PSUI Customer Gen" sheetId="16" r:id="rId9"/>
    <sheet name="PSUI Customer Total" sheetId="17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P">#REF!</definedName>
    <definedName name="\Q">#REF!</definedName>
    <definedName name="\S">#REF!</definedName>
    <definedName name="_xlnm._FilterDatabase" localSheetId="2" hidden="1">'IESO Reported Results'!$A$1:$Q$827</definedName>
    <definedName name="ACCOUNT_LIST">'[1]|'!$I$2:$I$600</definedName>
    <definedName name="AP_Arrears">#REF!</definedName>
    <definedName name="AR_Arrears">#REF!</definedName>
    <definedName name="AssetNum">'[2]CAP - data - current month'!$E$10:$E$1008</definedName>
    <definedName name="BI_LDCLIST">'[3]3. Rate Class Selection'!$B$19:$B$21</definedName>
    <definedName name="Billed">'[4]Energy Revenue'!$A$5:$S$88</definedName>
    <definedName name="BridgeYear">'[5]LDC Info'!$E$26</definedName>
    <definedName name="capcosttype">[6]Setup!$C$5:$C$10</definedName>
    <definedName name="CapOEB">[7]Setup!$A$5:$F$14</definedName>
    <definedName name="capsupplier">[8]Setup!$A$224:$A$233</definedName>
    <definedName name="CC_LIST">'[1]|'!$A$2:$A$530</definedName>
    <definedName name="CC_MASTER_LIST">'[1]|'!$E$2:$E$301</definedName>
    <definedName name="CC_OEB_LIST">'[1]|'!$K$2:$K$301</definedName>
    <definedName name="CG_FLEET_BURDEN">'[1]|Index|'!$BB$3</definedName>
    <definedName name="CG_MAT_BURDEN">'[1]|Index|'!$BB$4</definedName>
    <definedName name="ClientName">[9]Main!$C$6</definedName>
    <definedName name="CLUSTER">'[1]|OPEX|'!$C$2</definedName>
    <definedName name="CLUSTER_LIST">'[1]|'!$A$2:$A$530</definedName>
    <definedName name="CO_LIST">[10]INDEX!$AS$3:$AS$18</definedName>
    <definedName name="Company10">[7]Setup!$A$29:$A$30</definedName>
    <definedName name="Company12">[7]Setup!$A$19:$A$24</definedName>
    <definedName name="contactf">#REF!</definedName>
    <definedName name="COP">'[4]Cost of Power'!$C$27:$N$33</definedName>
    <definedName name="CostCenter">[11]Setup!$B$133:$B$207</definedName>
    <definedName name="costtype">[12]Setup!$A$5:$A$10</definedName>
    <definedName name="CurrTaxExp">'[13]Current Taxes'!$F$282</definedName>
    <definedName name="CustomerAdministration">[5]lists!$Z$1:$Z$36</definedName>
    <definedName name="CustomerCount">#REF!</definedName>
    <definedName name="DATE_LIST">[10]INDEX!$BC$3:$BC$3000</definedName>
    <definedName name="DaysInPreviousYear">'[14]Distribution Revenue by Source'!$B$22</definedName>
    <definedName name="DaysInYear">'[14]Distribution Revenue by Source'!$B$21</definedName>
    <definedName name="EBNUMBER">'[5]LDC Info'!$E$16</definedName>
    <definedName name="EMP_LIST">[10]INDEX!$AY$3:$AY$1000</definedName>
    <definedName name="ERR_INDEX_ACCT">[10]INDEX!$Y$2</definedName>
    <definedName name="expense">[12]Setup!$D$928:$D$956</definedName>
    <definedName name="FedITCcy">'[13]Current Taxes'!$F$276</definedName>
    <definedName name="FutTaxExp">'[13]Future Taxes'!$Q$311</definedName>
    <definedName name="GA">'[15]7a. Alloc Percent'!$B$77:$B$97</definedName>
    <definedName name="GLaccount">[12]Setup!$B$284:$C$919</definedName>
    <definedName name="GLlookup">[12]Setup!$A$160:$B$276</definedName>
    <definedName name="GLname">[8]Setup!$B$506:$C$1141</definedName>
    <definedName name="histdate">[16]Financials!$E$76</definedName>
    <definedName name="HoursAvail">'[17]B. Setup'!$A$123:$B$126</definedName>
    <definedName name="IncludeProject">'[18]Proj Summ'!$B$13:$CE$48</definedName>
    <definedName name="Income">'[13]Current Taxes'!$F$8</definedName>
    <definedName name="Incr2000">#REF!</definedName>
    <definedName name="Input_FW">'[19]MgtRp - FW'!$K$13:$K$18,'[19]MgtRp - FW'!$K$21:$K$24,'[19]MgtRp - FW'!$K$29,'[19]MgtRp - FW'!$K$31</definedName>
    <definedName name="Input_HUC">'[19]MgtRp - HUC'!$K$15,'[19]MgtRp - HUC'!$K$17,'[19]MgtRp - HUC'!$K$18,'[19]MgtRp - HUC'!$K$19,'[19]MgtRp - HUC'!$K$20,'[19]MgtRp - HUC'!$K$24,'[19]MgtRp - HUC'!$K$25,'[19]MgtRp - HUC'!$K$27</definedName>
    <definedName name="IS_CATEGORIES">'[1]|Index|'!$T$3:$T$32</definedName>
    <definedName name="labourlist">[11]Setup!$C$1188:$I$1362</definedName>
    <definedName name="lastyrcap">'[11]2009 Capital Budget'!$B$3:$D$500</definedName>
    <definedName name="lastyrop">'[11]2009 Operating Budget'!$B$3:$D$500</definedName>
    <definedName name="LCT">'[13]Current Taxes'!$F$272</definedName>
    <definedName name="LDC_LIST">[20]lists!$AM$1:$AM$80</definedName>
    <definedName name="LDCLIST">'[5]LDC Info'!$AA$3:$AA$99</definedName>
    <definedName name="LIMIT">#REF!</definedName>
    <definedName name="LossFactors">[5]lists!$L$2:$L$15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rge">#REF!</definedName>
    <definedName name="Month">[21]INPUT!$E$4</definedName>
    <definedName name="MONTH_A">[10]INDEX!$AD$8</definedName>
    <definedName name="MONTH_LONG">[10]INDEX!$AD$9</definedName>
    <definedName name="MULT">'[22]|Index|'!$W$4</definedName>
    <definedName name="NonPayment">[5]lists!$AA$1:$AA$71</definedName>
    <definedName name="NorB">'[17]B. Setup'!$A$131:$A$132</definedName>
    <definedName name="NumOfPCs">'[15]7a. Alloc Percent'!$A$13:$N$63</definedName>
    <definedName name="OEB_LIST">'[1]|'!$G$2:$G$600</definedName>
    <definedName name="OEBcodes">'[23]OEB Codes'!$B$9:$Z$511</definedName>
    <definedName name="operating">'[11]WorkPlan - Operating'!$B$7:$AP$678</definedName>
    <definedName name="opsupplier">[12]Setup!$A$30:$A$106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employee">'[11]Labour Types'!$B$7:$H$106</definedName>
    <definedName name="PERIOD_CUTOFF">[10]INDEX!$AD$2</definedName>
    <definedName name="PorW">'[17]B. Setup'!$C$131:$C$132</definedName>
    <definedName name="print_end">#REF!</definedName>
    <definedName name="projectemployee">'[8]Labour Types'!$U$7:$V$106</definedName>
    <definedName name="projectname">'[12]Labour Types'!$U$7:$U$137</definedName>
    <definedName name="QUARTER">[10]INDEX!$AD$10</definedName>
    <definedName name="RANGE">#REF!</definedName>
    <definedName name="RATE_CLASSES">[5]lists!$A$1:$A$104</definedName>
    <definedName name="Ratebase">'[14]Distribution Revenue by Source'!$C$25</definedName>
    <definedName name="ratedescription">[24]hidden1!$D$1:$D$122</definedName>
    <definedName name="REASON_CODES">[10]INDEX!$BA$3:$BA$32</definedName>
    <definedName name="RebaseYear">'[5]LDC Info'!$E$28</definedName>
    <definedName name="SALBENF">#REF!</definedName>
    <definedName name="salreg">#REF!</definedName>
    <definedName name="SALREGF">#REF!</definedName>
    <definedName name="Table_5_i.__2023_Lost_Revenues_Work_Form">'[25]5.  2015-2027 LRAM'!#REF!</definedName>
    <definedName name="Targets">'[26]LDC Targets'!$A$3:$D$83</definedName>
    <definedName name="TaxYear">[27]Main!$C$8</definedName>
    <definedName name="TEMPA">#REF!</definedName>
    <definedName name="TestYear">'[5]LDC Info'!$E$24</definedName>
    <definedName name="TM1REBUILDOPTION">1</definedName>
    <definedName name="TorF">'[17]B. Setup'!$B$131:$B$132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RANBUD">#REF!</definedName>
    <definedName name="TRANEND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nionStaff">[11]Setup!$B$17:$G$114</definedName>
    <definedName name="UnionTitles">[11]Setup!$B$17:$B$114</definedName>
    <definedName name="Units">[5]lists!$N$2:$N$5</definedName>
    <definedName name="UsefulLife">'[7]Depreciation Summary'!$A$10:$C$40</definedName>
    <definedName name="USOA">'[28]B. Setup'!$A$1649:$B$2120</definedName>
    <definedName name="Utility">[16]Financials!$A$1</definedName>
    <definedName name="utitliy1">[29]Financials!$A$1</definedName>
    <definedName name="VarSum">'[4]monthly details by account'!$E$99:$AB$105</definedName>
    <definedName name="vehicle">[12]Setup!$A$115:$A$134</definedName>
    <definedName name="vehiclelookup">[8]Setup!$A$325:$E$344</definedName>
    <definedName name="WAGBENF">#REF!</definedName>
    <definedName name="wagdob">#REF!</definedName>
    <definedName name="wagdobf">#REF!</definedName>
    <definedName name="wagreg">#REF!</definedName>
    <definedName name="wagregf">#REF!</definedName>
    <definedName name="wemployee">'[11]Labour Types'!$A$7:$H$106</definedName>
    <definedName name="workemployee">'[8]Labour Types'!$S$7:$T$106</definedName>
    <definedName name="workname">'[12]Labour Types'!$S$7:$S$137</definedName>
    <definedName name="YEAR">[10]INDEX!$AD$4</definedName>
    <definedName name="YEAR_LIST">[10]INDEX!$AD$11:$AD$20</definedName>
    <definedName name="YTDvar">'[2]CAP - data - current month'!$O$10:$O$1008</definedName>
  </definedNames>
  <calcPr calcId="191029"/>
  <pivotCaches>
    <pivotCache cacheId="5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5" i="8" l="1"/>
  <c r="K46" i="8" l="1"/>
  <c r="P31" i="13" l="1"/>
  <c r="P30" i="13"/>
  <c r="P21" i="13"/>
  <c r="P18" i="13"/>
  <c r="P9" i="13"/>
  <c r="P6" i="13"/>
  <c r="K36" i="13"/>
  <c r="K28" i="13"/>
  <c r="K16" i="13"/>
  <c r="K12" i="13"/>
  <c r="N37" i="13"/>
  <c r="P37" i="13" s="1"/>
  <c r="N36" i="13"/>
  <c r="P36" i="13" s="1"/>
  <c r="N35" i="13"/>
  <c r="P35" i="13" s="1"/>
  <c r="N34" i="13"/>
  <c r="P34" i="13" s="1"/>
  <c r="N33" i="13"/>
  <c r="P33" i="13" s="1"/>
  <c r="N32" i="13"/>
  <c r="P32" i="13" s="1"/>
  <c r="N31" i="13"/>
  <c r="N30" i="13"/>
  <c r="N29" i="13"/>
  <c r="P29" i="13" s="1"/>
  <c r="N28" i="13"/>
  <c r="P28" i="13" s="1"/>
  <c r="N27" i="13"/>
  <c r="P27" i="13" s="1"/>
  <c r="N26" i="13"/>
  <c r="P26" i="13" s="1"/>
  <c r="N25" i="13"/>
  <c r="P25" i="13" s="1"/>
  <c r="N24" i="13"/>
  <c r="P24" i="13" s="1"/>
  <c r="N23" i="13"/>
  <c r="P23" i="13" s="1"/>
  <c r="N22" i="13"/>
  <c r="P22" i="13" s="1"/>
  <c r="N21" i="13"/>
  <c r="N20" i="13"/>
  <c r="P20" i="13" s="1"/>
  <c r="N19" i="13"/>
  <c r="P19" i="13" s="1"/>
  <c r="N18" i="13"/>
  <c r="N17" i="13"/>
  <c r="P17" i="13" s="1"/>
  <c r="N16" i="13"/>
  <c r="P16" i="13" s="1"/>
  <c r="N15" i="13"/>
  <c r="P15" i="13" s="1"/>
  <c r="N14" i="13"/>
  <c r="P14" i="13" s="1"/>
  <c r="N13" i="13"/>
  <c r="P13" i="13" s="1"/>
  <c r="N12" i="13"/>
  <c r="P12" i="13" s="1"/>
  <c r="N11" i="13"/>
  <c r="P11" i="13" s="1"/>
  <c r="N10" i="13"/>
  <c r="P10" i="13" s="1"/>
  <c r="N9" i="13"/>
  <c r="N8" i="13"/>
  <c r="P8" i="13" s="1"/>
  <c r="N7" i="13"/>
  <c r="P7" i="13" s="1"/>
  <c r="N6" i="13"/>
  <c r="N5" i="13"/>
  <c r="P5" i="13" s="1"/>
  <c r="I6" i="13"/>
  <c r="K6" i="13" s="1"/>
  <c r="I7" i="13"/>
  <c r="K7" i="13" s="1"/>
  <c r="I8" i="13"/>
  <c r="K8" i="13" s="1"/>
  <c r="I9" i="13"/>
  <c r="K9" i="13" s="1"/>
  <c r="I10" i="13"/>
  <c r="K10" i="13" s="1"/>
  <c r="I11" i="13"/>
  <c r="K11" i="13" s="1"/>
  <c r="I12" i="13"/>
  <c r="I13" i="13"/>
  <c r="K13" i="13" s="1"/>
  <c r="I14" i="13"/>
  <c r="K14" i="13" s="1"/>
  <c r="I15" i="13"/>
  <c r="K15" i="13" s="1"/>
  <c r="I16" i="13"/>
  <c r="I17" i="13"/>
  <c r="K17" i="13" s="1"/>
  <c r="I18" i="13"/>
  <c r="K18" i="13" s="1"/>
  <c r="I19" i="13"/>
  <c r="K19" i="13" s="1"/>
  <c r="I20" i="13"/>
  <c r="K20" i="13" s="1"/>
  <c r="I21" i="13"/>
  <c r="K21" i="13" s="1"/>
  <c r="I22" i="13"/>
  <c r="K22" i="13" s="1"/>
  <c r="I23" i="13"/>
  <c r="K23" i="13" s="1"/>
  <c r="I24" i="13"/>
  <c r="K24" i="13" s="1"/>
  <c r="I25" i="13"/>
  <c r="K25" i="13" s="1"/>
  <c r="I26" i="13"/>
  <c r="K26" i="13" s="1"/>
  <c r="I27" i="13"/>
  <c r="K27" i="13" s="1"/>
  <c r="I28" i="13"/>
  <c r="I29" i="13"/>
  <c r="K29" i="13" s="1"/>
  <c r="I30" i="13"/>
  <c r="K30" i="13" s="1"/>
  <c r="I31" i="13"/>
  <c r="K31" i="13" s="1"/>
  <c r="I32" i="13"/>
  <c r="K32" i="13" s="1"/>
  <c r="I33" i="13"/>
  <c r="K33" i="13" s="1"/>
  <c r="I34" i="13"/>
  <c r="K34" i="13" s="1"/>
  <c r="I35" i="13"/>
  <c r="K35" i="13" s="1"/>
  <c r="I36" i="13"/>
  <c r="I37" i="13"/>
  <c r="K37" i="13" s="1"/>
  <c r="I5" i="13"/>
  <c r="K5" i="13" s="1"/>
  <c r="N161" i="13"/>
  <c r="I161" i="13"/>
  <c r="P160" i="13"/>
  <c r="K160" i="13"/>
  <c r="P159" i="13"/>
  <c r="K159" i="13"/>
  <c r="P158" i="13"/>
  <c r="K158" i="13"/>
  <c r="P157" i="13"/>
  <c r="K157" i="13"/>
  <c r="P156" i="13"/>
  <c r="K156" i="13"/>
  <c r="P155" i="13"/>
  <c r="K155" i="13"/>
  <c r="P154" i="13"/>
  <c r="K154" i="13"/>
  <c r="P153" i="13"/>
  <c r="K153" i="13"/>
  <c r="P152" i="13"/>
  <c r="K152" i="13"/>
  <c r="P151" i="13"/>
  <c r="K151" i="13"/>
  <c r="P150" i="13"/>
  <c r="K150" i="13"/>
  <c r="P149" i="13"/>
  <c r="K149" i="13"/>
  <c r="P148" i="13"/>
  <c r="K148" i="13"/>
  <c r="P147" i="13"/>
  <c r="K147" i="13"/>
  <c r="P146" i="13"/>
  <c r="K146" i="13"/>
  <c r="P145" i="13"/>
  <c r="K145" i="13"/>
  <c r="P144" i="13"/>
  <c r="K144" i="13"/>
  <c r="P143" i="13"/>
  <c r="K143" i="13"/>
  <c r="P142" i="13"/>
  <c r="K142" i="13"/>
  <c r="P141" i="13"/>
  <c r="K141" i="13"/>
  <c r="P140" i="13"/>
  <c r="K140" i="13"/>
  <c r="P139" i="13"/>
  <c r="K139" i="13"/>
  <c r="P138" i="13"/>
  <c r="K138" i="13"/>
  <c r="P137" i="13"/>
  <c r="K137" i="13"/>
  <c r="P136" i="13"/>
  <c r="K136" i="13"/>
  <c r="P135" i="13"/>
  <c r="K135" i="13"/>
  <c r="P134" i="13"/>
  <c r="K134" i="13"/>
  <c r="P133" i="13"/>
  <c r="K133" i="13"/>
  <c r="P132" i="13"/>
  <c r="K132" i="13"/>
  <c r="P131" i="13"/>
  <c r="K131" i="13"/>
  <c r="P130" i="13"/>
  <c r="K130" i="13"/>
  <c r="P129" i="13"/>
  <c r="K129" i="13"/>
  <c r="P128" i="13"/>
  <c r="K128" i="13"/>
  <c r="N79" i="13"/>
  <c r="I79" i="13"/>
  <c r="N120" i="13"/>
  <c r="I120" i="13"/>
  <c r="P119" i="13"/>
  <c r="K119" i="13"/>
  <c r="P118" i="13"/>
  <c r="K118" i="13"/>
  <c r="P117" i="13"/>
  <c r="K117" i="13"/>
  <c r="P116" i="13"/>
  <c r="K116" i="13"/>
  <c r="P115" i="13"/>
  <c r="K115" i="13"/>
  <c r="P114" i="13"/>
  <c r="K114" i="13"/>
  <c r="P113" i="13"/>
  <c r="K113" i="13"/>
  <c r="P112" i="13"/>
  <c r="K112" i="13"/>
  <c r="P111" i="13"/>
  <c r="K111" i="13"/>
  <c r="P110" i="13"/>
  <c r="K110" i="13"/>
  <c r="P109" i="13"/>
  <c r="K109" i="13"/>
  <c r="P108" i="13"/>
  <c r="K108" i="13"/>
  <c r="P107" i="13"/>
  <c r="K107" i="13"/>
  <c r="P106" i="13"/>
  <c r="K106" i="13"/>
  <c r="P105" i="13"/>
  <c r="K105" i="13"/>
  <c r="P104" i="13"/>
  <c r="K104" i="13"/>
  <c r="P103" i="13"/>
  <c r="K103" i="13"/>
  <c r="P102" i="13"/>
  <c r="K102" i="13"/>
  <c r="P101" i="13"/>
  <c r="K101" i="13"/>
  <c r="P100" i="13"/>
  <c r="K100" i="13"/>
  <c r="P99" i="13"/>
  <c r="K99" i="13"/>
  <c r="P98" i="13"/>
  <c r="K98" i="13"/>
  <c r="P97" i="13"/>
  <c r="K97" i="13"/>
  <c r="P96" i="13"/>
  <c r="K96" i="13"/>
  <c r="P95" i="13"/>
  <c r="K95" i="13"/>
  <c r="P94" i="13"/>
  <c r="K94" i="13"/>
  <c r="P93" i="13"/>
  <c r="K93" i="13"/>
  <c r="P92" i="13"/>
  <c r="K92" i="13"/>
  <c r="P91" i="13"/>
  <c r="K91" i="13"/>
  <c r="P90" i="13"/>
  <c r="K90" i="13"/>
  <c r="P89" i="13"/>
  <c r="K89" i="13"/>
  <c r="P88" i="13"/>
  <c r="K88" i="13"/>
  <c r="P87" i="13"/>
  <c r="K87" i="13"/>
  <c r="K75" i="13"/>
  <c r="K76" i="13"/>
  <c r="K77" i="13"/>
  <c r="K78" i="13"/>
  <c r="K74" i="13"/>
  <c r="K73" i="13"/>
  <c r="K72" i="13"/>
  <c r="K71" i="13"/>
  <c r="K70" i="13"/>
  <c r="K69" i="13"/>
  <c r="K68" i="13"/>
  <c r="K67" i="13"/>
  <c r="K66" i="13"/>
  <c r="K65" i="13"/>
  <c r="K64" i="13"/>
  <c r="K63" i="13"/>
  <c r="K62" i="13"/>
  <c r="K61" i="13"/>
  <c r="K60" i="13"/>
  <c r="K59" i="13"/>
  <c r="K58" i="13"/>
  <c r="K57" i="13"/>
  <c r="K56" i="13"/>
  <c r="K55" i="13"/>
  <c r="K54" i="13"/>
  <c r="K53" i="13"/>
  <c r="K52" i="13"/>
  <c r="K51" i="13"/>
  <c r="K50" i="13"/>
  <c r="K49" i="13"/>
  <c r="K48" i="13"/>
  <c r="K47" i="13"/>
  <c r="K46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P53" i="13"/>
  <c r="P52" i="13"/>
  <c r="P51" i="13"/>
  <c r="P50" i="13"/>
  <c r="P49" i="13"/>
  <c r="P48" i="13"/>
  <c r="P47" i="13"/>
  <c r="P46" i="13"/>
  <c r="P79" i="13" l="1"/>
  <c r="C48" i="13" s="1"/>
  <c r="K120" i="13"/>
  <c r="C88" i="13" s="1"/>
  <c r="D89" i="13"/>
  <c r="F89" i="13" s="1"/>
  <c r="F91" i="13" s="1"/>
  <c r="F92" i="13" s="1"/>
  <c r="F93" i="13" s="1"/>
  <c r="F94" i="13" s="1"/>
  <c r="F95" i="13" s="1"/>
  <c r="P38" i="13"/>
  <c r="C7" i="13" s="1"/>
  <c r="K38" i="13"/>
  <c r="K79" i="13"/>
  <c r="C47" i="13" s="1"/>
  <c r="P120" i="13"/>
  <c r="C89" i="13" s="1"/>
  <c r="P161" i="13"/>
  <c r="C130" i="13" s="1"/>
  <c r="K161" i="13"/>
  <c r="C129" i="13" s="1"/>
  <c r="D130" i="13" s="1"/>
  <c r="F130" i="13" s="1"/>
  <c r="F132" i="13" s="1"/>
  <c r="F133" i="13" s="1"/>
  <c r="F134" i="13" s="1"/>
  <c r="F135" i="13" s="1"/>
  <c r="F136" i="13" s="1"/>
  <c r="D48" i="13" l="1"/>
  <c r="F48" i="13" s="1"/>
  <c r="F90" i="13"/>
  <c r="F131" i="13"/>
  <c r="F50" i="13" l="1"/>
  <c r="F51" i="13" s="1"/>
  <c r="F52" i="13" s="1"/>
  <c r="F53" i="13" s="1"/>
  <c r="F54" i="13" s="1"/>
  <c r="F49" i="13"/>
  <c r="K3" i="10" l="1"/>
  <c r="K4" i="10"/>
  <c r="K5" i="10"/>
  <c r="K6" i="10"/>
  <c r="K8" i="10"/>
  <c r="K9" i="10"/>
  <c r="K10" i="10"/>
  <c r="K11" i="10"/>
  <c r="K12" i="10"/>
  <c r="K15" i="10"/>
  <c r="K16" i="10"/>
  <c r="K17" i="10"/>
  <c r="K18" i="10"/>
  <c r="K19" i="10"/>
  <c r="K20" i="10"/>
  <c r="K21" i="10"/>
  <c r="K26" i="10"/>
  <c r="K27" i="10"/>
  <c r="K28" i="10"/>
  <c r="K30" i="10"/>
  <c r="K31" i="10"/>
  <c r="K33" i="10"/>
  <c r="K34" i="10"/>
  <c r="K35" i="10"/>
  <c r="K36" i="10"/>
  <c r="K37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5" i="10"/>
  <c r="K157" i="10"/>
  <c r="K173" i="10"/>
  <c r="K174" i="10"/>
  <c r="K177" i="10"/>
  <c r="K179" i="10"/>
  <c r="K182" i="10"/>
  <c r="K183" i="10"/>
  <c r="K184" i="10"/>
  <c r="K185" i="10"/>
  <c r="K186" i="10"/>
  <c r="K188" i="10"/>
  <c r="K192" i="10"/>
  <c r="K193" i="10"/>
  <c r="K197" i="10"/>
  <c r="K198" i="10"/>
  <c r="K200" i="10"/>
  <c r="K209" i="10"/>
  <c r="K214" i="10"/>
  <c r="K216" i="10"/>
  <c r="K217" i="10"/>
  <c r="K218" i="10"/>
  <c r="K227" i="10"/>
  <c r="K228" i="10"/>
  <c r="K229" i="10"/>
  <c r="K231" i="10"/>
  <c r="K232" i="10"/>
  <c r="K233" i="10"/>
  <c r="K237" i="10"/>
  <c r="K240" i="10"/>
  <c r="K244" i="10"/>
  <c r="K248" i="10"/>
  <c r="K249" i="10"/>
  <c r="K250" i="10"/>
  <c r="K255" i="10"/>
  <c r="K258" i="10"/>
  <c r="K261" i="10"/>
  <c r="K263" i="10"/>
  <c r="K265" i="10"/>
  <c r="K267" i="10"/>
  <c r="K268" i="10"/>
  <c r="K273" i="10"/>
  <c r="K274" i="10"/>
  <c r="K275" i="10"/>
  <c r="K277" i="10"/>
  <c r="K278" i="10"/>
  <c r="K280" i="10"/>
  <c r="K282" i="10"/>
  <c r="K283" i="10"/>
  <c r="K287" i="10"/>
  <c r="K289" i="10"/>
  <c r="K292" i="10"/>
  <c r="K298" i="10"/>
  <c r="K299" i="10"/>
  <c r="K302" i="10"/>
  <c r="K304" i="10"/>
  <c r="K306" i="10"/>
  <c r="K307" i="10"/>
  <c r="K308" i="10"/>
  <c r="K309" i="10"/>
  <c r="K311" i="10"/>
  <c r="K312" i="10"/>
  <c r="K313" i="10"/>
  <c r="K316" i="10"/>
  <c r="K318" i="10"/>
  <c r="K321" i="10"/>
  <c r="K322" i="10"/>
  <c r="K324" i="10"/>
  <c r="K328" i="10"/>
  <c r="K329" i="10"/>
  <c r="K332" i="10"/>
  <c r="K333" i="10"/>
  <c r="K334" i="10"/>
  <c r="K336" i="10"/>
  <c r="K337" i="10"/>
  <c r="K346" i="10"/>
  <c r="K348" i="10"/>
  <c r="K349" i="10"/>
  <c r="K350" i="10"/>
  <c r="K351" i="10"/>
  <c r="K353" i="10"/>
  <c r="K355" i="10"/>
  <c r="K356" i="10"/>
  <c r="K358" i="10"/>
  <c r="K359" i="10"/>
  <c r="K361" i="10"/>
  <c r="K363" i="10"/>
  <c r="K364" i="10"/>
  <c r="K366" i="10"/>
  <c r="K368" i="10"/>
  <c r="K369" i="10"/>
  <c r="K370" i="10"/>
  <c r="K371" i="10"/>
  <c r="K373" i="10"/>
  <c r="K374" i="10"/>
  <c r="K375" i="10"/>
  <c r="K376" i="10"/>
  <c r="K377" i="10"/>
  <c r="K378" i="10"/>
  <c r="K380" i="10"/>
  <c r="K381" i="10"/>
  <c r="K386" i="10"/>
  <c r="K388" i="10"/>
  <c r="K389" i="10"/>
  <c r="K390" i="10"/>
  <c r="K391" i="10"/>
  <c r="K393" i="10"/>
  <c r="K396" i="10"/>
  <c r="K397" i="10"/>
  <c r="K399" i="10"/>
  <c r="K400" i="10"/>
  <c r="K402" i="10"/>
  <c r="K403" i="10"/>
  <c r="K405" i="10"/>
  <c r="K407" i="10"/>
  <c r="K408" i="10"/>
  <c r="K409" i="10"/>
  <c r="K410" i="10"/>
  <c r="K412" i="10"/>
  <c r="K414" i="10"/>
  <c r="K415" i="10"/>
  <c r="K416" i="10"/>
  <c r="K417" i="10"/>
  <c r="K418" i="10"/>
  <c r="K420" i="10"/>
  <c r="K421" i="10"/>
  <c r="K422" i="10"/>
  <c r="K423" i="10"/>
  <c r="K424" i="10"/>
  <c r="K426" i="10"/>
  <c r="K427" i="10"/>
  <c r="K428" i="10"/>
  <c r="K429" i="10"/>
  <c r="K430" i="10"/>
  <c r="K431" i="10"/>
  <c r="K433" i="10"/>
  <c r="K434" i="10"/>
  <c r="K435" i="10"/>
  <c r="K436" i="10"/>
  <c r="K437" i="10"/>
  <c r="K438" i="10"/>
  <c r="K439" i="10"/>
  <c r="K440" i="10"/>
  <c r="K441" i="10"/>
  <c r="K442" i="10"/>
  <c r="K443" i="10"/>
  <c r="K445" i="10"/>
  <c r="K446" i="10"/>
  <c r="K447" i="10"/>
  <c r="K448" i="10"/>
  <c r="K449" i="10"/>
  <c r="K450" i="10"/>
  <c r="K451" i="10"/>
  <c r="K456" i="10"/>
  <c r="K457" i="10"/>
  <c r="K461" i="10"/>
  <c r="K462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1" i="10"/>
  <c r="K482" i="10"/>
  <c r="K483" i="10"/>
  <c r="K484" i="10"/>
  <c r="K485" i="10"/>
  <c r="K486" i="10"/>
  <c r="K487" i="10"/>
  <c r="K489" i="10"/>
  <c r="K490" i="10"/>
  <c r="K491" i="10"/>
  <c r="K494" i="10"/>
  <c r="K495" i="10"/>
  <c r="K496" i="10"/>
  <c r="K501" i="10"/>
  <c r="K502" i="10"/>
  <c r="K503" i="10"/>
  <c r="K504" i="10"/>
  <c r="K505" i="10"/>
  <c r="K506" i="10"/>
  <c r="K507" i="10"/>
  <c r="K508" i="10"/>
  <c r="K510" i="10"/>
  <c r="K511" i="10"/>
  <c r="K512" i="10"/>
  <c r="K513" i="10"/>
  <c r="K514" i="10"/>
  <c r="K515" i="10"/>
  <c r="K516" i="10"/>
  <c r="K517" i="10"/>
  <c r="K519" i="10"/>
  <c r="K520" i="10"/>
  <c r="K521" i="10"/>
  <c r="K522" i="10"/>
  <c r="K525" i="10"/>
  <c r="K526" i="10"/>
  <c r="K527" i="10"/>
  <c r="K528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3" i="10"/>
  <c r="K584" i="10"/>
  <c r="K585" i="10"/>
  <c r="K587" i="10"/>
  <c r="K589" i="10"/>
  <c r="K592" i="10"/>
  <c r="K593" i="10"/>
  <c r="K594" i="10"/>
  <c r="K595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10" i="10"/>
  <c r="K611" i="10"/>
  <c r="K613" i="10"/>
  <c r="K614" i="10"/>
  <c r="K615" i="10"/>
  <c r="K616" i="10"/>
  <c r="K617" i="10"/>
  <c r="K618" i="10"/>
  <c r="K619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6" i="10"/>
  <c r="K667" i="10"/>
  <c r="K668" i="10"/>
  <c r="K669" i="10"/>
  <c r="K672" i="10"/>
  <c r="K673" i="10"/>
  <c r="K674" i="10"/>
  <c r="K676" i="10"/>
  <c r="K677" i="10"/>
  <c r="K678" i="10"/>
  <c r="K679" i="10"/>
  <c r="K680" i="10"/>
  <c r="K681" i="10"/>
  <c r="K682" i="10"/>
  <c r="K683" i="10"/>
  <c r="K684" i="10"/>
  <c r="K688" i="10"/>
  <c r="K689" i="10"/>
  <c r="K690" i="10"/>
  <c r="K691" i="10"/>
  <c r="K692" i="10"/>
  <c r="K694" i="10"/>
  <c r="K695" i="10"/>
  <c r="K698" i="10"/>
  <c r="K699" i="10"/>
  <c r="K700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21" i="10"/>
  <c r="K722" i="10"/>
  <c r="K724" i="10"/>
  <c r="K725" i="10"/>
  <c r="K726" i="10"/>
  <c r="K727" i="10"/>
  <c r="K728" i="10"/>
  <c r="K729" i="10"/>
  <c r="K730" i="10"/>
  <c r="K734" i="10"/>
  <c r="K736" i="10"/>
  <c r="K737" i="10"/>
  <c r="K738" i="10"/>
  <c r="K739" i="10"/>
  <c r="K740" i="10"/>
  <c r="K741" i="10"/>
  <c r="K742" i="10"/>
  <c r="K745" i="10"/>
  <c r="K746" i="10"/>
  <c r="K748" i="10"/>
  <c r="K749" i="10"/>
  <c r="K750" i="10"/>
  <c r="K751" i="10"/>
  <c r="K752" i="10"/>
  <c r="K753" i="10"/>
  <c r="K754" i="10"/>
  <c r="K756" i="10"/>
  <c r="K758" i="10"/>
  <c r="K759" i="10"/>
  <c r="K760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5" i="10"/>
  <c r="K776" i="10"/>
  <c r="K777" i="10"/>
  <c r="K778" i="10"/>
  <c r="K779" i="10"/>
  <c r="K780" i="10"/>
  <c r="K781" i="10"/>
  <c r="K782" i="10"/>
  <c r="K783" i="10"/>
  <c r="K784" i="10"/>
  <c r="K787" i="10"/>
  <c r="K788" i="10"/>
  <c r="K789" i="10"/>
  <c r="K790" i="10"/>
  <c r="K791" i="10"/>
  <c r="K792" i="10"/>
  <c r="K793" i="10"/>
  <c r="K794" i="10"/>
  <c r="K797" i="10"/>
  <c r="K798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M3" i="10" l="1"/>
  <c r="N3" i="10"/>
  <c r="O3" i="10"/>
  <c r="Q3" i="10" s="1"/>
  <c r="M4" i="10"/>
  <c r="N4" i="10"/>
  <c r="O4" i="10"/>
  <c r="Q4" i="10"/>
  <c r="M5" i="10"/>
  <c r="N5" i="10"/>
  <c r="O5" i="10"/>
  <c r="Q5" i="10" s="1"/>
  <c r="M6" i="10"/>
  <c r="N6" i="10"/>
  <c r="O6" i="10"/>
  <c r="Q6" i="10"/>
  <c r="M7" i="10"/>
  <c r="N7" i="10"/>
  <c r="O7" i="10"/>
  <c r="Q7" i="10" s="1"/>
  <c r="M8" i="10"/>
  <c r="N8" i="10"/>
  <c r="O8" i="10"/>
  <c r="Q8" i="10"/>
  <c r="M9" i="10"/>
  <c r="N9" i="10"/>
  <c r="O9" i="10"/>
  <c r="Q9" i="10" s="1"/>
  <c r="M10" i="10"/>
  <c r="N10" i="10"/>
  <c r="O10" i="10"/>
  <c r="Q10" i="10"/>
  <c r="M11" i="10"/>
  <c r="N11" i="10"/>
  <c r="O11" i="10"/>
  <c r="Q11" i="10" s="1"/>
  <c r="M12" i="10"/>
  <c r="N12" i="10"/>
  <c r="O12" i="10"/>
  <c r="Q12" i="10"/>
  <c r="M13" i="10"/>
  <c r="N13" i="10"/>
  <c r="O13" i="10"/>
  <c r="M14" i="10"/>
  <c r="N14" i="10"/>
  <c r="O14" i="10"/>
  <c r="Q14" i="10"/>
  <c r="M15" i="10"/>
  <c r="N15" i="10"/>
  <c r="O15" i="10"/>
  <c r="Q15" i="10" s="1"/>
  <c r="M16" i="10"/>
  <c r="N16" i="10"/>
  <c r="O16" i="10"/>
  <c r="Q16" i="10" s="1"/>
  <c r="M17" i="10"/>
  <c r="N17" i="10"/>
  <c r="O17" i="10"/>
  <c r="Q17" i="10" s="1"/>
  <c r="M18" i="10"/>
  <c r="N18" i="10"/>
  <c r="O18" i="10"/>
  <c r="Q18" i="10" s="1"/>
  <c r="M19" i="10"/>
  <c r="N19" i="10"/>
  <c r="O19" i="10"/>
  <c r="M20" i="10"/>
  <c r="N20" i="10"/>
  <c r="O20" i="10"/>
  <c r="Q20" i="10"/>
  <c r="M21" i="10"/>
  <c r="N21" i="10"/>
  <c r="O21" i="10"/>
  <c r="Q21" i="10" s="1"/>
  <c r="M22" i="10"/>
  <c r="N22" i="10"/>
  <c r="O22" i="10"/>
  <c r="Q22" i="10" s="1"/>
  <c r="M23" i="10"/>
  <c r="N23" i="10"/>
  <c r="O23" i="10"/>
  <c r="Q23" i="10" s="1"/>
  <c r="M24" i="10"/>
  <c r="N24" i="10"/>
  <c r="O24" i="10"/>
  <c r="Q24" i="10" s="1"/>
  <c r="M25" i="10"/>
  <c r="N25" i="10"/>
  <c r="O25" i="10"/>
  <c r="M26" i="10"/>
  <c r="N26" i="10"/>
  <c r="O26" i="10"/>
  <c r="Q26" i="10"/>
  <c r="M27" i="10"/>
  <c r="N27" i="10"/>
  <c r="O27" i="10"/>
  <c r="M28" i="10"/>
  <c r="N28" i="10"/>
  <c r="O28" i="10"/>
  <c r="Q28" i="10"/>
  <c r="M29" i="10"/>
  <c r="N29" i="10"/>
  <c r="O29" i="10"/>
  <c r="M30" i="10"/>
  <c r="N30" i="10"/>
  <c r="O30" i="10"/>
  <c r="Q30" i="10" s="1"/>
  <c r="M31" i="10"/>
  <c r="N31" i="10"/>
  <c r="O31" i="10"/>
  <c r="Q31" i="10" s="1"/>
  <c r="M32" i="10"/>
  <c r="N32" i="10"/>
  <c r="O32" i="10"/>
  <c r="Q32" i="10"/>
  <c r="M33" i="10"/>
  <c r="N33" i="10"/>
  <c r="O33" i="10"/>
  <c r="Q33" i="10" s="1"/>
  <c r="M34" i="10"/>
  <c r="N34" i="10"/>
  <c r="O34" i="10"/>
  <c r="Q34" i="10" s="1"/>
  <c r="M35" i="10"/>
  <c r="N35" i="10"/>
  <c r="O35" i="10"/>
  <c r="M36" i="10"/>
  <c r="N36" i="10"/>
  <c r="O36" i="10"/>
  <c r="Q36" i="10" s="1"/>
  <c r="M37" i="10"/>
  <c r="N37" i="10"/>
  <c r="O37" i="10"/>
  <c r="Q37" i="10" s="1"/>
  <c r="M38" i="10"/>
  <c r="N38" i="10"/>
  <c r="O38" i="10"/>
  <c r="Q38" i="10"/>
  <c r="M39" i="10"/>
  <c r="N39" i="10"/>
  <c r="O39" i="10"/>
  <c r="M40" i="10"/>
  <c r="N40" i="10"/>
  <c r="O40" i="10"/>
  <c r="Q40" i="10" s="1"/>
  <c r="M41" i="10"/>
  <c r="N41" i="10"/>
  <c r="O41" i="10"/>
  <c r="M42" i="10"/>
  <c r="N42" i="10"/>
  <c r="O42" i="10"/>
  <c r="Q42" i="10" s="1"/>
  <c r="M43" i="10"/>
  <c r="N43" i="10"/>
  <c r="O43" i="10"/>
  <c r="Q43" i="10" s="1"/>
  <c r="M44" i="10"/>
  <c r="N44" i="10"/>
  <c r="O44" i="10"/>
  <c r="Q44" i="10"/>
  <c r="M45" i="10"/>
  <c r="N45" i="10"/>
  <c r="O45" i="10"/>
  <c r="Q45" i="10" s="1"/>
  <c r="M46" i="10"/>
  <c r="N46" i="10"/>
  <c r="O46" i="10"/>
  <c r="M47" i="10"/>
  <c r="N47" i="10"/>
  <c r="O47" i="10"/>
  <c r="M48" i="10"/>
  <c r="N48" i="10"/>
  <c r="O48" i="10"/>
  <c r="Q48" i="10" s="1"/>
  <c r="M49" i="10"/>
  <c r="N49" i="10"/>
  <c r="O49" i="10"/>
  <c r="Q49" i="10" s="1"/>
  <c r="M50" i="10"/>
  <c r="N50" i="10"/>
  <c r="O50" i="10"/>
  <c r="Q50" i="10"/>
  <c r="M51" i="10"/>
  <c r="N51" i="10"/>
  <c r="O51" i="10"/>
  <c r="M52" i="10"/>
  <c r="N52" i="10"/>
  <c r="O52" i="10"/>
  <c r="Q52" i="10" s="1"/>
  <c r="M53" i="10"/>
  <c r="N53" i="10"/>
  <c r="O53" i="10"/>
  <c r="M54" i="10"/>
  <c r="N54" i="10"/>
  <c r="O54" i="10"/>
  <c r="Q54" i="10" s="1"/>
  <c r="M55" i="10"/>
  <c r="N55" i="10"/>
  <c r="O55" i="10"/>
  <c r="Q55" i="10" s="1"/>
  <c r="M56" i="10"/>
  <c r="N56" i="10"/>
  <c r="O56" i="10"/>
  <c r="Q56" i="10"/>
  <c r="M57" i="10"/>
  <c r="N57" i="10"/>
  <c r="O57" i="10"/>
  <c r="M58" i="10"/>
  <c r="N58" i="10"/>
  <c r="O58" i="10"/>
  <c r="Q58" i="10" s="1"/>
  <c r="M59" i="10"/>
  <c r="N59" i="10"/>
  <c r="O59" i="10"/>
  <c r="Q59" i="10" s="1"/>
  <c r="M60" i="10"/>
  <c r="N60" i="10"/>
  <c r="O60" i="10"/>
  <c r="Q60" i="10" s="1"/>
  <c r="M61" i="10"/>
  <c r="N61" i="10"/>
  <c r="O61" i="10"/>
  <c r="Q61" i="10" s="1"/>
  <c r="M62" i="10"/>
  <c r="N62" i="10"/>
  <c r="O62" i="10"/>
  <c r="Q62" i="10"/>
  <c r="M63" i="10"/>
  <c r="N63" i="10"/>
  <c r="O63" i="10"/>
  <c r="M64" i="10"/>
  <c r="N64" i="10"/>
  <c r="O64" i="10"/>
  <c r="Q64" i="10" s="1"/>
  <c r="M65" i="10"/>
  <c r="N65" i="10"/>
  <c r="O65" i="10"/>
  <c r="M66" i="10"/>
  <c r="N66" i="10"/>
  <c r="O66" i="10"/>
  <c r="Q66" i="10"/>
  <c r="M67" i="10"/>
  <c r="N67" i="10"/>
  <c r="O67" i="10"/>
  <c r="Q67" i="10" s="1"/>
  <c r="M68" i="10"/>
  <c r="N68" i="10"/>
  <c r="O68" i="10"/>
  <c r="Q68" i="10"/>
  <c r="M69" i="10"/>
  <c r="N69" i="10"/>
  <c r="O69" i="10"/>
  <c r="M70" i="10"/>
  <c r="N70" i="10"/>
  <c r="O70" i="10"/>
  <c r="M71" i="10"/>
  <c r="N71" i="10"/>
  <c r="O71" i="10"/>
  <c r="Q71" i="10" s="1"/>
  <c r="M72" i="10"/>
  <c r="N72" i="10"/>
  <c r="O72" i="10"/>
  <c r="Q72" i="10" s="1"/>
  <c r="M73" i="10"/>
  <c r="N73" i="10"/>
  <c r="O73" i="10"/>
  <c r="Q73" i="10" s="1"/>
  <c r="M74" i="10"/>
  <c r="N74" i="10"/>
  <c r="O74" i="10"/>
  <c r="Q74" i="10"/>
  <c r="M75" i="10"/>
  <c r="N75" i="10"/>
  <c r="O75" i="10"/>
  <c r="M76" i="10"/>
  <c r="N76" i="10"/>
  <c r="O76" i="10"/>
  <c r="Q76" i="10" s="1"/>
  <c r="M77" i="10"/>
  <c r="N77" i="10"/>
  <c r="O77" i="10"/>
  <c r="M78" i="10"/>
  <c r="N78" i="10"/>
  <c r="O78" i="10"/>
  <c r="Q78" i="10"/>
  <c r="M79" i="10"/>
  <c r="N79" i="10"/>
  <c r="O79" i="10"/>
  <c r="Q79" i="10" s="1"/>
  <c r="M80" i="10"/>
  <c r="N80" i="10"/>
  <c r="O80" i="10"/>
  <c r="Q80" i="10"/>
  <c r="M81" i="10"/>
  <c r="N81" i="10"/>
  <c r="O81" i="10"/>
  <c r="M82" i="10"/>
  <c r="N82" i="10"/>
  <c r="O82" i="10"/>
  <c r="Q82" i="10" s="1"/>
  <c r="M83" i="10"/>
  <c r="N83" i="10"/>
  <c r="O83" i="10"/>
  <c r="Q83" i="10" s="1"/>
  <c r="M84" i="10"/>
  <c r="N84" i="10"/>
  <c r="O84" i="10"/>
  <c r="Q84" i="10" s="1"/>
  <c r="M85" i="10"/>
  <c r="N85" i="10"/>
  <c r="O85" i="10"/>
  <c r="Q85" i="10" s="1"/>
  <c r="M86" i="10"/>
  <c r="N86" i="10"/>
  <c r="O86" i="10"/>
  <c r="Q86" i="10"/>
  <c r="M87" i="10"/>
  <c r="N87" i="10"/>
  <c r="O87" i="10"/>
  <c r="M88" i="10"/>
  <c r="N88" i="10"/>
  <c r="O88" i="10"/>
  <c r="Q88" i="10" s="1"/>
  <c r="M89" i="10"/>
  <c r="N89" i="10"/>
  <c r="O89" i="10"/>
  <c r="M90" i="10"/>
  <c r="N90" i="10"/>
  <c r="O90" i="10"/>
  <c r="Q90" i="10"/>
  <c r="M91" i="10"/>
  <c r="N91" i="10"/>
  <c r="O91" i="10"/>
  <c r="Q91" i="10" s="1"/>
  <c r="M92" i="10"/>
  <c r="N92" i="10"/>
  <c r="O92" i="10"/>
  <c r="Q92" i="10" s="1"/>
  <c r="M93" i="10"/>
  <c r="N93" i="10"/>
  <c r="O93" i="10"/>
  <c r="Q93" i="10" s="1"/>
  <c r="M94" i="10"/>
  <c r="N94" i="10"/>
  <c r="O94" i="10"/>
  <c r="Q94" i="10"/>
  <c r="M95" i="10"/>
  <c r="N95" i="10"/>
  <c r="O95" i="10"/>
  <c r="M96" i="10"/>
  <c r="N96" i="10"/>
  <c r="O96" i="10"/>
  <c r="Q96" i="10" s="1"/>
  <c r="M97" i="10"/>
  <c r="N97" i="10"/>
  <c r="O97" i="10"/>
  <c r="Q97" i="10" s="1"/>
  <c r="M98" i="10"/>
  <c r="N98" i="10"/>
  <c r="O98" i="10"/>
  <c r="Q98" i="10" s="1"/>
  <c r="M99" i="10"/>
  <c r="N99" i="10"/>
  <c r="O99" i="10"/>
  <c r="Q99" i="10" s="1"/>
  <c r="M100" i="10"/>
  <c r="Q100" i="10" s="1"/>
  <c r="N100" i="10"/>
  <c r="O100" i="10"/>
  <c r="M101" i="10"/>
  <c r="N101" i="10"/>
  <c r="O101" i="10"/>
  <c r="M102" i="10"/>
  <c r="N102" i="10"/>
  <c r="O102" i="10"/>
  <c r="Q102" i="10" s="1"/>
  <c r="M103" i="10"/>
  <c r="N103" i="10"/>
  <c r="O103" i="10"/>
  <c r="Q103" i="10" s="1"/>
  <c r="M104" i="10"/>
  <c r="N104" i="10"/>
  <c r="O104" i="10"/>
  <c r="Q104" i="10" s="1"/>
  <c r="M105" i="10"/>
  <c r="N105" i="10"/>
  <c r="O105" i="10"/>
  <c r="Q105" i="10" s="1"/>
  <c r="M106" i="10"/>
  <c r="N106" i="10"/>
  <c r="O106" i="10"/>
  <c r="Q106" i="10"/>
  <c r="M107" i="10"/>
  <c r="N107" i="10"/>
  <c r="O107" i="10"/>
  <c r="M108" i="10"/>
  <c r="N108" i="10"/>
  <c r="O108" i="10"/>
  <c r="Q108" i="10"/>
  <c r="M109" i="10"/>
  <c r="N109" i="10"/>
  <c r="O109" i="10"/>
  <c r="Q109" i="10" s="1"/>
  <c r="M110" i="10"/>
  <c r="N110" i="10"/>
  <c r="O110" i="10"/>
  <c r="Q110" i="10" s="1"/>
  <c r="M111" i="10"/>
  <c r="N111" i="10"/>
  <c r="O111" i="10"/>
  <c r="M112" i="10"/>
  <c r="Q112" i="10" s="1"/>
  <c r="N112" i="10"/>
  <c r="O112" i="10"/>
  <c r="M113" i="10"/>
  <c r="N113" i="10"/>
  <c r="O113" i="10"/>
  <c r="M114" i="10"/>
  <c r="N114" i="10"/>
  <c r="O114" i="10"/>
  <c r="Q114" i="10"/>
  <c r="M115" i="10"/>
  <c r="N115" i="10"/>
  <c r="O115" i="10"/>
  <c r="Q115" i="10" s="1"/>
  <c r="M116" i="10"/>
  <c r="N116" i="10"/>
  <c r="O116" i="10"/>
  <c r="Q116" i="10" s="1"/>
  <c r="M117" i="10"/>
  <c r="N117" i="10"/>
  <c r="O117" i="10"/>
  <c r="Q117" i="10" s="1"/>
  <c r="M118" i="10"/>
  <c r="N118" i="10"/>
  <c r="O118" i="10"/>
  <c r="Q118" i="10"/>
  <c r="M119" i="10"/>
  <c r="N119" i="10"/>
  <c r="O119" i="10"/>
  <c r="M120" i="10"/>
  <c r="N120" i="10"/>
  <c r="O120" i="10"/>
  <c r="Q120" i="10" s="1"/>
  <c r="M121" i="10"/>
  <c r="N121" i="10"/>
  <c r="O121" i="10"/>
  <c r="Q121" i="10" s="1"/>
  <c r="M122" i="10"/>
  <c r="N122" i="10"/>
  <c r="O122" i="10"/>
  <c r="M123" i="10"/>
  <c r="N123" i="10"/>
  <c r="O123" i="10"/>
  <c r="Q123" i="10" s="1"/>
  <c r="M124" i="10"/>
  <c r="Q124" i="10" s="1"/>
  <c r="N124" i="10"/>
  <c r="O124" i="10"/>
  <c r="M125" i="10"/>
  <c r="N125" i="10"/>
  <c r="O125" i="10"/>
  <c r="M126" i="10"/>
  <c r="N126" i="10"/>
  <c r="O126" i="10"/>
  <c r="Q126" i="10" s="1"/>
  <c r="M127" i="10"/>
  <c r="N127" i="10"/>
  <c r="O127" i="10"/>
  <c r="Q127" i="10" s="1"/>
  <c r="M128" i="10"/>
  <c r="N128" i="10"/>
  <c r="O128" i="10"/>
  <c r="Q128" i="10" s="1"/>
  <c r="M129" i="10"/>
  <c r="N129" i="10"/>
  <c r="O129" i="10"/>
  <c r="Q129" i="10" s="1"/>
  <c r="M130" i="10"/>
  <c r="N130" i="10"/>
  <c r="O130" i="10"/>
  <c r="Q130" i="10"/>
  <c r="M131" i="10"/>
  <c r="N131" i="10"/>
  <c r="O131" i="10"/>
  <c r="M132" i="10"/>
  <c r="N132" i="10"/>
  <c r="O132" i="10"/>
  <c r="Q132" i="10"/>
  <c r="M133" i="10"/>
  <c r="N133" i="10"/>
  <c r="O133" i="10"/>
  <c r="Q133" i="10" s="1"/>
  <c r="M134" i="10"/>
  <c r="N134" i="10"/>
  <c r="O134" i="10"/>
  <c r="Q134" i="10" s="1"/>
  <c r="M135" i="10"/>
  <c r="N135" i="10"/>
  <c r="O135" i="10"/>
  <c r="M136" i="10"/>
  <c r="Q136" i="10" s="1"/>
  <c r="N136" i="10"/>
  <c r="O136" i="10"/>
  <c r="M137" i="10"/>
  <c r="N137" i="10"/>
  <c r="O137" i="10"/>
  <c r="M138" i="10"/>
  <c r="N138" i="10"/>
  <c r="O138" i="10"/>
  <c r="Q138" i="10"/>
  <c r="M139" i="10"/>
  <c r="N139" i="10"/>
  <c r="O139" i="10"/>
  <c r="Q139" i="10" s="1"/>
  <c r="M140" i="10"/>
  <c r="N140" i="10"/>
  <c r="O140" i="10"/>
  <c r="Q140" i="10" s="1"/>
  <c r="M141" i="10"/>
  <c r="N141" i="10"/>
  <c r="O141" i="10"/>
  <c r="Q141" i="10" s="1"/>
  <c r="M142" i="10"/>
  <c r="N142" i="10"/>
  <c r="O142" i="10"/>
  <c r="Q142" i="10"/>
  <c r="M143" i="10"/>
  <c r="N143" i="10"/>
  <c r="O143" i="10"/>
  <c r="M144" i="10"/>
  <c r="N144" i="10"/>
  <c r="O144" i="10"/>
  <c r="Q144" i="10"/>
  <c r="M145" i="10"/>
  <c r="N145" i="10"/>
  <c r="O145" i="10"/>
  <c r="Q145" i="10" s="1"/>
  <c r="M146" i="10"/>
  <c r="N146" i="10"/>
  <c r="O146" i="10"/>
  <c r="M147" i="10"/>
  <c r="N147" i="10"/>
  <c r="O147" i="10"/>
  <c r="Q147" i="10" s="1"/>
  <c r="M148" i="10"/>
  <c r="Q148" i="10" s="1"/>
  <c r="N148" i="10"/>
  <c r="O148" i="10"/>
  <c r="M149" i="10"/>
  <c r="N149" i="10"/>
  <c r="O149" i="10"/>
  <c r="M150" i="10"/>
  <c r="N150" i="10"/>
  <c r="O150" i="10"/>
  <c r="Q150" i="10" s="1"/>
  <c r="M151" i="10"/>
  <c r="N151" i="10"/>
  <c r="O151" i="10"/>
  <c r="Q151" i="10" s="1"/>
  <c r="M152" i="10"/>
  <c r="N152" i="10"/>
  <c r="O152" i="10"/>
  <c r="Q152" i="10" s="1"/>
  <c r="M153" i="10"/>
  <c r="N153" i="10"/>
  <c r="O153" i="10"/>
  <c r="Q153" i="10" s="1"/>
  <c r="M154" i="10"/>
  <c r="Q154" i="10" s="1"/>
  <c r="N154" i="10"/>
  <c r="O154" i="10"/>
  <c r="M155" i="10"/>
  <c r="N155" i="10"/>
  <c r="O155" i="10"/>
  <c r="M156" i="10"/>
  <c r="N156" i="10"/>
  <c r="O156" i="10"/>
  <c r="Q156" i="10"/>
  <c r="M157" i="10"/>
  <c r="N157" i="10"/>
  <c r="O157" i="10"/>
  <c r="Q157" i="10" s="1"/>
  <c r="M158" i="10"/>
  <c r="N158" i="10"/>
  <c r="O158" i="10"/>
  <c r="Q158" i="10" s="1"/>
  <c r="M159" i="10"/>
  <c r="N159" i="10"/>
  <c r="O159" i="10"/>
  <c r="M160" i="10"/>
  <c r="Q160" i="10" s="1"/>
  <c r="N160" i="10"/>
  <c r="O160" i="10"/>
  <c r="M161" i="10"/>
  <c r="N161" i="10"/>
  <c r="O161" i="10"/>
  <c r="M162" i="10"/>
  <c r="N162" i="10"/>
  <c r="O162" i="10"/>
  <c r="Q162" i="10" s="1"/>
  <c r="M163" i="10"/>
  <c r="N163" i="10"/>
  <c r="O163" i="10"/>
  <c r="Q163" i="10" s="1"/>
  <c r="M164" i="10"/>
  <c r="N164" i="10"/>
  <c r="O164" i="10"/>
  <c r="Q164" i="10" s="1"/>
  <c r="M165" i="10"/>
  <c r="N165" i="10"/>
  <c r="O165" i="10"/>
  <c r="Q165" i="10" s="1"/>
  <c r="M166" i="10"/>
  <c r="N166" i="10"/>
  <c r="O166" i="10"/>
  <c r="Q166" i="10"/>
  <c r="M167" i="10"/>
  <c r="N167" i="10"/>
  <c r="O167" i="10"/>
  <c r="M168" i="10"/>
  <c r="N168" i="10"/>
  <c r="O168" i="10"/>
  <c r="Q168" i="10"/>
  <c r="M169" i="10"/>
  <c r="N169" i="10"/>
  <c r="O169" i="10"/>
  <c r="Q169" i="10" s="1"/>
  <c r="M170" i="10"/>
  <c r="N170" i="10"/>
  <c r="O170" i="10"/>
  <c r="Q170" i="10" s="1"/>
  <c r="M171" i="10"/>
  <c r="N171" i="10"/>
  <c r="O171" i="10"/>
  <c r="Q171" i="10" s="1"/>
  <c r="M172" i="10"/>
  <c r="Q172" i="10" s="1"/>
  <c r="N172" i="10"/>
  <c r="O172" i="10"/>
  <c r="M173" i="10"/>
  <c r="Q173" i="10" s="1"/>
  <c r="N173" i="10"/>
  <c r="O173" i="10"/>
  <c r="M174" i="10"/>
  <c r="Q174" i="10" s="1"/>
  <c r="N174" i="10"/>
  <c r="O174" i="10"/>
  <c r="M175" i="10"/>
  <c r="Q175" i="10" s="1"/>
  <c r="N175" i="10"/>
  <c r="O175" i="10"/>
  <c r="M176" i="10"/>
  <c r="Q176" i="10" s="1"/>
  <c r="N176" i="10"/>
  <c r="O176" i="10"/>
  <c r="M177" i="10"/>
  <c r="Q177" i="10" s="1"/>
  <c r="N177" i="10"/>
  <c r="O177" i="10"/>
  <c r="M178" i="10"/>
  <c r="Q178" i="10" s="1"/>
  <c r="N178" i="10"/>
  <c r="O178" i="10"/>
  <c r="M179" i="10"/>
  <c r="Q179" i="10" s="1"/>
  <c r="N179" i="10"/>
  <c r="O179" i="10"/>
  <c r="M180" i="10"/>
  <c r="Q180" i="10" s="1"/>
  <c r="N180" i="10"/>
  <c r="O180" i="10"/>
  <c r="M181" i="10"/>
  <c r="Q181" i="10" s="1"/>
  <c r="N181" i="10"/>
  <c r="O181" i="10"/>
  <c r="M182" i="10"/>
  <c r="Q182" i="10" s="1"/>
  <c r="N182" i="10"/>
  <c r="O182" i="10"/>
  <c r="M183" i="10"/>
  <c r="Q183" i="10" s="1"/>
  <c r="N183" i="10"/>
  <c r="O183" i="10"/>
  <c r="M184" i="10"/>
  <c r="Q184" i="10" s="1"/>
  <c r="N184" i="10"/>
  <c r="O184" i="10"/>
  <c r="M185" i="10"/>
  <c r="N185" i="10"/>
  <c r="O185" i="10"/>
  <c r="Q185" i="10" s="1"/>
  <c r="M186" i="10"/>
  <c r="Q186" i="10" s="1"/>
  <c r="N186" i="10"/>
  <c r="O186" i="10"/>
  <c r="M187" i="10"/>
  <c r="N187" i="10"/>
  <c r="O187" i="10"/>
  <c r="Q187" i="10" s="1"/>
  <c r="M188" i="10"/>
  <c r="Q188" i="10" s="1"/>
  <c r="N188" i="10"/>
  <c r="O188" i="10"/>
  <c r="M189" i="10"/>
  <c r="N189" i="10"/>
  <c r="O189" i="10"/>
  <c r="Q189" i="10" s="1"/>
  <c r="M190" i="10"/>
  <c r="Q190" i="10" s="1"/>
  <c r="N190" i="10"/>
  <c r="O190" i="10"/>
  <c r="M191" i="10"/>
  <c r="N191" i="10"/>
  <c r="O191" i="10"/>
  <c r="M192" i="10"/>
  <c r="N192" i="10"/>
  <c r="O192" i="10"/>
  <c r="Q192" i="10" s="1"/>
  <c r="M193" i="10"/>
  <c r="N193" i="10"/>
  <c r="O193" i="10"/>
  <c r="M194" i="10"/>
  <c r="N194" i="10"/>
  <c r="O194" i="10"/>
  <c r="M195" i="10"/>
  <c r="N195" i="10"/>
  <c r="O195" i="10"/>
  <c r="Q195" i="10" s="1"/>
  <c r="M196" i="10"/>
  <c r="N196" i="10"/>
  <c r="O196" i="10"/>
  <c r="M197" i="10"/>
  <c r="N197" i="10"/>
  <c r="O197" i="10"/>
  <c r="Q197" i="10" s="1"/>
  <c r="M198" i="10"/>
  <c r="N198" i="10"/>
  <c r="O198" i="10"/>
  <c r="M199" i="10"/>
  <c r="N199" i="10"/>
  <c r="O199" i="10"/>
  <c r="M200" i="10"/>
  <c r="N200" i="10"/>
  <c r="O200" i="10"/>
  <c r="Q200" i="10" s="1"/>
  <c r="M201" i="10"/>
  <c r="N201" i="10"/>
  <c r="O201" i="10"/>
  <c r="M202" i="10"/>
  <c r="N202" i="10"/>
  <c r="O202" i="10"/>
  <c r="M203" i="10"/>
  <c r="N203" i="10"/>
  <c r="O203" i="10"/>
  <c r="Q203" i="10" s="1"/>
  <c r="M204" i="10"/>
  <c r="N204" i="10"/>
  <c r="O204" i="10"/>
  <c r="M205" i="10"/>
  <c r="N205" i="10"/>
  <c r="O205" i="10"/>
  <c r="Q205" i="10" s="1"/>
  <c r="M206" i="10"/>
  <c r="N206" i="10"/>
  <c r="O206" i="10"/>
  <c r="M207" i="10"/>
  <c r="N207" i="10"/>
  <c r="O207" i="10"/>
  <c r="M208" i="10"/>
  <c r="N208" i="10"/>
  <c r="O208" i="10"/>
  <c r="Q208" i="10" s="1"/>
  <c r="M209" i="10"/>
  <c r="N209" i="10"/>
  <c r="O209" i="10"/>
  <c r="M210" i="10"/>
  <c r="N210" i="10"/>
  <c r="O210" i="10"/>
  <c r="M211" i="10"/>
  <c r="N211" i="10"/>
  <c r="O211" i="10"/>
  <c r="Q211" i="10" s="1"/>
  <c r="M212" i="10"/>
  <c r="N212" i="10"/>
  <c r="O212" i="10"/>
  <c r="M213" i="10"/>
  <c r="N213" i="10"/>
  <c r="O213" i="10"/>
  <c r="Q213" i="10" s="1"/>
  <c r="M214" i="10"/>
  <c r="N214" i="10"/>
  <c r="O214" i="10"/>
  <c r="M215" i="10"/>
  <c r="N215" i="10"/>
  <c r="O215" i="10"/>
  <c r="M216" i="10"/>
  <c r="N216" i="10"/>
  <c r="O216" i="10"/>
  <c r="Q216" i="10" s="1"/>
  <c r="M217" i="10"/>
  <c r="N217" i="10"/>
  <c r="O217" i="10"/>
  <c r="M218" i="10"/>
  <c r="N218" i="10"/>
  <c r="O218" i="10"/>
  <c r="M219" i="10"/>
  <c r="N219" i="10"/>
  <c r="O219" i="10"/>
  <c r="Q219" i="10" s="1"/>
  <c r="M220" i="10"/>
  <c r="N220" i="10"/>
  <c r="O220" i="10"/>
  <c r="M221" i="10"/>
  <c r="N221" i="10"/>
  <c r="O221" i="10"/>
  <c r="Q221" i="10" s="1"/>
  <c r="M222" i="10"/>
  <c r="N222" i="10"/>
  <c r="O222" i="10"/>
  <c r="M223" i="10"/>
  <c r="N223" i="10"/>
  <c r="O223" i="10"/>
  <c r="M224" i="10"/>
  <c r="N224" i="10"/>
  <c r="O224" i="10"/>
  <c r="M225" i="10"/>
  <c r="N225" i="10"/>
  <c r="O225" i="10"/>
  <c r="M226" i="10"/>
  <c r="N226" i="10"/>
  <c r="O226" i="10"/>
  <c r="M227" i="10"/>
  <c r="N227" i="10"/>
  <c r="O227" i="10"/>
  <c r="Q227" i="10" s="1"/>
  <c r="M228" i="10"/>
  <c r="N228" i="10"/>
  <c r="O228" i="10"/>
  <c r="M229" i="10"/>
  <c r="N229" i="10"/>
  <c r="O229" i="10"/>
  <c r="Q229" i="10" s="1"/>
  <c r="M230" i="10"/>
  <c r="N230" i="10"/>
  <c r="O230" i="10"/>
  <c r="M231" i="10"/>
  <c r="N231" i="10"/>
  <c r="O231" i="10"/>
  <c r="M232" i="10"/>
  <c r="N232" i="10"/>
  <c r="O232" i="10"/>
  <c r="M233" i="10"/>
  <c r="N233" i="10"/>
  <c r="O233" i="10"/>
  <c r="M234" i="10"/>
  <c r="N234" i="10"/>
  <c r="O234" i="10"/>
  <c r="M235" i="10"/>
  <c r="N235" i="10"/>
  <c r="O235" i="10"/>
  <c r="Q235" i="10" s="1"/>
  <c r="M236" i="10"/>
  <c r="N236" i="10"/>
  <c r="O236" i="10"/>
  <c r="M237" i="10"/>
  <c r="N237" i="10"/>
  <c r="O237" i="10"/>
  <c r="Q237" i="10" s="1"/>
  <c r="M238" i="10"/>
  <c r="N238" i="10"/>
  <c r="O238" i="10"/>
  <c r="M239" i="10"/>
  <c r="N239" i="10"/>
  <c r="O239" i="10"/>
  <c r="M240" i="10"/>
  <c r="N240" i="10"/>
  <c r="O240" i="10"/>
  <c r="M241" i="10"/>
  <c r="N241" i="10"/>
  <c r="O241" i="10"/>
  <c r="M242" i="10"/>
  <c r="N242" i="10"/>
  <c r="O242" i="10"/>
  <c r="M243" i="10"/>
  <c r="N243" i="10"/>
  <c r="O243" i="10"/>
  <c r="Q243" i="10" s="1"/>
  <c r="M244" i="10"/>
  <c r="N244" i="10"/>
  <c r="O244" i="10"/>
  <c r="M245" i="10"/>
  <c r="N245" i="10"/>
  <c r="O245" i="10"/>
  <c r="Q245" i="10" s="1"/>
  <c r="M246" i="10"/>
  <c r="N246" i="10"/>
  <c r="O246" i="10"/>
  <c r="M247" i="10"/>
  <c r="N247" i="10"/>
  <c r="O247" i="10"/>
  <c r="M248" i="10"/>
  <c r="N248" i="10"/>
  <c r="O248" i="10"/>
  <c r="M249" i="10"/>
  <c r="N249" i="10"/>
  <c r="O249" i="10"/>
  <c r="M250" i="10"/>
  <c r="N250" i="10"/>
  <c r="O250" i="10"/>
  <c r="Q250" i="10" s="1"/>
  <c r="M251" i="10"/>
  <c r="N251" i="10"/>
  <c r="O251" i="10"/>
  <c r="Q251" i="10" s="1"/>
  <c r="M252" i="10"/>
  <c r="N252" i="10"/>
  <c r="O252" i="10"/>
  <c r="Q252" i="10" s="1"/>
  <c r="M253" i="10"/>
  <c r="N253" i="10"/>
  <c r="O253" i="10"/>
  <c r="Q253" i="10" s="1"/>
  <c r="M254" i="10"/>
  <c r="N254" i="10"/>
  <c r="O254" i="10"/>
  <c r="M255" i="10"/>
  <c r="N255" i="10"/>
  <c r="O255" i="10"/>
  <c r="M256" i="10"/>
  <c r="N256" i="10"/>
  <c r="O256" i="10"/>
  <c r="M257" i="10"/>
  <c r="N257" i="10"/>
  <c r="O257" i="10"/>
  <c r="M258" i="10"/>
  <c r="N258" i="10"/>
  <c r="O258" i="10"/>
  <c r="Q258" i="10" s="1"/>
  <c r="M259" i="10"/>
  <c r="N259" i="10"/>
  <c r="O259" i="10"/>
  <c r="Q259" i="10" s="1"/>
  <c r="M260" i="10"/>
  <c r="N260" i="10"/>
  <c r="O260" i="10"/>
  <c r="Q260" i="10" s="1"/>
  <c r="M261" i="10"/>
  <c r="N261" i="10"/>
  <c r="O261" i="10"/>
  <c r="Q261" i="10" s="1"/>
  <c r="M262" i="10"/>
  <c r="Q262" i="10" s="1"/>
  <c r="N262" i="10"/>
  <c r="O262" i="10"/>
  <c r="M263" i="10"/>
  <c r="N263" i="10"/>
  <c r="O263" i="10"/>
  <c r="M264" i="10"/>
  <c r="N264" i="10"/>
  <c r="O264" i="10"/>
  <c r="Q264" i="10"/>
  <c r="M265" i="10"/>
  <c r="N265" i="10"/>
  <c r="O265" i="10"/>
  <c r="Q265" i="10" s="1"/>
  <c r="M266" i="10"/>
  <c r="N266" i="10"/>
  <c r="O266" i="10"/>
  <c r="Q266" i="10" s="1"/>
  <c r="M267" i="10"/>
  <c r="N267" i="10"/>
  <c r="O267" i="10"/>
  <c r="M268" i="10"/>
  <c r="N268" i="10"/>
  <c r="O268" i="10"/>
  <c r="Q268" i="10"/>
  <c r="M269" i="10"/>
  <c r="N269" i="10"/>
  <c r="O269" i="10"/>
  <c r="Q269" i="10" s="1"/>
  <c r="M270" i="10"/>
  <c r="N270" i="10"/>
  <c r="O270" i="10"/>
  <c r="Q270" i="10" s="1"/>
  <c r="M271" i="10"/>
  <c r="N271" i="10"/>
  <c r="O271" i="10"/>
  <c r="M272" i="10"/>
  <c r="N272" i="10"/>
  <c r="O272" i="10"/>
  <c r="Q272" i="10"/>
  <c r="M273" i="10"/>
  <c r="N273" i="10"/>
  <c r="O273" i="10"/>
  <c r="Q273" i="10" s="1"/>
  <c r="M274" i="10"/>
  <c r="Q274" i="10" s="1"/>
  <c r="N274" i="10"/>
  <c r="O274" i="10"/>
  <c r="M275" i="10"/>
  <c r="N275" i="10"/>
  <c r="O275" i="10"/>
  <c r="M276" i="10"/>
  <c r="N276" i="10"/>
  <c r="O276" i="10"/>
  <c r="Q276" i="10"/>
  <c r="M277" i="10"/>
  <c r="N277" i="10"/>
  <c r="O277" i="10"/>
  <c r="Q277" i="10" s="1"/>
  <c r="M278" i="10"/>
  <c r="N278" i="10"/>
  <c r="O278" i="10"/>
  <c r="Q278" i="10" s="1"/>
  <c r="M279" i="10"/>
  <c r="N279" i="10"/>
  <c r="O279" i="10"/>
  <c r="M280" i="10"/>
  <c r="N280" i="10"/>
  <c r="O280" i="10"/>
  <c r="Q280" i="10"/>
  <c r="M281" i="10"/>
  <c r="N281" i="10"/>
  <c r="O281" i="10"/>
  <c r="Q281" i="10" s="1"/>
  <c r="M282" i="10"/>
  <c r="N282" i="10"/>
  <c r="O282" i="10"/>
  <c r="Q282" i="10" s="1"/>
  <c r="M283" i="10"/>
  <c r="N283" i="10"/>
  <c r="O283" i="10"/>
  <c r="M284" i="10"/>
  <c r="N284" i="10"/>
  <c r="O284" i="10"/>
  <c r="Q284" i="10"/>
  <c r="M285" i="10"/>
  <c r="N285" i="10"/>
  <c r="O285" i="10"/>
  <c r="Q285" i="10" s="1"/>
  <c r="M286" i="10"/>
  <c r="Q286" i="10" s="1"/>
  <c r="N286" i="10"/>
  <c r="O286" i="10"/>
  <c r="M287" i="10"/>
  <c r="N287" i="10"/>
  <c r="O287" i="10"/>
  <c r="M288" i="10"/>
  <c r="N288" i="10"/>
  <c r="O288" i="10"/>
  <c r="Q288" i="10"/>
  <c r="M289" i="10"/>
  <c r="N289" i="10"/>
  <c r="O289" i="10"/>
  <c r="Q289" i="10" s="1"/>
  <c r="M290" i="10"/>
  <c r="N290" i="10"/>
  <c r="O290" i="10"/>
  <c r="Q290" i="10"/>
  <c r="M291" i="10"/>
  <c r="N291" i="10"/>
  <c r="O291" i="10"/>
  <c r="Q291" i="10" s="1"/>
  <c r="M292" i="10"/>
  <c r="N292" i="10"/>
  <c r="O292" i="10"/>
  <c r="Q292" i="10"/>
  <c r="M293" i="10"/>
  <c r="N293" i="10"/>
  <c r="O293" i="10"/>
  <c r="Q293" i="10" s="1"/>
  <c r="M294" i="10"/>
  <c r="N294" i="10"/>
  <c r="O294" i="10"/>
  <c r="Q294" i="10"/>
  <c r="M295" i="10"/>
  <c r="N295" i="10"/>
  <c r="O295" i="10"/>
  <c r="Q295" i="10" s="1"/>
  <c r="M296" i="10"/>
  <c r="N296" i="10"/>
  <c r="O296" i="10"/>
  <c r="Q296" i="10"/>
  <c r="M297" i="10"/>
  <c r="N297" i="10"/>
  <c r="O297" i="10"/>
  <c r="Q297" i="10" s="1"/>
  <c r="M298" i="10"/>
  <c r="N298" i="10"/>
  <c r="O298" i="10"/>
  <c r="Q298" i="10"/>
  <c r="M299" i="10"/>
  <c r="N299" i="10"/>
  <c r="O299" i="10"/>
  <c r="Q299" i="10" s="1"/>
  <c r="M300" i="10"/>
  <c r="N300" i="10"/>
  <c r="O300" i="10"/>
  <c r="Q300" i="10"/>
  <c r="M301" i="10"/>
  <c r="N301" i="10"/>
  <c r="O301" i="10"/>
  <c r="Q301" i="10" s="1"/>
  <c r="M302" i="10"/>
  <c r="N302" i="10"/>
  <c r="O302" i="10"/>
  <c r="Q302" i="10"/>
  <c r="M303" i="10"/>
  <c r="N303" i="10"/>
  <c r="O303" i="10"/>
  <c r="Q303" i="10" s="1"/>
  <c r="M304" i="10"/>
  <c r="N304" i="10"/>
  <c r="O304" i="10"/>
  <c r="Q304" i="10" s="1"/>
  <c r="M305" i="10"/>
  <c r="N305" i="10"/>
  <c r="O305" i="10"/>
  <c r="Q305" i="10" s="1"/>
  <c r="M306" i="10"/>
  <c r="N306" i="10"/>
  <c r="O306" i="10"/>
  <c r="Q306" i="10"/>
  <c r="M307" i="10"/>
  <c r="N307" i="10"/>
  <c r="O307" i="10"/>
  <c r="Q307" i="10" s="1"/>
  <c r="M308" i="10"/>
  <c r="N308" i="10"/>
  <c r="O308" i="10"/>
  <c r="Q308" i="10" s="1"/>
  <c r="M309" i="10"/>
  <c r="N309" i="10"/>
  <c r="O309" i="10"/>
  <c r="Q309" i="10" s="1"/>
  <c r="M310" i="10"/>
  <c r="N310" i="10"/>
  <c r="O310" i="10"/>
  <c r="Q310" i="10" s="1"/>
  <c r="M311" i="10"/>
  <c r="N311" i="10"/>
  <c r="O311" i="10"/>
  <c r="Q311" i="10" s="1"/>
  <c r="M312" i="10"/>
  <c r="N312" i="10"/>
  <c r="O312" i="10"/>
  <c r="Q312" i="10" s="1"/>
  <c r="M313" i="10"/>
  <c r="N313" i="10"/>
  <c r="O313" i="10"/>
  <c r="Q313" i="10" s="1"/>
  <c r="M314" i="10"/>
  <c r="N314" i="10"/>
  <c r="O314" i="10"/>
  <c r="Q314" i="10" s="1"/>
  <c r="M315" i="10"/>
  <c r="N315" i="10"/>
  <c r="O315" i="10"/>
  <c r="Q315" i="10" s="1"/>
  <c r="M316" i="10"/>
  <c r="N316" i="10"/>
  <c r="O316" i="10"/>
  <c r="Q316" i="10" s="1"/>
  <c r="M317" i="10"/>
  <c r="N317" i="10"/>
  <c r="O317" i="10"/>
  <c r="Q317" i="10" s="1"/>
  <c r="M318" i="10"/>
  <c r="N318" i="10"/>
  <c r="O318" i="10"/>
  <c r="Q318" i="10" s="1"/>
  <c r="M319" i="10"/>
  <c r="N319" i="10"/>
  <c r="O319" i="10"/>
  <c r="Q319" i="10" s="1"/>
  <c r="M320" i="10"/>
  <c r="N320" i="10"/>
  <c r="O320" i="10"/>
  <c r="Q320" i="10" s="1"/>
  <c r="M321" i="10"/>
  <c r="N321" i="10"/>
  <c r="O321" i="10"/>
  <c r="Q321" i="10" s="1"/>
  <c r="M322" i="10"/>
  <c r="N322" i="10"/>
  <c r="O322" i="10"/>
  <c r="Q322" i="10" s="1"/>
  <c r="M323" i="10"/>
  <c r="N323" i="10"/>
  <c r="O323" i="10"/>
  <c r="Q323" i="10" s="1"/>
  <c r="M324" i="10"/>
  <c r="N324" i="10"/>
  <c r="O324" i="10"/>
  <c r="Q324" i="10" s="1"/>
  <c r="M325" i="10"/>
  <c r="N325" i="10"/>
  <c r="O325" i="10"/>
  <c r="Q325" i="10" s="1"/>
  <c r="M326" i="10"/>
  <c r="N326" i="10"/>
  <c r="O326" i="10"/>
  <c r="Q326" i="10" s="1"/>
  <c r="M327" i="10"/>
  <c r="N327" i="10"/>
  <c r="O327" i="10"/>
  <c r="Q327" i="10" s="1"/>
  <c r="M328" i="10"/>
  <c r="N328" i="10"/>
  <c r="O328" i="10"/>
  <c r="M329" i="10"/>
  <c r="N329" i="10"/>
  <c r="O329" i="10"/>
  <c r="Q329" i="10" s="1"/>
  <c r="M330" i="10"/>
  <c r="N330" i="10"/>
  <c r="O330" i="10"/>
  <c r="Q330" i="10" s="1"/>
  <c r="M331" i="10"/>
  <c r="N331" i="10"/>
  <c r="O331" i="10"/>
  <c r="Q331" i="10" s="1"/>
  <c r="M332" i="10"/>
  <c r="N332" i="10"/>
  <c r="O332" i="10"/>
  <c r="Q332" i="10" s="1"/>
  <c r="M333" i="10"/>
  <c r="N333" i="10"/>
  <c r="O333" i="10"/>
  <c r="Q333" i="10" s="1"/>
  <c r="M334" i="10"/>
  <c r="N334" i="10"/>
  <c r="O334" i="10"/>
  <c r="Q334" i="10" s="1"/>
  <c r="M335" i="10"/>
  <c r="N335" i="10"/>
  <c r="O335" i="10"/>
  <c r="Q335" i="10" s="1"/>
  <c r="M336" i="10"/>
  <c r="N336" i="10"/>
  <c r="O336" i="10"/>
  <c r="M337" i="10"/>
  <c r="N337" i="10"/>
  <c r="O337" i="10"/>
  <c r="Q337" i="10" s="1"/>
  <c r="M338" i="10"/>
  <c r="N338" i="10"/>
  <c r="O338" i="10"/>
  <c r="Q338" i="10"/>
  <c r="M339" i="10"/>
  <c r="N339" i="10"/>
  <c r="O339" i="10"/>
  <c r="Q339" i="10" s="1"/>
  <c r="M340" i="10"/>
  <c r="N340" i="10"/>
  <c r="O340" i="10"/>
  <c r="Q340" i="10" s="1"/>
  <c r="M341" i="10"/>
  <c r="N341" i="10"/>
  <c r="O341" i="10"/>
  <c r="Q341" i="10" s="1"/>
  <c r="M342" i="10"/>
  <c r="N342" i="10"/>
  <c r="O342" i="10"/>
  <c r="Q342" i="10" s="1"/>
  <c r="M343" i="10"/>
  <c r="N343" i="10"/>
  <c r="O343" i="10"/>
  <c r="Q343" i="10" s="1"/>
  <c r="M344" i="10"/>
  <c r="N344" i="10"/>
  <c r="O344" i="10"/>
  <c r="Q344" i="10" s="1"/>
  <c r="M345" i="10"/>
  <c r="N345" i="10"/>
  <c r="O345" i="10"/>
  <c r="Q345" i="10" s="1"/>
  <c r="M346" i="10"/>
  <c r="N346" i="10"/>
  <c r="O346" i="10"/>
  <c r="Q346" i="10" s="1"/>
  <c r="M347" i="10"/>
  <c r="N347" i="10"/>
  <c r="O347" i="10"/>
  <c r="Q347" i="10" s="1"/>
  <c r="M348" i="10"/>
  <c r="N348" i="10"/>
  <c r="O348" i="10"/>
  <c r="Q348" i="10" s="1"/>
  <c r="M349" i="10"/>
  <c r="N349" i="10"/>
  <c r="O349" i="10"/>
  <c r="Q349" i="10" s="1"/>
  <c r="M350" i="10"/>
  <c r="N350" i="10"/>
  <c r="O350" i="10"/>
  <c r="Q350" i="10" s="1"/>
  <c r="M351" i="10"/>
  <c r="N351" i="10"/>
  <c r="O351" i="10"/>
  <c r="Q351" i="10" s="1"/>
  <c r="M352" i="10"/>
  <c r="Q352" i="10" s="1"/>
  <c r="N352" i="10"/>
  <c r="O352" i="10"/>
  <c r="M353" i="10"/>
  <c r="N353" i="10"/>
  <c r="O353" i="10"/>
  <c r="M354" i="10"/>
  <c r="N354" i="10"/>
  <c r="O354" i="10"/>
  <c r="Q354" i="10" s="1"/>
  <c r="M355" i="10"/>
  <c r="N355" i="10"/>
  <c r="O355" i="10"/>
  <c r="Q355" i="10" s="1"/>
  <c r="M356" i="10"/>
  <c r="N356" i="10"/>
  <c r="O356" i="10"/>
  <c r="Q356" i="10" s="1"/>
  <c r="M357" i="10"/>
  <c r="N357" i="10"/>
  <c r="O357" i="10"/>
  <c r="M358" i="10"/>
  <c r="N358" i="10"/>
  <c r="O358" i="10"/>
  <c r="Q358" i="10" s="1"/>
  <c r="M359" i="10"/>
  <c r="N359" i="10"/>
  <c r="O359" i="10"/>
  <c r="Q359" i="10" s="1"/>
  <c r="M360" i="10"/>
  <c r="N360" i="10"/>
  <c r="O360" i="10"/>
  <c r="M361" i="10"/>
  <c r="N361" i="10"/>
  <c r="O361" i="10"/>
  <c r="M362" i="10"/>
  <c r="N362" i="10"/>
  <c r="O362" i="10"/>
  <c r="Q362" i="10" s="1"/>
  <c r="M363" i="10"/>
  <c r="N363" i="10"/>
  <c r="O363" i="10"/>
  <c r="Q363" i="10" s="1"/>
  <c r="M364" i="10"/>
  <c r="N364" i="10"/>
  <c r="O364" i="10"/>
  <c r="Q364" i="10" s="1"/>
  <c r="M365" i="10"/>
  <c r="N365" i="10"/>
  <c r="O365" i="10"/>
  <c r="M366" i="10"/>
  <c r="N366" i="10"/>
  <c r="O366" i="10"/>
  <c r="Q366" i="10" s="1"/>
  <c r="M367" i="10"/>
  <c r="N367" i="10"/>
  <c r="O367" i="10"/>
  <c r="Q367" i="10" s="1"/>
  <c r="M368" i="10"/>
  <c r="N368" i="10"/>
  <c r="O368" i="10"/>
  <c r="M369" i="10"/>
  <c r="N369" i="10"/>
  <c r="O369" i="10"/>
  <c r="M370" i="10"/>
  <c r="N370" i="10"/>
  <c r="O370" i="10"/>
  <c r="Q370" i="10"/>
  <c r="M371" i="10"/>
  <c r="N371" i="10"/>
  <c r="O371" i="10"/>
  <c r="Q371" i="10" s="1"/>
  <c r="M372" i="10"/>
  <c r="N372" i="10"/>
  <c r="O372" i="10"/>
  <c r="Q372" i="10" s="1"/>
  <c r="M373" i="10"/>
  <c r="N373" i="10"/>
  <c r="O373" i="10"/>
  <c r="M374" i="10"/>
  <c r="N374" i="10"/>
  <c r="O374" i="10"/>
  <c r="Q374" i="10" s="1"/>
  <c r="M375" i="10"/>
  <c r="N375" i="10"/>
  <c r="O375" i="10"/>
  <c r="Q375" i="10" s="1"/>
  <c r="M376" i="10"/>
  <c r="N376" i="10"/>
  <c r="O376" i="10"/>
  <c r="Q376" i="10" s="1"/>
  <c r="M377" i="10"/>
  <c r="N377" i="10"/>
  <c r="O377" i="10"/>
  <c r="M378" i="10"/>
  <c r="N378" i="10"/>
  <c r="O378" i="10"/>
  <c r="Q378" i="10" s="1"/>
  <c r="M379" i="10"/>
  <c r="N379" i="10"/>
  <c r="O379" i="10"/>
  <c r="Q379" i="10" s="1"/>
  <c r="M380" i="10"/>
  <c r="N380" i="10"/>
  <c r="O380" i="10"/>
  <c r="Q380" i="10" s="1"/>
  <c r="M381" i="10"/>
  <c r="N381" i="10"/>
  <c r="O381" i="10"/>
  <c r="M382" i="10"/>
  <c r="N382" i="10"/>
  <c r="O382" i="10"/>
  <c r="Q382" i="10" s="1"/>
  <c r="M383" i="10"/>
  <c r="N383" i="10"/>
  <c r="O383" i="10"/>
  <c r="Q383" i="10" s="1"/>
  <c r="M384" i="10"/>
  <c r="N384" i="10"/>
  <c r="O384" i="10"/>
  <c r="M385" i="10"/>
  <c r="N385" i="10"/>
  <c r="O385" i="10"/>
  <c r="M386" i="10"/>
  <c r="N386" i="10"/>
  <c r="O386" i="10"/>
  <c r="Q386" i="10" s="1"/>
  <c r="M387" i="10"/>
  <c r="N387" i="10"/>
  <c r="O387" i="10"/>
  <c r="Q387" i="10" s="1"/>
  <c r="M388" i="10"/>
  <c r="N388" i="10"/>
  <c r="O388" i="10"/>
  <c r="Q388" i="10" s="1"/>
  <c r="M389" i="10"/>
  <c r="N389" i="10"/>
  <c r="O389" i="10"/>
  <c r="M390" i="10"/>
  <c r="N390" i="10"/>
  <c r="O390" i="10"/>
  <c r="Q390" i="10" s="1"/>
  <c r="M391" i="10"/>
  <c r="N391" i="10"/>
  <c r="O391" i="10"/>
  <c r="Q391" i="10" s="1"/>
  <c r="M392" i="10"/>
  <c r="N392" i="10"/>
  <c r="O392" i="10"/>
  <c r="M393" i="10"/>
  <c r="N393" i="10"/>
  <c r="O393" i="10"/>
  <c r="M394" i="10"/>
  <c r="N394" i="10"/>
  <c r="O394" i="10"/>
  <c r="Q394" i="10" s="1"/>
  <c r="M395" i="10"/>
  <c r="N395" i="10"/>
  <c r="O395" i="10"/>
  <c r="Q395" i="10" s="1"/>
  <c r="M396" i="10"/>
  <c r="N396" i="10"/>
  <c r="O396" i="10"/>
  <c r="Q396" i="10" s="1"/>
  <c r="M397" i="10"/>
  <c r="N397" i="10"/>
  <c r="O397" i="10"/>
  <c r="M398" i="10"/>
  <c r="N398" i="10"/>
  <c r="O398" i="10"/>
  <c r="Q398" i="10" s="1"/>
  <c r="M399" i="10"/>
  <c r="N399" i="10"/>
  <c r="O399" i="10"/>
  <c r="M400" i="10"/>
  <c r="N400" i="10"/>
  <c r="O400" i="10"/>
  <c r="M401" i="10"/>
  <c r="N401" i="10"/>
  <c r="O401" i="10"/>
  <c r="M402" i="10"/>
  <c r="N402" i="10"/>
  <c r="O402" i="10"/>
  <c r="Q402" i="10"/>
  <c r="M403" i="10"/>
  <c r="N403" i="10"/>
  <c r="O403" i="10"/>
  <c r="Q403" i="10" s="1"/>
  <c r="M404" i="10"/>
  <c r="N404" i="10"/>
  <c r="O404" i="10"/>
  <c r="Q404" i="10" s="1"/>
  <c r="M405" i="10"/>
  <c r="N405" i="10"/>
  <c r="O405" i="10"/>
  <c r="M406" i="10"/>
  <c r="N406" i="10"/>
  <c r="O406" i="10"/>
  <c r="Q406" i="10" s="1"/>
  <c r="M407" i="10"/>
  <c r="N407" i="10"/>
  <c r="O407" i="10"/>
  <c r="Q407" i="10" s="1"/>
  <c r="M408" i="10"/>
  <c r="N408" i="10"/>
  <c r="O408" i="10"/>
  <c r="Q408" i="10"/>
  <c r="M409" i="10"/>
  <c r="N409" i="10"/>
  <c r="O409" i="10"/>
  <c r="M410" i="10"/>
  <c r="N410" i="10"/>
  <c r="O410" i="10"/>
  <c r="M411" i="10"/>
  <c r="N411" i="10"/>
  <c r="O411" i="10"/>
  <c r="M412" i="10"/>
  <c r="N412" i="10"/>
  <c r="O412" i="10"/>
  <c r="Q412" i="10" s="1"/>
  <c r="M413" i="10"/>
  <c r="N413" i="10"/>
  <c r="O413" i="10"/>
  <c r="Q413" i="10" s="1"/>
  <c r="M414" i="10"/>
  <c r="N414" i="10"/>
  <c r="O414" i="10"/>
  <c r="Q414" i="10"/>
  <c r="M415" i="10"/>
  <c r="N415" i="10"/>
  <c r="O415" i="10"/>
  <c r="M416" i="10"/>
  <c r="N416" i="10"/>
  <c r="O416" i="10"/>
  <c r="Q416" i="10" s="1"/>
  <c r="M417" i="10"/>
  <c r="N417" i="10"/>
  <c r="O417" i="10"/>
  <c r="M418" i="10"/>
  <c r="N418" i="10"/>
  <c r="O418" i="10"/>
  <c r="Q418" i="10" s="1"/>
  <c r="M419" i="10"/>
  <c r="N419" i="10"/>
  <c r="O419" i="10"/>
  <c r="Q419" i="10" s="1"/>
  <c r="M420" i="10"/>
  <c r="N420" i="10"/>
  <c r="O420" i="10"/>
  <c r="Q420" i="10"/>
  <c r="M421" i="10"/>
  <c r="N421" i="10"/>
  <c r="O421" i="10"/>
  <c r="M422" i="10"/>
  <c r="N422" i="10"/>
  <c r="O422" i="10"/>
  <c r="M423" i="10"/>
  <c r="N423" i="10"/>
  <c r="O423" i="10"/>
  <c r="M424" i="10"/>
  <c r="N424" i="10"/>
  <c r="O424" i="10"/>
  <c r="Q424" i="10" s="1"/>
  <c r="M425" i="10"/>
  <c r="N425" i="10"/>
  <c r="O425" i="10"/>
  <c r="Q425" i="10" s="1"/>
  <c r="M426" i="10"/>
  <c r="N426" i="10"/>
  <c r="O426" i="10"/>
  <c r="Q426" i="10"/>
  <c r="M427" i="10"/>
  <c r="N427" i="10"/>
  <c r="O427" i="10"/>
  <c r="Q427" i="10" s="1"/>
  <c r="M428" i="10"/>
  <c r="N428" i="10"/>
  <c r="O428" i="10"/>
  <c r="Q428" i="10"/>
  <c r="M429" i="10"/>
  <c r="N429" i="10"/>
  <c r="O429" i="10"/>
  <c r="M430" i="10"/>
  <c r="N430" i="10"/>
  <c r="O430" i="10"/>
  <c r="Q430" i="10" s="1"/>
  <c r="M431" i="10"/>
  <c r="N431" i="10"/>
  <c r="O431" i="10"/>
  <c r="M432" i="10"/>
  <c r="N432" i="10"/>
  <c r="O432" i="10"/>
  <c r="Q432" i="10" s="1"/>
  <c r="M433" i="10"/>
  <c r="N433" i="10"/>
  <c r="O433" i="10"/>
  <c r="M434" i="10"/>
  <c r="N434" i="10"/>
  <c r="O434" i="10"/>
  <c r="Q434" i="10" s="1"/>
  <c r="M435" i="10"/>
  <c r="N435" i="10"/>
  <c r="O435" i="10"/>
  <c r="M436" i="10"/>
  <c r="N436" i="10"/>
  <c r="O436" i="10"/>
  <c r="Q436" i="10" s="1"/>
  <c r="M437" i="10"/>
  <c r="N437" i="10"/>
  <c r="O437" i="10"/>
  <c r="M438" i="10"/>
  <c r="N438" i="10"/>
  <c r="O438" i="10"/>
  <c r="M439" i="10"/>
  <c r="N439" i="10"/>
  <c r="O439" i="10"/>
  <c r="M440" i="10"/>
  <c r="N440" i="10"/>
  <c r="O440" i="10"/>
  <c r="M441" i="10"/>
  <c r="N441" i="10"/>
  <c r="O441" i="10"/>
  <c r="M442" i="10"/>
  <c r="N442" i="10"/>
  <c r="O442" i="10"/>
  <c r="Q442" i="10" s="1"/>
  <c r="M443" i="10"/>
  <c r="N443" i="10"/>
  <c r="O443" i="10"/>
  <c r="M444" i="10"/>
  <c r="N444" i="10"/>
  <c r="O444" i="10"/>
  <c r="Q444" i="10" s="1"/>
  <c r="M445" i="10"/>
  <c r="N445" i="10"/>
  <c r="O445" i="10"/>
  <c r="M446" i="10"/>
  <c r="N446" i="10"/>
  <c r="O446" i="10"/>
  <c r="M447" i="10"/>
  <c r="N447" i="10"/>
  <c r="O447" i="10"/>
  <c r="M448" i="10"/>
  <c r="N448" i="10"/>
  <c r="O448" i="10"/>
  <c r="M449" i="10"/>
  <c r="N449" i="10"/>
  <c r="O449" i="10"/>
  <c r="M450" i="10"/>
  <c r="N450" i="10"/>
  <c r="O450" i="10"/>
  <c r="Q450" i="10" s="1"/>
  <c r="M451" i="10"/>
  <c r="N451" i="10"/>
  <c r="O451" i="10"/>
  <c r="M452" i="10"/>
  <c r="N452" i="10"/>
  <c r="O452" i="10"/>
  <c r="Q452" i="10" s="1"/>
  <c r="M453" i="10"/>
  <c r="N453" i="10"/>
  <c r="O453" i="10"/>
  <c r="M454" i="10"/>
  <c r="N454" i="10"/>
  <c r="O454" i="10"/>
  <c r="M455" i="10"/>
  <c r="N455" i="10"/>
  <c r="O455" i="10"/>
  <c r="M456" i="10"/>
  <c r="N456" i="10"/>
  <c r="O456" i="10"/>
  <c r="M457" i="10"/>
  <c r="N457" i="10"/>
  <c r="O457" i="10"/>
  <c r="M458" i="10"/>
  <c r="N458" i="10"/>
  <c r="O458" i="10"/>
  <c r="Q458" i="10" s="1"/>
  <c r="M459" i="10"/>
  <c r="N459" i="10"/>
  <c r="O459" i="10"/>
  <c r="M460" i="10"/>
  <c r="N460" i="10"/>
  <c r="O460" i="10"/>
  <c r="Q460" i="10" s="1"/>
  <c r="M461" i="10"/>
  <c r="N461" i="10"/>
  <c r="O461" i="10"/>
  <c r="M462" i="10"/>
  <c r="N462" i="10"/>
  <c r="O462" i="10"/>
  <c r="M463" i="10"/>
  <c r="N463" i="10"/>
  <c r="O463" i="10"/>
  <c r="M464" i="10"/>
  <c r="N464" i="10"/>
  <c r="O464" i="10"/>
  <c r="M465" i="10"/>
  <c r="N465" i="10"/>
  <c r="O465" i="10"/>
  <c r="M466" i="10"/>
  <c r="N466" i="10"/>
  <c r="O466" i="10"/>
  <c r="Q466" i="10" s="1"/>
  <c r="M467" i="10"/>
  <c r="N467" i="10"/>
  <c r="O467" i="10"/>
  <c r="M468" i="10"/>
  <c r="N468" i="10"/>
  <c r="O468" i="10"/>
  <c r="Q468" i="10" s="1"/>
  <c r="M469" i="10"/>
  <c r="N469" i="10"/>
  <c r="O469" i="10"/>
  <c r="M470" i="10"/>
  <c r="N470" i="10"/>
  <c r="O470" i="10"/>
  <c r="M471" i="10"/>
  <c r="N471" i="10"/>
  <c r="O471" i="10"/>
  <c r="M472" i="10"/>
  <c r="N472" i="10"/>
  <c r="O472" i="10"/>
  <c r="M473" i="10"/>
  <c r="N473" i="10"/>
  <c r="O473" i="10"/>
  <c r="M474" i="10"/>
  <c r="N474" i="10"/>
  <c r="O474" i="10"/>
  <c r="Q474" i="10" s="1"/>
  <c r="M475" i="10"/>
  <c r="N475" i="10"/>
  <c r="O475" i="10"/>
  <c r="M476" i="10"/>
  <c r="N476" i="10"/>
  <c r="O476" i="10"/>
  <c r="Q476" i="10" s="1"/>
  <c r="M477" i="10"/>
  <c r="N477" i="10"/>
  <c r="O477" i="10"/>
  <c r="M478" i="10"/>
  <c r="N478" i="10"/>
  <c r="O478" i="10"/>
  <c r="M479" i="10"/>
  <c r="N479" i="10"/>
  <c r="O479" i="10"/>
  <c r="M480" i="10"/>
  <c r="N480" i="10"/>
  <c r="O480" i="10"/>
  <c r="M481" i="10"/>
  <c r="N481" i="10"/>
  <c r="O481" i="10"/>
  <c r="M482" i="10"/>
  <c r="N482" i="10"/>
  <c r="O482" i="10"/>
  <c r="Q482" i="10" s="1"/>
  <c r="M483" i="10"/>
  <c r="N483" i="10"/>
  <c r="O483" i="10"/>
  <c r="M484" i="10"/>
  <c r="N484" i="10"/>
  <c r="O484" i="10"/>
  <c r="Q484" i="10" s="1"/>
  <c r="M485" i="10"/>
  <c r="N485" i="10"/>
  <c r="O485" i="10"/>
  <c r="M486" i="10"/>
  <c r="N486" i="10"/>
  <c r="O486" i="10"/>
  <c r="M487" i="10"/>
  <c r="N487" i="10"/>
  <c r="O487" i="10"/>
  <c r="M488" i="10"/>
  <c r="N488" i="10"/>
  <c r="O488" i="10"/>
  <c r="M489" i="10"/>
  <c r="N489" i="10"/>
  <c r="O489" i="10"/>
  <c r="M490" i="10"/>
  <c r="N490" i="10"/>
  <c r="O490" i="10"/>
  <c r="Q490" i="10" s="1"/>
  <c r="M491" i="10"/>
  <c r="N491" i="10"/>
  <c r="O491" i="10"/>
  <c r="M492" i="10"/>
  <c r="N492" i="10"/>
  <c r="O492" i="10"/>
  <c r="Q492" i="10" s="1"/>
  <c r="M493" i="10"/>
  <c r="N493" i="10"/>
  <c r="O493" i="10"/>
  <c r="M494" i="10"/>
  <c r="N494" i="10"/>
  <c r="O494" i="10"/>
  <c r="M495" i="10"/>
  <c r="N495" i="10"/>
  <c r="O495" i="10"/>
  <c r="M496" i="10"/>
  <c r="N496" i="10"/>
  <c r="O496" i="10"/>
  <c r="M497" i="10"/>
  <c r="N497" i="10"/>
  <c r="O497" i="10"/>
  <c r="M498" i="10"/>
  <c r="N498" i="10"/>
  <c r="O498" i="10"/>
  <c r="Q498" i="10" s="1"/>
  <c r="M499" i="10"/>
  <c r="N499" i="10"/>
  <c r="O499" i="10"/>
  <c r="M500" i="10"/>
  <c r="N500" i="10"/>
  <c r="O500" i="10"/>
  <c r="Q500" i="10" s="1"/>
  <c r="M501" i="10"/>
  <c r="N501" i="10"/>
  <c r="O501" i="10"/>
  <c r="M502" i="10"/>
  <c r="N502" i="10"/>
  <c r="O502" i="10"/>
  <c r="Q502" i="10" s="1"/>
  <c r="M503" i="10"/>
  <c r="N503" i="10"/>
  <c r="O503" i="10"/>
  <c r="M504" i="10"/>
  <c r="N504" i="10"/>
  <c r="O504" i="10"/>
  <c r="M505" i="10"/>
  <c r="N505" i="10"/>
  <c r="O505" i="10"/>
  <c r="M506" i="10"/>
  <c r="N506" i="10"/>
  <c r="O506" i="10"/>
  <c r="Q506" i="10" s="1"/>
  <c r="M507" i="10"/>
  <c r="N507" i="10"/>
  <c r="O507" i="10"/>
  <c r="Q507" i="10" s="1"/>
  <c r="M508" i="10"/>
  <c r="N508" i="10"/>
  <c r="O508" i="10"/>
  <c r="Q508" i="10"/>
  <c r="M509" i="10"/>
  <c r="N509" i="10"/>
  <c r="O509" i="10"/>
  <c r="Q509" i="10" s="1"/>
  <c r="M510" i="10"/>
  <c r="Q510" i="10" s="1"/>
  <c r="N510" i="10"/>
  <c r="O510" i="10"/>
  <c r="M511" i="10"/>
  <c r="N511" i="10"/>
  <c r="O511" i="10"/>
  <c r="M512" i="10"/>
  <c r="N512" i="10"/>
  <c r="O512" i="10"/>
  <c r="Q512" i="10" s="1"/>
  <c r="M513" i="10"/>
  <c r="N513" i="10"/>
  <c r="O513" i="10"/>
  <c r="Q513" i="10" s="1"/>
  <c r="M514" i="10"/>
  <c r="N514" i="10"/>
  <c r="O514" i="10"/>
  <c r="Q514" i="10"/>
  <c r="M515" i="10"/>
  <c r="N515" i="10"/>
  <c r="O515" i="10"/>
  <c r="Q515" i="10" s="1"/>
  <c r="M516" i="10"/>
  <c r="Q516" i="10" s="1"/>
  <c r="N516" i="10"/>
  <c r="O516" i="10"/>
  <c r="M517" i="10"/>
  <c r="N517" i="10"/>
  <c r="O517" i="10"/>
  <c r="M518" i="10"/>
  <c r="N518" i="10"/>
  <c r="O518" i="10"/>
  <c r="Q518" i="10" s="1"/>
  <c r="M519" i="10"/>
  <c r="N519" i="10"/>
  <c r="O519" i="10"/>
  <c r="Q519" i="10" s="1"/>
  <c r="M520" i="10"/>
  <c r="N520" i="10"/>
  <c r="O520" i="10"/>
  <c r="Q520" i="10"/>
  <c r="M521" i="10"/>
  <c r="N521" i="10"/>
  <c r="O521" i="10"/>
  <c r="Q521" i="10" s="1"/>
  <c r="M522" i="10"/>
  <c r="Q522" i="10" s="1"/>
  <c r="N522" i="10"/>
  <c r="O522" i="10"/>
  <c r="M523" i="10"/>
  <c r="N523" i="10"/>
  <c r="O523" i="10"/>
  <c r="M524" i="10"/>
  <c r="N524" i="10"/>
  <c r="O524" i="10"/>
  <c r="Q524" i="10" s="1"/>
  <c r="M525" i="10"/>
  <c r="N525" i="10"/>
  <c r="O525" i="10"/>
  <c r="Q525" i="10" s="1"/>
  <c r="M526" i="10"/>
  <c r="N526" i="10"/>
  <c r="O526" i="10"/>
  <c r="Q526" i="10"/>
  <c r="M527" i="10"/>
  <c r="N527" i="10"/>
  <c r="O527" i="10"/>
  <c r="Q527" i="10" s="1"/>
  <c r="M528" i="10"/>
  <c r="Q528" i="10" s="1"/>
  <c r="N528" i="10"/>
  <c r="O528" i="10"/>
  <c r="M529" i="10"/>
  <c r="N529" i="10"/>
  <c r="O529" i="10"/>
  <c r="M530" i="10"/>
  <c r="N530" i="10"/>
  <c r="O530" i="10"/>
  <c r="Q530" i="10" s="1"/>
  <c r="M531" i="10"/>
  <c r="N531" i="10"/>
  <c r="O531" i="10"/>
  <c r="Q531" i="10" s="1"/>
  <c r="M532" i="10"/>
  <c r="N532" i="10"/>
  <c r="O532" i="10"/>
  <c r="Q532" i="10"/>
  <c r="M533" i="10"/>
  <c r="N533" i="10"/>
  <c r="O533" i="10"/>
  <c r="Q533" i="10" s="1"/>
  <c r="M534" i="10"/>
  <c r="Q534" i="10" s="1"/>
  <c r="N534" i="10"/>
  <c r="O534" i="10"/>
  <c r="M535" i="10"/>
  <c r="N535" i="10"/>
  <c r="O535" i="10"/>
  <c r="M536" i="10"/>
  <c r="N536" i="10"/>
  <c r="O536" i="10"/>
  <c r="Q536" i="10" s="1"/>
  <c r="M537" i="10"/>
  <c r="N537" i="10"/>
  <c r="O537" i="10"/>
  <c r="Q537" i="10" s="1"/>
  <c r="M538" i="10"/>
  <c r="Q538" i="10" s="1"/>
  <c r="N538" i="10"/>
  <c r="O538" i="10"/>
  <c r="M539" i="10"/>
  <c r="N539" i="10"/>
  <c r="O539" i="10"/>
  <c r="M540" i="10"/>
  <c r="N540" i="10"/>
  <c r="O540" i="10"/>
  <c r="Q540" i="10" s="1"/>
  <c r="M541" i="10"/>
  <c r="N541" i="10"/>
  <c r="O541" i="10"/>
  <c r="Q541" i="10" s="1"/>
  <c r="M542" i="10"/>
  <c r="N542" i="10"/>
  <c r="O542" i="10"/>
  <c r="Q542" i="10" s="1"/>
  <c r="M543" i="10"/>
  <c r="N543" i="10"/>
  <c r="O543" i="10"/>
  <c r="Q543" i="10" s="1"/>
  <c r="M544" i="10"/>
  <c r="Q544" i="10" s="1"/>
  <c r="N544" i="10"/>
  <c r="O544" i="10"/>
  <c r="M545" i="10"/>
  <c r="N545" i="10"/>
  <c r="O545" i="10"/>
  <c r="M546" i="10"/>
  <c r="N546" i="10"/>
  <c r="O546" i="10"/>
  <c r="Q546" i="10" s="1"/>
  <c r="M547" i="10"/>
  <c r="N547" i="10"/>
  <c r="O547" i="10"/>
  <c r="Q547" i="10" s="1"/>
  <c r="M548" i="10"/>
  <c r="N548" i="10"/>
  <c r="O548" i="10"/>
  <c r="Q548" i="10" s="1"/>
  <c r="M549" i="10"/>
  <c r="N549" i="10"/>
  <c r="O549" i="10"/>
  <c r="Q549" i="10" s="1"/>
  <c r="M550" i="10"/>
  <c r="Q550" i="10" s="1"/>
  <c r="N550" i="10"/>
  <c r="O550" i="10"/>
  <c r="M551" i="10"/>
  <c r="N551" i="10"/>
  <c r="O551" i="10"/>
  <c r="M552" i="10"/>
  <c r="N552" i="10"/>
  <c r="O552" i="10"/>
  <c r="Q552" i="10"/>
  <c r="M553" i="10"/>
  <c r="N553" i="10"/>
  <c r="O553" i="10"/>
  <c r="Q553" i="10" s="1"/>
  <c r="M554" i="10"/>
  <c r="N554" i="10"/>
  <c r="O554" i="10"/>
  <c r="Q554" i="10" s="1"/>
  <c r="M555" i="10"/>
  <c r="N555" i="10"/>
  <c r="O555" i="10"/>
  <c r="M556" i="10"/>
  <c r="Q556" i="10" s="1"/>
  <c r="N556" i="10"/>
  <c r="O556" i="10"/>
  <c r="M557" i="10"/>
  <c r="N557" i="10"/>
  <c r="O557" i="10"/>
  <c r="M558" i="10"/>
  <c r="N558" i="10"/>
  <c r="O558" i="10"/>
  <c r="Q558" i="10"/>
  <c r="M559" i="10"/>
  <c r="N559" i="10"/>
  <c r="O559" i="10"/>
  <c r="Q559" i="10" s="1"/>
  <c r="M560" i="10"/>
  <c r="N560" i="10"/>
  <c r="O560" i="10"/>
  <c r="Q560" i="10"/>
  <c r="M561" i="10"/>
  <c r="N561" i="10"/>
  <c r="O561" i="10"/>
  <c r="Q561" i="10"/>
  <c r="M562" i="10"/>
  <c r="N562" i="10"/>
  <c r="O562" i="10"/>
  <c r="Q562" i="10"/>
  <c r="M563" i="10"/>
  <c r="Q563" i="10" s="1"/>
  <c r="N563" i="10"/>
  <c r="O563" i="10"/>
  <c r="M564" i="10"/>
  <c r="N564" i="10"/>
  <c r="O564" i="10"/>
  <c r="Q564" i="10"/>
  <c r="M565" i="10"/>
  <c r="N565" i="10"/>
  <c r="O565" i="10"/>
  <c r="Q565" i="10" s="1"/>
  <c r="M566" i="10"/>
  <c r="N566" i="10"/>
  <c r="O566" i="10"/>
  <c r="Q566" i="10" s="1"/>
  <c r="M567" i="10"/>
  <c r="N567" i="10"/>
  <c r="O567" i="10"/>
  <c r="Q567" i="10"/>
  <c r="M568" i="10"/>
  <c r="N568" i="10"/>
  <c r="O568" i="10"/>
  <c r="Q568" i="10" s="1"/>
  <c r="M569" i="10"/>
  <c r="N569" i="10"/>
  <c r="O569" i="10"/>
  <c r="Q569" i="10" s="1"/>
  <c r="M570" i="10"/>
  <c r="N570" i="10"/>
  <c r="O570" i="10"/>
  <c r="Q570" i="10"/>
  <c r="M571" i="10"/>
  <c r="N571" i="10"/>
  <c r="O571" i="10"/>
  <c r="Q571" i="10" s="1"/>
  <c r="M572" i="10"/>
  <c r="N572" i="10"/>
  <c r="O572" i="10"/>
  <c r="Q572" i="10"/>
  <c r="M573" i="10"/>
  <c r="N573" i="10"/>
  <c r="O573" i="10"/>
  <c r="Q573" i="10"/>
  <c r="M574" i="10"/>
  <c r="N574" i="10"/>
  <c r="O574" i="10"/>
  <c r="Q574" i="10" s="1"/>
  <c r="M575" i="10"/>
  <c r="Q575" i="10" s="1"/>
  <c r="N575" i="10"/>
  <c r="O575" i="10"/>
  <c r="M576" i="10"/>
  <c r="N576" i="10"/>
  <c r="O576" i="10"/>
  <c r="Q576" i="10"/>
  <c r="M577" i="10"/>
  <c r="N577" i="10"/>
  <c r="O577" i="10"/>
  <c r="Q577" i="10" s="1"/>
  <c r="M578" i="10"/>
  <c r="N578" i="10"/>
  <c r="O578" i="10"/>
  <c r="Q578" i="10" s="1"/>
  <c r="M579" i="10"/>
  <c r="N579" i="10"/>
  <c r="O579" i="10"/>
  <c r="Q579" i="10"/>
  <c r="M580" i="10"/>
  <c r="N580" i="10"/>
  <c r="O580" i="10"/>
  <c r="Q580" i="10" s="1"/>
  <c r="M581" i="10"/>
  <c r="N581" i="10"/>
  <c r="O581" i="10"/>
  <c r="Q581" i="10" s="1"/>
  <c r="M582" i="10"/>
  <c r="N582" i="10"/>
  <c r="O582" i="10"/>
  <c r="Q582" i="10"/>
  <c r="M583" i="10"/>
  <c r="N583" i="10"/>
  <c r="O583" i="10"/>
  <c r="Q583" i="10" s="1"/>
  <c r="M584" i="10"/>
  <c r="N584" i="10"/>
  <c r="O584" i="10"/>
  <c r="Q584" i="10"/>
  <c r="M585" i="10"/>
  <c r="N585" i="10"/>
  <c r="O585" i="10"/>
  <c r="Q585" i="10"/>
  <c r="M586" i="10"/>
  <c r="N586" i="10"/>
  <c r="O586" i="10"/>
  <c r="Q586" i="10"/>
  <c r="M587" i="10"/>
  <c r="Q587" i="10" s="1"/>
  <c r="N587" i="10"/>
  <c r="O587" i="10"/>
  <c r="M588" i="10"/>
  <c r="N588" i="10"/>
  <c r="O588" i="10"/>
  <c r="Q588" i="10"/>
  <c r="M589" i="10"/>
  <c r="N589" i="10"/>
  <c r="O589" i="10"/>
  <c r="Q589" i="10" s="1"/>
  <c r="M590" i="10"/>
  <c r="N590" i="10"/>
  <c r="O590" i="10"/>
  <c r="Q590" i="10" s="1"/>
  <c r="M591" i="10"/>
  <c r="N591" i="10"/>
  <c r="O591" i="10"/>
  <c r="Q591" i="10"/>
  <c r="M592" i="10"/>
  <c r="N592" i="10"/>
  <c r="O592" i="10"/>
  <c r="Q592" i="10" s="1"/>
  <c r="M593" i="10"/>
  <c r="N593" i="10"/>
  <c r="O593" i="10"/>
  <c r="Q593" i="10" s="1"/>
  <c r="M594" i="10"/>
  <c r="Q594" i="10" s="1"/>
  <c r="N594" i="10"/>
  <c r="O594" i="10"/>
  <c r="M595" i="10"/>
  <c r="N595" i="10"/>
  <c r="O595" i="10"/>
  <c r="Q595" i="10" s="1"/>
  <c r="M596" i="10"/>
  <c r="N596" i="10"/>
  <c r="O596" i="10"/>
  <c r="Q596" i="10"/>
  <c r="M597" i="10"/>
  <c r="N597" i="10"/>
  <c r="O597" i="10"/>
  <c r="Q597" i="10"/>
  <c r="M598" i="10"/>
  <c r="N598" i="10"/>
  <c r="O598" i="10"/>
  <c r="Q598" i="10"/>
  <c r="M599" i="10"/>
  <c r="Q599" i="10" s="1"/>
  <c r="N599" i="10"/>
  <c r="O599" i="10"/>
  <c r="M600" i="10"/>
  <c r="N600" i="10"/>
  <c r="O600" i="10"/>
  <c r="Q600" i="10"/>
  <c r="M601" i="10"/>
  <c r="N601" i="10"/>
  <c r="O601" i="10"/>
  <c r="Q601" i="10" s="1"/>
  <c r="M602" i="10"/>
  <c r="N602" i="10"/>
  <c r="O602" i="10"/>
  <c r="Q602" i="10" s="1"/>
  <c r="M603" i="10"/>
  <c r="N603" i="10"/>
  <c r="O603" i="10"/>
  <c r="Q603" i="10"/>
  <c r="M604" i="10"/>
  <c r="N604" i="10"/>
  <c r="O604" i="10"/>
  <c r="Q604" i="10" s="1"/>
  <c r="M605" i="10"/>
  <c r="N605" i="10"/>
  <c r="O605" i="10"/>
  <c r="Q605" i="10" s="1"/>
  <c r="M606" i="10"/>
  <c r="Q606" i="10" s="1"/>
  <c r="N606" i="10"/>
  <c r="O606" i="10"/>
  <c r="M607" i="10"/>
  <c r="N607" i="10"/>
  <c r="O607" i="10"/>
  <c r="Q607" i="10" s="1"/>
  <c r="M608" i="10"/>
  <c r="N608" i="10"/>
  <c r="O608" i="10"/>
  <c r="Q608" i="10"/>
  <c r="M609" i="10"/>
  <c r="N609" i="10"/>
  <c r="O609" i="10"/>
  <c r="Q609" i="10"/>
  <c r="M610" i="10"/>
  <c r="N610" i="10"/>
  <c r="O610" i="10"/>
  <c r="Q610" i="10"/>
  <c r="M611" i="10"/>
  <c r="Q611" i="10" s="1"/>
  <c r="N611" i="10"/>
  <c r="O611" i="10"/>
  <c r="M612" i="10"/>
  <c r="N612" i="10"/>
  <c r="O612" i="10"/>
  <c r="Q612" i="10"/>
  <c r="M613" i="10"/>
  <c r="N613" i="10"/>
  <c r="O613" i="10"/>
  <c r="Q613" i="10" s="1"/>
  <c r="M614" i="10"/>
  <c r="N614" i="10"/>
  <c r="O614" i="10"/>
  <c r="Q614" i="10" s="1"/>
  <c r="M615" i="10"/>
  <c r="N615" i="10"/>
  <c r="O615" i="10"/>
  <c r="Q615" i="10"/>
  <c r="M616" i="10"/>
  <c r="N616" i="10"/>
  <c r="O616" i="10"/>
  <c r="Q616" i="10" s="1"/>
  <c r="M617" i="10"/>
  <c r="N617" i="10"/>
  <c r="O617" i="10"/>
  <c r="Q617" i="10" s="1"/>
  <c r="M618" i="10"/>
  <c r="Q618" i="10" s="1"/>
  <c r="N618" i="10"/>
  <c r="O618" i="10"/>
  <c r="M619" i="10"/>
  <c r="N619" i="10"/>
  <c r="O619" i="10"/>
  <c r="Q619" i="10" s="1"/>
  <c r="M620" i="10"/>
  <c r="N620" i="10"/>
  <c r="O620" i="10"/>
  <c r="Q620" i="10" s="1"/>
  <c r="M621" i="10"/>
  <c r="N621" i="10"/>
  <c r="O621" i="10"/>
  <c r="Q621" i="10"/>
  <c r="M622" i="10"/>
  <c r="N622" i="10"/>
  <c r="O622" i="10"/>
  <c r="Q622" i="10"/>
  <c r="M623" i="10"/>
  <c r="Q623" i="10" s="1"/>
  <c r="N623" i="10"/>
  <c r="O623" i="10"/>
  <c r="M624" i="10"/>
  <c r="N624" i="10"/>
  <c r="O624" i="10"/>
  <c r="Q624" i="10"/>
  <c r="M625" i="10"/>
  <c r="N625" i="10"/>
  <c r="O625" i="10"/>
  <c r="Q625" i="10" s="1"/>
  <c r="M626" i="10"/>
  <c r="N626" i="10"/>
  <c r="O626" i="10"/>
  <c r="Q626" i="10" s="1"/>
  <c r="M627" i="10"/>
  <c r="N627" i="10"/>
  <c r="O627" i="10"/>
  <c r="Q627" i="10"/>
  <c r="M628" i="10"/>
  <c r="N628" i="10"/>
  <c r="O628" i="10"/>
  <c r="Q628" i="10" s="1"/>
  <c r="M629" i="10"/>
  <c r="N629" i="10"/>
  <c r="O629" i="10"/>
  <c r="Q629" i="10" s="1"/>
  <c r="M630" i="10"/>
  <c r="Q630" i="10" s="1"/>
  <c r="N630" i="10"/>
  <c r="O630" i="10"/>
  <c r="M631" i="10"/>
  <c r="N631" i="10"/>
  <c r="O631" i="10"/>
  <c r="Q631" i="10" s="1"/>
  <c r="M632" i="10"/>
  <c r="N632" i="10"/>
  <c r="O632" i="10"/>
  <c r="Q632" i="10" s="1"/>
  <c r="M633" i="10"/>
  <c r="N633" i="10"/>
  <c r="O633" i="10"/>
  <c r="Q633" i="10"/>
  <c r="M634" i="10"/>
  <c r="N634" i="10"/>
  <c r="O634" i="10"/>
  <c r="Q634" i="10"/>
  <c r="M635" i="10"/>
  <c r="N635" i="10"/>
  <c r="O635" i="10"/>
  <c r="Q635" i="10" s="1"/>
  <c r="M636" i="10"/>
  <c r="N636" i="10"/>
  <c r="O636" i="10"/>
  <c r="Q636" i="10" s="1"/>
  <c r="M637" i="10"/>
  <c r="Q637" i="10" s="1"/>
  <c r="N637" i="10"/>
  <c r="O637" i="10"/>
  <c r="M638" i="10"/>
  <c r="Q638" i="10" s="1"/>
  <c r="N638" i="10"/>
  <c r="O638" i="10"/>
  <c r="M639" i="10"/>
  <c r="Q639" i="10" s="1"/>
  <c r="N639" i="10"/>
  <c r="O639" i="10"/>
  <c r="M640" i="10"/>
  <c r="N640" i="10"/>
  <c r="O640" i="10"/>
  <c r="Q640" i="10"/>
  <c r="M641" i="10"/>
  <c r="N641" i="10"/>
  <c r="O641" i="10"/>
  <c r="Q641" i="10" s="1"/>
  <c r="M642" i="10"/>
  <c r="N642" i="10"/>
  <c r="O642" i="10"/>
  <c r="Q642" i="10" s="1"/>
  <c r="M643" i="10"/>
  <c r="N643" i="10"/>
  <c r="O643" i="10"/>
  <c r="Q643" i="10"/>
  <c r="M644" i="10"/>
  <c r="N644" i="10"/>
  <c r="O644" i="10"/>
  <c r="Q644" i="10"/>
  <c r="M645" i="10"/>
  <c r="N645" i="10"/>
  <c r="O645" i="10"/>
  <c r="Q645" i="10"/>
  <c r="M646" i="10"/>
  <c r="N646" i="10"/>
  <c r="O646" i="10"/>
  <c r="Q646" i="10" s="1"/>
  <c r="M647" i="10"/>
  <c r="N647" i="10"/>
  <c r="O647" i="10"/>
  <c r="Q647" i="10"/>
  <c r="M648" i="10"/>
  <c r="Q648" i="10" s="1"/>
  <c r="N648" i="10"/>
  <c r="O648" i="10"/>
  <c r="M649" i="10"/>
  <c r="N649" i="10"/>
  <c r="O649" i="10"/>
  <c r="Q649" i="10" s="1"/>
  <c r="M650" i="10"/>
  <c r="Q650" i="10" s="1"/>
  <c r="N650" i="10"/>
  <c r="O650" i="10"/>
  <c r="M651" i="10"/>
  <c r="N651" i="10"/>
  <c r="O651" i="10"/>
  <c r="Q651" i="10"/>
  <c r="M652" i="10"/>
  <c r="N652" i="10"/>
  <c r="O652" i="10"/>
  <c r="Q652" i="10" s="1"/>
  <c r="M653" i="10"/>
  <c r="N653" i="10"/>
  <c r="O653" i="10"/>
  <c r="Q653" i="10" s="1"/>
  <c r="M654" i="10"/>
  <c r="N654" i="10"/>
  <c r="O654" i="10"/>
  <c r="Q654" i="10" s="1"/>
  <c r="M655" i="10"/>
  <c r="N655" i="10"/>
  <c r="O655" i="10"/>
  <c r="Q655" i="10" s="1"/>
  <c r="M656" i="10"/>
  <c r="N656" i="10"/>
  <c r="O656" i="10"/>
  <c r="Q656" i="10"/>
  <c r="M657" i="10"/>
  <c r="N657" i="10"/>
  <c r="O657" i="10"/>
  <c r="Q657" i="10"/>
  <c r="M658" i="10"/>
  <c r="N658" i="10"/>
  <c r="O658" i="10"/>
  <c r="Q658" i="10"/>
  <c r="M659" i="10"/>
  <c r="N659" i="10"/>
  <c r="O659" i="10"/>
  <c r="Q659" i="10" s="1"/>
  <c r="M660" i="10"/>
  <c r="N660" i="10"/>
  <c r="O660" i="10"/>
  <c r="Q660" i="10" s="1"/>
  <c r="M661" i="10"/>
  <c r="Q661" i="10" s="1"/>
  <c r="N661" i="10"/>
  <c r="O661" i="10"/>
  <c r="M662" i="10"/>
  <c r="Q662" i="10" s="1"/>
  <c r="N662" i="10"/>
  <c r="O662" i="10"/>
  <c r="M663" i="10"/>
  <c r="Q663" i="10" s="1"/>
  <c r="N663" i="10"/>
  <c r="O663" i="10"/>
  <c r="M664" i="10"/>
  <c r="N664" i="10"/>
  <c r="O664" i="10"/>
  <c r="Q664" i="10"/>
  <c r="M665" i="10"/>
  <c r="N665" i="10"/>
  <c r="O665" i="10"/>
  <c r="Q665" i="10" s="1"/>
  <c r="M666" i="10"/>
  <c r="N666" i="10"/>
  <c r="O666" i="10"/>
  <c r="Q666" i="10" s="1"/>
  <c r="M667" i="10"/>
  <c r="N667" i="10"/>
  <c r="O667" i="10"/>
  <c r="Q667" i="10"/>
  <c r="M668" i="10"/>
  <c r="N668" i="10"/>
  <c r="O668" i="10"/>
  <c r="Q668" i="10"/>
  <c r="M669" i="10"/>
  <c r="N669" i="10"/>
  <c r="O669" i="10"/>
  <c r="Q669" i="10"/>
  <c r="M670" i="10"/>
  <c r="N670" i="10"/>
  <c r="O670" i="10"/>
  <c r="Q670" i="10"/>
  <c r="M671" i="10"/>
  <c r="N671" i="10"/>
  <c r="O671" i="10"/>
  <c r="Q671" i="10"/>
  <c r="M672" i="10"/>
  <c r="Q672" i="10" s="1"/>
  <c r="N672" i="10"/>
  <c r="O672" i="10"/>
  <c r="M673" i="10"/>
  <c r="N673" i="10"/>
  <c r="O673" i="10"/>
  <c r="Q673" i="10" s="1"/>
  <c r="M674" i="10"/>
  <c r="Q674" i="10" s="1"/>
  <c r="N674" i="10"/>
  <c r="O674" i="10"/>
  <c r="M675" i="10"/>
  <c r="N675" i="10"/>
  <c r="O675" i="10"/>
  <c r="Q675" i="10"/>
  <c r="M676" i="10"/>
  <c r="N676" i="10"/>
  <c r="O676" i="10"/>
  <c r="Q676" i="10" s="1"/>
  <c r="M677" i="10"/>
  <c r="N677" i="10"/>
  <c r="O677" i="10"/>
  <c r="Q677" i="10"/>
  <c r="M678" i="10"/>
  <c r="N678" i="10"/>
  <c r="O678" i="10"/>
  <c r="Q678" i="10" s="1"/>
  <c r="M679" i="10"/>
  <c r="N679" i="10"/>
  <c r="O679" i="10"/>
  <c r="Q679" i="10"/>
  <c r="M680" i="10"/>
  <c r="N680" i="10"/>
  <c r="O680" i="10"/>
  <c r="Q680" i="10" s="1"/>
  <c r="M681" i="10"/>
  <c r="N681" i="10"/>
  <c r="O681" i="10"/>
  <c r="Q681" i="10"/>
  <c r="M682" i="10"/>
  <c r="N682" i="10"/>
  <c r="O682" i="10"/>
  <c r="Q682" i="10" s="1"/>
  <c r="M683" i="10"/>
  <c r="N683" i="10"/>
  <c r="O683" i="10"/>
  <c r="Q683" i="10"/>
  <c r="M684" i="10"/>
  <c r="N684" i="10"/>
  <c r="O684" i="10"/>
  <c r="Q684" i="10" s="1"/>
  <c r="M685" i="10"/>
  <c r="N685" i="10"/>
  <c r="O685" i="10"/>
  <c r="Q685" i="10"/>
  <c r="M686" i="10"/>
  <c r="N686" i="10"/>
  <c r="O686" i="10"/>
  <c r="Q686" i="10" s="1"/>
  <c r="M687" i="10"/>
  <c r="N687" i="10"/>
  <c r="O687" i="10"/>
  <c r="Q687" i="10"/>
  <c r="M688" i="10"/>
  <c r="N688" i="10"/>
  <c r="O688" i="10"/>
  <c r="Q688" i="10" s="1"/>
  <c r="M689" i="10"/>
  <c r="N689" i="10"/>
  <c r="O689" i="10"/>
  <c r="Q689" i="10"/>
  <c r="M690" i="10"/>
  <c r="N690" i="10"/>
  <c r="O690" i="10"/>
  <c r="Q690" i="10" s="1"/>
  <c r="M691" i="10"/>
  <c r="N691" i="10"/>
  <c r="O691" i="10"/>
  <c r="Q691" i="10"/>
  <c r="M692" i="10"/>
  <c r="N692" i="10"/>
  <c r="O692" i="10"/>
  <c r="Q692" i="10" s="1"/>
  <c r="M693" i="10"/>
  <c r="N693" i="10"/>
  <c r="O693" i="10"/>
  <c r="Q693" i="10"/>
  <c r="M694" i="10"/>
  <c r="N694" i="10"/>
  <c r="O694" i="10"/>
  <c r="Q694" i="10" s="1"/>
  <c r="M695" i="10"/>
  <c r="N695" i="10"/>
  <c r="O695" i="10"/>
  <c r="Q695" i="10"/>
  <c r="M696" i="10"/>
  <c r="N696" i="10"/>
  <c r="O696" i="10"/>
  <c r="Q696" i="10" s="1"/>
  <c r="M697" i="10"/>
  <c r="N697" i="10"/>
  <c r="O697" i="10"/>
  <c r="Q697" i="10"/>
  <c r="M698" i="10"/>
  <c r="N698" i="10"/>
  <c r="O698" i="10"/>
  <c r="Q698" i="10" s="1"/>
  <c r="M699" i="10"/>
  <c r="N699" i="10"/>
  <c r="O699" i="10"/>
  <c r="Q699" i="10"/>
  <c r="M700" i="10"/>
  <c r="N700" i="10"/>
  <c r="O700" i="10"/>
  <c r="Q700" i="10" s="1"/>
  <c r="M701" i="10"/>
  <c r="N701" i="10"/>
  <c r="O701" i="10"/>
  <c r="Q701" i="10"/>
  <c r="M702" i="10"/>
  <c r="N702" i="10"/>
  <c r="O702" i="10"/>
  <c r="Q702" i="10" s="1"/>
  <c r="M703" i="10"/>
  <c r="N703" i="10"/>
  <c r="O703" i="10"/>
  <c r="Q703" i="10" s="1"/>
  <c r="M704" i="10"/>
  <c r="N704" i="10"/>
  <c r="O704" i="10"/>
  <c r="Q704" i="10" s="1"/>
  <c r="M705" i="10"/>
  <c r="N705" i="10"/>
  <c r="O705" i="10"/>
  <c r="Q705" i="10" s="1"/>
  <c r="M706" i="10"/>
  <c r="N706" i="10"/>
  <c r="O706" i="10"/>
  <c r="Q706" i="10" s="1"/>
  <c r="M707" i="10"/>
  <c r="N707" i="10"/>
  <c r="O707" i="10"/>
  <c r="Q707" i="10" s="1"/>
  <c r="M708" i="10"/>
  <c r="N708" i="10"/>
  <c r="O708" i="10"/>
  <c r="Q708" i="10" s="1"/>
  <c r="M709" i="10"/>
  <c r="N709" i="10"/>
  <c r="O709" i="10"/>
  <c r="Q709" i="10" s="1"/>
  <c r="M710" i="10"/>
  <c r="N710" i="10"/>
  <c r="O710" i="10"/>
  <c r="Q710" i="10" s="1"/>
  <c r="M711" i="10"/>
  <c r="N711" i="10"/>
  <c r="O711" i="10"/>
  <c r="Q711" i="10" s="1"/>
  <c r="M712" i="10"/>
  <c r="N712" i="10"/>
  <c r="O712" i="10"/>
  <c r="Q712" i="10" s="1"/>
  <c r="M713" i="10"/>
  <c r="N713" i="10"/>
  <c r="O713" i="10"/>
  <c r="Q713" i="10" s="1"/>
  <c r="M714" i="10"/>
  <c r="N714" i="10"/>
  <c r="O714" i="10"/>
  <c r="Q714" i="10" s="1"/>
  <c r="M715" i="10"/>
  <c r="N715" i="10"/>
  <c r="O715" i="10"/>
  <c r="Q715" i="10" s="1"/>
  <c r="M716" i="10"/>
  <c r="N716" i="10"/>
  <c r="O716" i="10"/>
  <c r="Q716" i="10" s="1"/>
  <c r="M717" i="10"/>
  <c r="N717" i="10"/>
  <c r="O717" i="10"/>
  <c r="Q717" i="10" s="1"/>
  <c r="M718" i="10"/>
  <c r="N718" i="10"/>
  <c r="O718" i="10"/>
  <c r="Q718" i="10" s="1"/>
  <c r="M719" i="10"/>
  <c r="N719" i="10"/>
  <c r="O719" i="10"/>
  <c r="Q719" i="10" s="1"/>
  <c r="M720" i="10"/>
  <c r="N720" i="10"/>
  <c r="O720" i="10"/>
  <c r="Q720" i="10" s="1"/>
  <c r="M721" i="10"/>
  <c r="N721" i="10"/>
  <c r="O721" i="10"/>
  <c r="Q721" i="10" s="1"/>
  <c r="M722" i="10"/>
  <c r="N722" i="10"/>
  <c r="O722" i="10"/>
  <c r="Q722" i="10" s="1"/>
  <c r="M723" i="10"/>
  <c r="N723" i="10"/>
  <c r="O723" i="10"/>
  <c r="Q723" i="10" s="1"/>
  <c r="M724" i="10"/>
  <c r="N724" i="10"/>
  <c r="O724" i="10"/>
  <c r="Q724" i="10" s="1"/>
  <c r="M725" i="10"/>
  <c r="N725" i="10"/>
  <c r="O725" i="10"/>
  <c r="Q725" i="10" s="1"/>
  <c r="M726" i="10"/>
  <c r="N726" i="10"/>
  <c r="O726" i="10"/>
  <c r="Q726" i="10" s="1"/>
  <c r="M727" i="10"/>
  <c r="N727" i="10"/>
  <c r="O727" i="10"/>
  <c r="Q727" i="10" s="1"/>
  <c r="M728" i="10"/>
  <c r="N728" i="10"/>
  <c r="O728" i="10"/>
  <c r="Q728" i="10" s="1"/>
  <c r="M729" i="10"/>
  <c r="N729" i="10"/>
  <c r="O729" i="10"/>
  <c r="Q729" i="10" s="1"/>
  <c r="M730" i="10"/>
  <c r="N730" i="10"/>
  <c r="O730" i="10"/>
  <c r="Q730" i="10" s="1"/>
  <c r="M731" i="10"/>
  <c r="N731" i="10"/>
  <c r="O731" i="10"/>
  <c r="Q731" i="10" s="1"/>
  <c r="M732" i="10"/>
  <c r="N732" i="10"/>
  <c r="O732" i="10"/>
  <c r="Q732" i="10" s="1"/>
  <c r="M733" i="10"/>
  <c r="N733" i="10"/>
  <c r="O733" i="10"/>
  <c r="Q733" i="10" s="1"/>
  <c r="M734" i="10"/>
  <c r="N734" i="10"/>
  <c r="O734" i="10"/>
  <c r="Q734" i="10" s="1"/>
  <c r="M735" i="10"/>
  <c r="N735" i="10"/>
  <c r="O735" i="10"/>
  <c r="Q735" i="10" s="1"/>
  <c r="M736" i="10"/>
  <c r="N736" i="10"/>
  <c r="O736" i="10"/>
  <c r="Q736" i="10" s="1"/>
  <c r="M737" i="10"/>
  <c r="N737" i="10"/>
  <c r="O737" i="10"/>
  <c r="Q737" i="10" s="1"/>
  <c r="M738" i="10"/>
  <c r="N738" i="10"/>
  <c r="O738" i="10"/>
  <c r="Q738" i="10" s="1"/>
  <c r="M739" i="10"/>
  <c r="N739" i="10"/>
  <c r="O739" i="10"/>
  <c r="Q739" i="10" s="1"/>
  <c r="M740" i="10"/>
  <c r="N740" i="10"/>
  <c r="O740" i="10"/>
  <c r="Q740" i="10" s="1"/>
  <c r="M741" i="10"/>
  <c r="N741" i="10"/>
  <c r="O741" i="10"/>
  <c r="Q741" i="10" s="1"/>
  <c r="M742" i="10"/>
  <c r="N742" i="10"/>
  <c r="O742" i="10"/>
  <c r="Q742" i="10" s="1"/>
  <c r="M743" i="10"/>
  <c r="N743" i="10"/>
  <c r="O743" i="10"/>
  <c r="Q743" i="10" s="1"/>
  <c r="M744" i="10"/>
  <c r="N744" i="10"/>
  <c r="O744" i="10"/>
  <c r="Q744" i="10" s="1"/>
  <c r="M745" i="10"/>
  <c r="N745" i="10"/>
  <c r="O745" i="10"/>
  <c r="Q745" i="10" s="1"/>
  <c r="M746" i="10"/>
  <c r="N746" i="10"/>
  <c r="O746" i="10"/>
  <c r="Q746" i="10" s="1"/>
  <c r="M747" i="10"/>
  <c r="N747" i="10"/>
  <c r="O747" i="10"/>
  <c r="Q747" i="10" s="1"/>
  <c r="M748" i="10"/>
  <c r="N748" i="10"/>
  <c r="O748" i="10"/>
  <c r="Q748" i="10" s="1"/>
  <c r="M749" i="10"/>
  <c r="N749" i="10"/>
  <c r="O749" i="10"/>
  <c r="Q749" i="10" s="1"/>
  <c r="M750" i="10"/>
  <c r="N750" i="10"/>
  <c r="O750" i="10"/>
  <c r="Q750" i="10" s="1"/>
  <c r="M751" i="10"/>
  <c r="N751" i="10"/>
  <c r="O751" i="10"/>
  <c r="Q751" i="10" s="1"/>
  <c r="M752" i="10"/>
  <c r="N752" i="10"/>
  <c r="O752" i="10"/>
  <c r="Q752" i="10" s="1"/>
  <c r="M753" i="10"/>
  <c r="N753" i="10"/>
  <c r="O753" i="10"/>
  <c r="Q753" i="10"/>
  <c r="M754" i="10"/>
  <c r="N754" i="10"/>
  <c r="O754" i="10"/>
  <c r="Q754" i="10" s="1"/>
  <c r="M755" i="10"/>
  <c r="N755" i="10"/>
  <c r="O755" i="10"/>
  <c r="Q755" i="10" s="1"/>
  <c r="M756" i="10"/>
  <c r="N756" i="10"/>
  <c r="O756" i="10"/>
  <c r="Q756" i="10" s="1"/>
  <c r="M757" i="10"/>
  <c r="N757" i="10"/>
  <c r="O757" i="10"/>
  <c r="Q757" i="10" s="1"/>
  <c r="M758" i="10"/>
  <c r="N758" i="10"/>
  <c r="O758" i="10"/>
  <c r="Q758" i="10" s="1"/>
  <c r="M759" i="10"/>
  <c r="N759" i="10"/>
  <c r="O759" i="10"/>
  <c r="Q759" i="10" s="1"/>
  <c r="M760" i="10"/>
  <c r="N760" i="10"/>
  <c r="O760" i="10"/>
  <c r="M761" i="10"/>
  <c r="N761" i="10"/>
  <c r="O761" i="10"/>
  <c r="Q761" i="10" s="1"/>
  <c r="M762" i="10"/>
  <c r="N762" i="10"/>
  <c r="O762" i="10"/>
  <c r="Q762" i="10" s="1"/>
  <c r="M763" i="10"/>
  <c r="N763" i="10"/>
  <c r="O763" i="10"/>
  <c r="Q763" i="10" s="1"/>
  <c r="M764" i="10"/>
  <c r="N764" i="10"/>
  <c r="O764" i="10"/>
  <c r="Q764" i="10" s="1"/>
  <c r="M765" i="10"/>
  <c r="N765" i="10"/>
  <c r="O765" i="10"/>
  <c r="Q765" i="10" s="1"/>
  <c r="M766" i="10"/>
  <c r="N766" i="10"/>
  <c r="O766" i="10"/>
  <c r="Q766" i="10" s="1"/>
  <c r="M767" i="10"/>
  <c r="N767" i="10"/>
  <c r="O767" i="10"/>
  <c r="Q767" i="10" s="1"/>
  <c r="M768" i="10"/>
  <c r="N768" i="10"/>
  <c r="O768" i="10"/>
  <c r="M769" i="10"/>
  <c r="N769" i="10"/>
  <c r="O769" i="10"/>
  <c r="Q769" i="10" s="1"/>
  <c r="M770" i="10"/>
  <c r="N770" i="10"/>
  <c r="O770" i="10"/>
  <c r="Q770" i="10" s="1"/>
  <c r="M771" i="10"/>
  <c r="N771" i="10"/>
  <c r="O771" i="10"/>
  <c r="Q771" i="10" s="1"/>
  <c r="M772" i="10"/>
  <c r="N772" i="10"/>
  <c r="O772" i="10"/>
  <c r="Q772" i="10" s="1"/>
  <c r="M773" i="10"/>
  <c r="N773" i="10"/>
  <c r="O773" i="10"/>
  <c r="Q773" i="10" s="1"/>
  <c r="M774" i="10"/>
  <c r="N774" i="10"/>
  <c r="O774" i="10"/>
  <c r="Q774" i="10" s="1"/>
  <c r="M775" i="10"/>
  <c r="N775" i="10"/>
  <c r="O775" i="10"/>
  <c r="Q775" i="10" s="1"/>
  <c r="L3" i="10"/>
  <c r="P3" i="10" s="1"/>
  <c r="L4" i="10"/>
  <c r="P4" i="10" s="1"/>
  <c r="L5" i="10"/>
  <c r="P5" i="10" s="1"/>
  <c r="L6" i="10"/>
  <c r="P6" i="10" s="1"/>
  <c r="L8" i="10"/>
  <c r="P8" i="10" s="1"/>
  <c r="L9" i="10"/>
  <c r="L10" i="10"/>
  <c r="P10" i="10" s="1"/>
  <c r="L11" i="10"/>
  <c r="L12" i="10"/>
  <c r="P12" i="10" s="1"/>
  <c r="L15" i="10"/>
  <c r="L16" i="10"/>
  <c r="P16" i="10" s="1"/>
  <c r="L17" i="10"/>
  <c r="L18" i="10"/>
  <c r="P18" i="10" s="1"/>
  <c r="L19" i="10"/>
  <c r="L20" i="10"/>
  <c r="P20" i="10" s="1"/>
  <c r="L21" i="10"/>
  <c r="L26" i="10"/>
  <c r="P26" i="10" s="1"/>
  <c r="L27" i="10"/>
  <c r="L28" i="10"/>
  <c r="P28" i="10" s="1"/>
  <c r="L30" i="10"/>
  <c r="L31" i="10"/>
  <c r="L33" i="10"/>
  <c r="L34" i="10"/>
  <c r="P34" i="10" s="1"/>
  <c r="L35" i="10"/>
  <c r="L36" i="10"/>
  <c r="L37" i="10"/>
  <c r="L40" i="10"/>
  <c r="P40" i="10" s="1"/>
  <c r="L41" i="10"/>
  <c r="L42" i="10"/>
  <c r="L43" i="10"/>
  <c r="L44" i="10"/>
  <c r="P44" i="10" s="1"/>
  <c r="L45" i="10"/>
  <c r="L46" i="10"/>
  <c r="P46" i="10" s="1"/>
  <c r="L47" i="10"/>
  <c r="L48" i="10"/>
  <c r="L49" i="10"/>
  <c r="L50" i="10"/>
  <c r="P50" i="10" s="1"/>
  <c r="L51" i="10"/>
  <c r="L52" i="10"/>
  <c r="P52" i="10" s="1"/>
  <c r="L53" i="10"/>
  <c r="L54" i="10"/>
  <c r="L55" i="10"/>
  <c r="L56" i="10"/>
  <c r="P56" i="10" s="1"/>
  <c r="L57" i="10"/>
  <c r="L58" i="10"/>
  <c r="P58" i="10" s="1"/>
  <c r="L59" i="10"/>
  <c r="L60" i="10"/>
  <c r="L61" i="10"/>
  <c r="L62" i="10"/>
  <c r="P62" i="10" s="1"/>
  <c r="L63" i="10"/>
  <c r="L64" i="10"/>
  <c r="P64" i="10" s="1"/>
  <c r="L65" i="10"/>
  <c r="L66" i="10"/>
  <c r="L67" i="10"/>
  <c r="L68" i="10"/>
  <c r="P68" i="10" s="1"/>
  <c r="L69" i="10"/>
  <c r="L70" i="10"/>
  <c r="P70" i="10" s="1"/>
  <c r="L71" i="10"/>
  <c r="L72" i="10"/>
  <c r="L73" i="10"/>
  <c r="L74" i="10"/>
  <c r="P74" i="10" s="1"/>
  <c r="L75" i="10"/>
  <c r="L76" i="10"/>
  <c r="P76" i="10" s="1"/>
  <c r="L77" i="10"/>
  <c r="L78" i="10"/>
  <c r="L79" i="10"/>
  <c r="L80" i="10"/>
  <c r="P80" i="10" s="1"/>
  <c r="L81" i="10"/>
  <c r="L82" i="10"/>
  <c r="P82" i="10" s="1"/>
  <c r="L83" i="10"/>
  <c r="L84" i="10"/>
  <c r="L85" i="10"/>
  <c r="L86" i="10"/>
  <c r="P86" i="10" s="1"/>
  <c r="L87" i="10"/>
  <c r="L88" i="10"/>
  <c r="P88" i="10" s="1"/>
  <c r="L89" i="10"/>
  <c r="L90" i="10"/>
  <c r="L91" i="10"/>
  <c r="L92" i="10"/>
  <c r="P92" i="10" s="1"/>
  <c r="L93" i="10"/>
  <c r="P93" i="10" s="1"/>
  <c r="L94" i="10"/>
  <c r="P94" i="10" s="1"/>
  <c r="L95" i="10"/>
  <c r="P95" i="10" s="1"/>
  <c r="L96" i="10"/>
  <c r="L97" i="10"/>
  <c r="L98" i="10"/>
  <c r="P98" i="10" s="1"/>
  <c r="L99" i="10"/>
  <c r="P99" i="10" s="1"/>
  <c r="L100" i="10"/>
  <c r="L101" i="10"/>
  <c r="P101" i="10" s="1"/>
  <c r="L102" i="10"/>
  <c r="L103" i="10"/>
  <c r="L104" i="10"/>
  <c r="P104" i="10" s="1"/>
  <c r="L105" i="10"/>
  <c r="P105" i="10" s="1"/>
  <c r="L106" i="10"/>
  <c r="P106" i="10" s="1"/>
  <c r="L107" i="10"/>
  <c r="P107" i="10" s="1"/>
  <c r="L108" i="10"/>
  <c r="L109" i="10"/>
  <c r="L110" i="10"/>
  <c r="P110" i="10" s="1"/>
  <c r="L111" i="10"/>
  <c r="P111" i="10" s="1"/>
  <c r="L112" i="10"/>
  <c r="P112" i="10" s="1"/>
  <c r="L113" i="10"/>
  <c r="L114" i="10"/>
  <c r="L115" i="10"/>
  <c r="L116" i="10"/>
  <c r="P116" i="10" s="1"/>
  <c r="L117" i="10"/>
  <c r="P117" i="10" s="1"/>
  <c r="L118" i="10"/>
  <c r="P118" i="10" s="1"/>
  <c r="L119" i="10"/>
  <c r="P119" i="10" s="1"/>
  <c r="L120" i="10"/>
  <c r="L121" i="10"/>
  <c r="L122" i="10"/>
  <c r="P122" i="10" s="1"/>
  <c r="L123" i="10"/>
  <c r="P123" i="10" s="1"/>
  <c r="L124" i="10"/>
  <c r="L125" i="10"/>
  <c r="P125" i="10" s="1"/>
  <c r="L126" i="10"/>
  <c r="L127" i="10"/>
  <c r="L128" i="10"/>
  <c r="P128" i="10" s="1"/>
  <c r="L129" i="10"/>
  <c r="P129" i="10" s="1"/>
  <c r="L130" i="10"/>
  <c r="P130" i="10" s="1"/>
  <c r="L131" i="10"/>
  <c r="P131" i="10" s="1"/>
  <c r="L132" i="10"/>
  <c r="L133" i="10"/>
  <c r="L134" i="10"/>
  <c r="P134" i="10" s="1"/>
  <c r="L135" i="10"/>
  <c r="P135" i="10" s="1"/>
  <c r="L136" i="10"/>
  <c r="P136" i="10" s="1"/>
  <c r="L137" i="10"/>
  <c r="L138" i="10"/>
  <c r="L139" i="10"/>
  <c r="L140" i="10"/>
  <c r="P140" i="10" s="1"/>
  <c r="L141" i="10"/>
  <c r="P141" i="10" s="1"/>
  <c r="L142" i="10"/>
  <c r="P142" i="10" s="1"/>
  <c r="L143" i="10"/>
  <c r="P143" i="10" s="1"/>
  <c r="L144" i="10"/>
  <c r="L145" i="10"/>
  <c r="L146" i="10"/>
  <c r="P146" i="10" s="1"/>
  <c r="L147" i="10"/>
  <c r="P147" i="10" s="1"/>
  <c r="L148" i="10"/>
  <c r="L149" i="10"/>
  <c r="P149" i="10" s="1"/>
  <c r="L155" i="10"/>
  <c r="P155" i="10" s="1"/>
  <c r="L157" i="10"/>
  <c r="L173" i="10"/>
  <c r="P173" i="10" s="1"/>
  <c r="L174" i="10"/>
  <c r="L177" i="10"/>
  <c r="P177" i="10" s="1"/>
  <c r="L179" i="10"/>
  <c r="P179" i="10" s="1"/>
  <c r="L182" i="10"/>
  <c r="L183" i="10"/>
  <c r="P183" i="10" s="1"/>
  <c r="L184" i="10"/>
  <c r="L185" i="10"/>
  <c r="P185" i="10" s="1"/>
  <c r="L186" i="10"/>
  <c r="L188" i="10"/>
  <c r="L192" i="10"/>
  <c r="L193" i="10"/>
  <c r="P193" i="10" s="1"/>
  <c r="L197" i="10"/>
  <c r="P197" i="10" s="1"/>
  <c r="L198" i="10"/>
  <c r="L200" i="10"/>
  <c r="L209" i="10"/>
  <c r="P209" i="10" s="1"/>
  <c r="L214" i="10"/>
  <c r="L216" i="10"/>
  <c r="L217" i="10"/>
  <c r="P217" i="10" s="1"/>
  <c r="L218" i="10"/>
  <c r="L227" i="10"/>
  <c r="P227" i="10" s="1"/>
  <c r="L228" i="10"/>
  <c r="L229" i="10"/>
  <c r="P229" i="10" s="1"/>
  <c r="L231" i="10"/>
  <c r="L232" i="10"/>
  <c r="L233" i="10"/>
  <c r="P233" i="10" s="1"/>
  <c r="L237" i="10"/>
  <c r="P237" i="10" s="1"/>
  <c r="L240" i="10"/>
  <c r="L244" i="10"/>
  <c r="L248" i="10"/>
  <c r="L249" i="10"/>
  <c r="P249" i="10" s="1"/>
  <c r="L250" i="10"/>
  <c r="L255" i="10"/>
  <c r="L258" i="10"/>
  <c r="L261" i="10"/>
  <c r="P261" i="10" s="1"/>
  <c r="L263" i="10"/>
  <c r="P263" i="10" s="1"/>
  <c r="L265" i="10"/>
  <c r="L267" i="10"/>
  <c r="P267" i="10" s="1"/>
  <c r="L268" i="10"/>
  <c r="L273" i="10"/>
  <c r="P273" i="10" s="1"/>
  <c r="L274" i="10"/>
  <c r="L275" i="10"/>
  <c r="P275" i="10" s="1"/>
  <c r="L277" i="10"/>
  <c r="L278" i="10"/>
  <c r="L280" i="10"/>
  <c r="L282" i="10"/>
  <c r="L283" i="10"/>
  <c r="P283" i="10" s="1"/>
  <c r="L287" i="10"/>
  <c r="P287" i="10" s="1"/>
  <c r="L289" i="10"/>
  <c r="L292" i="10"/>
  <c r="L298" i="10"/>
  <c r="L299" i="10"/>
  <c r="L302" i="10"/>
  <c r="L304" i="10"/>
  <c r="L306" i="10"/>
  <c r="L307" i="10"/>
  <c r="L308" i="10"/>
  <c r="L309" i="10"/>
  <c r="L311" i="10"/>
  <c r="L312" i="10"/>
  <c r="L313" i="10"/>
  <c r="L316" i="10"/>
  <c r="L318" i="10"/>
  <c r="L321" i="10"/>
  <c r="L322" i="10"/>
  <c r="L324" i="10"/>
  <c r="L328" i="10"/>
  <c r="L329" i="10"/>
  <c r="L332" i="10"/>
  <c r="L333" i="10"/>
  <c r="L334" i="10"/>
  <c r="L336" i="10"/>
  <c r="L337" i="10"/>
  <c r="L346" i="10"/>
  <c r="L348" i="10"/>
  <c r="L349" i="10"/>
  <c r="L350" i="10"/>
  <c r="L351" i="10"/>
  <c r="L353" i="10"/>
  <c r="L355" i="10"/>
  <c r="L356" i="10"/>
  <c r="L358" i="10"/>
  <c r="L359" i="10"/>
  <c r="L361" i="10"/>
  <c r="L363" i="10"/>
  <c r="L364" i="10"/>
  <c r="L366" i="10"/>
  <c r="L368" i="10"/>
  <c r="L369" i="10"/>
  <c r="L370" i="10"/>
  <c r="L371" i="10"/>
  <c r="L373" i="10"/>
  <c r="L374" i="10"/>
  <c r="L375" i="10"/>
  <c r="L376" i="10"/>
  <c r="L377" i="10"/>
  <c r="L378" i="10"/>
  <c r="L380" i="10"/>
  <c r="L381" i="10"/>
  <c r="L386" i="10"/>
  <c r="L388" i="10"/>
  <c r="L389" i="10"/>
  <c r="L390" i="10"/>
  <c r="L391" i="10"/>
  <c r="L393" i="10"/>
  <c r="L396" i="10"/>
  <c r="L397" i="10"/>
  <c r="L399" i="10"/>
  <c r="L400" i="10"/>
  <c r="L402" i="10"/>
  <c r="L403" i="10"/>
  <c r="L405" i="10"/>
  <c r="L407" i="10"/>
  <c r="L408" i="10"/>
  <c r="P408" i="10" s="1"/>
  <c r="L409" i="10"/>
  <c r="L410" i="10"/>
  <c r="L412" i="10"/>
  <c r="L414" i="10"/>
  <c r="L415" i="10"/>
  <c r="L416" i="10"/>
  <c r="P416" i="10" s="1"/>
  <c r="L417" i="10"/>
  <c r="L418" i="10"/>
  <c r="L420" i="10"/>
  <c r="P420" i="10" s="1"/>
  <c r="L421" i="10"/>
  <c r="L422" i="10"/>
  <c r="L423" i="10"/>
  <c r="L424" i="10"/>
  <c r="P424" i="10" s="1"/>
  <c r="L426" i="10"/>
  <c r="P426" i="10" s="1"/>
  <c r="L427" i="10"/>
  <c r="P427" i="10" s="1"/>
  <c r="L428" i="10"/>
  <c r="L429" i="10"/>
  <c r="P429" i="10" s="1"/>
  <c r="L430" i="10"/>
  <c r="L431" i="10"/>
  <c r="L433" i="10"/>
  <c r="L434" i="10"/>
  <c r="P434" i="10" s="1"/>
  <c r="L435" i="10"/>
  <c r="L436" i="10"/>
  <c r="P436" i="10" s="1"/>
  <c r="L437" i="10"/>
  <c r="L438" i="10"/>
  <c r="P438" i="10" s="1"/>
  <c r="L439" i="10"/>
  <c r="L440" i="10"/>
  <c r="P440" i="10" s="1"/>
  <c r="L441" i="10"/>
  <c r="L442" i="10"/>
  <c r="P442" i="10" s="1"/>
  <c r="L443" i="10"/>
  <c r="L445" i="10"/>
  <c r="L446" i="10"/>
  <c r="P446" i="10" s="1"/>
  <c r="L447" i="10"/>
  <c r="L448" i="10"/>
  <c r="P448" i="10" s="1"/>
  <c r="L449" i="10"/>
  <c r="L450" i="10"/>
  <c r="P450" i="10" s="1"/>
  <c r="L451" i="10"/>
  <c r="L456" i="10"/>
  <c r="P456" i="10" s="1"/>
  <c r="L457" i="10"/>
  <c r="L461" i="10"/>
  <c r="L462" i="10"/>
  <c r="P462" i="10" s="1"/>
  <c r="L464" i="10"/>
  <c r="P464" i="10" s="1"/>
  <c r="L465" i="10"/>
  <c r="L466" i="10"/>
  <c r="P466" i="10" s="1"/>
  <c r="L467" i="10"/>
  <c r="L468" i="10"/>
  <c r="P468" i="10" s="1"/>
  <c r="L469" i="10"/>
  <c r="L470" i="10"/>
  <c r="P470" i="10" s="1"/>
  <c r="L471" i="10"/>
  <c r="L472" i="10"/>
  <c r="P472" i="10" s="1"/>
  <c r="L473" i="10"/>
  <c r="L474" i="10"/>
  <c r="P474" i="10" s="1"/>
  <c r="L475" i="10"/>
  <c r="L476" i="10"/>
  <c r="P476" i="10" s="1"/>
  <c r="L477" i="10"/>
  <c r="L478" i="10"/>
  <c r="P478" i="10" s="1"/>
  <c r="L479" i="10"/>
  <c r="L481" i="10"/>
  <c r="L482" i="10"/>
  <c r="P482" i="10" s="1"/>
  <c r="L483" i="10"/>
  <c r="L484" i="10"/>
  <c r="P484" i="10" s="1"/>
  <c r="L485" i="10"/>
  <c r="L486" i="10"/>
  <c r="P486" i="10" s="1"/>
  <c r="L487" i="10"/>
  <c r="L489" i="10"/>
  <c r="L490" i="10"/>
  <c r="P490" i="10" s="1"/>
  <c r="L491" i="10"/>
  <c r="L494" i="10"/>
  <c r="P494" i="10" s="1"/>
  <c r="L495" i="10"/>
  <c r="L496" i="10"/>
  <c r="P496" i="10" s="1"/>
  <c r="L501" i="10"/>
  <c r="L502" i="10"/>
  <c r="P502" i="10" s="1"/>
  <c r="L503" i="10"/>
  <c r="L504" i="10"/>
  <c r="P504" i="10" s="1"/>
  <c r="L505" i="10"/>
  <c r="L506" i="10"/>
  <c r="P506" i="10" s="1"/>
  <c r="L507" i="10"/>
  <c r="L508" i="10"/>
  <c r="L510" i="10"/>
  <c r="P510" i="10" s="1"/>
  <c r="L511" i="10"/>
  <c r="L512" i="10"/>
  <c r="P512" i="10" s="1"/>
  <c r="L513" i="10"/>
  <c r="L514" i="10"/>
  <c r="L515" i="10"/>
  <c r="L516" i="10"/>
  <c r="L517" i="10"/>
  <c r="L519" i="10"/>
  <c r="L520" i="10"/>
  <c r="L521" i="10"/>
  <c r="L522" i="10"/>
  <c r="P522" i="10" s="1"/>
  <c r="L525" i="10"/>
  <c r="L526" i="10"/>
  <c r="L527" i="10"/>
  <c r="L528" i="10"/>
  <c r="L530" i="10"/>
  <c r="P530" i="10" s="1"/>
  <c r="L531" i="10"/>
  <c r="L532" i="10"/>
  <c r="L533" i="10"/>
  <c r="L534" i="10"/>
  <c r="P534" i="10" s="1"/>
  <c r="L535" i="10"/>
  <c r="L536" i="10"/>
  <c r="P536" i="10" s="1"/>
  <c r="L537" i="10"/>
  <c r="P537" i="10" s="1"/>
  <c r="L538" i="10"/>
  <c r="P538" i="10" s="1"/>
  <c r="L539" i="10"/>
  <c r="P539" i="10" s="1"/>
  <c r="L540" i="10"/>
  <c r="L541" i="10"/>
  <c r="L542" i="10"/>
  <c r="P542" i="10" s="1"/>
  <c r="L543" i="10"/>
  <c r="P543" i="10" s="1"/>
  <c r="L544" i="10"/>
  <c r="L545" i="10"/>
  <c r="P545" i="10" s="1"/>
  <c r="L546" i="10"/>
  <c r="L547" i="10"/>
  <c r="L548" i="10"/>
  <c r="P548" i="10" s="1"/>
  <c r="L549" i="10"/>
  <c r="P549" i="10" s="1"/>
  <c r="L550" i="10"/>
  <c r="P550" i="10" s="1"/>
  <c r="L551" i="10"/>
  <c r="P551" i="10" s="1"/>
  <c r="L552" i="10"/>
  <c r="L553" i="10"/>
  <c r="L554" i="10"/>
  <c r="P554" i="10" s="1"/>
  <c r="L555" i="10"/>
  <c r="P555" i="10" s="1"/>
  <c r="L556" i="10"/>
  <c r="P556" i="10" s="1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3" i="10"/>
  <c r="L584" i="10"/>
  <c r="L585" i="10"/>
  <c r="L587" i="10"/>
  <c r="L589" i="10"/>
  <c r="L592" i="10"/>
  <c r="L593" i="10"/>
  <c r="L594" i="10"/>
  <c r="L595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10" i="10"/>
  <c r="L611" i="10"/>
  <c r="L613" i="10"/>
  <c r="L614" i="10"/>
  <c r="L615" i="10"/>
  <c r="L616" i="10"/>
  <c r="L617" i="10"/>
  <c r="L618" i="10"/>
  <c r="L619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P636" i="10" s="1"/>
  <c r="L637" i="10"/>
  <c r="L638" i="10"/>
  <c r="P638" i="10" s="1"/>
  <c r="L639" i="10"/>
  <c r="L640" i="10"/>
  <c r="L641" i="10"/>
  <c r="L642" i="10"/>
  <c r="P642" i="10" s="1"/>
  <c r="L643" i="10"/>
  <c r="L644" i="10"/>
  <c r="P644" i="10" s="1"/>
  <c r="L645" i="10"/>
  <c r="L646" i="10"/>
  <c r="P646" i="10" s="1"/>
  <c r="L647" i="10"/>
  <c r="L648" i="10"/>
  <c r="P648" i="10" s="1"/>
  <c r="L649" i="10"/>
  <c r="L650" i="10"/>
  <c r="L651" i="10"/>
  <c r="L652" i="10"/>
  <c r="L653" i="10"/>
  <c r="L654" i="10"/>
  <c r="P654" i="10" s="1"/>
  <c r="L655" i="10"/>
  <c r="L656" i="10"/>
  <c r="P656" i="10" s="1"/>
  <c r="L657" i="10"/>
  <c r="L658" i="10"/>
  <c r="L659" i="10"/>
  <c r="L660" i="10"/>
  <c r="P660" i="10" s="1"/>
  <c r="L661" i="10"/>
  <c r="L662" i="10"/>
  <c r="P662" i="10" s="1"/>
  <c r="L663" i="10"/>
  <c r="L664" i="10"/>
  <c r="L666" i="10"/>
  <c r="P666" i="10" s="1"/>
  <c r="L667" i="10"/>
  <c r="L668" i="10"/>
  <c r="P668" i="10" s="1"/>
  <c r="L669" i="10"/>
  <c r="L672" i="10"/>
  <c r="P672" i="10" s="1"/>
  <c r="L673" i="10"/>
  <c r="L674" i="10"/>
  <c r="L676" i="10"/>
  <c r="L677" i="10"/>
  <c r="L678" i="10"/>
  <c r="L679" i="10"/>
  <c r="L680" i="10"/>
  <c r="L681" i="10"/>
  <c r="L682" i="10"/>
  <c r="L683" i="10"/>
  <c r="L684" i="10"/>
  <c r="L688" i="10"/>
  <c r="L689" i="10"/>
  <c r="L690" i="10"/>
  <c r="L691" i="10"/>
  <c r="L692" i="10"/>
  <c r="L694" i="10"/>
  <c r="L695" i="10"/>
  <c r="L698" i="10"/>
  <c r="L699" i="10"/>
  <c r="L700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21" i="10"/>
  <c r="L722" i="10"/>
  <c r="L724" i="10"/>
  <c r="L725" i="10"/>
  <c r="L726" i="10"/>
  <c r="L727" i="10"/>
  <c r="L728" i="10"/>
  <c r="L729" i="10"/>
  <c r="L730" i="10"/>
  <c r="L734" i="10"/>
  <c r="L736" i="10"/>
  <c r="L737" i="10"/>
  <c r="L738" i="10"/>
  <c r="L739" i="10"/>
  <c r="L740" i="10"/>
  <c r="L741" i="10"/>
  <c r="L742" i="10"/>
  <c r="L745" i="10"/>
  <c r="L746" i="10"/>
  <c r="L748" i="10"/>
  <c r="L749" i="10"/>
  <c r="L750" i="10"/>
  <c r="L751" i="10"/>
  <c r="L752" i="10"/>
  <c r="L753" i="10"/>
  <c r="L754" i="10"/>
  <c r="L756" i="10"/>
  <c r="L758" i="10"/>
  <c r="L759" i="10"/>
  <c r="L760" i="10"/>
  <c r="L762" i="10"/>
  <c r="L763" i="10"/>
  <c r="L764" i="10"/>
  <c r="L765" i="10"/>
  <c r="L766" i="10"/>
  <c r="L767" i="10"/>
  <c r="L768" i="10"/>
  <c r="L769" i="10"/>
  <c r="L770" i="10"/>
  <c r="L771" i="10"/>
  <c r="L772" i="10"/>
  <c r="L773" i="10"/>
  <c r="L775" i="10"/>
  <c r="D23" i="4"/>
  <c r="E23" i="4"/>
  <c r="F23" i="4"/>
  <c r="G23" i="4"/>
  <c r="H23" i="4"/>
  <c r="C23" i="4"/>
  <c r="P653" i="10" l="1"/>
  <c r="P216" i="10"/>
  <c r="P742" i="10"/>
  <c r="P730" i="10"/>
  <c r="P718" i="10"/>
  <c r="P706" i="10"/>
  <c r="P615" i="10"/>
  <c r="P274" i="10"/>
  <c r="P640" i="10"/>
  <c r="P765" i="10"/>
  <c r="P689" i="10"/>
  <c r="P598" i="10"/>
  <c r="P745" i="10"/>
  <c r="P721" i="10"/>
  <c r="P709" i="10"/>
  <c r="P695" i="10"/>
  <c r="P679" i="10"/>
  <c r="P547" i="10"/>
  <c r="P571" i="10"/>
  <c r="P748" i="10"/>
  <c r="P736" i="10"/>
  <c r="P724" i="10"/>
  <c r="P712" i="10"/>
  <c r="P655" i="10"/>
  <c r="P631" i="10"/>
  <c r="P607" i="10"/>
  <c r="P561" i="10"/>
  <c r="P658" i="10"/>
  <c r="P577" i="10"/>
  <c r="P771" i="10"/>
  <c r="P759" i="10"/>
  <c r="P681" i="10"/>
  <c r="P751" i="10"/>
  <c r="P739" i="10"/>
  <c r="P727" i="10"/>
  <c r="P715" i="10"/>
  <c r="P703" i="10"/>
  <c r="P626" i="10"/>
  <c r="P753" i="10"/>
  <c r="P750" i="10"/>
  <c r="P741" i="10"/>
  <c r="P738" i="10"/>
  <c r="P729" i="10"/>
  <c r="P726" i="10"/>
  <c r="P717" i="10"/>
  <c r="P714" i="10"/>
  <c r="P711" i="10"/>
  <c r="P708" i="10"/>
  <c r="P705" i="10"/>
  <c r="P702" i="10"/>
  <c r="P694" i="10"/>
  <c r="P678" i="10"/>
  <c r="P652" i="10"/>
  <c r="P639" i="10"/>
  <c r="P625" i="10"/>
  <c r="P614" i="10"/>
  <c r="P606" i="10"/>
  <c r="P579" i="10"/>
  <c r="P552" i="10"/>
  <c r="P544" i="10"/>
  <c r="P541" i="10"/>
  <c r="P449" i="10"/>
  <c r="P277" i="10"/>
  <c r="P78" i="10"/>
  <c r="P51" i="10"/>
  <c r="P48" i="10"/>
  <c r="P657" i="10"/>
  <c r="P603" i="10"/>
  <c r="P595" i="10"/>
  <c r="P576" i="10"/>
  <c r="P565" i="10"/>
  <c r="P27" i="10"/>
  <c r="P699" i="10"/>
  <c r="P691" i="10"/>
  <c r="P683" i="10"/>
  <c r="P622" i="10"/>
  <c r="P600" i="10"/>
  <c r="P589" i="10"/>
  <c r="P573" i="10"/>
  <c r="P557" i="10"/>
  <c r="P532" i="10"/>
  <c r="P115" i="10"/>
  <c r="P102" i="10"/>
  <c r="P773" i="10"/>
  <c r="P767" i="10"/>
  <c r="P758" i="10"/>
  <c r="P688" i="10"/>
  <c r="P680" i="10"/>
  <c r="P641" i="10"/>
  <c r="P633" i="10"/>
  <c r="P630" i="10"/>
  <c r="P619" i="10"/>
  <c r="P562" i="10"/>
  <c r="P546" i="10"/>
  <c r="P477" i="10"/>
  <c r="P390" i="10"/>
  <c r="P378" i="10"/>
  <c r="P255" i="10"/>
  <c r="P244" i="10"/>
  <c r="P91" i="10"/>
  <c r="P67" i="10"/>
  <c r="P752" i="10"/>
  <c r="P749" i="10"/>
  <c r="P746" i="10"/>
  <c r="P740" i="10"/>
  <c r="P737" i="10"/>
  <c r="P734" i="10"/>
  <c r="P728" i="10"/>
  <c r="P725" i="10"/>
  <c r="P722" i="10"/>
  <c r="P716" i="10"/>
  <c r="P713" i="10"/>
  <c r="P710" i="10"/>
  <c r="P707" i="10"/>
  <c r="P704" i="10"/>
  <c r="P627" i="10"/>
  <c r="P613" i="10"/>
  <c r="P597" i="10"/>
  <c r="P578" i="10"/>
  <c r="P570" i="10"/>
  <c r="P491" i="10"/>
  <c r="P405" i="10"/>
  <c r="P363" i="10"/>
  <c r="P186" i="10"/>
  <c r="P677" i="10"/>
  <c r="P669" i="10"/>
  <c r="P651" i="10"/>
  <c r="P624" i="10"/>
  <c r="P602" i="10"/>
  <c r="P594" i="10"/>
  <c r="P567" i="10"/>
  <c r="P559" i="10"/>
  <c r="P528" i="10"/>
  <c r="P487" i="10"/>
  <c r="P473" i="10"/>
  <c r="P43" i="10"/>
  <c r="P698" i="10"/>
  <c r="P690" i="10"/>
  <c r="P682" i="10"/>
  <c r="P674" i="10"/>
  <c r="P664" i="10"/>
  <c r="P610" i="10"/>
  <c r="P583" i="10"/>
  <c r="P483" i="10"/>
  <c r="P381" i="10"/>
  <c r="P366" i="10"/>
  <c r="P775" i="10"/>
  <c r="P769" i="10"/>
  <c r="P766" i="10"/>
  <c r="P763" i="10"/>
  <c r="P645" i="10"/>
  <c r="P618" i="10"/>
  <c r="P553" i="10"/>
  <c r="P511" i="10"/>
  <c r="P443" i="10"/>
  <c r="P351" i="10"/>
  <c r="P69" i="10"/>
  <c r="P59" i="10"/>
  <c r="P35" i="10"/>
  <c r="P700" i="10"/>
  <c r="P692" i="10"/>
  <c r="P684" i="10"/>
  <c r="P676" i="10"/>
  <c r="P650" i="10"/>
  <c r="P601" i="10"/>
  <c r="P585" i="10"/>
  <c r="P574" i="10"/>
  <c r="P566" i="10"/>
  <c r="P514" i="10"/>
  <c r="P435" i="10"/>
  <c r="P421" i="10"/>
  <c r="P96" i="10"/>
  <c r="P663" i="10"/>
  <c r="P647" i="10"/>
  <c r="P634" i="10"/>
  <c r="P517" i="10"/>
  <c r="P503" i="10"/>
  <c r="P304" i="10"/>
  <c r="P75" i="10"/>
  <c r="P72" i="10"/>
  <c r="P508" i="10"/>
  <c r="P485" i="10"/>
  <c r="P471" i="10"/>
  <c r="P457" i="10"/>
  <c r="P437" i="10"/>
  <c r="P333" i="10"/>
  <c r="P324" i="10"/>
  <c r="P318" i="10"/>
  <c r="P312" i="10"/>
  <c r="P309" i="10"/>
  <c r="P298" i="10"/>
  <c r="P232" i="10"/>
  <c r="P218" i="10"/>
  <c r="P138" i="10"/>
  <c r="P53" i="10"/>
  <c r="P45" i="10"/>
  <c r="P527" i="10"/>
  <c r="P516" i="10"/>
  <c r="P505" i="10"/>
  <c r="P451" i="10"/>
  <c r="P418" i="10"/>
  <c r="P306" i="10"/>
  <c r="P282" i="10"/>
  <c r="P148" i="10"/>
  <c r="P145" i="10"/>
  <c r="P61" i="10"/>
  <c r="P37" i="10"/>
  <c r="P535" i="10"/>
  <c r="P479" i="10"/>
  <c r="P465" i="10"/>
  <c r="P445" i="10"/>
  <c r="P431" i="10"/>
  <c r="P389" i="10"/>
  <c r="P386" i="10"/>
  <c r="P374" i="10"/>
  <c r="P371" i="10"/>
  <c r="P240" i="10"/>
  <c r="P188" i="10"/>
  <c r="P132" i="10"/>
  <c r="P114" i="10"/>
  <c r="P85" i="10"/>
  <c r="P66" i="10"/>
  <c r="P42" i="10"/>
  <c r="P428" i="10"/>
  <c r="P412" i="10"/>
  <c r="P409" i="10"/>
  <c r="P359" i="10"/>
  <c r="P350" i="10"/>
  <c r="P292" i="10"/>
  <c r="P265" i="10"/>
  <c r="P127" i="10"/>
  <c r="P63" i="10"/>
  <c r="P47" i="10"/>
  <c r="P439" i="10"/>
  <c r="P311" i="10"/>
  <c r="P308" i="10"/>
  <c r="P289" i="10"/>
  <c r="P248" i="10"/>
  <c r="P231" i="10"/>
  <c r="P174" i="10"/>
  <c r="P137" i="10"/>
  <c r="P124" i="10"/>
  <c r="P121" i="10"/>
  <c r="P108" i="10"/>
  <c r="P90" i="10"/>
  <c r="P87" i="10"/>
  <c r="P79" i="10"/>
  <c r="P55" i="10"/>
  <c r="P31" i="10"/>
  <c r="P515" i="10"/>
  <c r="P501" i="10"/>
  <c r="P467" i="10"/>
  <c r="P417" i="10"/>
  <c r="P228" i="10"/>
  <c r="P214" i="10"/>
  <c r="P198" i="10"/>
  <c r="P182" i="10"/>
  <c r="P103" i="10"/>
  <c r="P60" i="10"/>
  <c r="P36" i="10"/>
  <c r="P526" i="10"/>
  <c r="P495" i="10"/>
  <c r="P481" i="10"/>
  <c r="P461" i="10"/>
  <c r="P447" i="10"/>
  <c r="P433" i="10"/>
  <c r="P430" i="10"/>
  <c r="P397" i="10"/>
  <c r="P373" i="10"/>
  <c r="P302" i="10"/>
  <c r="P278" i="10"/>
  <c r="P113" i="10"/>
  <c r="P100" i="10"/>
  <c r="P97" i="10"/>
  <c r="P84" i="10"/>
  <c r="P81" i="10"/>
  <c r="P65" i="10"/>
  <c r="P57" i="10"/>
  <c r="P41" i="10"/>
  <c r="P33" i="10"/>
  <c r="P475" i="10"/>
  <c r="P414" i="10"/>
  <c r="P370" i="10"/>
  <c r="P358" i="10"/>
  <c r="P355" i="10"/>
  <c r="P349" i="10"/>
  <c r="P346" i="10"/>
  <c r="P299" i="10"/>
  <c r="P139" i="10"/>
  <c r="P126" i="10"/>
  <c r="P73" i="10"/>
  <c r="P49" i="10"/>
  <c r="P520" i="10"/>
  <c r="P489" i="10"/>
  <c r="P469" i="10"/>
  <c r="P441" i="10"/>
  <c r="P334" i="10"/>
  <c r="P328" i="10"/>
  <c r="P322" i="10"/>
  <c r="P316" i="10"/>
  <c r="P307" i="10"/>
  <c r="P200" i="10"/>
  <c r="P192" i="10"/>
  <c r="P184" i="10"/>
  <c r="P54" i="10"/>
  <c r="P30" i="10"/>
  <c r="P770" i="10"/>
  <c r="P762" i="10"/>
  <c r="P754" i="10"/>
  <c r="P772" i="10"/>
  <c r="P764" i="10"/>
  <c r="P756" i="10"/>
  <c r="Q768" i="10"/>
  <c r="Q760" i="10"/>
  <c r="P768" i="10"/>
  <c r="P760" i="10"/>
  <c r="P667" i="10"/>
  <c r="P643" i="10"/>
  <c r="P632" i="10"/>
  <c r="P608" i="10"/>
  <c r="P584" i="10"/>
  <c r="P572" i="10"/>
  <c r="P560" i="10"/>
  <c r="P673" i="10"/>
  <c r="P649" i="10"/>
  <c r="P629" i="10"/>
  <c r="P617" i="10"/>
  <c r="P605" i="10"/>
  <c r="P593" i="10"/>
  <c r="P581" i="10"/>
  <c r="P569" i="10"/>
  <c r="P564" i="10"/>
  <c r="P540" i="10"/>
  <c r="P659" i="10"/>
  <c r="P635" i="10"/>
  <c r="P628" i="10"/>
  <c r="P616" i="10"/>
  <c r="P604" i="10"/>
  <c r="P592" i="10"/>
  <c r="P580" i="10"/>
  <c r="P568" i="10"/>
  <c r="P661" i="10"/>
  <c r="P637" i="10"/>
  <c r="P623" i="10"/>
  <c r="P611" i="10"/>
  <c r="P599" i="10"/>
  <c r="P587" i="10"/>
  <c r="P575" i="10"/>
  <c r="P563" i="10"/>
  <c r="P558" i="10"/>
  <c r="Q539" i="10"/>
  <c r="P525" i="10"/>
  <c r="P513" i="10"/>
  <c r="Q503" i="10"/>
  <c r="Q495" i="10"/>
  <c r="Q487" i="10"/>
  <c r="Q479" i="10"/>
  <c r="Q471" i="10"/>
  <c r="Q463" i="10"/>
  <c r="Q455" i="10"/>
  <c r="Q447" i="10"/>
  <c r="Q439" i="10"/>
  <c r="Q410" i="10"/>
  <c r="Q545" i="10"/>
  <c r="Q529" i="10"/>
  <c r="Q517" i="10"/>
  <c r="Q505" i="10"/>
  <c r="Q497" i="10"/>
  <c r="Q489" i="10"/>
  <c r="Q481" i="10"/>
  <c r="Q473" i="10"/>
  <c r="Q465" i="10"/>
  <c r="Q457" i="10"/>
  <c r="Q449" i="10"/>
  <c r="Q441" i="10"/>
  <c r="Q433" i="10"/>
  <c r="P410" i="10"/>
  <c r="Q384" i="10"/>
  <c r="Q494" i="10"/>
  <c r="Q486" i="10"/>
  <c r="Q478" i="10"/>
  <c r="Q470" i="10"/>
  <c r="Q462" i="10"/>
  <c r="Q454" i="10"/>
  <c r="Q446" i="10"/>
  <c r="Q438" i="10"/>
  <c r="P407" i="10"/>
  <c r="Q551" i="10"/>
  <c r="P531" i="10"/>
  <c r="P519" i="10"/>
  <c r="P507" i="10"/>
  <c r="Q499" i="10"/>
  <c r="Q491" i="10"/>
  <c r="Q483" i="10"/>
  <c r="Q475" i="10"/>
  <c r="Q467" i="10"/>
  <c r="Q459" i="10"/>
  <c r="Q451" i="10"/>
  <c r="Q443" i="10"/>
  <c r="Q435" i="10"/>
  <c r="Q392" i="10"/>
  <c r="Q360" i="10"/>
  <c r="Q328" i="10"/>
  <c r="Q555" i="10"/>
  <c r="P533" i="10"/>
  <c r="P521" i="10"/>
  <c r="Q504" i="10"/>
  <c r="Q496" i="10"/>
  <c r="Q488" i="10"/>
  <c r="Q480" i="10"/>
  <c r="Q472" i="10"/>
  <c r="Q464" i="10"/>
  <c r="Q456" i="10"/>
  <c r="Q448" i="10"/>
  <c r="Q440" i="10"/>
  <c r="Q422" i="10"/>
  <c r="Q557" i="10"/>
  <c r="Q535" i="10"/>
  <c r="Q523" i="10"/>
  <c r="Q511" i="10"/>
  <c r="Q501" i="10"/>
  <c r="Q493" i="10"/>
  <c r="Q485" i="10"/>
  <c r="Q477" i="10"/>
  <c r="Q469" i="10"/>
  <c r="Q461" i="10"/>
  <c r="Q453" i="10"/>
  <c r="Q445" i="10"/>
  <c r="Q437" i="10"/>
  <c r="P422" i="10"/>
  <c r="Q400" i="10"/>
  <c r="Q368" i="10"/>
  <c r="Q336" i="10"/>
  <c r="P402" i="10"/>
  <c r="Q399" i="10"/>
  <c r="Q421" i="10"/>
  <c r="Q409" i="10"/>
  <c r="P399" i="10"/>
  <c r="P391" i="10"/>
  <c r="P375" i="10"/>
  <c r="Q423" i="10"/>
  <c r="Q411" i="10"/>
  <c r="Q401" i="10"/>
  <c r="P396" i="10"/>
  <c r="Q393" i="10"/>
  <c r="P388" i="10"/>
  <c r="Q385" i="10"/>
  <c r="P380" i="10"/>
  <c r="Q377" i="10"/>
  <c r="Q369" i="10"/>
  <c r="P364" i="10"/>
  <c r="Q361" i="10"/>
  <c r="P356" i="10"/>
  <c r="Q353" i="10"/>
  <c r="P348" i="10"/>
  <c r="P332" i="10"/>
  <c r="P423" i="10"/>
  <c r="P393" i="10"/>
  <c r="P377" i="10"/>
  <c r="P369" i="10"/>
  <c r="P361" i="10"/>
  <c r="P353" i="10"/>
  <c r="P337" i="10"/>
  <c r="P329" i="10"/>
  <c r="P321" i="10"/>
  <c r="P313" i="10"/>
  <c r="Q429" i="10"/>
  <c r="Q415" i="10"/>
  <c r="P403" i="10"/>
  <c r="Q431" i="10"/>
  <c r="P415" i="10"/>
  <c r="Q417" i="10"/>
  <c r="Q405" i="10"/>
  <c r="P400" i="10"/>
  <c r="Q397" i="10"/>
  <c r="Q389" i="10"/>
  <c r="Q381" i="10"/>
  <c r="P376" i="10"/>
  <c r="Q373" i="10"/>
  <c r="P368" i="10"/>
  <c r="Q365" i="10"/>
  <c r="Q357" i="10"/>
  <c r="P336" i="10"/>
  <c r="Q283" i="10"/>
  <c r="Q271" i="10"/>
  <c r="Q256" i="10"/>
  <c r="Q248" i="10"/>
  <c r="Q240" i="10"/>
  <c r="Q232" i="10"/>
  <c r="Q224" i="10"/>
  <c r="Q242" i="10"/>
  <c r="Q234" i="10"/>
  <c r="Q226" i="10"/>
  <c r="Q218" i="10"/>
  <c r="Q210" i="10"/>
  <c r="Q202" i="10"/>
  <c r="Q194" i="10"/>
  <c r="P157" i="10"/>
  <c r="P144" i="10"/>
  <c r="Q70" i="10"/>
  <c r="Q287" i="10"/>
  <c r="P280" i="10"/>
  <c r="Q275" i="10"/>
  <c r="P268" i="10"/>
  <c r="Q263" i="10"/>
  <c r="P258" i="10"/>
  <c r="P250" i="10"/>
  <c r="Q46" i="10"/>
  <c r="Q255" i="10"/>
  <c r="Q247" i="10"/>
  <c r="Q239" i="10"/>
  <c r="Q231" i="10"/>
  <c r="Q223" i="10"/>
  <c r="Q215" i="10"/>
  <c r="Q207" i="10"/>
  <c r="Q199" i="10"/>
  <c r="Q191" i="10"/>
  <c r="Q146" i="10"/>
  <c r="P120" i="10"/>
  <c r="Q244" i="10"/>
  <c r="Q236" i="10"/>
  <c r="Q228" i="10"/>
  <c r="Q220" i="10"/>
  <c r="Q212" i="10"/>
  <c r="Q204" i="10"/>
  <c r="Q196" i="10"/>
  <c r="P133" i="10"/>
  <c r="Q279" i="10"/>
  <c r="Q267" i="10"/>
  <c r="Q257" i="10"/>
  <c r="Q249" i="10"/>
  <c r="Q241" i="10"/>
  <c r="Q233" i="10"/>
  <c r="Q225" i="10"/>
  <c r="Q217" i="10"/>
  <c r="Q209" i="10"/>
  <c r="Q201" i="10"/>
  <c r="Q193" i="10"/>
  <c r="Q122" i="10"/>
  <c r="P109" i="10"/>
  <c r="Q254" i="10"/>
  <c r="Q246" i="10"/>
  <c r="Q238" i="10"/>
  <c r="Q230" i="10"/>
  <c r="Q222" i="10"/>
  <c r="Q214" i="10"/>
  <c r="Q206" i="10"/>
  <c r="Q198" i="10"/>
  <c r="Q167" i="10"/>
  <c r="Q143" i="10"/>
  <c r="Q119" i="10"/>
  <c r="Q95" i="10"/>
  <c r="Q81" i="10"/>
  <c r="Q69" i="10"/>
  <c r="Q57" i="10"/>
  <c r="P17" i="10"/>
  <c r="P11" i="10"/>
  <c r="Q47" i="10"/>
  <c r="Q35" i="10"/>
  <c r="Q149" i="10"/>
  <c r="Q125" i="10"/>
  <c r="Q101" i="10"/>
  <c r="P83" i="10"/>
  <c r="P71" i="10"/>
  <c r="Q25" i="10"/>
  <c r="Q19" i="10"/>
  <c r="Q13" i="10"/>
  <c r="P19" i="10"/>
  <c r="Q155" i="10"/>
  <c r="Q131" i="10"/>
  <c r="Q107" i="10"/>
  <c r="Q87" i="10"/>
  <c r="Q75" i="10"/>
  <c r="Q63" i="10"/>
  <c r="Q51" i="10"/>
  <c r="Q39" i="10"/>
  <c r="Q27" i="10"/>
  <c r="Q159" i="10"/>
  <c r="Q135" i="10"/>
  <c r="Q111" i="10"/>
  <c r="Q89" i="10"/>
  <c r="Q77" i="10"/>
  <c r="Q65" i="10"/>
  <c r="Q53" i="10"/>
  <c r="Q41" i="10"/>
  <c r="Q29" i="10"/>
  <c r="P21" i="10"/>
  <c r="P15" i="10"/>
  <c r="P9" i="10"/>
  <c r="Q161" i="10"/>
  <c r="Q137" i="10"/>
  <c r="Q113" i="10"/>
  <c r="P89" i="10"/>
  <c r="P77" i="10"/>
  <c r="Q46" i="8"/>
  <c r="U38" i="12"/>
  <c r="U37" i="12"/>
  <c r="G38" i="12"/>
  <c r="G37" i="12"/>
  <c r="U48" i="8"/>
  <c r="U46" i="8"/>
  <c r="N776" i="10"/>
  <c r="O776" i="10"/>
  <c r="N777" i="10"/>
  <c r="O777" i="10"/>
  <c r="N778" i="10"/>
  <c r="O778" i="10"/>
  <c r="N779" i="10"/>
  <c r="O779" i="10"/>
  <c r="N780" i="10"/>
  <c r="O780" i="10"/>
  <c r="N781" i="10"/>
  <c r="O781" i="10"/>
  <c r="N782" i="10"/>
  <c r="O782" i="10"/>
  <c r="N783" i="10"/>
  <c r="O783" i="10"/>
  <c r="N784" i="10"/>
  <c r="O784" i="10"/>
  <c r="N785" i="10"/>
  <c r="O785" i="10"/>
  <c r="N786" i="10"/>
  <c r="O786" i="10"/>
  <c r="N787" i="10"/>
  <c r="O787" i="10"/>
  <c r="N788" i="10"/>
  <c r="O788" i="10"/>
  <c r="N789" i="10"/>
  <c r="O789" i="10"/>
  <c r="N790" i="10"/>
  <c r="O790" i="10"/>
  <c r="N791" i="10"/>
  <c r="O791" i="10"/>
  <c r="N792" i="10"/>
  <c r="O792" i="10"/>
  <c r="N793" i="10"/>
  <c r="O793" i="10"/>
  <c r="N794" i="10"/>
  <c r="O794" i="10"/>
  <c r="N795" i="10"/>
  <c r="O795" i="10"/>
  <c r="N796" i="10"/>
  <c r="O796" i="10"/>
  <c r="N797" i="10"/>
  <c r="O797" i="10"/>
  <c r="N798" i="10"/>
  <c r="O798" i="10"/>
  <c r="N799" i="10"/>
  <c r="O799" i="10"/>
  <c r="N800" i="10"/>
  <c r="O800" i="10"/>
  <c r="N801" i="10"/>
  <c r="O801" i="10"/>
  <c r="N802" i="10"/>
  <c r="O802" i="10"/>
  <c r="N803" i="10"/>
  <c r="O803" i="10"/>
  <c r="N804" i="10"/>
  <c r="O804" i="10"/>
  <c r="N805" i="10"/>
  <c r="O805" i="10"/>
  <c r="N806" i="10"/>
  <c r="O806" i="10"/>
  <c r="N807" i="10"/>
  <c r="O807" i="10"/>
  <c r="N808" i="10"/>
  <c r="O808" i="10"/>
  <c r="N809" i="10"/>
  <c r="O809" i="10"/>
  <c r="N810" i="10"/>
  <c r="O810" i="10"/>
  <c r="N811" i="10"/>
  <c r="O811" i="10"/>
  <c r="N812" i="10"/>
  <c r="O812" i="10"/>
  <c r="N813" i="10"/>
  <c r="O813" i="10"/>
  <c r="N814" i="10"/>
  <c r="O814" i="10"/>
  <c r="N815" i="10"/>
  <c r="O815" i="10"/>
  <c r="N816" i="10"/>
  <c r="O816" i="10"/>
  <c r="N817" i="10"/>
  <c r="O817" i="10"/>
  <c r="N818" i="10"/>
  <c r="O818" i="10"/>
  <c r="N819" i="10"/>
  <c r="O819" i="10"/>
  <c r="N820" i="10"/>
  <c r="O820" i="10"/>
  <c r="N821" i="10"/>
  <c r="O821" i="10"/>
  <c r="N822" i="10"/>
  <c r="O822" i="10"/>
  <c r="N823" i="10"/>
  <c r="O823" i="10"/>
  <c r="N824" i="10"/>
  <c r="O824" i="10"/>
  <c r="N825" i="10"/>
  <c r="O825" i="10"/>
  <c r="N826" i="10"/>
  <c r="O826" i="10"/>
  <c r="N827" i="10"/>
  <c r="O827" i="10"/>
  <c r="N2" i="10"/>
  <c r="O2" i="10"/>
  <c r="G7" i="9"/>
  <c r="G13" i="9"/>
  <c r="AK45" i="12" l="1"/>
  <c r="AJ45" i="12"/>
  <c r="AI45" i="12"/>
  <c r="AH45" i="12"/>
  <c r="AK43" i="12"/>
  <c r="AJ43" i="12"/>
  <c r="AI43" i="12"/>
  <c r="AH43" i="12"/>
  <c r="AK35" i="12"/>
  <c r="AJ35" i="12"/>
  <c r="AI35" i="12"/>
  <c r="AH35" i="12"/>
  <c r="AH22" i="12" l="1"/>
  <c r="J46" i="8" l="1"/>
  <c r="G34" i="12"/>
  <c r="C3" i="17" l="1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U3" i="17"/>
  <c r="V3" i="17"/>
  <c r="W3" i="17"/>
  <c r="X3" i="17"/>
  <c r="Y3" i="17"/>
  <c r="Z3" i="17"/>
  <c r="AB3" i="17"/>
  <c r="AC3" i="17"/>
  <c r="AE3" i="17" s="1"/>
  <c r="C4" i="17"/>
  <c r="D4" i="17"/>
  <c r="E4" i="17"/>
  <c r="F4" i="17"/>
  <c r="G4" i="17"/>
  <c r="H4" i="17"/>
  <c r="I4" i="17"/>
  <c r="J4" i="17"/>
  <c r="K4" i="17"/>
  <c r="L4" i="17"/>
  <c r="M4" i="17"/>
  <c r="N4" i="17"/>
  <c r="O4" i="17"/>
  <c r="P4" i="17"/>
  <c r="Q4" i="17"/>
  <c r="R4" i="17"/>
  <c r="S4" i="17"/>
  <c r="T4" i="17"/>
  <c r="U4" i="17"/>
  <c r="V4" i="17"/>
  <c r="W4" i="17"/>
  <c r="X4" i="17"/>
  <c r="Y4" i="17"/>
  <c r="Z4" i="17"/>
  <c r="AB4" i="17"/>
  <c r="AC4" i="17"/>
  <c r="AE4" i="17"/>
  <c r="AI4" i="17" s="1"/>
  <c r="AK4" i="17" s="1"/>
  <c r="C5" i="17"/>
  <c r="D5" i="17"/>
  <c r="E5" i="17"/>
  <c r="F5" i="17"/>
  <c r="G5" i="17"/>
  <c r="H5" i="17"/>
  <c r="I5" i="17"/>
  <c r="J5" i="17"/>
  <c r="K5" i="17"/>
  <c r="L5" i="17"/>
  <c r="M5" i="17"/>
  <c r="N5" i="17"/>
  <c r="O5" i="17"/>
  <c r="P5" i="17"/>
  <c r="Q5" i="17"/>
  <c r="R5" i="17"/>
  <c r="S5" i="17"/>
  <c r="T5" i="17"/>
  <c r="U5" i="17"/>
  <c r="V5" i="17"/>
  <c r="W5" i="17"/>
  <c r="X5" i="17"/>
  <c r="Y5" i="17"/>
  <c r="Z5" i="17"/>
  <c r="AB5" i="17"/>
  <c r="AC5" i="17"/>
  <c r="AE5" i="17"/>
  <c r="C6" i="17"/>
  <c r="D6" i="17"/>
  <c r="E6" i="17"/>
  <c r="F6" i="17"/>
  <c r="G6" i="17"/>
  <c r="H6" i="17"/>
  <c r="I6" i="17"/>
  <c r="J6" i="17"/>
  <c r="K6" i="17"/>
  <c r="L6" i="17"/>
  <c r="M6" i="17"/>
  <c r="N6" i="17"/>
  <c r="O6" i="17"/>
  <c r="P6" i="17"/>
  <c r="Q6" i="17"/>
  <c r="R6" i="17"/>
  <c r="S6" i="17"/>
  <c r="T6" i="17"/>
  <c r="U6" i="17"/>
  <c r="V6" i="17"/>
  <c r="W6" i="17"/>
  <c r="X6" i="17"/>
  <c r="Y6" i="17"/>
  <c r="Z6" i="17"/>
  <c r="AB6" i="17"/>
  <c r="AC6" i="17"/>
  <c r="AE6" i="17"/>
  <c r="AI6" i="17" s="1"/>
  <c r="C7" i="17"/>
  <c r="D7" i="17"/>
  <c r="E7" i="17"/>
  <c r="F7" i="17"/>
  <c r="G7" i="17"/>
  <c r="H7" i="17"/>
  <c r="I7" i="17"/>
  <c r="J7" i="17"/>
  <c r="K7" i="17"/>
  <c r="L7" i="17"/>
  <c r="M7" i="17"/>
  <c r="N7" i="17"/>
  <c r="O7" i="17"/>
  <c r="P7" i="17"/>
  <c r="Q7" i="17"/>
  <c r="R7" i="17"/>
  <c r="S7" i="17"/>
  <c r="T7" i="17"/>
  <c r="U7" i="17"/>
  <c r="V7" i="17"/>
  <c r="W7" i="17"/>
  <c r="X7" i="17"/>
  <c r="Y7" i="17"/>
  <c r="Z7" i="17"/>
  <c r="AB7" i="17"/>
  <c r="AC7" i="17"/>
  <c r="AE7" i="17"/>
  <c r="C8" i="17"/>
  <c r="D8" i="17"/>
  <c r="E8" i="17"/>
  <c r="F8" i="17"/>
  <c r="G8" i="17"/>
  <c r="H8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B8" i="17"/>
  <c r="AC8" i="17"/>
  <c r="AE8" i="17"/>
  <c r="AD8" i="17" s="1"/>
  <c r="C9" i="17"/>
  <c r="D9" i="17"/>
  <c r="E9" i="17"/>
  <c r="F9" i="17"/>
  <c r="G9" i="17"/>
  <c r="H9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B9" i="17"/>
  <c r="AC9" i="17"/>
  <c r="AE9" i="17"/>
  <c r="AI9" i="17" s="1"/>
  <c r="C10" i="17"/>
  <c r="D10" i="17"/>
  <c r="E10" i="17"/>
  <c r="F10" i="17"/>
  <c r="G10" i="17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B10" i="17"/>
  <c r="AC10" i="17"/>
  <c r="AE10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B11" i="17"/>
  <c r="AC11" i="17"/>
  <c r="AD11" i="17"/>
  <c r="AE11" i="17"/>
  <c r="AI11" i="17" s="1"/>
  <c r="AK11" i="17" s="1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B12" i="17"/>
  <c r="AC12" i="17"/>
  <c r="AE12" i="17"/>
  <c r="AI12" i="17" s="1"/>
  <c r="C13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B13" i="17"/>
  <c r="AC13" i="17"/>
  <c r="AE13" i="17"/>
  <c r="AD13" i="17" s="1"/>
  <c r="AI13" i="17"/>
  <c r="AK13" i="17" s="1"/>
  <c r="C14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B14" i="17"/>
  <c r="AC14" i="17"/>
  <c r="AE14" i="17"/>
  <c r="AI14" i="17" s="1"/>
  <c r="AJ14" i="17" s="1"/>
  <c r="C15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B15" i="17"/>
  <c r="AC15" i="17"/>
  <c r="AE15" i="17"/>
  <c r="AD15" i="17" s="1"/>
  <c r="C16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B16" i="17"/>
  <c r="AC16" i="17"/>
  <c r="AE16" i="17"/>
  <c r="AI16" i="17" s="1"/>
  <c r="AK16" i="17" s="1"/>
  <c r="C17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B17" i="17"/>
  <c r="AC17" i="17"/>
  <c r="AE17" i="17"/>
  <c r="C18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B18" i="17"/>
  <c r="AC18" i="17"/>
  <c r="AD18" i="17"/>
  <c r="AE18" i="17"/>
  <c r="AI18" i="17" s="1"/>
  <c r="AJ18" i="17" s="1"/>
  <c r="C19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B19" i="17"/>
  <c r="AC19" i="17"/>
  <c r="AE19" i="17"/>
  <c r="AD19" i="17" s="1"/>
  <c r="C20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B20" i="17"/>
  <c r="AC20" i="17"/>
  <c r="AE20" i="17"/>
  <c r="C21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B21" i="17"/>
  <c r="AC21" i="17"/>
  <c r="AE21" i="17"/>
  <c r="AD21" i="17" s="1"/>
  <c r="AI21" i="17"/>
  <c r="AL21" i="17" s="1"/>
  <c r="C22" i="17"/>
  <c r="D22" i="17"/>
  <c r="E22" i="17"/>
  <c r="F22" i="17"/>
  <c r="G22" i="17"/>
  <c r="H22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AB22" i="17"/>
  <c r="AC22" i="17"/>
  <c r="AE22" i="17"/>
  <c r="C23" i="17"/>
  <c r="D23" i="17"/>
  <c r="E23" i="17"/>
  <c r="F23" i="17"/>
  <c r="G23" i="17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AB23" i="17"/>
  <c r="AC23" i="17"/>
  <c r="AE23" i="17"/>
  <c r="AI23" i="17" s="1"/>
  <c r="AK23" i="17" s="1"/>
  <c r="C24" i="17"/>
  <c r="D24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AB24" i="17"/>
  <c r="AC24" i="17"/>
  <c r="AD24" i="17"/>
  <c r="AE24" i="17"/>
  <c r="AI24" i="17" s="1"/>
  <c r="C25" i="17"/>
  <c r="D25" i="17"/>
  <c r="E25" i="17"/>
  <c r="F25" i="17"/>
  <c r="G25" i="17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Z25" i="17"/>
  <c r="AB25" i="17"/>
  <c r="AC25" i="17"/>
  <c r="AE25" i="17"/>
  <c r="AD25" i="17" s="1"/>
  <c r="C26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B26" i="17"/>
  <c r="AC26" i="17"/>
  <c r="AE26" i="17"/>
  <c r="C27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B27" i="17"/>
  <c r="AC27" i="17"/>
  <c r="AE27" i="17"/>
  <c r="AD27" i="17" s="1"/>
  <c r="C28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B28" i="17"/>
  <c r="AC28" i="17"/>
  <c r="AE28" i="17"/>
  <c r="AI28" i="17" s="1"/>
  <c r="AK28" i="17" s="1"/>
  <c r="C29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B29" i="17"/>
  <c r="AC29" i="17"/>
  <c r="AE29" i="17"/>
  <c r="C30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B30" i="17"/>
  <c r="AC30" i="17"/>
  <c r="AE30" i="17"/>
  <c r="AD30" i="17" s="1"/>
  <c r="AI30" i="17"/>
  <c r="AJ30" i="17" s="1"/>
  <c r="C31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B31" i="17"/>
  <c r="AC31" i="17"/>
  <c r="AE31" i="17"/>
  <c r="AD31" i="17" s="1"/>
  <c r="C32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B32" i="17"/>
  <c r="AC32" i="17"/>
  <c r="AE32" i="17"/>
  <c r="AD32" i="17" s="1"/>
  <c r="AI32" i="17"/>
  <c r="AL32" i="17" s="1"/>
  <c r="C33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B33" i="17"/>
  <c r="AC33" i="17"/>
  <c r="AE33" i="17" s="1"/>
  <c r="C34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B34" i="17"/>
  <c r="AC34" i="17"/>
  <c r="AE34" i="17"/>
  <c r="C35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B35" i="17"/>
  <c r="AC35" i="17"/>
  <c r="AE35" i="17"/>
  <c r="AI35" i="17" s="1"/>
  <c r="AK35" i="17" s="1"/>
  <c r="C36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B36" i="17"/>
  <c r="AC36" i="17"/>
  <c r="AE36" i="17"/>
  <c r="AD36" i="17" s="1"/>
  <c r="C37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B37" i="17"/>
  <c r="AC37" i="17"/>
  <c r="AE37" i="17"/>
  <c r="AD37" i="17" s="1"/>
  <c r="C38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B38" i="17"/>
  <c r="AC38" i="17"/>
  <c r="AE38" i="17"/>
  <c r="C39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B39" i="17"/>
  <c r="AC39" i="17"/>
  <c r="AE39" i="17"/>
  <c r="AD39" i="17" s="1"/>
  <c r="C40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B40" i="17"/>
  <c r="AC40" i="17"/>
  <c r="AE40" i="17"/>
  <c r="AI40" i="17" s="1"/>
  <c r="AK40" i="17" s="1"/>
  <c r="C41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B41" i="17"/>
  <c r="AC41" i="17"/>
  <c r="AE41" i="17"/>
  <c r="C42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B42" i="17"/>
  <c r="AC42" i="17"/>
  <c r="AD42" i="17"/>
  <c r="AE42" i="17"/>
  <c r="AI42" i="17"/>
  <c r="AJ42" i="17" s="1"/>
  <c r="C43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B43" i="17"/>
  <c r="AC43" i="17"/>
  <c r="AE43" i="17"/>
  <c r="C44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B44" i="17"/>
  <c r="AC44" i="17"/>
  <c r="AE44" i="17"/>
  <c r="AI44" i="17" s="1"/>
  <c r="AL44" i="17" s="1"/>
  <c r="C45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B45" i="17"/>
  <c r="AC45" i="17"/>
  <c r="AE45" i="17"/>
  <c r="AD45" i="17" s="1"/>
  <c r="AI45" i="17"/>
  <c r="AJ45" i="17" s="1"/>
  <c r="C46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B46" i="17"/>
  <c r="AC46" i="17"/>
  <c r="AE46" i="17"/>
  <c r="AD46" i="17" s="1"/>
  <c r="C47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B47" i="17"/>
  <c r="AC47" i="17"/>
  <c r="AE47" i="17"/>
  <c r="AI47" i="17" s="1"/>
  <c r="AL47" i="17" s="1"/>
  <c r="C48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B48" i="17"/>
  <c r="AC48" i="17"/>
  <c r="AE48" i="17"/>
  <c r="AD48" i="17" s="1"/>
  <c r="C49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B49" i="17"/>
  <c r="AC49" i="17"/>
  <c r="AE49" i="17"/>
  <c r="AD49" i="17" s="1"/>
  <c r="C50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B50" i="17"/>
  <c r="AC50" i="17"/>
  <c r="AE50" i="17"/>
  <c r="AI50" i="17" s="1"/>
  <c r="AJ50" i="17" s="1"/>
  <c r="C51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B51" i="17"/>
  <c r="AC51" i="17"/>
  <c r="AE51" i="17"/>
  <c r="C52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B52" i="17"/>
  <c r="AC52" i="17"/>
  <c r="AE52" i="17"/>
  <c r="C53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B53" i="17"/>
  <c r="AC53" i="17"/>
  <c r="AE53" i="17"/>
  <c r="AI53" i="17" s="1"/>
  <c r="AL53" i="17" s="1"/>
  <c r="C54" i="17"/>
  <c r="D54" i="17"/>
  <c r="E54" i="17"/>
  <c r="F54" i="17"/>
  <c r="G54" i="17"/>
  <c r="H54" i="17"/>
  <c r="I54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W54" i="17"/>
  <c r="X54" i="17"/>
  <c r="Y54" i="17"/>
  <c r="Z54" i="17"/>
  <c r="AB54" i="17"/>
  <c r="AC54" i="17"/>
  <c r="AE54" i="17"/>
  <c r="C55" i="17"/>
  <c r="D55" i="17"/>
  <c r="E55" i="17"/>
  <c r="F55" i="17"/>
  <c r="G55" i="17"/>
  <c r="H55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W55" i="17"/>
  <c r="X55" i="17"/>
  <c r="Y55" i="17"/>
  <c r="Z55" i="17"/>
  <c r="AB55" i="17"/>
  <c r="AC55" i="17"/>
  <c r="AE55" i="17"/>
  <c r="AD55" i="17" s="1"/>
  <c r="AI55" i="17"/>
  <c r="AK55" i="17" s="1"/>
  <c r="C56" i="17"/>
  <c r="D56" i="17"/>
  <c r="E56" i="17"/>
  <c r="F56" i="17"/>
  <c r="G56" i="17"/>
  <c r="H56" i="17"/>
  <c r="I56" i="17"/>
  <c r="J56" i="17"/>
  <c r="K56" i="17"/>
  <c r="L56" i="17"/>
  <c r="M56" i="17"/>
  <c r="N56" i="17"/>
  <c r="O56" i="17"/>
  <c r="P56" i="17"/>
  <c r="Q56" i="17"/>
  <c r="R56" i="17"/>
  <c r="S56" i="17"/>
  <c r="T56" i="17"/>
  <c r="U56" i="17"/>
  <c r="V56" i="17"/>
  <c r="W56" i="17"/>
  <c r="X56" i="17"/>
  <c r="Y56" i="17"/>
  <c r="Z56" i="17"/>
  <c r="AB56" i="17"/>
  <c r="AC56" i="17"/>
  <c r="AE56" i="17"/>
  <c r="AD56" i="17" s="1"/>
  <c r="C57" i="17"/>
  <c r="D57" i="17"/>
  <c r="E57" i="17"/>
  <c r="F57" i="17"/>
  <c r="G57" i="17"/>
  <c r="H57" i="17"/>
  <c r="I57" i="17"/>
  <c r="J57" i="17"/>
  <c r="K57" i="17"/>
  <c r="L57" i="17"/>
  <c r="M57" i="17"/>
  <c r="N57" i="17"/>
  <c r="O57" i="17"/>
  <c r="P57" i="17"/>
  <c r="Q57" i="17"/>
  <c r="R57" i="17"/>
  <c r="S57" i="17"/>
  <c r="T57" i="17"/>
  <c r="U57" i="17"/>
  <c r="V57" i="17"/>
  <c r="W57" i="17"/>
  <c r="X57" i="17"/>
  <c r="Y57" i="17"/>
  <c r="Z57" i="17"/>
  <c r="AB57" i="17"/>
  <c r="AC57" i="17"/>
  <c r="AE57" i="17"/>
  <c r="AD57" i="17" s="1"/>
  <c r="C58" i="17"/>
  <c r="D58" i="17"/>
  <c r="E58" i="17"/>
  <c r="F58" i="17"/>
  <c r="G58" i="17"/>
  <c r="H58" i="17"/>
  <c r="I58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W58" i="17"/>
  <c r="X58" i="17"/>
  <c r="Y58" i="17"/>
  <c r="Z58" i="17"/>
  <c r="AB58" i="17"/>
  <c r="AC58" i="17"/>
  <c r="AE58" i="17"/>
  <c r="AD58" i="17" s="1"/>
  <c r="C59" i="17"/>
  <c r="D59" i="17"/>
  <c r="E59" i="17"/>
  <c r="F59" i="17"/>
  <c r="G59" i="17"/>
  <c r="H59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W59" i="17"/>
  <c r="X59" i="17"/>
  <c r="Y59" i="17"/>
  <c r="Z59" i="17"/>
  <c r="AB59" i="17"/>
  <c r="AC59" i="17"/>
  <c r="AE59" i="17"/>
  <c r="AI59" i="17" s="1"/>
  <c r="AL59" i="17" s="1"/>
  <c r="C60" i="17"/>
  <c r="D60" i="17"/>
  <c r="E60" i="17"/>
  <c r="F60" i="17"/>
  <c r="G60" i="17"/>
  <c r="H60" i="17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Y60" i="17"/>
  <c r="Z60" i="17"/>
  <c r="AB60" i="17"/>
  <c r="AC60" i="17"/>
  <c r="AD60" i="17"/>
  <c r="AE60" i="17"/>
  <c r="AI60" i="17" s="1"/>
  <c r="AJ60" i="17" s="1"/>
  <c r="C61" i="17"/>
  <c r="D61" i="17"/>
  <c r="E61" i="17"/>
  <c r="F61" i="17"/>
  <c r="G61" i="17"/>
  <c r="H61" i="17"/>
  <c r="I61" i="17"/>
  <c r="J61" i="17"/>
  <c r="K61" i="17"/>
  <c r="L61" i="17"/>
  <c r="M61" i="17"/>
  <c r="N61" i="17"/>
  <c r="O61" i="17"/>
  <c r="P61" i="17"/>
  <c r="Q61" i="17"/>
  <c r="R61" i="17"/>
  <c r="S61" i="17"/>
  <c r="T61" i="17"/>
  <c r="U61" i="17"/>
  <c r="V61" i="17"/>
  <c r="W61" i="17"/>
  <c r="X61" i="17"/>
  <c r="Y61" i="17"/>
  <c r="Z61" i="17"/>
  <c r="AB61" i="17"/>
  <c r="AC61" i="17"/>
  <c r="AE61" i="17"/>
  <c r="AD61" i="17" s="1"/>
  <c r="AI61" i="17"/>
  <c r="C62" i="17"/>
  <c r="D62" i="17"/>
  <c r="E62" i="17"/>
  <c r="F62" i="17"/>
  <c r="G62" i="17"/>
  <c r="H62" i="17"/>
  <c r="I62" i="17"/>
  <c r="J62" i="17"/>
  <c r="K62" i="17"/>
  <c r="L62" i="17"/>
  <c r="M62" i="17"/>
  <c r="N62" i="17"/>
  <c r="O62" i="17"/>
  <c r="P62" i="17"/>
  <c r="Q62" i="17"/>
  <c r="R62" i="17"/>
  <c r="S62" i="17"/>
  <c r="T62" i="17"/>
  <c r="U62" i="17"/>
  <c r="V62" i="17"/>
  <c r="W62" i="17"/>
  <c r="X62" i="17"/>
  <c r="Y62" i="17"/>
  <c r="Z62" i="17"/>
  <c r="AB62" i="17"/>
  <c r="AC62" i="17"/>
  <c r="AE62" i="17"/>
  <c r="AI62" i="17" s="1"/>
  <c r="AM62" i="17" s="1"/>
  <c r="C63" i="17"/>
  <c r="D63" i="17"/>
  <c r="E63" i="17"/>
  <c r="F63" i="17"/>
  <c r="G63" i="17"/>
  <c r="H63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W63" i="17"/>
  <c r="X63" i="17"/>
  <c r="Y63" i="17"/>
  <c r="Z63" i="17"/>
  <c r="AB63" i="17"/>
  <c r="AC63" i="17"/>
  <c r="AE63" i="17"/>
  <c r="AD63" i="17" s="1"/>
  <c r="C64" i="17"/>
  <c r="D64" i="17"/>
  <c r="E64" i="17"/>
  <c r="F64" i="17"/>
  <c r="G64" i="17"/>
  <c r="H64" i="17"/>
  <c r="I64" i="17"/>
  <c r="J64" i="17"/>
  <c r="K64" i="17"/>
  <c r="L64" i="17"/>
  <c r="M64" i="17"/>
  <c r="N64" i="17"/>
  <c r="O64" i="17"/>
  <c r="P64" i="17"/>
  <c r="Q64" i="17"/>
  <c r="R64" i="17"/>
  <c r="S64" i="17"/>
  <c r="T64" i="17"/>
  <c r="U64" i="17"/>
  <c r="V64" i="17"/>
  <c r="W64" i="17"/>
  <c r="X64" i="17"/>
  <c r="Y64" i="17"/>
  <c r="Z64" i="17"/>
  <c r="AB64" i="17"/>
  <c r="AC64" i="17"/>
  <c r="AE64" i="17" s="1"/>
  <c r="C65" i="17"/>
  <c r="D65" i="17"/>
  <c r="E65" i="17"/>
  <c r="F65" i="17"/>
  <c r="G65" i="17"/>
  <c r="H65" i="17"/>
  <c r="I65" i="17"/>
  <c r="J65" i="17"/>
  <c r="K65" i="17"/>
  <c r="L65" i="17"/>
  <c r="M65" i="17"/>
  <c r="N65" i="17"/>
  <c r="O65" i="17"/>
  <c r="P65" i="17"/>
  <c r="Q65" i="17"/>
  <c r="R65" i="17"/>
  <c r="S65" i="17"/>
  <c r="T65" i="17"/>
  <c r="U65" i="17"/>
  <c r="V65" i="17"/>
  <c r="W65" i="17"/>
  <c r="X65" i="17"/>
  <c r="Y65" i="17"/>
  <c r="Z65" i="17"/>
  <c r="AB65" i="17"/>
  <c r="AC65" i="17"/>
  <c r="AE65" i="17"/>
  <c r="C66" i="17"/>
  <c r="D66" i="17"/>
  <c r="E66" i="17"/>
  <c r="F66" i="17"/>
  <c r="G66" i="17"/>
  <c r="H66" i="17"/>
  <c r="I66" i="17"/>
  <c r="J66" i="17"/>
  <c r="K66" i="17"/>
  <c r="L66" i="17"/>
  <c r="M66" i="17"/>
  <c r="N66" i="17"/>
  <c r="O66" i="17"/>
  <c r="P66" i="17"/>
  <c r="Q66" i="17"/>
  <c r="R66" i="17"/>
  <c r="S66" i="17"/>
  <c r="T66" i="17"/>
  <c r="U66" i="17"/>
  <c r="V66" i="17"/>
  <c r="W66" i="17"/>
  <c r="X66" i="17"/>
  <c r="Y66" i="17"/>
  <c r="Z66" i="17"/>
  <c r="AB66" i="17"/>
  <c r="AC66" i="17"/>
  <c r="AE66" i="17"/>
  <c r="AD66" i="17" s="1"/>
  <c r="C67" i="17"/>
  <c r="D67" i="17"/>
  <c r="E67" i="17"/>
  <c r="F67" i="17"/>
  <c r="G67" i="17"/>
  <c r="H67" i="17"/>
  <c r="I67" i="17"/>
  <c r="J67" i="17"/>
  <c r="K67" i="17"/>
  <c r="L67" i="17"/>
  <c r="M67" i="17"/>
  <c r="N67" i="17"/>
  <c r="O67" i="17"/>
  <c r="P67" i="17"/>
  <c r="Q67" i="17"/>
  <c r="R67" i="17"/>
  <c r="S67" i="17"/>
  <c r="T67" i="17"/>
  <c r="U67" i="17"/>
  <c r="V67" i="17"/>
  <c r="W67" i="17"/>
  <c r="X67" i="17"/>
  <c r="Y67" i="17"/>
  <c r="Z67" i="17"/>
  <c r="AB67" i="17"/>
  <c r="AC67" i="17"/>
  <c r="AE67" i="17"/>
  <c r="AD67" i="17" s="1"/>
  <c r="C68" i="17"/>
  <c r="D68" i="17"/>
  <c r="E68" i="17"/>
  <c r="F68" i="17"/>
  <c r="G68" i="17"/>
  <c r="H68" i="17"/>
  <c r="I68" i="17"/>
  <c r="J68" i="17"/>
  <c r="K68" i="17"/>
  <c r="L68" i="17"/>
  <c r="M68" i="17"/>
  <c r="N68" i="17"/>
  <c r="O68" i="17"/>
  <c r="P68" i="17"/>
  <c r="Q68" i="17"/>
  <c r="R68" i="17"/>
  <c r="S68" i="17"/>
  <c r="T68" i="17"/>
  <c r="U68" i="17"/>
  <c r="V68" i="17"/>
  <c r="W68" i="17"/>
  <c r="X68" i="17"/>
  <c r="Y68" i="17"/>
  <c r="Z68" i="17"/>
  <c r="AB68" i="17"/>
  <c r="AC68" i="17"/>
  <c r="AE68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B69" i="17"/>
  <c r="AC69" i="17"/>
  <c r="AE69" i="17"/>
  <c r="AD69" i="17" s="1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B70" i="17"/>
  <c r="AC70" i="17"/>
  <c r="AE70" i="17"/>
  <c r="AD70" i="17" s="1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B71" i="17"/>
  <c r="AC71" i="17"/>
  <c r="AE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B72" i="17"/>
  <c r="AC72" i="17"/>
  <c r="AE72" i="17"/>
  <c r="AD72" i="17" s="1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B73" i="17"/>
  <c r="AC73" i="17"/>
  <c r="AE73" i="17"/>
  <c r="AD73" i="17" s="1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B74" i="17"/>
  <c r="AC74" i="17"/>
  <c r="AD74" i="17"/>
  <c r="AE74" i="17"/>
  <c r="AI74" i="17" s="1"/>
  <c r="AJ74" i="17" s="1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B75" i="17"/>
  <c r="AC75" i="17"/>
  <c r="AD75" i="17"/>
  <c r="AE75" i="17"/>
  <c r="AI75" i="17"/>
  <c r="AL75" i="17" s="1"/>
  <c r="C76" i="17"/>
  <c r="D76" i="17"/>
  <c r="E76" i="17"/>
  <c r="F76" i="17"/>
  <c r="G76" i="17"/>
  <c r="H76" i="17"/>
  <c r="I76" i="17"/>
  <c r="J76" i="17"/>
  <c r="K76" i="17"/>
  <c r="L76" i="17"/>
  <c r="M76" i="17"/>
  <c r="N76" i="17"/>
  <c r="O76" i="17"/>
  <c r="P76" i="17"/>
  <c r="Q76" i="17"/>
  <c r="R76" i="17"/>
  <c r="S76" i="17"/>
  <c r="T76" i="17"/>
  <c r="U76" i="17"/>
  <c r="V76" i="17"/>
  <c r="W76" i="17"/>
  <c r="X76" i="17"/>
  <c r="Y76" i="17"/>
  <c r="Z76" i="17"/>
  <c r="AB76" i="17"/>
  <c r="AC76" i="17"/>
  <c r="AE76" i="17"/>
  <c r="C77" i="17"/>
  <c r="D77" i="17"/>
  <c r="E77" i="17"/>
  <c r="F77" i="17"/>
  <c r="G77" i="17"/>
  <c r="H77" i="17"/>
  <c r="I77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V77" i="17"/>
  <c r="W77" i="17"/>
  <c r="X77" i="17"/>
  <c r="Y77" i="17"/>
  <c r="Z77" i="17"/>
  <c r="AB77" i="17"/>
  <c r="AC77" i="17"/>
  <c r="AE77" i="17"/>
  <c r="AI77" i="17" s="1"/>
  <c r="AJ77" i="17" s="1"/>
  <c r="C78" i="17"/>
  <c r="D78" i="17"/>
  <c r="E78" i="17"/>
  <c r="F78" i="17"/>
  <c r="G78" i="17"/>
  <c r="H78" i="17"/>
  <c r="I78" i="17"/>
  <c r="J78" i="17"/>
  <c r="K78" i="17"/>
  <c r="L78" i="17"/>
  <c r="M78" i="17"/>
  <c r="N78" i="17"/>
  <c r="O78" i="17"/>
  <c r="P78" i="17"/>
  <c r="Q78" i="17"/>
  <c r="R78" i="17"/>
  <c r="S78" i="17"/>
  <c r="T78" i="17"/>
  <c r="U78" i="17"/>
  <c r="V78" i="17"/>
  <c r="W78" i="17"/>
  <c r="X78" i="17"/>
  <c r="Y78" i="17"/>
  <c r="Z78" i="17"/>
  <c r="AB78" i="17"/>
  <c r="AC78" i="17"/>
  <c r="AE78" i="17"/>
  <c r="AD78" i="17" s="1"/>
  <c r="C79" i="17"/>
  <c r="D79" i="17"/>
  <c r="E79" i="17"/>
  <c r="F79" i="17"/>
  <c r="G79" i="17"/>
  <c r="H79" i="17"/>
  <c r="I79" i="17"/>
  <c r="J79" i="17"/>
  <c r="K79" i="17"/>
  <c r="L79" i="17"/>
  <c r="M79" i="17"/>
  <c r="N79" i="17"/>
  <c r="O79" i="17"/>
  <c r="P79" i="17"/>
  <c r="Q79" i="17"/>
  <c r="R79" i="17"/>
  <c r="S79" i="17"/>
  <c r="T79" i="17"/>
  <c r="U79" i="17"/>
  <c r="V79" i="17"/>
  <c r="W79" i="17"/>
  <c r="X79" i="17"/>
  <c r="Y79" i="17"/>
  <c r="Z79" i="17"/>
  <c r="AB79" i="17"/>
  <c r="AC79" i="17"/>
  <c r="AE79" i="17"/>
  <c r="AD79" i="17" s="1"/>
  <c r="C80" i="17"/>
  <c r="D80" i="17"/>
  <c r="E80" i="17"/>
  <c r="F80" i="17"/>
  <c r="G80" i="17"/>
  <c r="H80" i="17"/>
  <c r="I80" i="17"/>
  <c r="J80" i="17"/>
  <c r="K80" i="17"/>
  <c r="L80" i="17"/>
  <c r="M80" i="17"/>
  <c r="N80" i="17"/>
  <c r="O80" i="17"/>
  <c r="P80" i="17"/>
  <c r="Q80" i="17"/>
  <c r="R80" i="17"/>
  <c r="S80" i="17"/>
  <c r="T80" i="17"/>
  <c r="U80" i="17"/>
  <c r="V80" i="17"/>
  <c r="W80" i="17"/>
  <c r="X80" i="17"/>
  <c r="Y80" i="17"/>
  <c r="Z80" i="17"/>
  <c r="AB80" i="17"/>
  <c r="AC80" i="17"/>
  <c r="AE80" i="17"/>
  <c r="AI80" i="17" s="1"/>
  <c r="C81" i="17"/>
  <c r="D81" i="17"/>
  <c r="E81" i="17"/>
  <c r="F81" i="17"/>
  <c r="G81" i="17"/>
  <c r="H81" i="17"/>
  <c r="I81" i="17"/>
  <c r="J81" i="17"/>
  <c r="K81" i="17"/>
  <c r="L81" i="17"/>
  <c r="M81" i="17"/>
  <c r="N81" i="17"/>
  <c r="O81" i="17"/>
  <c r="P81" i="17"/>
  <c r="Q81" i="17"/>
  <c r="R81" i="17"/>
  <c r="S81" i="17"/>
  <c r="T81" i="17"/>
  <c r="U81" i="17"/>
  <c r="V81" i="17"/>
  <c r="W81" i="17"/>
  <c r="X81" i="17"/>
  <c r="Y81" i="17"/>
  <c r="Z81" i="17"/>
  <c r="AB81" i="17"/>
  <c r="AC81" i="17"/>
  <c r="AE81" i="17"/>
  <c r="AI81" i="17" s="1"/>
  <c r="C82" i="17"/>
  <c r="D82" i="17"/>
  <c r="E82" i="17"/>
  <c r="F82" i="17"/>
  <c r="G82" i="17"/>
  <c r="H82" i="17"/>
  <c r="I82" i="17"/>
  <c r="J82" i="17"/>
  <c r="K82" i="17"/>
  <c r="L82" i="17"/>
  <c r="M82" i="17"/>
  <c r="N82" i="17"/>
  <c r="O82" i="17"/>
  <c r="P82" i="17"/>
  <c r="Q82" i="17"/>
  <c r="R82" i="17"/>
  <c r="S82" i="17"/>
  <c r="T82" i="17"/>
  <c r="U82" i="17"/>
  <c r="V82" i="17"/>
  <c r="W82" i="17"/>
  <c r="X82" i="17"/>
  <c r="Y82" i="17"/>
  <c r="Z82" i="17"/>
  <c r="AB82" i="17"/>
  <c r="AC82" i="17"/>
  <c r="AE82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B83" i="17"/>
  <c r="AC83" i="17"/>
  <c r="AE83" i="17"/>
  <c r="AD83" i="17" s="1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B84" i="17"/>
  <c r="AC84" i="17"/>
  <c r="AE84" i="17"/>
  <c r="AI84" i="17" s="1"/>
  <c r="AK84" i="17" s="1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B85" i="17"/>
  <c r="AC85" i="17"/>
  <c r="AE85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B86" i="17"/>
  <c r="AC86" i="17"/>
  <c r="AE86" i="17"/>
  <c r="AD86" i="17" s="1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B87" i="17"/>
  <c r="AC87" i="17"/>
  <c r="AD87" i="17"/>
  <c r="AE87" i="17"/>
  <c r="AI87" i="17" s="1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B88" i="17"/>
  <c r="AC88" i="17"/>
  <c r="AE88" i="17"/>
  <c r="AD88" i="17" s="1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B89" i="17"/>
  <c r="AC89" i="17"/>
  <c r="AE89" i="17"/>
  <c r="AI89" i="17" s="1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B90" i="17"/>
  <c r="AC90" i="17"/>
  <c r="AE90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B91" i="17"/>
  <c r="AC91" i="17"/>
  <c r="AE91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B92" i="17"/>
  <c r="AC92" i="17"/>
  <c r="AE92" i="17"/>
  <c r="AI92" i="17" s="1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B93" i="17"/>
  <c r="AC93" i="17"/>
  <c r="AE93" i="17"/>
  <c r="AI93" i="17" s="1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B94" i="17"/>
  <c r="AC94" i="17"/>
  <c r="AE94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B95" i="17"/>
  <c r="AC95" i="17"/>
  <c r="AE95" i="17" s="1"/>
  <c r="AD95" i="17" s="1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B96" i="17"/>
  <c r="AC96" i="17"/>
  <c r="AE96" i="17"/>
  <c r="AI96" i="17" s="1"/>
  <c r="AK96" i="17" s="1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B97" i="17"/>
  <c r="AC97" i="17"/>
  <c r="AE97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B98" i="17"/>
  <c r="AC98" i="17"/>
  <c r="AE98" i="17"/>
  <c r="AD98" i="17" s="1"/>
  <c r="AI98" i="17"/>
  <c r="AJ98" i="17" s="1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B99" i="17"/>
  <c r="AC99" i="17"/>
  <c r="AE99" i="17"/>
  <c r="AD99" i="17" s="1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B100" i="17"/>
  <c r="AC100" i="17"/>
  <c r="AE100" i="17"/>
  <c r="AD100" i="17" s="1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B101" i="17"/>
  <c r="AC101" i="17"/>
  <c r="AE101" i="17"/>
  <c r="AI101" i="17" s="1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B102" i="17"/>
  <c r="AC102" i="17"/>
  <c r="AE102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B103" i="17"/>
  <c r="AC103" i="17"/>
  <c r="AE103" i="17"/>
  <c r="AI103" i="17" s="1"/>
  <c r="AL103" i="17" s="1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B104" i="17"/>
  <c r="AC104" i="17"/>
  <c r="AE104" i="17"/>
  <c r="AI104" i="17" s="1"/>
  <c r="AK104" i="17" s="1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B105" i="17"/>
  <c r="AC105" i="17"/>
  <c r="AE105" i="17"/>
  <c r="AI105" i="17" s="1"/>
  <c r="AJ105" i="17" s="1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B106" i="17"/>
  <c r="AC106" i="17"/>
  <c r="AE106" i="17"/>
  <c r="AI106" i="17" s="1"/>
  <c r="AM106" i="17" s="1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B107" i="17"/>
  <c r="AC107" i="17"/>
  <c r="AE107" i="17"/>
  <c r="AD107" i="17" s="1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B108" i="17"/>
  <c r="AC108" i="17"/>
  <c r="AD108" i="17"/>
  <c r="AE108" i="17"/>
  <c r="AI108" i="17" s="1"/>
  <c r="AK108" i="17" s="1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B109" i="17"/>
  <c r="AC109" i="17"/>
  <c r="AD109" i="17"/>
  <c r="AE109" i="17"/>
  <c r="AI109" i="17" s="1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B110" i="17"/>
  <c r="AC110" i="17"/>
  <c r="AE110" i="17"/>
  <c r="AD110" i="17" s="1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B111" i="17"/>
  <c r="AC111" i="17"/>
  <c r="AE111" i="17"/>
  <c r="AD111" i="17" s="1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B112" i="17"/>
  <c r="AC112" i="17"/>
  <c r="AE112" i="17"/>
  <c r="AD112" i="17" s="1"/>
  <c r="AI112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B113" i="17"/>
  <c r="AC113" i="17"/>
  <c r="AE113" i="17"/>
  <c r="AI113" i="17" s="1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B114" i="17"/>
  <c r="AC114" i="17"/>
  <c r="AE114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B115" i="17"/>
  <c r="AC115" i="17"/>
  <c r="AD115" i="17"/>
  <c r="AE115" i="17"/>
  <c r="AI115" i="17" s="1"/>
  <c r="AL115" i="17" s="1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B116" i="17"/>
  <c r="AC116" i="17"/>
  <c r="AD116" i="17"/>
  <c r="AE116" i="17"/>
  <c r="AI116" i="17" s="1"/>
  <c r="AK116" i="17" s="1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B117" i="17"/>
  <c r="AC117" i="17"/>
  <c r="AE117" i="17"/>
  <c r="AI117" i="17" s="1"/>
  <c r="AJ117" i="17" s="1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B118" i="17"/>
  <c r="AC118" i="17"/>
  <c r="AE118" i="17"/>
  <c r="AI118" i="17" s="1"/>
  <c r="AM118" i="17" s="1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B119" i="17"/>
  <c r="AC119" i="17"/>
  <c r="AE119" i="17"/>
  <c r="AD119" i="17" s="1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B120" i="17"/>
  <c r="AC120" i="17"/>
  <c r="AE120" i="17"/>
  <c r="AI120" i="17" s="1"/>
  <c r="AJ120" i="17" s="1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B121" i="17"/>
  <c r="AC121" i="17"/>
  <c r="AE121" i="17"/>
  <c r="AD121" i="17" s="1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B122" i="17"/>
  <c r="AC122" i="17"/>
  <c r="AE122" i="17"/>
  <c r="AD122" i="17" s="1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B123" i="17"/>
  <c r="AC123" i="17"/>
  <c r="AE123" i="17" s="1"/>
  <c r="AD123" i="17" s="1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B124" i="17"/>
  <c r="AC124" i="17"/>
  <c r="AE124" i="17"/>
  <c r="AD124" i="17" s="1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B125" i="17"/>
  <c r="AC125" i="17"/>
  <c r="AE125" i="17"/>
  <c r="AI125" i="17" s="1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B126" i="17"/>
  <c r="AC126" i="17"/>
  <c r="AE126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B127" i="17"/>
  <c r="AC127" i="17"/>
  <c r="AE127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B128" i="17"/>
  <c r="AC128" i="17"/>
  <c r="AE128" i="17"/>
  <c r="AI128" i="17" s="1"/>
  <c r="AK128" i="17" s="1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B129" i="17"/>
  <c r="AC129" i="17"/>
  <c r="AE129" i="17"/>
  <c r="AI129" i="17" s="1"/>
  <c r="AJ129" i="17" s="1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B130" i="17"/>
  <c r="AC130" i="17"/>
  <c r="AE130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B131" i="17"/>
  <c r="AC131" i="17"/>
  <c r="AE131" i="17"/>
  <c r="AD131" i="17" s="1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B132" i="17"/>
  <c r="AC132" i="17"/>
  <c r="AE132" i="17"/>
  <c r="AI132" i="17" s="1"/>
  <c r="AJ132" i="17" s="1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B133" i="17"/>
  <c r="AC133" i="17"/>
  <c r="AE133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B134" i="17"/>
  <c r="AC134" i="17"/>
  <c r="AE134" i="17"/>
  <c r="AD134" i="17" s="1"/>
  <c r="AI134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B135" i="17"/>
  <c r="AC135" i="17"/>
  <c r="AE135" i="17"/>
  <c r="AD135" i="17" s="1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B136" i="17"/>
  <c r="AC136" i="17"/>
  <c r="AE136" i="17"/>
  <c r="AD136" i="17" s="1"/>
  <c r="AI136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B137" i="17"/>
  <c r="AC137" i="17"/>
  <c r="AE137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B138" i="17"/>
  <c r="AC138" i="17"/>
  <c r="AE138" i="17"/>
  <c r="AI138" i="17" s="1"/>
  <c r="AM138" i="17" s="1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B139" i="17"/>
  <c r="AC139" i="17"/>
  <c r="AE139" i="17"/>
  <c r="AI139" i="17" s="1"/>
  <c r="AL139" i="17" s="1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B140" i="17"/>
  <c r="AC140" i="17"/>
  <c r="AE140" i="17"/>
  <c r="AI140" i="17" s="1"/>
  <c r="AK140" i="17" s="1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B141" i="17"/>
  <c r="AC141" i="17"/>
  <c r="AE141" i="17"/>
  <c r="AI141" i="17" s="1"/>
  <c r="AK141" i="17" s="1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B142" i="17"/>
  <c r="AC142" i="17"/>
  <c r="AE142" i="17"/>
  <c r="AD142" i="17" s="1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B143" i="17"/>
  <c r="AC143" i="17"/>
  <c r="AE143" i="17"/>
  <c r="AI143" i="17" s="1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B144" i="17"/>
  <c r="AC144" i="17"/>
  <c r="AE144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B145" i="17"/>
  <c r="AC145" i="17"/>
  <c r="AD145" i="17"/>
  <c r="AE145" i="17"/>
  <c r="AI145" i="17" s="1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B146" i="17"/>
  <c r="AC146" i="17"/>
  <c r="AE146" i="17"/>
  <c r="AD146" i="17" s="1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B147" i="17"/>
  <c r="AC147" i="17"/>
  <c r="AD147" i="17"/>
  <c r="AE147" i="17"/>
  <c r="AI147" i="17" s="1"/>
  <c r="AJ147" i="17" s="1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B148" i="17"/>
  <c r="AC148" i="17"/>
  <c r="AE148" i="17"/>
  <c r="AD148" i="17" s="1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B149" i="17"/>
  <c r="AC149" i="17"/>
  <c r="AE149" i="17"/>
  <c r="AD149" i="17" s="1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B150" i="17"/>
  <c r="AC150" i="17"/>
  <c r="AE150" i="17"/>
  <c r="AD150" i="17" s="1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B151" i="17"/>
  <c r="AC151" i="17"/>
  <c r="AE151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B152" i="17"/>
  <c r="AC152" i="17"/>
  <c r="AE152" i="17"/>
  <c r="AD152" i="17" s="1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B153" i="17"/>
  <c r="AC153" i="17"/>
  <c r="AE153" i="17"/>
  <c r="AI153" i="17" s="1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B154" i="17"/>
  <c r="AC154" i="17"/>
  <c r="AE154" i="17" s="1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B155" i="17"/>
  <c r="AC155" i="17"/>
  <c r="AE155" i="17"/>
  <c r="AI155" i="17" s="1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B156" i="17"/>
  <c r="AC156" i="17"/>
  <c r="AE156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B157" i="17"/>
  <c r="AC157" i="17"/>
  <c r="AD157" i="17"/>
  <c r="AE157" i="17"/>
  <c r="AI157" i="17" s="1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B158" i="17"/>
  <c r="AC158" i="17"/>
  <c r="AE158" i="17"/>
  <c r="AD158" i="17" s="1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B159" i="17"/>
  <c r="AC159" i="17"/>
  <c r="AE159" i="17"/>
  <c r="AI159" i="17" s="1"/>
  <c r="AJ159" i="17" s="1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B160" i="17"/>
  <c r="AC160" i="17"/>
  <c r="AE160" i="17"/>
  <c r="AD160" i="17" s="1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B161" i="17"/>
  <c r="AC161" i="17"/>
  <c r="AE161" i="17"/>
  <c r="AD161" i="17" s="1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B162" i="17"/>
  <c r="AC162" i="17"/>
  <c r="AE162" i="17"/>
  <c r="AD162" i="17" s="1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B163" i="17"/>
  <c r="AC163" i="17"/>
  <c r="AE163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B164" i="17"/>
  <c r="AC164" i="17"/>
  <c r="AE164" i="17"/>
  <c r="AD164" i="17" s="1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B165" i="17"/>
  <c r="AC165" i="17"/>
  <c r="AE165" i="17"/>
  <c r="AI165" i="17" s="1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B166" i="17"/>
  <c r="AC166" i="17"/>
  <c r="AE166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B167" i="17"/>
  <c r="AC167" i="17"/>
  <c r="AD167" i="17"/>
  <c r="AE167" i="17"/>
  <c r="AI167" i="17" s="1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B168" i="17"/>
  <c r="AC168" i="17"/>
  <c r="AE168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B169" i="17"/>
  <c r="AC169" i="17"/>
  <c r="AE169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B170" i="17"/>
  <c r="AC170" i="17"/>
  <c r="AE170" i="17"/>
  <c r="AD170" i="17" s="1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B171" i="17"/>
  <c r="AC171" i="17"/>
  <c r="AD171" i="17"/>
  <c r="AE171" i="17"/>
  <c r="AI171" i="17" s="1"/>
  <c r="AJ171" i="17" s="1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B172" i="17"/>
  <c r="AC172" i="17"/>
  <c r="AE172" i="17"/>
  <c r="AD172" i="17" s="1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B173" i="17"/>
  <c r="AC173" i="17"/>
  <c r="AE173" i="17"/>
  <c r="AD173" i="17" s="1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B174" i="17"/>
  <c r="AC174" i="17"/>
  <c r="AE174" i="17"/>
  <c r="AD174" i="17" s="1"/>
  <c r="AI174" i="17"/>
  <c r="AK174" i="17" s="1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B175" i="17"/>
  <c r="AC175" i="17"/>
  <c r="AE175" i="17"/>
  <c r="AI175" i="17" s="1"/>
  <c r="AK175" i="17" s="1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B176" i="17"/>
  <c r="AC176" i="17"/>
  <c r="AE176" i="17"/>
  <c r="AD176" i="17" s="1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B177" i="17"/>
  <c r="AC177" i="17"/>
  <c r="AD177" i="17"/>
  <c r="AE177" i="17"/>
  <c r="AI177" i="17" s="1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B178" i="17"/>
  <c r="AC178" i="17"/>
  <c r="AE178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B179" i="17"/>
  <c r="AC179" i="17"/>
  <c r="AE179" i="17"/>
  <c r="AI179" i="17" s="1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B180" i="17"/>
  <c r="AC180" i="17"/>
  <c r="AE180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B181" i="17"/>
  <c r="AC181" i="17"/>
  <c r="AE181" i="17"/>
  <c r="AI181" i="17" s="1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B182" i="17"/>
  <c r="AC182" i="17"/>
  <c r="AE182" i="17"/>
  <c r="AD182" i="17" s="1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B183" i="17"/>
  <c r="AC183" i="17"/>
  <c r="AE183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B184" i="17"/>
  <c r="AC184" i="17"/>
  <c r="AE184" i="17" s="1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B185" i="17"/>
  <c r="AC185" i="17"/>
  <c r="AD185" i="17"/>
  <c r="AE185" i="17"/>
  <c r="AI185" i="17" s="1"/>
  <c r="AM185" i="17" s="1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B186" i="17"/>
  <c r="AC186" i="17"/>
  <c r="AE186" i="17"/>
  <c r="AD186" i="17" s="1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B187" i="17"/>
  <c r="AC187" i="17"/>
  <c r="AE187" i="17"/>
  <c r="AD187" i="17" s="1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B188" i="17"/>
  <c r="AC188" i="17"/>
  <c r="AE188" i="17"/>
  <c r="AD188" i="17" s="1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B189" i="17"/>
  <c r="AC189" i="17"/>
  <c r="AE189" i="17"/>
  <c r="AI189" i="17" s="1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B190" i="17"/>
  <c r="AC190" i="17"/>
  <c r="AE190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B191" i="17"/>
  <c r="AC191" i="17"/>
  <c r="AE191" i="17"/>
  <c r="AI191" i="17" s="1"/>
  <c r="AL191" i="17" s="1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B192" i="17"/>
  <c r="AC192" i="17"/>
  <c r="AE192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B193" i="17"/>
  <c r="AC193" i="17"/>
  <c r="AE193" i="17"/>
  <c r="AD193" i="17" s="1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B194" i="17"/>
  <c r="AC194" i="17"/>
  <c r="AE194" i="17"/>
  <c r="AD194" i="17" s="1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B195" i="17"/>
  <c r="AC195" i="17"/>
  <c r="AE195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B196" i="17"/>
  <c r="AC196" i="17"/>
  <c r="AE196" i="17"/>
  <c r="AD196" i="17" s="1"/>
  <c r="AI196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B197" i="17"/>
  <c r="AC197" i="17"/>
  <c r="AE197" i="17"/>
  <c r="AD197" i="17" s="1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B198" i="17"/>
  <c r="AC198" i="17"/>
  <c r="AE198" i="17"/>
  <c r="AD198" i="17" s="1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B199" i="17"/>
  <c r="AC199" i="17"/>
  <c r="AE199" i="17"/>
  <c r="AI199" i="17" s="1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B200" i="17"/>
  <c r="AC200" i="17"/>
  <c r="AE200" i="17"/>
  <c r="AD200" i="17" s="1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B201" i="17"/>
  <c r="AC201" i="17"/>
  <c r="AE201" i="17"/>
  <c r="AI201" i="17" s="1"/>
  <c r="AJ201" i="17" s="1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B202" i="17"/>
  <c r="AC202" i="17"/>
  <c r="AE202" i="17"/>
  <c r="AD202" i="17" s="1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B203" i="17"/>
  <c r="AC203" i="17"/>
  <c r="AE203" i="17"/>
  <c r="AI203" i="17" s="1"/>
  <c r="AL203" i="17" s="1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B204" i="17"/>
  <c r="AC204" i="17"/>
  <c r="AE204" i="17"/>
  <c r="AI204" i="17" s="1"/>
  <c r="AJ204" i="17" s="1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B205" i="17"/>
  <c r="AC205" i="17"/>
  <c r="AD205" i="17"/>
  <c r="AE205" i="17"/>
  <c r="AI205" i="17"/>
  <c r="AJ205" i="17" s="1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B206" i="17"/>
  <c r="AC206" i="17"/>
  <c r="AE206" i="17"/>
  <c r="AD206" i="17" s="1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B207" i="17"/>
  <c r="AC207" i="17"/>
  <c r="AE207" i="17"/>
  <c r="AD207" i="17" s="1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B208" i="17"/>
  <c r="AC208" i="17"/>
  <c r="AE208" i="17"/>
  <c r="AD208" i="17" s="1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B209" i="17"/>
  <c r="AC209" i="17"/>
  <c r="AE209" i="17"/>
  <c r="AI209" i="17" s="1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B210" i="17"/>
  <c r="AC210" i="17"/>
  <c r="AE210" i="17"/>
  <c r="AI210" i="17" s="1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B211" i="17"/>
  <c r="AC211" i="17"/>
  <c r="AE211" i="17"/>
  <c r="AD211" i="17" s="1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B212" i="17"/>
  <c r="AC212" i="17"/>
  <c r="AD212" i="17"/>
  <c r="AE212" i="17"/>
  <c r="AI212" i="17"/>
  <c r="AJ212" i="17" s="1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B213" i="17"/>
  <c r="AC213" i="17"/>
  <c r="AE213" i="17"/>
  <c r="AD213" i="17" s="1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B214" i="17"/>
  <c r="AC214" i="17"/>
  <c r="AE214" i="17"/>
  <c r="AD214" i="17" s="1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B215" i="17"/>
  <c r="AC215" i="17"/>
  <c r="AE215" i="17" s="1"/>
  <c r="AD215" i="17" s="1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B216" i="17"/>
  <c r="AC216" i="17"/>
  <c r="AE216" i="17"/>
  <c r="AD216" i="17" s="1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B217" i="17"/>
  <c r="AC217" i="17"/>
  <c r="AE217" i="17"/>
  <c r="AI217" i="17" s="1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B218" i="17"/>
  <c r="AC218" i="17"/>
  <c r="AE218" i="17"/>
  <c r="AD218" i="17" s="1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B219" i="17"/>
  <c r="AC219" i="17"/>
  <c r="AE219" i="17"/>
  <c r="AD219" i="17" s="1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B220" i="17"/>
  <c r="AC220" i="17"/>
  <c r="AE220" i="17"/>
  <c r="AI220" i="17" s="1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B221" i="17"/>
  <c r="AC221" i="17"/>
  <c r="AE221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B222" i="17"/>
  <c r="AC222" i="17"/>
  <c r="AE222" i="17"/>
  <c r="AI222" i="17" s="1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B223" i="17"/>
  <c r="AC223" i="17"/>
  <c r="AE223" i="17"/>
  <c r="AD223" i="17" s="1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B224" i="17"/>
  <c r="AC224" i="17"/>
  <c r="AE224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B225" i="17"/>
  <c r="AC225" i="17"/>
  <c r="AE225" i="17"/>
  <c r="AD225" i="17" s="1"/>
  <c r="AI225" i="17"/>
  <c r="AJ225" i="17" s="1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B226" i="17"/>
  <c r="AC226" i="17"/>
  <c r="AE226" i="17"/>
  <c r="AD226" i="17" s="1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B227" i="17"/>
  <c r="AC227" i="17"/>
  <c r="AE227" i="17"/>
  <c r="AD227" i="17" s="1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B228" i="17"/>
  <c r="AC228" i="17"/>
  <c r="AE228" i="17"/>
  <c r="AD228" i="17" s="1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B229" i="17"/>
  <c r="AC229" i="17"/>
  <c r="AE229" i="17"/>
  <c r="AD229" i="17" s="1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B230" i="17"/>
  <c r="AC230" i="17"/>
  <c r="AE230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B231" i="17"/>
  <c r="AC231" i="17"/>
  <c r="AE231" i="17"/>
  <c r="AD231" i="17" s="1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B232" i="17"/>
  <c r="AC232" i="17"/>
  <c r="AE232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B233" i="17"/>
  <c r="AC233" i="17"/>
  <c r="AE233" i="17"/>
  <c r="AI233" i="17" s="1"/>
  <c r="AL233" i="17" s="1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B234" i="17"/>
  <c r="AC234" i="17"/>
  <c r="AE234" i="17"/>
  <c r="AI234" i="17" s="1"/>
  <c r="AK234" i="17" s="1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B235" i="17"/>
  <c r="AC235" i="17"/>
  <c r="AE235" i="17"/>
  <c r="AD235" i="17" s="1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B236" i="17"/>
  <c r="AC236" i="17"/>
  <c r="AE236" i="17"/>
  <c r="AD236" i="17" s="1"/>
  <c r="AI236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B237" i="17"/>
  <c r="AC237" i="17"/>
  <c r="AE237" i="17"/>
  <c r="AD237" i="17" s="1"/>
  <c r="AI237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B238" i="17"/>
  <c r="AC238" i="17"/>
  <c r="AE238" i="17"/>
  <c r="AD238" i="17" s="1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B239" i="17"/>
  <c r="AC239" i="17"/>
  <c r="AE239" i="17"/>
  <c r="AD239" i="17" s="1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B240" i="17"/>
  <c r="AC240" i="17"/>
  <c r="AE240" i="17"/>
  <c r="AD240" i="17" s="1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B241" i="17"/>
  <c r="AC241" i="17"/>
  <c r="AE241" i="17"/>
  <c r="AD241" i="17" s="1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B242" i="17"/>
  <c r="AC242" i="17"/>
  <c r="AD242" i="17"/>
  <c r="AE242" i="17"/>
  <c r="AI242" i="17"/>
  <c r="AK242" i="17" s="1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B243" i="17"/>
  <c r="AC243" i="17"/>
  <c r="AE243" i="17"/>
  <c r="AD243" i="17" s="1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B244" i="17"/>
  <c r="AC244" i="17"/>
  <c r="AE244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B245" i="17"/>
  <c r="AC245" i="17"/>
  <c r="AE245" i="17" s="1"/>
  <c r="AD245" i="17" s="1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B246" i="17"/>
  <c r="AC246" i="17"/>
  <c r="AE246" i="17"/>
  <c r="AI246" i="17" s="1"/>
  <c r="AJ246" i="17" s="1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B247" i="17"/>
  <c r="AC247" i="17"/>
  <c r="AE247" i="17"/>
  <c r="AD247" i="17" s="1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B248" i="17"/>
  <c r="AC248" i="17"/>
  <c r="AE248" i="17"/>
  <c r="AD248" i="17" s="1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B249" i="17"/>
  <c r="AC249" i="17"/>
  <c r="AE249" i="17"/>
  <c r="AD249" i="17" s="1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B250" i="17"/>
  <c r="AC250" i="17"/>
  <c r="AE250" i="17"/>
  <c r="AD250" i="17" s="1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B251" i="17"/>
  <c r="AC251" i="17"/>
  <c r="AE251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B252" i="17"/>
  <c r="AC252" i="17"/>
  <c r="AE252" i="17"/>
  <c r="AD252" i="17" s="1"/>
  <c r="AI252" i="17"/>
  <c r="AM252" i="17" s="1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B253" i="17"/>
  <c r="AC253" i="17"/>
  <c r="AE253" i="17"/>
  <c r="AD253" i="17" s="1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B254" i="17"/>
  <c r="AC254" i="17"/>
  <c r="AE254" i="17"/>
  <c r="AD254" i="17" s="1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B255" i="17"/>
  <c r="AC255" i="17"/>
  <c r="AE255" i="17"/>
  <c r="AD255" i="17" s="1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B256" i="17"/>
  <c r="AC256" i="17"/>
  <c r="AE256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B257" i="17"/>
  <c r="AC257" i="17"/>
  <c r="AE257" i="17"/>
  <c r="AI257" i="17" s="1"/>
  <c r="AK257" i="17" s="1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B258" i="17"/>
  <c r="AC258" i="17"/>
  <c r="AE258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B259" i="17"/>
  <c r="AC259" i="17"/>
  <c r="AE259" i="17"/>
  <c r="AD259" i="17" s="1"/>
  <c r="AI259" i="17"/>
  <c r="AJ259" i="17" s="1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B260" i="17"/>
  <c r="AC260" i="17"/>
  <c r="AE260" i="17"/>
  <c r="AD260" i="17" s="1"/>
  <c r="AI260" i="17"/>
  <c r="AM260" i="17" s="1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B261" i="17"/>
  <c r="AC261" i="17"/>
  <c r="AE261" i="17"/>
  <c r="AD261" i="17" s="1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B262" i="17"/>
  <c r="AC262" i="17"/>
  <c r="AE262" i="17"/>
  <c r="AD262" i="17" s="1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B263" i="17"/>
  <c r="AC263" i="17"/>
  <c r="AE263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B264" i="17"/>
  <c r="AC264" i="17"/>
  <c r="AE264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B265" i="17"/>
  <c r="AC265" i="17"/>
  <c r="AE265" i="17"/>
  <c r="AD265" i="17" s="1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B266" i="17"/>
  <c r="AC266" i="17"/>
  <c r="AE266" i="17"/>
  <c r="AD266" i="17" s="1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B267" i="17"/>
  <c r="AC267" i="17"/>
  <c r="AE267" i="17"/>
  <c r="AD267" i="17" s="1"/>
  <c r="AI267" i="17"/>
  <c r="AJ267" i="17" s="1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B268" i="17"/>
  <c r="AC268" i="17"/>
  <c r="AE268" i="17"/>
  <c r="AI268" i="17" s="1"/>
  <c r="AJ268" i="17" s="1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B269" i="17"/>
  <c r="AC269" i="17"/>
  <c r="AE269" i="17"/>
  <c r="AI269" i="17" s="1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B270" i="17"/>
  <c r="AC270" i="17"/>
  <c r="AE270" i="17"/>
  <c r="AI270" i="17" s="1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B271" i="17"/>
  <c r="AC271" i="17"/>
  <c r="AE271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B272" i="17"/>
  <c r="AC272" i="17"/>
  <c r="AE272" i="17"/>
  <c r="AD272" i="17" s="1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B273" i="17"/>
  <c r="AC273" i="17"/>
  <c r="AE273" i="17"/>
  <c r="AD273" i="17" s="1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Z274" i="17"/>
  <c r="AB274" i="17"/>
  <c r="AC274" i="17"/>
  <c r="AE274" i="17"/>
  <c r="AI274" i="17" s="1"/>
  <c r="AK274" i="17" s="1"/>
  <c r="C275" i="17"/>
  <c r="D275" i="17"/>
  <c r="E275" i="17"/>
  <c r="F275" i="17"/>
  <c r="G275" i="17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Z275" i="17"/>
  <c r="AB275" i="17"/>
  <c r="AC275" i="17"/>
  <c r="AE275" i="17"/>
  <c r="AD275" i="17" s="1"/>
  <c r="C276" i="17"/>
  <c r="D276" i="17"/>
  <c r="E276" i="17"/>
  <c r="F276" i="17"/>
  <c r="G276" i="17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Z276" i="17"/>
  <c r="AB276" i="17"/>
  <c r="AC276" i="17"/>
  <c r="AE276" i="17" s="1"/>
  <c r="C277" i="17"/>
  <c r="D277" i="17"/>
  <c r="E277" i="17"/>
  <c r="F277" i="17"/>
  <c r="G277" i="17"/>
  <c r="H277" i="17"/>
  <c r="I277" i="17"/>
  <c r="J277" i="17"/>
  <c r="K277" i="17"/>
  <c r="L277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Z277" i="17"/>
  <c r="AB277" i="17"/>
  <c r="AC277" i="17"/>
  <c r="AE277" i="17"/>
  <c r="C278" i="17"/>
  <c r="D278" i="17"/>
  <c r="E278" i="17"/>
  <c r="F278" i="17"/>
  <c r="G278" i="17"/>
  <c r="H278" i="17"/>
  <c r="I278" i="17"/>
  <c r="J278" i="17"/>
  <c r="K278" i="17"/>
  <c r="L278" i="17"/>
  <c r="M278" i="17"/>
  <c r="N278" i="17"/>
  <c r="O278" i="17"/>
  <c r="P278" i="17"/>
  <c r="Q278" i="17"/>
  <c r="R278" i="17"/>
  <c r="S278" i="17"/>
  <c r="T278" i="17"/>
  <c r="U278" i="17"/>
  <c r="V278" i="17"/>
  <c r="W278" i="17"/>
  <c r="X278" i="17"/>
  <c r="Y278" i="17"/>
  <c r="Z278" i="17"/>
  <c r="AB278" i="17"/>
  <c r="AC278" i="17"/>
  <c r="AE278" i="17"/>
  <c r="AI278" i="17" s="1"/>
  <c r="C279" i="17"/>
  <c r="D279" i="17"/>
  <c r="E279" i="17"/>
  <c r="F279" i="17"/>
  <c r="G279" i="17"/>
  <c r="H279" i="17"/>
  <c r="I279" i="17"/>
  <c r="J279" i="17"/>
  <c r="K279" i="17"/>
  <c r="L279" i="17"/>
  <c r="M279" i="17"/>
  <c r="N279" i="17"/>
  <c r="O279" i="17"/>
  <c r="P279" i="17"/>
  <c r="Q279" i="17"/>
  <c r="R279" i="17"/>
  <c r="S279" i="17"/>
  <c r="T279" i="17"/>
  <c r="U279" i="17"/>
  <c r="V279" i="17"/>
  <c r="W279" i="17"/>
  <c r="X279" i="17"/>
  <c r="Y279" i="17"/>
  <c r="Z279" i="17"/>
  <c r="AB279" i="17"/>
  <c r="AC279" i="17"/>
  <c r="AE279" i="17"/>
  <c r="AI279" i="17" s="1"/>
  <c r="C280" i="17"/>
  <c r="D280" i="17"/>
  <c r="E280" i="17"/>
  <c r="F280" i="17"/>
  <c r="G280" i="17"/>
  <c r="H280" i="17"/>
  <c r="I280" i="17"/>
  <c r="J280" i="17"/>
  <c r="K280" i="17"/>
  <c r="L280" i="17"/>
  <c r="M280" i="17"/>
  <c r="N280" i="17"/>
  <c r="O280" i="17"/>
  <c r="P280" i="17"/>
  <c r="Q280" i="17"/>
  <c r="R280" i="17"/>
  <c r="S280" i="17"/>
  <c r="T280" i="17"/>
  <c r="U280" i="17"/>
  <c r="V280" i="17"/>
  <c r="W280" i="17"/>
  <c r="X280" i="17"/>
  <c r="Y280" i="17"/>
  <c r="Z280" i="17"/>
  <c r="AB280" i="17"/>
  <c r="AC280" i="17"/>
  <c r="AE280" i="17"/>
  <c r="AI280" i="17" s="1"/>
  <c r="C281" i="17"/>
  <c r="D281" i="17"/>
  <c r="E281" i="17"/>
  <c r="F281" i="17"/>
  <c r="G281" i="17"/>
  <c r="H281" i="17"/>
  <c r="I281" i="17"/>
  <c r="J281" i="17"/>
  <c r="K281" i="17"/>
  <c r="L281" i="17"/>
  <c r="M281" i="17"/>
  <c r="N281" i="17"/>
  <c r="O281" i="17"/>
  <c r="P281" i="17"/>
  <c r="Q281" i="17"/>
  <c r="R281" i="17"/>
  <c r="S281" i="17"/>
  <c r="T281" i="17"/>
  <c r="U281" i="17"/>
  <c r="V281" i="17"/>
  <c r="W281" i="17"/>
  <c r="X281" i="17"/>
  <c r="Y281" i="17"/>
  <c r="Z281" i="17"/>
  <c r="AB281" i="17"/>
  <c r="AC281" i="17"/>
  <c r="AE281" i="17"/>
  <c r="AI281" i="17" s="1"/>
  <c r="AJ281" i="17" s="1"/>
  <c r="C282" i="17"/>
  <c r="D282" i="17"/>
  <c r="E282" i="17"/>
  <c r="F282" i="17"/>
  <c r="G282" i="17"/>
  <c r="H282" i="17"/>
  <c r="I282" i="17"/>
  <c r="J282" i="17"/>
  <c r="K282" i="17"/>
  <c r="L282" i="17"/>
  <c r="M282" i="17"/>
  <c r="N282" i="17"/>
  <c r="O282" i="17"/>
  <c r="P282" i="17"/>
  <c r="Q282" i="17"/>
  <c r="R282" i="17"/>
  <c r="S282" i="17"/>
  <c r="T282" i="17"/>
  <c r="U282" i="17"/>
  <c r="V282" i="17"/>
  <c r="W282" i="17"/>
  <c r="X282" i="17"/>
  <c r="Y282" i="17"/>
  <c r="Z282" i="17"/>
  <c r="AB282" i="17"/>
  <c r="AC282" i="17"/>
  <c r="AE282" i="17"/>
  <c r="AD282" i="17" s="1"/>
  <c r="C283" i="17"/>
  <c r="D283" i="17"/>
  <c r="E283" i="17"/>
  <c r="F283" i="17"/>
  <c r="G283" i="17"/>
  <c r="H283" i="17"/>
  <c r="I283" i="17"/>
  <c r="J283" i="17"/>
  <c r="K283" i="17"/>
  <c r="L283" i="17"/>
  <c r="M283" i="17"/>
  <c r="N283" i="17"/>
  <c r="O283" i="17"/>
  <c r="P283" i="17"/>
  <c r="Q283" i="17"/>
  <c r="R283" i="17"/>
  <c r="S283" i="17"/>
  <c r="T283" i="17"/>
  <c r="U283" i="17"/>
  <c r="V283" i="17"/>
  <c r="W283" i="17"/>
  <c r="X283" i="17"/>
  <c r="Y283" i="17"/>
  <c r="Z283" i="17"/>
  <c r="AB283" i="17"/>
  <c r="AC283" i="17"/>
  <c r="AE283" i="17"/>
  <c r="AD283" i="17" s="1"/>
  <c r="C284" i="17"/>
  <c r="D284" i="17"/>
  <c r="E284" i="17"/>
  <c r="F284" i="17"/>
  <c r="G284" i="17"/>
  <c r="H284" i="17"/>
  <c r="I284" i="17"/>
  <c r="J284" i="17"/>
  <c r="K284" i="17"/>
  <c r="L284" i="17"/>
  <c r="M284" i="17"/>
  <c r="N284" i="17"/>
  <c r="O284" i="17"/>
  <c r="P284" i="17"/>
  <c r="Q284" i="17"/>
  <c r="R284" i="17"/>
  <c r="S284" i="17"/>
  <c r="T284" i="17"/>
  <c r="U284" i="17"/>
  <c r="V284" i="17"/>
  <c r="W284" i="17"/>
  <c r="X284" i="17"/>
  <c r="Y284" i="17"/>
  <c r="Z284" i="17"/>
  <c r="AB284" i="17"/>
  <c r="AC284" i="17"/>
  <c r="AE284" i="17"/>
  <c r="AD284" i="17" s="1"/>
  <c r="AI284" i="17"/>
  <c r="C285" i="17"/>
  <c r="D285" i="17"/>
  <c r="E285" i="17"/>
  <c r="F285" i="17"/>
  <c r="G285" i="17"/>
  <c r="H285" i="17"/>
  <c r="I285" i="17"/>
  <c r="J285" i="17"/>
  <c r="K285" i="17"/>
  <c r="L285" i="17"/>
  <c r="M285" i="17"/>
  <c r="N285" i="17"/>
  <c r="O285" i="17"/>
  <c r="P285" i="17"/>
  <c r="Q285" i="17"/>
  <c r="R285" i="17"/>
  <c r="S285" i="17"/>
  <c r="T285" i="17"/>
  <c r="U285" i="17"/>
  <c r="V285" i="17"/>
  <c r="W285" i="17"/>
  <c r="X285" i="17"/>
  <c r="Y285" i="17"/>
  <c r="Z285" i="17"/>
  <c r="AB285" i="17"/>
  <c r="AC285" i="17"/>
  <c r="AE285" i="17"/>
  <c r="AD285" i="17" s="1"/>
  <c r="C286" i="17"/>
  <c r="D286" i="17"/>
  <c r="E286" i="17"/>
  <c r="F286" i="17"/>
  <c r="G286" i="17"/>
  <c r="H286" i="17"/>
  <c r="I286" i="17"/>
  <c r="J286" i="17"/>
  <c r="K286" i="17"/>
  <c r="L286" i="17"/>
  <c r="M286" i="17"/>
  <c r="N286" i="17"/>
  <c r="O286" i="17"/>
  <c r="P286" i="17"/>
  <c r="Q286" i="17"/>
  <c r="R286" i="17"/>
  <c r="S286" i="17"/>
  <c r="T286" i="17"/>
  <c r="U286" i="17"/>
  <c r="V286" i="17"/>
  <c r="W286" i="17"/>
  <c r="X286" i="17"/>
  <c r="Y286" i="17"/>
  <c r="Z286" i="17"/>
  <c r="AB286" i="17"/>
  <c r="AC286" i="17"/>
  <c r="AE286" i="17"/>
  <c r="AD286" i="17" s="1"/>
  <c r="AI286" i="17"/>
  <c r="C287" i="17"/>
  <c r="D287" i="17"/>
  <c r="E287" i="17"/>
  <c r="F287" i="17"/>
  <c r="G287" i="17"/>
  <c r="H287" i="17"/>
  <c r="I287" i="17"/>
  <c r="J287" i="17"/>
  <c r="K287" i="17"/>
  <c r="L287" i="17"/>
  <c r="M287" i="17"/>
  <c r="N287" i="17"/>
  <c r="O287" i="17"/>
  <c r="P287" i="17"/>
  <c r="Q287" i="17"/>
  <c r="R287" i="17"/>
  <c r="S287" i="17"/>
  <c r="T287" i="17"/>
  <c r="U287" i="17"/>
  <c r="V287" i="17"/>
  <c r="W287" i="17"/>
  <c r="X287" i="17"/>
  <c r="Y287" i="17"/>
  <c r="Z287" i="17"/>
  <c r="AB287" i="17"/>
  <c r="AC287" i="17"/>
  <c r="AE287" i="17"/>
  <c r="AD287" i="17" s="1"/>
  <c r="AI287" i="17"/>
  <c r="AK287" i="17" s="1"/>
  <c r="C288" i="17"/>
  <c r="D288" i="17"/>
  <c r="E288" i="17"/>
  <c r="F288" i="17"/>
  <c r="G288" i="17"/>
  <c r="H288" i="17"/>
  <c r="I288" i="17"/>
  <c r="J288" i="17"/>
  <c r="K288" i="17"/>
  <c r="L288" i="17"/>
  <c r="M288" i="17"/>
  <c r="N288" i="17"/>
  <c r="O288" i="17"/>
  <c r="P288" i="17"/>
  <c r="Q288" i="17"/>
  <c r="R288" i="17"/>
  <c r="S288" i="17"/>
  <c r="T288" i="17"/>
  <c r="U288" i="17"/>
  <c r="V288" i="17"/>
  <c r="W288" i="17"/>
  <c r="X288" i="17"/>
  <c r="Y288" i="17"/>
  <c r="Z288" i="17"/>
  <c r="AB288" i="17"/>
  <c r="AC288" i="17"/>
  <c r="AE288" i="17"/>
  <c r="AD288" i="17" s="1"/>
  <c r="C289" i="17"/>
  <c r="D289" i="17"/>
  <c r="E289" i="17"/>
  <c r="F289" i="17"/>
  <c r="G289" i="17"/>
  <c r="H289" i="17"/>
  <c r="I289" i="17"/>
  <c r="J289" i="17"/>
  <c r="K289" i="17"/>
  <c r="L289" i="17"/>
  <c r="M289" i="17"/>
  <c r="N289" i="17"/>
  <c r="O289" i="17"/>
  <c r="P289" i="17"/>
  <c r="Q289" i="17"/>
  <c r="R289" i="17"/>
  <c r="S289" i="17"/>
  <c r="T289" i="17"/>
  <c r="U289" i="17"/>
  <c r="V289" i="17"/>
  <c r="W289" i="17"/>
  <c r="X289" i="17"/>
  <c r="Y289" i="17"/>
  <c r="Z289" i="17"/>
  <c r="AB289" i="17"/>
  <c r="AC289" i="17"/>
  <c r="AE289" i="17"/>
  <c r="C290" i="17"/>
  <c r="D290" i="17"/>
  <c r="E290" i="17"/>
  <c r="F290" i="17"/>
  <c r="G290" i="17"/>
  <c r="H290" i="17"/>
  <c r="I290" i="17"/>
  <c r="J290" i="17"/>
  <c r="K290" i="17"/>
  <c r="L290" i="17"/>
  <c r="M290" i="17"/>
  <c r="N290" i="17"/>
  <c r="O290" i="17"/>
  <c r="P290" i="17"/>
  <c r="Q290" i="17"/>
  <c r="R290" i="17"/>
  <c r="S290" i="17"/>
  <c r="T290" i="17"/>
  <c r="U290" i="17"/>
  <c r="V290" i="17"/>
  <c r="W290" i="17"/>
  <c r="X290" i="17"/>
  <c r="Y290" i="17"/>
  <c r="Z290" i="17"/>
  <c r="AB290" i="17"/>
  <c r="AC290" i="17"/>
  <c r="AE290" i="17"/>
  <c r="AI290" i="17" s="1"/>
  <c r="C291" i="17"/>
  <c r="D291" i="17"/>
  <c r="E291" i="17"/>
  <c r="F291" i="17"/>
  <c r="G291" i="17"/>
  <c r="H291" i="17"/>
  <c r="I291" i="17"/>
  <c r="J291" i="17"/>
  <c r="K291" i="17"/>
  <c r="L291" i="17"/>
  <c r="M291" i="17"/>
  <c r="N291" i="17"/>
  <c r="O291" i="17"/>
  <c r="P291" i="17"/>
  <c r="Q291" i="17"/>
  <c r="R291" i="17"/>
  <c r="S291" i="17"/>
  <c r="T291" i="17"/>
  <c r="U291" i="17"/>
  <c r="V291" i="17"/>
  <c r="W291" i="17"/>
  <c r="X291" i="17"/>
  <c r="Y291" i="17"/>
  <c r="Z291" i="17"/>
  <c r="AB291" i="17"/>
  <c r="AC291" i="17"/>
  <c r="AE291" i="17"/>
  <c r="AI291" i="17" s="1"/>
  <c r="C292" i="17"/>
  <c r="D292" i="17"/>
  <c r="E292" i="17"/>
  <c r="F292" i="17"/>
  <c r="G292" i="17"/>
  <c r="H292" i="17"/>
  <c r="I292" i="17"/>
  <c r="J292" i="17"/>
  <c r="K292" i="17"/>
  <c r="L292" i="17"/>
  <c r="M292" i="17"/>
  <c r="N292" i="17"/>
  <c r="O292" i="17"/>
  <c r="P292" i="17"/>
  <c r="Q292" i="17"/>
  <c r="R292" i="17"/>
  <c r="S292" i="17"/>
  <c r="T292" i="17"/>
  <c r="U292" i="17"/>
  <c r="V292" i="17"/>
  <c r="W292" i="17"/>
  <c r="X292" i="17"/>
  <c r="Y292" i="17"/>
  <c r="Z292" i="17"/>
  <c r="AB292" i="17"/>
  <c r="AC292" i="17"/>
  <c r="AE292" i="17"/>
  <c r="C293" i="17"/>
  <c r="D293" i="17"/>
  <c r="E293" i="17"/>
  <c r="F293" i="17"/>
  <c r="G293" i="17"/>
  <c r="H293" i="17"/>
  <c r="I293" i="17"/>
  <c r="J293" i="17"/>
  <c r="K293" i="17"/>
  <c r="L293" i="17"/>
  <c r="M293" i="17"/>
  <c r="N293" i="17"/>
  <c r="O293" i="17"/>
  <c r="P293" i="17"/>
  <c r="Q293" i="17"/>
  <c r="R293" i="17"/>
  <c r="S293" i="17"/>
  <c r="T293" i="17"/>
  <c r="U293" i="17"/>
  <c r="V293" i="17"/>
  <c r="W293" i="17"/>
  <c r="X293" i="17"/>
  <c r="Y293" i="17"/>
  <c r="Z293" i="17"/>
  <c r="AB293" i="17"/>
  <c r="AC293" i="17"/>
  <c r="AE293" i="17"/>
  <c r="AD293" i="17" s="1"/>
  <c r="C294" i="17"/>
  <c r="D294" i="17"/>
  <c r="E294" i="17"/>
  <c r="F294" i="17"/>
  <c r="G294" i="17"/>
  <c r="H294" i="17"/>
  <c r="I294" i="17"/>
  <c r="J294" i="17"/>
  <c r="K294" i="17"/>
  <c r="L294" i="17"/>
  <c r="M294" i="17"/>
  <c r="N294" i="17"/>
  <c r="O294" i="17"/>
  <c r="P294" i="17"/>
  <c r="Q294" i="17"/>
  <c r="R294" i="17"/>
  <c r="S294" i="17"/>
  <c r="T294" i="17"/>
  <c r="U294" i="17"/>
  <c r="V294" i="17"/>
  <c r="W294" i="17"/>
  <c r="X294" i="17"/>
  <c r="Y294" i="17"/>
  <c r="Z294" i="17"/>
  <c r="AB294" i="17"/>
  <c r="AC294" i="17"/>
  <c r="AE294" i="17"/>
  <c r="AD294" i="17" s="1"/>
  <c r="C295" i="17"/>
  <c r="D295" i="17"/>
  <c r="E295" i="17"/>
  <c r="F295" i="17"/>
  <c r="G295" i="17"/>
  <c r="H295" i="17"/>
  <c r="I295" i="17"/>
  <c r="J295" i="17"/>
  <c r="K295" i="17"/>
  <c r="L295" i="17"/>
  <c r="M295" i="17"/>
  <c r="N295" i="17"/>
  <c r="O295" i="17"/>
  <c r="P295" i="17"/>
  <c r="Q295" i="17"/>
  <c r="R295" i="17"/>
  <c r="S295" i="17"/>
  <c r="T295" i="17"/>
  <c r="U295" i="17"/>
  <c r="V295" i="17"/>
  <c r="W295" i="17"/>
  <c r="X295" i="17"/>
  <c r="Y295" i="17"/>
  <c r="Z295" i="17"/>
  <c r="AB295" i="17"/>
  <c r="AC295" i="17"/>
  <c r="AE295" i="17"/>
  <c r="AD295" i="17" s="1"/>
  <c r="C296" i="17"/>
  <c r="D296" i="17"/>
  <c r="E296" i="17"/>
  <c r="F296" i="17"/>
  <c r="G296" i="17"/>
  <c r="H296" i="17"/>
  <c r="I296" i="17"/>
  <c r="J296" i="17"/>
  <c r="K296" i="17"/>
  <c r="L296" i="17"/>
  <c r="M296" i="17"/>
  <c r="N296" i="17"/>
  <c r="O296" i="17"/>
  <c r="P296" i="17"/>
  <c r="Q296" i="17"/>
  <c r="R296" i="17"/>
  <c r="S296" i="17"/>
  <c r="T296" i="17"/>
  <c r="U296" i="17"/>
  <c r="V296" i="17"/>
  <c r="W296" i="17"/>
  <c r="X296" i="17"/>
  <c r="Y296" i="17"/>
  <c r="Z296" i="17"/>
  <c r="AB296" i="17"/>
  <c r="AC296" i="17"/>
  <c r="AE296" i="17"/>
  <c r="AD296" i="17" s="1"/>
  <c r="C297" i="17"/>
  <c r="D297" i="17"/>
  <c r="E297" i="17"/>
  <c r="F297" i="17"/>
  <c r="G297" i="17"/>
  <c r="H297" i="17"/>
  <c r="I297" i="17"/>
  <c r="J297" i="17"/>
  <c r="K297" i="17"/>
  <c r="L297" i="17"/>
  <c r="M297" i="17"/>
  <c r="N297" i="17"/>
  <c r="O297" i="17"/>
  <c r="P297" i="17"/>
  <c r="Q297" i="17"/>
  <c r="R297" i="17"/>
  <c r="S297" i="17"/>
  <c r="T297" i="17"/>
  <c r="U297" i="17"/>
  <c r="V297" i="17"/>
  <c r="W297" i="17"/>
  <c r="X297" i="17"/>
  <c r="Y297" i="17"/>
  <c r="Z297" i="17"/>
  <c r="AB297" i="17"/>
  <c r="AC297" i="17"/>
  <c r="AE297" i="17"/>
  <c r="AD297" i="17" s="1"/>
  <c r="AI297" i="17"/>
  <c r="AJ297" i="17" s="1"/>
  <c r="C298" i="17"/>
  <c r="D298" i="17"/>
  <c r="E298" i="17"/>
  <c r="F298" i="17"/>
  <c r="G298" i="17"/>
  <c r="H298" i="17"/>
  <c r="I298" i="17"/>
  <c r="J298" i="17"/>
  <c r="K298" i="17"/>
  <c r="L298" i="17"/>
  <c r="M298" i="17"/>
  <c r="N298" i="17"/>
  <c r="O298" i="17"/>
  <c r="P298" i="17"/>
  <c r="Q298" i="17"/>
  <c r="R298" i="17"/>
  <c r="S298" i="17"/>
  <c r="T298" i="17"/>
  <c r="U298" i="17"/>
  <c r="V298" i="17"/>
  <c r="W298" i="17"/>
  <c r="X298" i="17"/>
  <c r="Y298" i="17"/>
  <c r="Z298" i="17"/>
  <c r="AB298" i="17"/>
  <c r="AC298" i="17"/>
  <c r="AE298" i="17"/>
  <c r="AD298" i="17" s="1"/>
  <c r="C299" i="17"/>
  <c r="D299" i="17"/>
  <c r="E299" i="17"/>
  <c r="F299" i="17"/>
  <c r="G299" i="17"/>
  <c r="H299" i="17"/>
  <c r="I299" i="17"/>
  <c r="J299" i="17"/>
  <c r="K299" i="17"/>
  <c r="L299" i="17"/>
  <c r="M299" i="17"/>
  <c r="N299" i="17"/>
  <c r="O299" i="17"/>
  <c r="P299" i="17"/>
  <c r="Q299" i="17"/>
  <c r="R299" i="17"/>
  <c r="S299" i="17"/>
  <c r="T299" i="17"/>
  <c r="U299" i="17"/>
  <c r="V299" i="17"/>
  <c r="W299" i="17"/>
  <c r="X299" i="17"/>
  <c r="Y299" i="17"/>
  <c r="Z299" i="17"/>
  <c r="AB299" i="17"/>
  <c r="AC299" i="17"/>
  <c r="AE299" i="17"/>
  <c r="AI299" i="17" s="1"/>
  <c r="AK299" i="17" s="1"/>
  <c r="C300" i="17"/>
  <c r="D300" i="17"/>
  <c r="E300" i="17"/>
  <c r="F300" i="17"/>
  <c r="G300" i="17"/>
  <c r="H300" i="17"/>
  <c r="I300" i="17"/>
  <c r="J300" i="17"/>
  <c r="K300" i="17"/>
  <c r="L300" i="17"/>
  <c r="M300" i="17"/>
  <c r="N300" i="17"/>
  <c r="O300" i="17"/>
  <c r="P300" i="17"/>
  <c r="Q300" i="17"/>
  <c r="R300" i="17"/>
  <c r="S300" i="17"/>
  <c r="T300" i="17"/>
  <c r="U300" i="17"/>
  <c r="V300" i="17"/>
  <c r="W300" i="17"/>
  <c r="X300" i="17"/>
  <c r="Y300" i="17"/>
  <c r="Z300" i="17"/>
  <c r="AB300" i="17"/>
  <c r="AC300" i="17"/>
  <c r="AE300" i="17"/>
  <c r="C301" i="17"/>
  <c r="D301" i="17"/>
  <c r="E301" i="17"/>
  <c r="F301" i="17"/>
  <c r="G301" i="17"/>
  <c r="H301" i="17"/>
  <c r="I301" i="17"/>
  <c r="J301" i="17"/>
  <c r="K301" i="17"/>
  <c r="L301" i="17"/>
  <c r="M301" i="17"/>
  <c r="N301" i="17"/>
  <c r="O301" i="17"/>
  <c r="P301" i="17"/>
  <c r="Q301" i="17"/>
  <c r="R301" i="17"/>
  <c r="S301" i="17"/>
  <c r="T301" i="17"/>
  <c r="U301" i="17"/>
  <c r="V301" i="17"/>
  <c r="W301" i="17"/>
  <c r="X301" i="17"/>
  <c r="Y301" i="17"/>
  <c r="Z301" i="17"/>
  <c r="AB301" i="17"/>
  <c r="AC301" i="17"/>
  <c r="AE301" i="17"/>
  <c r="C302" i="17"/>
  <c r="D302" i="17"/>
  <c r="E302" i="17"/>
  <c r="F302" i="17"/>
  <c r="G302" i="17"/>
  <c r="H302" i="17"/>
  <c r="I302" i="17"/>
  <c r="J302" i="17"/>
  <c r="K302" i="17"/>
  <c r="L302" i="17"/>
  <c r="M302" i="17"/>
  <c r="N302" i="17"/>
  <c r="O302" i="17"/>
  <c r="P302" i="17"/>
  <c r="Q302" i="17"/>
  <c r="R302" i="17"/>
  <c r="S302" i="17"/>
  <c r="T302" i="17"/>
  <c r="U302" i="17"/>
  <c r="V302" i="17"/>
  <c r="W302" i="17"/>
  <c r="X302" i="17"/>
  <c r="Y302" i="17"/>
  <c r="Z302" i="17"/>
  <c r="AB302" i="17"/>
  <c r="AC302" i="17"/>
  <c r="AE302" i="17"/>
  <c r="AI302" i="17" s="1"/>
  <c r="C303" i="17"/>
  <c r="D303" i="17"/>
  <c r="E303" i="17"/>
  <c r="F303" i="17"/>
  <c r="G303" i="17"/>
  <c r="H303" i="17"/>
  <c r="I303" i="17"/>
  <c r="J303" i="17"/>
  <c r="K303" i="17"/>
  <c r="L303" i="17"/>
  <c r="M303" i="17"/>
  <c r="N303" i="17"/>
  <c r="O303" i="17"/>
  <c r="P303" i="17"/>
  <c r="Q303" i="17"/>
  <c r="R303" i="17"/>
  <c r="S303" i="17"/>
  <c r="T303" i="17"/>
  <c r="U303" i="17"/>
  <c r="V303" i="17"/>
  <c r="W303" i="17"/>
  <c r="X303" i="17"/>
  <c r="Y303" i="17"/>
  <c r="Z303" i="17"/>
  <c r="AB303" i="17"/>
  <c r="AC303" i="17"/>
  <c r="AE303" i="17"/>
  <c r="C304" i="17"/>
  <c r="D304" i="17"/>
  <c r="E304" i="17"/>
  <c r="F304" i="17"/>
  <c r="G304" i="17"/>
  <c r="H304" i="17"/>
  <c r="I304" i="17"/>
  <c r="J304" i="17"/>
  <c r="K304" i="17"/>
  <c r="L304" i="17"/>
  <c r="M304" i="17"/>
  <c r="N304" i="17"/>
  <c r="O304" i="17"/>
  <c r="P304" i="17"/>
  <c r="Q304" i="17"/>
  <c r="R304" i="17"/>
  <c r="S304" i="17"/>
  <c r="T304" i="17"/>
  <c r="U304" i="17"/>
  <c r="V304" i="17"/>
  <c r="W304" i="17"/>
  <c r="X304" i="17"/>
  <c r="Y304" i="17"/>
  <c r="Z304" i="17"/>
  <c r="AB304" i="17"/>
  <c r="AC304" i="17"/>
  <c r="AE304" i="17"/>
  <c r="C305" i="17"/>
  <c r="D305" i="17"/>
  <c r="E305" i="17"/>
  <c r="F305" i="17"/>
  <c r="G305" i="17"/>
  <c r="H305" i="17"/>
  <c r="I305" i="17"/>
  <c r="J305" i="17"/>
  <c r="K305" i="17"/>
  <c r="L305" i="17"/>
  <c r="M305" i="17"/>
  <c r="N305" i="17"/>
  <c r="O305" i="17"/>
  <c r="P305" i="17"/>
  <c r="Q305" i="17"/>
  <c r="R305" i="17"/>
  <c r="S305" i="17"/>
  <c r="T305" i="17"/>
  <c r="U305" i="17"/>
  <c r="V305" i="17"/>
  <c r="W305" i="17"/>
  <c r="X305" i="17"/>
  <c r="Y305" i="17"/>
  <c r="Z305" i="17"/>
  <c r="AB305" i="17"/>
  <c r="AC305" i="17"/>
  <c r="AE305" i="17"/>
  <c r="AD305" i="17" s="1"/>
  <c r="C306" i="17"/>
  <c r="D306" i="17"/>
  <c r="E306" i="17"/>
  <c r="F306" i="17"/>
  <c r="G306" i="17"/>
  <c r="H306" i="17"/>
  <c r="I306" i="17"/>
  <c r="J306" i="17"/>
  <c r="K306" i="17"/>
  <c r="L306" i="17"/>
  <c r="M306" i="17"/>
  <c r="N306" i="17"/>
  <c r="O306" i="17"/>
  <c r="P306" i="17"/>
  <c r="Q306" i="17"/>
  <c r="R306" i="17"/>
  <c r="S306" i="17"/>
  <c r="T306" i="17"/>
  <c r="U306" i="17"/>
  <c r="V306" i="17"/>
  <c r="W306" i="17"/>
  <c r="X306" i="17"/>
  <c r="Y306" i="17"/>
  <c r="Z306" i="17"/>
  <c r="AB306" i="17"/>
  <c r="AC306" i="17"/>
  <c r="AE306" i="17"/>
  <c r="AD306" i="17" s="1"/>
  <c r="C307" i="17"/>
  <c r="D307" i="17"/>
  <c r="E307" i="17"/>
  <c r="F307" i="17"/>
  <c r="G307" i="17"/>
  <c r="H307" i="17"/>
  <c r="I307" i="17"/>
  <c r="J307" i="17"/>
  <c r="K307" i="17"/>
  <c r="L307" i="17"/>
  <c r="M307" i="17"/>
  <c r="N307" i="17"/>
  <c r="O307" i="17"/>
  <c r="P307" i="17"/>
  <c r="Q307" i="17"/>
  <c r="R307" i="17"/>
  <c r="S307" i="17"/>
  <c r="T307" i="17"/>
  <c r="U307" i="17"/>
  <c r="V307" i="17"/>
  <c r="W307" i="17"/>
  <c r="X307" i="17"/>
  <c r="Y307" i="17"/>
  <c r="Z307" i="17"/>
  <c r="AB307" i="17"/>
  <c r="AC307" i="17"/>
  <c r="AE307" i="17"/>
  <c r="C308" i="17"/>
  <c r="D308" i="17"/>
  <c r="E308" i="17"/>
  <c r="F308" i="17"/>
  <c r="G308" i="17"/>
  <c r="H308" i="17"/>
  <c r="I308" i="17"/>
  <c r="J308" i="17"/>
  <c r="K308" i="17"/>
  <c r="L308" i="17"/>
  <c r="M308" i="17"/>
  <c r="N308" i="17"/>
  <c r="O308" i="17"/>
  <c r="P308" i="17"/>
  <c r="Q308" i="17"/>
  <c r="R308" i="17"/>
  <c r="S308" i="17"/>
  <c r="T308" i="17"/>
  <c r="U308" i="17"/>
  <c r="V308" i="17"/>
  <c r="W308" i="17"/>
  <c r="X308" i="17"/>
  <c r="Y308" i="17"/>
  <c r="Z308" i="17"/>
  <c r="AB308" i="17"/>
  <c r="AC308" i="17"/>
  <c r="AE308" i="17"/>
  <c r="AD308" i="17" s="1"/>
  <c r="C309" i="17"/>
  <c r="D309" i="17"/>
  <c r="E309" i="17"/>
  <c r="F309" i="17"/>
  <c r="G309" i="17"/>
  <c r="H309" i="17"/>
  <c r="I309" i="17"/>
  <c r="J309" i="17"/>
  <c r="K309" i="17"/>
  <c r="L309" i="17"/>
  <c r="M309" i="17"/>
  <c r="N309" i="17"/>
  <c r="O309" i="17"/>
  <c r="P309" i="17"/>
  <c r="Q309" i="17"/>
  <c r="R309" i="17"/>
  <c r="S309" i="17"/>
  <c r="T309" i="17"/>
  <c r="U309" i="17"/>
  <c r="V309" i="17"/>
  <c r="W309" i="17"/>
  <c r="X309" i="17"/>
  <c r="Y309" i="17"/>
  <c r="Z309" i="17"/>
  <c r="AB309" i="17"/>
  <c r="AC309" i="17"/>
  <c r="AE309" i="17"/>
  <c r="C310" i="17"/>
  <c r="D310" i="17"/>
  <c r="E310" i="17"/>
  <c r="F310" i="17"/>
  <c r="G310" i="17"/>
  <c r="H310" i="17"/>
  <c r="I310" i="17"/>
  <c r="J310" i="17"/>
  <c r="K310" i="17"/>
  <c r="L310" i="17"/>
  <c r="M310" i="17"/>
  <c r="N310" i="17"/>
  <c r="O310" i="17"/>
  <c r="P310" i="17"/>
  <c r="Q310" i="17"/>
  <c r="R310" i="17"/>
  <c r="S310" i="17"/>
  <c r="T310" i="17"/>
  <c r="U310" i="17"/>
  <c r="V310" i="17"/>
  <c r="W310" i="17"/>
  <c r="X310" i="17"/>
  <c r="Y310" i="17"/>
  <c r="Z310" i="17"/>
  <c r="AB310" i="17"/>
  <c r="AC310" i="17"/>
  <c r="AE310" i="17"/>
  <c r="AD310" i="17" s="1"/>
  <c r="AI310" i="17"/>
  <c r="AK310" i="17" s="1"/>
  <c r="C311" i="17"/>
  <c r="D311" i="17"/>
  <c r="E311" i="17"/>
  <c r="F311" i="17"/>
  <c r="G311" i="17"/>
  <c r="H311" i="17"/>
  <c r="I311" i="17"/>
  <c r="J311" i="17"/>
  <c r="K311" i="17"/>
  <c r="L311" i="17"/>
  <c r="M311" i="17"/>
  <c r="N311" i="17"/>
  <c r="O311" i="17"/>
  <c r="P311" i="17"/>
  <c r="Q311" i="17"/>
  <c r="R311" i="17"/>
  <c r="S311" i="17"/>
  <c r="T311" i="17"/>
  <c r="U311" i="17"/>
  <c r="V311" i="17"/>
  <c r="W311" i="17"/>
  <c r="X311" i="17"/>
  <c r="Y311" i="17"/>
  <c r="Z311" i="17"/>
  <c r="AB311" i="17"/>
  <c r="AC311" i="17"/>
  <c r="AE311" i="17"/>
  <c r="AD311" i="17" s="1"/>
  <c r="AI311" i="17"/>
  <c r="AK311" i="17" s="1"/>
  <c r="C312" i="17"/>
  <c r="D312" i="17"/>
  <c r="E312" i="17"/>
  <c r="F312" i="17"/>
  <c r="G312" i="17"/>
  <c r="H312" i="17"/>
  <c r="I312" i="17"/>
  <c r="J312" i="17"/>
  <c r="K312" i="17"/>
  <c r="L312" i="17"/>
  <c r="M312" i="17"/>
  <c r="N312" i="17"/>
  <c r="O312" i="17"/>
  <c r="P312" i="17"/>
  <c r="Q312" i="17"/>
  <c r="R312" i="17"/>
  <c r="S312" i="17"/>
  <c r="T312" i="17"/>
  <c r="U312" i="17"/>
  <c r="V312" i="17"/>
  <c r="W312" i="17"/>
  <c r="X312" i="17"/>
  <c r="Y312" i="17"/>
  <c r="Z312" i="17"/>
  <c r="AB312" i="17"/>
  <c r="AC312" i="17"/>
  <c r="AE312" i="17"/>
  <c r="AD312" i="17" s="1"/>
  <c r="C313" i="17"/>
  <c r="D313" i="17"/>
  <c r="E313" i="17"/>
  <c r="F313" i="17"/>
  <c r="G313" i="17"/>
  <c r="H313" i="17"/>
  <c r="I313" i="17"/>
  <c r="J313" i="17"/>
  <c r="K313" i="17"/>
  <c r="L313" i="17"/>
  <c r="M313" i="17"/>
  <c r="N313" i="17"/>
  <c r="O313" i="17"/>
  <c r="P313" i="17"/>
  <c r="Q313" i="17"/>
  <c r="R313" i="17"/>
  <c r="S313" i="17"/>
  <c r="T313" i="17"/>
  <c r="U313" i="17"/>
  <c r="V313" i="17"/>
  <c r="W313" i="17"/>
  <c r="X313" i="17"/>
  <c r="Y313" i="17"/>
  <c r="Z313" i="17"/>
  <c r="AB313" i="17"/>
  <c r="AC313" i="17"/>
  <c r="AE313" i="17"/>
  <c r="C314" i="17"/>
  <c r="D314" i="17"/>
  <c r="E314" i="17"/>
  <c r="F314" i="17"/>
  <c r="G314" i="17"/>
  <c r="H314" i="17"/>
  <c r="I314" i="17"/>
  <c r="J314" i="17"/>
  <c r="K314" i="17"/>
  <c r="L314" i="17"/>
  <c r="M314" i="17"/>
  <c r="N314" i="17"/>
  <c r="O314" i="17"/>
  <c r="P314" i="17"/>
  <c r="Q314" i="17"/>
  <c r="R314" i="17"/>
  <c r="S314" i="17"/>
  <c r="T314" i="17"/>
  <c r="U314" i="17"/>
  <c r="V314" i="17"/>
  <c r="W314" i="17"/>
  <c r="X314" i="17"/>
  <c r="Y314" i="17"/>
  <c r="Z314" i="17"/>
  <c r="AB314" i="17"/>
  <c r="AC314" i="17"/>
  <c r="AE314" i="17"/>
  <c r="AI314" i="17" s="1"/>
  <c r="C315" i="17"/>
  <c r="D315" i="17"/>
  <c r="E315" i="17"/>
  <c r="F315" i="17"/>
  <c r="G315" i="17"/>
  <c r="H315" i="17"/>
  <c r="I315" i="17"/>
  <c r="J315" i="17"/>
  <c r="K315" i="17"/>
  <c r="L315" i="17"/>
  <c r="M315" i="17"/>
  <c r="N315" i="17"/>
  <c r="O315" i="17"/>
  <c r="P315" i="17"/>
  <c r="Q315" i="17"/>
  <c r="R315" i="17"/>
  <c r="S315" i="17"/>
  <c r="T315" i="17"/>
  <c r="U315" i="17"/>
  <c r="V315" i="17"/>
  <c r="W315" i="17"/>
  <c r="X315" i="17"/>
  <c r="Y315" i="17"/>
  <c r="Z315" i="17"/>
  <c r="AB315" i="17"/>
  <c r="AC315" i="17"/>
  <c r="AE315" i="17"/>
  <c r="AI315" i="17" s="1"/>
  <c r="C316" i="17"/>
  <c r="D316" i="17"/>
  <c r="E316" i="17"/>
  <c r="F316" i="17"/>
  <c r="G316" i="17"/>
  <c r="H316" i="17"/>
  <c r="I316" i="17"/>
  <c r="J316" i="17"/>
  <c r="K316" i="17"/>
  <c r="L316" i="17"/>
  <c r="M316" i="17"/>
  <c r="N316" i="17"/>
  <c r="O316" i="17"/>
  <c r="P316" i="17"/>
  <c r="Q316" i="17"/>
  <c r="R316" i="17"/>
  <c r="S316" i="17"/>
  <c r="T316" i="17"/>
  <c r="U316" i="17"/>
  <c r="V316" i="17"/>
  <c r="W316" i="17"/>
  <c r="X316" i="17"/>
  <c r="Y316" i="17"/>
  <c r="Z316" i="17"/>
  <c r="AB316" i="17"/>
  <c r="AC316" i="17"/>
  <c r="AE316" i="17"/>
  <c r="C317" i="17"/>
  <c r="D317" i="17"/>
  <c r="E317" i="17"/>
  <c r="F317" i="17"/>
  <c r="G317" i="17"/>
  <c r="H317" i="17"/>
  <c r="I317" i="17"/>
  <c r="J317" i="17"/>
  <c r="K317" i="17"/>
  <c r="L317" i="17"/>
  <c r="M317" i="17"/>
  <c r="N317" i="17"/>
  <c r="O317" i="17"/>
  <c r="P317" i="17"/>
  <c r="Q317" i="17"/>
  <c r="R317" i="17"/>
  <c r="S317" i="17"/>
  <c r="T317" i="17"/>
  <c r="U317" i="17"/>
  <c r="V317" i="17"/>
  <c r="W317" i="17"/>
  <c r="X317" i="17"/>
  <c r="Y317" i="17"/>
  <c r="Z317" i="17"/>
  <c r="AB317" i="17"/>
  <c r="AC317" i="17"/>
  <c r="AE317" i="17"/>
  <c r="AD317" i="17" s="1"/>
  <c r="C318" i="17"/>
  <c r="D318" i="17"/>
  <c r="E318" i="17"/>
  <c r="F318" i="17"/>
  <c r="G318" i="17"/>
  <c r="H318" i="17"/>
  <c r="I318" i="17"/>
  <c r="J318" i="17"/>
  <c r="K318" i="17"/>
  <c r="L318" i="17"/>
  <c r="M318" i="17"/>
  <c r="N318" i="17"/>
  <c r="O318" i="17"/>
  <c r="P318" i="17"/>
  <c r="Q318" i="17"/>
  <c r="R318" i="17"/>
  <c r="S318" i="17"/>
  <c r="T318" i="17"/>
  <c r="U318" i="17"/>
  <c r="V318" i="17"/>
  <c r="W318" i="17"/>
  <c r="X318" i="17"/>
  <c r="Y318" i="17"/>
  <c r="Z318" i="17"/>
  <c r="AB318" i="17"/>
  <c r="AC318" i="17"/>
  <c r="AE318" i="17"/>
  <c r="C319" i="17"/>
  <c r="D319" i="17"/>
  <c r="E319" i="17"/>
  <c r="F319" i="17"/>
  <c r="G319" i="17"/>
  <c r="H319" i="17"/>
  <c r="I319" i="17"/>
  <c r="J319" i="17"/>
  <c r="K319" i="17"/>
  <c r="L319" i="17"/>
  <c r="M319" i="17"/>
  <c r="N319" i="17"/>
  <c r="O319" i="17"/>
  <c r="P319" i="17"/>
  <c r="Q319" i="17"/>
  <c r="R319" i="17"/>
  <c r="S319" i="17"/>
  <c r="T319" i="17"/>
  <c r="U319" i="17"/>
  <c r="V319" i="17"/>
  <c r="W319" i="17"/>
  <c r="X319" i="17"/>
  <c r="Y319" i="17"/>
  <c r="Z319" i="17"/>
  <c r="AB319" i="17"/>
  <c r="AC319" i="17"/>
  <c r="AE319" i="17"/>
  <c r="AD319" i="17" s="1"/>
  <c r="C320" i="17"/>
  <c r="D320" i="17"/>
  <c r="E320" i="17"/>
  <c r="F320" i="17"/>
  <c r="G320" i="17"/>
  <c r="H320" i="17"/>
  <c r="I320" i="17"/>
  <c r="J320" i="17"/>
  <c r="K320" i="17"/>
  <c r="L320" i="17"/>
  <c r="M320" i="17"/>
  <c r="N320" i="17"/>
  <c r="O320" i="17"/>
  <c r="P320" i="17"/>
  <c r="Q320" i="17"/>
  <c r="R320" i="17"/>
  <c r="S320" i="17"/>
  <c r="T320" i="17"/>
  <c r="U320" i="17"/>
  <c r="V320" i="17"/>
  <c r="W320" i="17"/>
  <c r="X320" i="17"/>
  <c r="Y320" i="17"/>
  <c r="Z320" i="17"/>
  <c r="AB320" i="17"/>
  <c r="AC320" i="17"/>
  <c r="AE320" i="17"/>
  <c r="AD320" i="17" s="1"/>
  <c r="AI320" i="17"/>
  <c r="C321" i="17"/>
  <c r="D321" i="17"/>
  <c r="E321" i="17"/>
  <c r="F321" i="17"/>
  <c r="G321" i="17"/>
  <c r="H321" i="17"/>
  <c r="I321" i="17"/>
  <c r="J321" i="17"/>
  <c r="K321" i="17"/>
  <c r="L321" i="17"/>
  <c r="M321" i="17"/>
  <c r="N321" i="17"/>
  <c r="O321" i="17"/>
  <c r="P321" i="17"/>
  <c r="Q321" i="17"/>
  <c r="R321" i="17"/>
  <c r="S321" i="17"/>
  <c r="T321" i="17"/>
  <c r="U321" i="17"/>
  <c r="V321" i="17"/>
  <c r="W321" i="17"/>
  <c r="X321" i="17"/>
  <c r="Y321" i="17"/>
  <c r="Z321" i="17"/>
  <c r="AB321" i="17"/>
  <c r="AC321" i="17"/>
  <c r="AE321" i="17"/>
  <c r="AD321" i="17" s="1"/>
  <c r="C322" i="17"/>
  <c r="D322" i="17"/>
  <c r="E322" i="17"/>
  <c r="F322" i="17"/>
  <c r="G322" i="17"/>
  <c r="H322" i="17"/>
  <c r="I322" i="17"/>
  <c r="J322" i="17"/>
  <c r="K322" i="17"/>
  <c r="L322" i="17"/>
  <c r="M322" i="17"/>
  <c r="N322" i="17"/>
  <c r="O322" i="17"/>
  <c r="P322" i="17"/>
  <c r="Q322" i="17"/>
  <c r="R322" i="17"/>
  <c r="S322" i="17"/>
  <c r="T322" i="17"/>
  <c r="U322" i="17"/>
  <c r="V322" i="17"/>
  <c r="W322" i="17"/>
  <c r="X322" i="17"/>
  <c r="Y322" i="17"/>
  <c r="Z322" i="17"/>
  <c r="AB322" i="17"/>
  <c r="AC322" i="17"/>
  <c r="AE322" i="17"/>
  <c r="AD322" i="17" s="1"/>
  <c r="C323" i="17"/>
  <c r="D323" i="17"/>
  <c r="E323" i="17"/>
  <c r="F323" i="17"/>
  <c r="G323" i="17"/>
  <c r="H323" i="17"/>
  <c r="I323" i="17"/>
  <c r="J323" i="17"/>
  <c r="K323" i="17"/>
  <c r="L323" i="17"/>
  <c r="M323" i="17"/>
  <c r="N323" i="17"/>
  <c r="O323" i="17"/>
  <c r="P323" i="17"/>
  <c r="Q323" i="17"/>
  <c r="R323" i="17"/>
  <c r="S323" i="17"/>
  <c r="T323" i="17"/>
  <c r="U323" i="17"/>
  <c r="V323" i="17"/>
  <c r="W323" i="17"/>
  <c r="X323" i="17"/>
  <c r="Y323" i="17"/>
  <c r="Z323" i="17"/>
  <c r="AB323" i="17"/>
  <c r="AC323" i="17"/>
  <c r="AE323" i="17"/>
  <c r="AD323" i="17" s="1"/>
  <c r="C324" i="17"/>
  <c r="D324" i="17"/>
  <c r="E324" i="17"/>
  <c r="F324" i="17"/>
  <c r="G324" i="17"/>
  <c r="H324" i="17"/>
  <c r="I324" i="17"/>
  <c r="J324" i="17"/>
  <c r="K324" i="17"/>
  <c r="L324" i="17"/>
  <c r="M324" i="17"/>
  <c r="N324" i="17"/>
  <c r="O324" i="17"/>
  <c r="P324" i="17"/>
  <c r="Q324" i="17"/>
  <c r="R324" i="17"/>
  <c r="S324" i="17"/>
  <c r="T324" i="17"/>
  <c r="U324" i="17"/>
  <c r="V324" i="17"/>
  <c r="W324" i="17"/>
  <c r="X324" i="17"/>
  <c r="Y324" i="17"/>
  <c r="Z324" i="17"/>
  <c r="AB324" i="17"/>
  <c r="AC324" i="17"/>
  <c r="AE324" i="17"/>
  <c r="AD324" i="17" s="1"/>
  <c r="C325" i="17"/>
  <c r="D325" i="17"/>
  <c r="E325" i="17"/>
  <c r="F325" i="17"/>
  <c r="G325" i="17"/>
  <c r="H325" i="17"/>
  <c r="I325" i="17"/>
  <c r="J325" i="17"/>
  <c r="K325" i="17"/>
  <c r="L325" i="17"/>
  <c r="M325" i="17"/>
  <c r="N325" i="17"/>
  <c r="O325" i="17"/>
  <c r="P325" i="17"/>
  <c r="Q325" i="17"/>
  <c r="R325" i="17"/>
  <c r="S325" i="17"/>
  <c r="T325" i="17"/>
  <c r="U325" i="17"/>
  <c r="V325" i="17"/>
  <c r="W325" i="17"/>
  <c r="X325" i="17"/>
  <c r="Y325" i="17"/>
  <c r="Z325" i="17"/>
  <c r="AB325" i="17"/>
  <c r="AC325" i="17"/>
  <c r="AE325" i="17"/>
  <c r="AI325" i="17" s="1"/>
  <c r="C326" i="17"/>
  <c r="D326" i="17"/>
  <c r="E326" i="17"/>
  <c r="F326" i="17"/>
  <c r="G326" i="17"/>
  <c r="H326" i="17"/>
  <c r="I326" i="17"/>
  <c r="J326" i="17"/>
  <c r="K326" i="17"/>
  <c r="L326" i="17"/>
  <c r="M326" i="17"/>
  <c r="N326" i="17"/>
  <c r="O326" i="17"/>
  <c r="P326" i="17"/>
  <c r="Q326" i="17"/>
  <c r="R326" i="17"/>
  <c r="S326" i="17"/>
  <c r="T326" i="17"/>
  <c r="U326" i="17"/>
  <c r="V326" i="17"/>
  <c r="W326" i="17"/>
  <c r="X326" i="17"/>
  <c r="Y326" i="17"/>
  <c r="Z326" i="17"/>
  <c r="AB326" i="17"/>
  <c r="AC326" i="17"/>
  <c r="AE326" i="17"/>
  <c r="AI326" i="17" s="1"/>
  <c r="C327" i="17"/>
  <c r="D327" i="17"/>
  <c r="E327" i="17"/>
  <c r="F327" i="17"/>
  <c r="G327" i="17"/>
  <c r="H327" i="17"/>
  <c r="I327" i="17"/>
  <c r="J327" i="17"/>
  <c r="K327" i="17"/>
  <c r="L327" i="17"/>
  <c r="M327" i="17"/>
  <c r="N327" i="17"/>
  <c r="O327" i="17"/>
  <c r="P327" i="17"/>
  <c r="Q327" i="17"/>
  <c r="R327" i="17"/>
  <c r="S327" i="17"/>
  <c r="T327" i="17"/>
  <c r="U327" i="17"/>
  <c r="V327" i="17"/>
  <c r="W327" i="17"/>
  <c r="X327" i="17"/>
  <c r="Y327" i="17"/>
  <c r="Z327" i="17"/>
  <c r="AB327" i="17"/>
  <c r="AC327" i="17"/>
  <c r="AD327" i="17"/>
  <c r="AE327" i="17"/>
  <c r="AI327" i="17" s="1"/>
  <c r="AL327" i="17" s="1"/>
  <c r="C328" i="17"/>
  <c r="D328" i="17"/>
  <c r="E328" i="17"/>
  <c r="F328" i="17"/>
  <c r="G328" i="17"/>
  <c r="H328" i="17"/>
  <c r="I328" i="17"/>
  <c r="J328" i="17"/>
  <c r="K328" i="17"/>
  <c r="L328" i="17"/>
  <c r="M328" i="17"/>
  <c r="N328" i="17"/>
  <c r="O328" i="17"/>
  <c r="P328" i="17"/>
  <c r="Q328" i="17"/>
  <c r="R328" i="17"/>
  <c r="S328" i="17"/>
  <c r="T328" i="17"/>
  <c r="U328" i="17"/>
  <c r="V328" i="17"/>
  <c r="W328" i="17"/>
  <c r="X328" i="17"/>
  <c r="Y328" i="17"/>
  <c r="Z328" i="17"/>
  <c r="AB328" i="17"/>
  <c r="AC328" i="17"/>
  <c r="AE328" i="17"/>
  <c r="AI328" i="17" s="1"/>
  <c r="AJ328" i="17" s="1"/>
  <c r="C329" i="17"/>
  <c r="D329" i="17"/>
  <c r="E329" i="17"/>
  <c r="F329" i="17"/>
  <c r="G329" i="17"/>
  <c r="H329" i="17"/>
  <c r="I329" i="17"/>
  <c r="J329" i="17"/>
  <c r="K329" i="17"/>
  <c r="L329" i="17"/>
  <c r="M329" i="17"/>
  <c r="N329" i="17"/>
  <c r="O329" i="17"/>
  <c r="P329" i="17"/>
  <c r="Q329" i="17"/>
  <c r="R329" i="17"/>
  <c r="S329" i="17"/>
  <c r="T329" i="17"/>
  <c r="U329" i="17"/>
  <c r="V329" i="17"/>
  <c r="W329" i="17"/>
  <c r="X329" i="17"/>
  <c r="Y329" i="17"/>
  <c r="Z329" i="17"/>
  <c r="AB329" i="17"/>
  <c r="AC329" i="17"/>
  <c r="AE329" i="17"/>
  <c r="AD329" i="17" s="1"/>
  <c r="C330" i="17"/>
  <c r="D330" i="17"/>
  <c r="E330" i="17"/>
  <c r="F330" i="17"/>
  <c r="G330" i="17"/>
  <c r="H330" i="17"/>
  <c r="I330" i="17"/>
  <c r="J330" i="17"/>
  <c r="K330" i="17"/>
  <c r="L330" i="17"/>
  <c r="M330" i="17"/>
  <c r="N330" i="17"/>
  <c r="O330" i="17"/>
  <c r="P330" i="17"/>
  <c r="Q330" i="17"/>
  <c r="R330" i="17"/>
  <c r="S330" i="17"/>
  <c r="T330" i="17"/>
  <c r="U330" i="17"/>
  <c r="V330" i="17"/>
  <c r="W330" i="17"/>
  <c r="X330" i="17"/>
  <c r="Y330" i="17"/>
  <c r="Z330" i="17"/>
  <c r="AB330" i="17"/>
  <c r="AC330" i="17"/>
  <c r="AE330" i="17"/>
  <c r="AD330" i="17" s="1"/>
  <c r="C331" i="17"/>
  <c r="D331" i="17"/>
  <c r="E331" i="17"/>
  <c r="F331" i="17"/>
  <c r="G331" i="17"/>
  <c r="H331" i="17"/>
  <c r="I331" i="17"/>
  <c r="J331" i="17"/>
  <c r="K331" i="17"/>
  <c r="L331" i="17"/>
  <c r="M331" i="17"/>
  <c r="N331" i="17"/>
  <c r="O331" i="17"/>
  <c r="P331" i="17"/>
  <c r="Q331" i="17"/>
  <c r="R331" i="17"/>
  <c r="S331" i="17"/>
  <c r="T331" i="17"/>
  <c r="U331" i="17"/>
  <c r="V331" i="17"/>
  <c r="W331" i="17"/>
  <c r="X331" i="17"/>
  <c r="Y331" i="17"/>
  <c r="Z331" i="17"/>
  <c r="AB331" i="17"/>
  <c r="AC331" i="17"/>
  <c r="AE331" i="17"/>
  <c r="AI331" i="17" s="1"/>
  <c r="AM331" i="17" s="1"/>
  <c r="C332" i="17"/>
  <c r="D332" i="17"/>
  <c r="E332" i="17"/>
  <c r="F332" i="17"/>
  <c r="G332" i="17"/>
  <c r="H332" i="17"/>
  <c r="I332" i="17"/>
  <c r="J332" i="17"/>
  <c r="K332" i="17"/>
  <c r="L332" i="17"/>
  <c r="M332" i="17"/>
  <c r="N332" i="17"/>
  <c r="O332" i="17"/>
  <c r="P332" i="17"/>
  <c r="Q332" i="17"/>
  <c r="R332" i="17"/>
  <c r="S332" i="17"/>
  <c r="T332" i="17"/>
  <c r="U332" i="17"/>
  <c r="V332" i="17"/>
  <c r="W332" i="17"/>
  <c r="X332" i="17"/>
  <c r="Y332" i="17"/>
  <c r="Z332" i="17"/>
  <c r="AB332" i="17"/>
  <c r="AC332" i="17"/>
  <c r="AE332" i="17"/>
  <c r="AD332" i="17" s="1"/>
  <c r="C333" i="17"/>
  <c r="D333" i="17"/>
  <c r="E333" i="17"/>
  <c r="F333" i="17"/>
  <c r="G333" i="17"/>
  <c r="H333" i="17"/>
  <c r="I333" i="17"/>
  <c r="J333" i="17"/>
  <c r="K333" i="17"/>
  <c r="L333" i="17"/>
  <c r="M333" i="17"/>
  <c r="N333" i="17"/>
  <c r="O333" i="17"/>
  <c r="P333" i="17"/>
  <c r="Q333" i="17"/>
  <c r="R333" i="17"/>
  <c r="S333" i="17"/>
  <c r="T333" i="17"/>
  <c r="U333" i="17"/>
  <c r="V333" i="17"/>
  <c r="W333" i="17"/>
  <c r="X333" i="17"/>
  <c r="Y333" i="17"/>
  <c r="Z333" i="17"/>
  <c r="AB333" i="17"/>
  <c r="AC333" i="17"/>
  <c r="AE333" i="17"/>
  <c r="C334" i="17"/>
  <c r="D334" i="17"/>
  <c r="E334" i="17"/>
  <c r="F334" i="17"/>
  <c r="G334" i="17"/>
  <c r="H334" i="17"/>
  <c r="I334" i="17"/>
  <c r="J334" i="17"/>
  <c r="K334" i="17"/>
  <c r="L334" i="17"/>
  <c r="M334" i="17"/>
  <c r="N334" i="17"/>
  <c r="O334" i="17"/>
  <c r="P334" i="17"/>
  <c r="Q334" i="17"/>
  <c r="R334" i="17"/>
  <c r="S334" i="17"/>
  <c r="T334" i="17"/>
  <c r="U334" i="17"/>
  <c r="V334" i="17"/>
  <c r="W334" i="17"/>
  <c r="X334" i="17"/>
  <c r="Y334" i="17"/>
  <c r="Z334" i="17"/>
  <c r="AB334" i="17"/>
  <c r="AC334" i="17"/>
  <c r="AE334" i="17"/>
  <c r="AD334" i="17" s="1"/>
  <c r="C335" i="17"/>
  <c r="D335" i="17"/>
  <c r="E335" i="17"/>
  <c r="F335" i="17"/>
  <c r="G335" i="17"/>
  <c r="H335" i="17"/>
  <c r="I335" i="17"/>
  <c r="J335" i="17"/>
  <c r="K335" i="17"/>
  <c r="L335" i="17"/>
  <c r="M335" i="17"/>
  <c r="N335" i="17"/>
  <c r="O335" i="17"/>
  <c r="P335" i="17"/>
  <c r="Q335" i="17"/>
  <c r="R335" i="17"/>
  <c r="S335" i="17"/>
  <c r="T335" i="17"/>
  <c r="U335" i="17"/>
  <c r="V335" i="17"/>
  <c r="W335" i="17"/>
  <c r="X335" i="17"/>
  <c r="Y335" i="17"/>
  <c r="Z335" i="17"/>
  <c r="AB335" i="17"/>
  <c r="AC335" i="17"/>
  <c r="AE335" i="17"/>
  <c r="AI335" i="17" s="1"/>
  <c r="C336" i="17"/>
  <c r="D336" i="17"/>
  <c r="E336" i="17"/>
  <c r="F336" i="17"/>
  <c r="G336" i="17"/>
  <c r="H336" i="17"/>
  <c r="I336" i="17"/>
  <c r="J336" i="17"/>
  <c r="K336" i="17"/>
  <c r="L336" i="17"/>
  <c r="M336" i="17"/>
  <c r="N336" i="17"/>
  <c r="O336" i="17"/>
  <c r="P336" i="17"/>
  <c r="Q336" i="17"/>
  <c r="R336" i="17"/>
  <c r="S336" i="17"/>
  <c r="T336" i="17"/>
  <c r="U336" i="17"/>
  <c r="V336" i="17"/>
  <c r="W336" i="17"/>
  <c r="X336" i="17"/>
  <c r="Y336" i="17"/>
  <c r="Z336" i="17"/>
  <c r="AB336" i="17"/>
  <c r="AC336" i="17"/>
  <c r="AE336" i="17"/>
  <c r="C337" i="17"/>
  <c r="D337" i="17"/>
  <c r="E337" i="17"/>
  <c r="F337" i="17"/>
  <c r="G337" i="17"/>
  <c r="H337" i="17"/>
  <c r="I337" i="17"/>
  <c r="J337" i="17"/>
  <c r="K337" i="17"/>
  <c r="L337" i="17"/>
  <c r="M337" i="17"/>
  <c r="N337" i="17"/>
  <c r="O337" i="17"/>
  <c r="P337" i="17"/>
  <c r="Q337" i="17"/>
  <c r="R337" i="17"/>
  <c r="S337" i="17"/>
  <c r="T337" i="17"/>
  <c r="U337" i="17"/>
  <c r="V337" i="17"/>
  <c r="W337" i="17"/>
  <c r="X337" i="17"/>
  <c r="Y337" i="17"/>
  <c r="Z337" i="17"/>
  <c r="AB337" i="17"/>
  <c r="AC337" i="17"/>
  <c r="AE337" i="17" s="1"/>
  <c r="C338" i="17"/>
  <c r="D338" i="17"/>
  <c r="E338" i="17"/>
  <c r="F338" i="17"/>
  <c r="G338" i="17"/>
  <c r="H338" i="17"/>
  <c r="I338" i="17"/>
  <c r="J338" i="17"/>
  <c r="K338" i="17"/>
  <c r="L338" i="17"/>
  <c r="M338" i="17"/>
  <c r="N338" i="17"/>
  <c r="O338" i="17"/>
  <c r="P338" i="17"/>
  <c r="Q338" i="17"/>
  <c r="R338" i="17"/>
  <c r="S338" i="17"/>
  <c r="T338" i="17"/>
  <c r="U338" i="17"/>
  <c r="V338" i="17"/>
  <c r="W338" i="17"/>
  <c r="X338" i="17"/>
  <c r="Y338" i="17"/>
  <c r="Z338" i="17"/>
  <c r="AB338" i="17"/>
  <c r="AC338" i="17"/>
  <c r="AE338" i="17"/>
  <c r="AD338" i="17" s="1"/>
  <c r="C339" i="17"/>
  <c r="D339" i="17"/>
  <c r="E339" i="17"/>
  <c r="F339" i="17"/>
  <c r="G339" i="17"/>
  <c r="H339" i="17"/>
  <c r="I339" i="17"/>
  <c r="J339" i="17"/>
  <c r="K339" i="17"/>
  <c r="L339" i="17"/>
  <c r="M339" i="17"/>
  <c r="N339" i="17"/>
  <c r="O339" i="17"/>
  <c r="P339" i="17"/>
  <c r="Q339" i="17"/>
  <c r="R339" i="17"/>
  <c r="S339" i="17"/>
  <c r="T339" i="17"/>
  <c r="U339" i="17"/>
  <c r="V339" i="17"/>
  <c r="W339" i="17"/>
  <c r="X339" i="17"/>
  <c r="Y339" i="17"/>
  <c r="Z339" i="17"/>
  <c r="AB339" i="17"/>
  <c r="AC339" i="17"/>
  <c r="AE339" i="17"/>
  <c r="AI339" i="17" s="1"/>
  <c r="C340" i="17"/>
  <c r="D340" i="17"/>
  <c r="E340" i="17"/>
  <c r="F340" i="17"/>
  <c r="G340" i="17"/>
  <c r="H340" i="17"/>
  <c r="I340" i="17"/>
  <c r="J340" i="17"/>
  <c r="K340" i="17"/>
  <c r="L340" i="17"/>
  <c r="M340" i="17"/>
  <c r="N340" i="17"/>
  <c r="O340" i="17"/>
  <c r="P340" i="17"/>
  <c r="Q340" i="17"/>
  <c r="R340" i="17"/>
  <c r="S340" i="17"/>
  <c r="T340" i="17"/>
  <c r="U340" i="17"/>
  <c r="V340" i="17"/>
  <c r="W340" i="17"/>
  <c r="X340" i="17"/>
  <c r="Y340" i="17"/>
  <c r="Z340" i="17"/>
  <c r="AB340" i="17"/>
  <c r="AC340" i="17"/>
  <c r="AE340" i="17"/>
  <c r="AD340" i="17" s="1"/>
  <c r="C341" i="17"/>
  <c r="D341" i="17"/>
  <c r="E341" i="17"/>
  <c r="F341" i="17"/>
  <c r="G341" i="17"/>
  <c r="H341" i="17"/>
  <c r="I341" i="17"/>
  <c r="J341" i="17"/>
  <c r="K341" i="17"/>
  <c r="L341" i="17"/>
  <c r="M341" i="17"/>
  <c r="N341" i="17"/>
  <c r="O341" i="17"/>
  <c r="P341" i="17"/>
  <c r="Q341" i="17"/>
  <c r="R341" i="17"/>
  <c r="S341" i="17"/>
  <c r="T341" i="17"/>
  <c r="U341" i="17"/>
  <c r="V341" i="17"/>
  <c r="W341" i="17"/>
  <c r="X341" i="17"/>
  <c r="Y341" i="17"/>
  <c r="Z341" i="17"/>
  <c r="AB341" i="17"/>
  <c r="AC341" i="17"/>
  <c r="AE341" i="17"/>
  <c r="AD341" i="17" s="1"/>
  <c r="C342" i="17"/>
  <c r="D342" i="17"/>
  <c r="E342" i="17"/>
  <c r="F342" i="17"/>
  <c r="G342" i="17"/>
  <c r="H342" i="17"/>
  <c r="I342" i="17"/>
  <c r="J342" i="17"/>
  <c r="K342" i="17"/>
  <c r="L342" i="17"/>
  <c r="M342" i="17"/>
  <c r="N342" i="17"/>
  <c r="O342" i="17"/>
  <c r="P342" i="17"/>
  <c r="Q342" i="17"/>
  <c r="R342" i="17"/>
  <c r="S342" i="17"/>
  <c r="T342" i="17"/>
  <c r="U342" i="17"/>
  <c r="V342" i="17"/>
  <c r="W342" i="17"/>
  <c r="X342" i="17"/>
  <c r="Y342" i="17"/>
  <c r="Z342" i="17"/>
  <c r="AB342" i="17"/>
  <c r="AC342" i="17"/>
  <c r="AD342" i="17"/>
  <c r="AE342" i="17"/>
  <c r="AI342" i="17" s="1"/>
  <c r="AJ342" i="17" s="1"/>
  <c r="C343" i="17"/>
  <c r="D343" i="17"/>
  <c r="E343" i="17"/>
  <c r="F343" i="17"/>
  <c r="G343" i="17"/>
  <c r="H343" i="17"/>
  <c r="I343" i="17"/>
  <c r="J343" i="17"/>
  <c r="K343" i="17"/>
  <c r="L343" i="17"/>
  <c r="M343" i="17"/>
  <c r="N343" i="17"/>
  <c r="O343" i="17"/>
  <c r="P343" i="17"/>
  <c r="Q343" i="17"/>
  <c r="R343" i="17"/>
  <c r="S343" i="17"/>
  <c r="T343" i="17"/>
  <c r="U343" i="17"/>
  <c r="V343" i="17"/>
  <c r="W343" i="17"/>
  <c r="X343" i="17"/>
  <c r="Y343" i="17"/>
  <c r="Z343" i="17"/>
  <c r="AB343" i="17"/>
  <c r="AC343" i="17"/>
  <c r="AD343" i="17"/>
  <c r="AE343" i="17"/>
  <c r="AI343" i="17"/>
  <c r="C344" i="17"/>
  <c r="D344" i="17"/>
  <c r="E344" i="17"/>
  <c r="F344" i="17"/>
  <c r="G344" i="17"/>
  <c r="H344" i="17"/>
  <c r="I344" i="17"/>
  <c r="J344" i="17"/>
  <c r="K344" i="17"/>
  <c r="L344" i="17"/>
  <c r="M344" i="17"/>
  <c r="N344" i="17"/>
  <c r="O344" i="17"/>
  <c r="P344" i="17"/>
  <c r="Q344" i="17"/>
  <c r="R344" i="17"/>
  <c r="S344" i="17"/>
  <c r="T344" i="17"/>
  <c r="U344" i="17"/>
  <c r="V344" i="17"/>
  <c r="W344" i="17"/>
  <c r="X344" i="17"/>
  <c r="Y344" i="17"/>
  <c r="Z344" i="17"/>
  <c r="AB344" i="17"/>
  <c r="AC344" i="17"/>
  <c r="AE344" i="17"/>
  <c r="AD344" i="17" s="1"/>
  <c r="C345" i="17"/>
  <c r="D345" i="17"/>
  <c r="E345" i="17"/>
  <c r="F345" i="17"/>
  <c r="G345" i="17"/>
  <c r="H345" i="17"/>
  <c r="I345" i="17"/>
  <c r="J345" i="17"/>
  <c r="K345" i="17"/>
  <c r="L345" i="17"/>
  <c r="M345" i="17"/>
  <c r="N345" i="17"/>
  <c r="O345" i="17"/>
  <c r="P345" i="17"/>
  <c r="Q345" i="17"/>
  <c r="R345" i="17"/>
  <c r="S345" i="17"/>
  <c r="T345" i="17"/>
  <c r="U345" i="17"/>
  <c r="V345" i="17"/>
  <c r="W345" i="17"/>
  <c r="X345" i="17"/>
  <c r="Y345" i="17"/>
  <c r="Z345" i="17"/>
  <c r="AB345" i="17"/>
  <c r="AC345" i="17"/>
  <c r="AE345" i="17"/>
  <c r="AD345" i="17" s="1"/>
  <c r="C346" i="17"/>
  <c r="D346" i="17"/>
  <c r="E346" i="17"/>
  <c r="F346" i="17"/>
  <c r="G346" i="17"/>
  <c r="H346" i="17"/>
  <c r="I346" i="17"/>
  <c r="J346" i="17"/>
  <c r="K346" i="17"/>
  <c r="L346" i="17"/>
  <c r="M346" i="17"/>
  <c r="N346" i="17"/>
  <c r="O346" i="17"/>
  <c r="P346" i="17"/>
  <c r="Q346" i="17"/>
  <c r="R346" i="17"/>
  <c r="S346" i="17"/>
  <c r="T346" i="17"/>
  <c r="U346" i="17"/>
  <c r="V346" i="17"/>
  <c r="W346" i="17"/>
  <c r="X346" i="17"/>
  <c r="Y346" i="17"/>
  <c r="Z346" i="17"/>
  <c r="AB346" i="17"/>
  <c r="AC346" i="17"/>
  <c r="AE346" i="17"/>
  <c r="AD346" i="17" s="1"/>
  <c r="C347" i="17"/>
  <c r="D347" i="17"/>
  <c r="E347" i="17"/>
  <c r="F347" i="17"/>
  <c r="G347" i="17"/>
  <c r="H347" i="17"/>
  <c r="I347" i="17"/>
  <c r="J347" i="17"/>
  <c r="K347" i="17"/>
  <c r="L347" i="17"/>
  <c r="M347" i="17"/>
  <c r="N347" i="17"/>
  <c r="O347" i="17"/>
  <c r="P347" i="17"/>
  <c r="Q347" i="17"/>
  <c r="R347" i="17"/>
  <c r="S347" i="17"/>
  <c r="T347" i="17"/>
  <c r="U347" i="17"/>
  <c r="V347" i="17"/>
  <c r="W347" i="17"/>
  <c r="X347" i="17"/>
  <c r="Y347" i="17"/>
  <c r="Z347" i="17"/>
  <c r="AB347" i="17"/>
  <c r="AC347" i="17"/>
  <c r="AE347" i="17"/>
  <c r="C348" i="17"/>
  <c r="D348" i="17"/>
  <c r="E348" i="17"/>
  <c r="F348" i="17"/>
  <c r="G348" i="17"/>
  <c r="H348" i="17"/>
  <c r="I348" i="17"/>
  <c r="J348" i="17"/>
  <c r="K348" i="17"/>
  <c r="L348" i="17"/>
  <c r="M348" i="17"/>
  <c r="N348" i="17"/>
  <c r="O348" i="17"/>
  <c r="P348" i="17"/>
  <c r="Q348" i="17"/>
  <c r="R348" i="17"/>
  <c r="S348" i="17"/>
  <c r="T348" i="17"/>
  <c r="U348" i="17"/>
  <c r="V348" i="17"/>
  <c r="W348" i="17"/>
  <c r="X348" i="17"/>
  <c r="Y348" i="17"/>
  <c r="Z348" i="17"/>
  <c r="AB348" i="17"/>
  <c r="AC348" i="17"/>
  <c r="AE348" i="17"/>
  <c r="AI348" i="17" s="1"/>
  <c r="C349" i="17"/>
  <c r="D349" i="17"/>
  <c r="E349" i="17"/>
  <c r="F349" i="17"/>
  <c r="G349" i="17"/>
  <c r="H349" i="17"/>
  <c r="I349" i="17"/>
  <c r="J349" i="17"/>
  <c r="K349" i="17"/>
  <c r="L349" i="17"/>
  <c r="M349" i="17"/>
  <c r="N349" i="17"/>
  <c r="O349" i="17"/>
  <c r="P349" i="17"/>
  <c r="Q349" i="17"/>
  <c r="R349" i="17"/>
  <c r="S349" i="17"/>
  <c r="T349" i="17"/>
  <c r="U349" i="17"/>
  <c r="V349" i="17"/>
  <c r="W349" i="17"/>
  <c r="X349" i="17"/>
  <c r="Y349" i="17"/>
  <c r="Z349" i="17"/>
  <c r="AB349" i="17"/>
  <c r="AC349" i="17"/>
  <c r="AE349" i="17"/>
  <c r="C350" i="17"/>
  <c r="D350" i="17"/>
  <c r="E350" i="17"/>
  <c r="F350" i="17"/>
  <c r="G350" i="17"/>
  <c r="H350" i="17"/>
  <c r="I350" i="17"/>
  <c r="J350" i="17"/>
  <c r="K350" i="17"/>
  <c r="L350" i="17"/>
  <c r="M350" i="17"/>
  <c r="N350" i="17"/>
  <c r="O350" i="17"/>
  <c r="P350" i="17"/>
  <c r="Q350" i="17"/>
  <c r="R350" i="17"/>
  <c r="S350" i="17"/>
  <c r="T350" i="17"/>
  <c r="U350" i="17"/>
  <c r="V350" i="17"/>
  <c r="W350" i="17"/>
  <c r="X350" i="17"/>
  <c r="Y350" i="17"/>
  <c r="Z350" i="17"/>
  <c r="AB350" i="17"/>
  <c r="AC350" i="17"/>
  <c r="AE350" i="17"/>
  <c r="AI350" i="17" s="1"/>
  <c r="C351" i="17"/>
  <c r="D351" i="17"/>
  <c r="E351" i="17"/>
  <c r="F351" i="17"/>
  <c r="G351" i="17"/>
  <c r="H351" i="17"/>
  <c r="I351" i="17"/>
  <c r="J351" i="17"/>
  <c r="K351" i="17"/>
  <c r="L351" i="17"/>
  <c r="M351" i="17"/>
  <c r="N351" i="17"/>
  <c r="O351" i="17"/>
  <c r="P351" i="17"/>
  <c r="Q351" i="17"/>
  <c r="R351" i="17"/>
  <c r="S351" i="17"/>
  <c r="T351" i="17"/>
  <c r="U351" i="17"/>
  <c r="V351" i="17"/>
  <c r="W351" i="17"/>
  <c r="X351" i="17"/>
  <c r="Y351" i="17"/>
  <c r="Z351" i="17"/>
  <c r="AB351" i="17"/>
  <c r="AC351" i="17"/>
  <c r="AE351" i="17"/>
  <c r="AI351" i="17" s="1"/>
  <c r="C352" i="17"/>
  <c r="D352" i="17"/>
  <c r="E352" i="17"/>
  <c r="F352" i="17"/>
  <c r="G352" i="17"/>
  <c r="H352" i="17"/>
  <c r="I352" i="17"/>
  <c r="J352" i="17"/>
  <c r="K352" i="17"/>
  <c r="L352" i="17"/>
  <c r="M352" i="17"/>
  <c r="N352" i="17"/>
  <c r="O352" i="17"/>
  <c r="P352" i="17"/>
  <c r="Q352" i="17"/>
  <c r="R352" i="17"/>
  <c r="S352" i="17"/>
  <c r="T352" i="17"/>
  <c r="U352" i="17"/>
  <c r="V352" i="17"/>
  <c r="W352" i="17"/>
  <c r="X352" i="17"/>
  <c r="Y352" i="17"/>
  <c r="Z352" i="17"/>
  <c r="AB352" i="17"/>
  <c r="AC352" i="17"/>
  <c r="AE352" i="17"/>
  <c r="AD352" i="17" s="1"/>
  <c r="C353" i="17"/>
  <c r="D353" i="17"/>
  <c r="E353" i="17"/>
  <c r="F353" i="17"/>
  <c r="G353" i="17"/>
  <c r="H353" i="17"/>
  <c r="I353" i="17"/>
  <c r="J353" i="17"/>
  <c r="K353" i="17"/>
  <c r="L353" i="17"/>
  <c r="M353" i="17"/>
  <c r="N353" i="17"/>
  <c r="O353" i="17"/>
  <c r="P353" i="17"/>
  <c r="Q353" i="17"/>
  <c r="R353" i="17"/>
  <c r="S353" i="17"/>
  <c r="T353" i="17"/>
  <c r="U353" i="17"/>
  <c r="V353" i="17"/>
  <c r="W353" i="17"/>
  <c r="X353" i="17"/>
  <c r="Y353" i="17"/>
  <c r="Z353" i="17"/>
  <c r="AB353" i="17"/>
  <c r="AC353" i="17"/>
  <c r="AE353" i="17"/>
  <c r="AD353" i="17" s="1"/>
  <c r="C354" i="17"/>
  <c r="D354" i="17"/>
  <c r="E354" i="17"/>
  <c r="F354" i="17"/>
  <c r="G354" i="17"/>
  <c r="H354" i="17"/>
  <c r="I354" i="17"/>
  <c r="J354" i="17"/>
  <c r="K354" i="17"/>
  <c r="L354" i="17"/>
  <c r="M354" i="17"/>
  <c r="N354" i="17"/>
  <c r="O354" i="17"/>
  <c r="P354" i="17"/>
  <c r="Q354" i="17"/>
  <c r="R354" i="17"/>
  <c r="S354" i="17"/>
  <c r="T354" i="17"/>
  <c r="U354" i="17"/>
  <c r="V354" i="17"/>
  <c r="W354" i="17"/>
  <c r="X354" i="17"/>
  <c r="Y354" i="17"/>
  <c r="Z354" i="17"/>
  <c r="AB354" i="17"/>
  <c r="AC354" i="17"/>
  <c r="AE354" i="17"/>
  <c r="AD354" i="17" s="1"/>
  <c r="C355" i="17"/>
  <c r="D355" i="17"/>
  <c r="E355" i="17"/>
  <c r="F355" i="17"/>
  <c r="G355" i="17"/>
  <c r="H355" i="17"/>
  <c r="I355" i="17"/>
  <c r="J355" i="17"/>
  <c r="K355" i="17"/>
  <c r="L355" i="17"/>
  <c r="M355" i="17"/>
  <c r="N355" i="17"/>
  <c r="O355" i="17"/>
  <c r="P355" i="17"/>
  <c r="Q355" i="17"/>
  <c r="R355" i="17"/>
  <c r="S355" i="17"/>
  <c r="T355" i="17"/>
  <c r="U355" i="17"/>
  <c r="V355" i="17"/>
  <c r="W355" i="17"/>
  <c r="X355" i="17"/>
  <c r="Y355" i="17"/>
  <c r="Z355" i="17"/>
  <c r="AB355" i="17"/>
  <c r="AC355" i="17"/>
  <c r="AE355" i="17"/>
  <c r="AI355" i="17" s="1"/>
  <c r="C356" i="17"/>
  <c r="D356" i="17"/>
  <c r="E356" i="17"/>
  <c r="F356" i="17"/>
  <c r="G356" i="17"/>
  <c r="H356" i="17"/>
  <c r="I356" i="17"/>
  <c r="J356" i="17"/>
  <c r="K356" i="17"/>
  <c r="L356" i="17"/>
  <c r="M356" i="17"/>
  <c r="N356" i="17"/>
  <c r="O356" i="17"/>
  <c r="P356" i="17"/>
  <c r="Q356" i="17"/>
  <c r="R356" i="17"/>
  <c r="S356" i="17"/>
  <c r="T356" i="17"/>
  <c r="U356" i="17"/>
  <c r="V356" i="17"/>
  <c r="W356" i="17"/>
  <c r="X356" i="17"/>
  <c r="Y356" i="17"/>
  <c r="Z356" i="17"/>
  <c r="AB356" i="17"/>
  <c r="AC356" i="17"/>
  <c r="AE356" i="17"/>
  <c r="AD356" i="17" s="1"/>
  <c r="C357" i="17"/>
  <c r="D357" i="17"/>
  <c r="E357" i="17"/>
  <c r="F357" i="17"/>
  <c r="G357" i="17"/>
  <c r="H357" i="17"/>
  <c r="I357" i="17"/>
  <c r="J357" i="17"/>
  <c r="K357" i="17"/>
  <c r="L357" i="17"/>
  <c r="M357" i="17"/>
  <c r="N357" i="17"/>
  <c r="O357" i="17"/>
  <c r="P357" i="17"/>
  <c r="Q357" i="17"/>
  <c r="R357" i="17"/>
  <c r="S357" i="17"/>
  <c r="T357" i="17"/>
  <c r="U357" i="17"/>
  <c r="V357" i="17"/>
  <c r="W357" i="17"/>
  <c r="X357" i="17"/>
  <c r="Y357" i="17"/>
  <c r="Z357" i="17"/>
  <c r="AB357" i="17"/>
  <c r="AC357" i="17"/>
  <c r="AE357" i="17"/>
  <c r="AD357" i="17" s="1"/>
  <c r="C358" i="17"/>
  <c r="D358" i="17"/>
  <c r="E358" i="17"/>
  <c r="F358" i="17"/>
  <c r="G358" i="17"/>
  <c r="H358" i="17"/>
  <c r="I358" i="17"/>
  <c r="J358" i="17"/>
  <c r="K358" i="17"/>
  <c r="L358" i="17"/>
  <c r="M358" i="17"/>
  <c r="N358" i="17"/>
  <c r="O358" i="17"/>
  <c r="P358" i="17"/>
  <c r="Q358" i="17"/>
  <c r="R358" i="17"/>
  <c r="S358" i="17"/>
  <c r="T358" i="17"/>
  <c r="U358" i="17"/>
  <c r="V358" i="17"/>
  <c r="W358" i="17"/>
  <c r="X358" i="17"/>
  <c r="Y358" i="17"/>
  <c r="Z358" i="17"/>
  <c r="AB358" i="17"/>
  <c r="AC358" i="17"/>
  <c r="AE358" i="17"/>
  <c r="AI358" i="17" s="1"/>
  <c r="C359" i="17"/>
  <c r="D359" i="17"/>
  <c r="E359" i="17"/>
  <c r="F359" i="17"/>
  <c r="G359" i="17"/>
  <c r="H359" i="17"/>
  <c r="I359" i="17"/>
  <c r="J359" i="17"/>
  <c r="K359" i="17"/>
  <c r="L359" i="17"/>
  <c r="M359" i="17"/>
  <c r="N359" i="17"/>
  <c r="O359" i="17"/>
  <c r="P359" i="17"/>
  <c r="Q359" i="17"/>
  <c r="R359" i="17"/>
  <c r="S359" i="17"/>
  <c r="T359" i="17"/>
  <c r="U359" i="17"/>
  <c r="V359" i="17"/>
  <c r="W359" i="17"/>
  <c r="X359" i="17"/>
  <c r="Y359" i="17"/>
  <c r="Z359" i="17"/>
  <c r="AB359" i="17"/>
  <c r="AC359" i="17"/>
  <c r="AD359" i="17"/>
  <c r="AE359" i="17"/>
  <c r="AI359" i="17" s="1"/>
  <c r="AJ359" i="17" s="1"/>
  <c r="C360" i="17"/>
  <c r="D360" i="17"/>
  <c r="E360" i="17"/>
  <c r="F360" i="17"/>
  <c r="G360" i="17"/>
  <c r="H360" i="17"/>
  <c r="I360" i="17"/>
  <c r="J360" i="17"/>
  <c r="K360" i="17"/>
  <c r="L360" i="17"/>
  <c r="M360" i="17"/>
  <c r="N360" i="17"/>
  <c r="O360" i="17"/>
  <c r="P360" i="17"/>
  <c r="Q360" i="17"/>
  <c r="R360" i="17"/>
  <c r="S360" i="17"/>
  <c r="T360" i="17"/>
  <c r="U360" i="17"/>
  <c r="V360" i="17"/>
  <c r="W360" i="17"/>
  <c r="X360" i="17"/>
  <c r="Y360" i="17"/>
  <c r="Z360" i="17"/>
  <c r="AB360" i="17"/>
  <c r="AC360" i="17"/>
  <c r="AE360" i="17"/>
  <c r="AI360" i="17" s="1"/>
  <c r="C361" i="17"/>
  <c r="D361" i="17"/>
  <c r="E361" i="17"/>
  <c r="F361" i="17"/>
  <c r="G361" i="17"/>
  <c r="H361" i="17"/>
  <c r="I361" i="17"/>
  <c r="J361" i="17"/>
  <c r="K361" i="17"/>
  <c r="L361" i="17"/>
  <c r="M361" i="17"/>
  <c r="N361" i="17"/>
  <c r="O361" i="17"/>
  <c r="P361" i="17"/>
  <c r="Q361" i="17"/>
  <c r="R361" i="17"/>
  <c r="S361" i="17"/>
  <c r="T361" i="17"/>
  <c r="U361" i="17"/>
  <c r="V361" i="17"/>
  <c r="W361" i="17"/>
  <c r="X361" i="17"/>
  <c r="Y361" i="17"/>
  <c r="Z361" i="17"/>
  <c r="AB361" i="17"/>
  <c r="AC361" i="17"/>
  <c r="AE361" i="17"/>
  <c r="C362" i="17"/>
  <c r="D362" i="17"/>
  <c r="E362" i="17"/>
  <c r="F362" i="17"/>
  <c r="G362" i="17"/>
  <c r="H362" i="17"/>
  <c r="I362" i="17"/>
  <c r="J362" i="17"/>
  <c r="K362" i="17"/>
  <c r="L362" i="17"/>
  <c r="M362" i="17"/>
  <c r="N362" i="17"/>
  <c r="O362" i="17"/>
  <c r="P362" i="17"/>
  <c r="Q362" i="17"/>
  <c r="R362" i="17"/>
  <c r="S362" i="17"/>
  <c r="T362" i="17"/>
  <c r="U362" i="17"/>
  <c r="V362" i="17"/>
  <c r="W362" i="17"/>
  <c r="X362" i="17"/>
  <c r="Y362" i="17"/>
  <c r="Z362" i="17"/>
  <c r="AB362" i="17"/>
  <c r="AC362" i="17"/>
  <c r="AE362" i="17"/>
  <c r="AI362" i="17" s="1"/>
  <c r="C363" i="17"/>
  <c r="D363" i="17"/>
  <c r="E363" i="17"/>
  <c r="F363" i="17"/>
  <c r="G363" i="17"/>
  <c r="H363" i="17"/>
  <c r="I363" i="17"/>
  <c r="J363" i="17"/>
  <c r="K363" i="17"/>
  <c r="L363" i="17"/>
  <c r="M363" i="17"/>
  <c r="N363" i="17"/>
  <c r="O363" i="17"/>
  <c r="P363" i="17"/>
  <c r="Q363" i="17"/>
  <c r="R363" i="17"/>
  <c r="S363" i="17"/>
  <c r="T363" i="17"/>
  <c r="U363" i="17"/>
  <c r="V363" i="17"/>
  <c r="W363" i="17"/>
  <c r="X363" i="17"/>
  <c r="Y363" i="17"/>
  <c r="Z363" i="17"/>
  <c r="AB363" i="17"/>
  <c r="AC363" i="17"/>
  <c r="AE363" i="17"/>
  <c r="AI363" i="17" s="1"/>
  <c r="C364" i="17"/>
  <c r="D364" i="17"/>
  <c r="E364" i="17"/>
  <c r="F364" i="17"/>
  <c r="G364" i="17"/>
  <c r="H364" i="17"/>
  <c r="I364" i="17"/>
  <c r="J364" i="17"/>
  <c r="K364" i="17"/>
  <c r="L364" i="17"/>
  <c r="M364" i="17"/>
  <c r="N364" i="17"/>
  <c r="O364" i="17"/>
  <c r="P364" i="17"/>
  <c r="Q364" i="17"/>
  <c r="R364" i="17"/>
  <c r="S364" i="17"/>
  <c r="T364" i="17"/>
  <c r="U364" i="17"/>
  <c r="V364" i="17"/>
  <c r="W364" i="17"/>
  <c r="X364" i="17"/>
  <c r="Y364" i="17"/>
  <c r="Z364" i="17"/>
  <c r="AB364" i="17"/>
  <c r="AC364" i="17"/>
  <c r="AE364" i="17"/>
  <c r="AD364" i="17" s="1"/>
  <c r="C365" i="17"/>
  <c r="D365" i="17"/>
  <c r="E365" i="17"/>
  <c r="F365" i="17"/>
  <c r="G365" i="17"/>
  <c r="H365" i="17"/>
  <c r="I365" i="17"/>
  <c r="J365" i="17"/>
  <c r="K365" i="17"/>
  <c r="L365" i="17"/>
  <c r="M365" i="17"/>
  <c r="N365" i="17"/>
  <c r="O365" i="17"/>
  <c r="P365" i="17"/>
  <c r="Q365" i="17"/>
  <c r="R365" i="17"/>
  <c r="S365" i="17"/>
  <c r="T365" i="17"/>
  <c r="U365" i="17"/>
  <c r="V365" i="17"/>
  <c r="W365" i="17"/>
  <c r="X365" i="17"/>
  <c r="Y365" i="17"/>
  <c r="Z365" i="17"/>
  <c r="AB365" i="17"/>
  <c r="AC365" i="17"/>
  <c r="AE365" i="17"/>
  <c r="AD365" i="17" s="1"/>
  <c r="C366" i="17"/>
  <c r="D366" i="17"/>
  <c r="E366" i="17"/>
  <c r="F366" i="17"/>
  <c r="G366" i="17"/>
  <c r="H366" i="17"/>
  <c r="I366" i="17"/>
  <c r="J366" i="17"/>
  <c r="K366" i="17"/>
  <c r="L366" i="17"/>
  <c r="M366" i="17"/>
  <c r="N366" i="17"/>
  <c r="O366" i="17"/>
  <c r="P366" i="17"/>
  <c r="Q366" i="17"/>
  <c r="R366" i="17"/>
  <c r="S366" i="17"/>
  <c r="T366" i="17"/>
  <c r="U366" i="17"/>
  <c r="V366" i="17"/>
  <c r="W366" i="17"/>
  <c r="X366" i="17"/>
  <c r="Y366" i="17"/>
  <c r="Z366" i="17"/>
  <c r="AB366" i="17"/>
  <c r="AC366" i="17"/>
  <c r="AE366" i="17"/>
  <c r="AD366" i="17" s="1"/>
  <c r="C367" i="17"/>
  <c r="D367" i="17"/>
  <c r="E367" i="17"/>
  <c r="F367" i="17"/>
  <c r="G367" i="17"/>
  <c r="H367" i="17"/>
  <c r="I367" i="17"/>
  <c r="J367" i="17"/>
  <c r="K367" i="17"/>
  <c r="L367" i="17"/>
  <c r="M367" i="17"/>
  <c r="N367" i="17"/>
  <c r="O367" i="17"/>
  <c r="P367" i="17"/>
  <c r="Q367" i="17"/>
  <c r="R367" i="17"/>
  <c r="S367" i="17"/>
  <c r="T367" i="17"/>
  <c r="U367" i="17"/>
  <c r="V367" i="17"/>
  <c r="W367" i="17"/>
  <c r="X367" i="17"/>
  <c r="Y367" i="17"/>
  <c r="Z367" i="17"/>
  <c r="AB367" i="17"/>
  <c r="AC367" i="17"/>
  <c r="AE367" i="17"/>
  <c r="AD367" i="17" s="1"/>
  <c r="C368" i="17"/>
  <c r="D368" i="17"/>
  <c r="E368" i="17"/>
  <c r="F368" i="17"/>
  <c r="G368" i="17"/>
  <c r="H368" i="17"/>
  <c r="I368" i="17"/>
  <c r="J368" i="17"/>
  <c r="K368" i="17"/>
  <c r="L368" i="17"/>
  <c r="M368" i="17"/>
  <c r="N368" i="17"/>
  <c r="O368" i="17"/>
  <c r="P368" i="17"/>
  <c r="Q368" i="17"/>
  <c r="R368" i="17"/>
  <c r="S368" i="17"/>
  <c r="T368" i="17"/>
  <c r="U368" i="17"/>
  <c r="V368" i="17"/>
  <c r="W368" i="17"/>
  <c r="X368" i="17"/>
  <c r="Y368" i="17"/>
  <c r="Z368" i="17"/>
  <c r="AB368" i="17"/>
  <c r="AC368" i="17"/>
  <c r="AE368" i="17" s="1"/>
  <c r="C369" i="17"/>
  <c r="D369" i="17"/>
  <c r="E369" i="17"/>
  <c r="F369" i="17"/>
  <c r="G369" i="17"/>
  <c r="H369" i="17"/>
  <c r="I369" i="17"/>
  <c r="J369" i="17"/>
  <c r="K369" i="17"/>
  <c r="L369" i="17"/>
  <c r="M369" i="17"/>
  <c r="N369" i="17"/>
  <c r="O369" i="17"/>
  <c r="P369" i="17"/>
  <c r="Q369" i="17"/>
  <c r="R369" i="17"/>
  <c r="S369" i="17"/>
  <c r="T369" i="17"/>
  <c r="U369" i="17"/>
  <c r="V369" i="17"/>
  <c r="W369" i="17"/>
  <c r="X369" i="17"/>
  <c r="Y369" i="17"/>
  <c r="Z369" i="17"/>
  <c r="AB369" i="17"/>
  <c r="AC369" i="17"/>
  <c r="AE369" i="17"/>
  <c r="AD369" i="17" s="1"/>
  <c r="AI369" i="17"/>
  <c r="C370" i="17"/>
  <c r="D370" i="17"/>
  <c r="E370" i="17"/>
  <c r="F370" i="17"/>
  <c r="G370" i="17"/>
  <c r="H370" i="17"/>
  <c r="I370" i="17"/>
  <c r="J370" i="17"/>
  <c r="K370" i="17"/>
  <c r="L370" i="17"/>
  <c r="M370" i="17"/>
  <c r="N370" i="17"/>
  <c r="O370" i="17"/>
  <c r="P370" i="17"/>
  <c r="Q370" i="17"/>
  <c r="R370" i="17"/>
  <c r="S370" i="17"/>
  <c r="T370" i="17"/>
  <c r="U370" i="17"/>
  <c r="V370" i="17"/>
  <c r="W370" i="17"/>
  <c r="X370" i="17"/>
  <c r="Y370" i="17"/>
  <c r="Z370" i="17"/>
  <c r="AB370" i="17"/>
  <c r="AC370" i="17"/>
  <c r="AE370" i="17"/>
  <c r="AD370" i="17" s="1"/>
  <c r="C371" i="17"/>
  <c r="D371" i="17"/>
  <c r="E371" i="17"/>
  <c r="F371" i="17"/>
  <c r="G371" i="17"/>
  <c r="H371" i="17"/>
  <c r="I371" i="17"/>
  <c r="J371" i="17"/>
  <c r="K371" i="17"/>
  <c r="L371" i="17"/>
  <c r="M371" i="17"/>
  <c r="N371" i="17"/>
  <c r="O371" i="17"/>
  <c r="P371" i="17"/>
  <c r="Q371" i="17"/>
  <c r="R371" i="17"/>
  <c r="S371" i="17"/>
  <c r="T371" i="17"/>
  <c r="U371" i="17"/>
  <c r="V371" i="17"/>
  <c r="W371" i="17"/>
  <c r="X371" i="17"/>
  <c r="Y371" i="17"/>
  <c r="Z371" i="17"/>
  <c r="AB371" i="17"/>
  <c r="AC371" i="17"/>
  <c r="AE371" i="17"/>
  <c r="AD371" i="17" s="1"/>
  <c r="C372" i="17"/>
  <c r="D372" i="17"/>
  <c r="E372" i="17"/>
  <c r="F372" i="17"/>
  <c r="G372" i="17"/>
  <c r="H372" i="17"/>
  <c r="I372" i="17"/>
  <c r="J372" i="17"/>
  <c r="K372" i="17"/>
  <c r="L372" i="17"/>
  <c r="M372" i="17"/>
  <c r="N372" i="17"/>
  <c r="O372" i="17"/>
  <c r="P372" i="17"/>
  <c r="Q372" i="17"/>
  <c r="R372" i="17"/>
  <c r="S372" i="17"/>
  <c r="T372" i="17"/>
  <c r="U372" i="17"/>
  <c r="V372" i="17"/>
  <c r="W372" i="17"/>
  <c r="X372" i="17"/>
  <c r="Y372" i="17"/>
  <c r="Z372" i="17"/>
  <c r="AB372" i="17"/>
  <c r="AC372" i="17"/>
  <c r="AE372" i="17"/>
  <c r="AI372" i="17" s="1"/>
  <c r="C373" i="17"/>
  <c r="D373" i="17"/>
  <c r="E373" i="17"/>
  <c r="F373" i="17"/>
  <c r="G373" i="17"/>
  <c r="H373" i="17"/>
  <c r="I373" i="17"/>
  <c r="J373" i="17"/>
  <c r="K373" i="17"/>
  <c r="L373" i="17"/>
  <c r="M373" i="17"/>
  <c r="N373" i="17"/>
  <c r="O373" i="17"/>
  <c r="P373" i="17"/>
  <c r="Q373" i="17"/>
  <c r="R373" i="17"/>
  <c r="S373" i="17"/>
  <c r="T373" i="17"/>
  <c r="U373" i="17"/>
  <c r="V373" i="17"/>
  <c r="W373" i="17"/>
  <c r="X373" i="17"/>
  <c r="Y373" i="17"/>
  <c r="Z373" i="17"/>
  <c r="AB373" i="17"/>
  <c r="AC373" i="17"/>
  <c r="AE373" i="17"/>
  <c r="C374" i="17"/>
  <c r="D374" i="17"/>
  <c r="E374" i="17"/>
  <c r="F374" i="17"/>
  <c r="G374" i="17"/>
  <c r="H374" i="17"/>
  <c r="I374" i="17"/>
  <c r="J374" i="17"/>
  <c r="K374" i="17"/>
  <c r="L374" i="17"/>
  <c r="M374" i="17"/>
  <c r="N374" i="17"/>
  <c r="O374" i="17"/>
  <c r="P374" i="17"/>
  <c r="Q374" i="17"/>
  <c r="R374" i="17"/>
  <c r="S374" i="17"/>
  <c r="T374" i="17"/>
  <c r="U374" i="17"/>
  <c r="V374" i="17"/>
  <c r="W374" i="17"/>
  <c r="X374" i="17"/>
  <c r="Y374" i="17"/>
  <c r="Z374" i="17"/>
  <c r="AB374" i="17"/>
  <c r="AC374" i="17"/>
  <c r="AE374" i="17"/>
  <c r="AI374" i="17" s="1"/>
  <c r="C375" i="17"/>
  <c r="D375" i="17"/>
  <c r="E375" i="17"/>
  <c r="F375" i="17"/>
  <c r="G375" i="17"/>
  <c r="H375" i="17"/>
  <c r="I375" i="17"/>
  <c r="J375" i="17"/>
  <c r="K375" i="17"/>
  <c r="L375" i="17"/>
  <c r="M375" i="17"/>
  <c r="N375" i="17"/>
  <c r="O375" i="17"/>
  <c r="P375" i="17"/>
  <c r="Q375" i="17"/>
  <c r="R375" i="17"/>
  <c r="S375" i="17"/>
  <c r="T375" i="17"/>
  <c r="U375" i="17"/>
  <c r="V375" i="17"/>
  <c r="W375" i="17"/>
  <c r="X375" i="17"/>
  <c r="Y375" i="17"/>
  <c r="Z375" i="17"/>
  <c r="AB375" i="17"/>
  <c r="AC375" i="17"/>
  <c r="AE375" i="17"/>
  <c r="AI375" i="17" s="1"/>
  <c r="C376" i="17"/>
  <c r="D376" i="17"/>
  <c r="E376" i="17"/>
  <c r="F376" i="17"/>
  <c r="G376" i="17"/>
  <c r="H376" i="17"/>
  <c r="I376" i="17"/>
  <c r="J376" i="17"/>
  <c r="K376" i="17"/>
  <c r="L376" i="17"/>
  <c r="M376" i="17"/>
  <c r="N376" i="17"/>
  <c r="O376" i="17"/>
  <c r="P376" i="17"/>
  <c r="Q376" i="17"/>
  <c r="R376" i="17"/>
  <c r="S376" i="17"/>
  <c r="T376" i="17"/>
  <c r="U376" i="17"/>
  <c r="V376" i="17"/>
  <c r="W376" i="17"/>
  <c r="X376" i="17"/>
  <c r="Y376" i="17"/>
  <c r="Z376" i="17"/>
  <c r="AB376" i="17"/>
  <c r="AC376" i="17"/>
  <c r="AE376" i="17"/>
  <c r="AD376" i="17" s="1"/>
  <c r="AI376" i="17"/>
  <c r="AL376" i="17" s="1"/>
  <c r="C377" i="17"/>
  <c r="D377" i="17"/>
  <c r="E377" i="17"/>
  <c r="F377" i="17"/>
  <c r="G377" i="17"/>
  <c r="H377" i="17"/>
  <c r="I377" i="17"/>
  <c r="J377" i="17"/>
  <c r="K377" i="17"/>
  <c r="L377" i="17"/>
  <c r="M377" i="17"/>
  <c r="N377" i="17"/>
  <c r="O377" i="17"/>
  <c r="P377" i="17"/>
  <c r="Q377" i="17"/>
  <c r="R377" i="17"/>
  <c r="S377" i="17"/>
  <c r="T377" i="17"/>
  <c r="U377" i="17"/>
  <c r="V377" i="17"/>
  <c r="W377" i="17"/>
  <c r="X377" i="17"/>
  <c r="Y377" i="17"/>
  <c r="Z377" i="17"/>
  <c r="AB377" i="17"/>
  <c r="AC377" i="17"/>
  <c r="AE377" i="17"/>
  <c r="AD377" i="17" s="1"/>
  <c r="C378" i="17"/>
  <c r="D378" i="17"/>
  <c r="E378" i="17"/>
  <c r="F378" i="17"/>
  <c r="G378" i="17"/>
  <c r="H378" i="17"/>
  <c r="I378" i="17"/>
  <c r="J378" i="17"/>
  <c r="K378" i="17"/>
  <c r="L378" i="17"/>
  <c r="M378" i="17"/>
  <c r="N378" i="17"/>
  <c r="O378" i="17"/>
  <c r="P378" i="17"/>
  <c r="Q378" i="17"/>
  <c r="R378" i="17"/>
  <c r="S378" i="17"/>
  <c r="T378" i="17"/>
  <c r="U378" i="17"/>
  <c r="V378" i="17"/>
  <c r="W378" i="17"/>
  <c r="X378" i="17"/>
  <c r="Y378" i="17"/>
  <c r="Z378" i="17"/>
  <c r="AB378" i="17"/>
  <c r="AC378" i="17"/>
  <c r="AE378" i="17"/>
  <c r="AD378" i="17" s="1"/>
  <c r="C379" i="17"/>
  <c r="D379" i="17"/>
  <c r="E379" i="17"/>
  <c r="F379" i="17"/>
  <c r="G379" i="17"/>
  <c r="H379" i="17"/>
  <c r="I379" i="17"/>
  <c r="J379" i="17"/>
  <c r="K379" i="17"/>
  <c r="L379" i="17"/>
  <c r="M379" i="17"/>
  <c r="N379" i="17"/>
  <c r="O379" i="17"/>
  <c r="P379" i="17"/>
  <c r="Q379" i="17"/>
  <c r="R379" i="17"/>
  <c r="S379" i="17"/>
  <c r="T379" i="17"/>
  <c r="U379" i="17"/>
  <c r="V379" i="17"/>
  <c r="W379" i="17"/>
  <c r="X379" i="17"/>
  <c r="Y379" i="17"/>
  <c r="Z379" i="17"/>
  <c r="AB379" i="17"/>
  <c r="AC379" i="17"/>
  <c r="AE379" i="17"/>
  <c r="C380" i="17"/>
  <c r="D380" i="17"/>
  <c r="E380" i="17"/>
  <c r="F380" i="17"/>
  <c r="G380" i="17"/>
  <c r="H380" i="17"/>
  <c r="I380" i="17"/>
  <c r="J380" i="17"/>
  <c r="K380" i="17"/>
  <c r="L380" i="17"/>
  <c r="M380" i="17"/>
  <c r="N380" i="17"/>
  <c r="O380" i="17"/>
  <c r="P380" i="17"/>
  <c r="Q380" i="17"/>
  <c r="R380" i="17"/>
  <c r="S380" i="17"/>
  <c r="T380" i="17"/>
  <c r="U380" i="17"/>
  <c r="V380" i="17"/>
  <c r="W380" i="17"/>
  <c r="X380" i="17"/>
  <c r="Y380" i="17"/>
  <c r="Z380" i="17"/>
  <c r="AB380" i="17"/>
  <c r="AC380" i="17"/>
  <c r="AE380" i="17"/>
  <c r="AD380" i="17" s="1"/>
  <c r="C381" i="17"/>
  <c r="D381" i="17"/>
  <c r="E381" i="17"/>
  <c r="F381" i="17"/>
  <c r="G381" i="17"/>
  <c r="H381" i="17"/>
  <c r="I381" i="17"/>
  <c r="J381" i="17"/>
  <c r="K381" i="17"/>
  <c r="L381" i="17"/>
  <c r="M381" i="17"/>
  <c r="N381" i="17"/>
  <c r="O381" i="17"/>
  <c r="P381" i="17"/>
  <c r="Q381" i="17"/>
  <c r="R381" i="17"/>
  <c r="S381" i="17"/>
  <c r="T381" i="17"/>
  <c r="U381" i="17"/>
  <c r="V381" i="17"/>
  <c r="W381" i="17"/>
  <c r="X381" i="17"/>
  <c r="Y381" i="17"/>
  <c r="Z381" i="17"/>
  <c r="AB381" i="17"/>
  <c r="AC381" i="17"/>
  <c r="AE381" i="17"/>
  <c r="AD381" i="17" s="1"/>
  <c r="C382" i="17"/>
  <c r="D382" i="17"/>
  <c r="E382" i="17"/>
  <c r="F382" i="17"/>
  <c r="G382" i="17"/>
  <c r="H382" i="17"/>
  <c r="I382" i="17"/>
  <c r="J382" i="17"/>
  <c r="K382" i="17"/>
  <c r="L382" i="17"/>
  <c r="M382" i="17"/>
  <c r="N382" i="17"/>
  <c r="O382" i="17"/>
  <c r="P382" i="17"/>
  <c r="Q382" i="17"/>
  <c r="R382" i="17"/>
  <c r="S382" i="17"/>
  <c r="T382" i="17"/>
  <c r="U382" i="17"/>
  <c r="V382" i="17"/>
  <c r="W382" i="17"/>
  <c r="X382" i="17"/>
  <c r="Y382" i="17"/>
  <c r="Z382" i="17"/>
  <c r="AB382" i="17"/>
  <c r="AC382" i="17"/>
  <c r="AE382" i="17"/>
  <c r="C383" i="17"/>
  <c r="D383" i="17"/>
  <c r="E383" i="17"/>
  <c r="F383" i="17"/>
  <c r="G383" i="17"/>
  <c r="H383" i="17"/>
  <c r="I383" i="17"/>
  <c r="J383" i="17"/>
  <c r="K383" i="17"/>
  <c r="L383" i="17"/>
  <c r="M383" i="17"/>
  <c r="N383" i="17"/>
  <c r="O383" i="17"/>
  <c r="P383" i="17"/>
  <c r="Q383" i="17"/>
  <c r="R383" i="17"/>
  <c r="S383" i="17"/>
  <c r="T383" i="17"/>
  <c r="U383" i="17"/>
  <c r="V383" i="17"/>
  <c r="W383" i="17"/>
  <c r="X383" i="17"/>
  <c r="Y383" i="17"/>
  <c r="Z383" i="17"/>
  <c r="AB383" i="17"/>
  <c r="AC383" i="17"/>
  <c r="AE383" i="17"/>
  <c r="AD383" i="17" s="1"/>
  <c r="C384" i="17"/>
  <c r="D384" i="17"/>
  <c r="E384" i="17"/>
  <c r="F384" i="17"/>
  <c r="G384" i="17"/>
  <c r="H384" i="17"/>
  <c r="I384" i="17"/>
  <c r="J384" i="17"/>
  <c r="K384" i="17"/>
  <c r="L384" i="17"/>
  <c r="M384" i="17"/>
  <c r="N384" i="17"/>
  <c r="O384" i="17"/>
  <c r="P384" i="17"/>
  <c r="Q384" i="17"/>
  <c r="R384" i="17"/>
  <c r="S384" i="17"/>
  <c r="T384" i="17"/>
  <c r="U384" i="17"/>
  <c r="V384" i="17"/>
  <c r="W384" i="17"/>
  <c r="X384" i="17"/>
  <c r="Y384" i="17"/>
  <c r="Z384" i="17"/>
  <c r="AB384" i="17"/>
  <c r="AC384" i="17"/>
  <c r="AE384" i="17"/>
  <c r="AI384" i="17" s="1"/>
  <c r="C385" i="17"/>
  <c r="D385" i="17"/>
  <c r="E385" i="17"/>
  <c r="F385" i="17"/>
  <c r="G385" i="17"/>
  <c r="H385" i="17"/>
  <c r="I385" i="17"/>
  <c r="J385" i="17"/>
  <c r="K385" i="17"/>
  <c r="L385" i="17"/>
  <c r="M385" i="17"/>
  <c r="N385" i="17"/>
  <c r="O385" i="17"/>
  <c r="P385" i="17"/>
  <c r="Q385" i="17"/>
  <c r="R385" i="17"/>
  <c r="S385" i="17"/>
  <c r="T385" i="17"/>
  <c r="U385" i="17"/>
  <c r="V385" i="17"/>
  <c r="W385" i="17"/>
  <c r="X385" i="17"/>
  <c r="Y385" i="17"/>
  <c r="Z385" i="17"/>
  <c r="AB385" i="17"/>
  <c r="AC385" i="17"/>
  <c r="AE385" i="17"/>
  <c r="C386" i="17"/>
  <c r="D386" i="17"/>
  <c r="E386" i="17"/>
  <c r="F386" i="17"/>
  <c r="G386" i="17"/>
  <c r="H386" i="17"/>
  <c r="I386" i="17"/>
  <c r="J386" i="17"/>
  <c r="K386" i="17"/>
  <c r="L386" i="17"/>
  <c r="M386" i="17"/>
  <c r="N386" i="17"/>
  <c r="O386" i="17"/>
  <c r="P386" i="17"/>
  <c r="Q386" i="17"/>
  <c r="R386" i="17"/>
  <c r="S386" i="17"/>
  <c r="T386" i="17"/>
  <c r="U386" i="17"/>
  <c r="V386" i="17"/>
  <c r="W386" i="17"/>
  <c r="X386" i="17"/>
  <c r="Y386" i="17"/>
  <c r="Z386" i="17"/>
  <c r="AB386" i="17"/>
  <c r="AC386" i="17"/>
  <c r="AE386" i="17"/>
  <c r="AI386" i="17" s="1"/>
  <c r="AL386" i="17" s="1"/>
  <c r="C387" i="17"/>
  <c r="D387" i="17"/>
  <c r="E387" i="17"/>
  <c r="F387" i="17"/>
  <c r="G387" i="17"/>
  <c r="H387" i="17"/>
  <c r="I387" i="17"/>
  <c r="J387" i="17"/>
  <c r="K387" i="17"/>
  <c r="L387" i="17"/>
  <c r="M387" i="17"/>
  <c r="N387" i="17"/>
  <c r="O387" i="17"/>
  <c r="P387" i="17"/>
  <c r="Q387" i="17"/>
  <c r="R387" i="17"/>
  <c r="S387" i="17"/>
  <c r="T387" i="17"/>
  <c r="U387" i="17"/>
  <c r="V387" i="17"/>
  <c r="W387" i="17"/>
  <c r="X387" i="17"/>
  <c r="Y387" i="17"/>
  <c r="Z387" i="17"/>
  <c r="AB387" i="17"/>
  <c r="AC387" i="17"/>
  <c r="AD387" i="17"/>
  <c r="AE387" i="17"/>
  <c r="AI387" i="17" s="1"/>
  <c r="AK387" i="17" s="1"/>
  <c r="C388" i="17"/>
  <c r="D388" i="17"/>
  <c r="E388" i="17"/>
  <c r="F388" i="17"/>
  <c r="G388" i="17"/>
  <c r="H388" i="17"/>
  <c r="I388" i="17"/>
  <c r="J388" i="17"/>
  <c r="K388" i="17"/>
  <c r="L388" i="17"/>
  <c r="M388" i="17"/>
  <c r="N388" i="17"/>
  <c r="O388" i="17"/>
  <c r="P388" i="17"/>
  <c r="Q388" i="17"/>
  <c r="R388" i="17"/>
  <c r="S388" i="17"/>
  <c r="T388" i="17"/>
  <c r="U388" i="17"/>
  <c r="V388" i="17"/>
  <c r="W388" i="17"/>
  <c r="X388" i="17"/>
  <c r="Y388" i="17"/>
  <c r="Z388" i="17"/>
  <c r="AB388" i="17"/>
  <c r="AC388" i="17"/>
  <c r="AD388" i="17"/>
  <c r="AE388" i="17"/>
  <c r="AI388" i="17"/>
  <c r="AL388" i="17" s="1"/>
  <c r="C389" i="17"/>
  <c r="D389" i="17"/>
  <c r="E389" i="17"/>
  <c r="F389" i="17"/>
  <c r="G389" i="17"/>
  <c r="H389" i="17"/>
  <c r="I389" i="17"/>
  <c r="J389" i="17"/>
  <c r="K389" i="17"/>
  <c r="L389" i="17"/>
  <c r="M389" i="17"/>
  <c r="N389" i="17"/>
  <c r="O389" i="17"/>
  <c r="P389" i="17"/>
  <c r="Q389" i="17"/>
  <c r="R389" i="17"/>
  <c r="S389" i="17"/>
  <c r="T389" i="17"/>
  <c r="U389" i="17"/>
  <c r="V389" i="17"/>
  <c r="W389" i="17"/>
  <c r="X389" i="17"/>
  <c r="Y389" i="17"/>
  <c r="Z389" i="17"/>
  <c r="AB389" i="17"/>
  <c r="AC389" i="17"/>
  <c r="AE389" i="17"/>
  <c r="AD389" i="17" s="1"/>
  <c r="AI389" i="17"/>
  <c r="AM389" i="17" s="1"/>
  <c r="C390" i="17"/>
  <c r="D390" i="17"/>
  <c r="E390" i="17"/>
  <c r="F390" i="17"/>
  <c r="G390" i="17"/>
  <c r="H390" i="17"/>
  <c r="I390" i="17"/>
  <c r="J390" i="17"/>
  <c r="K390" i="17"/>
  <c r="L390" i="17"/>
  <c r="M390" i="17"/>
  <c r="N390" i="17"/>
  <c r="O390" i="17"/>
  <c r="P390" i="17"/>
  <c r="Q390" i="17"/>
  <c r="R390" i="17"/>
  <c r="S390" i="17"/>
  <c r="T390" i="17"/>
  <c r="U390" i="17"/>
  <c r="V390" i="17"/>
  <c r="W390" i="17"/>
  <c r="X390" i="17"/>
  <c r="Y390" i="17"/>
  <c r="Z390" i="17"/>
  <c r="AB390" i="17"/>
  <c r="AC390" i="17"/>
  <c r="AE390" i="17"/>
  <c r="AD390" i="17" s="1"/>
  <c r="AI390" i="17"/>
  <c r="AJ390" i="17" s="1"/>
  <c r="C391" i="17"/>
  <c r="D391" i="17"/>
  <c r="E391" i="17"/>
  <c r="F391" i="17"/>
  <c r="G391" i="17"/>
  <c r="H391" i="17"/>
  <c r="I391" i="17"/>
  <c r="J391" i="17"/>
  <c r="K391" i="17"/>
  <c r="L391" i="17"/>
  <c r="M391" i="17"/>
  <c r="N391" i="17"/>
  <c r="O391" i="17"/>
  <c r="P391" i="17"/>
  <c r="Q391" i="17"/>
  <c r="R391" i="17"/>
  <c r="S391" i="17"/>
  <c r="T391" i="17"/>
  <c r="U391" i="17"/>
  <c r="V391" i="17"/>
  <c r="W391" i="17"/>
  <c r="X391" i="17"/>
  <c r="Y391" i="17"/>
  <c r="Z391" i="17"/>
  <c r="AB391" i="17"/>
  <c r="AC391" i="17"/>
  <c r="AE391" i="17"/>
  <c r="AD391" i="17" s="1"/>
  <c r="AI391" i="17"/>
  <c r="AK391" i="17" s="1"/>
  <c r="C392" i="17"/>
  <c r="D392" i="17"/>
  <c r="E392" i="17"/>
  <c r="F392" i="17"/>
  <c r="G392" i="17"/>
  <c r="H392" i="17"/>
  <c r="I392" i="17"/>
  <c r="J392" i="17"/>
  <c r="K392" i="17"/>
  <c r="L392" i="17"/>
  <c r="M392" i="17"/>
  <c r="N392" i="17"/>
  <c r="O392" i="17"/>
  <c r="P392" i="17"/>
  <c r="Q392" i="17"/>
  <c r="R392" i="17"/>
  <c r="S392" i="17"/>
  <c r="T392" i="17"/>
  <c r="U392" i="17"/>
  <c r="V392" i="17"/>
  <c r="W392" i="17"/>
  <c r="X392" i="17"/>
  <c r="Y392" i="17"/>
  <c r="Z392" i="17"/>
  <c r="AB392" i="17"/>
  <c r="AC392" i="17"/>
  <c r="AE392" i="17"/>
  <c r="AD392" i="17" s="1"/>
  <c r="C393" i="17"/>
  <c r="D393" i="17"/>
  <c r="E393" i="17"/>
  <c r="F393" i="17"/>
  <c r="G393" i="17"/>
  <c r="H393" i="17"/>
  <c r="I393" i="17"/>
  <c r="J393" i="17"/>
  <c r="K393" i="17"/>
  <c r="L393" i="17"/>
  <c r="M393" i="17"/>
  <c r="N393" i="17"/>
  <c r="O393" i="17"/>
  <c r="P393" i="17"/>
  <c r="Q393" i="17"/>
  <c r="R393" i="17"/>
  <c r="S393" i="17"/>
  <c r="T393" i="17"/>
  <c r="U393" i="17"/>
  <c r="V393" i="17"/>
  <c r="W393" i="17"/>
  <c r="X393" i="17"/>
  <c r="Y393" i="17"/>
  <c r="Z393" i="17"/>
  <c r="AB393" i="17"/>
  <c r="AC393" i="17"/>
  <c r="AE393" i="17"/>
  <c r="AD393" i="17" s="1"/>
  <c r="C394" i="17"/>
  <c r="D394" i="17"/>
  <c r="E394" i="17"/>
  <c r="F394" i="17"/>
  <c r="G394" i="17"/>
  <c r="H394" i="17"/>
  <c r="I394" i="17"/>
  <c r="J394" i="17"/>
  <c r="K394" i="17"/>
  <c r="L394" i="17"/>
  <c r="M394" i="17"/>
  <c r="N394" i="17"/>
  <c r="O394" i="17"/>
  <c r="P394" i="17"/>
  <c r="Q394" i="17"/>
  <c r="R394" i="17"/>
  <c r="S394" i="17"/>
  <c r="T394" i="17"/>
  <c r="U394" i="17"/>
  <c r="V394" i="17"/>
  <c r="W394" i="17"/>
  <c r="X394" i="17"/>
  <c r="Y394" i="17"/>
  <c r="Z394" i="17"/>
  <c r="AB394" i="17"/>
  <c r="AC394" i="17"/>
  <c r="AD394" i="17"/>
  <c r="AE394" i="17"/>
  <c r="AI394" i="17"/>
  <c r="C395" i="17"/>
  <c r="D395" i="17"/>
  <c r="E395" i="17"/>
  <c r="F395" i="17"/>
  <c r="G395" i="17"/>
  <c r="H395" i="17"/>
  <c r="I395" i="17"/>
  <c r="J395" i="17"/>
  <c r="K395" i="17"/>
  <c r="L395" i="17"/>
  <c r="M395" i="17"/>
  <c r="N395" i="17"/>
  <c r="O395" i="17"/>
  <c r="P395" i="17"/>
  <c r="Q395" i="17"/>
  <c r="R395" i="17"/>
  <c r="S395" i="17"/>
  <c r="T395" i="17"/>
  <c r="U395" i="17"/>
  <c r="V395" i="17"/>
  <c r="W395" i="17"/>
  <c r="X395" i="17"/>
  <c r="Y395" i="17"/>
  <c r="Z395" i="17"/>
  <c r="AB395" i="17"/>
  <c r="AC395" i="17"/>
  <c r="AE395" i="17"/>
  <c r="AI395" i="17" s="1"/>
  <c r="AJ395" i="17" s="1"/>
  <c r="C396" i="17"/>
  <c r="D396" i="17"/>
  <c r="E396" i="17"/>
  <c r="F396" i="17"/>
  <c r="G396" i="17"/>
  <c r="H396" i="17"/>
  <c r="I396" i="17"/>
  <c r="J396" i="17"/>
  <c r="K396" i="17"/>
  <c r="L396" i="17"/>
  <c r="M396" i="17"/>
  <c r="N396" i="17"/>
  <c r="O396" i="17"/>
  <c r="P396" i="17"/>
  <c r="Q396" i="17"/>
  <c r="R396" i="17"/>
  <c r="S396" i="17"/>
  <c r="T396" i="17"/>
  <c r="U396" i="17"/>
  <c r="V396" i="17"/>
  <c r="W396" i="17"/>
  <c r="X396" i="17"/>
  <c r="Y396" i="17"/>
  <c r="Z396" i="17"/>
  <c r="AB396" i="17"/>
  <c r="AC396" i="17"/>
  <c r="AE396" i="17"/>
  <c r="AI396" i="17" s="1"/>
  <c r="C397" i="17"/>
  <c r="D397" i="17"/>
  <c r="E397" i="17"/>
  <c r="F397" i="17"/>
  <c r="G397" i="17"/>
  <c r="H397" i="17"/>
  <c r="I397" i="17"/>
  <c r="J397" i="17"/>
  <c r="K397" i="17"/>
  <c r="L397" i="17"/>
  <c r="M397" i="17"/>
  <c r="N397" i="17"/>
  <c r="O397" i="17"/>
  <c r="P397" i="17"/>
  <c r="Q397" i="17"/>
  <c r="R397" i="17"/>
  <c r="S397" i="17"/>
  <c r="T397" i="17"/>
  <c r="U397" i="17"/>
  <c r="V397" i="17"/>
  <c r="W397" i="17"/>
  <c r="X397" i="17"/>
  <c r="Y397" i="17"/>
  <c r="Z397" i="17"/>
  <c r="AB397" i="17"/>
  <c r="AC397" i="17"/>
  <c r="AE397" i="17"/>
  <c r="C398" i="17"/>
  <c r="D398" i="17"/>
  <c r="E398" i="17"/>
  <c r="F398" i="17"/>
  <c r="G398" i="17"/>
  <c r="H398" i="17"/>
  <c r="I398" i="17"/>
  <c r="J398" i="17"/>
  <c r="K398" i="17"/>
  <c r="L398" i="17"/>
  <c r="M398" i="17"/>
  <c r="N398" i="17"/>
  <c r="O398" i="17"/>
  <c r="P398" i="17"/>
  <c r="Q398" i="17"/>
  <c r="R398" i="17"/>
  <c r="S398" i="17"/>
  <c r="T398" i="17"/>
  <c r="U398" i="17"/>
  <c r="V398" i="17"/>
  <c r="W398" i="17"/>
  <c r="X398" i="17"/>
  <c r="Y398" i="17"/>
  <c r="Z398" i="17"/>
  <c r="AB398" i="17"/>
  <c r="AC398" i="17"/>
  <c r="AE398" i="17" s="1"/>
  <c r="C399" i="17"/>
  <c r="D399" i="17"/>
  <c r="E399" i="17"/>
  <c r="F399" i="17"/>
  <c r="G399" i="17"/>
  <c r="H399" i="17"/>
  <c r="I399" i="17"/>
  <c r="J399" i="17"/>
  <c r="K399" i="17"/>
  <c r="L399" i="17"/>
  <c r="M399" i="17"/>
  <c r="N399" i="17"/>
  <c r="O399" i="17"/>
  <c r="P399" i="17"/>
  <c r="Q399" i="17"/>
  <c r="R399" i="17"/>
  <c r="S399" i="17"/>
  <c r="T399" i="17"/>
  <c r="U399" i="17"/>
  <c r="V399" i="17"/>
  <c r="W399" i="17"/>
  <c r="X399" i="17"/>
  <c r="Y399" i="17"/>
  <c r="Z399" i="17"/>
  <c r="AB399" i="17"/>
  <c r="AC399" i="17"/>
  <c r="AE399" i="17"/>
  <c r="AI399" i="17" s="1"/>
  <c r="AK399" i="17" s="1"/>
  <c r="C400" i="17"/>
  <c r="D400" i="17"/>
  <c r="E400" i="17"/>
  <c r="F400" i="17"/>
  <c r="G400" i="17"/>
  <c r="H400" i="17"/>
  <c r="I400" i="17"/>
  <c r="J400" i="17"/>
  <c r="K400" i="17"/>
  <c r="L400" i="17"/>
  <c r="M400" i="17"/>
  <c r="N400" i="17"/>
  <c r="O400" i="17"/>
  <c r="P400" i="17"/>
  <c r="Q400" i="17"/>
  <c r="R400" i="17"/>
  <c r="S400" i="17"/>
  <c r="T400" i="17"/>
  <c r="U400" i="17"/>
  <c r="V400" i="17"/>
  <c r="W400" i="17"/>
  <c r="X400" i="17"/>
  <c r="Y400" i="17"/>
  <c r="Z400" i="17"/>
  <c r="AB400" i="17"/>
  <c r="AC400" i="17"/>
  <c r="AE400" i="17"/>
  <c r="AD400" i="17" s="1"/>
  <c r="C401" i="17"/>
  <c r="D401" i="17"/>
  <c r="E401" i="17"/>
  <c r="F401" i="17"/>
  <c r="G401" i="17"/>
  <c r="H401" i="17"/>
  <c r="I401" i="17"/>
  <c r="J401" i="17"/>
  <c r="K401" i="17"/>
  <c r="L401" i="17"/>
  <c r="M401" i="17"/>
  <c r="N401" i="17"/>
  <c r="O401" i="17"/>
  <c r="P401" i="17"/>
  <c r="Q401" i="17"/>
  <c r="R401" i="17"/>
  <c r="S401" i="17"/>
  <c r="T401" i="17"/>
  <c r="U401" i="17"/>
  <c r="V401" i="17"/>
  <c r="W401" i="17"/>
  <c r="X401" i="17"/>
  <c r="Y401" i="17"/>
  <c r="Z401" i="17"/>
  <c r="AB401" i="17"/>
  <c r="AC401" i="17"/>
  <c r="AE401" i="17"/>
  <c r="AD401" i="17" s="1"/>
  <c r="C402" i="17"/>
  <c r="D402" i="17"/>
  <c r="E402" i="17"/>
  <c r="F402" i="17"/>
  <c r="G402" i="17"/>
  <c r="H402" i="17"/>
  <c r="I402" i="17"/>
  <c r="J402" i="17"/>
  <c r="K402" i="17"/>
  <c r="L402" i="17"/>
  <c r="M402" i="17"/>
  <c r="N402" i="17"/>
  <c r="O402" i="17"/>
  <c r="P402" i="17"/>
  <c r="Q402" i="17"/>
  <c r="R402" i="17"/>
  <c r="S402" i="17"/>
  <c r="T402" i="17"/>
  <c r="U402" i="17"/>
  <c r="V402" i="17"/>
  <c r="W402" i="17"/>
  <c r="X402" i="17"/>
  <c r="Y402" i="17"/>
  <c r="Z402" i="17"/>
  <c r="AB402" i="17"/>
  <c r="AC402" i="17"/>
  <c r="AE402" i="17"/>
  <c r="AD402" i="17" s="1"/>
  <c r="AI402" i="17"/>
  <c r="AJ402" i="17" s="1"/>
  <c r="C403" i="17"/>
  <c r="D403" i="17"/>
  <c r="E403" i="17"/>
  <c r="F403" i="17"/>
  <c r="G403" i="17"/>
  <c r="H403" i="17"/>
  <c r="I403" i="17"/>
  <c r="J403" i="17"/>
  <c r="K403" i="17"/>
  <c r="L403" i="17"/>
  <c r="M403" i="17"/>
  <c r="N403" i="17"/>
  <c r="O403" i="17"/>
  <c r="P403" i="17"/>
  <c r="Q403" i="17"/>
  <c r="R403" i="17"/>
  <c r="S403" i="17"/>
  <c r="T403" i="17"/>
  <c r="U403" i="17"/>
  <c r="V403" i="17"/>
  <c r="W403" i="17"/>
  <c r="X403" i="17"/>
  <c r="Y403" i="17"/>
  <c r="Z403" i="17"/>
  <c r="AB403" i="17"/>
  <c r="AC403" i="17"/>
  <c r="AE403" i="17"/>
  <c r="AD403" i="17" s="1"/>
  <c r="C404" i="17"/>
  <c r="D404" i="17"/>
  <c r="E404" i="17"/>
  <c r="F404" i="17"/>
  <c r="G404" i="17"/>
  <c r="H404" i="17"/>
  <c r="I404" i="17"/>
  <c r="J404" i="17"/>
  <c r="K404" i="17"/>
  <c r="L404" i="17"/>
  <c r="M404" i="17"/>
  <c r="N404" i="17"/>
  <c r="O404" i="17"/>
  <c r="P404" i="17"/>
  <c r="Q404" i="17"/>
  <c r="R404" i="17"/>
  <c r="S404" i="17"/>
  <c r="T404" i="17"/>
  <c r="U404" i="17"/>
  <c r="V404" i="17"/>
  <c r="W404" i="17"/>
  <c r="X404" i="17"/>
  <c r="Y404" i="17"/>
  <c r="Z404" i="17"/>
  <c r="AB404" i="17"/>
  <c r="AC404" i="17"/>
  <c r="AE404" i="17"/>
  <c r="AD404" i="17" s="1"/>
  <c r="C405" i="17"/>
  <c r="D405" i="17"/>
  <c r="E405" i="17"/>
  <c r="F405" i="17"/>
  <c r="G405" i="17"/>
  <c r="H405" i="17"/>
  <c r="I405" i="17"/>
  <c r="J405" i="17"/>
  <c r="K405" i="17"/>
  <c r="L405" i="17"/>
  <c r="M405" i="17"/>
  <c r="N405" i="17"/>
  <c r="O405" i="17"/>
  <c r="P405" i="17"/>
  <c r="Q405" i="17"/>
  <c r="R405" i="17"/>
  <c r="S405" i="17"/>
  <c r="T405" i="17"/>
  <c r="U405" i="17"/>
  <c r="V405" i="17"/>
  <c r="W405" i="17"/>
  <c r="X405" i="17"/>
  <c r="Y405" i="17"/>
  <c r="Z405" i="17"/>
  <c r="AB405" i="17"/>
  <c r="AC405" i="17"/>
  <c r="AE405" i="17"/>
  <c r="AI405" i="17" s="1"/>
  <c r="C406" i="17"/>
  <c r="D406" i="17"/>
  <c r="E406" i="17"/>
  <c r="F406" i="17"/>
  <c r="G406" i="17"/>
  <c r="H406" i="17"/>
  <c r="I406" i="17"/>
  <c r="J406" i="17"/>
  <c r="K406" i="17"/>
  <c r="L406" i="17"/>
  <c r="M406" i="17"/>
  <c r="N406" i="17"/>
  <c r="O406" i="17"/>
  <c r="P406" i="17"/>
  <c r="Q406" i="17"/>
  <c r="R406" i="17"/>
  <c r="S406" i="17"/>
  <c r="T406" i="17"/>
  <c r="U406" i="17"/>
  <c r="V406" i="17"/>
  <c r="W406" i="17"/>
  <c r="X406" i="17"/>
  <c r="Y406" i="17"/>
  <c r="Z406" i="17"/>
  <c r="AB406" i="17"/>
  <c r="AC406" i="17"/>
  <c r="AE406" i="17"/>
  <c r="AI406" i="17" s="1"/>
  <c r="C407" i="17"/>
  <c r="D407" i="17"/>
  <c r="E407" i="17"/>
  <c r="F407" i="17"/>
  <c r="G407" i="17"/>
  <c r="H407" i="17"/>
  <c r="I407" i="17"/>
  <c r="J407" i="17"/>
  <c r="K407" i="17"/>
  <c r="L407" i="17"/>
  <c r="M407" i="17"/>
  <c r="N407" i="17"/>
  <c r="O407" i="17"/>
  <c r="P407" i="17"/>
  <c r="Q407" i="17"/>
  <c r="R407" i="17"/>
  <c r="S407" i="17"/>
  <c r="T407" i="17"/>
  <c r="U407" i="17"/>
  <c r="V407" i="17"/>
  <c r="W407" i="17"/>
  <c r="X407" i="17"/>
  <c r="Y407" i="17"/>
  <c r="Z407" i="17"/>
  <c r="AB407" i="17"/>
  <c r="AC407" i="17"/>
  <c r="AE407" i="17"/>
  <c r="AD407" i="17" s="1"/>
  <c r="C408" i="17"/>
  <c r="D408" i="17"/>
  <c r="E408" i="17"/>
  <c r="F408" i="17"/>
  <c r="G408" i="17"/>
  <c r="H408" i="17"/>
  <c r="I408" i="17"/>
  <c r="J408" i="17"/>
  <c r="K408" i="17"/>
  <c r="L408" i="17"/>
  <c r="M408" i="17"/>
  <c r="N408" i="17"/>
  <c r="O408" i="17"/>
  <c r="P408" i="17"/>
  <c r="Q408" i="17"/>
  <c r="R408" i="17"/>
  <c r="S408" i="17"/>
  <c r="T408" i="17"/>
  <c r="U408" i="17"/>
  <c r="V408" i="17"/>
  <c r="W408" i="17"/>
  <c r="X408" i="17"/>
  <c r="Y408" i="17"/>
  <c r="Z408" i="17"/>
  <c r="AB408" i="17"/>
  <c r="AC408" i="17"/>
  <c r="AE408" i="17"/>
  <c r="AI408" i="17" s="1"/>
  <c r="AK408" i="17" s="1"/>
  <c r="C409" i="17"/>
  <c r="D409" i="17"/>
  <c r="E409" i="17"/>
  <c r="F409" i="17"/>
  <c r="G409" i="17"/>
  <c r="H409" i="17"/>
  <c r="I409" i="17"/>
  <c r="J409" i="17"/>
  <c r="K409" i="17"/>
  <c r="L409" i="17"/>
  <c r="M409" i="17"/>
  <c r="N409" i="17"/>
  <c r="O409" i="17"/>
  <c r="P409" i="17"/>
  <c r="Q409" i="17"/>
  <c r="R409" i="17"/>
  <c r="S409" i="17"/>
  <c r="T409" i="17"/>
  <c r="U409" i="17"/>
  <c r="V409" i="17"/>
  <c r="W409" i="17"/>
  <c r="X409" i="17"/>
  <c r="Y409" i="17"/>
  <c r="Z409" i="17"/>
  <c r="AB409" i="17"/>
  <c r="AC409" i="17"/>
  <c r="AE409" i="17"/>
  <c r="AI409" i="17" s="1"/>
  <c r="C410" i="17"/>
  <c r="D410" i="17"/>
  <c r="E410" i="17"/>
  <c r="F410" i="17"/>
  <c r="G410" i="17"/>
  <c r="H410" i="17"/>
  <c r="I410" i="17"/>
  <c r="J410" i="17"/>
  <c r="K410" i="17"/>
  <c r="L410" i="17"/>
  <c r="M410" i="17"/>
  <c r="N410" i="17"/>
  <c r="O410" i="17"/>
  <c r="P410" i="17"/>
  <c r="Q410" i="17"/>
  <c r="R410" i="17"/>
  <c r="S410" i="17"/>
  <c r="T410" i="17"/>
  <c r="U410" i="17"/>
  <c r="V410" i="17"/>
  <c r="W410" i="17"/>
  <c r="X410" i="17"/>
  <c r="Y410" i="17"/>
  <c r="Z410" i="17"/>
  <c r="AB410" i="17"/>
  <c r="AC410" i="17"/>
  <c r="AD410" i="17"/>
  <c r="AE410" i="17"/>
  <c r="AI410" i="17"/>
  <c r="AJ410" i="17" s="1"/>
  <c r="C411" i="17"/>
  <c r="D411" i="17"/>
  <c r="E411" i="17"/>
  <c r="F411" i="17"/>
  <c r="G411" i="17"/>
  <c r="H411" i="17"/>
  <c r="I411" i="17"/>
  <c r="J411" i="17"/>
  <c r="K411" i="17"/>
  <c r="L411" i="17"/>
  <c r="M411" i="17"/>
  <c r="N411" i="17"/>
  <c r="O411" i="17"/>
  <c r="P411" i="17"/>
  <c r="Q411" i="17"/>
  <c r="R411" i="17"/>
  <c r="S411" i="17"/>
  <c r="T411" i="17"/>
  <c r="U411" i="17"/>
  <c r="V411" i="17"/>
  <c r="W411" i="17"/>
  <c r="X411" i="17"/>
  <c r="Y411" i="17"/>
  <c r="Z411" i="17"/>
  <c r="AB411" i="17"/>
  <c r="AC411" i="17"/>
  <c r="AE411" i="17"/>
  <c r="C412" i="17"/>
  <c r="D412" i="17"/>
  <c r="E412" i="17"/>
  <c r="F412" i="17"/>
  <c r="G412" i="17"/>
  <c r="H412" i="17"/>
  <c r="I412" i="17"/>
  <c r="J412" i="17"/>
  <c r="K412" i="17"/>
  <c r="L412" i="17"/>
  <c r="M412" i="17"/>
  <c r="N412" i="17"/>
  <c r="O412" i="17"/>
  <c r="P412" i="17"/>
  <c r="Q412" i="17"/>
  <c r="R412" i="17"/>
  <c r="S412" i="17"/>
  <c r="T412" i="17"/>
  <c r="U412" i="17"/>
  <c r="V412" i="17"/>
  <c r="W412" i="17"/>
  <c r="X412" i="17"/>
  <c r="Y412" i="17"/>
  <c r="Z412" i="17"/>
  <c r="AB412" i="17"/>
  <c r="AC412" i="17"/>
  <c r="AE412" i="17"/>
  <c r="AD412" i="17" s="1"/>
  <c r="C413" i="17"/>
  <c r="D413" i="17"/>
  <c r="E413" i="17"/>
  <c r="F413" i="17"/>
  <c r="G413" i="17"/>
  <c r="H413" i="17"/>
  <c r="I413" i="17"/>
  <c r="J413" i="17"/>
  <c r="K413" i="17"/>
  <c r="L413" i="17"/>
  <c r="M413" i="17"/>
  <c r="N413" i="17"/>
  <c r="O413" i="17"/>
  <c r="P413" i="17"/>
  <c r="Q413" i="17"/>
  <c r="R413" i="17"/>
  <c r="S413" i="17"/>
  <c r="T413" i="17"/>
  <c r="U413" i="17"/>
  <c r="V413" i="17"/>
  <c r="W413" i="17"/>
  <c r="X413" i="17"/>
  <c r="Y413" i="17"/>
  <c r="Z413" i="17"/>
  <c r="AB413" i="17"/>
  <c r="AC413" i="17"/>
  <c r="AE413" i="17"/>
  <c r="AD413" i="17" s="1"/>
  <c r="C414" i="17"/>
  <c r="D414" i="17"/>
  <c r="E414" i="17"/>
  <c r="F414" i="17"/>
  <c r="G414" i="17"/>
  <c r="H414" i="17"/>
  <c r="I414" i="17"/>
  <c r="J414" i="17"/>
  <c r="K414" i="17"/>
  <c r="L414" i="17"/>
  <c r="M414" i="17"/>
  <c r="N414" i="17"/>
  <c r="O414" i="17"/>
  <c r="P414" i="17"/>
  <c r="Q414" i="17"/>
  <c r="R414" i="17"/>
  <c r="S414" i="17"/>
  <c r="T414" i="17"/>
  <c r="U414" i="17"/>
  <c r="V414" i="17"/>
  <c r="W414" i="17"/>
  <c r="X414" i="17"/>
  <c r="Y414" i="17"/>
  <c r="Z414" i="17"/>
  <c r="AB414" i="17"/>
  <c r="AC414" i="17"/>
  <c r="AE414" i="17"/>
  <c r="C415" i="17"/>
  <c r="D415" i="17"/>
  <c r="E415" i="17"/>
  <c r="F415" i="17"/>
  <c r="G415" i="17"/>
  <c r="H415" i="17"/>
  <c r="I415" i="17"/>
  <c r="J415" i="17"/>
  <c r="K415" i="17"/>
  <c r="L415" i="17"/>
  <c r="M415" i="17"/>
  <c r="N415" i="17"/>
  <c r="O415" i="17"/>
  <c r="P415" i="17"/>
  <c r="Q415" i="17"/>
  <c r="R415" i="17"/>
  <c r="S415" i="17"/>
  <c r="T415" i="17"/>
  <c r="U415" i="17"/>
  <c r="V415" i="17"/>
  <c r="W415" i="17"/>
  <c r="X415" i="17"/>
  <c r="Y415" i="17"/>
  <c r="Z415" i="17"/>
  <c r="AB415" i="17"/>
  <c r="AC415" i="17"/>
  <c r="AE415" i="17"/>
  <c r="AI415" i="17" s="1"/>
  <c r="C416" i="17"/>
  <c r="D416" i="17"/>
  <c r="E416" i="17"/>
  <c r="F416" i="17"/>
  <c r="G416" i="17"/>
  <c r="H416" i="17"/>
  <c r="I416" i="17"/>
  <c r="J416" i="17"/>
  <c r="K416" i="17"/>
  <c r="L416" i="17"/>
  <c r="M416" i="17"/>
  <c r="N416" i="17"/>
  <c r="O416" i="17"/>
  <c r="P416" i="17"/>
  <c r="Q416" i="17"/>
  <c r="R416" i="17"/>
  <c r="S416" i="17"/>
  <c r="T416" i="17"/>
  <c r="U416" i="17"/>
  <c r="V416" i="17"/>
  <c r="W416" i="17"/>
  <c r="X416" i="17"/>
  <c r="Y416" i="17"/>
  <c r="Z416" i="17"/>
  <c r="AB416" i="17"/>
  <c r="AC416" i="17"/>
  <c r="AE416" i="17"/>
  <c r="AI416" i="17" s="1"/>
  <c r="C417" i="17"/>
  <c r="D417" i="17"/>
  <c r="E417" i="17"/>
  <c r="F417" i="17"/>
  <c r="G417" i="17"/>
  <c r="H417" i="17"/>
  <c r="I417" i="17"/>
  <c r="J417" i="17"/>
  <c r="K417" i="17"/>
  <c r="L417" i="17"/>
  <c r="M417" i="17"/>
  <c r="N417" i="17"/>
  <c r="O417" i="17"/>
  <c r="P417" i="17"/>
  <c r="Q417" i="17"/>
  <c r="R417" i="17"/>
  <c r="S417" i="17"/>
  <c r="T417" i="17"/>
  <c r="U417" i="17"/>
  <c r="V417" i="17"/>
  <c r="W417" i="17"/>
  <c r="X417" i="17"/>
  <c r="Y417" i="17"/>
  <c r="Z417" i="17"/>
  <c r="AB417" i="17"/>
  <c r="AC417" i="17"/>
  <c r="AE417" i="17"/>
  <c r="AD417" i="17" s="1"/>
  <c r="C418" i="17"/>
  <c r="D418" i="17"/>
  <c r="E418" i="17"/>
  <c r="F418" i="17"/>
  <c r="G418" i="17"/>
  <c r="H418" i="17"/>
  <c r="I418" i="17"/>
  <c r="J418" i="17"/>
  <c r="K418" i="17"/>
  <c r="L418" i="17"/>
  <c r="M418" i="17"/>
  <c r="N418" i="17"/>
  <c r="O418" i="17"/>
  <c r="P418" i="17"/>
  <c r="Q418" i="17"/>
  <c r="R418" i="17"/>
  <c r="S418" i="17"/>
  <c r="T418" i="17"/>
  <c r="U418" i="17"/>
  <c r="V418" i="17"/>
  <c r="W418" i="17"/>
  <c r="X418" i="17"/>
  <c r="Y418" i="17"/>
  <c r="Z418" i="17"/>
  <c r="AB418" i="17"/>
  <c r="AC418" i="17"/>
  <c r="AE418" i="17"/>
  <c r="AD418" i="17" s="1"/>
  <c r="C419" i="17"/>
  <c r="D419" i="17"/>
  <c r="E419" i="17"/>
  <c r="F419" i="17"/>
  <c r="G419" i="17"/>
  <c r="H419" i="17"/>
  <c r="I419" i="17"/>
  <c r="J419" i="17"/>
  <c r="K419" i="17"/>
  <c r="L419" i="17"/>
  <c r="M419" i="17"/>
  <c r="N419" i="17"/>
  <c r="O419" i="17"/>
  <c r="P419" i="17"/>
  <c r="Q419" i="17"/>
  <c r="R419" i="17"/>
  <c r="S419" i="17"/>
  <c r="T419" i="17"/>
  <c r="U419" i="17"/>
  <c r="V419" i="17"/>
  <c r="W419" i="17"/>
  <c r="X419" i="17"/>
  <c r="Y419" i="17"/>
  <c r="Z419" i="17"/>
  <c r="AB419" i="17"/>
  <c r="AC419" i="17"/>
  <c r="AE419" i="17"/>
  <c r="AD419" i="17" s="1"/>
  <c r="C420" i="17"/>
  <c r="D420" i="17"/>
  <c r="E420" i="17"/>
  <c r="F420" i="17"/>
  <c r="G420" i="17"/>
  <c r="H420" i="17"/>
  <c r="I420" i="17"/>
  <c r="J420" i="17"/>
  <c r="K420" i="17"/>
  <c r="L420" i="17"/>
  <c r="M420" i="17"/>
  <c r="N420" i="17"/>
  <c r="O420" i="17"/>
  <c r="P420" i="17"/>
  <c r="Q420" i="17"/>
  <c r="R420" i="17"/>
  <c r="S420" i="17"/>
  <c r="T420" i="17"/>
  <c r="U420" i="17"/>
  <c r="V420" i="17"/>
  <c r="W420" i="17"/>
  <c r="X420" i="17"/>
  <c r="Y420" i="17"/>
  <c r="Z420" i="17"/>
  <c r="AB420" i="17"/>
  <c r="AC420" i="17"/>
  <c r="AE420" i="17"/>
  <c r="AD420" i="17" s="1"/>
  <c r="C421" i="17"/>
  <c r="D421" i="17"/>
  <c r="E421" i="17"/>
  <c r="F421" i="17"/>
  <c r="G421" i="17"/>
  <c r="H421" i="17"/>
  <c r="I421" i="17"/>
  <c r="J421" i="17"/>
  <c r="K421" i="17"/>
  <c r="L421" i="17"/>
  <c r="M421" i="17"/>
  <c r="N421" i="17"/>
  <c r="O421" i="17"/>
  <c r="P421" i="17"/>
  <c r="Q421" i="17"/>
  <c r="R421" i="17"/>
  <c r="S421" i="17"/>
  <c r="T421" i="17"/>
  <c r="U421" i="17"/>
  <c r="V421" i="17"/>
  <c r="W421" i="17"/>
  <c r="X421" i="17"/>
  <c r="Y421" i="17"/>
  <c r="Z421" i="17"/>
  <c r="AB421" i="17"/>
  <c r="AC421" i="17"/>
  <c r="AE421" i="17"/>
  <c r="AD421" i="17" s="1"/>
  <c r="C422" i="17"/>
  <c r="D422" i="17"/>
  <c r="E422" i="17"/>
  <c r="F422" i="17"/>
  <c r="G422" i="17"/>
  <c r="H422" i="17"/>
  <c r="I422" i="17"/>
  <c r="J422" i="17"/>
  <c r="K422" i="17"/>
  <c r="L422" i="17"/>
  <c r="M422" i="17"/>
  <c r="N422" i="17"/>
  <c r="O422" i="17"/>
  <c r="P422" i="17"/>
  <c r="Q422" i="17"/>
  <c r="R422" i="17"/>
  <c r="S422" i="17"/>
  <c r="T422" i="17"/>
  <c r="U422" i="17"/>
  <c r="V422" i="17"/>
  <c r="W422" i="17"/>
  <c r="X422" i="17"/>
  <c r="Y422" i="17"/>
  <c r="Z422" i="17"/>
  <c r="AB422" i="17"/>
  <c r="AC422" i="17"/>
  <c r="AE422" i="17"/>
  <c r="AD422" i="17" s="1"/>
  <c r="C423" i="17"/>
  <c r="D423" i="17"/>
  <c r="E423" i="17"/>
  <c r="F423" i="17"/>
  <c r="G423" i="17"/>
  <c r="H423" i="17"/>
  <c r="I423" i="17"/>
  <c r="J423" i="17"/>
  <c r="K423" i="17"/>
  <c r="L423" i="17"/>
  <c r="M423" i="17"/>
  <c r="N423" i="17"/>
  <c r="O423" i="17"/>
  <c r="P423" i="17"/>
  <c r="Q423" i="17"/>
  <c r="R423" i="17"/>
  <c r="S423" i="17"/>
  <c r="T423" i="17"/>
  <c r="U423" i="17"/>
  <c r="V423" i="17"/>
  <c r="W423" i="17"/>
  <c r="X423" i="17"/>
  <c r="Y423" i="17"/>
  <c r="Z423" i="17"/>
  <c r="AB423" i="17"/>
  <c r="AC423" i="17"/>
  <c r="AE423" i="17"/>
  <c r="AD423" i="17" s="1"/>
  <c r="C424" i="17"/>
  <c r="D424" i="17"/>
  <c r="E424" i="17"/>
  <c r="F424" i="17"/>
  <c r="G424" i="17"/>
  <c r="H424" i="17"/>
  <c r="I424" i="17"/>
  <c r="J424" i="17"/>
  <c r="K424" i="17"/>
  <c r="L424" i="17"/>
  <c r="M424" i="17"/>
  <c r="N424" i="17"/>
  <c r="O424" i="17"/>
  <c r="P424" i="17"/>
  <c r="Q424" i="17"/>
  <c r="R424" i="17"/>
  <c r="S424" i="17"/>
  <c r="T424" i="17"/>
  <c r="U424" i="17"/>
  <c r="V424" i="17"/>
  <c r="W424" i="17"/>
  <c r="X424" i="17"/>
  <c r="Y424" i="17"/>
  <c r="Z424" i="17"/>
  <c r="AB424" i="17"/>
  <c r="AC424" i="17"/>
  <c r="AE424" i="17"/>
  <c r="AI424" i="17" s="1"/>
  <c r="C425" i="17"/>
  <c r="D425" i="17"/>
  <c r="E425" i="17"/>
  <c r="F425" i="17"/>
  <c r="G425" i="17"/>
  <c r="H425" i="17"/>
  <c r="I425" i="17"/>
  <c r="J425" i="17"/>
  <c r="K425" i="17"/>
  <c r="L425" i="17"/>
  <c r="M425" i="17"/>
  <c r="N425" i="17"/>
  <c r="O425" i="17"/>
  <c r="P425" i="17"/>
  <c r="Q425" i="17"/>
  <c r="R425" i="17"/>
  <c r="S425" i="17"/>
  <c r="T425" i="17"/>
  <c r="U425" i="17"/>
  <c r="V425" i="17"/>
  <c r="W425" i="17"/>
  <c r="X425" i="17"/>
  <c r="Y425" i="17"/>
  <c r="Z425" i="17"/>
  <c r="AB425" i="17"/>
  <c r="AC425" i="17"/>
  <c r="AE425" i="17"/>
  <c r="C426" i="17"/>
  <c r="D426" i="17"/>
  <c r="E426" i="17"/>
  <c r="F426" i="17"/>
  <c r="G426" i="17"/>
  <c r="H426" i="17"/>
  <c r="I426" i="17"/>
  <c r="J426" i="17"/>
  <c r="K426" i="17"/>
  <c r="L426" i="17"/>
  <c r="M426" i="17"/>
  <c r="N426" i="17"/>
  <c r="O426" i="17"/>
  <c r="P426" i="17"/>
  <c r="Q426" i="17"/>
  <c r="R426" i="17"/>
  <c r="S426" i="17"/>
  <c r="T426" i="17"/>
  <c r="U426" i="17"/>
  <c r="V426" i="17"/>
  <c r="W426" i="17"/>
  <c r="X426" i="17"/>
  <c r="Y426" i="17"/>
  <c r="Z426" i="17"/>
  <c r="AB426" i="17"/>
  <c r="AC426" i="17"/>
  <c r="AE426" i="17"/>
  <c r="C427" i="17"/>
  <c r="D427" i="17"/>
  <c r="E427" i="17"/>
  <c r="F427" i="17"/>
  <c r="G427" i="17"/>
  <c r="H427" i="17"/>
  <c r="I427" i="17"/>
  <c r="J427" i="17"/>
  <c r="K427" i="17"/>
  <c r="L427" i="17"/>
  <c r="M427" i="17"/>
  <c r="N427" i="17"/>
  <c r="O427" i="17"/>
  <c r="P427" i="17"/>
  <c r="Q427" i="17"/>
  <c r="R427" i="17"/>
  <c r="S427" i="17"/>
  <c r="T427" i="17"/>
  <c r="U427" i="17"/>
  <c r="V427" i="17"/>
  <c r="W427" i="17"/>
  <c r="X427" i="17"/>
  <c r="Y427" i="17"/>
  <c r="Z427" i="17"/>
  <c r="AB427" i="17"/>
  <c r="AC427" i="17"/>
  <c r="AE427" i="17"/>
  <c r="AI427" i="17" s="1"/>
  <c r="C428" i="17"/>
  <c r="D428" i="17"/>
  <c r="E428" i="17"/>
  <c r="F428" i="17"/>
  <c r="G428" i="17"/>
  <c r="H428" i="17"/>
  <c r="I428" i="17"/>
  <c r="J428" i="17"/>
  <c r="K428" i="17"/>
  <c r="L428" i="17"/>
  <c r="M428" i="17"/>
  <c r="N428" i="17"/>
  <c r="O428" i="17"/>
  <c r="P428" i="17"/>
  <c r="Q428" i="17"/>
  <c r="R428" i="17"/>
  <c r="S428" i="17"/>
  <c r="T428" i="17"/>
  <c r="U428" i="17"/>
  <c r="V428" i="17"/>
  <c r="W428" i="17"/>
  <c r="X428" i="17"/>
  <c r="Y428" i="17"/>
  <c r="Z428" i="17"/>
  <c r="AB428" i="17"/>
  <c r="AC428" i="17"/>
  <c r="AE428" i="17"/>
  <c r="AI428" i="17" s="1"/>
  <c r="C429" i="17"/>
  <c r="D429" i="17"/>
  <c r="E429" i="17"/>
  <c r="F429" i="17"/>
  <c r="G429" i="17"/>
  <c r="H429" i="17"/>
  <c r="I429" i="17"/>
  <c r="J429" i="17"/>
  <c r="K429" i="17"/>
  <c r="L429" i="17"/>
  <c r="M429" i="17"/>
  <c r="N429" i="17"/>
  <c r="O429" i="17"/>
  <c r="P429" i="17"/>
  <c r="Q429" i="17"/>
  <c r="R429" i="17"/>
  <c r="S429" i="17"/>
  <c r="T429" i="17"/>
  <c r="U429" i="17"/>
  <c r="V429" i="17"/>
  <c r="W429" i="17"/>
  <c r="X429" i="17"/>
  <c r="Y429" i="17"/>
  <c r="Z429" i="17"/>
  <c r="AB429" i="17"/>
  <c r="AC429" i="17"/>
  <c r="AE429" i="17" s="1"/>
  <c r="C430" i="17"/>
  <c r="D430" i="17"/>
  <c r="E430" i="17"/>
  <c r="F430" i="17"/>
  <c r="G430" i="17"/>
  <c r="H430" i="17"/>
  <c r="I430" i="17"/>
  <c r="J430" i="17"/>
  <c r="K430" i="17"/>
  <c r="L430" i="17"/>
  <c r="M430" i="17"/>
  <c r="N430" i="17"/>
  <c r="O430" i="17"/>
  <c r="P430" i="17"/>
  <c r="Q430" i="17"/>
  <c r="R430" i="17"/>
  <c r="S430" i="17"/>
  <c r="T430" i="17"/>
  <c r="U430" i="17"/>
  <c r="V430" i="17"/>
  <c r="W430" i="17"/>
  <c r="X430" i="17"/>
  <c r="Y430" i="17"/>
  <c r="Z430" i="17"/>
  <c r="AB430" i="17"/>
  <c r="AC430" i="17"/>
  <c r="AE430" i="17"/>
  <c r="AD430" i="17" s="1"/>
  <c r="C431" i="17"/>
  <c r="D431" i="17"/>
  <c r="E431" i="17"/>
  <c r="F431" i="17"/>
  <c r="G431" i="17"/>
  <c r="H431" i="17"/>
  <c r="I431" i="17"/>
  <c r="J431" i="17"/>
  <c r="K431" i="17"/>
  <c r="L431" i="17"/>
  <c r="M431" i="17"/>
  <c r="N431" i="17"/>
  <c r="O431" i="17"/>
  <c r="P431" i="17"/>
  <c r="Q431" i="17"/>
  <c r="R431" i="17"/>
  <c r="S431" i="17"/>
  <c r="T431" i="17"/>
  <c r="U431" i="17"/>
  <c r="V431" i="17"/>
  <c r="W431" i="17"/>
  <c r="X431" i="17"/>
  <c r="Y431" i="17"/>
  <c r="Z431" i="17"/>
  <c r="AB431" i="17"/>
  <c r="AC431" i="17"/>
  <c r="AE431" i="17"/>
  <c r="AD431" i="17" s="1"/>
  <c r="C432" i="17"/>
  <c r="D432" i="17"/>
  <c r="E432" i="17"/>
  <c r="F432" i="17"/>
  <c r="G432" i="17"/>
  <c r="H432" i="17"/>
  <c r="I432" i="17"/>
  <c r="J432" i="17"/>
  <c r="K432" i="17"/>
  <c r="L432" i="17"/>
  <c r="M432" i="17"/>
  <c r="N432" i="17"/>
  <c r="O432" i="17"/>
  <c r="P432" i="17"/>
  <c r="Q432" i="17"/>
  <c r="R432" i="17"/>
  <c r="S432" i="17"/>
  <c r="T432" i="17"/>
  <c r="U432" i="17"/>
  <c r="V432" i="17"/>
  <c r="W432" i="17"/>
  <c r="X432" i="17"/>
  <c r="Y432" i="17"/>
  <c r="Z432" i="17"/>
  <c r="AB432" i="17"/>
  <c r="AC432" i="17"/>
  <c r="AD432" i="17"/>
  <c r="AE432" i="17"/>
  <c r="AI432" i="17" s="1"/>
  <c r="C433" i="17"/>
  <c r="D433" i="17"/>
  <c r="E433" i="17"/>
  <c r="F433" i="17"/>
  <c r="G433" i="17"/>
  <c r="H433" i="17"/>
  <c r="I433" i="17"/>
  <c r="J433" i="17"/>
  <c r="K433" i="17"/>
  <c r="L433" i="17"/>
  <c r="M433" i="17"/>
  <c r="N433" i="17"/>
  <c r="O433" i="17"/>
  <c r="P433" i="17"/>
  <c r="Q433" i="17"/>
  <c r="R433" i="17"/>
  <c r="S433" i="17"/>
  <c r="T433" i="17"/>
  <c r="U433" i="17"/>
  <c r="V433" i="17"/>
  <c r="W433" i="17"/>
  <c r="X433" i="17"/>
  <c r="Y433" i="17"/>
  <c r="Z433" i="17"/>
  <c r="AB433" i="17"/>
  <c r="AC433" i="17"/>
  <c r="AE433" i="17"/>
  <c r="AD433" i="17" s="1"/>
  <c r="C434" i="17"/>
  <c r="D434" i="17"/>
  <c r="E434" i="17"/>
  <c r="F434" i="17"/>
  <c r="G434" i="17"/>
  <c r="H434" i="17"/>
  <c r="I434" i="17"/>
  <c r="J434" i="17"/>
  <c r="K434" i="17"/>
  <c r="L434" i="17"/>
  <c r="M434" i="17"/>
  <c r="N434" i="17"/>
  <c r="O434" i="17"/>
  <c r="P434" i="17"/>
  <c r="Q434" i="17"/>
  <c r="R434" i="17"/>
  <c r="S434" i="17"/>
  <c r="T434" i="17"/>
  <c r="U434" i="17"/>
  <c r="V434" i="17"/>
  <c r="W434" i="17"/>
  <c r="X434" i="17"/>
  <c r="Y434" i="17"/>
  <c r="Z434" i="17"/>
  <c r="AB434" i="17"/>
  <c r="AC434" i="17"/>
  <c r="AE434" i="17"/>
  <c r="AD434" i="17" s="1"/>
  <c r="AI434" i="17"/>
  <c r="AJ434" i="17" s="1"/>
  <c r="C435" i="17"/>
  <c r="D435" i="17"/>
  <c r="E435" i="17"/>
  <c r="F435" i="17"/>
  <c r="G435" i="17"/>
  <c r="H435" i="17"/>
  <c r="I435" i="17"/>
  <c r="J435" i="17"/>
  <c r="K435" i="17"/>
  <c r="L435" i="17"/>
  <c r="M435" i="17"/>
  <c r="N435" i="17"/>
  <c r="O435" i="17"/>
  <c r="P435" i="17"/>
  <c r="Q435" i="17"/>
  <c r="R435" i="17"/>
  <c r="S435" i="17"/>
  <c r="T435" i="17"/>
  <c r="U435" i="17"/>
  <c r="V435" i="17"/>
  <c r="W435" i="17"/>
  <c r="X435" i="17"/>
  <c r="Y435" i="17"/>
  <c r="Z435" i="17"/>
  <c r="AB435" i="17"/>
  <c r="AC435" i="17"/>
  <c r="AE435" i="17"/>
  <c r="AI435" i="17" s="1"/>
  <c r="C436" i="17"/>
  <c r="D436" i="17"/>
  <c r="E436" i="17"/>
  <c r="F436" i="17"/>
  <c r="G436" i="17"/>
  <c r="H436" i="17"/>
  <c r="I436" i="17"/>
  <c r="J436" i="17"/>
  <c r="K436" i="17"/>
  <c r="L436" i="17"/>
  <c r="M436" i="17"/>
  <c r="N436" i="17"/>
  <c r="O436" i="17"/>
  <c r="P436" i="17"/>
  <c r="Q436" i="17"/>
  <c r="R436" i="17"/>
  <c r="S436" i="17"/>
  <c r="T436" i="17"/>
  <c r="U436" i="17"/>
  <c r="V436" i="17"/>
  <c r="W436" i="17"/>
  <c r="X436" i="17"/>
  <c r="Y436" i="17"/>
  <c r="Z436" i="17"/>
  <c r="AB436" i="17"/>
  <c r="AC436" i="17"/>
  <c r="AE436" i="17"/>
  <c r="AI436" i="17" s="1"/>
  <c r="C437" i="17"/>
  <c r="D437" i="17"/>
  <c r="E437" i="17"/>
  <c r="F437" i="17"/>
  <c r="G437" i="17"/>
  <c r="H437" i="17"/>
  <c r="I437" i="17"/>
  <c r="J437" i="17"/>
  <c r="K437" i="17"/>
  <c r="L437" i="17"/>
  <c r="M437" i="17"/>
  <c r="N437" i="17"/>
  <c r="O437" i="17"/>
  <c r="P437" i="17"/>
  <c r="Q437" i="17"/>
  <c r="R437" i="17"/>
  <c r="S437" i="17"/>
  <c r="T437" i="17"/>
  <c r="U437" i="17"/>
  <c r="V437" i="17"/>
  <c r="W437" i="17"/>
  <c r="X437" i="17"/>
  <c r="Y437" i="17"/>
  <c r="Z437" i="17"/>
  <c r="AB437" i="17"/>
  <c r="AC437" i="17"/>
  <c r="AE437" i="17"/>
  <c r="AD437" i="17" s="1"/>
  <c r="AI437" i="17"/>
  <c r="AJ437" i="17" s="1"/>
  <c r="C438" i="17"/>
  <c r="D438" i="17"/>
  <c r="E438" i="17"/>
  <c r="F438" i="17"/>
  <c r="G438" i="17"/>
  <c r="H438" i="17"/>
  <c r="I438" i="17"/>
  <c r="J438" i="17"/>
  <c r="K438" i="17"/>
  <c r="L438" i="17"/>
  <c r="M438" i="17"/>
  <c r="N438" i="17"/>
  <c r="O438" i="17"/>
  <c r="P438" i="17"/>
  <c r="Q438" i="17"/>
  <c r="R438" i="17"/>
  <c r="S438" i="17"/>
  <c r="T438" i="17"/>
  <c r="U438" i="17"/>
  <c r="V438" i="17"/>
  <c r="W438" i="17"/>
  <c r="X438" i="17"/>
  <c r="Y438" i="17"/>
  <c r="Z438" i="17"/>
  <c r="AB438" i="17"/>
  <c r="AC438" i="17"/>
  <c r="AE438" i="17"/>
  <c r="C439" i="17"/>
  <c r="D439" i="17"/>
  <c r="E439" i="17"/>
  <c r="F439" i="17"/>
  <c r="G439" i="17"/>
  <c r="H439" i="17"/>
  <c r="I439" i="17"/>
  <c r="J439" i="17"/>
  <c r="K439" i="17"/>
  <c r="L439" i="17"/>
  <c r="M439" i="17"/>
  <c r="N439" i="17"/>
  <c r="O439" i="17"/>
  <c r="P439" i="17"/>
  <c r="Q439" i="17"/>
  <c r="R439" i="17"/>
  <c r="S439" i="17"/>
  <c r="T439" i="17"/>
  <c r="U439" i="17"/>
  <c r="V439" i="17"/>
  <c r="W439" i="17"/>
  <c r="X439" i="17"/>
  <c r="Y439" i="17"/>
  <c r="Z439" i="17"/>
  <c r="AB439" i="17"/>
  <c r="AC439" i="17"/>
  <c r="AE439" i="17"/>
  <c r="AI439" i="17" s="1"/>
  <c r="C440" i="17"/>
  <c r="D440" i="17"/>
  <c r="E440" i="17"/>
  <c r="F440" i="17"/>
  <c r="G440" i="17"/>
  <c r="H440" i="17"/>
  <c r="I440" i="17"/>
  <c r="J440" i="17"/>
  <c r="K440" i="17"/>
  <c r="L440" i="17"/>
  <c r="M440" i="17"/>
  <c r="N440" i="17"/>
  <c r="O440" i="17"/>
  <c r="P440" i="17"/>
  <c r="Q440" i="17"/>
  <c r="R440" i="17"/>
  <c r="S440" i="17"/>
  <c r="T440" i="17"/>
  <c r="U440" i="17"/>
  <c r="V440" i="17"/>
  <c r="W440" i="17"/>
  <c r="X440" i="17"/>
  <c r="Y440" i="17"/>
  <c r="Z440" i="17"/>
  <c r="AB440" i="17"/>
  <c r="AC440" i="17"/>
  <c r="AE440" i="17"/>
  <c r="AI440" i="17" s="1"/>
  <c r="C441" i="17"/>
  <c r="D441" i="17"/>
  <c r="E441" i="17"/>
  <c r="F441" i="17"/>
  <c r="G441" i="17"/>
  <c r="H441" i="17"/>
  <c r="I441" i="17"/>
  <c r="J441" i="17"/>
  <c r="K441" i="17"/>
  <c r="L441" i="17"/>
  <c r="M441" i="17"/>
  <c r="N441" i="17"/>
  <c r="O441" i="17"/>
  <c r="P441" i="17"/>
  <c r="Q441" i="17"/>
  <c r="R441" i="17"/>
  <c r="S441" i="17"/>
  <c r="T441" i="17"/>
  <c r="U441" i="17"/>
  <c r="V441" i="17"/>
  <c r="W441" i="17"/>
  <c r="X441" i="17"/>
  <c r="Y441" i="17"/>
  <c r="Z441" i="17"/>
  <c r="AB441" i="17"/>
  <c r="AC441" i="17"/>
  <c r="AE441" i="17"/>
  <c r="C442" i="17"/>
  <c r="D442" i="17"/>
  <c r="E442" i="17"/>
  <c r="F442" i="17"/>
  <c r="G442" i="17"/>
  <c r="H442" i="17"/>
  <c r="I442" i="17"/>
  <c r="J442" i="17"/>
  <c r="K442" i="17"/>
  <c r="L442" i="17"/>
  <c r="M442" i="17"/>
  <c r="N442" i="17"/>
  <c r="O442" i="17"/>
  <c r="P442" i="17"/>
  <c r="Q442" i="17"/>
  <c r="R442" i="17"/>
  <c r="S442" i="17"/>
  <c r="T442" i="17"/>
  <c r="U442" i="17"/>
  <c r="V442" i="17"/>
  <c r="W442" i="17"/>
  <c r="X442" i="17"/>
  <c r="Y442" i="17"/>
  <c r="Z442" i="17"/>
  <c r="AB442" i="17"/>
  <c r="AC442" i="17"/>
  <c r="AE442" i="17"/>
  <c r="AD442" i="17" s="1"/>
  <c r="C443" i="17"/>
  <c r="D443" i="17"/>
  <c r="E443" i="17"/>
  <c r="F443" i="17"/>
  <c r="G443" i="17"/>
  <c r="H443" i="17"/>
  <c r="I443" i="17"/>
  <c r="J443" i="17"/>
  <c r="K443" i="17"/>
  <c r="L443" i="17"/>
  <c r="M443" i="17"/>
  <c r="N443" i="17"/>
  <c r="O443" i="17"/>
  <c r="P443" i="17"/>
  <c r="Q443" i="17"/>
  <c r="R443" i="17"/>
  <c r="S443" i="17"/>
  <c r="T443" i="17"/>
  <c r="U443" i="17"/>
  <c r="V443" i="17"/>
  <c r="W443" i="17"/>
  <c r="X443" i="17"/>
  <c r="Y443" i="17"/>
  <c r="Z443" i="17"/>
  <c r="AB443" i="17"/>
  <c r="AC443" i="17"/>
  <c r="AE443" i="17"/>
  <c r="AD443" i="17" s="1"/>
  <c r="C444" i="17"/>
  <c r="D444" i="17"/>
  <c r="E444" i="17"/>
  <c r="F444" i="17"/>
  <c r="G444" i="17"/>
  <c r="H444" i="17"/>
  <c r="I444" i="17"/>
  <c r="J444" i="17"/>
  <c r="K444" i="17"/>
  <c r="L444" i="17"/>
  <c r="M444" i="17"/>
  <c r="N444" i="17"/>
  <c r="O444" i="17"/>
  <c r="P444" i="17"/>
  <c r="Q444" i="17"/>
  <c r="R444" i="17"/>
  <c r="S444" i="17"/>
  <c r="T444" i="17"/>
  <c r="U444" i="17"/>
  <c r="V444" i="17"/>
  <c r="W444" i="17"/>
  <c r="X444" i="17"/>
  <c r="Y444" i="17"/>
  <c r="Z444" i="17"/>
  <c r="AB444" i="17"/>
  <c r="AC444" i="17"/>
  <c r="AD444" i="17"/>
  <c r="AE444" i="17"/>
  <c r="AI444" i="17" s="1"/>
  <c r="C445" i="17"/>
  <c r="D445" i="17"/>
  <c r="E445" i="17"/>
  <c r="F445" i="17"/>
  <c r="G445" i="17"/>
  <c r="H445" i="17"/>
  <c r="I445" i="17"/>
  <c r="J445" i="17"/>
  <c r="K445" i="17"/>
  <c r="L445" i="17"/>
  <c r="M445" i="17"/>
  <c r="N445" i="17"/>
  <c r="O445" i="17"/>
  <c r="P445" i="17"/>
  <c r="Q445" i="17"/>
  <c r="R445" i="17"/>
  <c r="S445" i="17"/>
  <c r="T445" i="17"/>
  <c r="U445" i="17"/>
  <c r="V445" i="17"/>
  <c r="W445" i="17"/>
  <c r="X445" i="17"/>
  <c r="Y445" i="17"/>
  <c r="Z445" i="17"/>
  <c r="AB445" i="17"/>
  <c r="AC445" i="17"/>
  <c r="AE445" i="17"/>
  <c r="AD445" i="17" s="1"/>
  <c r="C446" i="17"/>
  <c r="D446" i="17"/>
  <c r="E446" i="17"/>
  <c r="F446" i="17"/>
  <c r="G446" i="17"/>
  <c r="H446" i="17"/>
  <c r="I446" i="17"/>
  <c r="J446" i="17"/>
  <c r="K446" i="17"/>
  <c r="L446" i="17"/>
  <c r="M446" i="17"/>
  <c r="N446" i="17"/>
  <c r="O446" i="17"/>
  <c r="P446" i="17"/>
  <c r="Q446" i="17"/>
  <c r="R446" i="17"/>
  <c r="S446" i="17"/>
  <c r="T446" i="17"/>
  <c r="U446" i="17"/>
  <c r="V446" i="17"/>
  <c r="W446" i="17"/>
  <c r="X446" i="17"/>
  <c r="Y446" i="17"/>
  <c r="Z446" i="17"/>
  <c r="AB446" i="17"/>
  <c r="AC446" i="17"/>
  <c r="AE446" i="17"/>
  <c r="AD446" i="17" s="1"/>
  <c r="C447" i="17"/>
  <c r="D447" i="17"/>
  <c r="E447" i="17"/>
  <c r="F447" i="17"/>
  <c r="G447" i="17"/>
  <c r="H447" i="17"/>
  <c r="I447" i="17"/>
  <c r="J447" i="17"/>
  <c r="K447" i="17"/>
  <c r="L447" i="17"/>
  <c r="M447" i="17"/>
  <c r="N447" i="17"/>
  <c r="O447" i="17"/>
  <c r="P447" i="17"/>
  <c r="Q447" i="17"/>
  <c r="R447" i="17"/>
  <c r="S447" i="17"/>
  <c r="T447" i="17"/>
  <c r="U447" i="17"/>
  <c r="V447" i="17"/>
  <c r="W447" i="17"/>
  <c r="X447" i="17"/>
  <c r="Y447" i="17"/>
  <c r="Z447" i="17"/>
  <c r="AB447" i="17"/>
  <c r="AC447" i="17"/>
  <c r="AE447" i="17"/>
  <c r="AD447" i="17" s="1"/>
  <c r="AI447" i="17"/>
  <c r="C448" i="17"/>
  <c r="D448" i="17"/>
  <c r="E448" i="17"/>
  <c r="F448" i="17"/>
  <c r="G448" i="17"/>
  <c r="H448" i="17"/>
  <c r="I448" i="17"/>
  <c r="J448" i="17"/>
  <c r="K448" i="17"/>
  <c r="L448" i="17"/>
  <c r="M448" i="17"/>
  <c r="N448" i="17"/>
  <c r="O448" i="17"/>
  <c r="P448" i="17"/>
  <c r="Q448" i="17"/>
  <c r="R448" i="17"/>
  <c r="S448" i="17"/>
  <c r="T448" i="17"/>
  <c r="U448" i="17"/>
  <c r="V448" i="17"/>
  <c r="W448" i="17"/>
  <c r="X448" i="17"/>
  <c r="Y448" i="17"/>
  <c r="Z448" i="17"/>
  <c r="AB448" i="17"/>
  <c r="AC448" i="17"/>
  <c r="AE448" i="17"/>
  <c r="AI448" i="17" s="1"/>
  <c r="C449" i="17"/>
  <c r="D449" i="17"/>
  <c r="E449" i="17"/>
  <c r="F449" i="17"/>
  <c r="G449" i="17"/>
  <c r="H449" i="17"/>
  <c r="I449" i="17"/>
  <c r="J449" i="17"/>
  <c r="K449" i="17"/>
  <c r="L449" i="17"/>
  <c r="M449" i="17"/>
  <c r="N449" i="17"/>
  <c r="O449" i="17"/>
  <c r="P449" i="17"/>
  <c r="Q449" i="17"/>
  <c r="R449" i="17"/>
  <c r="S449" i="17"/>
  <c r="T449" i="17"/>
  <c r="U449" i="17"/>
  <c r="V449" i="17"/>
  <c r="W449" i="17"/>
  <c r="X449" i="17"/>
  <c r="Y449" i="17"/>
  <c r="Z449" i="17"/>
  <c r="AB449" i="17"/>
  <c r="AC449" i="17"/>
  <c r="AE449" i="17"/>
  <c r="C450" i="17"/>
  <c r="D450" i="17"/>
  <c r="E450" i="17"/>
  <c r="F450" i="17"/>
  <c r="G450" i="17"/>
  <c r="H450" i="17"/>
  <c r="I450" i="17"/>
  <c r="J450" i="17"/>
  <c r="K450" i="17"/>
  <c r="L450" i="17"/>
  <c r="M450" i="17"/>
  <c r="N450" i="17"/>
  <c r="O450" i="17"/>
  <c r="P450" i="17"/>
  <c r="Q450" i="17"/>
  <c r="R450" i="17"/>
  <c r="S450" i="17"/>
  <c r="T450" i="17"/>
  <c r="U450" i="17"/>
  <c r="V450" i="17"/>
  <c r="W450" i="17"/>
  <c r="X450" i="17"/>
  <c r="Y450" i="17"/>
  <c r="Z450" i="17"/>
  <c r="AB450" i="17"/>
  <c r="AC450" i="17"/>
  <c r="AE450" i="17"/>
  <c r="C451" i="17"/>
  <c r="D451" i="17"/>
  <c r="E451" i="17"/>
  <c r="F451" i="17"/>
  <c r="G451" i="17"/>
  <c r="H451" i="17"/>
  <c r="I451" i="17"/>
  <c r="J451" i="17"/>
  <c r="K451" i="17"/>
  <c r="L451" i="17"/>
  <c r="M451" i="17"/>
  <c r="N451" i="17"/>
  <c r="O451" i="17"/>
  <c r="P451" i="17"/>
  <c r="Q451" i="17"/>
  <c r="R451" i="17"/>
  <c r="S451" i="17"/>
  <c r="T451" i="17"/>
  <c r="U451" i="17"/>
  <c r="V451" i="17"/>
  <c r="W451" i="17"/>
  <c r="X451" i="17"/>
  <c r="Y451" i="17"/>
  <c r="Z451" i="17"/>
  <c r="AB451" i="17"/>
  <c r="AC451" i="17"/>
  <c r="AD451" i="17"/>
  <c r="AE451" i="17"/>
  <c r="AI451" i="17" s="1"/>
  <c r="C452" i="17"/>
  <c r="D452" i="17"/>
  <c r="E452" i="17"/>
  <c r="F452" i="17"/>
  <c r="G452" i="17"/>
  <c r="H452" i="17"/>
  <c r="I452" i="17"/>
  <c r="J452" i="17"/>
  <c r="K452" i="17"/>
  <c r="L452" i="17"/>
  <c r="M452" i="17"/>
  <c r="N452" i="17"/>
  <c r="O452" i="17"/>
  <c r="P452" i="17"/>
  <c r="Q452" i="17"/>
  <c r="R452" i="17"/>
  <c r="S452" i="17"/>
  <c r="T452" i="17"/>
  <c r="U452" i="17"/>
  <c r="V452" i="17"/>
  <c r="W452" i="17"/>
  <c r="X452" i="17"/>
  <c r="Y452" i="17"/>
  <c r="Z452" i="17"/>
  <c r="AB452" i="17"/>
  <c r="AC452" i="17"/>
  <c r="AE452" i="17"/>
  <c r="C453" i="17"/>
  <c r="D453" i="17"/>
  <c r="E453" i="17"/>
  <c r="F453" i="17"/>
  <c r="G453" i="17"/>
  <c r="H453" i="17"/>
  <c r="I453" i="17"/>
  <c r="J453" i="17"/>
  <c r="K453" i="17"/>
  <c r="L453" i="17"/>
  <c r="M453" i="17"/>
  <c r="N453" i="17"/>
  <c r="O453" i="17"/>
  <c r="P453" i="17"/>
  <c r="Q453" i="17"/>
  <c r="R453" i="17"/>
  <c r="S453" i="17"/>
  <c r="T453" i="17"/>
  <c r="U453" i="17"/>
  <c r="V453" i="17"/>
  <c r="W453" i="17"/>
  <c r="X453" i="17"/>
  <c r="Y453" i="17"/>
  <c r="Z453" i="17"/>
  <c r="AB453" i="17"/>
  <c r="AC453" i="17"/>
  <c r="AE453" i="17"/>
  <c r="AD453" i="17" s="1"/>
  <c r="C454" i="17"/>
  <c r="D454" i="17"/>
  <c r="E454" i="17"/>
  <c r="F454" i="17"/>
  <c r="G454" i="17"/>
  <c r="H454" i="17"/>
  <c r="I454" i="17"/>
  <c r="J454" i="17"/>
  <c r="K454" i="17"/>
  <c r="L454" i="17"/>
  <c r="M454" i="17"/>
  <c r="N454" i="17"/>
  <c r="O454" i="17"/>
  <c r="P454" i="17"/>
  <c r="Q454" i="17"/>
  <c r="R454" i="17"/>
  <c r="S454" i="17"/>
  <c r="T454" i="17"/>
  <c r="U454" i="17"/>
  <c r="V454" i="17"/>
  <c r="W454" i="17"/>
  <c r="X454" i="17"/>
  <c r="Y454" i="17"/>
  <c r="Z454" i="17"/>
  <c r="AB454" i="17"/>
  <c r="AC454" i="17"/>
  <c r="AE454" i="17"/>
  <c r="AI454" i="17" s="1"/>
  <c r="AJ454" i="17" s="1"/>
  <c r="C455" i="17"/>
  <c r="D455" i="17"/>
  <c r="E455" i="17"/>
  <c r="F455" i="17"/>
  <c r="G455" i="17"/>
  <c r="H455" i="17"/>
  <c r="I455" i="17"/>
  <c r="J455" i="17"/>
  <c r="K455" i="17"/>
  <c r="L455" i="17"/>
  <c r="M455" i="17"/>
  <c r="N455" i="17"/>
  <c r="O455" i="17"/>
  <c r="P455" i="17"/>
  <c r="Q455" i="17"/>
  <c r="R455" i="17"/>
  <c r="S455" i="17"/>
  <c r="T455" i="17"/>
  <c r="U455" i="17"/>
  <c r="V455" i="17"/>
  <c r="W455" i="17"/>
  <c r="X455" i="17"/>
  <c r="Y455" i="17"/>
  <c r="Z455" i="17"/>
  <c r="AB455" i="17"/>
  <c r="AC455" i="17"/>
  <c r="AE455" i="17"/>
  <c r="AD455" i="17" s="1"/>
  <c r="C456" i="17"/>
  <c r="D456" i="17"/>
  <c r="E456" i="17"/>
  <c r="F456" i="17"/>
  <c r="G456" i="17"/>
  <c r="H456" i="17"/>
  <c r="I456" i="17"/>
  <c r="J456" i="17"/>
  <c r="K456" i="17"/>
  <c r="L456" i="17"/>
  <c r="M456" i="17"/>
  <c r="N456" i="17"/>
  <c r="O456" i="17"/>
  <c r="P456" i="17"/>
  <c r="Q456" i="17"/>
  <c r="R456" i="17"/>
  <c r="S456" i="17"/>
  <c r="T456" i="17"/>
  <c r="U456" i="17"/>
  <c r="V456" i="17"/>
  <c r="W456" i="17"/>
  <c r="X456" i="17"/>
  <c r="Y456" i="17"/>
  <c r="Z456" i="17"/>
  <c r="AB456" i="17"/>
  <c r="AC456" i="17"/>
  <c r="AE456" i="17"/>
  <c r="AD456" i="17" s="1"/>
  <c r="C457" i="17"/>
  <c r="D457" i="17"/>
  <c r="E457" i="17"/>
  <c r="F457" i="17"/>
  <c r="G457" i="17"/>
  <c r="H457" i="17"/>
  <c r="I457" i="17"/>
  <c r="J457" i="17"/>
  <c r="K457" i="17"/>
  <c r="L457" i="17"/>
  <c r="M457" i="17"/>
  <c r="N457" i="17"/>
  <c r="O457" i="17"/>
  <c r="P457" i="17"/>
  <c r="Q457" i="17"/>
  <c r="R457" i="17"/>
  <c r="S457" i="17"/>
  <c r="T457" i="17"/>
  <c r="U457" i="17"/>
  <c r="V457" i="17"/>
  <c r="W457" i="17"/>
  <c r="X457" i="17"/>
  <c r="Y457" i="17"/>
  <c r="Z457" i="17"/>
  <c r="AB457" i="17"/>
  <c r="AC457" i="17"/>
  <c r="AE457" i="17"/>
  <c r="AD457" i="17" s="1"/>
  <c r="C458" i="17"/>
  <c r="D458" i="17"/>
  <c r="E458" i="17"/>
  <c r="F458" i="17"/>
  <c r="G458" i="17"/>
  <c r="H458" i="17"/>
  <c r="I458" i="17"/>
  <c r="J458" i="17"/>
  <c r="K458" i="17"/>
  <c r="L458" i="17"/>
  <c r="M458" i="17"/>
  <c r="N458" i="17"/>
  <c r="O458" i="17"/>
  <c r="P458" i="17"/>
  <c r="Q458" i="17"/>
  <c r="R458" i="17"/>
  <c r="S458" i="17"/>
  <c r="T458" i="17"/>
  <c r="U458" i="17"/>
  <c r="V458" i="17"/>
  <c r="W458" i="17"/>
  <c r="X458" i="17"/>
  <c r="Y458" i="17"/>
  <c r="Z458" i="17"/>
  <c r="AB458" i="17"/>
  <c r="AC458" i="17"/>
  <c r="AE458" i="17"/>
  <c r="AD458" i="17" s="1"/>
  <c r="C459" i="17"/>
  <c r="D459" i="17"/>
  <c r="E459" i="17"/>
  <c r="F459" i="17"/>
  <c r="G459" i="17"/>
  <c r="H459" i="17"/>
  <c r="I459" i="17"/>
  <c r="J459" i="17"/>
  <c r="K459" i="17"/>
  <c r="L459" i="17"/>
  <c r="M459" i="17"/>
  <c r="N459" i="17"/>
  <c r="O459" i="17"/>
  <c r="P459" i="17"/>
  <c r="Q459" i="17"/>
  <c r="R459" i="17"/>
  <c r="S459" i="17"/>
  <c r="T459" i="17"/>
  <c r="U459" i="17"/>
  <c r="V459" i="17"/>
  <c r="W459" i="17"/>
  <c r="X459" i="17"/>
  <c r="Y459" i="17"/>
  <c r="Z459" i="17"/>
  <c r="AB459" i="17"/>
  <c r="AC459" i="17"/>
  <c r="AE459" i="17"/>
  <c r="AD459" i="17" s="1"/>
  <c r="AI459" i="17"/>
  <c r="C460" i="17"/>
  <c r="D460" i="17"/>
  <c r="E460" i="17"/>
  <c r="F460" i="17"/>
  <c r="G460" i="17"/>
  <c r="H460" i="17"/>
  <c r="I460" i="17"/>
  <c r="J460" i="17"/>
  <c r="K460" i="17"/>
  <c r="L460" i="17"/>
  <c r="M460" i="17"/>
  <c r="N460" i="17"/>
  <c r="O460" i="17"/>
  <c r="P460" i="17"/>
  <c r="Q460" i="17"/>
  <c r="R460" i="17"/>
  <c r="S460" i="17"/>
  <c r="T460" i="17"/>
  <c r="U460" i="17"/>
  <c r="V460" i="17"/>
  <c r="W460" i="17"/>
  <c r="X460" i="17"/>
  <c r="Y460" i="17"/>
  <c r="Z460" i="17"/>
  <c r="AB460" i="17"/>
  <c r="AC460" i="17"/>
  <c r="AE460" i="17" s="1"/>
  <c r="C461" i="17"/>
  <c r="D461" i="17"/>
  <c r="E461" i="17"/>
  <c r="F461" i="17"/>
  <c r="G461" i="17"/>
  <c r="H461" i="17"/>
  <c r="I461" i="17"/>
  <c r="J461" i="17"/>
  <c r="K461" i="17"/>
  <c r="L461" i="17"/>
  <c r="M461" i="17"/>
  <c r="N461" i="17"/>
  <c r="O461" i="17"/>
  <c r="P461" i="17"/>
  <c r="Q461" i="17"/>
  <c r="R461" i="17"/>
  <c r="S461" i="17"/>
  <c r="T461" i="17"/>
  <c r="U461" i="17"/>
  <c r="V461" i="17"/>
  <c r="W461" i="17"/>
  <c r="X461" i="17"/>
  <c r="Y461" i="17"/>
  <c r="Z461" i="17"/>
  <c r="AB461" i="17"/>
  <c r="AC461" i="17"/>
  <c r="AE461" i="17"/>
  <c r="AD461" i="17" s="1"/>
  <c r="AI461" i="17"/>
  <c r="AJ461" i="17" s="1"/>
  <c r="C462" i="17"/>
  <c r="D462" i="17"/>
  <c r="E462" i="17"/>
  <c r="F462" i="17"/>
  <c r="G462" i="17"/>
  <c r="H462" i="17"/>
  <c r="I462" i="17"/>
  <c r="J462" i="17"/>
  <c r="K462" i="17"/>
  <c r="L462" i="17"/>
  <c r="M462" i="17"/>
  <c r="N462" i="17"/>
  <c r="O462" i="17"/>
  <c r="P462" i="17"/>
  <c r="Q462" i="17"/>
  <c r="R462" i="17"/>
  <c r="S462" i="17"/>
  <c r="T462" i="17"/>
  <c r="U462" i="17"/>
  <c r="V462" i="17"/>
  <c r="W462" i="17"/>
  <c r="X462" i="17"/>
  <c r="Y462" i="17"/>
  <c r="Z462" i="17"/>
  <c r="AB462" i="17"/>
  <c r="AC462" i="17"/>
  <c r="AE462" i="17"/>
  <c r="C463" i="17"/>
  <c r="D463" i="17"/>
  <c r="E463" i="17"/>
  <c r="F463" i="17"/>
  <c r="G463" i="17"/>
  <c r="H463" i="17"/>
  <c r="I463" i="17"/>
  <c r="J463" i="17"/>
  <c r="K463" i="17"/>
  <c r="L463" i="17"/>
  <c r="M463" i="17"/>
  <c r="N463" i="17"/>
  <c r="O463" i="17"/>
  <c r="P463" i="17"/>
  <c r="Q463" i="17"/>
  <c r="R463" i="17"/>
  <c r="S463" i="17"/>
  <c r="T463" i="17"/>
  <c r="U463" i="17"/>
  <c r="V463" i="17"/>
  <c r="W463" i="17"/>
  <c r="X463" i="17"/>
  <c r="Y463" i="17"/>
  <c r="Z463" i="17"/>
  <c r="AB463" i="17"/>
  <c r="AC463" i="17"/>
  <c r="AE463" i="17"/>
  <c r="AI463" i="17" s="1"/>
  <c r="AL463" i="17" s="1"/>
  <c r="C464" i="17"/>
  <c r="D464" i="17"/>
  <c r="E464" i="17"/>
  <c r="F464" i="17"/>
  <c r="G464" i="17"/>
  <c r="H464" i="17"/>
  <c r="I464" i="17"/>
  <c r="J464" i="17"/>
  <c r="K464" i="17"/>
  <c r="L464" i="17"/>
  <c r="M464" i="17"/>
  <c r="N464" i="17"/>
  <c r="O464" i="17"/>
  <c r="P464" i="17"/>
  <c r="Q464" i="17"/>
  <c r="R464" i="17"/>
  <c r="S464" i="17"/>
  <c r="T464" i="17"/>
  <c r="U464" i="17"/>
  <c r="V464" i="17"/>
  <c r="W464" i="17"/>
  <c r="X464" i="17"/>
  <c r="Y464" i="17"/>
  <c r="Z464" i="17"/>
  <c r="AB464" i="17"/>
  <c r="AC464" i="17"/>
  <c r="AE464" i="17"/>
  <c r="AI464" i="17" s="1"/>
  <c r="C465" i="17"/>
  <c r="D465" i="17"/>
  <c r="E465" i="17"/>
  <c r="F465" i="17"/>
  <c r="G465" i="17"/>
  <c r="H465" i="17"/>
  <c r="I465" i="17"/>
  <c r="J465" i="17"/>
  <c r="K465" i="17"/>
  <c r="L465" i="17"/>
  <c r="M465" i="17"/>
  <c r="N465" i="17"/>
  <c r="O465" i="17"/>
  <c r="P465" i="17"/>
  <c r="Q465" i="17"/>
  <c r="R465" i="17"/>
  <c r="S465" i="17"/>
  <c r="T465" i="17"/>
  <c r="U465" i="17"/>
  <c r="V465" i="17"/>
  <c r="W465" i="17"/>
  <c r="X465" i="17"/>
  <c r="Y465" i="17"/>
  <c r="Z465" i="17"/>
  <c r="AB465" i="17"/>
  <c r="AC465" i="17"/>
  <c r="AE465" i="17"/>
  <c r="AD465" i="17" s="1"/>
  <c r="C466" i="17"/>
  <c r="D466" i="17"/>
  <c r="E466" i="17"/>
  <c r="F466" i="17"/>
  <c r="G466" i="17"/>
  <c r="H466" i="17"/>
  <c r="I466" i="17"/>
  <c r="J466" i="17"/>
  <c r="K466" i="17"/>
  <c r="L466" i="17"/>
  <c r="M466" i="17"/>
  <c r="N466" i="17"/>
  <c r="O466" i="17"/>
  <c r="P466" i="17"/>
  <c r="Q466" i="17"/>
  <c r="R466" i="17"/>
  <c r="S466" i="17"/>
  <c r="T466" i="17"/>
  <c r="U466" i="17"/>
  <c r="V466" i="17"/>
  <c r="W466" i="17"/>
  <c r="X466" i="17"/>
  <c r="Y466" i="17"/>
  <c r="Z466" i="17"/>
  <c r="AB466" i="17"/>
  <c r="AC466" i="17"/>
  <c r="AE466" i="17"/>
  <c r="AD466" i="17" s="1"/>
  <c r="AI466" i="17"/>
  <c r="AM466" i="17" s="1"/>
  <c r="C467" i="17"/>
  <c r="D467" i="17"/>
  <c r="E467" i="17"/>
  <c r="F467" i="17"/>
  <c r="G467" i="17"/>
  <c r="H467" i="17"/>
  <c r="I467" i="17"/>
  <c r="J467" i="17"/>
  <c r="K467" i="17"/>
  <c r="L467" i="17"/>
  <c r="M467" i="17"/>
  <c r="N467" i="17"/>
  <c r="O467" i="17"/>
  <c r="P467" i="17"/>
  <c r="Q467" i="17"/>
  <c r="R467" i="17"/>
  <c r="S467" i="17"/>
  <c r="T467" i="17"/>
  <c r="U467" i="17"/>
  <c r="V467" i="17"/>
  <c r="W467" i="17"/>
  <c r="X467" i="17"/>
  <c r="Y467" i="17"/>
  <c r="Z467" i="17"/>
  <c r="AB467" i="17"/>
  <c r="AC467" i="17"/>
  <c r="AE467" i="17"/>
  <c r="AD467" i="17" s="1"/>
  <c r="C468" i="17"/>
  <c r="D468" i="17"/>
  <c r="E468" i="17"/>
  <c r="F468" i="17"/>
  <c r="G468" i="17"/>
  <c r="H468" i="17"/>
  <c r="I468" i="17"/>
  <c r="J468" i="17"/>
  <c r="K468" i="17"/>
  <c r="L468" i="17"/>
  <c r="M468" i="17"/>
  <c r="N468" i="17"/>
  <c r="O468" i="17"/>
  <c r="P468" i="17"/>
  <c r="Q468" i="17"/>
  <c r="R468" i="17"/>
  <c r="S468" i="17"/>
  <c r="T468" i="17"/>
  <c r="U468" i="17"/>
  <c r="V468" i="17"/>
  <c r="W468" i="17"/>
  <c r="X468" i="17"/>
  <c r="Y468" i="17"/>
  <c r="Z468" i="17"/>
  <c r="AB468" i="17"/>
  <c r="AC468" i="17"/>
  <c r="AE468" i="17"/>
  <c r="C469" i="17"/>
  <c r="D469" i="17"/>
  <c r="E469" i="17"/>
  <c r="F469" i="17"/>
  <c r="G469" i="17"/>
  <c r="H469" i="17"/>
  <c r="I469" i="17"/>
  <c r="J469" i="17"/>
  <c r="K469" i="17"/>
  <c r="L469" i="17"/>
  <c r="M469" i="17"/>
  <c r="N469" i="17"/>
  <c r="O469" i="17"/>
  <c r="P469" i="17"/>
  <c r="Q469" i="17"/>
  <c r="R469" i="17"/>
  <c r="S469" i="17"/>
  <c r="T469" i="17"/>
  <c r="U469" i="17"/>
  <c r="V469" i="17"/>
  <c r="W469" i="17"/>
  <c r="X469" i="17"/>
  <c r="Y469" i="17"/>
  <c r="Z469" i="17"/>
  <c r="AB469" i="17"/>
  <c r="AC469" i="17"/>
  <c r="AE469" i="17"/>
  <c r="AD469" i="17" s="1"/>
  <c r="C470" i="17"/>
  <c r="D470" i="17"/>
  <c r="E470" i="17"/>
  <c r="F470" i="17"/>
  <c r="G470" i="17"/>
  <c r="H470" i="17"/>
  <c r="I470" i="17"/>
  <c r="J470" i="17"/>
  <c r="K470" i="17"/>
  <c r="L470" i="17"/>
  <c r="M470" i="17"/>
  <c r="N470" i="17"/>
  <c r="O470" i="17"/>
  <c r="P470" i="17"/>
  <c r="Q470" i="17"/>
  <c r="R470" i="17"/>
  <c r="S470" i="17"/>
  <c r="T470" i="17"/>
  <c r="U470" i="17"/>
  <c r="V470" i="17"/>
  <c r="W470" i="17"/>
  <c r="X470" i="17"/>
  <c r="Y470" i="17"/>
  <c r="Z470" i="17"/>
  <c r="AB470" i="17"/>
  <c r="AC470" i="17"/>
  <c r="AE470" i="17"/>
  <c r="C471" i="17"/>
  <c r="D471" i="17"/>
  <c r="E471" i="17"/>
  <c r="F471" i="17"/>
  <c r="G471" i="17"/>
  <c r="H471" i="17"/>
  <c r="I471" i="17"/>
  <c r="J471" i="17"/>
  <c r="K471" i="17"/>
  <c r="L471" i="17"/>
  <c r="M471" i="17"/>
  <c r="N471" i="17"/>
  <c r="O471" i="17"/>
  <c r="P471" i="17"/>
  <c r="Q471" i="17"/>
  <c r="R471" i="17"/>
  <c r="S471" i="17"/>
  <c r="T471" i="17"/>
  <c r="U471" i="17"/>
  <c r="V471" i="17"/>
  <c r="W471" i="17"/>
  <c r="X471" i="17"/>
  <c r="Y471" i="17"/>
  <c r="Z471" i="17"/>
  <c r="AB471" i="17"/>
  <c r="AC471" i="17"/>
  <c r="AE471" i="17"/>
  <c r="AD471" i="17" s="1"/>
  <c r="AI471" i="17"/>
  <c r="C472" i="17"/>
  <c r="D472" i="17"/>
  <c r="E472" i="17"/>
  <c r="F472" i="17"/>
  <c r="G472" i="17"/>
  <c r="H472" i="17"/>
  <c r="I472" i="17"/>
  <c r="J472" i="17"/>
  <c r="K472" i="17"/>
  <c r="L472" i="17"/>
  <c r="M472" i="17"/>
  <c r="N472" i="17"/>
  <c r="O472" i="17"/>
  <c r="P472" i="17"/>
  <c r="Q472" i="17"/>
  <c r="R472" i="17"/>
  <c r="S472" i="17"/>
  <c r="T472" i="17"/>
  <c r="U472" i="17"/>
  <c r="V472" i="17"/>
  <c r="W472" i="17"/>
  <c r="X472" i="17"/>
  <c r="Y472" i="17"/>
  <c r="Z472" i="17"/>
  <c r="AB472" i="17"/>
  <c r="AC472" i="17"/>
  <c r="AE472" i="17"/>
  <c r="AI472" i="17" s="1"/>
  <c r="C473" i="17"/>
  <c r="D473" i="17"/>
  <c r="E473" i="17"/>
  <c r="F473" i="17"/>
  <c r="G473" i="17"/>
  <c r="H473" i="17"/>
  <c r="I473" i="17"/>
  <c r="J473" i="17"/>
  <c r="K473" i="17"/>
  <c r="L473" i="17"/>
  <c r="M473" i="17"/>
  <c r="N473" i="17"/>
  <c r="O473" i="17"/>
  <c r="P473" i="17"/>
  <c r="Q473" i="17"/>
  <c r="R473" i="17"/>
  <c r="S473" i="17"/>
  <c r="T473" i="17"/>
  <c r="U473" i="17"/>
  <c r="V473" i="17"/>
  <c r="W473" i="17"/>
  <c r="X473" i="17"/>
  <c r="Y473" i="17"/>
  <c r="Z473" i="17"/>
  <c r="AB473" i="17"/>
  <c r="AC473" i="17"/>
  <c r="AE473" i="17"/>
  <c r="AD473" i="17" s="1"/>
  <c r="C474" i="17"/>
  <c r="D474" i="17"/>
  <c r="E474" i="17"/>
  <c r="F474" i="17"/>
  <c r="G474" i="17"/>
  <c r="H474" i="17"/>
  <c r="I474" i="17"/>
  <c r="J474" i="17"/>
  <c r="K474" i="17"/>
  <c r="L474" i="17"/>
  <c r="M474" i="17"/>
  <c r="N474" i="17"/>
  <c r="O474" i="17"/>
  <c r="P474" i="17"/>
  <c r="Q474" i="17"/>
  <c r="R474" i="17"/>
  <c r="S474" i="17"/>
  <c r="T474" i="17"/>
  <c r="U474" i="17"/>
  <c r="V474" i="17"/>
  <c r="W474" i="17"/>
  <c r="X474" i="17"/>
  <c r="Y474" i="17"/>
  <c r="Z474" i="17"/>
  <c r="AB474" i="17"/>
  <c r="AC474" i="17"/>
  <c r="AE474" i="17"/>
  <c r="C475" i="17"/>
  <c r="D475" i="17"/>
  <c r="E475" i="17"/>
  <c r="F475" i="17"/>
  <c r="G475" i="17"/>
  <c r="H475" i="17"/>
  <c r="I475" i="17"/>
  <c r="J475" i="17"/>
  <c r="K475" i="17"/>
  <c r="L475" i="17"/>
  <c r="M475" i="17"/>
  <c r="N475" i="17"/>
  <c r="O475" i="17"/>
  <c r="P475" i="17"/>
  <c r="Q475" i="17"/>
  <c r="R475" i="17"/>
  <c r="S475" i="17"/>
  <c r="T475" i="17"/>
  <c r="U475" i="17"/>
  <c r="V475" i="17"/>
  <c r="W475" i="17"/>
  <c r="X475" i="17"/>
  <c r="Y475" i="17"/>
  <c r="Z475" i="17"/>
  <c r="AB475" i="17"/>
  <c r="AC475" i="17"/>
  <c r="AE475" i="17"/>
  <c r="AI475" i="17" s="1"/>
  <c r="AL475" i="17" s="1"/>
  <c r="C476" i="17"/>
  <c r="D476" i="17"/>
  <c r="E476" i="17"/>
  <c r="F476" i="17"/>
  <c r="G476" i="17"/>
  <c r="H476" i="17"/>
  <c r="I476" i="17"/>
  <c r="J476" i="17"/>
  <c r="K476" i="17"/>
  <c r="L476" i="17"/>
  <c r="M476" i="17"/>
  <c r="N476" i="17"/>
  <c r="O476" i="17"/>
  <c r="P476" i="17"/>
  <c r="Q476" i="17"/>
  <c r="R476" i="17"/>
  <c r="S476" i="17"/>
  <c r="T476" i="17"/>
  <c r="U476" i="17"/>
  <c r="V476" i="17"/>
  <c r="W476" i="17"/>
  <c r="X476" i="17"/>
  <c r="Y476" i="17"/>
  <c r="Z476" i="17"/>
  <c r="AB476" i="17"/>
  <c r="AC476" i="17"/>
  <c r="AD476" i="17"/>
  <c r="AE476" i="17"/>
  <c r="AI476" i="17" s="1"/>
  <c r="AK476" i="17" s="1"/>
  <c r="C477" i="17"/>
  <c r="D477" i="17"/>
  <c r="E477" i="17"/>
  <c r="F477" i="17"/>
  <c r="G477" i="17"/>
  <c r="H477" i="17"/>
  <c r="I477" i="17"/>
  <c r="J477" i="17"/>
  <c r="K477" i="17"/>
  <c r="L477" i="17"/>
  <c r="M477" i="17"/>
  <c r="N477" i="17"/>
  <c r="O477" i="17"/>
  <c r="P477" i="17"/>
  <c r="Q477" i="17"/>
  <c r="R477" i="17"/>
  <c r="S477" i="17"/>
  <c r="T477" i="17"/>
  <c r="U477" i="17"/>
  <c r="V477" i="17"/>
  <c r="W477" i="17"/>
  <c r="X477" i="17"/>
  <c r="Y477" i="17"/>
  <c r="Z477" i="17"/>
  <c r="AB477" i="17"/>
  <c r="AC477" i="17"/>
  <c r="AE477" i="17"/>
  <c r="AD477" i="17" s="1"/>
  <c r="C478" i="17"/>
  <c r="D478" i="17"/>
  <c r="E478" i="17"/>
  <c r="F478" i="17"/>
  <c r="G478" i="17"/>
  <c r="H478" i="17"/>
  <c r="I478" i="17"/>
  <c r="J478" i="17"/>
  <c r="K478" i="17"/>
  <c r="L478" i="17"/>
  <c r="M478" i="17"/>
  <c r="N478" i="17"/>
  <c r="O478" i="17"/>
  <c r="P478" i="17"/>
  <c r="Q478" i="17"/>
  <c r="R478" i="17"/>
  <c r="S478" i="17"/>
  <c r="T478" i="17"/>
  <c r="U478" i="17"/>
  <c r="V478" i="17"/>
  <c r="W478" i="17"/>
  <c r="X478" i="17"/>
  <c r="Y478" i="17"/>
  <c r="Z478" i="17"/>
  <c r="AB478" i="17"/>
  <c r="AC478" i="17"/>
  <c r="AE478" i="17"/>
  <c r="AI478" i="17" s="1"/>
  <c r="AM478" i="17" s="1"/>
  <c r="C479" i="17"/>
  <c r="D479" i="17"/>
  <c r="E479" i="17"/>
  <c r="F479" i="17"/>
  <c r="G479" i="17"/>
  <c r="H479" i="17"/>
  <c r="I479" i="17"/>
  <c r="J479" i="17"/>
  <c r="K479" i="17"/>
  <c r="L479" i="17"/>
  <c r="M479" i="17"/>
  <c r="N479" i="17"/>
  <c r="O479" i="17"/>
  <c r="P479" i="17"/>
  <c r="Q479" i="17"/>
  <c r="R479" i="17"/>
  <c r="S479" i="17"/>
  <c r="T479" i="17"/>
  <c r="U479" i="17"/>
  <c r="V479" i="17"/>
  <c r="W479" i="17"/>
  <c r="X479" i="17"/>
  <c r="Y479" i="17"/>
  <c r="Z479" i="17"/>
  <c r="AB479" i="17"/>
  <c r="AC479" i="17"/>
  <c r="AE479" i="17"/>
  <c r="AD479" i="17" s="1"/>
  <c r="C480" i="17"/>
  <c r="D480" i="17"/>
  <c r="E480" i="17"/>
  <c r="F480" i="17"/>
  <c r="G480" i="17"/>
  <c r="H480" i="17"/>
  <c r="I480" i="17"/>
  <c r="J480" i="17"/>
  <c r="K480" i="17"/>
  <c r="L480" i="17"/>
  <c r="M480" i="17"/>
  <c r="N480" i="17"/>
  <c r="O480" i="17"/>
  <c r="P480" i="17"/>
  <c r="Q480" i="17"/>
  <c r="R480" i="17"/>
  <c r="S480" i="17"/>
  <c r="T480" i="17"/>
  <c r="U480" i="17"/>
  <c r="V480" i="17"/>
  <c r="W480" i="17"/>
  <c r="X480" i="17"/>
  <c r="Y480" i="17"/>
  <c r="Z480" i="17"/>
  <c r="AB480" i="17"/>
  <c r="AC480" i="17"/>
  <c r="AE480" i="17"/>
  <c r="AD480" i="17" s="1"/>
  <c r="C481" i="17"/>
  <c r="D481" i="17"/>
  <c r="E481" i="17"/>
  <c r="F481" i="17"/>
  <c r="G481" i="17"/>
  <c r="H481" i="17"/>
  <c r="I481" i="17"/>
  <c r="J481" i="17"/>
  <c r="K481" i="17"/>
  <c r="L481" i="17"/>
  <c r="M481" i="17"/>
  <c r="N481" i="17"/>
  <c r="O481" i="17"/>
  <c r="P481" i="17"/>
  <c r="Q481" i="17"/>
  <c r="R481" i="17"/>
  <c r="S481" i="17"/>
  <c r="T481" i="17"/>
  <c r="U481" i="17"/>
  <c r="V481" i="17"/>
  <c r="W481" i="17"/>
  <c r="X481" i="17"/>
  <c r="Y481" i="17"/>
  <c r="Z481" i="17"/>
  <c r="AB481" i="17"/>
  <c r="AC481" i="17"/>
  <c r="AE481" i="17"/>
  <c r="AD481" i="17" s="1"/>
  <c r="C482" i="17"/>
  <c r="D482" i="17"/>
  <c r="E482" i="17"/>
  <c r="F482" i="17"/>
  <c r="G482" i="17"/>
  <c r="H482" i="17"/>
  <c r="I482" i="17"/>
  <c r="J482" i="17"/>
  <c r="K482" i="17"/>
  <c r="L482" i="17"/>
  <c r="M482" i="17"/>
  <c r="N482" i="17"/>
  <c r="O482" i="17"/>
  <c r="P482" i="17"/>
  <c r="Q482" i="17"/>
  <c r="R482" i="17"/>
  <c r="S482" i="17"/>
  <c r="T482" i="17"/>
  <c r="U482" i="17"/>
  <c r="V482" i="17"/>
  <c r="W482" i="17"/>
  <c r="X482" i="17"/>
  <c r="Y482" i="17"/>
  <c r="Z482" i="17"/>
  <c r="AB482" i="17"/>
  <c r="AC482" i="17"/>
  <c r="AE482" i="17"/>
  <c r="C483" i="17"/>
  <c r="D483" i="17"/>
  <c r="E483" i="17"/>
  <c r="F483" i="17"/>
  <c r="G483" i="17"/>
  <c r="H483" i="17"/>
  <c r="I483" i="17"/>
  <c r="J483" i="17"/>
  <c r="K483" i="17"/>
  <c r="L483" i="17"/>
  <c r="M483" i="17"/>
  <c r="N483" i="17"/>
  <c r="O483" i="17"/>
  <c r="P483" i="17"/>
  <c r="Q483" i="17"/>
  <c r="R483" i="17"/>
  <c r="S483" i="17"/>
  <c r="T483" i="17"/>
  <c r="U483" i="17"/>
  <c r="V483" i="17"/>
  <c r="W483" i="17"/>
  <c r="X483" i="17"/>
  <c r="Y483" i="17"/>
  <c r="Z483" i="17"/>
  <c r="AB483" i="17"/>
  <c r="AC483" i="17"/>
  <c r="AD483" i="17"/>
  <c r="AE483" i="17"/>
  <c r="AI483" i="17"/>
  <c r="C484" i="17"/>
  <c r="D484" i="17"/>
  <c r="E484" i="17"/>
  <c r="F484" i="17"/>
  <c r="G484" i="17"/>
  <c r="H484" i="17"/>
  <c r="I484" i="17"/>
  <c r="J484" i="17"/>
  <c r="K484" i="17"/>
  <c r="L484" i="17"/>
  <c r="M484" i="17"/>
  <c r="N484" i="17"/>
  <c r="O484" i="17"/>
  <c r="P484" i="17"/>
  <c r="Q484" i="17"/>
  <c r="R484" i="17"/>
  <c r="S484" i="17"/>
  <c r="T484" i="17"/>
  <c r="U484" i="17"/>
  <c r="V484" i="17"/>
  <c r="W484" i="17"/>
  <c r="X484" i="17"/>
  <c r="Y484" i="17"/>
  <c r="Z484" i="17"/>
  <c r="AB484" i="17"/>
  <c r="AC484" i="17"/>
  <c r="AD484" i="17"/>
  <c r="AE484" i="17"/>
  <c r="AI484" i="17" s="1"/>
  <c r="C485" i="17"/>
  <c r="D485" i="17"/>
  <c r="E485" i="17"/>
  <c r="F485" i="17"/>
  <c r="G485" i="17"/>
  <c r="H485" i="17"/>
  <c r="I485" i="17"/>
  <c r="J485" i="17"/>
  <c r="K485" i="17"/>
  <c r="L485" i="17"/>
  <c r="M485" i="17"/>
  <c r="N485" i="17"/>
  <c r="O485" i="17"/>
  <c r="P485" i="17"/>
  <c r="Q485" i="17"/>
  <c r="R485" i="17"/>
  <c r="S485" i="17"/>
  <c r="T485" i="17"/>
  <c r="U485" i="17"/>
  <c r="V485" i="17"/>
  <c r="W485" i="17"/>
  <c r="X485" i="17"/>
  <c r="Y485" i="17"/>
  <c r="Z485" i="17"/>
  <c r="AB485" i="17"/>
  <c r="AC485" i="17"/>
  <c r="AE485" i="17"/>
  <c r="AD485" i="17" s="1"/>
  <c r="C486" i="17"/>
  <c r="D486" i="17"/>
  <c r="E486" i="17"/>
  <c r="F486" i="17"/>
  <c r="G486" i="17"/>
  <c r="H486" i="17"/>
  <c r="I486" i="17"/>
  <c r="J486" i="17"/>
  <c r="K486" i="17"/>
  <c r="L486" i="17"/>
  <c r="M486" i="17"/>
  <c r="N486" i="17"/>
  <c r="O486" i="17"/>
  <c r="P486" i="17"/>
  <c r="Q486" i="17"/>
  <c r="R486" i="17"/>
  <c r="S486" i="17"/>
  <c r="T486" i="17"/>
  <c r="U486" i="17"/>
  <c r="V486" i="17"/>
  <c r="W486" i="17"/>
  <c r="X486" i="17"/>
  <c r="Y486" i="17"/>
  <c r="Z486" i="17"/>
  <c r="AB486" i="17"/>
  <c r="AC486" i="17"/>
  <c r="AE486" i="17"/>
  <c r="C487" i="17"/>
  <c r="D487" i="17"/>
  <c r="E487" i="17"/>
  <c r="F487" i="17"/>
  <c r="G487" i="17"/>
  <c r="H487" i="17"/>
  <c r="I487" i="17"/>
  <c r="J487" i="17"/>
  <c r="K487" i="17"/>
  <c r="L487" i="17"/>
  <c r="M487" i="17"/>
  <c r="N487" i="17"/>
  <c r="O487" i="17"/>
  <c r="P487" i="17"/>
  <c r="Q487" i="17"/>
  <c r="R487" i="17"/>
  <c r="S487" i="17"/>
  <c r="T487" i="17"/>
  <c r="U487" i="17"/>
  <c r="V487" i="17"/>
  <c r="W487" i="17"/>
  <c r="X487" i="17"/>
  <c r="Y487" i="17"/>
  <c r="Z487" i="17"/>
  <c r="AB487" i="17"/>
  <c r="AC487" i="17"/>
  <c r="AE487" i="17"/>
  <c r="AI487" i="17" s="1"/>
  <c r="AK487" i="17" s="1"/>
  <c r="C488" i="17"/>
  <c r="D488" i="17"/>
  <c r="E488" i="17"/>
  <c r="F488" i="17"/>
  <c r="G488" i="17"/>
  <c r="H488" i="17"/>
  <c r="I488" i="17"/>
  <c r="J488" i="17"/>
  <c r="K488" i="17"/>
  <c r="L488" i="17"/>
  <c r="M488" i="17"/>
  <c r="N488" i="17"/>
  <c r="O488" i="17"/>
  <c r="P488" i="17"/>
  <c r="Q488" i="17"/>
  <c r="R488" i="17"/>
  <c r="S488" i="17"/>
  <c r="T488" i="17"/>
  <c r="U488" i="17"/>
  <c r="V488" i="17"/>
  <c r="W488" i="17"/>
  <c r="X488" i="17"/>
  <c r="Y488" i="17"/>
  <c r="Z488" i="17"/>
  <c r="AB488" i="17"/>
  <c r="AC488" i="17"/>
  <c r="AE488" i="17" s="1"/>
  <c r="C489" i="17"/>
  <c r="D489" i="17"/>
  <c r="E489" i="17"/>
  <c r="F489" i="17"/>
  <c r="G489" i="17"/>
  <c r="H489" i="17"/>
  <c r="I489" i="17"/>
  <c r="J489" i="17"/>
  <c r="K489" i="17"/>
  <c r="L489" i="17"/>
  <c r="M489" i="17"/>
  <c r="N489" i="17"/>
  <c r="O489" i="17"/>
  <c r="P489" i="17"/>
  <c r="Q489" i="17"/>
  <c r="R489" i="17"/>
  <c r="S489" i="17"/>
  <c r="T489" i="17"/>
  <c r="U489" i="17"/>
  <c r="V489" i="17"/>
  <c r="W489" i="17"/>
  <c r="X489" i="17"/>
  <c r="Y489" i="17"/>
  <c r="Z489" i="17"/>
  <c r="AB489" i="17"/>
  <c r="AC489" i="17"/>
  <c r="AE489" i="17"/>
  <c r="AD489" i="17" s="1"/>
  <c r="C490" i="17"/>
  <c r="D490" i="17"/>
  <c r="E490" i="17"/>
  <c r="F490" i="17"/>
  <c r="G490" i="17"/>
  <c r="H490" i="17"/>
  <c r="I490" i="17"/>
  <c r="J490" i="17"/>
  <c r="K490" i="17"/>
  <c r="L490" i="17"/>
  <c r="M490" i="17"/>
  <c r="N490" i="17"/>
  <c r="O490" i="17"/>
  <c r="P490" i="17"/>
  <c r="Q490" i="17"/>
  <c r="R490" i="17"/>
  <c r="S490" i="17"/>
  <c r="T490" i="17"/>
  <c r="U490" i="17"/>
  <c r="V490" i="17"/>
  <c r="W490" i="17"/>
  <c r="X490" i="17"/>
  <c r="Y490" i="17"/>
  <c r="Z490" i="17"/>
  <c r="AB490" i="17"/>
  <c r="AC490" i="17"/>
  <c r="AE490" i="17"/>
  <c r="AD490" i="17" s="1"/>
  <c r="AI490" i="17"/>
  <c r="AM490" i="17" s="1"/>
  <c r="C491" i="17"/>
  <c r="D491" i="17"/>
  <c r="E491" i="17"/>
  <c r="F491" i="17"/>
  <c r="G491" i="17"/>
  <c r="H491" i="17"/>
  <c r="I491" i="17"/>
  <c r="J491" i="17"/>
  <c r="K491" i="17"/>
  <c r="L491" i="17"/>
  <c r="M491" i="17"/>
  <c r="N491" i="17"/>
  <c r="O491" i="17"/>
  <c r="P491" i="17"/>
  <c r="Q491" i="17"/>
  <c r="R491" i="17"/>
  <c r="S491" i="17"/>
  <c r="T491" i="17"/>
  <c r="U491" i="17"/>
  <c r="V491" i="17"/>
  <c r="W491" i="17"/>
  <c r="X491" i="17"/>
  <c r="Y491" i="17"/>
  <c r="Z491" i="17"/>
  <c r="AB491" i="17"/>
  <c r="AC491" i="17"/>
  <c r="AE491" i="17"/>
  <c r="C492" i="17"/>
  <c r="D492" i="17"/>
  <c r="E492" i="17"/>
  <c r="F492" i="17"/>
  <c r="G492" i="17"/>
  <c r="H492" i="17"/>
  <c r="I492" i="17"/>
  <c r="J492" i="17"/>
  <c r="K492" i="17"/>
  <c r="L492" i="17"/>
  <c r="M492" i="17"/>
  <c r="N492" i="17"/>
  <c r="O492" i="17"/>
  <c r="P492" i="17"/>
  <c r="Q492" i="17"/>
  <c r="R492" i="17"/>
  <c r="S492" i="17"/>
  <c r="T492" i="17"/>
  <c r="U492" i="17"/>
  <c r="V492" i="17"/>
  <c r="W492" i="17"/>
  <c r="X492" i="17"/>
  <c r="Y492" i="17"/>
  <c r="Z492" i="17"/>
  <c r="AB492" i="17"/>
  <c r="AC492" i="17"/>
  <c r="AE492" i="17"/>
  <c r="AD492" i="17" s="1"/>
  <c r="C493" i="17"/>
  <c r="D493" i="17"/>
  <c r="E493" i="17"/>
  <c r="F493" i="17"/>
  <c r="G493" i="17"/>
  <c r="H493" i="17"/>
  <c r="I493" i="17"/>
  <c r="J493" i="17"/>
  <c r="K493" i="17"/>
  <c r="L493" i="17"/>
  <c r="M493" i="17"/>
  <c r="N493" i="17"/>
  <c r="O493" i="17"/>
  <c r="P493" i="17"/>
  <c r="Q493" i="17"/>
  <c r="R493" i="17"/>
  <c r="S493" i="17"/>
  <c r="T493" i="17"/>
  <c r="U493" i="17"/>
  <c r="V493" i="17"/>
  <c r="W493" i="17"/>
  <c r="X493" i="17"/>
  <c r="Y493" i="17"/>
  <c r="Z493" i="17"/>
  <c r="AB493" i="17"/>
  <c r="AC493" i="17"/>
  <c r="AE493" i="17"/>
  <c r="C494" i="17"/>
  <c r="D494" i="17"/>
  <c r="E494" i="17"/>
  <c r="F494" i="17"/>
  <c r="G494" i="17"/>
  <c r="H494" i="17"/>
  <c r="I494" i="17"/>
  <c r="J494" i="17"/>
  <c r="K494" i="17"/>
  <c r="L494" i="17"/>
  <c r="M494" i="17"/>
  <c r="N494" i="17"/>
  <c r="O494" i="17"/>
  <c r="P494" i="17"/>
  <c r="Q494" i="17"/>
  <c r="R494" i="17"/>
  <c r="S494" i="17"/>
  <c r="T494" i="17"/>
  <c r="U494" i="17"/>
  <c r="V494" i="17"/>
  <c r="W494" i="17"/>
  <c r="X494" i="17"/>
  <c r="Y494" i="17"/>
  <c r="Z494" i="17"/>
  <c r="AB494" i="17"/>
  <c r="AC494" i="17"/>
  <c r="AE494" i="17"/>
  <c r="AD494" i="17" s="1"/>
  <c r="C495" i="17"/>
  <c r="D495" i="17"/>
  <c r="E495" i="17"/>
  <c r="F495" i="17"/>
  <c r="G495" i="17"/>
  <c r="H495" i="17"/>
  <c r="I495" i="17"/>
  <c r="J495" i="17"/>
  <c r="K495" i="17"/>
  <c r="L495" i="17"/>
  <c r="M495" i="17"/>
  <c r="N495" i="17"/>
  <c r="O495" i="17"/>
  <c r="P495" i="17"/>
  <c r="Q495" i="17"/>
  <c r="R495" i="17"/>
  <c r="S495" i="17"/>
  <c r="T495" i="17"/>
  <c r="U495" i="17"/>
  <c r="V495" i="17"/>
  <c r="W495" i="17"/>
  <c r="X495" i="17"/>
  <c r="Y495" i="17"/>
  <c r="Z495" i="17"/>
  <c r="AB495" i="17"/>
  <c r="AC495" i="17"/>
  <c r="AE495" i="17"/>
  <c r="AD495" i="17" s="1"/>
  <c r="C496" i="17"/>
  <c r="D496" i="17"/>
  <c r="E496" i="17"/>
  <c r="F496" i="17"/>
  <c r="G496" i="17"/>
  <c r="H496" i="17"/>
  <c r="I496" i="17"/>
  <c r="J496" i="17"/>
  <c r="K496" i="17"/>
  <c r="L496" i="17"/>
  <c r="M496" i="17"/>
  <c r="N496" i="17"/>
  <c r="O496" i="17"/>
  <c r="P496" i="17"/>
  <c r="Q496" i="17"/>
  <c r="R496" i="17"/>
  <c r="S496" i="17"/>
  <c r="T496" i="17"/>
  <c r="U496" i="17"/>
  <c r="V496" i="17"/>
  <c r="W496" i="17"/>
  <c r="X496" i="17"/>
  <c r="Y496" i="17"/>
  <c r="Z496" i="17"/>
  <c r="AB496" i="17"/>
  <c r="AC496" i="17"/>
  <c r="AE496" i="17"/>
  <c r="AI496" i="17" s="1"/>
  <c r="AJ496" i="17" s="1"/>
  <c r="C497" i="17"/>
  <c r="D497" i="17"/>
  <c r="E497" i="17"/>
  <c r="F497" i="17"/>
  <c r="G497" i="17"/>
  <c r="H497" i="17"/>
  <c r="I497" i="17"/>
  <c r="J497" i="17"/>
  <c r="K497" i="17"/>
  <c r="L497" i="17"/>
  <c r="M497" i="17"/>
  <c r="N497" i="17"/>
  <c r="O497" i="17"/>
  <c r="P497" i="17"/>
  <c r="Q497" i="17"/>
  <c r="R497" i="17"/>
  <c r="S497" i="17"/>
  <c r="T497" i="17"/>
  <c r="U497" i="17"/>
  <c r="V497" i="17"/>
  <c r="W497" i="17"/>
  <c r="X497" i="17"/>
  <c r="Y497" i="17"/>
  <c r="Z497" i="17"/>
  <c r="AB497" i="17"/>
  <c r="AC497" i="17"/>
  <c r="AE497" i="17"/>
  <c r="AD497" i="17" s="1"/>
  <c r="C498" i="17"/>
  <c r="D498" i="17"/>
  <c r="E498" i="17"/>
  <c r="F498" i="17"/>
  <c r="G498" i="17"/>
  <c r="H498" i="17"/>
  <c r="I498" i="17"/>
  <c r="J498" i="17"/>
  <c r="K498" i="17"/>
  <c r="L498" i="17"/>
  <c r="M498" i="17"/>
  <c r="N498" i="17"/>
  <c r="O498" i="17"/>
  <c r="P498" i="17"/>
  <c r="Q498" i="17"/>
  <c r="R498" i="17"/>
  <c r="S498" i="17"/>
  <c r="T498" i="17"/>
  <c r="U498" i="17"/>
  <c r="V498" i="17"/>
  <c r="W498" i="17"/>
  <c r="X498" i="17"/>
  <c r="Y498" i="17"/>
  <c r="Z498" i="17"/>
  <c r="AB498" i="17"/>
  <c r="AC498" i="17"/>
  <c r="AE498" i="17"/>
  <c r="AI498" i="17" s="1"/>
  <c r="AK498" i="17" s="1"/>
  <c r="C499" i="17"/>
  <c r="D499" i="17"/>
  <c r="E499" i="17"/>
  <c r="F499" i="17"/>
  <c r="G499" i="17"/>
  <c r="H499" i="17"/>
  <c r="I499" i="17"/>
  <c r="J499" i="17"/>
  <c r="K499" i="17"/>
  <c r="L499" i="17"/>
  <c r="M499" i="17"/>
  <c r="N499" i="17"/>
  <c r="O499" i="17"/>
  <c r="P499" i="17"/>
  <c r="Q499" i="17"/>
  <c r="R499" i="17"/>
  <c r="S499" i="17"/>
  <c r="T499" i="17"/>
  <c r="U499" i="17"/>
  <c r="V499" i="17"/>
  <c r="W499" i="17"/>
  <c r="X499" i="17"/>
  <c r="Y499" i="17"/>
  <c r="Z499" i="17"/>
  <c r="AB499" i="17"/>
  <c r="AC499" i="17"/>
  <c r="AE499" i="17"/>
  <c r="AD499" i="17" s="1"/>
  <c r="AI499" i="17"/>
  <c r="AJ499" i="17" s="1"/>
  <c r="C500" i="17"/>
  <c r="D500" i="17"/>
  <c r="E500" i="17"/>
  <c r="F500" i="17"/>
  <c r="G500" i="17"/>
  <c r="H500" i="17"/>
  <c r="I500" i="17"/>
  <c r="J500" i="17"/>
  <c r="K500" i="17"/>
  <c r="L500" i="17"/>
  <c r="M500" i="17"/>
  <c r="N500" i="17"/>
  <c r="O500" i="17"/>
  <c r="P500" i="17"/>
  <c r="Q500" i="17"/>
  <c r="R500" i="17"/>
  <c r="S500" i="17"/>
  <c r="T500" i="17"/>
  <c r="U500" i="17"/>
  <c r="V500" i="17"/>
  <c r="W500" i="17"/>
  <c r="X500" i="17"/>
  <c r="Y500" i="17"/>
  <c r="Z500" i="17"/>
  <c r="AB500" i="17"/>
  <c r="AC500" i="17"/>
  <c r="AE500" i="17"/>
  <c r="AI500" i="17" s="1"/>
  <c r="C501" i="17"/>
  <c r="D501" i="17"/>
  <c r="E501" i="17"/>
  <c r="F501" i="17"/>
  <c r="G501" i="17"/>
  <c r="H501" i="17"/>
  <c r="I501" i="17"/>
  <c r="J501" i="17"/>
  <c r="K501" i="17"/>
  <c r="L501" i="17"/>
  <c r="M501" i="17"/>
  <c r="N501" i="17"/>
  <c r="O501" i="17"/>
  <c r="P501" i="17"/>
  <c r="Q501" i="17"/>
  <c r="R501" i="17"/>
  <c r="S501" i="17"/>
  <c r="T501" i="17"/>
  <c r="U501" i="17"/>
  <c r="V501" i="17"/>
  <c r="W501" i="17"/>
  <c r="X501" i="17"/>
  <c r="Y501" i="17"/>
  <c r="Z501" i="17"/>
  <c r="AB501" i="17"/>
  <c r="AC501" i="17"/>
  <c r="AE501" i="17"/>
  <c r="C502" i="17"/>
  <c r="D502" i="17"/>
  <c r="E502" i="17"/>
  <c r="F502" i="17"/>
  <c r="G502" i="17"/>
  <c r="H502" i="17"/>
  <c r="I502" i="17"/>
  <c r="J502" i="17"/>
  <c r="K502" i="17"/>
  <c r="L502" i="17"/>
  <c r="M502" i="17"/>
  <c r="N502" i="17"/>
  <c r="O502" i="17"/>
  <c r="P502" i="17"/>
  <c r="Q502" i="17"/>
  <c r="R502" i="17"/>
  <c r="S502" i="17"/>
  <c r="T502" i="17"/>
  <c r="U502" i="17"/>
  <c r="V502" i="17"/>
  <c r="W502" i="17"/>
  <c r="X502" i="17"/>
  <c r="Y502" i="17"/>
  <c r="Z502" i="17"/>
  <c r="AB502" i="17"/>
  <c r="AC502" i="17"/>
  <c r="AE502" i="17"/>
  <c r="AI502" i="17" s="1"/>
  <c r="C503" i="17"/>
  <c r="D503" i="17"/>
  <c r="E503" i="17"/>
  <c r="F503" i="17"/>
  <c r="G503" i="17"/>
  <c r="H503" i="17"/>
  <c r="I503" i="17"/>
  <c r="J503" i="17"/>
  <c r="K503" i="17"/>
  <c r="L503" i="17"/>
  <c r="M503" i="17"/>
  <c r="N503" i="17"/>
  <c r="O503" i="17"/>
  <c r="P503" i="17"/>
  <c r="Q503" i="17"/>
  <c r="R503" i="17"/>
  <c r="S503" i="17"/>
  <c r="T503" i="17"/>
  <c r="U503" i="17"/>
  <c r="V503" i="17"/>
  <c r="W503" i="17"/>
  <c r="X503" i="17"/>
  <c r="Y503" i="17"/>
  <c r="Z503" i="17"/>
  <c r="AB503" i="17"/>
  <c r="AC503" i="17"/>
  <c r="AD503" i="17"/>
  <c r="AE503" i="17"/>
  <c r="AI503" i="17" s="1"/>
  <c r="C504" i="17"/>
  <c r="D504" i="17"/>
  <c r="E504" i="17"/>
  <c r="F504" i="17"/>
  <c r="G504" i="17"/>
  <c r="H504" i="17"/>
  <c r="I504" i="17"/>
  <c r="J504" i="17"/>
  <c r="K504" i="17"/>
  <c r="L504" i="17"/>
  <c r="M504" i="17"/>
  <c r="N504" i="17"/>
  <c r="O504" i="17"/>
  <c r="P504" i="17"/>
  <c r="Q504" i="17"/>
  <c r="R504" i="17"/>
  <c r="S504" i="17"/>
  <c r="T504" i="17"/>
  <c r="U504" i="17"/>
  <c r="V504" i="17"/>
  <c r="W504" i="17"/>
  <c r="X504" i="17"/>
  <c r="Y504" i="17"/>
  <c r="Z504" i="17"/>
  <c r="AB504" i="17"/>
  <c r="AC504" i="17"/>
  <c r="AE504" i="17"/>
  <c r="C505" i="17"/>
  <c r="D505" i="17"/>
  <c r="E505" i="17"/>
  <c r="F505" i="17"/>
  <c r="G505" i="17"/>
  <c r="H505" i="17"/>
  <c r="I505" i="17"/>
  <c r="J505" i="17"/>
  <c r="K505" i="17"/>
  <c r="L505" i="17"/>
  <c r="M505" i="17"/>
  <c r="N505" i="17"/>
  <c r="O505" i="17"/>
  <c r="P505" i="17"/>
  <c r="Q505" i="17"/>
  <c r="R505" i="17"/>
  <c r="S505" i="17"/>
  <c r="T505" i="17"/>
  <c r="U505" i="17"/>
  <c r="V505" i="17"/>
  <c r="W505" i="17"/>
  <c r="X505" i="17"/>
  <c r="Y505" i="17"/>
  <c r="Z505" i="17"/>
  <c r="AB505" i="17"/>
  <c r="AC505" i="17"/>
  <c r="AE505" i="17"/>
  <c r="AD505" i="17" s="1"/>
  <c r="C506" i="17"/>
  <c r="D506" i="17"/>
  <c r="E506" i="17"/>
  <c r="F506" i="17"/>
  <c r="G506" i="17"/>
  <c r="H506" i="17"/>
  <c r="I506" i="17"/>
  <c r="J506" i="17"/>
  <c r="K506" i="17"/>
  <c r="L506" i="17"/>
  <c r="M506" i="17"/>
  <c r="N506" i="17"/>
  <c r="O506" i="17"/>
  <c r="P506" i="17"/>
  <c r="Q506" i="17"/>
  <c r="R506" i="17"/>
  <c r="S506" i="17"/>
  <c r="T506" i="17"/>
  <c r="U506" i="17"/>
  <c r="V506" i="17"/>
  <c r="W506" i="17"/>
  <c r="X506" i="17"/>
  <c r="Y506" i="17"/>
  <c r="Z506" i="17"/>
  <c r="AB506" i="17"/>
  <c r="AC506" i="17"/>
  <c r="AE506" i="17"/>
  <c r="AI506" i="17" s="1"/>
  <c r="AL506" i="17" s="1"/>
  <c r="C507" i="17"/>
  <c r="D507" i="17"/>
  <c r="E507" i="17"/>
  <c r="F507" i="17"/>
  <c r="G507" i="17"/>
  <c r="H507" i="17"/>
  <c r="I507" i="17"/>
  <c r="J507" i="17"/>
  <c r="K507" i="17"/>
  <c r="L507" i="17"/>
  <c r="M507" i="17"/>
  <c r="N507" i="17"/>
  <c r="O507" i="17"/>
  <c r="P507" i="17"/>
  <c r="Q507" i="17"/>
  <c r="R507" i="17"/>
  <c r="S507" i="17"/>
  <c r="T507" i="17"/>
  <c r="U507" i="17"/>
  <c r="V507" i="17"/>
  <c r="W507" i="17"/>
  <c r="X507" i="17"/>
  <c r="Y507" i="17"/>
  <c r="Z507" i="17"/>
  <c r="AB507" i="17"/>
  <c r="AC507" i="17"/>
  <c r="AE507" i="17"/>
  <c r="AD507" i="17" s="1"/>
  <c r="C508" i="17"/>
  <c r="D508" i="17"/>
  <c r="E508" i="17"/>
  <c r="F508" i="17"/>
  <c r="G508" i="17"/>
  <c r="H508" i="17"/>
  <c r="I508" i="17"/>
  <c r="J508" i="17"/>
  <c r="K508" i="17"/>
  <c r="L508" i="17"/>
  <c r="M508" i="17"/>
  <c r="N508" i="17"/>
  <c r="O508" i="17"/>
  <c r="P508" i="17"/>
  <c r="Q508" i="17"/>
  <c r="R508" i="17"/>
  <c r="S508" i="17"/>
  <c r="T508" i="17"/>
  <c r="U508" i="17"/>
  <c r="V508" i="17"/>
  <c r="W508" i="17"/>
  <c r="X508" i="17"/>
  <c r="Y508" i="17"/>
  <c r="Z508" i="17"/>
  <c r="AB508" i="17"/>
  <c r="AC508" i="17"/>
  <c r="AE508" i="17"/>
  <c r="AD508" i="17" s="1"/>
  <c r="AI508" i="17"/>
  <c r="AL508" i="17" s="1"/>
  <c r="C509" i="17"/>
  <c r="D509" i="17"/>
  <c r="E509" i="17"/>
  <c r="F509" i="17"/>
  <c r="G509" i="17"/>
  <c r="H509" i="17"/>
  <c r="I509" i="17"/>
  <c r="J509" i="17"/>
  <c r="K509" i="17"/>
  <c r="L509" i="17"/>
  <c r="M509" i="17"/>
  <c r="N509" i="17"/>
  <c r="O509" i="17"/>
  <c r="P509" i="17"/>
  <c r="Q509" i="17"/>
  <c r="R509" i="17"/>
  <c r="S509" i="17"/>
  <c r="T509" i="17"/>
  <c r="U509" i="17"/>
  <c r="V509" i="17"/>
  <c r="W509" i="17"/>
  <c r="X509" i="17"/>
  <c r="Y509" i="17"/>
  <c r="Z509" i="17"/>
  <c r="AB509" i="17"/>
  <c r="AC509" i="17"/>
  <c r="AE509" i="17"/>
  <c r="AD509" i="17" s="1"/>
  <c r="C510" i="17"/>
  <c r="D510" i="17"/>
  <c r="E510" i="17"/>
  <c r="F510" i="17"/>
  <c r="G510" i="17"/>
  <c r="H510" i="17"/>
  <c r="I510" i="17"/>
  <c r="J510" i="17"/>
  <c r="K510" i="17"/>
  <c r="L510" i="17"/>
  <c r="M510" i="17"/>
  <c r="N510" i="17"/>
  <c r="O510" i="17"/>
  <c r="P510" i="17"/>
  <c r="Q510" i="17"/>
  <c r="R510" i="17"/>
  <c r="S510" i="17"/>
  <c r="T510" i="17"/>
  <c r="U510" i="17"/>
  <c r="V510" i="17"/>
  <c r="W510" i="17"/>
  <c r="X510" i="17"/>
  <c r="Y510" i="17"/>
  <c r="Z510" i="17"/>
  <c r="AB510" i="17"/>
  <c r="AC510" i="17"/>
  <c r="AD510" i="17"/>
  <c r="AE510" i="17"/>
  <c r="AI510" i="17" s="1"/>
  <c r="C511" i="17"/>
  <c r="D511" i="17"/>
  <c r="E511" i="17"/>
  <c r="F511" i="17"/>
  <c r="G511" i="17"/>
  <c r="H511" i="17"/>
  <c r="I511" i="17"/>
  <c r="J511" i="17"/>
  <c r="K511" i="17"/>
  <c r="L511" i="17"/>
  <c r="M511" i="17"/>
  <c r="N511" i="17"/>
  <c r="O511" i="17"/>
  <c r="P511" i="17"/>
  <c r="Q511" i="17"/>
  <c r="R511" i="17"/>
  <c r="S511" i="17"/>
  <c r="T511" i="17"/>
  <c r="U511" i="17"/>
  <c r="V511" i="17"/>
  <c r="W511" i="17"/>
  <c r="X511" i="17"/>
  <c r="Y511" i="17"/>
  <c r="Z511" i="17"/>
  <c r="AB511" i="17"/>
  <c r="AC511" i="17"/>
  <c r="AE511" i="17"/>
  <c r="AI511" i="17" s="1"/>
  <c r="C512" i="17"/>
  <c r="D512" i="17"/>
  <c r="E512" i="17"/>
  <c r="F512" i="17"/>
  <c r="G512" i="17"/>
  <c r="H512" i="17"/>
  <c r="I512" i="17"/>
  <c r="J512" i="17"/>
  <c r="K512" i="17"/>
  <c r="L512" i="17"/>
  <c r="M512" i="17"/>
  <c r="N512" i="17"/>
  <c r="O512" i="17"/>
  <c r="P512" i="17"/>
  <c r="Q512" i="17"/>
  <c r="R512" i="17"/>
  <c r="S512" i="17"/>
  <c r="T512" i="17"/>
  <c r="U512" i="17"/>
  <c r="V512" i="17"/>
  <c r="W512" i="17"/>
  <c r="X512" i="17"/>
  <c r="Y512" i="17"/>
  <c r="Z512" i="17"/>
  <c r="AB512" i="17"/>
  <c r="AC512" i="17"/>
  <c r="AE512" i="17"/>
  <c r="AI512" i="17" s="1"/>
  <c r="C513" i="17"/>
  <c r="D513" i="17"/>
  <c r="E513" i="17"/>
  <c r="F513" i="17"/>
  <c r="G513" i="17"/>
  <c r="H513" i="17"/>
  <c r="I513" i="17"/>
  <c r="J513" i="17"/>
  <c r="K513" i="17"/>
  <c r="L513" i="17"/>
  <c r="M513" i="17"/>
  <c r="N513" i="17"/>
  <c r="O513" i="17"/>
  <c r="P513" i="17"/>
  <c r="Q513" i="17"/>
  <c r="R513" i="17"/>
  <c r="S513" i="17"/>
  <c r="T513" i="17"/>
  <c r="U513" i="17"/>
  <c r="V513" i="17"/>
  <c r="W513" i="17"/>
  <c r="X513" i="17"/>
  <c r="Y513" i="17"/>
  <c r="Z513" i="17"/>
  <c r="AB513" i="17"/>
  <c r="AC513" i="17"/>
  <c r="AE513" i="17"/>
  <c r="C514" i="17"/>
  <c r="D514" i="17"/>
  <c r="E514" i="17"/>
  <c r="F514" i="17"/>
  <c r="G514" i="17"/>
  <c r="H514" i="17"/>
  <c r="I514" i="17"/>
  <c r="J514" i="17"/>
  <c r="K514" i="17"/>
  <c r="L514" i="17"/>
  <c r="M514" i="17"/>
  <c r="N514" i="17"/>
  <c r="O514" i="17"/>
  <c r="P514" i="17"/>
  <c r="Q514" i="17"/>
  <c r="R514" i="17"/>
  <c r="S514" i="17"/>
  <c r="T514" i="17"/>
  <c r="U514" i="17"/>
  <c r="V514" i="17"/>
  <c r="W514" i="17"/>
  <c r="X514" i="17"/>
  <c r="Y514" i="17"/>
  <c r="Z514" i="17"/>
  <c r="AB514" i="17"/>
  <c r="AC514" i="17"/>
  <c r="AE514" i="17"/>
  <c r="AI514" i="17" s="1"/>
  <c r="C515" i="17"/>
  <c r="D515" i="17"/>
  <c r="E515" i="17"/>
  <c r="F515" i="17"/>
  <c r="G515" i="17"/>
  <c r="H515" i="17"/>
  <c r="I515" i="17"/>
  <c r="J515" i="17"/>
  <c r="K515" i="17"/>
  <c r="L515" i="17"/>
  <c r="M515" i="17"/>
  <c r="N515" i="17"/>
  <c r="O515" i="17"/>
  <c r="P515" i="17"/>
  <c r="Q515" i="17"/>
  <c r="R515" i="17"/>
  <c r="S515" i="17"/>
  <c r="T515" i="17"/>
  <c r="U515" i="17"/>
  <c r="V515" i="17"/>
  <c r="W515" i="17"/>
  <c r="X515" i="17"/>
  <c r="Y515" i="17"/>
  <c r="Z515" i="17"/>
  <c r="AB515" i="17"/>
  <c r="AC515" i="17"/>
  <c r="AE515" i="17"/>
  <c r="AD515" i="17" s="1"/>
  <c r="C516" i="17"/>
  <c r="D516" i="17"/>
  <c r="E516" i="17"/>
  <c r="F516" i="17"/>
  <c r="G516" i="17"/>
  <c r="H516" i="17"/>
  <c r="I516" i="17"/>
  <c r="J516" i="17"/>
  <c r="K516" i="17"/>
  <c r="L516" i="17"/>
  <c r="M516" i="17"/>
  <c r="N516" i="17"/>
  <c r="O516" i="17"/>
  <c r="P516" i="17"/>
  <c r="Q516" i="17"/>
  <c r="R516" i="17"/>
  <c r="S516" i="17"/>
  <c r="T516" i="17"/>
  <c r="U516" i="17"/>
  <c r="V516" i="17"/>
  <c r="W516" i="17"/>
  <c r="X516" i="17"/>
  <c r="Y516" i="17"/>
  <c r="Z516" i="17"/>
  <c r="AB516" i="17"/>
  <c r="AC516" i="17"/>
  <c r="AD516" i="17"/>
  <c r="AE516" i="17"/>
  <c r="AI516" i="17" s="1"/>
  <c r="C517" i="17"/>
  <c r="D517" i="17"/>
  <c r="E517" i="17"/>
  <c r="F517" i="17"/>
  <c r="G517" i="17"/>
  <c r="H517" i="17"/>
  <c r="I517" i="17"/>
  <c r="J517" i="17"/>
  <c r="K517" i="17"/>
  <c r="L517" i="17"/>
  <c r="M517" i="17"/>
  <c r="N517" i="17"/>
  <c r="O517" i="17"/>
  <c r="P517" i="17"/>
  <c r="Q517" i="17"/>
  <c r="R517" i="17"/>
  <c r="S517" i="17"/>
  <c r="T517" i="17"/>
  <c r="U517" i="17"/>
  <c r="V517" i="17"/>
  <c r="W517" i="17"/>
  <c r="X517" i="17"/>
  <c r="Y517" i="17"/>
  <c r="Z517" i="17"/>
  <c r="AB517" i="17"/>
  <c r="AC517" i="17"/>
  <c r="AE517" i="17"/>
  <c r="C518" i="17"/>
  <c r="D518" i="17"/>
  <c r="E518" i="17"/>
  <c r="F518" i="17"/>
  <c r="G518" i="17"/>
  <c r="H518" i="17"/>
  <c r="I518" i="17"/>
  <c r="J518" i="17"/>
  <c r="K518" i="17"/>
  <c r="L518" i="17"/>
  <c r="M518" i="17"/>
  <c r="N518" i="17"/>
  <c r="O518" i="17"/>
  <c r="P518" i="17"/>
  <c r="Q518" i="17"/>
  <c r="R518" i="17"/>
  <c r="S518" i="17"/>
  <c r="T518" i="17"/>
  <c r="U518" i="17"/>
  <c r="V518" i="17"/>
  <c r="W518" i="17"/>
  <c r="X518" i="17"/>
  <c r="Y518" i="17"/>
  <c r="Z518" i="17"/>
  <c r="AB518" i="17"/>
  <c r="AC518" i="17"/>
  <c r="AE518" i="17"/>
  <c r="C519" i="17"/>
  <c r="D519" i="17"/>
  <c r="E519" i="17"/>
  <c r="F519" i="17"/>
  <c r="G519" i="17"/>
  <c r="H519" i="17"/>
  <c r="I519" i="17"/>
  <c r="J519" i="17"/>
  <c r="K519" i="17"/>
  <c r="L519" i="17"/>
  <c r="M519" i="17"/>
  <c r="N519" i="17"/>
  <c r="O519" i="17"/>
  <c r="P519" i="17"/>
  <c r="Q519" i="17"/>
  <c r="R519" i="17"/>
  <c r="S519" i="17"/>
  <c r="T519" i="17"/>
  <c r="U519" i="17"/>
  <c r="V519" i="17"/>
  <c r="W519" i="17"/>
  <c r="X519" i="17"/>
  <c r="Y519" i="17"/>
  <c r="Z519" i="17"/>
  <c r="AB519" i="17"/>
  <c r="AC519" i="17"/>
  <c r="AE519" i="17" s="1"/>
  <c r="C520" i="17"/>
  <c r="D520" i="17"/>
  <c r="E520" i="17"/>
  <c r="F520" i="17"/>
  <c r="G520" i="17"/>
  <c r="H520" i="17"/>
  <c r="I520" i="17"/>
  <c r="J520" i="17"/>
  <c r="K520" i="17"/>
  <c r="L520" i="17"/>
  <c r="M520" i="17"/>
  <c r="N520" i="17"/>
  <c r="O520" i="17"/>
  <c r="P520" i="17"/>
  <c r="Q520" i="17"/>
  <c r="R520" i="17"/>
  <c r="S520" i="17"/>
  <c r="T520" i="17"/>
  <c r="U520" i="17"/>
  <c r="V520" i="17"/>
  <c r="W520" i="17"/>
  <c r="X520" i="17"/>
  <c r="Y520" i="17"/>
  <c r="Z520" i="17"/>
  <c r="AB520" i="17"/>
  <c r="AC520" i="17"/>
  <c r="AE520" i="17"/>
  <c r="AD520" i="17" s="1"/>
  <c r="C521" i="17"/>
  <c r="D521" i="17"/>
  <c r="E521" i="17"/>
  <c r="F521" i="17"/>
  <c r="G521" i="17"/>
  <c r="H521" i="17"/>
  <c r="I521" i="17"/>
  <c r="J521" i="17"/>
  <c r="K521" i="17"/>
  <c r="L521" i="17"/>
  <c r="M521" i="17"/>
  <c r="N521" i="17"/>
  <c r="O521" i="17"/>
  <c r="P521" i="17"/>
  <c r="Q521" i="17"/>
  <c r="R521" i="17"/>
  <c r="S521" i="17"/>
  <c r="T521" i="17"/>
  <c r="U521" i="17"/>
  <c r="V521" i="17"/>
  <c r="W521" i="17"/>
  <c r="X521" i="17"/>
  <c r="Y521" i="17"/>
  <c r="Z521" i="17"/>
  <c r="AB521" i="17"/>
  <c r="AC521" i="17"/>
  <c r="AE521" i="17"/>
  <c r="AD521" i="17" s="1"/>
  <c r="C522" i="17"/>
  <c r="D522" i="17"/>
  <c r="E522" i="17"/>
  <c r="F522" i="17"/>
  <c r="G522" i="17"/>
  <c r="H522" i="17"/>
  <c r="I522" i="17"/>
  <c r="J522" i="17"/>
  <c r="K522" i="17"/>
  <c r="L522" i="17"/>
  <c r="M522" i="17"/>
  <c r="N522" i="17"/>
  <c r="O522" i="17"/>
  <c r="P522" i="17"/>
  <c r="Q522" i="17"/>
  <c r="R522" i="17"/>
  <c r="S522" i="17"/>
  <c r="T522" i="17"/>
  <c r="U522" i="17"/>
  <c r="V522" i="17"/>
  <c r="W522" i="17"/>
  <c r="X522" i="17"/>
  <c r="Y522" i="17"/>
  <c r="Z522" i="17"/>
  <c r="AB522" i="17"/>
  <c r="AC522" i="17"/>
  <c r="AE522" i="17"/>
  <c r="AI522" i="17" s="1"/>
  <c r="AL522" i="17" s="1"/>
  <c r="C523" i="17"/>
  <c r="D523" i="17"/>
  <c r="E523" i="17"/>
  <c r="F523" i="17"/>
  <c r="G523" i="17"/>
  <c r="H523" i="17"/>
  <c r="I523" i="17"/>
  <c r="J523" i="17"/>
  <c r="K523" i="17"/>
  <c r="L523" i="17"/>
  <c r="M523" i="17"/>
  <c r="N523" i="17"/>
  <c r="O523" i="17"/>
  <c r="P523" i="17"/>
  <c r="Q523" i="17"/>
  <c r="R523" i="17"/>
  <c r="S523" i="17"/>
  <c r="T523" i="17"/>
  <c r="U523" i="17"/>
  <c r="V523" i="17"/>
  <c r="W523" i="17"/>
  <c r="X523" i="17"/>
  <c r="Y523" i="17"/>
  <c r="Z523" i="17"/>
  <c r="AB523" i="17"/>
  <c r="AC523" i="17"/>
  <c r="AE523" i="17"/>
  <c r="AI523" i="17" s="1"/>
  <c r="C524" i="17"/>
  <c r="D524" i="17"/>
  <c r="E524" i="17"/>
  <c r="F524" i="17"/>
  <c r="G524" i="17"/>
  <c r="H524" i="17"/>
  <c r="I524" i="17"/>
  <c r="J524" i="17"/>
  <c r="K524" i="17"/>
  <c r="L524" i="17"/>
  <c r="M524" i="17"/>
  <c r="N524" i="17"/>
  <c r="O524" i="17"/>
  <c r="P524" i="17"/>
  <c r="Q524" i="17"/>
  <c r="R524" i="17"/>
  <c r="S524" i="17"/>
  <c r="T524" i="17"/>
  <c r="U524" i="17"/>
  <c r="V524" i="17"/>
  <c r="W524" i="17"/>
  <c r="X524" i="17"/>
  <c r="Y524" i="17"/>
  <c r="Z524" i="17"/>
  <c r="AB524" i="17"/>
  <c r="AC524" i="17"/>
  <c r="AE524" i="17"/>
  <c r="AI524" i="17" s="1"/>
  <c r="AJ524" i="17" s="1"/>
  <c r="C525" i="17"/>
  <c r="D525" i="17"/>
  <c r="E525" i="17"/>
  <c r="F525" i="17"/>
  <c r="G525" i="17"/>
  <c r="H525" i="17"/>
  <c r="I525" i="17"/>
  <c r="J525" i="17"/>
  <c r="K525" i="17"/>
  <c r="L525" i="17"/>
  <c r="M525" i="17"/>
  <c r="N525" i="17"/>
  <c r="O525" i="17"/>
  <c r="P525" i="17"/>
  <c r="Q525" i="17"/>
  <c r="R525" i="17"/>
  <c r="S525" i="17"/>
  <c r="T525" i="17"/>
  <c r="U525" i="17"/>
  <c r="V525" i="17"/>
  <c r="W525" i="17"/>
  <c r="X525" i="17"/>
  <c r="Y525" i="17"/>
  <c r="Z525" i="17"/>
  <c r="AB525" i="17"/>
  <c r="AC525" i="17"/>
  <c r="AE525" i="17"/>
  <c r="AD525" i="17" s="1"/>
  <c r="C526" i="17"/>
  <c r="D526" i="17"/>
  <c r="E526" i="17"/>
  <c r="F526" i="17"/>
  <c r="G526" i="17"/>
  <c r="H526" i="17"/>
  <c r="I526" i="17"/>
  <c r="J526" i="17"/>
  <c r="K526" i="17"/>
  <c r="L526" i="17"/>
  <c r="M526" i="17"/>
  <c r="N526" i="17"/>
  <c r="O526" i="17"/>
  <c r="P526" i="17"/>
  <c r="Q526" i="17"/>
  <c r="R526" i="17"/>
  <c r="S526" i="17"/>
  <c r="T526" i="17"/>
  <c r="U526" i="17"/>
  <c r="V526" i="17"/>
  <c r="W526" i="17"/>
  <c r="X526" i="17"/>
  <c r="Y526" i="17"/>
  <c r="Z526" i="17"/>
  <c r="AB526" i="17"/>
  <c r="AC526" i="17"/>
  <c r="AE526" i="17"/>
  <c r="AI526" i="17" s="1"/>
  <c r="C527" i="17"/>
  <c r="D527" i="17"/>
  <c r="E527" i="17"/>
  <c r="F527" i="17"/>
  <c r="G527" i="17"/>
  <c r="H527" i="17"/>
  <c r="I527" i="17"/>
  <c r="J527" i="17"/>
  <c r="K527" i="17"/>
  <c r="L527" i="17"/>
  <c r="M527" i="17"/>
  <c r="N527" i="17"/>
  <c r="O527" i="17"/>
  <c r="P527" i="17"/>
  <c r="Q527" i="17"/>
  <c r="R527" i="17"/>
  <c r="S527" i="17"/>
  <c r="T527" i="17"/>
  <c r="U527" i="17"/>
  <c r="V527" i="17"/>
  <c r="W527" i="17"/>
  <c r="X527" i="17"/>
  <c r="Y527" i="17"/>
  <c r="Z527" i="17"/>
  <c r="AB527" i="17"/>
  <c r="AC527" i="17"/>
  <c r="AD527" i="17"/>
  <c r="AE527" i="17"/>
  <c r="AI527" i="17" s="1"/>
  <c r="AJ527" i="17" s="1"/>
  <c r="C528" i="17"/>
  <c r="D528" i="17"/>
  <c r="E528" i="17"/>
  <c r="F528" i="17"/>
  <c r="G528" i="17"/>
  <c r="H528" i="17"/>
  <c r="I528" i="17"/>
  <c r="J528" i="17"/>
  <c r="K528" i="17"/>
  <c r="L528" i="17"/>
  <c r="M528" i="17"/>
  <c r="N528" i="17"/>
  <c r="O528" i="17"/>
  <c r="P528" i="17"/>
  <c r="Q528" i="17"/>
  <c r="R528" i="17"/>
  <c r="S528" i="17"/>
  <c r="T528" i="17"/>
  <c r="U528" i="17"/>
  <c r="V528" i="17"/>
  <c r="W528" i="17"/>
  <c r="X528" i="17"/>
  <c r="Y528" i="17"/>
  <c r="Z528" i="17"/>
  <c r="AB528" i="17"/>
  <c r="AC528" i="17"/>
  <c r="AE528" i="17"/>
  <c r="AI528" i="17" s="1"/>
  <c r="AK528" i="17" s="1"/>
  <c r="C529" i="17"/>
  <c r="D529" i="17"/>
  <c r="E529" i="17"/>
  <c r="F529" i="17"/>
  <c r="G529" i="17"/>
  <c r="H529" i="17"/>
  <c r="I529" i="17"/>
  <c r="J529" i="17"/>
  <c r="K529" i="17"/>
  <c r="L529" i="17"/>
  <c r="M529" i="17"/>
  <c r="N529" i="17"/>
  <c r="O529" i="17"/>
  <c r="P529" i="17"/>
  <c r="Q529" i="17"/>
  <c r="R529" i="17"/>
  <c r="S529" i="17"/>
  <c r="T529" i="17"/>
  <c r="U529" i="17"/>
  <c r="V529" i="17"/>
  <c r="W529" i="17"/>
  <c r="X529" i="17"/>
  <c r="Y529" i="17"/>
  <c r="Z529" i="17"/>
  <c r="AB529" i="17"/>
  <c r="AC529" i="17"/>
  <c r="AE529" i="17"/>
  <c r="C530" i="17"/>
  <c r="D530" i="17"/>
  <c r="E530" i="17"/>
  <c r="F530" i="17"/>
  <c r="G530" i="17"/>
  <c r="H530" i="17"/>
  <c r="I530" i="17"/>
  <c r="J530" i="17"/>
  <c r="K530" i="17"/>
  <c r="L530" i="17"/>
  <c r="M530" i="17"/>
  <c r="N530" i="17"/>
  <c r="O530" i="17"/>
  <c r="P530" i="17"/>
  <c r="Q530" i="17"/>
  <c r="R530" i="17"/>
  <c r="S530" i="17"/>
  <c r="T530" i="17"/>
  <c r="U530" i="17"/>
  <c r="V530" i="17"/>
  <c r="W530" i="17"/>
  <c r="X530" i="17"/>
  <c r="Y530" i="17"/>
  <c r="Z530" i="17"/>
  <c r="AB530" i="17"/>
  <c r="AC530" i="17"/>
  <c r="AE530" i="17"/>
  <c r="AI530" i="17" s="1"/>
  <c r="AM530" i="17" s="1"/>
  <c r="AL530" i="17"/>
  <c r="C531" i="17"/>
  <c r="D531" i="17"/>
  <c r="E531" i="17"/>
  <c r="F531" i="17"/>
  <c r="G531" i="17"/>
  <c r="H531" i="17"/>
  <c r="I531" i="17"/>
  <c r="J531" i="17"/>
  <c r="K531" i="17"/>
  <c r="L531" i="17"/>
  <c r="M531" i="17"/>
  <c r="N531" i="17"/>
  <c r="O531" i="17"/>
  <c r="P531" i="17"/>
  <c r="Q531" i="17"/>
  <c r="R531" i="17"/>
  <c r="S531" i="17"/>
  <c r="T531" i="17"/>
  <c r="U531" i="17"/>
  <c r="V531" i="17"/>
  <c r="W531" i="17"/>
  <c r="X531" i="17"/>
  <c r="Y531" i="17"/>
  <c r="Z531" i="17"/>
  <c r="AB531" i="17"/>
  <c r="AC531" i="17"/>
  <c r="AE531" i="17"/>
  <c r="AD531" i="17" s="1"/>
  <c r="C532" i="17"/>
  <c r="D532" i="17"/>
  <c r="E532" i="17"/>
  <c r="F532" i="17"/>
  <c r="G532" i="17"/>
  <c r="H532" i="17"/>
  <c r="I532" i="17"/>
  <c r="J532" i="17"/>
  <c r="K532" i="17"/>
  <c r="L532" i="17"/>
  <c r="M532" i="17"/>
  <c r="N532" i="17"/>
  <c r="O532" i="17"/>
  <c r="P532" i="17"/>
  <c r="Q532" i="17"/>
  <c r="R532" i="17"/>
  <c r="S532" i="17"/>
  <c r="T532" i="17"/>
  <c r="U532" i="17"/>
  <c r="V532" i="17"/>
  <c r="W532" i="17"/>
  <c r="X532" i="17"/>
  <c r="Y532" i="17"/>
  <c r="Z532" i="17"/>
  <c r="AB532" i="17"/>
  <c r="AC532" i="17"/>
  <c r="AE532" i="17"/>
  <c r="AD532" i="17" s="1"/>
  <c r="C533" i="17"/>
  <c r="D533" i="17"/>
  <c r="E533" i="17"/>
  <c r="F533" i="17"/>
  <c r="G533" i="17"/>
  <c r="H533" i="17"/>
  <c r="I533" i="17"/>
  <c r="J533" i="17"/>
  <c r="K533" i="17"/>
  <c r="L533" i="17"/>
  <c r="M533" i="17"/>
  <c r="N533" i="17"/>
  <c r="O533" i="17"/>
  <c r="P533" i="17"/>
  <c r="Q533" i="17"/>
  <c r="R533" i="17"/>
  <c r="S533" i="17"/>
  <c r="T533" i="17"/>
  <c r="U533" i="17"/>
  <c r="V533" i="17"/>
  <c r="W533" i="17"/>
  <c r="X533" i="17"/>
  <c r="Y533" i="17"/>
  <c r="Z533" i="17"/>
  <c r="AB533" i="17"/>
  <c r="AC533" i="17"/>
  <c r="AE533" i="17"/>
  <c r="AD533" i="17" s="1"/>
  <c r="AI533" i="17"/>
  <c r="AM533" i="17" s="1"/>
  <c r="AJ533" i="17"/>
  <c r="C534" i="17"/>
  <c r="D534" i="17"/>
  <c r="E534" i="17"/>
  <c r="F534" i="17"/>
  <c r="G534" i="17"/>
  <c r="H534" i="17"/>
  <c r="I534" i="17"/>
  <c r="J534" i="17"/>
  <c r="K534" i="17"/>
  <c r="L534" i="17"/>
  <c r="M534" i="17"/>
  <c r="N534" i="17"/>
  <c r="O534" i="17"/>
  <c r="P534" i="17"/>
  <c r="Q534" i="17"/>
  <c r="R534" i="17"/>
  <c r="S534" i="17"/>
  <c r="T534" i="17"/>
  <c r="U534" i="17"/>
  <c r="V534" i="17"/>
  <c r="W534" i="17"/>
  <c r="X534" i="17"/>
  <c r="Y534" i="17"/>
  <c r="Z534" i="17"/>
  <c r="AB534" i="17"/>
  <c r="AC534" i="17"/>
  <c r="AE534" i="17"/>
  <c r="AD534" i="17" s="1"/>
  <c r="C535" i="17"/>
  <c r="D535" i="17"/>
  <c r="E535" i="17"/>
  <c r="F535" i="17"/>
  <c r="G535" i="17"/>
  <c r="H535" i="17"/>
  <c r="I535" i="17"/>
  <c r="J535" i="17"/>
  <c r="K535" i="17"/>
  <c r="L535" i="17"/>
  <c r="M535" i="17"/>
  <c r="N535" i="17"/>
  <c r="O535" i="17"/>
  <c r="P535" i="17"/>
  <c r="Q535" i="17"/>
  <c r="R535" i="17"/>
  <c r="S535" i="17"/>
  <c r="T535" i="17"/>
  <c r="U535" i="17"/>
  <c r="V535" i="17"/>
  <c r="W535" i="17"/>
  <c r="X535" i="17"/>
  <c r="Y535" i="17"/>
  <c r="Z535" i="17"/>
  <c r="AB535" i="17"/>
  <c r="AC535" i="17"/>
  <c r="AE535" i="17"/>
  <c r="AI535" i="17" s="1"/>
  <c r="AK535" i="17" s="1"/>
  <c r="C536" i="17"/>
  <c r="D536" i="17"/>
  <c r="E536" i="17"/>
  <c r="F536" i="17"/>
  <c r="G536" i="17"/>
  <c r="H536" i="17"/>
  <c r="I536" i="17"/>
  <c r="J536" i="17"/>
  <c r="K536" i="17"/>
  <c r="L536" i="17"/>
  <c r="M536" i="17"/>
  <c r="N536" i="17"/>
  <c r="O536" i="17"/>
  <c r="P536" i="17"/>
  <c r="Q536" i="17"/>
  <c r="R536" i="17"/>
  <c r="S536" i="17"/>
  <c r="T536" i="17"/>
  <c r="U536" i="17"/>
  <c r="V536" i="17"/>
  <c r="W536" i="17"/>
  <c r="X536" i="17"/>
  <c r="Y536" i="17"/>
  <c r="Z536" i="17"/>
  <c r="AB536" i="17"/>
  <c r="AC536" i="17"/>
  <c r="AE536" i="17"/>
  <c r="AI536" i="17" s="1"/>
  <c r="AJ536" i="17" s="1"/>
  <c r="C537" i="17"/>
  <c r="D537" i="17"/>
  <c r="E537" i="17"/>
  <c r="F537" i="17"/>
  <c r="G537" i="17"/>
  <c r="H537" i="17"/>
  <c r="I537" i="17"/>
  <c r="J537" i="17"/>
  <c r="K537" i="17"/>
  <c r="L537" i="17"/>
  <c r="M537" i="17"/>
  <c r="N537" i="17"/>
  <c r="O537" i="17"/>
  <c r="P537" i="17"/>
  <c r="Q537" i="17"/>
  <c r="R537" i="17"/>
  <c r="S537" i="17"/>
  <c r="T537" i="17"/>
  <c r="U537" i="17"/>
  <c r="V537" i="17"/>
  <c r="W537" i="17"/>
  <c r="X537" i="17"/>
  <c r="Y537" i="17"/>
  <c r="Z537" i="17"/>
  <c r="AB537" i="17"/>
  <c r="AC537" i="17"/>
  <c r="AE537" i="17"/>
  <c r="AD537" i="17" s="1"/>
  <c r="C538" i="17"/>
  <c r="D538" i="17"/>
  <c r="E538" i="17"/>
  <c r="F538" i="17"/>
  <c r="G538" i="17"/>
  <c r="H538" i="17"/>
  <c r="I538" i="17"/>
  <c r="J538" i="17"/>
  <c r="K538" i="17"/>
  <c r="L538" i="17"/>
  <c r="M538" i="17"/>
  <c r="N538" i="17"/>
  <c r="O538" i="17"/>
  <c r="P538" i="17"/>
  <c r="Q538" i="17"/>
  <c r="R538" i="17"/>
  <c r="S538" i="17"/>
  <c r="T538" i="17"/>
  <c r="U538" i="17"/>
  <c r="V538" i="17"/>
  <c r="W538" i="17"/>
  <c r="X538" i="17"/>
  <c r="Y538" i="17"/>
  <c r="Z538" i="17"/>
  <c r="AB538" i="17"/>
  <c r="AC538" i="17"/>
  <c r="AD538" i="17"/>
  <c r="AE538" i="17"/>
  <c r="AI538" i="17" s="1"/>
  <c r="C539" i="17"/>
  <c r="D539" i="17"/>
  <c r="E539" i="17"/>
  <c r="F539" i="17"/>
  <c r="G539" i="17"/>
  <c r="H539" i="17"/>
  <c r="I539" i="17"/>
  <c r="J539" i="17"/>
  <c r="K539" i="17"/>
  <c r="L539" i="17"/>
  <c r="M539" i="17"/>
  <c r="N539" i="17"/>
  <c r="O539" i="17"/>
  <c r="P539" i="17"/>
  <c r="Q539" i="17"/>
  <c r="R539" i="17"/>
  <c r="S539" i="17"/>
  <c r="T539" i="17"/>
  <c r="U539" i="17"/>
  <c r="V539" i="17"/>
  <c r="W539" i="17"/>
  <c r="X539" i="17"/>
  <c r="Y539" i="17"/>
  <c r="Z539" i="17"/>
  <c r="AB539" i="17"/>
  <c r="AC539" i="17"/>
  <c r="AE539" i="17"/>
  <c r="AD539" i="17" s="1"/>
  <c r="C540" i="17"/>
  <c r="D540" i="17"/>
  <c r="E540" i="17"/>
  <c r="F540" i="17"/>
  <c r="G540" i="17"/>
  <c r="H540" i="17"/>
  <c r="I540" i="17"/>
  <c r="J540" i="17"/>
  <c r="K540" i="17"/>
  <c r="L540" i="17"/>
  <c r="M540" i="17"/>
  <c r="N540" i="17"/>
  <c r="O540" i="17"/>
  <c r="P540" i="17"/>
  <c r="Q540" i="17"/>
  <c r="R540" i="17"/>
  <c r="S540" i="17"/>
  <c r="T540" i="17"/>
  <c r="U540" i="17"/>
  <c r="V540" i="17"/>
  <c r="W540" i="17"/>
  <c r="X540" i="17"/>
  <c r="Y540" i="17"/>
  <c r="Z540" i="17"/>
  <c r="AB540" i="17"/>
  <c r="AC540" i="17"/>
  <c r="AE540" i="17"/>
  <c r="AD540" i="17" s="1"/>
  <c r="C541" i="17"/>
  <c r="D541" i="17"/>
  <c r="E541" i="17"/>
  <c r="F541" i="17"/>
  <c r="G541" i="17"/>
  <c r="H541" i="17"/>
  <c r="I541" i="17"/>
  <c r="J541" i="17"/>
  <c r="K541" i="17"/>
  <c r="L541" i="17"/>
  <c r="M541" i="17"/>
  <c r="N541" i="17"/>
  <c r="O541" i="17"/>
  <c r="P541" i="17"/>
  <c r="Q541" i="17"/>
  <c r="R541" i="17"/>
  <c r="S541" i="17"/>
  <c r="T541" i="17"/>
  <c r="U541" i="17"/>
  <c r="V541" i="17"/>
  <c r="W541" i="17"/>
  <c r="X541" i="17"/>
  <c r="Y541" i="17"/>
  <c r="Z541" i="17"/>
  <c r="AB541" i="17"/>
  <c r="AC541" i="17"/>
  <c r="AE541" i="17"/>
  <c r="AD541" i="17" s="1"/>
  <c r="C542" i="17"/>
  <c r="D542" i="17"/>
  <c r="E542" i="17"/>
  <c r="F542" i="17"/>
  <c r="G542" i="17"/>
  <c r="H542" i="17"/>
  <c r="I542" i="17"/>
  <c r="J542" i="17"/>
  <c r="K542" i="17"/>
  <c r="L542" i="17"/>
  <c r="M542" i="17"/>
  <c r="N542" i="17"/>
  <c r="O542" i="17"/>
  <c r="P542" i="17"/>
  <c r="Q542" i="17"/>
  <c r="R542" i="17"/>
  <c r="S542" i="17"/>
  <c r="T542" i="17"/>
  <c r="U542" i="17"/>
  <c r="V542" i="17"/>
  <c r="W542" i="17"/>
  <c r="X542" i="17"/>
  <c r="Y542" i="17"/>
  <c r="Z542" i="17"/>
  <c r="AB542" i="17"/>
  <c r="AC542" i="17"/>
  <c r="AD542" i="17"/>
  <c r="AE542" i="17"/>
  <c r="AI542" i="17" s="1"/>
  <c r="AL542" i="17" s="1"/>
  <c r="C543" i="17"/>
  <c r="D543" i="17"/>
  <c r="E543" i="17"/>
  <c r="F543" i="17"/>
  <c r="G543" i="17"/>
  <c r="H543" i="17"/>
  <c r="I543" i="17"/>
  <c r="J543" i="17"/>
  <c r="K543" i="17"/>
  <c r="L543" i="17"/>
  <c r="M543" i="17"/>
  <c r="N543" i="17"/>
  <c r="O543" i="17"/>
  <c r="P543" i="17"/>
  <c r="Q543" i="17"/>
  <c r="R543" i="17"/>
  <c r="S543" i="17"/>
  <c r="T543" i="17"/>
  <c r="U543" i="17"/>
  <c r="V543" i="17"/>
  <c r="W543" i="17"/>
  <c r="X543" i="17"/>
  <c r="Y543" i="17"/>
  <c r="Z543" i="17"/>
  <c r="AB543" i="17"/>
  <c r="AC543" i="17"/>
  <c r="AE543" i="17"/>
  <c r="AD543" i="17" s="1"/>
  <c r="C544" i="17"/>
  <c r="D544" i="17"/>
  <c r="E544" i="17"/>
  <c r="F544" i="17"/>
  <c r="G544" i="17"/>
  <c r="H544" i="17"/>
  <c r="I544" i="17"/>
  <c r="J544" i="17"/>
  <c r="K544" i="17"/>
  <c r="L544" i="17"/>
  <c r="M544" i="17"/>
  <c r="N544" i="17"/>
  <c r="O544" i="17"/>
  <c r="P544" i="17"/>
  <c r="Q544" i="17"/>
  <c r="R544" i="17"/>
  <c r="S544" i="17"/>
  <c r="T544" i="17"/>
  <c r="U544" i="17"/>
  <c r="V544" i="17"/>
  <c r="W544" i="17"/>
  <c r="X544" i="17"/>
  <c r="Y544" i="17"/>
  <c r="Z544" i="17"/>
  <c r="AB544" i="17"/>
  <c r="AC544" i="17"/>
  <c r="AE544" i="17"/>
  <c r="AD544" i="17" s="1"/>
  <c r="C545" i="17"/>
  <c r="D545" i="17"/>
  <c r="E545" i="17"/>
  <c r="F545" i="17"/>
  <c r="G545" i="17"/>
  <c r="H545" i="17"/>
  <c r="I545" i="17"/>
  <c r="J545" i="17"/>
  <c r="K545" i="17"/>
  <c r="L545" i="17"/>
  <c r="M545" i="17"/>
  <c r="N545" i="17"/>
  <c r="O545" i="17"/>
  <c r="P545" i="17"/>
  <c r="Q545" i="17"/>
  <c r="R545" i="17"/>
  <c r="S545" i="17"/>
  <c r="T545" i="17"/>
  <c r="U545" i="17"/>
  <c r="V545" i="17"/>
  <c r="W545" i="17"/>
  <c r="X545" i="17"/>
  <c r="Y545" i="17"/>
  <c r="Z545" i="17"/>
  <c r="AB545" i="17"/>
  <c r="AC545" i="17"/>
  <c r="AE545" i="17"/>
  <c r="AD545" i="17" s="1"/>
  <c r="C546" i="17"/>
  <c r="D546" i="17"/>
  <c r="E546" i="17"/>
  <c r="F546" i="17"/>
  <c r="G546" i="17"/>
  <c r="H546" i="17"/>
  <c r="I546" i="17"/>
  <c r="J546" i="17"/>
  <c r="K546" i="17"/>
  <c r="L546" i="17"/>
  <c r="M546" i="17"/>
  <c r="N546" i="17"/>
  <c r="O546" i="17"/>
  <c r="P546" i="17"/>
  <c r="Q546" i="17"/>
  <c r="R546" i="17"/>
  <c r="S546" i="17"/>
  <c r="T546" i="17"/>
  <c r="U546" i="17"/>
  <c r="V546" i="17"/>
  <c r="W546" i="17"/>
  <c r="X546" i="17"/>
  <c r="Y546" i="17"/>
  <c r="Z546" i="17"/>
  <c r="AB546" i="17"/>
  <c r="AC546" i="17"/>
  <c r="AE546" i="17"/>
  <c r="AD546" i="17" s="1"/>
  <c r="C547" i="17"/>
  <c r="D547" i="17"/>
  <c r="E547" i="17"/>
  <c r="F547" i="17"/>
  <c r="G547" i="17"/>
  <c r="H547" i="17"/>
  <c r="I547" i="17"/>
  <c r="J547" i="17"/>
  <c r="K547" i="17"/>
  <c r="L547" i="17"/>
  <c r="M547" i="17"/>
  <c r="N547" i="17"/>
  <c r="O547" i="17"/>
  <c r="P547" i="17"/>
  <c r="Q547" i="17"/>
  <c r="R547" i="17"/>
  <c r="S547" i="17"/>
  <c r="T547" i="17"/>
  <c r="U547" i="17"/>
  <c r="V547" i="17"/>
  <c r="W547" i="17"/>
  <c r="X547" i="17"/>
  <c r="Y547" i="17"/>
  <c r="Z547" i="17"/>
  <c r="AB547" i="17"/>
  <c r="AC547" i="17"/>
  <c r="AE547" i="17"/>
  <c r="AI547" i="17" s="1"/>
  <c r="AK547" i="17" s="1"/>
  <c r="C548" i="17"/>
  <c r="D548" i="17"/>
  <c r="E548" i="17"/>
  <c r="F548" i="17"/>
  <c r="G548" i="17"/>
  <c r="H548" i="17"/>
  <c r="I548" i="17"/>
  <c r="J548" i="17"/>
  <c r="K548" i="17"/>
  <c r="L548" i="17"/>
  <c r="M548" i="17"/>
  <c r="N548" i="17"/>
  <c r="O548" i="17"/>
  <c r="P548" i="17"/>
  <c r="Q548" i="17"/>
  <c r="R548" i="17"/>
  <c r="S548" i="17"/>
  <c r="T548" i="17"/>
  <c r="U548" i="17"/>
  <c r="V548" i="17"/>
  <c r="W548" i="17"/>
  <c r="X548" i="17"/>
  <c r="Y548" i="17"/>
  <c r="Z548" i="17"/>
  <c r="AB548" i="17"/>
  <c r="AC548" i="17"/>
  <c r="AE548" i="17"/>
  <c r="AI548" i="17" s="1"/>
  <c r="AJ548" i="17" s="1"/>
  <c r="C549" i="17"/>
  <c r="D549" i="17"/>
  <c r="E549" i="17"/>
  <c r="F549" i="17"/>
  <c r="G549" i="17"/>
  <c r="H549" i="17"/>
  <c r="I549" i="17"/>
  <c r="J549" i="17"/>
  <c r="K549" i="17"/>
  <c r="L549" i="17"/>
  <c r="M549" i="17"/>
  <c r="N549" i="17"/>
  <c r="O549" i="17"/>
  <c r="P549" i="17"/>
  <c r="Q549" i="17"/>
  <c r="R549" i="17"/>
  <c r="S549" i="17"/>
  <c r="T549" i="17"/>
  <c r="U549" i="17"/>
  <c r="V549" i="17"/>
  <c r="W549" i="17"/>
  <c r="X549" i="17"/>
  <c r="Y549" i="17"/>
  <c r="Z549" i="17"/>
  <c r="AB549" i="17"/>
  <c r="AC549" i="17"/>
  <c r="AE549" i="17" s="1"/>
  <c r="C550" i="17"/>
  <c r="D550" i="17"/>
  <c r="E550" i="17"/>
  <c r="F550" i="17"/>
  <c r="G550" i="17"/>
  <c r="H550" i="17"/>
  <c r="I550" i="17"/>
  <c r="J550" i="17"/>
  <c r="K550" i="17"/>
  <c r="L550" i="17"/>
  <c r="M550" i="17"/>
  <c r="N550" i="17"/>
  <c r="O550" i="17"/>
  <c r="P550" i="17"/>
  <c r="Q550" i="17"/>
  <c r="R550" i="17"/>
  <c r="S550" i="17"/>
  <c r="T550" i="17"/>
  <c r="U550" i="17"/>
  <c r="V550" i="17"/>
  <c r="W550" i="17"/>
  <c r="X550" i="17"/>
  <c r="Y550" i="17"/>
  <c r="Z550" i="17"/>
  <c r="AB550" i="17"/>
  <c r="AC550" i="17"/>
  <c r="AE550" i="17"/>
  <c r="AI550" i="17" s="1"/>
  <c r="C551" i="17"/>
  <c r="D551" i="17"/>
  <c r="E551" i="17"/>
  <c r="F551" i="17"/>
  <c r="G551" i="17"/>
  <c r="H551" i="17"/>
  <c r="I551" i="17"/>
  <c r="J551" i="17"/>
  <c r="K551" i="17"/>
  <c r="L551" i="17"/>
  <c r="M551" i="17"/>
  <c r="N551" i="17"/>
  <c r="O551" i="17"/>
  <c r="P551" i="17"/>
  <c r="Q551" i="17"/>
  <c r="R551" i="17"/>
  <c r="S551" i="17"/>
  <c r="T551" i="17"/>
  <c r="U551" i="17"/>
  <c r="V551" i="17"/>
  <c r="W551" i="17"/>
  <c r="X551" i="17"/>
  <c r="Y551" i="17"/>
  <c r="Z551" i="17"/>
  <c r="AB551" i="17"/>
  <c r="AC551" i="17"/>
  <c r="AE551" i="17"/>
  <c r="AD551" i="17" s="1"/>
  <c r="AI551" i="17"/>
  <c r="AK551" i="17" s="1"/>
  <c r="C552" i="17"/>
  <c r="D552" i="17"/>
  <c r="E552" i="17"/>
  <c r="F552" i="17"/>
  <c r="G552" i="17"/>
  <c r="H552" i="17"/>
  <c r="I552" i="17"/>
  <c r="J552" i="17"/>
  <c r="K552" i="17"/>
  <c r="L552" i="17"/>
  <c r="M552" i="17"/>
  <c r="N552" i="17"/>
  <c r="O552" i="17"/>
  <c r="P552" i="17"/>
  <c r="Q552" i="17"/>
  <c r="R552" i="17"/>
  <c r="S552" i="17"/>
  <c r="T552" i="17"/>
  <c r="U552" i="17"/>
  <c r="V552" i="17"/>
  <c r="W552" i="17"/>
  <c r="X552" i="17"/>
  <c r="Y552" i="17"/>
  <c r="Z552" i="17"/>
  <c r="AB552" i="17"/>
  <c r="AC552" i="17"/>
  <c r="AE552" i="17"/>
  <c r="AD552" i="17" s="1"/>
  <c r="C553" i="17"/>
  <c r="D553" i="17"/>
  <c r="E553" i="17"/>
  <c r="F553" i="17"/>
  <c r="G553" i="17"/>
  <c r="H553" i="17"/>
  <c r="I553" i="17"/>
  <c r="J553" i="17"/>
  <c r="K553" i="17"/>
  <c r="L553" i="17"/>
  <c r="M553" i="17"/>
  <c r="N553" i="17"/>
  <c r="O553" i="17"/>
  <c r="P553" i="17"/>
  <c r="Q553" i="17"/>
  <c r="R553" i="17"/>
  <c r="S553" i="17"/>
  <c r="T553" i="17"/>
  <c r="U553" i="17"/>
  <c r="V553" i="17"/>
  <c r="W553" i="17"/>
  <c r="X553" i="17"/>
  <c r="Y553" i="17"/>
  <c r="Z553" i="17"/>
  <c r="AB553" i="17"/>
  <c r="AC553" i="17"/>
  <c r="AE553" i="17"/>
  <c r="AD553" i="17" s="1"/>
  <c r="C554" i="17"/>
  <c r="D554" i="17"/>
  <c r="E554" i="17"/>
  <c r="F554" i="17"/>
  <c r="G554" i="17"/>
  <c r="H554" i="17"/>
  <c r="I554" i="17"/>
  <c r="J554" i="17"/>
  <c r="K554" i="17"/>
  <c r="L554" i="17"/>
  <c r="M554" i="17"/>
  <c r="N554" i="17"/>
  <c r="O554" i="17"/>
  <c r="P554" i="17"/>
  <c r="Q554" i="17"/>
  <c r="R554" i="17"/>
  <c r="S554" i="17"/>
  <c r="T554" i="17"/>
  <c r="U554" i="17"/>
  <c r="V554" i="17"/>
  <c r="W554" i="17"/>
  <c r="X554" i="17"/>
  <c r="Y554" i="17"/>
  <c r="Z554" i="17"/>
  <c r="AB554" i="17"/>
  <c r="AC554" i="17"/>
  <c r="AE554" i="17"/>
  <c r="AI554" i="17" s="1"/>
  <c r="AJ554" i="17" s="1"/>
  <c r="C555" i="17"/>
  <c r="D555" i="17"/>
  <c r="E555" i="17"/>
  <c r="F555" i="17"/>
  <c r="G555" i="17"/>
  <c r="H555" i="17"/>
  <c r="I555" i="17"/>
  <c r="J555" i="17"/>
  <c r="K555" i="17"/>
  <c r="L555" i="17"/>
  <c r="M555" i="17"/>
  <c r="N555" i="17"/>
  <c r="O555" i="17"/>
  <c r="P555" i="17"/>
  <c r="Q555" i="17"/>
  <c r="R555" i="17"/>
  <c r="S555" i="17"/>
  <c r="T555" i="17"/>
  <c r="U555" i="17"/>
  <c r="V555" i="17"/>
  <c r="W555" i="17"/>
  <c r="X555" i="17"/>
  <c r="Y555" i="17"/>
  <c r="Z555" i="17"/>
  <c r="AB555" i="17"/>
  <c r="AC555" i="17"/>
  <c r="AE555" i="17"/>
  <c r="AD555" i="17" s="1"/>
  <c r="C556" i="17"/>
  <c r="D556" i="17"/>
  <c r="E556" i="17"/>
  <c r="F556" i="17"/>
  <c r="G556" i="17"/>
  <c r="H556" i="17"/>
  <c r="I556" i="17"/>
  <c r="J556" i="17"/>
  <c r="K556" i="17"/>
  <c r="L556" i="17"/>
  <c r="M556" i="17"/>
  <c r="N556" i="17"/>
  <c r="O556" i="17"/>
  <c r="P556" i="17"/>
  <c r="Q556" i="17"/>
  <c r="R556" i="17"/>
  <c r="S556" i="17"/>
  <c r="T556" i="17"/>
  <c r="U556" i="17"/>
  <c r="V556" i="17"/>
  <c r="W556" i="17"/>
  <c r="X556" i="17"/>
  <c r="Y556" i="17"/>
  <c r="Z556" i="17"/>
  <c r="AB556" i="17"/>
  <c r="AC556" i="17"/>
  <c r="AE556" i="17"/>
  <c r="AD556" i="17" s="1"/>
  <c r="C557" i="17"/>
  <c r="D557" i="17"/>
  <c r="E557" i="17"/>
  <c r="F557" i="17"/>
  <c r="G557" i="17"/>
  <c r="H557" i="17"/>
  <c r="I557" i="17"/>
  <c r="J557" i="17"/>
  <c r="K557" i="17"/>
  <c r="L557" i="17"/>
  <c r="M557" i="17"/>
  <c r="N557" i="17"/>
  <c r="O557" i="17"/>
  <c r="P557" i="17"/>
  <c r="Q557" i="17"/>
  <c r="R557" i="17"/>
  <c r="S557" i="17"/>
  <c r="T557" i="17"/>
  <c r="U557" i="17"/>
  <c r="V557" i="17"/>
  <c r="W557" i="17"/>
  <c r="X557" i="17"/>
  <c r="Y557" i="17"/>
  <c r="Z557" i="17"/>
  <c r="AB557" i="17"/>
  <c r="AC557" i="17"/>
  <c r="AE557" i="17"/>
  <c r="C558" i="17"/>
  <c r="D558" i="17"/>
  <c r="E558" i="17"/>
  <c r="F558" i="17"/>
  <c r="G558" i="17"/>
  <c r="H558" i="17"/>
  <c r="I558" i="17"/>
  <c r="J558" i="17"/>
  <c r="K558" i="17"/>
  <c r="L558" i="17"/>
  <c r="M558" i="17"/>
  <c r="N558" i="17"/>
  <c r="O558" i="17"/>
  <c r="P558" i="17"/>
  <c r="Q558" i="17"/>
  <c r="R558" i="17"/>
  <c r="S558" i="17"/>
  <c r="T558" i="17"/>
  <c r="U558" i="17"/>
  <c r="V558" i="17"/>
  <c r="W558" i="17"/>
  <c r="X558" i="17"/>
  <c r="Y558" i="17"/>
  <c r="Z558" i="17"/>
  <c r="AB558" i="17"/>
  <c r="AC558" i="17"/>
  <c r="AE558" i="17"/>
  <c r="AD558" i="17" s="1"/>
  <c r="C559" i="17"/>
  <c r="D559" i="17"/>
  <c r="E559" i="17"/>
  <c r="F559" i="17"/>
  <c r="G559" i="17"/>
  <c r="H559" i="17"/>
  <c r="I559" i="17"/>
  <c r="J559" i="17"/>
  <c r="K559" i="17"/>
  <c r="L559" i="17"/>
  <c r="M559" i="17"/>
  <c r="N559" i="17"/>
  <c r="O559" i="17"/>
  <c r="P559" i="17"/>
  <c r="Q559" i="17"/>
  <c r="R559" i="17"/>
  <c r="S559" i="17"/>
  <c r="T559" i="17"/>
  <c r="U559" i="17"/>
  <c r="V559" i="17"/>
  <c r="W559" i="17"/>
  <c r="X559" i="17"/>
  <c r="Y559" i="17"/>
  <c r="Z559" i="17"/>
  <c r="AB559" i="17"/>
  <c r="AC559" i="17"/>
  <c r="AE559" i="17"/>
  <c r="AD559" i="17" s="1"/>
  <c r="AI559" i="17"/>
  <c r="C560" i="17"/>
  <c r="D560" i="17"/>
  <c r="E560" i="17"/>
  <c r="F560" i="17"/>
  <c r="G560" i="17"/>
  <c r="H560" i="17"/>
  <c r="I560" i="17"/>
  <c r="J560" i="17"/>
  <c r="K560" i="17"/>
  <c r="L560" i="17"/>
  <c r="M560" i="17"/>
  <c r="N560" i="17"/>
  <c r="O560" i="17"/>
  <c r="P560" i="17"/>
  <c r="Q560" i="17"/>
  <c r="R560" i="17"/>
  <c r="S560" i="17"/>
  <c r="T560" i="17"/>
  <c r="U560" i="17"/>
  <c r="V560" i="17"/>
  <c r="W560" i="17"/>
  <c r="X560" i="17"/>
  <c r="Y560" i="17"/>
  <c r="Z560" i="17"/>
  <c r="AB560" i="17"/>
  <c r="AC560" i="17"/>
  <c r="AE560" i="17"/>
  <c r="AI560" i="17" s="1"/>
  <c r="AK560" i="17" s="1"/>
  <c r="C561" i="17"/>
  <c r="D561" i="17"/>
  <c r="E561" i="17"/>
  <c r="F561" i="17"/>
  <c r="G561" i="17"/>
  <c r="H561" i="17"/>
  <c r="I561" i="17"/>
  <c r="J561" i="17"/>
  <c r="K561" i="17"/>
  <c r="L561" i="17"/>
  <c r="M561" i="17"/>
  <c r="N561" i="17"/>
  <c r="O561" i="17"/>
  <c r="P561" i="17"/>
  <c r="Q561" i="17"/>
  <c r="R561" i="17"/>
  <c r="S561" i="17"/>
  <c r="T561" i="17"/>
  <c r="U561" i="17"/>
  <c r="V561" i="17"/>
  <c r="W561" i="17"/>
  <c r="X561" i="17"/>
  <c r="Y561" i="17"/>
  <c r="Z561" i="17"/>
  <c r="AB561" i="17"/>
  <c r="AC561" i="17"/>
  <c r="AE561" i="17"/>
  <c r="AD561" i="17" s="1"/>
  <c r="C562" i="17"/>
  <c r="D562" i="17"/>
  <c r="E562" i="17"/>
  <c r="F562" i="17"/>
  <c r="G562" i="17"/>
  <c r="H562" i="17"/>
  <c r="I562" i="17"/>
  <c r="J562" i="17"/>
  <c r="K562" i="17"/>
  <c r="L562" i="17"/>
  <c r="M562" i="17"/>
  <c r="N562" i="17"/>
  <c r="O562" i="17"/>
  <c r="P562" i="17"/>
  <c r="Q562" i="17"/>
  <c r="R562" i="17"/>
  <c r="S562" i="17"/>
  <c r="T562" i="17"/>
  <c r="U562" i="17"/>
  <c r="V562" i="17"/>
  <c r="W562" i="17"/>
  <c r="X562" i="17"/>
  <c r="Y562" i="17"/>
  <c r="Z562" i="17"/>
  <c r="AB562" i="17"/>
  <c r="AC562" i="17"/>
  <c r="AE562" i="17"/>
  <c r="AD562" i="17" s="1"/>
  <c r="C563" i="17"/>
  <c r="D563" i="17"/>
  <c r="E563" i="17"/>
  <c r="F563" i="17"/>
  <c r="G563" i="17"/>
  <c r="H563" i="17"/>
  <c r="I563" i="17"/>
  <c r="J563" i="17"/>
  <c r="K563" i="17"/>
  <c r="L563" i="17"/>
  <c r="M563" i="17"/>
  <c r="N563" i="17"/>
  <c r="O563" i="17"/>
  <c r="P563" i="17"/>
  <c r="Q563" i="17"/>
  <c r="R563" i="17"/>
  <c r="S563" i="17"/>
  <c r="T563" i="17"/>
  <c r="U563" i="17"/>
  <c r="V563" i="17"/>
  <c r="W563" i="17"/>
  <c r="X563" i="17"/>
  <c r="Y563" i="17"/>
  <c r="Z563" i="17"/>
  <c r="AB563" i="17"/>
  <c r="AC563" i="17"/>
  <c r="AE563" i="17"/>
  <c r="AI563" i="17" s="1"/>
  <c r="AK563" i="17" s="1"/>
  <c r="C564" i="17"/>
  <c r="D564" i="17"/>
  <c r="E564" i="17"/>
  <c r="F564" i="17"/>
  <c r="G564" i="17"/>
  <c r="H564" i="17"/>
  <c r="I564" i="17"/>
  <c r="J564" i="17"/>
  <c r="K564" i="17"/>
  <c r="L564" i="17"/>
  <c r="M564" i="17"/>
  <c r="N564" i="17"/>
  <c r="O564" i="17"/>
  <c r="P564" i="17"/>
  <c r="Q564" i="17"/>
  <c r="R564" i="17"/>
  <c r="S564" i="17"/>
  <c r="T564" i="17"/>
  <c r="U564" i="17"/>
  <c r="V564" i="17"/>
  <c r="W564" i="17"/>
  <c r="X564" i="17"/>
  <c r="Y564" i="17"/>
  <c r="Z564" i="17"/>
  <c r="AB564" i="17"/>
  <c r="AC564" i="17"/>
  <c r="AD564" i="17"/>
  <c r="AE564" i="17"/>
  <c r="AI564" i="17" s="1"/>
  <c r="AJ564" i="17" s="1"/>
  <c r="C565" i="17"/>
  <c r="D565" i="17"/>
  <c r="E565" i="17"/>
  <c r="F565" i="17"/>
  <c r="G565" i="17"/>
  <c r="H565" i="17"/>
  <c r="I565" i="17"/>
  <c r="J565" i="17"/>
  <c r="K565" i="17"/>
  <c r="L565" i="17"/>
  <c r="M565" i="17"/>
  <c r="N565" i="17"/>
  <c r="O565" i="17"/>
  <c r="P565" i="17"/>
  <c r="Q565" i="17"/>
  <c r="R565" i="17"/>
  <c r="S565" i="17"/>
  <c r="T565" i="17"/>
  <c r="U565" i="17"/>
  <c r="V565" i="17"/>
  <c r="W565" i="17"/>
  <c r="X565" i="17"/>
  <c r="Y565" i="17"/>
  <c r="Z565" i="17"/>
  <c r="AB565" i="17"/>
  <c r="AC565" i="17"/>
  <c r="AE565" i="17"/>
  <c r="AI565" i="17" s="1"/>
  <c r="C566" i="17"/>
  <c r="D566" i="17"/>
  <c r="E566" i="17"/>
  <c r="F566" i="17"/>
  <c r="G566" i="17"/>
  <c r="H566" i="17"/>
  <c r="I566" i="17"/>
  <c r="J566" i="17"/>
  <c r="K566" i="17"/>
  <c r="L566" i="17"/>
  <c r="M566" i="17"/>
  <c r="N566" i="17"/>
  <c r="O566" i="17"/>
  <c r="P566" i="17"/>
  <c r="Q566" i="17"/>
  <c r="R566" i="17"/>
  <c r="S566" i="17"/>
  <c r="T566" i="17"/>
  <c r="U566" i="17"/>
  <c r="V566" i="17"/>
  <c r="W566" i="17"/>
  <c r="X566" i="17"/>
  <c r="Y566" i="17"/>
  <c r="Z566" i="17"/>
  <c r="AB566" i="17"/>
  <c r="AC566" i="17"/>
  <c r="AE566" i="17"/>
  <c r="C567" i="17"/>
  <c r="D567" i="17"/>
  <c r="E567" i="17"/>
  <c r="F567" i="17"/>
  <c r="G567" i="17"/>
  <c r="H567" i="17"/>
  <c r="I567" i="17"/>
  <c r="J567" i="17"/>
  <c r="K567" i="17"/>
  <c r="L567" i="17"/>
  <c r="M567" i="17"/>
  <c r="N567" i="17"/>
  <c r="O567" i="17"/>
  <c r="P567" i="17"/>
  <c r="Q567" i="17"/>
  <c r="R567" i="17"/>
  <c r="S567" i="17"/>
  <c r="T567" i="17"/>
  <c r="U567" i="17"/>
  <c r="V567" i="17"/>
  <c r="W567" i="17"/>
  <c r="X567" i="17"/>
  <c r="Y567" i="17"/>
  <c r="Z567" i="17"/>
  <c r="AB567" i="17"/>
  <c r="AC567" i="17"/>
  <c r="AE567" i="17"/>
  <c r="AI567" i="17" s="1"/>
  <c r="C568" i="17"/>
  <c r="D568" i="17"/>
  <c r="E568" i="17"/>
  <c r="F568" i="17"/>
  <c r="G568" i="17"/>
  <c r="H568" i="17"/>
  <c r="I568" i="17"/>
  <c r="J568" i="17"/>
  <c r="K568" i="17"/>
  <c r="L568" i="17"/>
  <c r="M568" i="17"/>
  <c r="N568" i="17"/>
  <c r="O568" i="17"/>
  <c r="P568" i="17"/>
  <c r="Q568" i="17"/>
  <c r="R568" i="17"/>
  <c r="S568" i="17"/>
  <c r="T568" i="17"/>
  <c r="U568" i="17"/>
  <c r="V568" i="17"/>
  <c r="W568" i="17"/>
  <c r="X568" i="17"/>
  <c r="Y568" i="17"/>
  <c r="Z568" i="17"/>
  <c r="AB568" i="17"/>
  <c r="AC568" i="17"/>
  <c r="AE568" i="17"/>
  <c r="AI568" i="17" s="1"/>
  <c r="C569" i="17"/>
  <c r="D569" i="17"/>
  <c r="E569" i="17"/>
  <c r="F569" i="17"/>
  <c r="G569" i="17"/>
  <c r="H569" i="17"/>
  <c r="I569" i="17"/>
  <c r="J569" i="17"/>
  <c r="K569" i="17"/>
  <c r="L569" i="17"/>
  <c r="M569" i="17"/>
  <c r="N569" i="17"/>
  <c r="O569" i="17"/>
  <c r="P569" i="17"/>
  <c r="Q569" i="17"/>
  <c r="R569" i="17"/>
  <c r="S569" i="17"/>
  <c r="T569" i="17"/>
  <c r="U569" i="17"/>
  <c r="V569" i="17"/>
  <c r="W569" i="17"/>
  <c r="X569" i="17"/>
  <c r="Y569" i="17"/>
  <c r="Z569" i="17"/>
  <c r="AB569" i="17"/>
  <c r="AC569" i="17"/>
  <c r="AD569" i="17"/>
  <c r="AE569" i="17"/>
  <c r="AI569" i="17" s="1"/>
  <c r="AJ569" i="17" s="1"/>
  <c r="C570" i="17"/>
  <c r="D570" i="17"/>
  <c r="E570" i="17"/>
  <c r="F570" i="17"/>
  <c r="G570" i="17"/>
  <c r="H570" i="17"/>
  <c r="I570" i="17"/>
  <c r="J570" i="17"/>
  <c r="K570" i="17"/>
  <c r="L570" i="17"/>
  <c r="M570" i="17"/>
  <c r="N570" i="17"/>
  <c r="O570" i="17"/>
  <c r="P570" i="17"/>
  <c r="Q570" i="17"/>
  <c r="R570" i="17"/>
  <c r="S570" i="17"/>
  <c r="T570" i="17"/>
  <c r="U570" i="17"/>
  <c r="V570" i="17"/>
  <c r="W570" i="17"/>
  <c r="X570" i="17"/>
  <c r="Y570" i="17"/>
  <c r="Z570" i="17"/>
  <c r="AB570" i="17"/>
  <c r="AC570" i="17"/>
  <c r="AE570" i="17"/>
  <c r="AI570" i="17" s="1"/>
  <c r="AJ570" i="17" s="1"/>
  <c r="C571" i="17"/>
  <c r="D571" i="17"/>
  <c r="E571" i="17"/>
  <c r="F571" i="17"/>
  <c r="G571" i="17"/>
  <c r="H571" i="17"/>
  <c r="I571" i="17"/>
  <c r="J571" i="17"/>
  <c r="K571" i="17"/>
  <c r="L571" i="17"/>
  <c r="M571" i="17"/>
  <c r="N571" i="17"/>
  <c r="O571" i="17"/>
  <c r="P571" i="17"/>
  <c r="Q571" i="17"/>
  <c r="R571" i="17"/>
  <c r="S571" i="17"/>
  <c r="T571" i="17"/>
  <c r="U571" i="17"/>
  <c r="V571" i="17"/>
  <c r="W571" i="17"/>
  <c r="X571" i="17"/>
  <c r="Y571" i="17"/>
  <c r="Z571" i="17"/>
  <c r="AB571" i="17"/>
  <c r="AC571" i="17"/>
  <c r="AE571" i="17"/>
  <c r="AD571" i="17" s="1"/>
  <c r="C572" i="17"/>
  <c r="D572" i="17"/>
  <c r="E572" i="17"/>
  <c r="F572" i="17"/>
  <c r="G572" i="17"/>
  <c r="H572" i="17"/>
  <c r="I572" i="17"/>
  <c r="J572" i="17"/>
  <c r="K572" i="17"/>
  <c r="L572" i="17"/>
  <c r="M572" i="17"/>
  <c r="N572" i="17"/>
  <c r="O572" i="17"/>
  <c r="P572" i="17"/>
  <c r="Q572" i="17"/>
  <c r="R572" i="17"/>
  <c r="S572" i="17"/>
  <c r="T572" i="17"/>
  <c r="U572" i="17"/>
  <c r="V572" i="17"/>
  <c r="W572" i="17"/>
  <c r="X572" i="17"/>
  <c r="Y572" i="17"/>
  <c r="Z572" i="17"/>
  <c r="AB572" i="17"/>
  <c r="AC572" i="17"/>
  <c r="AE572" i="17"/>
  <c r="AD572" i="17" s="1"/>
  <c r="C573" i="17"/>
  <c r="D573" i="17"/>
  <c r="E573" i="17"/>
  <c r="F573" i="17"/>
  <c r="G573" i="17"/>
  <c r="H573" i="17"/>
  <c r="I573" i="17"/>
  <c r="J573" i="17"/>
  <c r="K573" i="17"/>
  <c r="L573" i="17"/>
  <c r="M573" i="17"/>
  <c r="N573" i="17"/>
  <c r="O573" i="17"/>
  <c r="P573" i="17"/>
  <c r="Q573" i="17"/>
  <c r="R573" i="17"/>
  <c r="S573" i="17"/>
  <c r="T573" i="17"/>
  <c r="U573" i="17"/>
  <c r="V573" i="17"/>
  <c r="W573" i="17"/>
  <c r="X573" i="17"/>
  <c r="Y573" i="17"/>
  <c r="Z573" i="17"/>
  <c r="AB573" i="17"/>
  <c r="AC573" i="17"/>
  <c r="AE573" i="17"/>
  <c r="AD573" i="17" s="1"/>
  <c r="C574" i="17"/>
  <c r="D574" i="17"/>
  <c r="E574" i="17"/>
  <c r="F574" i="17"/>
  <c r="G574" i="17"/>
  <c r="H574" i="17"/>
  <c r="I574" i="17"/>
  <c r="J574" i="17"/>
  <c r="K574" i="17"/>
  <c r="L574" i="17"/>
  <c r="M574" i="17"/>
  <c r="N574" i="17"/>
  <c r="O574" i="17"/>
  <c r="P574" i="17"/>
  <c r="Q574" i="17"/>
  <c r="R574" i="17"/>
  <c r="S574" i="17"/>
  <c r="T574" i="17"/>
  <c r="U574" i="17"/>
  <c r="V574" i="17"/>
  <c r="W574" i="17"/>
  <c r="X574" i="17"/>
  <c r="Y574" i="17"/>
  <c r="Z574" i="17"/>
  <c r="AB574" i="17"/>
  <c r="AC574" i="17"/>
  <c r="AE574" i="17"/>
  <c r="C575" i="17"/>
  <c r="D575" i="17"/>
  <c r="E575" i="17"/>
  <c r="F575" i="17"/>
  <c r="G575" i="17"/>
  <c r="H575" i="17"/>
  <c r="I575" i="17"/>
  <c r="J575" i="17"/>
  <c r="K575" i="17"/>
  <c r="L575" i="17"/>
  <c r="M575" i="17"/>
  <c r="N575" i="17"/>
  <c r="O575" i="17"/>
  <c r="P575" i="17"/>
  <c r="Q575" i="17"/>
  <c r="R575" i="17"/>
  <c r="S575" i="17"/>
  <c r="T575" i="17"/>
  <c r="U575" i="17"/>
  <c r="V575" i="17"/>
  <c r="W575" i="17"/>
  <c r="X575" i="17"/>
  <c r="Y575" i="17"/>
  <c r="Z575" i="17"/>
  <c r="AB575" i="17"/>
  <c r="AC575" i="17"/>
  <c r="AE575" i="17"/>
  <c r="AD575" i="17" s="1"/>
  <c r="C576" i="17"/>
  <c r="D576" i="17"/>
  <c r="E576" i="17"/>
  <c r="F576" i="17"/>
  <c r="G576" i="17"/>
  <c r="H576" i="17"/>
  <c r="I576" i="17"/>
  <c r="J576" i="17"/>
  <c r="K576" i="17"/>
  <c r="L576" i="17"/>
  <c r="M576" i="17"/>
  <c r="N576" i="17"/>
  <c r="O576" i="17"/>
  <c r="P576" i="17"/>
  <c r="Q576" i="17"/>
  <c r="R576" i="17"/>
  <c r="S576" i="17"/>
  <c r="T576" i="17"/>
  <c r="U576" i="17"/>
  <c r="V576" i="17"/>
  <c r="W576" i="17"/>
  <c r="X576" i="17"/>
  <c r="Y576" i="17"/>
  <c r="Z576" i="17"/>
  <c r="AB576" i="17"/>
  <c r="AC576" i="17"/>
  <c r="AE576" i="17"/>
  <c r="AD576" i="17" s="1"/>
  <c r="C577" i="17"/>
  <c r="D577" i="17"/>
  <c r="E577" i="17"/>
  <c r="F577" i="17"/>
  <c r="G577" i="17"/>
  <c r="H577" i="17"/>
  <c r="I577" i="17"/>
  <c r="J577" i="17"/>
  <c r="K577" i="17"/>
  <c r="L577" i="17"/>
  <c r="M577" i="17"/>
  <c r="N577" i="17"/>
  <c r="O577" i="17"/>
  <c r="P577" i="17"/>
  <c r="Q577" i="17"/>
  <c r="R577" i="17"/>
  <c r="S577" i="17"/>
  <c r="T577" i="17"/>
  <c r="U577" i="17"/>
  <c r="V577" i="17"/>
  <c r="W577" i="17"/>
  <c r="X577" i="17"/>
  <c r="Y577" i="17"/>
  <c r="Z577" i="17"/>
  <c r="AB577" i="17"/>
  <c r="AC577" i="17"/>
  <c r="AE577" i="17"/>
  <c r="AI577" i="17" s="1"/>
  <c r="C578" i="17"/>
  <c r="D578" i="17"/>
  <c r="E578" i="17"/>
  <c r="F578" i="17"/>
  <c r="G578" i="17"/>
  <c r="H578" i="17"/>
  <c r="I578" i="17"/>
  <c r="J578" i="17"/>
  <c r="K578" i="17"/>
  <c r="L578" i="17"/>
  <c r="M578" i="17"/>
  <c r="N578" i="17"/>
  <c r="O578" i="17"/>
  <c r="P578" i="17"/>
  <c r="Q578" i="17"/>
  <c r="R578" i="17"/>
  <c r="S578" i="17"/>
  <c r="T578" i="17"/>
  <c r="U578" i="17"/>
  <c r="V578" i="17"/>
  <c r="W578" i="17"/>
  <c r="X578" i="17"/>
  <c r="Y578" i="17"/>
  <c r="Z578" i="17"/>
  <c r="AB578" i="17"/>
  <c r="AC578" i="17"/>
  <c r="AE578" i="17"/>
  <c r="C579" i="17"/>
  <c r="D579" i="17"/>
  <c r="E579" i="17"/>
  <c r="F579" i="17"/>
  <c r="G579" i="17"/>
  <c r="H579" i="17"/>
  <c r="I579" i="17"/>
  <c r="J579" i="17"/>
  <c r="K579" i="17"/>
  <c r="L579" i="17"/>
  <c r="M579" i="17"/>
  <c r="N579" i="17"/>
  <c r="O579" i="17"/>
  <c r="P579" i="17"/>
  <c r="Q579" i="17"/>
  <c r="R579" i="17"/>
  <c r="S579" i="17"/>
  <c r="T579" i="17"/>
  <c r="U579" i="17"/>
  <c r="V579" i="17"/>
  <c r="W579" i="17"/>
  <c r="X579" i="17"/>
  <c r="Y579" i="17"/>
  <c r="Z579" i="17"/>
  <c r="AB579" i="17"/>
  <c r="AC579" i="17"/>
  <c r="AE579" i="17"/>
  <c r="AI579" i="17" s="1"/>
  <c r="AL579" i="17" s="1"/>
  <c r="C580" i="17"/>
  <c r="D580" i="17"/>
  <c r="E580" i="17"/>
  <c r="F580" i="17"/>
  <c r="G580" i="17"/>
  <c r="H580" i="17"/>
  <c r="I580" i="17"/>
  <c r="J580" i="17"/>
  <c r="K580" i="17"/>
  <c r="L580" i="17"/>
  <c r="M580" i="17"/>
  <c r="N580" i="17"/>
  <c r="O580" i="17"/>
  <c r="P580" i="17"/>
  <c r="Q580" i="17"/>
  <c r="R580" i="17"/>
  <c r="S580" i="17"/>
  <c r="T580" i="17"/>
  <c r="U580" i="17"/>
  <c r="V580" i="17"/>
  <c r="W580" i="17"/>
  <c r="X580" i="17"/>
  <c r="Y580" i="17"/>
  <c r="Z580" i="17"/>
  <c r="AB580" i="17"/>
  <c r="AC580" i="17"/>
  <c r="AE580" i="17" s="1"/>
  <c r="C581" i="17"/>
  <c r="D581" i="17"/>
  <c r="E581" i="17"/>
  <c r="F581" i="17"/>
  <c r="G581" i="17"/>
  <c r="H581" i="17"/>
  <c r="I581" i="17"/>
  <c r="J581" i="17"/>
  <c r="K581" i="17"/>
  <c r="L581" i="17"/>
  <c r="M581" i="17"/>
  <c r="N581" i="17"/>
  <c r="O581" i="17"/>
  <c r="P581" i="17"/>
  <c r="Q581" i="17"/>
  <c r="R581" i="17"/>
  <c r="S581" i="17"/>
  <c r="T581" i="17"/>
  <c r="U581" i="17"/>
  <c r="V581" i="17"/>
  <c r="W581" i="17"/>
  <c r="X581" i="17"/>
  <c r="Y581" i="17"/>
  <c r="Z581" i="17"/>
  <c r="AB581" i="17"/>
  <c r="AC581" i="17"/>
  <c r="AE581" i="17"/>
  <c r="AD581" i="17" s="1"/>
  <c r="C582" i="17"/>
  <c r="D582" i="17"/>
  <c r="E582" i="17"/>
  <c r="F582" i="17"/>
  <c r="G582" i="17"/>
  <c r="H582" i="17"/>
  <c r="I582" i="17"/>
  <c r="J582" i="17"/>
  <c r="K582" i="17"/>
  <c r="L582" i="17"/>
  <c r="M582" i="17"/>
  <c r="N582" i="17"/>
  <c r="O582" i="17"/>
  <c r="P582" i="17"/>
  <c r="Q582" i="17"/>
  <c r="R582" i="17"/>
  <c r="S582" i="17"/>
  <c r="T582" i="17"/>
  <c r="U582" i="17"/>
  <c r="V582" i="17"/>
  <c r="W582" i="17"/>
  <c r="X582" i="17"/>
  <c r="Y582" i="17"/>
  <c r="Z582" i="17"/>
  <c r="AB582" i="17"/>
  <c r="AC582" i="17"/>
  <c r="AE582" i="17"/>
  <c r="AD582" i="17" s="1"/>
  <c r="C583" i="17"/>
  <c r="D583" i="17"/>
  <c r="E583" i="17"/>
  <c r="F583" i="17"/>
  <c r="G583" i="17"/>
  <c r="H583" i="17"/>
  <c r="I583" i="17"/>
  <c r="J583" i="17"/>
  <c r="K583" i="17"/>
  <c r="L583" i="17"/>
  <c r="M583" i="17"/>
  <c r="N583" i="17"/>
  <c r="O583" i="17"/>
  <c r="P583" i="17"/>
  <c r="Q583" i="17"/>
  <c r="R583" i="17"/>
  <c r="S583" i="17"/>
  <c r="T583" i="17"/>
  <c r="U583" i="17"/>
  <c r="V583" i="17"/>
  <c r="W583" i="17"/>
  <c r="X583" i="17"/>
  <c r="Y583" i="17"/>
  <c r="Z583" i="17"/>
  <c r="AB583" i="17"/>
  <c r="AC583" i="17"/>
  <c r="AE583" i="17"/>
  <c r="AD583" i="17" s="1"/>
  <c r="C584" i="17"/>
  <c r="D584" i="17"/>
  <c r="E584" i="17"/>
  <c r="F584" i="17"/>
  <c r="G584" i="17"/>
  <c r="H584" i="17"/>
  <c r="I584" i="17"/>
  <c r="J584" i="17"/>
  <c r="K584" i="17"/>
  <c r="L584" i="17"/>
  <c r="M584" i="17"/>
  <c r="N584" i="17"/>
  <c r="O584" i="17"/>
  <c r="P584" i="17"/>
  <c r="Q584" i="17"/>
  <c r="R584" i="17"/>
  <c r="S584" i="17"/>
  <c r="T584" i="17"/>
  <c r="U584" i="17"/>
  <c r="V584" i="17"/>
  <c r="W584" i="17"/>
  <c r="X584" i="17"/>
  <c r="Y584" i="17"/>
  <c r="Z584" i="17"/>
  <c r="AB584" i="17"/>
  <c r="AC584" i="17"/>
  <c r="AE584" i="17"/>
  <c r="AD584" i="17" s="1"/>
  <c r="C585" i="17"/>
  <c r="D585" i="17"/>
  <c r="E585" i="17"/>
  <c r="F585" i="17"/>
  <c r="G585" i="17"/>
  <c r="H585" i="17"/>
  <c r="I585" i="17"/>
  <c r="J585" i="17"/>
  <c r="K585" i="17"/>
  <c r="L585" i="17"/>
  <c r="M585" i="17"/>
  <c r="N585" i="17"/>
  <c r="O585" i="17"/>
  <c r="P585" i="17"/>
  <c r="Q585" i="17"/>
  <c r="R585" i="17"/>
  <c r="S585" i="17"/>
  <c r="T585" i="17"/>
  <c r="U585" i="17"/>
  <c r="V585" i="17"/>
  <c r="W585" i="17"/>
  <c r="X585" i="17"/>
  <c r="Y585" i="17"/>
  <c r="Z585" i="17"/>
  <c r="AB585" i="17"/>
  <c r="AC585" i="17"/>
  <c r="AE585" i="17"/>
  <c r="AD585" i="17" s="1"/>
  <c r="C586" i="17"/>
  <c r="D586" i="17"/>
  <c r="E586" i="17"/>
  <c r="F586" i="17"/>
  <c r="G586" i="17"/>
  <c r="H586" i="17"/>
  <c r="I586" i="17"/>
  <c r="J586" i="17"/>
  <c r="K586" i="17"/>
  <c r="L586" i="17"/>
  <c r="M586" i="17"/>
  <c r="N586" i="17"/>
  <c r="O586" i="17"/>
  <c r="P586" i="17"/>
  <c r="Q586" i="17"/>
  <c r="R586" i="17"/>
  <c r="S586" i="17"/>
  <c r="T586" i="17"/>
  <c r="U586" i="17"/>
  <c r="V586" i="17"/>
  <c r="W586" i="17"/>
  <c r="X586" i="17"/>
  <c r="Y586" i="17"/>
  <c r="Z586" i="17"/>
  <c r="AB586" i="17"/>
  <c r="AC586" i="17"/>
  <c r="AE586" i="17"/>
  <c r="AD586" i="17" s="1"/>
  <c r="C587" i="17"/>
  <c r="D587" i="17"/>
  <c r="E587" i="17"/>
  <c r="F587" i="17"/>
  <c r="G587" i="17"/>
  <c r="H587" i="17"/>
  <c r="I587" i="17"/>
  <c r="J587" i="17"/>
  <c r="K587" i="17"/>
  <c r="L587" i="17"/>
  <c r="M587" i="17"/>
  <c r="N587" i="17"/>
  <c r="O587" i="17"/>
  <c r="P587" i="17"/>
  <c r="Q587" i="17"/>
  <c r="R587" i="17"/>
  <c r="S587" i="17"/>
  <c r="T587" i="17"/>
  <c r="U587" i="17"/>
  <c r="V587" i="17"/>
  <c r="W587" i="17"/>
  <c r="X587" i="17"/>
  <c r="Y587" i="17"/>
  <c r="Z587" i="17"/>
  <c r="AB587" i="17"/>
  <c r="AC587" i="17"/>
  <c r="AE587" i="17"/>
  <c r="AD587" i="17" s="1"/>
  <c r="C588" i="17"/>
  <c r="D588" i="17"/>
  <c r="E588" i="17"/>
  <c r="F588" i="17"/>
  <c r="G588" i="17"/>
  <c r="H588" i="17"/>
  <c r="I588" i="17"/>
  <c r="J588" i="17"/>
  <c r="K588" i="17"/>
  <c r="L588" i="17"/>
  <c r="M588" i="17"/>
  <c r="N588" i="17"/>
  <c r="O588" i="17"/>
  <c r="P588" i="17"/>
  <c r="Q588" i="17"/>
  <c r="R588" i="17"/>
  <c r="S588" i="17"/>
  <c r="T588" i="17"/>
  <c r="U588" i="17"/>
  <c r="V588" i="17"/>
  <c r="W588" i="17"/>
  <c r="X588" i="17"/>
  <c r="Y588" i="17"/>
  <c r="Z588" i="17"/>
  <c r="AB588" i="17"/>
  <c r="AC588" i="17"/>
  <c r="AE588" i="17"/>
  <c r="AD588" i="17" s="1"/>
  <c r="C589" i="17"/>
  <c r="D589" i="17"/>
  <c r="E589" i="17"/>
  <c r="F589" i="17"/>
  <c r="G589" i="17"/>
  <c r="H589" i="17"/>
  <c r="I589" i="17"/>
  <c r="J589" i="17"/>
  <c r="K589" i="17"/>
  <c r="L589" i="17"/>
  <c r="M589" i="17"/>
  <c r="N589" i="17"/>
  <c r="O589" i="17"/>
  <c r="P589" i="17"/>
  <c r="Q589" i="17"/>
  <c r="R589" i="17"/>
  <c r="S589" i="17"/>
  <c r="T589" i="17"/>
  <c r="U589" i="17"/>
  <c r="V589" i="17"/>
  <c r="W589" i="17"/>
  <c r="X589" i="17"/>
  <c r="Y589" i="17"/>
  <c r="Z589" i="17"/>
  <c r="AB589" i="17"/>
  <c r="AC589" i="17"/>
  <c r="AE589" i="17"/>
  <c r="AI589" i="17" s="1"/>
  <c r="C590" i="17"/>
  <c r="D590" i="17"/>
  <c r="E590" i="17"/>
  <c r="F590" i="17"/>
  <c r="G590" i="17"/>
  <c r="H590" i="17"/>
  <c r="I590" i="17"/>
  <c r="J590" i="17"/>
  <c r="K590" i="17"/>
  <c r="L590" i="17"/>
  <c r="M590" i="17"/>
  <c r="N590" i="17"/>
  <c r="O590" i="17"/>
  <c r="P590" i="17"/>
  <c r="Q590" i="17"/>
  <c r="R590" i="17"/>
  <c r="S590" i="17"/>
  <c r="T590" i="17"/>
  <c r="U590" i="17"/>
  <c r="V590" i="17"/>
  <c r="W590" i="17"/>
  <c r="X590" i="17"/>
  <c r="Y590" i="17"/>
  <c r="Z590" i="17"/>
  <c r="AB590" i="17"/>
  <c r="AC590" i="17"/>
  <c r="AE590" i="17"/>
  <c r="C591" i="17"/>
  <c r="D591" i="17"/>
  <c r="E591" i="17"/>
  <c r="F591" i="17"/>
  <c r="G591" i="17"/>
  <c r="H591" i="17"/>
  <c r="I591" i="17"/>
  <c r="J591" i="17"/>
  <c r="K591" i="17"/>
  <c r="L591" i="17"/>
  <c r="M591" i="17"/>
  <c r="N591" i="17"/>
  <c r="O591" i="17"/>
  <c r="P591" i="17"/>
  <c r="Q591" i="17"/>
  <c r="R591" i="17"/>
  <c r="S591" i="17"/>
  <c r="T591" i="17"/>
  <c r="U591" i="17"/>
  <c r="V591" i="17"/>
  <c r="W591" i="17"/>
  <c r="X591" i="17"/>
  <c r="Y591" i="17"/>
  <c r="Z591" i="17"/>
  <c r="AB591" i="17"/>
  <c r="AC591" i="17"/>
  <c r="AD591" i="17"/>
  <c r="AE591" i="17"/>
  <c r="AI591" i="17" s="1"/>
  <c r="AL591" i="17" s="1"/>
  <c r="C592" i="17"/>
  <c r="D592" i="17"/>
  <c r="E592" i="17"/>
  <c r="F592" i="17"/>
  <c r="G592" i="17"/>
  <c r="H592" i="17"/>
  <c r="I592" i="17"/>
  <c r="J592" i="17"/>
  <c r="K592" i="17"/>
  <c r="L592" i="17"/>
  <c r="M592" i="17"/>
  <c r="N592" i="17"/>
  <c r="O592" i="17"/>
  <c r="P592" i="17"/>
  <c r="Q592" i="17"/>
  <c r="R592" i="17"/>
  <c r="S592" i="17"/>
  <c r="T592" i="17"/>
  <c r="U592" i="17"/>
  <c r="V592" i="17"/>
  <c r="W592" i="17"/>
  <c r="X592" i="17"/>
  <c r="Y592" i="17"/>
  <c r="Z592" i="17"/>
  <c r="AB592" i="17"/>
  <c r="AC592" i="17"/>
  <c r="AE592" i="17"/>
  <c r="AI592" i="17" s="1"/>
  <c r="C593" i="17"/>
  <c r="D593" i="17"/>
  <c r="E593" i="17"/>
  <c r="F593" i="17"/>
  <c r="G593" i="17"/>
  <c r="H593" i="17"/>
  <c r="I593" i="17"/>
  <c r="J593" i="17"/>
  <c r="K593" i="17"/>
  <c r="L593" i="17"/>
  <c r="M593" i="17"/>
  <c r="N593" i="17"/>
  <c r="O593" i="17"/>
  <c r="P593" i="17"/>
  <c r="Q593" i="17"/>
  <c r="R593" i="17"/>
  <c r="S593" i="17"/>
  <c r="T593" i="17"/>
  <c r="U593" i="17"/>
  <c r="V593" i="17"/>
  <c r="W593" i="17"/>
  <c r="X593" i="17"/>
  <c r="Y593" i="17"/>
  <c r="Z593" i="17"/>
  <c r="AB593" i="17"/>
  <c r="AC593" i="17"/>
  <c r="AE593" i="17"/>
  <c r="AD593" i="17" s="1"/>
  <c r="C594" i="17"/>
  <c r="D594" i="17"/>
  <c r="E594" i="17"/>
  <c r="F594" i="17"/>
  <c r="G594" i="17"/>
  <c r="H594" i="17"/>
  <c r="I594" i="17"/>
  <c r="J594" i="17"/>
  <c r="K594" i="17"/>
  <c r="L594" i="17"/>
  <c r="M594" i="17"/>
  <c r="N594" i="17"/>
  <c r="O594" i="17"/>
  <c r="P594" i="17"/>
  <c r="Q594" i="17"/>
  <c r="R594" i="17"/>
  <c r="S594" i="17"/>
  <c r="T594" i="17"/>
  <c r="U594" i="17"/>
  <c r="V594" i="17"/>
  <c r="W594" i="17"/>
  <c r="X594" i="17"/>
  <c r="Y594" i="17"/>
  <c r="Z594" i="17"/>
  <c r="AB594" i="17"/>
  <c r="AC594" i="17"/>
  <c r="AE594" i="17"/>
  <c r="AD594" i="17" s="1"/>
  <c r="AI594" i="17"/>
  <c r="AM594" i="17" s="1"/>
  <c r="C595" i="17"/>
  <c r="D595" i="17"/>
  <c r="E595" i="17"/>
  <c r="F595" i="17"/>
  <c r="G595" i="17"/>
  <c r="H595" i="17"/>
  <c r="I595" i="17"/>
  <c r="J595" i="17"/>
  <c r="K595" i="17"/>
  <c r="L595" i="17"/>
  <c r="M595" i="17"/>
  <c r="N595" i="17"/>
  <c r="O595" i="17"/>
  <c r="P595" i="17"/>
  <c r="Q595" i="17"/>
  <c r="R595" i="17"/>
  <c r="S595" i="17"/>
  <c r="T595" i="17"/>
  <c r="U595" i="17"/>
  <c r="V595" i="17"/>
  <c r="W595" i="17"/>
  <c r="X595" i="17"/>
  <c r="Y595" i="17"/>
  <c r="Z595" i="17"/>
  <c r="AB595" i="17"/>
  <c r="AC595" i="17"/>
  <c r="AE595" i="17"/>
  <c r="AD595" i="17" s="1"/>
  <c r="C596" i="17"/>
  <c r="D596" i="17"/>
  <c r="E596" i="17"/>
  <c r="F596" i="17"/>
  <c r="G596" i="17"/>
  <c r="H596" i="17"/>
  <c r="I596" i="17"/>
  <c r="J596" i="17"/>
  <c r="K596" i="17"/>
  <c r="L596" i="17"/>
  <c r="M596" i="17"/>
  <c r="N596" i="17"/>
  <c r="O596" i="17"/>
  <c r="P596" i="17"/>
  <c r="Q596" i="17"/>
  <c r="R596" i="17"/>
  <c r="S596" i="17"/>
  <c r="T596" i="17"/>
  <c r="U596" i="17"/>
  <c r="V596" i="17"/>
  <c r="W596" i="17"/>
  <c r="X596" i="17"/>
  <c r="Y596" i="17"/>
  <c r="Z596" i="17"/>
  <c r="AB596" i="17"/>
  <c r="AC596" i="17"/>
  <c r="AD596" i="17"/>
  <c r="AE596" i="17"/>
  <c r="AI596" i="17" s="1"/>
  <c r="AK596" i="17" s="1"/>
  <c r="C597" i="17"/>
  <c r="D597" i="17"/>
  <c r="E597" i="17"/>
  <c r="F597" i="17"/>
  <c r="G597" i="17"/>
  <c r="H597" i="17"/>
  <c r="I597" i="17"/>
  <c r="J597" i="17"/>
  <c r="K597" i="17"/>
  <c r="L597" i="17"/>
  <c r="M597" i="17"/>
  <c r="N597" i="17"/>
  <c r="O597" i="17"/>
  <c r="P597" i="17"/>
  <c r="Q597" i="17"/>
  <c r="R597" i="17"/>
  <c r="S597" i="17"/>
  <c r="T597" i="17"/>
  <c r="U597" i="17"/>
  <c r="V597" i="17"/>
  <c r="W597" i="17"/>
  <c r="X597" i="17"/>
  <c r="Y597" i="17"/>
  <c r="Z597" i="17"/>
  <c r="AB597" i="17"/>
  <c r="AC597" i="17"/>
  <c r="AE597" i="17"/>
  <c r="AD597" i="17" s="1"/>
  <c r="C598" i="17"/>
  <c r="D598" i="17"/>
  <c r="E598" i="17"/>
  <c r="F598" i="17"/>
  <c r="G598" i="17"/>
  <c r="H598" i="17"/>
  <c r="I598" i="17"/>
  <c r="J598" i="17"/>
  <c r="K598" i="17"/>
  <c r="L598" i="17"/>
  <c r="M598" i="17"/>
  <c r="N598" i="17"/>
  <c r="O598" i="17"/>
  <c r="P598" i="17"/>
  <c r="Q598" i="17"/>
  <c r="R598" i="17"/>
  <c r="S598" i="17"/>
  <c r="T598" i="17"/>
  <c r="U598" i="17"/>
  <c r="V598" i="17"/>
  <c r="W598" i="17"/>
  <c r="X598" i="17"/>
  <c r="Y598" i="17"/>
  <c r="Z598" i="17"/>
  <c r="AB598" i="17"/>
  <c r="AC598" i="17"/>
  <c r="AE598" i="17"/>
  <c r="AD598" i="17" s="1"/>
  <c r="C599" i="17"/>
  <c r="D599" i="17"/>
  <c r="E599" i="17"/>
  <c r="F599" i="17"/>
  <c r="G599" i="17"/>
  <c r="H599" i="17"/>
  <c r="I599" i="17"/>
  <c r="J599" i="17"/>
  <c r="K599" i="17"/>
  <c r="L599" i="17"/>
  <c r="M599" i="17"/>
  <c r="N599" i="17"/>
  <c r="O599" i="17"/>
  <c r="P599" i="17"/>
  <c r="Q599" i="17"/>
  <c r="R599" i="17"/>
  <c r="S599" i="17"/>
  <c r="T599" i="17"/>
  <c r="U599" i="17"/>
  <c r="V599" i="17"/>
  <c r="W599" i="17"/>
  <c r="X599" i="17"/>
  <c r="Y599" i="17"/>
  <c r="Z599" i="17"/>
  <c r="AB599" i="17"/>
  <c r="AC599" i="17"/>
  <c r="AE599" i="17"/>
  <c r="AI599" i="17" s="1"/>
  <c r="AK599" i="17" s="1"/>
  <c r="C600" i="17"/>
  <c r="D600" i="17"/>
  <c r="E600" i="17"/>
  <c r="F600" i="17"/>
  <c r="G600" i="17"/>
  <c r="H600" i="17"/>
  <c r="I600" i="17"/>
  <c r="J600" i="17"/>
  <c r="K600" i="17"/>
  <c r="L600" i="17"/>
  <c r="M600" i="17"/>
  <c r="N600" i="17"/>
  <c r="O600" i="17"/>
  <c r="P600" i="17"/>
  <c r="Q600" i="17"/>
  <c r="R600" i="17"/>
  <c r="S600" i="17"/>
  <c r="T600" i="17"/>
  <c r="U600" i="17"/>
  <c r="V600" i="17"/>
  <c r="W600" i="17"/>
  <c r="X600" i="17"/>
  <c r="Y600" i="17"/>
  <c r="Z600" i="17"/>
  <c r="AB600" i="17"/>
  <c r="AC600" i="17"/>
  <c r="AE600" i="17"/>
  <c r="AD600" i="17" s="1"/>
  <c r="C601" i="17"/>
  <c r="D601" i="17"/>
  <c r="E601" i="17"/>
  <c r="F601" i="17"/>
  <c r="G601" i="17"/>
  <c r="H601" i="17"/>
  <c r="I601" i="17"/>
  <c r="J601" i="17"/>
  <c r="K601" i="17"/>
  <c r="L601" i="17"/>
  <c r="M601" i="17"/>
  <c r="N601" i="17"/>
  <c r="O601" i="17"/>
  <c r="P601" i="17"/>
  <c r="Q601" i="17"/>
  <c r="R601" i="17"/>
  <c r="S601" i="17"/>
  <c r="T601" i="17"/>
  <c r="U601" i="17"/>
  <c r="V601" i="17"/>
  <c r="W601" i="17"/>
  <c r="X601" i="17"/>
  <c r="Y601" i="17"/>
  <c r="Z601" i="17"/>
  <c r="AB601" i="17"/>
  <c r="AC601" i="17"/>
  <c r="AE601" i="17"/>
  <c r="AI601" i="17" s="1"/>
  <c r="C602" i="17"/>
  <c r="D602" i="17"/>
  <c r="E602" i="17"/>
  <c r="F602" i="17"/>
  <c r="G602" i="17"/>
  <c r="H602" i="17"/>
  <c r="I602" i="17"/>
  <c r="J602" i="17"/>
  <c r="K602" i="17"/>
  <c r="L602" i="17"/>
  <c r="M602" i="17"/>
  <c r="N602" i="17"/>
  <c r="O602" i="17"/>
  <c r="P602" i="17"/>
  <c r="Q602" i="17"/>
  <c r="R602" i="17"/>
  <c r="S602" i="17"/>
  <c r="T602" i="17"/>
  <c r="U602" i="17"/>
  <c r="V602" i="17"/>
  <c r="W602" i="17"/>
  <c r="X602" i="17"/>
  <c r="Y602" i="17"/>
  <c r="Z602" i="17"/>
  <c r="AB602" i="17"/>
  <c r="AC602" i="17"/>
  <c r="AE602" i="17"/>
  <c r="C603" i="17"/>
  <c r="D603" i="17"/>
  <c r="E603" i="17"/>
  <c r="F603" i="17"/>
  <c r="G603" i="17"/>
  <c r="H603" i="17"/>
  <c r="I603" i="17"/>
  <c r="J603" i="17"/>
  <c r="K603" i="17"/>
  <c r="L603" i="17"/>
  <c r="M603" i="17"/>
  <c r="N603" i="17"/>
  <c r="O603" i="17"/>
  <c r="P603" i="17"/>
  <c r="Q603" i="17"/>
  <c r="R603" i="17"/>
  <c r="S603" i="17"/>
  <c r="T603" i="17"/>
  <c r="U603" i="17"/>
  <c r="V603" i="17"/>
  <c r="W603" i="17"/>
  <c r="X603" i="17"/>
  <c r="Y603" i="17"/>
  <c r="Z603" i="17"/>
  <c r="AB603" i="17"/>
  <c r="AC603" i="17"/>
  <c r="AE603" i="17"/>
  <c r="AI603" i="17" s="1"/>
  <c r="AL603" i="17" s="1"/>
  <c r="C604" i="17"/>
  <c r="D604" i="17"/>
  <c r="E604" i="17"/>
  <c r="F604" i="17"/>
  <c r="G604" i="17"/>
  <c r="H604" i="17"/>
  <c r="I604" i="17"/>
  <c r="J604" i="17"/>
  <c r="K604" i="17"/>
  <c r="L604" i="17"/>
  <c r="M604" i="17"/>
  <c r="N604" i="17"/>
  <c r="O604" i="17"/>
  <c r="P604" i="17"/>
  <c r="Q604" i="17"/>
  <c r="R604" i="17"/>
  <c r="S604" i="17"/>
  <c r="T604" i="17"/>
  <c r="U604" i="17"/>
  <c r="V604" i="17"/>
  <c r="W604" i="17"/>
  <c r="X604" i="17"/>
  <c r="Y604" i="17"/>
  <c r="Z604" i="17"/>
  <c r="AB604" i="17"/>
  <c r="AC604" i="17"/>
  <c r="AE604" i="17"/>
  <c r="AI604" i="17" s="1"/>
  <c r="AK604" i="17" s="1"/>
  <c r="C605" i="17"/>
  <c r="D605" i="17"/>
  <c r="E605" i="17"/>
  <c r="F605" i="17"/>
  <c r="G605" i="17"/>
  <c r="H605" i="17"/>
  <c r="I605" i="17"/>
  <c r="J605" i="17"/>
  <c r="K605" i="17"/>
  <c r="L605" i="17"/>
  <c r="M605" i="17"/>
  <c r="N605" i="17"/>
  <c r="O605" i="17"/>
  <c r="P605" i="17"/>
  <c r="Q605" i="17"/>
  <c r="R605" i="17"/>
  <c r="S605" i="17"/>
  <c r="T605" i="17"/>
  <c r="U605" i="17"/>
  <c r="V605" i="17"/>
  <c r="W605" i="17"/>
  <c r="X605" i="17"/>
  <c r="Y605" i="17"/>
  <c r="Z605" i="17"/>
  <c r="AB605" i="17"/>
  <c r="AC605" i="17"/>
  <c r="AE605" i="17"/>
  <c r="AI605" i="17" s="1"/>
  <c r="AL605" i="17" s="1"/>
  <c r="C606" i="17"/>
  <c r="D606" i="17"/>
  <c r="E606" i="17"/>
  <c r="F606" i="17"/>
  <c r="G606" i="17"/>
  <c r="H606" i="17"/>
  <c r="I606" i="17"/>
  <c r="J606" i="17"/>
  <c r="K606" i="17"/>
  <c r="L606" i="17"/>
  <c r="M606" i="17"/>
  <c r="N606" i="17"/>
  <c r="O606" i="17"/>
  <c r="P606" i="17"/>
  <c r="Q606" i="17"/>
  <c r="R606" i="17"/>
  <c r="S606" i="17"/>
  <c r="T606" i="17"/>
  <c r="U606" i="17"/>
  <c r="V606" i="17"/>
  <c r="W606" i="17"/>
  <c r="X606" i="17"/>
  <c r="Y606" i="17"/>
  <c r="Z606" i="17"/>
  <c r="AB606" i="17"/>
  <c r="AC606" i="17"/>
  <c r="AE606" i="17"/>
  <c r="AD606" i="17" s="1"/>
  <c r="C607" i="17"/>
  <c r="D607" i="17"/>
  <c r="E607" i="17"/>
  <c r="F607" i="17"/>
  <c r="G607" i="17"/>
  <c r="H607" i="17"/>
  <c r="I607" i="17"/>
  <c r="J607" i="17"/>
  <c r="K607" i="17"/>
  <c r="L607" i="17"/>
  <c r="M607" i="17"/>
  <c r="N607" i="17"/>
  <c r="O607" i="17"/>
  <c r="P607" i="17"/>
  <c r="Q607" i="17"/>
  <c r="R607" i="17"/>
  <c r="S607" i="17"/>
  <c r="T607" i="17"/>
  <c r="U607" i="17"/>
  <c r="V607" i="17"/>
  <c r="W607" i="17"/>
  <c r="X607" i="17"/>
  <c r="Y607" i="17"/>
  <c r="Z607" i="17"/>
  <c r="AB607" i="17"/>
  <c r="AC607" i="17"/>
  <c r="AE607" i="17"/>
  <c r="AD607" i="17" s="1"/>
  <c r="C608" i="17"/>
  <c r="D608" i="17"/>
  <c r="E608" i="17"/>
  <c r="F608" i="17"/>
  <c r="G608" i="17"/>
  <c r="H608" i="17"/>
  <c r="I608" i="17"/>
  <c r="J608" i="17"/>
  <c r="K608" i="17"/>
  <c r="L608" i="17"/>
  <c r="M608" i="17"/>
  <c r="N608" i="17"/>
  <c r="O608" i="17"/>
  <c r="P608" i="17"/>
  <c r="Q608" i="17"/>
  <c r="R608" i="17"/>
  <c r="S608" i="17"/>
  <c r="T608" i="17"/>
  <c r="U608" i="17"/>
  <c r="V608" i="17"/>
  <c r="W608" i="17"/>
  <c r="X608" i="17"/>
  <c r="Y608" i="17"/>
  <c r="Z608" i="17"/>
  <c r="AB608" i="17"/>
  <c r="AC608" i="17"/>
  <c r="AE608" i="17"/>
  <c r="AD608" i="17" s="1"/>
  <c r="C609" i="17"/>
  <c r="D609" i="17"/>
  <c r="E609" i="17"/>
  <c r="F609" i="17"/>
  <c r="G609" i="17"/>
  <c r="H609" i="17"/>
  <c r="I609" i="17"/>
  <c r="J609" i="17"/>
  <c r="K609" i="17"/>
  <c r="L609" i="17"/>
  <c r="M609" i="17"/>
  <c r="N609" i="17"/>
  <c r="O609" i="17"/>
  <c r="P609" i="17"/>
  <c r="Q609" i="17"/>
  <c r="R609" i="17"/>
  <c r="S609" i="17"/>
  <c r="T609" i="17"/>
  <c r="U609" i="17"/>
  <c r="V609" i="17"/>
  <c r="W609" i="17"/>
  <c r="X609" i="17"/>
  <c r="Y609" i="17"/>
  <c r="Z609" i="17"/>
  <c r="AB609" i="17"/>
  <c r="AC609" i="17"/>
  <c r="AE609" i="17"/>
  <c r="AD609" i="17" s="1"/>
  <c r="C610" i="17"/>
  <c r="D610" i="17"/>
  <c r="E610" i="17"/>
  <c r="F610" i="17"/>
  <c r="G610" i="17"/>
  <c r="H610" i="17"/>
  <c r="I610" i="17"/>
  <c r="J610" i="17"/>
  <c r="K610" i="17"/>
  <c r="L610" i="17"/>
  <c r="M610" i="17"/>
  <c r="N610" i="17"/>
  <c r="O610" i="17"/>
  <c r="P610" i="17"/>
  <c r="Q610" i="17"/>
  <c r="R610" i="17"/>
  <c r="S610" i="17"/>
  <c r="T610" i="17"/>
  <c r="U610" i="17"/>
  <c r="V610" i="17"/>
  <c r="W610" i="17"/>
  <c r="X610" i="17"/>
  <c r="Y610" i="17"/>
  <c r="Z610" i="17"/>
  <c r="AB610" i="17"/>
  <c r="AC610" i="17"/>
  <c r="AE610" i="17"/>
  <c r="C611" i="17"/>
  <c r="D611" i="17"/>
  <c r="E611" i="17"/>
  <c r="F611" i="17"/>
  <c r="G611" i="17"/>
  <c r="H611" i="17"/>
  <c r="I611" i="17"/>
  <c r="J611" i="17"/>
  <c r="K611" i="17"/>
  <c r="L611" i="17"/>
  <c r="M611" i="17"/>
  <c r="N611" i="17"/>
  <c r="O611" i="17"/>
  <c r="P611" i="17"/>
  <c r="Q611" i="17"/>
  <c r="R611" i="17"/>
  <c r="S611" i="17"/>
  <c r="T611" i="17"/>
  <c r="U611" i="17"/>
  <c r="V611" i="17"/>
  <c r="W611" i="17"/>
  <c r="X611" i="17"/>
  <c r="Y611" i="17"/>
  <c r="Z611" i="17"/>
  <c r="AB611" i="17"/>
  <c r="AC611" i="17"/>
  <c r="AE611" i="17"/>
  <c r="AD611" i="17" s="1"/>
  <c r="C612" i="17"/>
  <c r="D612" i="17"/>
  <c r="E612" i="17"/>
  <c r="F612" i="17"/>
  <c r="G612" i="17"/>
  <c r="H612" i="17"/>
  <c r="I612" i="17"/>
  <c r="J612" i="17"/>
  <c r="K612" i="17"/>
  <c r="L612" i="17"/>
  <c r="M612" i="17"/>
  <c r="N612" i="17"/>
  <c r="O612" i="17"/>
  <c r="P612" i="17"/>
  <c r="Q612" i="17"/>
  <c r="R612" i="17"/>
  <c r="S612" i="17"/>
  <c r="T612" i="17"/>
  <c r="U612" i="17"/>
  <c r="V612" i="17"/>
  <c r="W612" i="17"/>
  <c r="X612" i="17"/>
  <c r="Y612" i="17"/>
  <c r="Z612" i="17"/>
  <c r="AB612" i="17"/>
  <c r="AC612" i="17"/>
  <c r="AE612" i="17"/>
  <c r="AD612" i="17" s="1"/>
  <c r="AI612" i="17"/>
  <c r="AJ612" i="17" s="1"/>
  <c r="C613" i="17"/>
  <c r="D613" i="17"/>
  <c r="E613" i="17"/>
  <c r="F613" i="17"/>
  <c r="G613" i="17"/>
  <c r="H613" i="17"/>
  <c r="I613" i="17"/>
  <c r="J613" i="17"/>
  <c r="K613" i="17"/>
  <c r="L613" i="17"/>
  <c r="M613" i="17"/>
  <c r="N613" i="17"/>
  <c r="O613" i="17"/>
  <c r="P613" i="17"/>
  <c r="Q613" i="17"/>
  <c r="R613" i="17"/>
  <c r="S613" i="17"/>
  <c r="T613" i="17"/>
  <c r="U613" i="17"/>
  <c r="V613" i="17"/>
  <c r="W613" i="17"/>
  <c r="X613" i="17"/>
  <c r="Y613" i="17"/>
  <c r="Z613" i="17"/>
  <c r="AB613" i="17"/>
  <c r="AC613" i="17"/>
  <c r="AE613" i="17"/>
  <c r="AI613" i="17" s="1"/>
  <c r="C614" i="17"/>
  <c r="D614" i="17"/>
  <c r="E614" i="17"/>
  <c r="F614" i="17"/>
  <c r="G614" i="17"/>
  <c r="H614" i="17"/>
  <c r="I614" i="17"/>
  <c r="J614" i="17"/>
  <c r="K614" i="17"/>
  <c r="L614" i="17"/>
  <c r="M614" i="17"/>
  <c r="N614" i="17"/>
  <c r="O614" i="17"/>
  <c r="P614" i="17"/>
  <c r="Q614" i="17"/>
  <c r="R614" i="17"/>
  <c r="S614" i="17"/>
  <c r="T614" i="17"/>
  <c r="U614" i="17"/>
  <c r="V614" i="17"/>
  <c r="W614" i="17"/>
  <c r="X614" i="17"/>
  <c r="Y614" i="17"/>
  <c r="Z614" i="17"/>
  <c r="AB614" i="17"/>
  <c r="AC614" i="17"/>
  <c r="AE614" i="17"/>
  <c r="C615" i="17"/>
  <c r="D615" i="17"/>
  <c r="E615" i="17"/>
  <c r="F615" i="17"/>
  <c r="G615" i="17"/>
  <c r="H615" i="17"/>
  <c r="I615" i="17"/>
  <c r="J615" i="17"/>
  <c r="K615" i="17"/>
  <c r="L615" i="17"/>
  <c r="M615" i="17"/>
  <c r="N615" i="17"/>
  <c r="O615" i="17"/>
  <c r="P615" i="17"/>
  <c r="Q615" i="17"/>
  <c r="R615" i="17"/>
  <c r="S615" i="17"/>
  <c r="T615" i="17"/>
  <c r="U615" i="17"/>
  <c r="V615" i="17"/>
  <c r="W615" i="17"/>
  <c r="X615" i="17"/>
  <c r="Y615" i="17"/>
  <c r="Z615" i="17"/>
  <c r="AB615" i="17"/>
  <c r="AC615" i="17"/>
  <c r="AD615" i="17"/>
  <c r="AE615" i="17"/>
  <c r="AI615" i="17" s="1"/>
  <c r="AL615" i="17" s="1"/>
  <c r="C616" i="17"/>
  <c r="D616" i="17"/>
  <c r="E616" i="17"/>
  <c r="F616" i="17"/>
  <c r="G616" i="17"/>
  <c r="H616" i="17"/>
  <c r="I616" i="17"/>
  <c r="J616" i="17"/>
  <c r="K616" i="17"/>
  <c r="L616" i="17"/>
  <c r="M616" i="17"/>
  <c r="N616" i="17"/>
  <c r="O616" i="17"/>
  <c r="P616" i="17"/>
  <c r="Q616" i="17"/>
  <c r="R616" i="17"/>
  <c r="S616" i="17"/>
  <c r="T616" i="17"/>
  <c r="U616" i="17"/>
  <c r="V616" i="17"/>
  <c r="W616" i="17"/>
  <c r="X616" i="17"/>
  <c r="Y616" i="17"/>
  <c r="Z616" i="17"/>
  <c r="AB616" i="17"/>
  <c r="AC616" i="17"/>
  <c r="AE616" i="17"/>
  <c r="AI616" i="17" s="1"/>
  <c r="AK616" i="17" s="1"/>
  <c r="C617" i="17"/>
  <c r="D617" i="17"/>
  <c r="E617" i="17"/>
  <c r="F617" i="17"/>
  <c r="G617" i="17"/>
  <c r="H617" i="17"/>
  <c r="I617" i="17"/>
  <c r="J617" i="17"/>
  <c r="K617" i="17"/>
  <c r="L617" i="17"/>
  <c r="M617" i="17"/>
  <c r="N617" i="17"/>
  <c r="O617" i="17"/>
  <c r="P617" i="17"/>
  <c r="Q617" i="17"/>
  <c r="R617" i="17"/>
  <c r="S617" i="17"/>
  <c r="T617" i="17"/>
  <c r="U617" i="17"/>
  <c r="V617" i="17"/>
  <c r="W617" i="17"/>
  <c r="X617" i="17"/>
  <c r="Y617" i="17"/>
  <c r="Z617" i="17"/>
  <c r="AB617" i="17"/>
  <c r="AC617" i="17"/>
  <c r="AE617" i="17"/>
  <c r="AD617" i="17" s="1"/>
  <c r="AI617" i="17"/>
  <c r="AL617" i="17" s="1"/>
  <c r="C618" i="17"/>
  <c r="D618" i="17"/>
  <c r="E618" i="17"/>
  <c r="F618" i="17"/>
  <c r="G618" i="17"/>
  <c r="H618" i="17"/>
  <c r="I618" i="17"/>
  <c r="J618" i="17"/>
  <c r="K618" i="17"/>
  <c r="L618" i="17"/>
  <c r="M618" i="17"/>
  <c r="N618" i="17"/>
  <c r="O618" i="17"/>
  <c r="P618" i="17"/>
  <c r="Q618" i="17"/>
  <c r="R618" i="17"/>
  <c r="S618" i="17"/>
  <c r="T618" i="17"/>
  <c r="U618" i="17"/>
  <c r="V618" i="17"/>
  <c r="W618" i="17"/>
  <c r="X618" i="17"/>
  <c r="Y618" i="17"/>
  <c r="Z618" i="17"/>
  <c r="AB618" i="17"/>
  <c r="AC618" i="17"/>
  <c r="AE618" i="17"/>
  <c r="AD618" i="17" s="1"/>
  <c r="AI618" i="17"/>
  <c r="C619" i="17"/>
  <c r="D619" i="17"/>
  <c r="E619" i="17"/>
  <c r="F619" i="17"/>
  <c r="G619" i="17"/>
  <c r="H619" i="17"/>
  <c r="I619" i="17"/>
  <c r="J619" i="17"/>
  <c r="K619" i="17"/>
  <c r="L619" i="17"/>
  <c r="M619" i="17"/>
  <c r="N619" i="17"/>
  <c r="O619" i="17"/>
  <c r="P619" i="17"/>
  <c r="Q619" i="17"/>
  <c r="R619" i="17"/>
  <c r="S619" i="17"/>
  <c r="T619" i="17"/>
  <c r="U619" i="17"/>
  <c r="V619" i="17"/>
  <c r="W619" i="17"/>
  <c r="X619" i="17"/>
  <c r="Y619" i="17"/>
  <c r="Z619" i="17"/>
  <c r="AB619" i="17"/>
  <c r="AC619" i="17"/>
  <c r="AE619" i="17"/>
  <c r="AD619" i="17" s="1"/>
  <c r="C620" i="17"/>
  <c r="D620" i="17"/>
  <c r="E620" i="17"/>
  <c r="F620" i="17"/>
  <c r="G620" i="17"/>
  <c r="H620" i="17"/>
  <c r="I620" i="17"/>
  <c r="J620" i="17"/>
  <c r="K620" i="17"/>
  <c r="L620" i="17"/>
  <c r="M620" i="17"/>
  <c r="N620" i="17"/>
  <c r="O620" i="17"/>
  <c r="P620" i="17"/>
  <c r="Q620" i="17"/>
  <c r="R620" i="17"/>
  <c r="S620" i="17"/>
  <c r="T620" i="17"/>
  <c r="U620" i="17"/>
  <c r="V620" i="17"/>
  <c r="W620" i="17"/>
  <c r="X620" i="17"/>
  <c r="Y620" i="17"/>
  <c r="Z620" i="17"/>
  <c r="AB620" i="17"/>
  <c r="AC620" i="17"/>
  <c r="AE620" i="17"/>
  <c r="AD620" i="17" s="1"/>
  <c r="C621" i="17"/>
  <c r="D621" i="17"/>
  <c r="E621" i="17"/>
  <c r="F621" i="17"/>
  <c r="G621" i="17"/>
  <c r="H621" i="17"/>
  <c r="I621" i="17"/>
  <c r="J621" i="17"/>
  <c r="K621" i="17"/>
  <c r="L621" i="17"/>
  <c r="M621" i="17"/>
  <c r="N621" i="17"/>
  <c r="O621" i="17"/>
  <c r="P621" i="17"/>
  <c r="Q621" i="17"/>
  <c r="R621" i="17"/>
  <c r="S621" i="17"/>
  <c r="T621" i="17"/>
  <c r="U621" i="17"/>
  <c r="V621" i="17"/>
  <c r="W621" i="17"/>
  <c r="X621" i="17"/>
  <c r="Y621" i="17"/>
  <c r="Z621" i="17"/>
  <c r="AB621" i="17"/>
  <c r="AC621" i="17"/>
  <c r="AE621" i="17"/>
  <c r="AD621" i="17" s="1"/>
  <c r="C622" i="17"/>
  <c r="D622" i="17"/>
  <c r="E622" i="17"/>
  <c r="F622" i="17"/>
  <c r="G622" i="17"/>
  <c r="H622" i="17"/>
  <c r="I622" i="17"/>
  <c r="J622" i="17"/>
  <c r="K622" i="17"/>
  <c r="L622" i="17"/>
  <c r="M622" i="17"/>
  <c r="N622" i="17"/>
  <c r="O622" i="17"/>
  <c r="P622" i="17"/>
  <c r="Q622" i="17"/>
  <c r="R622" i="17"/>
  <c r="S622" i="17"/>
  <c r="T622" i="17"/>
  <c r="U622" i="17"/>
  <c r="V622" i="17"/>
  <c r="W622" i="17"/>
  <c r="X622" i="17"/>
  <c r="Y622" i="17"/>
  <c r="Z622" i="17"/>
  <c r="AB622" i="17"/>
  <c r="AC622" i="17"/>
  <c r="AE622" i="17"/>
  <c r="AD622" i="17" s="1"/>
  <c r="C623" i="17"/>
  <c r="D623" i="17"/>
  <c r="E623" i="17"/>
  <c r="F623" i="17"/>
  <c r="G623" i="17"/>
  <c r="H623" i="17"/>
  <c r="I623" i="17"/>
  <c r="J623" i="17"/>
  <c r="K623" i="17"/>
  <c r="L623" i="17"/>
  <c r="M623" i="17"/>
  <c r="N623" i="17"/>
  <c r="O623" i="17"/>
  <c r="P623" i="17"/>
  <c r="Q623" i="17"/>
  <c r="R623" i="17"/>
  <c r="S623" i="17"/>
  <c r="T623" i="17"/>
  <c r="U623" i="17"/>
  <c r="V623" i="17"/>
  <c r="W623" i="17"/>
  <c r="X623" i="17"/>
  <c r="Y623" i="17"/>
  <c r="Z623" i="17"/>
  <c r="AB623" i="17"/>
  <c r="AC623" i="17"/>
  <c r="AD623" i="17"/>
  <c r="AE623" i="17"/>
  <c r="AI623" i="17"/>
  <c r="AJ623" i="17" s="1"/>
  <c r="C624" i="17"/>
  <c r="D624" i="17"/>
  <c r="E624" i="17"/>
  <c r="F624" i="17"/>
  <c r="G624" i="17"/>
  <c r="H624" i="17"/>
  <c r="I624" i="17"/>
  <c r="J624" i="17"/>
  <c r="K624" i="17"/>
  <c r="L624" i="17"/>
  <c r="M624" i="17"/>
  <c r="N624" i="17"/>
  <c r="O624" i="17"/>
  <c r="P624" i="17"/>
  <c r="Q624" i="17"/>
  <c r="R624" i="17"/>
  <c r="S624" i="17"/>
  <c r="T624" i="17"/>
  <c r="U624" i="17"/>
  <c r="V624" i="17"/>
  <c r="W624" i="17"/>
  <c r="X624" i="17"/>
  <c r="Y624" i="17"/>
  <c r="Z624" i="17"/>
  <c r="AB624" i="17"/>
  <c r="AC624" i="17"/>
  <c r="AE624" i="17"/>
  <c r="AI624" i="17" s="1"/>
  <c r="C625" i="17"/>
  <c r="D625" i="17"/>
  <c r="E625" i="17"/>
  <c r="F625" i="17"/>
  <c r="G625" i="17"/>
  <c r="H625" i="17"/>
  <c r="I625" i="17"/>
  <c r="J625" i="17"/>
  <c r="K625" i="17"/>
  <c r="L625" i="17"/>
  <c r="M625" i="17"/>
  <c r="N625" i="17"/>
  <c r="O625" i="17"/>
  <c r="P625" i="17"/>
  <c r="Q625" i="17"/>
  <c r="R625" i="17"/>
  <c r="S625" i="17"/>
  <c r="T625" i="17"/>
  <c r="U625" i="17"/>
  <c r="V625" i="17"/>
  <c r="W625" i="17"/>
  <c r="X625" i="17"/>
  <c r="Y625" i="17"/>
  <c r="Z625" i="17"/>
  <c r="AB625" i="17"/>
  <c r="AC625" i="17"/>
  <c r="AE625" i="17"/>
  <c r="C626" i="17"/>
  <c r="D626" i="17"/>
  <c r="E626" i="17"/>
  <c r="F626" i="17"/>
  <c r="G626" i="17"/>
  <c r="H626" i="17"/>
  <c r="I626" i="17"/>
  <c r="J626" i="17"/>
  <c r="K626" i="17"/>
  <c r="L626" i="17"/>
  <c r="M626" i="17"/>
  <c r="N626" i="17"/>
  <c r="O626" i="17"/>
  <c r="P626" i="17"/>
  <c r="Q626" i="17"/>
  <c r="R626" i="17"/>
  <c r="S626" i="17"/>
  <c r="T626" i="17"/>
  <c r="U626" i="17"/>
  <c r="V626" i="17"/>
  <c r="W626" i="17"/>
  <c r="X626" i="17"/>
  <c r="Y626" i="17"/>
  <c r="Z626" i="17"/>
  <c r="AB626" i="17"/>
  <c r="AC626" i="17"/>
  <c r="AE626" i="17"/>
  <c r="C627" i="17"/>
  <c r="D627" i="17"/>
  <c r="E627" i="17"/>
  <c r="F627" i="17"/>
  <c r="G627" i="17"/>
  <c r="H627" i="17"/>
  <c r="I627" i="17"/>
  <c r="J627" i="17"/>
  <c r="K627" i="17"/>
  <c r="L627" i="17"/>
  <c r="M627" i="17"/>
  <c r="N627" i="17"/>
  <c r="O627" i="17"/>
  <c r="P627" i="17"/>
  <c r="Q627" i="17"/>
  <c r="R627" i="17"/>
  <c r="S627" i="17"/>
  <c r="T627" i="17"/>
  <c r="U627" i="17"/>
  <c r="V627" i="17"/>
  <c r="W627" i="17"/>
  <c r="X627" i="17"/>
  <c r="Y627" i="17"/>
  <c r="Z627" i="17"/>
  <c r="AB627" i="17"/>
  <c r="AC627" i="17"/>
  <c r="AE627" i="17"/>
  <c r="AI627" i="17" s="1"/>
  <c r="AL627" i="17" s="1"/>
  <c r="C628" i="17"/>
  <c r="D628" i="17"/>
  <c r="E628" i="17"/>
  <c r="F628" i="17"/>
  <c r="G628" i="17"/>
  <c r="H628" i="17"/>
  <c r="I628" i="17"/>
  <c r="J628" i="17"/>
  <c r="K628" i="17"/>
  <c r="L628" i="17"/>
  <c r="M628" i="17"/>
  <c r="N628" i="17"/>
  <c r="O628" i="17"/>
  <c r="P628" i="17"/>
  <c r="Q628" i="17"/>
  <c r="R628" i="17"/>
  <c r="S628" i="17"/>
  <c r="T628" i="17"/>
  <c r="U628" i="17"/>
  <c r="V628" i="17"/>
  <c r="W628" i="17"/>
  <c r="X628" i="17"/>
  <c r="Y628" i="17"/>
  <c r="Z628" i="17"/>
  <c r="AB628" i="17"/>
  <c r="AC628" i="17"/>
  <c r="AE628" i="17"/>
  <c r="AI628" i="17" s="1"/>
  <c r="AK628" i="17" s="1"/>
  <c r="C629" i="17"/>
  <c r="D629" i="17"/>
  <c r="E629" i="17"/>
  <c r="F629" i="17"/>
  <c r="G629" i="17"/>
  <c r="H629" i="17"/>
  <c r="I629" i="17"/>
  <c r="J629" i="17"/>
  <c r="K629" i="17"/>
  <c r="L629" i="17"/>
  <c r="M629" i="17"/>
  <c r="N629" i="17"/>
  <c r="O629" i="17"/>
  <c r="P629" i="17"/>
  <c r="Q629" i="17"/>
  <c r="R629" i="17"/>
  <c r="S629" i="17"/>
  <c r="T629" i="17"/>
  <c r="U629" i="17"/>
  <c r="V629" i="17"/>
  <c r="W629" i="17"/>
  <c r="X629" i="17"/>
  <c r="Y629" i="17"/>
  <c r="Z629" i="17"/>
  <c r="AB629" i="17"/>
  <c r="AC629" i="17"/>
  <c r="AE629" i="17"/>
  <c r="AD629" i="17" s="1"/>
  <c r="C630" i="17"/>
  <c r="D630" i="17"/>
  <c r="E630" i="17"/>
  <c r="F630" i="17"/>
  <c r="G630" i="17"/>
  <c r="H630" i="17"/>
  <c r="I630" i="17"/>
  <c r="J630" i="17"/>
  <c r="K630" i="17"/>
  <c r="L630" i="17"/>
  <c r="M630" i="17"/>
  <c r="N630" i="17"/>
  <c r="O630" i="17"/>
  <c r="P630" i="17"/>
  <c r="Q630" i="17"/>
  <c r="R630" i="17"/>
  <c r="S630" i="17"/>
  <c r="T630" i="17"/>
  <c r="U630" i="17"/>
  <c r="V630" i="17"/>
  <c r="W630" i="17"/>
  <c r="X630" i="17"/>
  <c r="Y630" i="17"/>
  <c r="Z630" i="17"/>
  <c r="AB630" i="17"/>
  <c r="AC630" i="17"/>
  <c r="AE630" i="17"/>
  <c r="AD630" i="17" s="1"/>
  <c r="C631" i="17"/>
  <c r="D631" i="17"/>
  <c r="E631" i="17"/>
  <c r="F631" i="17"/>
  <c r="G631" i="17"/>
  <c r="H631" i="17"/>
  <c r="I631" i="17"/>
  <c r="J631" i="17"/>
  <c r="K631" i="17"/>
  <c r="L631" i="17"/>
  <c r="M631" i="17"/>
  <c r="N631" i="17"/>
  <c r="O631" i="17"/>
  <c r="P631" i="17"/>
  <c r="Q631" i="17"/>
  <c r="R631" i="17"/>
  <c r="S631" i="17"/>
  <c r="T631" i="17"/>
  <c r="U631" i="17"/>
  <c r="V631" i="17"/>
  <c r="W631" i="17"/>
  <c r="X631" i="17"/>
  <c r="Y631" i="17"/>
  <c r="Z631" i="17"/>
  <c r="AB631" i="17"/>
  <c r="AC631" i="17"/>
  <c r="AE631" i="17"/>
  <c r="C632" i="17"/>
  <c r="D632" i="17"/>
  <c r="E632" i="17"/>
  <c r="F632" i="17"/>
  <c r="G632" i="17"/>
  <c r="H632" i="17"/>
  <c r="I632" i="17"/>
  <c r="J632" i="17"/>
  <c r="K632" i="17"/>
  <c r="L632" i="17"/>
  <c r="M632" i="17"/>
  <c r="N632" i="17"/>
  <c r="O632" i="17"/>
  <c r="P632" i="17"/>
  <c r="Q632" i="17"/>
  <c r="R632" i="17"/>
  <c r="S632" i="17"/>
  <c r="T632" i="17"/>
  <c r="U632" i="17"/>
  <c r="V632" i="17"/>
  <c r="W632" i="17"/>
  <c r="X632" i="17"/>
  <c r="Y632" i="17"/>
  <c r="Z632" i="17"/>
  <c r="AB632" i="17"/>
  <c r="AC632" i="17"/>
  <c r="AE632" i="17"/>
  <c r="C633" i="17"/>
  <c r="D633" i="17"/>
  <c r="E633" i="17"/>
  <c r="F633" i="17"/>
  <c r="G633" i="17"/>
  <c r="H633" i="17"/>
  <c r="I633" i="17"/>
  <c r="J633" i="17"/>
  <c r="K633" i="17"/>
  <c r="L633" i="17"/>
  <c r="M633" i="17"/>
  <c r="N633" i="17"/>
  <c r="O633" i="17"/>
  <c r="P633" i="17"/>
  <c r="Q633" i="17"/>
  <c r="R633" i="17"/>
  <c r="S633" i="17"/>
  <c r="T633" i="17"/>
  <c r="U633" i="17"/>
  <c r="V633" i="17"/>
  <c r="W633" i="17"/>
  <c r="X633" i="17"/>
  <c r="Y633" i="17"/>
  <c r="Z633" i="17"/>
  <c r="AB633" i="17"/>
  <c r="AC633" i="17"/>
  <c r="AE633" i="17"/>
  <c r="AI633" i="17" s="1"/>
  <c r="AJ633" i="17" s="1"/>
  <c r="C634" i="17"/>
  <c r="D634" i="17"/>
  <c r="E634" i="17"/>
  <c r="F634" i="17"/>
  <c r="G634" i="17"/>
  <c r="H634" i="17"/>
  <c r="I634" i="17"/>
  <c r="J634" i="17"/>
  <c r="K634" i="17"/>
  <c r="L634" i="17"/>
  <c r="M634" i="17"/>
  <c r="N634" i="17"/>
  <c r="O634" i="17"/>
  <c r="P634" i="17"/>
  <c r="Q634" i="17"/>
  <c r="R634" i="17"/>
  <c r="S634" i="17"/>
  <c r="T634" i="17"/>
  <c r="U634" i="17"/>
  <c r="V634" i="17"/>
  <c r="W634" i="17"/>
  <c r="X634" i="17"/>
  <c r="Y634" i="17"/>
  <c r="Z634" i="17"/>
  <c r="AB634" i="17"/>
  <c r="AC634" i="17"/>
  <c r="AD634" i="17"/>
  <c r="AE634" i="17"/>
  <c r="AI634" i="17" s="1"/>
  <c r="C635" i="17"/>
  <c r="D635" i="17"/>
  <c r="E635" i="17"/>
  <c r="F635" i="17"/>
  <c r="G635" i="17"/>
  <c r="H635" i="17"/>
  <c r="I635" i="17"/>
  <c r="J635" i="17"/>
  <c r="K635" i="17"/>
  <c r="L635" i="17"/>
  <c r="M635" i="17"/>
  <c r="N635" i="17"/>
  <c r="O635" i="17"/>
  <c r="P635" i="17"/>
  <c r="Q635" i="17"/>
  <c r="R635" i="17"/>
  <c r="S635" i="17"/>
  <c r="T635" i="17"/>
  <c r="U635" i="17"/>
  <c r="V635" i="17"/>
  <c r="W635" i="17"/>
  <c r="X635" i="17"/>
  <c r="Y635" i="17"/>
  <c r="Z635" i="17"/>
  <c r="AB635" i="17"/>
  <c r="AC635" i="17"/>
  <c r="AE635" i="17"/>
  <c r="C636" i="17"/>
  <c r="D636" i="17"/>
  <c r="E636" i="17"/>
  <c r="F636" i="17"/>
  <c r="G636" i="17"/>
  <c r="H636" i="17"/>
  <c r="I636" i="17"/>
  <c r="J636" i="17"/>
  <c r="K636" i="17"/>
  <c r="L636" i="17"/>
  <c r="M636" i="17"/>
  <c r="N636" i="17"/>
  <c r="O636" i="17"/>
  <c r="P636" i="17"/>
  <c r="Q636" i="17"/>
  <c r="R636" i="17"/>
  <c r="S636" i="17"/>
  <c r="T636" i="17"/>
  <c r="U636" i="17"/>
  <c r="V636" i="17"/>
  <c r="W636" i="17"/>
  <c r="X636" i="17"/>
  <c r="Y636" i="17"/>
  <c r="Z636" i="17"/>
  <c r="AB636" i="17"/>
  <c r="AC636" i="17"/>
  <c r="AE636" i="17"/>
  <c r="AI636" i="17" s="1"/>
  <c r="C637" i="17"/>
  <c r="D637" i="17"/>
  <c r="E637" i="17"/>
  <c r="F637" i="17"/>
  <c r="G637" i="17"/>
  <c r="H637" i="17"/>
  <c r="I637" i="17"/>
  <c r="J637" i="17"/>
  <c r="K637" i="17"/>
  <c r="L637" i="17"/>
  <c r="M637" i="17"/>
  <c r="N637" i="17"/>
  <c r="O637" i="17"/>
  <c r="P637" i="17"/>
  <c r="Q637" i="17"/>
  <c r="R637" i="17"/>
  <c r="S637" i="17"/>
  <c r="T637" i="17"/>
  <c r="U637" i="17"/>
  <c r="V637" i="17"/>
  <c r="W637" i="17"/>
  <c r="X637" i="17"/>
  <c r="Y637" i="17"/>
  <c r="Z637" i="17"/>
  <c r="AB637" i="17"/>
  <c r="AC637" i="17"/>
  <c r="AE637" i="17"/>
  <c r="AI637" i="17" s="1"/>
  <c r="C638" i="17"/>
  <c r="D638" i="17"/>
  <c r="E638" i="17"/>
  <c r="F638" i="17"/>
  <c r="G638" i="17"/>
  <c r="H638" i="17"/>
  <c r="I638" i="17"/>
  <c r="J638" i="17"/>
  <c r="K638" i="17"/>
  <c r="L638" i="17"/>
  <c r="M638" i="17"/>
  <c r="N638" i="17"/>
  <c r="O638" i="17"/>
  <c r="P638" i="17"/>
  <c r="Q638" i="17"/>
  <c r="R638" i="17"/>
  <c r="S638" i="17"/>
  <c r="T638" i="17"/>
  <c r="U638" i="17"/>
  <c r="V638" i="17"/>
  <c r="W638" i="17"/>
  <c r="X638" i="17"/>
  <c r="Y638" i="17"/>
  <c r="Z638" i="17"/>
  <c r="AB638" i="17"/>
  <c r="AC638" i="17"/>
  <c r="AE638" i="17"/>
  <c r="AI638" i="17" s="1"/>
  <c r="C639" i="17"/>
  <c r="D639" i="17"/>
  <c r="E639" i="17"/>
  <c r="F639" i="17"/>
  <c r="G639" i="17"/>
  <c r="H639" i="17"/>
  <c r="I639" i="17"/>
  <c r="J639" i="17"/>
  <c r="K639" i="17"/>
  <c r="L639" i="17"/>
  <c r="M639" i="17"/>
  <c r="N639" i="17"/>
  <c r="O639" i="17"/>
  <c r="P639" i="17"/>
  <c r="Q639" i="17"/>
  <c r="R639" i="17"/>
  <c r="S639" i="17"/>
  <c r="T639" i="17"/>
  <c r="U639" i="17"/>
  <c r="V639" i="17"/>
  <c r="W639" i="17"/>
  <c r="X639" i="17"/>
  <c r="Y639" i="17"/>
  <c r="Z639" i="17"/>
  <c r="AB639" i="17"/>
  <c r="AC639" i="17"/>
  <c r="AD639" i="17"/>
  <c r="AE639" i="17"/>
  <c r="AI639" i="17"/>
  <c r="AK639" i="17" s="1"/>
  <c r="C640" i="17"/>
  <c r="D640" i="17"/>
  <c r="E640" i="17"/>
  <c r="F640" i="17"/>
  <c r="G640" i="17"/>
  <c r="H640" i="17"/>
  <c r="I640" i="17"/>
  <c r="J640" i="17"/>
  <c r="K640" i="17"/>
  <c r="L640" i="17"/>
  <c r="M640" i="17"/>
  <c r="N640" i="17"/>
  <c r="O640" i="17"/>
  <c r="P640" i="17"/>
  <c r="Q640" i="17"/>
  <c r="R640" i="17"/>
  <c r="S640" i="17"/>
  <c r="T640" i="17"/>
  <c r="U640" i="17"/>
  <c r="V640" i="17"/>
  <c r="W640" i="17"/>
  <c r="X640" i="17"/>
  <c r="Y640" i="17"/>
  <c r="Z640" i="17"/>
  <c r="AB640" i="17"/>
  <c r="AC640" i="17"/>
  <c r="AE640" i="17"/>
  <c r="AD640" i="17" s="1"/>
  <c r="AI640" i="17"/>
  <c r="AJ640" i="17" s="1"/>
  <c r="C641" i="17"/>
  <c r="D641" i="17"/>
  <c r="E641" i="17"/>
  <c r="F641" i="17"/>
  <c r="G641" i="17"/>
  <c r="H641" i="17"/>
  <c r="I641" i="17"/>
  <c r="J641" i="17"/>
  <c r="K641" i="17"/>
  <c r="L641" i="17"/>
  <c r="M641" i="17"/>
  <c r="N641" i="17"/>
  <c r="O641" i="17"/>
  <c r="P641" i="17"/>
  <c r="Q641" i="17"/>
  <c r="R641" i="17"/>
  <c r="S641" i="17"/>
  <c r="T641" i="17"/>
  <c r="U641" i="17"/>
  <c r="V641" i="17"/>
  <c r="W641" i="17"/>
  <c r="X641" i="17"/>
  <c r="Y641" i="17"/>
  <c r="Z641" i="17"/>
  <c r="AB641" i="17"/>
  <c r="AC641" i="17"/>
  <c r="AE641" i="17" s="1"/>
  <c r="AD641" i="17" s="1"/>
  <c r="C642" i="17"/>
  <c r="D642" i="17"/>
  <c r="E642" i="17"/>
  <c r="F642" i="17"/>
  <c r="G642" i="17"/>
  <c r="H642" i="17"/>
  <c r="I642" i="17"/>
  <c r="J642" i="17"/>
  <c r="K642" i="17"/>
  <c r="L642" i="17"/>
  <c r="M642" i="17"/>
  <c r="N642" i="17"/>
  <c r="O642" i="17"/>
  <c r="P642" i="17"/>
  <c r="Q642" i="17"/>
  <c r="R642" i="17"/>
  <c r="S642" i="17"/>
  <c r="T642" i="17"/>
  <c r="U642" i="17"/>
  <c r="V642" i="17"/>
  <c r="W642" i="17"/>
  <c r="X642" i="17"/>
  <c r="Y642" i="17"/>
  <c r="Z642" i="17"/>
  <c r="AB642" i="17"/>
  <c r="AC642" i="17"/>
  <c r="AE642" i="17"/>
  <c r="AD642" i="17" s="1"/>
  <c r="C643" i="17"/>
  <c r="D643" i="17"/>
  <c r="E643" i="17"/>
  <c r="F643" i="17"/>
  <c r="G643" i="17"/>
  <c r="H643" i="17"/>
  <c r="I643" i="17"/>
  <c r="J643" i="17"/>
  <c r="K643" i="17"/>
  <c r="L643" i="17"/>
  <c r="M643" i="17"/>
  <c r="N643" i="17"/>
  <c r="O643" i="17"/>
  <c r="P643" i="17"/>
  <c r="Q643" i="17"/>
  <c r="R643" i="17"/>
  <c r="S643" i="17"/>
  <c r="T643" i="17"/>
  <c r="U643" i="17"/>
  <c r="V643" i="17"/>
  <c r="W643" i="17"/>
  <c r="X643" i="17"/>
  <c r="Y643" i="17"/>
  <c r="Z643" i="17"/>
  <c r="AB643" i="17"/>
  <c r="AC643" i="17"/>
  <c r="AE643" i="17"/>
  <c r="AD643" i="17" s="1"/>
  <c r="AI643" i="17"/>
  <c r="C644" i="17"/>
  <c r="D644" i="17"/>
  <c r="E644" i="17"/>
  <c r="F644" i="17"/>
  <c r="G644" i="17"/>
  <c r="H644" i="17"/>
  <c r="I644" i="17"/>
  <c r="J644" i="17"/>
  <c r="K644" i="17"/>
  <c r="L644" i="17"/>
  <c r="M644" i="17"/>
  <c r="N644" i="17"/>
  <c r="O644" i="17"/>
  <c r="P644" i="17"/>
  <c r="Q644" i="17"/>
  <c r="R644" i="17"/>
  <c r="S644" i="17"/>
  <c r="T644" i="17"/>
  <c r="U644" i="17"/>
  <c r="V644" i="17"/>
  <c r="W644" i="17"/>
  <c r="X644" i="17"/>
  <c r="Y644" i="17"/>
  <c r="Z644" i="17"/>
  <c r="AB644" i="17"/>
  <c r="AC644" i="17"/>
  <c r="AE644" i="17"/>
  <c r="AD644" i="17" s="1"/>
  <c r="C645" i="17"/>
  <c r="D645" i="17"/>
  <c r="E645" i="17"/>
  <c r="F645" i="17"/>
  <c r="G645" i="17"/>
  <c r="H645" i="17"/>
  <c r="I645" i="17"/>
  <c r="J645" i="17"/>
  <c r="K645" i="17"/>
  <c r="L645" i="17"/>
  <c r="M645" i="17"/>
  <c r="N645" i="17"/>
  <c r="O645" i="17"/>
  <c r="P645" i="17"/>
  <c r="Q645" i="17"/>
  <c r="R645" i="17"/>
  <c r="S645" i="17"/>
  <c r="T645" i="17"/>
  <c r="U645" i="17"/>
  <c r="V645" i="17"/>
  <c r="W645" i="17"/>
  <c r="X645" i="17"/>
  <c r="Y645" i="17"/>
  <c r="Z645" i="17"/>
  <c r="AB645" i="17"/>
  <c r="AC645" i="17"/>
  <c r="AE645" i="17"/>
  <c r="AD645" i="17" s="1"/>
  <c r="C646" i="17"/>
  <c r="D646" i="17"/>
  <c r="E646" i="17"/>
  <c r="F646" i="17"/>
  <c r="G646" i="17"/>
  <c r="H646" i="17"/>
  <c r="I646" i="17"/>
  <c r="J646" i="17"/>
  <c r="K646" i="17"/>
  <c r="L646" i="17"/>
  <c r="M646" i="17"/>
  <c r="N646" i="17"/>
  <c r="O646" i="17"/>
  <c r="P646" i="17"/>
  <c r="Q646" i="17"/>
  <c r="R646" i="17"/>
  <c r="S646" i="17"/>
  <c r="T646" i="17"/>
  <c r="U646" i="17"/>
  <c r="V646" i="17"/>
  <c r="W646" i="17"/>
  <c r="X646" i="17"/>
  <c r="Y646" i="17"/>
  <c r="Z646" i="17"/>
  <c r="AB646" i="17"/>
  <c r="AC646" i="17"/>
  <c r="AE646" i="17"/>
  <c r="AD646" i="17" s="1"/>
  <c r="C647" i="17"/>
  <c r="D647" i="17"/>
  <c r="E647" i="17"/>
  <c r="F647" i="17"/>
  <c r="G647" i="17"/>
  <c r="H647" i="17"/>
  <c r="I647" i="17"/>
  <c r="J647" i="17"/>
  <c r="K647" i="17"/>
  <c r="L647" i="17"/>
  <c r="M647" i="17"/>
  <c r="N647" i="17"/>
  <c r="O647" i="17"/>
  <c r="P647" i="17"/>
  <c r="Q647" i="17"/>
  <c r="R647" i="17"/>
  <c r="S647" i="17"/>
  <c r="T647" i="17"/>
  <c r="U647" i="17"/>
  <c r="V647" i="17"/>
  <c r="W647" i="17"/>
  <c r="X647" i="17"/>
  <c r="Y647" i="17"/>
  <c r="Z647" i="17"/>
  <c r="AB647" i="17"/>
  <c r="AC647" i="17"/>
  <c r="AE647" i="17"/>
  <c r="C648" i="17"/>
  <c r="D648" i="17"/>
  <c r="E648" i="17"/>
  <c r="F648" i="17"/>
  <c r="G648" i="17"/>
  <c r="H648" i="17"/>
  <c r="I648" i="17"/>
  <c r="J648" i="17"/>
  <c r="K648" i="17"/>
  <c r="L648" i="17"/>
  <c r="M648" i="17"/>
  <c r="N648" i="17"/>
  <c r="O648" i="17"/>
  <c r="P648" i="17"/>
  <c r="Q648" i="17"/>
  <c r="R648" i="17"/>
  <c r="S648" i="17"/>
  <c r="T648" i="17"/>
  <c r="U648" i="17"/>
  <c r="V648" i="17"/>
  <c r="W648" i="17"/>
  <c r="X648" i="17"/>
  <c r="Y648" i="17"/>
  <c r="Z648" i="17"/>
  <c r="AB648" i="17"/>
  <c r="AC648" i="17"/>
  <c r="AE648" i="17"/>
  <c r="AI648" i="17" s="1"/>
  <c r="C649" i="17"/>
  <c r="D649" i="17"/>
  <c r="E649" i="17"/>
  <c r="F649" i="17"/>
  <c r="G649" i="17"/>
  <c r="H649" i="17"/>
  <c r="I649" i="17"/>
  <c r="J649" i="17"/>
  <c r="K649" i="17"/>
  <c r="L649" i="17"/>
  <c r="M649" i="17"/>
  <c r="N649" i="17"/>
  <c r="O649" i="17"/>
  <c r="P649" i="17"/>
  <c r="Q649" i="17"/>
  <c r="R649" i="17"/>
  <c r="S649" i="17"/>
  <c r="T649" i="17"/>
  <c r="U649" i="17"/>
  <c r="V649" i="17"/>
  <c r="W649" i="17"/>
  <c r="X649" i="17"/>
  <c r="Y649" i="17"/>
  <c r="Z649" i="17"/>
  <c r="AB649" i="17"/>
  <c r="AC649" i="17"/>
  <c r="AE649" i="17"/>
  <c r="AI649" i="17" s="1"/>
  <c r="C650" i="17"/>
  <c r="D650" i="17"/>
  <c r="E650" i="17"/>
  <c r="F650" i="17"/>
  <c r="G650" i="17"/>
  <c r="H650" i="17"/>
  <c r="I650" i="17"/>
  <c r="J650" i="17"/>
  <c r="K650" i="17"/>
  <c r="L650" i="17"/>
  <c r="M650" i="17"/>
  <c r="N650" i="17"/>
  <c r="O650" i="17"/>
  <c r="P650" i="17"/>
  <c r="Q650" i="17"/>
  <c r="R650" i="17"/>
  <c r="S650" i="17"/>
  <c r="T650" i="17"/>
  <c r="U650" i="17"/>
  <c r="V650" i="17"/>
  <c r="W650" i="17"/>
  <c r="X650" i="17"/>
  <c r="Y650" i="17"/>
  <c r="Z650" i="17"/>
  <c r="AB650" i="17"/>
  <c r="AC650" i="17"/>
  <c r="AE650" i="17"/>
  <c r="AI650" i="17" s="1"/>
  <c r="C651" i="17"/>
  <c r="D651" i="17"/>
  <c r="E651" i="17"/>
  <c r="F651" i="17"/>
  <c r="G651" i="17"/>
  <c r="H651" i="17"/>
  <c r="I651" i="17"/>
  <c r="J651" i="17"/>
  <c r="K651" i="17"/>
  <c r="L651" i="17"/>
  <c r="M651" i="17"/>
  <c r="N651" i="17"/>
  <c r="O651" i="17"/>
  <c r="P651" i="17"/>
  <c r="Q651" i="17"/>
  <c r="R651" i="17"/>
  <c r="S651" i="17"/>
  <c r="T651" i="17"/>
  <c r="U651" i="17"/>
  <c r="V651" i="17"/>
  <c r="W651" i="17"/>
  <c r="X651" i="17"/>
  <c r="Y651" i="17"/>
  <c r="Z651" i="17"/>
  <c r="AB651" i="17"/>
  <c r="AC651" i="17"/>
  <c r="AD651" i="17"/>
  <c r="AE651" i="17"/>
  <c r="AI651" i="17"/>
  <c r="AM651" i="17" s="1"/>
  <c r="C652" i="17"/>
  <c r="D652" i="17"/>
  <c r="E652" i="17"/>
  <c r="F652" i="17"/>
  <c r="G652" i="17"/>
  <c r="H652" i="17"/>
  <c r="I652" i="17"/>
  <c r="J652" i="17"/>
  <c r="K652" i="17"/>
  <c r="L652" i="17"/>
  <c r="M652" i="17"/>
  <c r="N652" i="17"/>
  <c r="O652" i="17"/>
  <c r="P652" i="17"/>
  <c r="Q652" i="17"/>
  <c r="R652" i="17"/>
  <c r="S652" i="17"/>
  <c r="T652" i="17"/>
  <c r="U652" i="17"/>
  <c r="V652" i="17"/>
  <c r="W652" i="17"/>
  <c r="X652" i="17"/>
  <c r="Y652" i="17"/>
  <c r="Z652" i="17"/>
  <c r="AB652" i="17"/>
  <c r="AC652" i="17"/>
  <c r="AE652" i="17"/>
  <c r="AD652" i="17" s="1"/>
  <c r="C653" i="17"/>
  <c r="D653" i="17"/>
  <c r="E653" i="17"/>
  <c r="F653" i="17"/>
  <c r="G653" i="17"/>
  <c r="H653" i="17"/>
  <c r="I653" i="17"/>
  <c r="J653" i="17"/>
  <c r="K653" i="17"/>
  <c r="L653" i="17"/>
  <c r="M653" i="17"/>
  <c r="N653" i="17"/>
  <c r="O653" i="17"/>
  <c r="P653" i="17"/>
  <c r="Q653" i="17"/>
  <c r="R653" i="17"/>
  <c r="S653" i="17"/>
  <c r="T653" i="17"/>
  <c r="U653" i="17"/>
  <c r="V653" i="17"/>
  <c r="W653" i="17"/>
  <c r="X653" i="17"/>
  <c r="Y653" i="17"/>
  <c r="Z653" i="17"/>
  <c r="AB653" i="17"/>
  <c r="AC653" i="17"/>
  <c r="AE653" i="17"/>
  <c r="AD653" i="17" s="1"/>
  <c r="C654" i="17"/>
  <c r="D654" i="17"/>
  <c r="E654" i="17"/>
  <c r="F654" i="17"/>
  <c r="G654" i="17"/>
  <c r="H654" i="17"/>
  <c r="I654" i="17"/>
  <c r="J654" i="17"/>
  <c r="K654" i="17"/>
  <c r="L654" i="17"/>
  <c r="M654" i="17"/>
  <c r="N654" i="17"/>
  <c r="O654" i="17"/>
  <c r="P654" i="17"/>
  <c r="Q654" i="17"/>
  <c r="R654" i="17"/>
  <c r="S654" i="17"/>
  <c r="T654" i="17"/>
  <c r="U654" i="17"/>
  <c r="V654" i="17"/>
  <c r="W654" i="17"/>
  <c r="X654" i="17"/>
  <c r="Y654" i="17"/>
  <c r="Z654" i="17"/>
  <c r="AB654" i="17"/>
  <c r="AC654" i="17"/>
  <c r="AE654" i="17"/>
  <c r="AD654" i="17" s="1"/>
  <c r="C655" i="17"/>
  <c r="D655" i="17"/>
  <c r="E655" i="17"/>
  <c r="F655" i="17"/>
  <c r="G655" i="17"/>
  <c r="H655" i="17"/>
  <c r="I655" i="17"/>
  <c r="J655" i="17"/>
  <c r="K655" i="17"/>
  <c r="L655" i="17"/>
  <c r="M655" i="17"/>
  <c r="N655" i="17"/>
  <c r="O655" i="17"/>
  <c r="P655" i="17"/>
  <c r="Q655" i="17"/>
  <c r="R655" i="17"/>
  <c r="S655" i="17"/>
  <c r="T655" i="17"/>
  <c r="U655" i="17"/>
  <c r="V655" i="17"/>
  <c r="W655" i="17"/>
  <c r="X655" i="17"/>
  <c r="Y655" i="17"/>
  <c r="Z655" i="17"/>
  <c r="AB655" i="17"/>
  <c r="AC655" i="17"/>
  <c r="AE655" i="17"/>
  <c r="AD655" i="17" s="1"/>
  <c r="AI655" i="17"/>
  <c r="C656" i="17"/>
  <c r="D656" i="17"/>
  <c r="E656" i="17"/>
  <c r="F656" i="17"/>
  <c r="G656" i="17"/>
  <c r="H656" i="17"/>
  <c r="I656" i="17"/>
  <c r="J656" i="17"/>
  <c r="K656" i="17"/>
  <c r="L656" i="17"/>
  <c r="M656" i="17"/>
  <c r="N656" i="17"/>
  <c r="O656" i="17"/>
  <c r="P656" i="17"/>
  <c r="Q656" i="17"/>
  <c r="R656" i="17"/>
  <c r="S656" i="17"/>
  <c r="T656" i="17"/>
  <c r="U656" i="17"/>
  <c r="V656" i="17"/>
  <c r="W656" i="17"/>
  <c r="X656" i="17"/>
  <c r="Y656" i="17"/>
  <c r="Z656" i="17"/>
  <c r="AB656" i="17"/>
  <c r="AC656" i="17"/>
  <c r="AE656" i="17"/>
  <c r="AD656" i="17" s="1"/>
  <c r="C657" i="17"/>
  <c r="D657" i="17"/>
  <c r="E657" i="17"/>
  <c r="F657" i="17"/>
  <c r="G657" i="17"/>
  <c r="H657" i="17"/>
  <c r="I657" i="17"/>
  <c r="J657" i="17"/>
  <c r="K657" i="17"/>
  <c r="L657" i="17"/>
  <c r="M657" i="17"/>
  <c r="N657" i="17"/>
  <c r="O657" i="17"/>
  <c r="P657" i="17"/>
  <c r="Q657" i="17"/>
  <c r="R657" i="17"/>
  <c r="S657" i="17"/>
  <c r="T657" i="17"/>
  <c r="U657" i="17"/>
  <c r="V657" i="17"/>
  <c r="W657" i="17"/>
  <c r="X657" i="17"/>
  <c r="Y657" i="17"/>
  <c r="Z657" i="17"/>
  <c r="AB657" i="17"/>
  <c r="AC657" i="17"/>
  <c r="AE657" i="17"/>
  <c r="AD657" i="17" s="1"/>
  <c r="C658" i="17"/>
  <c r="D658" i="17"/>
  <c r="E658" i="17"/>
  <c r="F658" i="17"/>
  <c r="G658" i="17"/>
  <c r="H658" i="17"/>
  <c r="I658" i="17"/>
  <c r="J658" i="17"/>
  <c r="K658" i="17"/>
  <c r="L658" i="17"/>
  <c r="M658" i="17"/>
  <c r="N658" i="17"/>
  <c r="O658" i="17"/>
  <c r="P658" i="17"/>
  <c r="Q658" i="17"/>
  <c r="R658" i="17"/>
  <c r="S658" i="17"/>
  <c r="T658" i="17"/>
  <c r="U658" i="17"/>
  <c r="V658" i="17"/>
  <c r="W658" i="17"/>
  <c r="X658" i="17"/>
  <c r="Y658" i="17"/>
  <c r="Z658" i="17"/>
  <c r="AB658" i="17"/>
  <c r="AC658" i="17"/>
  <c r="AE658" i="17"/>
  <c r="AD658" i="17" s="1"/>
  <c r="AI658" i="17"/>
  <c r="AJ658" i="17" s="1"/>
  <c r="C659" i="17"/>
  <c r="D659" i="17"/>
  <c r="E659" i="17"/>
  <c r="F659" i="17"/>
  <c r="G659" i="17"/>
  <c r="H659" i="17"/>
  <c r="I659" i="17"/>
  <c r="J659" i="17"/>
  <c r="K659" i="17"/>
  <c r="L659" i="17"/>
  <c r="M659" i="17"/>
  <c r="N659" i="17"/>
  <c r="O659" i="17"/>
  <c r="P659" i="17"/>
  <c r="Q659" i="17"/>
  <c r="R659" i="17"/>
  <c r="S659" i="17"/>
  <c r="T659" i="17"/>
  <c r="U659" i="17"/>
  <c r="V659" i="17"/>
  <c r="W659" i="17"/>
  <c r="X659" i="17"/>
  <c r="Y659" i="17"/>
  <c r="Z659" i="17"/>
  <c r="AB659" i="17"/>
  <c r="AC659" i="17"/>
  <c r="AE659" i="17"/>
  <c r="C660" i="17"/>
  <c r="D660" i="17"/>
  <c r="E660" i="17"/>
  <c r="F660" i="17"/>
  <c r="G660" i="17"/>
  <c r="H660" i="17"/>
  <c r="I660" i="17"/>
  <c r="J660" i="17"/>
  <c r="K660" i="17"/>
  <c r="L660" i="17"/>
  <c r="M660" i="17"/>
  <c r="N660" i="17"/>
  <c r="O660" i="17"/>
  <c r="P660" i="17"/>
  <c r="Q660" i="17"/>
  <c r="R660" i="17"/>
  <c r="S660" i="17"/>
  <c r="T660" i="17"/>
  <c r="U660" i="17"/>
  <c r="V660" i="17"/>
  <c r="W660" i="17"/>
  <c r="X660" i="17"/>
  <c r="Y660" i="17"/>
  <c r="Z660" i="17"/>
  <c r="AB660" i="17"/>
  <c r="AC660" i="17"/>
  <c r="AE660" i="17"/>
  <c r="AI660" i="17" s="1"/>
  <c r="C661" i="17"/>
  <c r="D661" i="17"/>
  <c r="E661" i="17"/>
  <c r="F661" i="17"/>
  <c r="G661" i="17"/>
  <c r="H661" i="17"/>
  <c r="I661" i="17"/>
  <c r="J661" i="17"/>
  <c r="K661" i="17"/>
  <c r="L661" i="17"/>
  <c r="M661" i="17"/>
  <c r="N661" i="17"/>
  <c r="O661" i="17"/>
  <c r="P661" i="17"/>
  <c r="Q661" i="17"/>
  <c r="R661" i="17"/>
  <c r="S661" i="17"/>
  <c r="T661" i="17"/>
  <c r="U661" i="17"/>
  <c r="V661" i="17"/>
  <c r="W661" i="17"/>
  <c r="X661" i="17"/>
  <c r="Y661" i="17"/>
  <c r="Z661" i="17"/>
  <c r="AB661" i="17"/>
  <c r="AC661" i="17"/>
  <c r="AE661" i="17"/>
  <c r="AI661" i="17" s="1"/>
  <c r="C662" i="17"/>
  <c r="D662" i="17"/>
  <c r="E662" i="17"/>
  <c r="F662" i="17"/>
  <c r="G662" i="17"/>
  <c r="H662" i="17"/>
  <c r="I662" i="17"/>
  <c r="J662" i="17"/>
  <c r="K662" i="17"/>
  <c r="L662" i="17"/>
  <c r="M662" i="17"/>
  <c r="N662" i="17"/>
  <c r="O662" i="17"/>
  <c r="P662" i="17"/>
  <c r="Q662" i="17"/>
  <c r="R662" i="17"/>
  <c r="S662" i="17"/>
  <c r="T662" i="17"/>
  <c r="U662" i="17"/>
  <c r="V662" i="17"/>
  <c r="W662" i="17"/>
  <c r="X662" i="17"/>
  <c r="Y662" i="17"/>
  <c r="Z662" i="17"/>
  <c r="AB662" i="17"/>
  <c r="AC662" i="17"/>
  <c r="AD662" i="17"/>
  <c r="AE662" i="17"/>
  <c r="AI662" i="17" s="1"/>
  <c r="C663" i="17"/>
  <c r="D663" i="17"/>
  <c r="E663" i="17"/>
  <c r="F663" i="17"/>
  <c r="G663" i="17"/>
  <c r="H663" i="17"/>
  <c r="I663" i="17"/>
  <c r="J663" i="17"/>
  <c r="K663" i="17"/>
  <c r="L663" i="17"/>
  <c r="M663" i="17"/>
  <c r="N663" i="17"/>
  <c r="O663" i="17"/>
  <c r="P663" i="17"/>
  <c r="Q663" i="17"/>
  <c r="R663" i="17"/>
  <c r="S663" i="17"/>
  <c r="T663" i="17"/>
  <c r="U663" i="17"/>
  <c r="V663" i="17"/>
  <c r="W663" i="17"/>
  <c r="X663" i="17"/>
  <c r="Y663" i="17"/>
  <c r="Z663" i="17"/>
  <c r="AB663" i="17"/>
  <c r="AC663" i="17"/>
  <c r="AE663" i="17"/>
  <c r="AD663" i="17" s="1"/>
  <c r="C664" i="17"/>
  <c r="D664" i="17"/>
  <c r="E664" i="17"/>
  <c r="F664" i="17"/>
  <c r="G664" i="17"/>
  <c r="H664" i="17"/>
  <c r="I664" i="17"/>
  <c r="J664" i="17"/>
  <c r="K664" i="17"/>
  <c r="L664" i="17"/>
  <c r="M664" i="17"/>
  <c r="N664" i="17"/>
  <c r="O664" i="17"/>
  <c r="P664" i="17"/>
  <c r="Q664" i="17"/>
  <c r="R664" i="17"/>
  <c r="S664" i="17"/>
  <c r="T664" i="17"/>
  <c r="U664" i="17"/>
  <c r="V664" i="17"/>
  <c r="W664" i="17"/>
  <c r="X664" i="17"/>
  <c r="Y664" i="17"/>
  <c r="Z664" i="17"/>
  <c r="AB664" i="17"/>
  <c r="AC664" i="17"/>
  <c r="AE664" i="17"/>
  <c r="C665" i="17"/>
  <c r="D665" i="17"/>
  <c r="E665" i="17"/>
  <c r="F665" i="17"/>
  <c r="G665" i="17"/>
  <c r="H665" i="17"/>
  <c r="I665" i="17"/>
  <c r="J665" i="17"/>
  <c r="K665" i="17"/>
  <c r="L665" i="17"/>
  <c r="M665" i="17"/>
  <c r="N665" i="17"/>
  <c r="O665" i="17"/>
  <c r="P665" i="17"/>
  <c r="Q665" i="17"/>
  <c r="R665" i="17"/>
  <c r="S665" i="17"/>
  <c r="T665" i="17"/>
  <c r="U665" i="17"/>
  <c r="V665" i="17"/>
  <c r="W665" i="17"/>
  <c r="X665" i="17"/>
  <c r="Y665" i="17"/>
  <c r="Z665" i="17"/>
  <c r="AB665" i="17"/>
  <c r="AC665" i="17"/>
  <c r="AE665" i="17"/>
  <c r="AD665" i="17" s="1"/>
  <c r="C666" i="17"/>
  <c r="D666" i="17"/>
  <c r="E666" i="17"/>
  <c r="F666" i="17"/>
  <c r="G666" i="17"/>
  <c r="H666" i="17"/>
  <c r="I666" i="17"/>
  <c r="J666" i="17"/>
  <c r="K666" i="17"/>
  <c r="L666" i="17"/>
  <c r="M666" i="17"/>
  <c r="N666" i="17"/>
  <c r="O666" i="17"/>
  <c r="P666" i="17"/>
  <c r="Q666" i="17"/>
  <c r="R666" i="17"/>
  <c r="S666" i="17"/>
  <c r="T666" i="17"/>
  <c r="U666" i="17"/>
  <c r="V666" i="17"/>
  <c r="W666" i="17"/>
  <c r="X666" i="17"/>
  <c r="Y666" i="17"/>
  <c r="Z666" i="17"/>
  <c r="AB666" i="17"/>
  <c r="AC666" i="17"/>
  <c r="AE666" i="17"/>
  <c r="AD666" i="17" s="1"/>
  <c r="C667" i="17"/>
  <c r="D667" i="17"/>
  <c r="E667" i="17"/>
  <c r="F667" i="17"/>
  <c r="G667" i="17"/>
  <c r="H667" i="17"/>
  <c r="I667" i="17"/>
  <c r="J667" i="17"/>
  <c r="K667" i="17"/>
  <c r="L667" i="17"/>
  <c r="M667" i="17"/>
  <c r="N667" i="17"/>
  <c r="O667" i="17"/>
  <c r="P667" i="17"/>
  <c r="Q667" i="17"/>
  <c r="R667" i="17"/>
  <c r="S667" i="17"/>
  <c r="T667" i="17"/>
  <c r="U667" i="17"/>
  <c r="V667" i="17"/>
  <c r="W667" i="17"/>
  <c r="X667" i="17"/>
  <c r="Y667" i="17"/>
  <c r="Z667" i="17"/>
  <c r="AB667" i="17"/>
  <c r="AC667" i="17"/>
  <c r="AE667" i="17"/>
  <c r="AD667" i="17" s="1"/>
  <c r="C668" i="17"/>
  <c r="D668" i="17"/>
  <c r="E668" i="17"/>
  <c r="F668" i="17"/>
  <c r="G668" i="17"/>
  <c r="H668" i="17"/>
  <c r="I668" i="17"/>
  <c r="J668" i="17"/>
  <c r="K668" i="17"/>
  <c r="L668" i="17"/>
  <c r="M668" i="17"/>
  <c r="N668" i="17"/>
  <c r="O668" i="17"/>
  <c r="P668" i="17"/>
  <c r="Q668" i="17"/>
  <c r="R668" i="17"/>
  <c r="S668" i="17"/>
  <c r="T668" i="17"/>
  <c r="U668" i="17"/>
  <c r="V668" i="17"/>
  <c r="W668" i="17"/>
  <c r="X668" i="17"/>
  <c r="Y668" i="17"/>
  <c r="Z668" i="17"/>
  <c r="AB668" i="17"/>
  <c r="AC668" i="17"/>
  <c r="AE668" i="17"/>
  <c r="AD668" i="17" s="1"/>
  <c r="C669" i="17"/>
  <c r="D669" i="17"/>
  <c r="E669" i="17"/>
  <c r="F669" i="17"/>
  <c r="G669" i="17"/>
  <c r="H669" i="17"/>
  <c r="I669" i="17"/>
  <c r="J669" i="17"/>
  <c r="K669" i="17"/>
  <c r="L669" i="17"/>
  <c r="M669" i="17"/>
  <c r="N669" i="17"/>
  <c r="O669" i="17"/>
  <c r="P669" i="17"/>
  <c r="Q669" i="17"/>
  <c r="R669" i="17"/>
  <c r="S669" i="17"/>
  <c r="T669" i="17"/>
  <c r="U669" i="17"/>
  <c r="V669" i="17"/>
  <c r="W669" i="17"/>
  <c r="X669" i="17"/>
  <c r="Y669" i="17"/>
  <c r="Z669" i="17"/>
  <c r="AB669" i="17"/>
  <c r="AC669" i="17"/>
  <c r="AD669" i="17"/>
  <c r="AE669" i="17"/>
  <c r="AI669" i="17" s="1"/>
  <c r="AJ669" i="17" s="1"/>
  <c r="C670" i="17"/>
  <c r="D670" i="17"/>
  <c r="E670" i="17"/>
  <c r="F670" i="17"/>
  <c r="G670" i="17"/>
  <c r="H670" i="17"/>
  <c r="I670" i="17"/>
  <c r="J670" i="17"/>
  <c r="K670" i="17"/>
  <c r="L670" i="17"/>
  <c r="M670" i="17"/>
  <c r="N670" i="17"/>
  <c r="O670" i="17"/>
  <c r="P670" i="17"/>
  <c r="Q670" i="17"/>
  <c r="R670" i="17"/>
  <c r="S670" i="17"/>
  <c r="T670" i="17"/>
  <c r="U670" i="17"/>
  <c r="V670" i="17"/>
  <c r="W670" i="17"/>
  <c r="X670" i="17"/>
  <c r="Y670" i="17"/>
  <c r="Z670" i="17"/>
  <c r="AB670" i="17"/>
  <c r="AC670" i="17"/>
  <c r="AE670" i="17"/>
  <c r="AD670" i="17" s="1"/>
  <c r="C671" i="17"/>
  <c r="D671" i="17"/>
  <c r="E671" i="17"/>
  <c r="F671" i="17"/>
  <c r="G671" i="17"/>
  <c r="H671" i="17"/>
  <c r="I671" i="17"/>
  <c r="J671" i="17"/>
  <c r="K671" i="17"/>
  <c r="L671" i="17"/>
  <c r="M671" i="17"/>
  <c r="N671" i="17"/>
  <c r="O671" i="17"/>
  <c r="P671" i="17"/>
  <c r="Q671" i="17"/>
  <c r="R671" i="17"/>
  <c r="S671" i="17"/>
  <c r="T671" i="17"/>
  <c r="U671" i="17"/>
  <c r="V671" i="17"/>
  <c r="W671" i="17"/>
  <c r="X671" i="17"/>
  <c r="Y671" i="17"/>
  <c r="Z671" i="17"/>
  <c r="AB671" i="17"/>
  <c r="AC671" i="17"/>
  <c r="AE671" i="17"/>
  <c r="C672" i="17"/>
  <c r="D672" i="17"/>
  <c r="E672" i="17"/>
  <c r="F672" i="17"/>
  <c r="G672" i="17"/>
  <c r="H672" i="17"/>
  <c r="I672" i="17"/>
  <c r="J672" i="17"/>
  <c r="K672" i="17"/>
  <c r="L672" i="17"/>
  <c r="M672" i="17"/>
  <c r="N672" i="17"/>
  <c r="O672" i="17"/>
  <c r="P672" i="17"/>
  <c r="Q672" i="17"/>
  <c r="R672" i="17"/>
  <c r="S672" i="17"/>
  <c r="T672" i="17"/>
  <c r="U672" i="17"/>
  <c r="V672" i="17"/>
  <c r="W672" i="17"/>
  <c r="X672" i="17"/>
  <c r="Y672" i="17"/>
  <c r="Z672" i="17"/>
  <c r="AB672" i="17"/>
  <c r="AC672" i="17"/>
  <c r="AE672" i="17" s="1"/>
  <c r="C673" i="17"/>
  <c r="D673" i="17"/>
  <c r="E673" i="17"/>
  <c r="F673" i="17"/>
  <c r="G673" i="17"/>
  <c r="H673" i="17"/>
  <c r="I673" i="17"/>
  <c r="J673" i="17"/>
  <c r="K673" i="17"/>
  <c r="L673" i="17"/>
  <c r="M673" i="17"/>
  <c r="N673" i="17"/>
  <c r="O673" i="17"/>
  <c r="P673" i="17"/>
  <c r="Q673" i="17"/>
  <c r="R673" i="17"/>
  <c r="S673" i="17"/>
  <c r="T673" i="17"/>
  <c r="U673" i="17"/>
  <c r="V673" i="17"/>
  <c r="W673" i="17"/>
  <c r="X673" i="17"/>
  <c r="Y673" i="17"/>
  <c r="Z673" i="17"/>
  <c r="AB673" i="17"/>
  <c r="AC673" i="17"/>
  <c r="AE673" i="17"/>
  <c r="AI673" i="17" s="1"/>
  <c r="C674" i="17"/>
  <c r="D674" i="17"/>
  <c r="E674" i="17"/>
  <c r="F674" i="17"/>
  <c r="G674" i="17"/>
  <c r="H674" i="17"/>
  <c r="I674" i="17"/>
  <c r="J674" i="17"/>
  <c r="K674" i="17"/>
  <c r="L674" i="17"/>
  <c r="M674" i="17"/>
  <c r="N674" i="17"/>
  <c r="O674" i="17"/>
  <c r="P674" i="17"/>
  <c r="Q674" i="17"/>
  <c r="R674" i="17"/>
  <c r="S674" i="17"/>
  <c r="T674" i="17"/>
  <c r="U674" i="17"/>
  <c r="V674" i="17"/>
  <c r="W674" i="17"/>
  <c r="X674" i="17"/>
  <c r="Y674" i="17"/>
  <c r="Z674" i="17"/>
  <c r="AB674" i="17"/>
  <c r="AC674" i="17"/>
  <c r="AE674" i="17"/>
  <c r="AI674" i="17" s="1"/>
  <c r="C675" i="17"/>
  <c r="D675" i="17"/>
  <c r="E675" i="17"/>
  <c r="F675" i="17"/>
  <c r="G675" i="17"/>
  <c r="H675" i="17"/>
  <c r="I675" i="17"/>
  <c r="J675" i="17"/>
  <c r="K675" i="17"/>
  <c r="L675" i="17"/>
  <c r="M675" i="17"/>
  <c r="N675" i="17"/>
  <c r="O675" i="17"/>
  <c r="P675" i="17"/>
  <c r="Q675" i="17"/>
  <c r="R675" i="17"/>
  <c r="S675" i="17"/>
  <c r="T675" i="17"/>
  <c r="U675" i="17"/>
  <c r="V675" i="17"/>
  <c r="W675" i="17"/>
  <c r="X675" i="17"/>
  <c r="Y675" i="17"/>
  <c r="Z675" i="17"/>
  <c r="AB675" i="17"/>
  <c r="AC675" i="17"/>
  <c r="AE675" i="17"/>
  <c r="AD675" i="17" s="1"/>
  <c r="C676" i="17"/>
  <c r="D676" i="17"/>
  <c r="E676" i="17"/>
  <c r="F676" i="17"/>
  <c r="G676" i="17"/>
  <c r="H676" i="17"/>
  <c r="I676" i="17"/>
  <c r="J676" i="17"/>
  <c r="K676" i="17"/>
  <c r="L676" i="17"/>
  <c r="M676" i="17"/>
  <c r="N676" i="17"/>
  <c r="O676" i="17"/>
  <c r="P676" i="17"/>
  <c r="Q676" i="17"/>
  <c r="R676" i="17"/>
  <c r="S676" i="17"/>
  <c r="T676" i="17"/>
  <c r="U676" i="17"/>
  <c r="V676" i="17"/>
  <c r="W676" i="17"/>
  <c r="X676" i="17"/>
  <c r="Y676" i="17"/>
  <c r="Z676" i="17"/>
  <c r="AB676" i="17"/>
  <c r="AC676" i="17"/>
  <c r="AE676" i="17"/>
  <c r="AD676" i="17" s="1"/>
  <c r="C677" i="17"/>
  <c r="D677" i="17"/>
  <c r="E677" i="17"/>
  <c r="F677" i="17"/>
  <c r="G677" i="17"/>
  <c r="H677" i="17"/>
  <c r="I677" i="17"/>
  <c r="J677" i="17"/>
  <c r="K677" i="17"/>
  <c r="L677" i="17"/>
  <c r="M677" i="17"/>
  <c r="N677" i="17"/>
  <c r="O677" i="17"/>
  <c r="P677" i="17"/>
  <c r="Q677" i="17"/>
  <c r="R677" i="17"/>
  <c r="S677" i="17"/>
  <c r="T677" i="17"/>
  <c r="U677" i="17"/>
  <c r="V677" i="17"/>
  <c r="W677" i="17"/>
  <c r="X677" i="17"/>
  <c r="Y677" i="17"/>
  <c r="Z677" i="17"/>
  <c r="AB677" i="17"/>
  <c r="AC677" i="17"/>
  <c r="AE677" i="17"/>
  <c r="AD677" i="17" s="1"/>
  <c r="C678" i="17"/>
  <c r="D678" i="17"/>
  <c r="E678" i="17"/>
  <c r="F678" i="17"/>
  <c r="G678" i="17"/>
  <c r="H678" i="17"/>
  <c r="I678" i="17"/>
  <c r="J678" i="17"/>
  <c r="K678" i="17"/>
  <c r="L678" i="17"/>
  <c r="M678" i="17"/>
  <c r="N678" i="17"/>
  <c r="O678" i="17"/>
  <c r="P678" i="17"/>
  <c r="Q678" i="17"/>
  <c r="R678" i="17"/>
  <c r="S678" i="17"/>
  <c r="T678" i="17"/>
  <c r="U678" i="17"/>
  <c r="V678" i="17"/>
  <c r="W678" i="17"/>
  <c r="X678" i="17"/>
  <c r="Y678" i="17"/>
  <c r="Z678" i="17"/>
  <c r="AB678" i="17"/>
  <c r="AC678" i="17"/>
  <c r="AE678" i="17"/>
  <c r="AD678" i="17" s="1"/>
  <c r="C679" i="17"/>
  <c r="D679" i="17"/>
  <c r="E679" i="17"/>
  <c r="F679" i="17"/>
  <c r="G679" i="17"/>
  <c r="H679" i="17"/>
  <c r="I679" i="17"/>
  <c r="J679" i="17"/>
  <c r="K679" i="17"/>
  <c r="L679" i="17"/>
  <c r="M679" i="17"/>
  <c r="N679" i="17"/>
  <c r="O679" i="17"/>
  <c r="P679" i="17"/>
  <c r="Q679" i="17"/>
  <c r="R679" i="17"/>
  <c r="S679" i="17"/>
  <c r="T679" i="17"/>
  <c r="U679" i="17"/>
  <c r="V679" i="17"/>
  <c r="W679" i="17"/>
  <c r="X679" i="17"/>
  <c r="Y679" i="17"/>
  <c r="Z679" i="17"/>
  <c r="AB679" i="17"/>
  <c r="AC679" i="17"/>
  <c r="AE679" i="17"/>
  <c r="AD679" i="17" s="1"/>
  <c r="AI679" i="17"/>
  <c r="C680" i="17"/>
  <c r="D680" i="17"/>
  <c r="E680" i="17"/>
  <c r="F680" i="17"/>
  <c r="G680" i="17"/>
  <c r="H680" i="17"/>
  <c r="I680" i="17"/>
  <c r="J680" i="17"/>
  <c r="K680" i="17"/>
  <c r="L680" i="17"/>
  <c r="M680" i="17"/>
  <c r="N680" i="17"/>
  <c r="O680" i="17"/>
  <c r="P680" i="17"/>
  <c r="Q680" i="17"/>
  <c r="R680" i="17"/>
  <c r="S680" i="17"/>
  <c r="T680" i="17"/>
  <c r="U680" i="17"/>
  <c r="V680" i="17"/>
  <c r="W680" i="17"/>
  <c r="X680" i="17"/>
  <c r="Y680" i="17"/>
  <c r="Z680" i="17"/>
  <c r="AB680" i="17"/>
  <c r="AC680" i="17"/>
  <c r="AE680" i="17"/>
  <c r="AD680" i="17" s="1"/>
  <c r="C681" i="17"/>
  <c r="D681" i="17"/>
  <c r="E681" i="17"/>
  <c r="F681" i="17"/>
  <c r="G681" i="17"/>
  <c r="H681" i="17"/>
  <c r="I681" i="17"/>
  <c r="J681" i="17"/>
  <c r="K681" i="17"/>
  <c r="L681" i="17"/>
  <c r="M681" i="17"/>
  <c r="N681" i="17"/>
  <c r="O681" i="17"/>
  <c r="P681" i="17"/>
  <c r="Q681" i="17"/>
  <c r="R681" i="17"/>
  <c r="S681" i="17"/>
  <c r="T681" i="17"/>
  <c r="U681" i="17"/>
  <c r="V681" i="17"/>
  <c r="W681" i="17"/>
  <c r="X681" i="17"/>
  <c r="Y681" i="17"/>
  <c r="Z681" i="17"/>
  <c r="AB681" i="17"/>
  <c r="AC681" i="17"/>
  <c r="AE681" i="17"/>
  <c r="AD681" i="17" s="1"/>
  <c r="C682" i="17"/>
  <c r="D682" i="17"/>
  <c r="E682" i="17"/>
  <c r="F682" i="17"/>
  <c r="G682" i="17"/>
  <c r="H682" i="17"/>
  <c r="I682" i="17"/>
  <c r="J682" i="17"/>
  <c r="K682" i="17"/>
  <c r="L682" i="17"/>
  <c r="M682" i="17"/>
  <c r="N682" i="17"/>
  <c r="O682" i="17"/>
  <c r="P682" i="17"/>
  <c r="Q682" i="17"/>
  <c r="R682" i="17"/>
  <c r="S682" i="17"/>
  <c r="T682" i="17"/>
  <c r="U682" i="17"/>
  <c r="V682" i="17"/>
  <c r="W682" i="17"/>
  <c r="X682" i="17"/>
  <c r="Y682" i="17"/>
  <c r="Z682" i="17"/>
  <c r="AB682" i="17"/>
  <c r="AC682" i="17"/>
  <c r="AE682" i="17"/>
  <c r="AD682" i="17" s="1"/>
  <c r="C683" i="17"/>
  <c r="D683" i="17"/>
  <c r="E683" i="17"/>
  <c r="F683" i="17"/>
  <c r="G683" i="17"/>
  <c r="H683" i="17"/>
  <c r="I683" i="17"/>
  <c r="J683" i="17"/>
  <c r="K683" i="17"/>
  <c r="L683" i="17"/>
  <c r="M683" i="17"/>
  <c r="N683" i="17"/>
  <c r="O683" i="17"/>
  <c r="P683" i="17"/>
  <c r="Q683" i="17"/>
  <c r="R683" i="17"/>
  <c r="S683" i="17"/>
  <c r="T683" i="17"/>
  <c r="U683" i="17"/>
  <c r="V683" i="17"/>
  <c r="W683" i="17"/>
  <c r="X683" i="17"/>
  <c r="Y683" i="17"/>
  <c r="Z683" i="17"/>
  <c r="AB683" i="17"/>
  <c r="AC683" i="17"/>
  <c r="AE683" i="17"/>
  <c r="C684" i="17"/>
  <c r="D684" i="17"/>
  <c r="E684" i="17"/>
  <c r="F684" i="17"/>
  <c r="G684" i="17"/>
  <c r="H684" i="17"/>
  <c r="I684" i="17"/>
  <c r="J684" i="17"/>
  <c r="K684" i="17"/>
  <c r="L684" i="17"/>
  <c r="M684" i="17"/>
  <c r="N684" i="17"/>
  <c r="O684" i="17"/>
  <c r="P684" i="17"/>
  <c r="Q684" i="17"/>
  <c r="R684" i="17"/>
  <c r="S684" i="17"/>
  <c r="T684" i="17"/>
  <c r="U684" i="17"/>
  <c r="V684" i="17"/>
  <c r="W684" i="17"/>
  <c r="X684" i="17"/>
  <c r="Y684" i="17"/>
  <c r="Z684" i="17"/>
  <c r="AB684" i="17"/>
  <c r="AC684" i="17"/>
  <c r="AE684" i="17"/>
  <c r="AI684" i="17" s="1"/>
  <c r="C685" i="17"/>
  <c r="D685" i="17"/>
  <c r="E685" i="17"/>
  <c r="F685" i="17"/>
  <c r="G685" i="17"/>
  <c r="H685" i="17"/>
  <c r="I685" i="17"/>
  <c r="J685" i="17"/>
  <c r="K685" i="17"/>
  <c r="L685" i="17"/>
  <c r="M685" i="17"/>
  <c r="N685" i="17"/>
  <c r="O685" i="17"/>
  <c r="P685" i="17"/>
  <c r="Q685" i="17"/>
  <c r="R685" i="17"/>
  <c r="S685" i="17"/>
  <c r="T685" i="17"/>
  <c r="U685" i="17"/>
  <c r="V685" i="17"/>
  <c r="W685" i="17"/>
  <c r="X685" i="17"/>
  <c r="Y685" i="17"/>
  <c r="Z685" i="17"/>
  <c r="AB685" i="17"/>
  <c r="AC685" i="17"/>
  <c r="AE685" i="17"/>
  <c r="C686" i="17"/>
  <c r="D686" i="17"/>
  <c r="E686" i="17"/>
  <c r="F686" i="17"/>
  <c r="G686" i="17"/>
  <c r="H686" i="17"/>
  <c r="I686" i="17"/>
  <c r="J686" i="17"/>
  <c r="K686" i="17"/>
  <c r="L686" i="17"/>
  <c r="M686" i="17"/>
  <c r="N686" i="17"/>
  <c r="O686" i="17"/>
  <c r="P686" i="17"/>
  <c r="Q686" i="17"/>
  <c r="R686" i="17"/>
  <c r="S686" i="17"/>
  <c r="T686" i="17"/>
  <c r="U686" i="17"/>
  <c r="V686" i="17"/>
  <c r="W686" i="17"/>
  <c r="X686" i="17"/>
  <c r="Y686" i="17"/>
  <c r="Z686" i="17"/>
  <c r="AB686" i="17"/>
  <c r="AC686" i="17"/>
  <c r="AE686" i="17"/>
  <c r="AI686" i="17" s="1"/>
  <c r="C687" i="17"/>
  <c r="D687" i="17"/>
  <c r="E687" i="17"/>
  <c r="F687" i="17"/>
  <c r="G687" i="17"/>
  <c r="H687" i="17"/>
  <c r="I687" i="17"/>
  <c r="J687" i="17"/>
  <c r="K687" i="17"/>
  <c r="L687" i="17"/>
  <c r="M687" i="17"/>
  <c r="N687" i="17"/>
  <c r="O687" i="17"/>
  <c r="P687" i="17"/>
  <c r="Q687" i="17"/>
  <c r="R687" i="17"/>
  <c r="S687" i="17"/>
  <c r="T687" i="17"/>
  <c r="U687" i="17"/>
  <c r="V687" i="17"/>
  <c r="W687" i="17"/>
  <c r="X687" i="17"/>
  <c r="Y687" i="17"/>
  <c r="Z687" i="17"/>
  <c r="AB687" i="17"/>
  <c r="AC687" i="17"/>
  <c r="AD687" i="17"/>
  <c r="AE687" i="17"/>
  <c r="AI687" i="17"/>
  <c r="AK687" i="17" s="1"/>
  <c r="C688" i="17"/>
  <c r="D688" i="17"/>
  <c r="E688" i="17"/>
  <c r="F688" i="17"/>
  <c r="G688" i="17"/>
  <c r="H688" i="17"/>
  <c r="I688" i="17"/>
  <c r="J688" i="17"/>
  <c r="K688" i="17"/>
  <c r="L688" i="17"/>
  <c r="M688" i="17"/>
  <c r="N688" i="17"/>
  <c r="O688" i="17"/>
  <c r="P688" i="17"/>
  <c r="Q688" i="17"/>
  <c r="R688" i="17"/>
  <c r="S688" i="17"/>
  <c r="T688" i="17"/>
  <c r="U688" i="17"/>
  <c r="V688" i="17"/>
  <c r="W688" i="17"/>
  <c r="X688" i="17"/>
  <c r="Y688" i="17"/>
  <c r="Z688" i="17"/>
  <c r="AB688" i="17"/>
  <c r="AC688" i="17"/>
  <c r="AE688" i="17"/>
  <c r="AD688" i="17" s="1"/>
  <c r="C689" i="17"/>
  <c r="D689" i="17"/>
  <c r="E689" i="17"/>
  <c r="F689" i="17"/>
  <c r="G689" i="17"/>
  <c r="H689" i="17"/>
  <c r="I689" i="17"/>
  <c r="J689" i="17"/>
  <c r="K689" i="17"/>
  <c r="L689" i="17"/>
  <c r="M689" i="17"/>
  <c r="N689" i="17"/>
  <c r="O689" i="17"/>
  <c r="P689" i="17"/>
  <c r="Q689" i="17"/>
  <c r="R689" i="17"/>
  <c r="S689" i="17"/>
  <c r="T689" i="17"/>
  <c r="U689" i="17"/>
  <c r="V689" i="17"/>
  <c r="W689" i="17"/>
  <c r="X689" i="17"/>
  <c r="Y689" i="17"/>
  <c r="Z689" i="17"/>
  <c r="AB689" i="17"/>
  <c r="AC689" i="17"/>
  <c r="AE689" i="17"/>
  <c r="AD689" i="17" s="1"/>
  <c r="C690" i="17"/>
  <c r="D690" i="17"/>
  <c r="E690" i="17"/>
  <c r="F690" i="17"/>
  <c r="G690" i="17"/>
  <c r="H690" i="17"/>
  <c r="I690" i="17"/>
  <c r="J690" i="17"/>
  <c r="K690" i="17"/>
  <c r="L690" i="17"/>
  <c r="M690" i="17"/>
  <c r="N690" i="17"/>
  <c r="O690" i="17"/>
  <c r="P690" i="17"/>
  <c r="Q690" i="17"/>
  <c r="R690" i="17"/>
  <c r="S690" i="17"/>
  <c r="T690" i="17"/>
  <c r="U690" i="17"/>
  <c r="V690" i="17"/>
  <c r="W690" i="17"/>
  <c r="X690" i="17"/>
  <c r="Y690" i="17"/>
  <c r="Z690" i="17"/>
  <c r="AB690" i="17"/>
  <c r="AC690" i="17"/>
  <c r="AE690" i="17"/>
  <c r="AD690" i="17" s="1"/>
  <c r="C691" i="17"/>
  <c r="D691" i="17"/>
  <c r="E691" i="17"/>
  <c r="F691" i="17"/>
  <c r="G691" i="17"/>
  <c r="H691" i="17"/>
  <c r="I691" i="17"/>
  <c r="J691" i="17"/>
  <c r="K691" i="17"/>
  <c r="L691" i="17"/>
  <c r="M691" i="17"/>
  <c r="N691" i="17"/>
  <c r="O691" i="17"/>
  <c r="P691" i="17"/>
  <c r="Q691" i="17"/>
  <c r="R691" i="17"/>
  <c r="S691" i="17"/>
  <c r="T691" i="17"/>
  <c r="U691" i="17"/>
  <c r="V691" i="17"/>
  <c r="W691" i="17"/>
  <c r="X691" i="17"/>
  <c r="Y691" i="17"/>
  <c r="Z691" i="17"/>
  <c r="AB691" i="17"/>
  <c r="AC691" i="17"/>
  <c r="AE691" i="17"/>
  <c r="AD691" i="17" s="1"/>
  <c r="C692" i="17"/>
  <c r="D692" i="17"/>
  <c r="E692" i="17"/>
  <c r="F692" i="17"/>
  <c r="G692" i="17"/>
  <c r="H692" i="17"/>
  <c r="I692" i="17"/>
  <c r="J692" i="17"/>
  <c r="K692" i="17"/>
  <c r="L692" i="17"/>
  <c r="M692" i="17"/>
  <c r="N692" i="17"/>
  <c r="O692" i="17"/>
  <c r="P692" i="17"/>
  <c r="Q692" i="17"/>
  <c r="R692" i="17"/>
  <c r="S692" i="17"/>
  <c r="T692" i="17"/>
  <c r="U692" i="17"/>
  <c r="V692" i="17"/>
  <c r="W692" i="17"/>
  <c r="X692" i="17"/>
  <c r="Y692" i="17"/>
  <c r="Z692" i="17"/>
  <c r="AB692" i="17"/>
  <c r="AC692" i="17"/>
  <c r="AE692" i="17"/>
  <c r="AD692" i="17" s="1"/>
  <c r="C693" i="17"/>
  <c r="D693" i="17"/>
  <c r="E693" i="17"/>
  <c r="F693" i="17"/>
  <c r="G693" i="17"/>
  <c r="H693" i="17"/>
  <c r="I693" i="17"/>
  <c r="J693" i="17"/>
  <c r="K693" i="17"/>
  <c r="L693" i="17"/>
  <c r="M693" i="17"/>
  <c r="N693" i="17"/>
  <c r="O693" i="17"/>
  <c r="P693" i="17"/>
  <c r="Q693" i="17"/>
  <c r="R693" i="17"/>
  <c r="S693" i="17"/>
  <c r="T693" i="17"/>
  <c r="U693" i="17"/>
  <c r="V693" i="17"/>
  <c r="W693" i="17"/>
  <c r="X693" i="17"/>
  <c r="Y693" i="17"/>
  <c r="Z693" i="17"/>
  <c r="AB693" i="17"/>
  <c r="AC693" i="17"/>
  <c r="AE693" i="17"/>
  <c r="AD693" i="17" s="1"/>
  <c r="AI693" i="17"/>
  <c r="C694" i="17"/>
  <c r="D694" i="17"/>
  <c r="E694" i="17"/>
  <c r="F694" i="17"/>
  <c r="G694" i="17"/>
  <c r="H694" i="17"/>
  <c r="I694" i="17"/>
  <c r="J694" i="17"/>
  <c r="K694" i="17"/>
  <c r="L694" i="17"/>
  <c r="M694" i="17"/>
  <c r="N694" i="17"/>
  <c r="O694" i="17"/>
  <c r="P694" i="17"/>
  <c r="Q694" i="17"/>
  <c r="R694" i="17"/>
  <c r="S694" i="17"/>
  <c r="T694" i="17"/>
  <c r="U694" i="17"/>
  <c r="V694" i="17"/>
  <c r="W694" i="17"/>
  <c r="X694" i="17"/>
  <c r="Y694" i="17"/>
  <c r="Z694" i="17"/>
  <c r="AB694" i="17"/>
  <c r="AC694" i="17"/>
  <c r="AE694" i="17"/>
  <c r="AD694" i="17" s="1"/>
  <c r="AI694" i="17"/>
  <c r="AJ694" i="17" s="1"/>
  <c r="C695" i="17"/>
  <c r="D695" i="17"/>
  <c r="E695" i="17"/>
  <c r="F695" i="17"/>
  <c r="G695" i="17"/>
  <c r="H695" i="17"/>
  <c r="I695" i="17"/>
  <c r="J695" i="17"/>
  <c r="K695" i="17"/>
  <c r="L695" i="17"/>
  <c r="M695" i="17"/>
  <c r="N695" i="17"/>
  <c r="O695" i="17"/>
  <c r="P695" i="17"/>
  <c r="Q695" i="17"/>
  <c r="R695" i="17"/>
  <c r="S695" i="17"/>
  <c r="T695" i="17"/>
  <c r="U695" i="17"/>
  <c r="V695" i="17"/>
  <c r="W695" i="17"/>
  <c r="X695" i="17"/>
  <c r="Y695" i="17"/>
  <c r="Z695" i="17"/>
  <c r="AB695" i="17"/>
  <c r="AC695" i="17"/>
  <c r="AE695" i="17"/>
  <c r="C696" i="17"/>
  <c r="D696" i="17"/>
  <c r="E696" i="17"/>
  <c r="F696" i="17"/>
  <c r="G696" i="17"/>
  <c r="H696" i="17"/>
  <c r="I696" i="17"/>
  <c r="J696" i="17"/>
  <c r="K696" i="17"/>
  <c r="L696" i="17"/>
  <c r="M696" i="17"/>
  <c r="N696" i="17"/>
  <c r="O696" i="17"/>
  <c r="P696" i="17"/>
  <c r="Q696" i="17"/>
  <c r="R696" i="17"/>
  <c r="S696" i="17"/>
  <c r="T696" i="17"/>
  <c r="U696" i="17"/>
  <c r="V696" i="17"/>
  <c r="W696" i="17"/>
  <c r="X696" i="17"/>
  <c r="Y696" i="17"/>
  <c r="Z696" i="17"/>
  <c r="AB696" i="17"/>
  <c r="AC696" i="17"/>
  <c r="AE696" i="17"/>
  <c r="AI696" i="17" s="1"/>
  <c r="C697" i="17"/>
  <c r="D697" i="17"/>
  <c r="E697" i="17"/>
  <c r="F697" i="17"/>
  <c r="G697" i="17"/>
  <c r="H697" i="17"/>
  <c r="I697" i="17"/>
  <c r="J697" i="17"/>
  <c r="K697" i="17"/>
  <c r="L697" i="17"/>
  <c r="M697" i="17"/>
  <c r="N697" i="17"/>
  <c r="O697" i="17"/>
  <c r="P697" i="17"/>
  <c r="Q697" i="17"/>
  <c r="R697" i="17"/>
  <c r="S697" i="17"/>
  <c r="T697" i="17"/>
  <c r="U697" i="17"/>
  <c r="V697" i="17"/>
  <c r="W697" i="17"/>
  <c r="X697" i="17"/>
  <c r="Y697" i="17"/>
  <c r="Z697" i="17"/>
  <c r="AB697" i="17"/>
  <c r="AC697" i="17"/>
  <c r="AE697" i="17"/>
  <c r="C698" i="17"/>
  <c r="D698" i="17"/>
  <c r="E698" i="17"/>
  <c r="F698" i="17"/>
  <c r="G698" i="17"/>
  <c r="H698" i="17"/>
  <c r="I698" i="17"/>
  <c r="J698" i="17"/>
  <c r="K698" i="17"/>
  <c r="L698" i="17"/>
  <c r="M698" i="17"/>
  <c r="N698" i="17"/>
  <c r="O698" i="17"/>
  <c r="P698" i="17"/>
  <c r="Q698" i="17"/>
  <c r="R698" i="17"/>
  <c r="S698" i="17"/>
  <c r="T698" i="17"/>
  <c r="U698" i="17"/>
  <c r="V698" i="17"/>
  <c r="W698" i="17"/>
  <c r="X698" i="17"/>
  <c r="Y698" i="17"/>
  <c r="Z698" i="17"/>
  <c r="AB698" i="17"/>
  <c r="AC698" i="17"/>
  <c r="AD698" i="17"/>
  <c r="AE698" i="17"/>
  <c r="AI698" i="17" s="1"/>
  <c r="C699" i="17"/>
  <c r="D699" i="17"/>
  <c r="E699" i="17"/>
  <c r="F699" i="17"/>
  <c r="G699" i="17"/>
  <c r="H699" i="17"/>
  <c r="I699" i="17"/>
  <c r="J699" i="17"/>
  <c r="K699" i="17"/>
  <c r="L699" i="17"/>
  <c r="M699" i="17"/>
  <c r="N699" i="17"/>
  <c r="O699" i="17"/>
  <c r="P699" i="17"/>
  <c r="Q699" i="17"/>
  <c r="R699" i="17"/>
  <c r="S699" i="17"/>
  <c r="T699" i="17"/>
  <c r="U699" i="17"/>
  <c r="V699" i="17"/>
  <c r="W699" i="17"/>
  <c r="X699" i="17"/>
  <c r="Y699" i="17"/>
  <c r="Z699" i="17"/>
  <c r="AB699" i="17"/>
  <c r="AC699" i="17"/>
  <c r="AD699" i="17"/>
  <c r="AE699" i="17"/>
  <c r="AI699" i="17"/>
  <c r="AJ699" i="17" s="1"/>
  <c r="C700" i="17"/>
  <c r="D700" i="17"/>
  <c r="E700" i="17"/>
  <c r="F700" i="17"/>
  <c r="G700" i="17"/>
  <c r="H700" i="17"/>
  <c r="I700" i="17"/>
  <c r="J700" i="17"/>
  <c r="K700" i="17"/>
  <c r="L700" i="17"/>
  <c r="M700" i="17"/>
  <c r="N700" i="17"/>
  <c r="O700" i="17"/>
  <c r="P700" i="17"/>
  <c r="Q700" i="17"/>
  <c r="R700" i="17"/>
  <c r="S700" i="17"/>
  <c r="T700" i="17"/>
  <c r="U700" i="17"/>
  <c r="V700" i="17"/>
  <c r="W700" i="17"/>
  <c r="X700" i="17"/>
  <c r="Y700" i="17"/>
  <c r="Z700" i="17"/>
  <c r="AB700" i="17"/>
  <c r="AC700" i="17"/>
  <c r="AE700" i="17"/>
  <c r="AD700" i="17" s="1"/>
  <c r="C701" i="17"/>
  <c r="D701" i="17"/>
  <c r="E701" i="17"/>
  <c r="F701" i="17"/>
  <c r="G701" i="17"/>
  <c r="H701" i="17"/>
  <c r="I701" i="17"/>
  <c r="J701" i="17"/>
  <c r="K701" i="17"/>
  <c r="L701" i="17"/>
  <c r="M701" i="17"/>
  <c r="N701" i="17"/>
  <c r="O701" i="17"/>
  <c r="P701" i="17"/>
  <c r="Q701" i="17"/>
  <c r="R701" i="17"/>
  <c r="S701" i="17"/>
  <c r="T701" i="17"/>
  <c r="U701" i="17"/>
  <c r="V701" i="17"/>
  <c r="W701" i="17"/>
  <c r="X701" i="17"/>
  <c r="Y701" i="17"/>
  <c r="Z701" i="17"/>
  <c r="AB701" i="17"/>
  <c r="AC701" i="17"/>
  <c r="AE701" i="17"/>
  <c r="AD701" i="17" s="1"/>
  <c r="C702" i="17"/>
  <c r="D702" i="17"/>
  <c r="E702" i="17"/>
  <c r="F702" i="17"/>
  <c r="G702" i="17"/>
  <c r="H702" i="17"/>
  <c r="I702" i="17"/>
  <c r="J702" i="17"/>
  <c r="K702" i="17"/>
  <c r="L702" i="17"/>
  <c r="M702" i="17"/>
  <c r="N702" i="17"/>
  <c r="O702" i="17"/>
  <c r="P702" i="17"/>
  <c r="Q702" i="17"/>
  <c r="R702" i="17"/>
  <c r="S702" i="17"/>
  <c r="T702" i="17"/>
  <c r="U702" i="17"/>
  <c r="V702" i="17"/>
  <c r="W702" i="17"/>
  <c r="X702" i="17"/>
  <c r="Y702" i="17"/>
  <c r="Z702" i="17"/>
  <c r="AB702" i="17"/>
  <c r="AC702" i="17"/>
  <c r="AE702" i="17"/>
  <c r="C703" i="17"/>
  <c r="D703" i="17"/>
  <c r="E703" i="17"/>
  <c r="F703" i="17"/>
  <c r="G703" i="17"/>
  <c r="H703" i="17"/>
  <c r="I703" i="17"/>
  <c r="J703" i="17"/>
  <c r="K703" i="17"/>
  <c r="L703" i="17"/>
  <c r="M703" i="17"/>
  <c r="N703" i="17"/>
  <c r="O703" i="17"/>
  <c r="P703" i="17"/>
  <c r="Q703" i="17"/>
  <c r="R703" i="17"/>
  <c r="S703" i="17"/>
  <c r="T703" i="17"/>
  <c r="U703" i="17"/>
  <c r="V703" i="17"/>
  <c r="W703" i="17"/>
  <c r="X703" i="17"/>
  <c r="Y703" i="17"/>
  <c r="Z703" i="17"/>
  <c r="AB703" i="17"/>
  <c r="AC703" i="17"/>
  <c r="AE703" i="17"/>
  <c r="AD703" i="17" s="1"/>
  <c r="AI703" i="17"/>
  <c r="AK703" i="17" s="1"/>
  <c r="C704" i="17"/>
  <c r="D704" i="17"/>
  <c r="E704" i="17"/>
  <c r="F704" i="17"/>
  <c r="G704" i="17"/>
  <c r="H704" i="17"/>
  <c r="I704" i="17"/>
  <c r="J704" i="17"/>
  <c r="K704" i="17"/>
  <c r="L704" i="17"/>
  <c r="M704" i="17"/>
  <c r="N704" i="17"/>
  <c r="O704" i="17"/>
  <c r="P704" i="17"/>
  <c r="Q704" i="17"/>
  <c r="R704" i="17"/>
  <c r="S704" i="17"/>
  <c r="T704" i="17"/>
  <c r="U704" i="17"/>
  <c r="V704" i="17"/>
  <c r="W704" i="17"/>
  <c r="X704" i="17"/>
  <c r="Y704" i="17"/>
  <c r="Z704" i="17"/>
  <c r="AB704" i="17"/>
  <c r="AC704" i="17"/>
  <c r="AE704" i="17"/>
  <c r="AI704" i="17" s="1"/>
  <c r="AJ704" i="17" s="1"/>
  <c r="C705" i="17"/>
  <c r="D705" i="17"/>
  <c r="E705" i="17"/>
  <c r="F705" i="17"/>
  <c r="G705" i="17"/>
  <c r="H705" i="17"/>
  <c r="I705" i="17"/>
  <c r="J705" i="17"/>
  <c r="K705" i="17"/>
  <c r="L705" i="17"/>
  <c r="M705" i="17"/>
  <c r="N705" i="17"/>
  <c r="O705" i="17"/>
  <c r="P705" i="17"/>
  <c r="Q705" i="17"/>
  <c r="R705" i="17"/>
  <c r="S705" i="17"/>
  <c r="T705" i="17"/>
  <c r="U705" i="17"/>
  <c r="V705" i="17"/>
  <c r="W705" i="17"/>
  <c r="X705" i="17"/>
  <c r="Y705" i="17"/>
  <c r="Z705" i="17"/>
  <c r="AB705" i="17"/>
  <c r="AC705" i="17"/>
  <c r="AD705" i="17"/>
  <c r="AE705" i="17"/>
  <c r="AI705" i="17"/>
  <c r="C706" i="17"/>
  <c r="D706" i="17"/>
  <c r="E706" i="17"/>
  <c r="F706" i="17"/>
  <c r="G706" i="17"/>
  <c r="H706" i="17"/>
  <c r="I706" i="17"/>
  <c r="J706" i="17"/>
  <c r="K706" i="17"/>
  <c r="L706" i="17"/>
  <c r="M706" i="17"/>
  <c r="N706" i="17"/>
  <c r="O706" i="17"/>
  <c r="P706" i="17"/>
  <c r="Q706" i="17"/>
  <c r="R706" i="17"/>
  <c r="S706" i="17"/>
  <c r="T706" i="17"/>
  <c r="U706" i="17"/>
  <c r="V706" i="17"/>
  <c r="W706" i="17"/>
  <c r="X706" i="17"/>
  <c r="Y706" i="17"/>
  <c r="Z706" i="17"/>
  <c r="AB706" i="17"/>
  <c r="AC706" i="17"/>
  <c r="AE706" i="17"/>
  <c r="AD706" i="17" s="1"/>
  <c r="C707" i="17"/>
  <c r="D707" i="17"/>
  <c r="E707" i="17"/>
  <c r="F707" i="17"/>
  <c r="G707" i="17"/>
  <c r="H707" i="17"/>
  <c r="I707" i="17"/>
  <c r="J707" i="17"/>
  <c r="K707" i="17"/>
  <c r="L707" i="17"/>
  <c r="M707" i="17"/>
  <c r="N707" i="17"/>
  <c r="O707" i="17"/>
  <c r="P707" i="17"/>
  <c r="Q707" i="17"/>
  <c r="R707" i="17"/>
  <c r="S707" i="17"/>
  <c r="T707" i="17"/>
  <c r="U707" i="17"/>
  <c r="V707" i="17"/>
  <c r="W707" i="17"/>
  <c r="X707" i="17"/>
  <c r="Y707" i="17"/>
  <c r="Z707" i="17"/>
  <c r="AB707" i="17"/>
  <c r="AC707" i="17"/>
  <c r="AE707" i="17"/>
  <c r="C708" i="17"/>
  <c r="D708" i="17"/>
  <c r="E708" i="17"/>
  <c r="F708" i="17"/>
  <c r="G708" i="17"/>
  <c r="H708" i="17"/>
  <c r="I708" i="17"/>
  <c r="J708" i="17"/>
  <c r="K708" i="17"/>
  <c r="L708" i="17"/>
  <c r="M708" i="17"/>
  <c r="N708" i="17"/>
  <c r="O708" i="17"/>
  <c r="P708" i="17"/>
  <c r="Q708" i="17"/>
  <c r="R708" i="17"/>
  <c r="S708" i="17"/>
  <c r="T708" i="17"/>
  <c r="U708" i="17"/>
  <c r="V708" i="17"/>
  <c r="W708" i="17"/>
  <c r="X708" i="17"/>
  <c r="Y708" i="17"/>
  <c r="Z708" i="17"/>
  <c r="AB708" i="17"/>
  <c r="AC708" i="17"/>
  <c r="AD708" i="17"/>
  <c r="AE708" i="17"/>
  <c r="AI708" i="17" s="1"/>
  <c r="AL708" i="17" s="1"/>
  <c r="C709" i="17"/>
  <c r="D709" i="17"/>
  <c r="E709" i="17"/>
  <c r="F709" i="17"/>
  <c r="G709" i="17"/>
  <c r="H709" i="17"/>
  <c r="I709" i="17"/>
  <c r="J709" i="17"/>
  <c r="K709" i="17"/>
  <c r="L709" i="17"/>
  <c r="M709" i="17"/>
  <c r="N709" i="17"/>
  <c r="O709" i="17"/>
  <c r="P709" i="17"/>
  <c r="Q709" i="17"/>
  <c r="R709" i="17"/>
  <c r="S709" i="17"/>
  <c r="T709" i="17"/>
  <c r="U709" i="17"/>
  <c r="V709" i="17"/>
  <c r="W709" i="17"/>
  <c r="X709" i="17"/>
  <c r="Y709" i="17"/>
  <c r="Z709" i="17"/>
  <c r="AB709" i="17"/>
  <c r="AC709" i="17"/>
  <c r="AE709" i="17"/>
  <c r="C710" i="17"/>
  <c r="D710" i="17"/>
  <c r="E710" i="17"/>
  <c r="F710" i="17"/>
  <c r="G710" i="17"/>
  <c r="H710" i="17"/>
  <c r="I710" i="17"/>
  <c r="J710" i="17"/>
  <c r="K710" i="17"/>
  <c r="L710" i="17"/>
  <c r="M710" i="17"/>
  <c r="N710" i="17"/>
  <c r="O710" i="17"/>
  <c r="P710" i="17"/>
  <c r="Q710" i="17"/>
  <c r="R710" i="17"/>
  <c r="S710" i="17"/>
  <c r="T710" i="17"/>
  <c r="U710" i="17"/>
  <c r="V710" i="17"/>
  <c r="W710" i="17"/>
  <c r="X710" i="17"/>
  <c r="Y710" i="17"/>
  <c r="Z710" i="17"/>
  <c r="AB710" i="17"/>
  <c r="AC710" i="17"/>
  <c r="AE710" i="17"/>
  <c r="AI710" i="17" s="1"/>
  <c r="C711" i="17"/>
  <c r="D711" i="17"/>
  <c r="E711" i="17"/>
  <c r="F711" i="17"/>
  <c r="G711" i="17"/>
  <c r="H711" i="17"/>
  <c r="I711" i="17"/>
  <c r="J711" i="17"/>
  <c r="K711" i="17"/>
  <c r="L711" i="17"/>
  <c r="M711" i="17"/>
  <c r="N711" i="17"/>
  <c r="O711" i="17"/>
  <c r="P711" i="17"/>
  <c r="Q711" i="17"/>
  <c r="R711" i="17"/>
  <c r="S711" i="17"/>
  <c r="T711" i="17"/>
  <c r="U711" i="17"/>
  <c r="V711" i="17"/>
  <c r="W711" i="17"/>
  <c r="X711" i="17"/>
  <c r="Y711" i="17"/>
  <c r="Z711" i="17"/>
  <c r="AB711" i="17"/>
  <c r="AC711" i="17"/>
  <c r="AE711" i="17"/>
  <c r="AD711" i="17" s="1"/>
  <c r="AI711" i="17"/>
  <c r="AJ711" i="17" s="1"/>
  <c r="C712" i="17"/>
  <c r="D712" i="17"/>
  <c r="E712" i="17"/>
  <c r="F712" i="17"/>
  <c r="G712" i="17"/>
  <c r="H712" i="17"/>
  <c r="I712" i="17"/>
  <c r="J712" i="17"/>
  <c r="K712" i="17"/>
  <c r="L712" i="17"/>
  <c r="M712" i="17"/>
  <c r="N712" i="17"/>
  <c r="O712" i="17"/>
  <c r="P712" i="17"/>
  <c r="Q712" i="17"/>
  <c r="R712" i="17"/>
  <c r="S712" i="17"/>
  <c r="T712" i="17"/>
  <c r="U712" i="17"/>
  <c r="V712" i="17"/>
  <c r="W712" i="17"/>
  <c r="X712" i="17"/>
  <c r="Y712" i="17"/>
  <c r="Z712" i="17"/>
  <c r="AB712" i="17"/>
  <c r="AC712" i="17"/>
  <c r="AE712" i="17"/>
  <c r="AD712" i="17" s="1"/>
  <c r="AI712" i="17"/>
  <c r="AL712" i="17" s="1"/>
  <c r="C713" i="17"/>
  <c r="D713" i="17"/>
  <c r="E713" i="17"/>
  <c r="F713" i="17"/>
  <c r="G713" i="17"/>
  <c r="H713" i="17"/>
  <c r="I713" i="17"/>
  <c r="J713" i="17"/>
  <c r="K713" i="17"/>
  <c r="L713" i="17"/>
  <c r="M713" i="17"/>
  <c r="N713" i="17"/>
  <c r="O713" i="17"/>
  <c r="P713" i="17"/>
  <c r="Q713" i="17"/>
  <c r="R713" i="17"/>
  <c r="S713" i="17"/>
  <c r="T713" i="17"/>
  <c r="U713" i="17"/>
  <c r="V713" i="17"/>
  <c r="W713" i="17"/>
  <c r="X713" i="17"/>
  <c r="Y713" i="17"/>
  <c r="Z713" i="17"/>
  <c r="AB713" i="17"/>
  <c r="AC713" i="17"/>
  <c r="AE713" i="17"/>
  <c r="C714" i="17"/>
  <c r="D714" i="17"/>
  <c r="E714" i="17"/>
  <c r="F714" i="17"/>
  <c r="G714" i="17"/>
  <c r="H714" i="17"/>
  <c r="I714" i="17"/>
  <c r="J714" i="17"/>
  <c r="K714" i="17"/>
  <c r="L714" i="17"/>
  <c r="M714" i="17"/>
  <c r="N714" i="17"/>
  <c r="O714" i="17"/>
  <c r="P714" i="17"/>
  <c r="Q714" i="17"/>
  <c r="R714" i="17"/>
  <c r="S714" i="17"/>
  <c r="T714" i="17"/>
  <c r="U714" i="17"/>
  <c r="V714" i="17"/>
  <c r="W714" i="17"/>
  <c r="X714" i="17"/>
  <c r="Y714" i="17"/>
  <c r="Z714" i="17"/>
  <c r="AB714" i="17"/>
  <c r="AC714" i="17"/>
  <c r="AE714" i="17"/>
  <c r="AI714" i="17" s="1"/>
  <c r="C715" i="17"/>
  <c r="D715" i="17"/>
  <c r="E715" i="17"/>
  <c r="F715" i="17"/>
  <c r="G715" i="17"/>
  <c r="H715" i="17"/>
  <c r="I715" i="17"/>
  <c r="J715" i="17"/>
  <c r="K715" i="17"/>
  <c r="L715" i="17"/>
  <c r="M715" i="17"/>
  <c r="N715" i="17"/>
  <c r="O715" i="17"/>
  <c r="P715" i="17"/>
  <c r="Q715" i="17"/>
  <c r="R715" i="17"/>
  <c r="S715" i="17"/>
  <c r="T715" i="17"/>
  <c r="U715" i="17"/>
  <c r="V715" i="17"/>
  <c r="W715" i="17"/>
  <c r="X715" i="17"/>
  <c r="Y715" i="17"/>
  <c r="Z715" i="17"/>
  <c r="AB715" i="17"/>
  <c r="AC715" i="17"/>
  <c r="AE715" i="17"/>
  <c r="AD715" i="17" s="1"/>
  <c r="C716" i="17"/>
  <c r="D716" i="17"/>
  <c r="E716" i="17"/>
  <c r="F716" i="17"/>
  <c r="G716" i="17"/>
  <c r="H716" i="17"/>
  <c r="I716" i="17"/>
  <c r="J716" i="17"/>
  <c r="K716" i="17"/>
  <c r="L716" i="17"/>
  <c r="M716" i="17"/>
  <c r="N716" i="17"/>
  <c r="O716" i="17"/>
  <c r="P716" i="17"/>
  <c r="Q716" i="17"/>
  <c r="R716" i="17"/>
  <c r="S716" i="17"/>
  <c r="T716" i="17"/>
  <c r="U716" i="17"/>
  <c r="V716" i="17"/>
  <c r="W716" i="17"/>
  <c r="X716" i="17"/>
  <c r="Y716" i="17"/>
  <c r="Z716" i="17"/>
  <c r="AB716" i="17"/>
  <c r="AC716" i="17"/>
  <c r="AE716" i="17"/>
  <c r="AD716" i="17" s="1"/>
  <c r="C717" i="17"/>
  <c r="D717" i="17"/>
  <c r="E717" i="17"/>
  <c r="F717" i="17"/>
  <c r="G717" i="17"/>
  <c r="H717" i="17"/>
  <c r="I717" i="17"/>
  <c r="J717" i="17"/>
  <c r="K717" i="17"/>
  <c r="L717" i="17"/>
  <c r="M717" i="17"/>
  <c r="N717" i="17"/>
  <c r="O717" i="17"/>
  <c r="P717" i="17"/>
  <c r="Q717" i="17"/>
  <c r="R717" i="17"/>
  <c r="S717" i="17"/>
  <c r="T717" i="17"/>
  <c r="U717" i="17"/>
  <c r="V717" i="17"/>
  <c r="W717" i="17"/>
  <c r="X717" i="17"/>
  <c r="Y717" i="17"/>
  <c r="Z717" i="17"/>
  <c r="AB717" i="17"/>
  <c r="AC717" i="17"/>
  <c r="AE717" i="17"/>
  <c r="AD717" i="17" s="1"/>
  <c r="C718" i="17"/>
  <c r="D718" i="17"/>
  <c r="E718" i="17"/>
  <c r="F718" i="17"/>
  <c r="G718" i="17"/>
  <c r="H718" i="17"/>
  <c r="I718" i="17"/>
  <c r="J718" i="17"/>
  <c r="K718" i="17"/>
  <c r="L718" i="17"/>
  <c r="M718" i="17"/>
  <c r="N718" i="17"/>
  <c r="O718" i="17"/>
  <c r="P718" i="17"/>
  <c r="Q718" i="17"/>
  <c r="R718" i="17"/>
  <c r="S718" i="17"/>
  <c r="T718" i="17"/>
  <c r="U718" i="17"/>
  <c r="V718" i="17"/>
  <c r="W718" i="17"/>
  <c r="X718" i="17"/>
  <c r="Y718" i="17"/>
  <c r="Z718" i="17"/>
  <c r="AB718" i="17"/>
  <c r="AC718" i="17"/>
  <c r="AE718" i="17"/>
  <c r="AD718" i="17" s="1"/>
  <c r="C719" i="17"/>
  <c r="D719" i="17"/>
  <c r="E719" i="17"/>
  <c r="F719" i="17"/>
  <c r="G719" i="17"/>
  <c r="H719" i="17"/>
  <c r="I719" i="17"/>
  <c r="J719" i="17"/>
  <c r="K719" i="17"/>
  <c r="L719" i="17"/>
  <c r="M719" i="17"/>
  <c r="N719" i="17"/>
  <c r="O719" i="17"/>
  <c r="P719" i="17"/>
  <c r="Q719" i="17"/>
  <c r="R719" i="17"/>
  <c r="S719" i="17"/>
  <c r="T719" i="17"/>
  <c r="U719" i="17"/>
  <c r="V719" i="17"/>
  <c r="W719" i="17"/>
  <c r="X719" i="17"/>
  <c r="Y719" i="17"/>
  <c r="Z719" i="17"/>
  <c r="AB719" i="17"/>
  <c r="AC719" i="17"/>
  <c r="AE719" i="17"/>
  <c r="AI719" i="17" s="1"/>
  <c r="C720" i="17"/>
  <c r="D720" i="17"/>
  <c r="E720" i="17"/>
  <c r="F720" i="17"/>
  <c r="G720" i="17"/>
  <c r="H720" i="17"/>
  <c r="I720" i="17"/>
  <c r="J720" i="17"/>
  <c r="K720" i="17"/>
  <c r="L720" i="17"/>
  <c r="M720" i="17"/>
  <c r="N720" i="17"/>
  <c r="O720" i="17"/>
  <c r="P720" i="17"/>
  <c r="Q720" i="17"/>
  <c r="R720" i="17"/>
  <c r="S720" i="17"/>
  <c r="T720" i="17"/>
  <c r="U720" i="17"/>
  <c r="V720" i="17"/>
  <c r="W720" i="17"/>
  <c r="X720" i="17"/>
  <c r="Y720" i="17"/>
  <c r="Z720" i="17"/>
  <c r="AB720" i="17"/>
  <c r="AC720" i="17"/>
  <c r="AE720" i="17"/>
  <c r="AI720" i="17" s="1"/>
  <c r="C721" i="17"/>
  <c r="D721" i="17"/>
  <c r="E721" i="17"/>
  <c r="F721" i="17"/>
  <c r="G721" i="17"/>
  <c r="H721" i="17"/>
  <c r="I721" i="17"/>
  <c r="J721" i="17"/>
  <c r="K721" i="17"/>
  <c r="L721" i="17"/>
  <c r="M721" i="17"/>
  <c r="N721" i="17"/>
  <c r="O721" i="17"/>
  <c r="P721" i="17"/>
  <c r="Q721" i="17"/>
  <c r="R721" i="17"/>
  <c r="S721" i="17"/>
  <c r="T721" i="17"/>
  <c r="U721" i="17"/>
  <c r="V721" i="17"/>
  <c r="W721" i="17"/>
  <c r="X721" i="17"/>
  <c r="Y721" i="17"/>
  <c r="Z721" i="17"/>
  <c r="AB721" i="17"/>
  <c r="AC721" i="17"/>
  <c r="AE721" i="17"/>
  <c r="C722" i="17"/>
  <c r="D722" i="17"/>
  <c r="E722" i="17"/>
  <c r="F722" i="17"/>
  <c r="G722" i="17"/>
  <c r="H722" i="17"/>
  <c r="I722" i="17"/>
  <c r="J722" i="17"/>
  <c r="K722" i="17"/>
  <c r="L722" i="17"/>
  <c r="M722" i="17"/>
  <c r="N722" i="17"/>
  <c r="O722" i="17"/>
  <c r="P722" i="17"/>
  <c r="Q722" i="17"/>
  <c r="R722" i="17"/>
  <c r="S722" i="17"/>
  <c r="T722" i="17"/>
  <c r="U722" i="17"/>
  <c r="V722" i="17"/>
  <c r="W722" i="17"/>
  <c r="X722" i="17"/>
  <c r="Y722" i="17"/>
  <c r="Z722" i="17"/>
  <c r="AB722" i="17"/>
  <c r="AC722" i="17"/>
  <c r="AE722" i="17"/>
  <c r="AD722" i="17" s="1"/>
  <c r="C723" i="17"/>
  <c r="D723" i="17"/>
  <c r="E723" i="17"/>
  <c r="F723" i="17"/>
  <c r="G723" i="17"/>
  <c r="H723" i="17"/>
  <c r="I723" i="17"/>
  <c r="J723" i="17"/>
  <c r="K723" i="17"/>
  <c r="L723" i="17"/>
  <c r="M723" i="17"/>
  <c r="N723" i="17"/>
  <c r="O723" i="17"/>
  <c r="P723" i="17"/>
  <c r="Q723" i="17"/>
  <c r="R723" i="17"/>
  <c r="S723" i="17"/>
  <c r="T723" i="17"/>
  <c r="U723" i="17"/>
  <c r="V723" i="17"/>
  <c r="W723" i="17"/>
  <c r="X723" i="17"/>
  <c r="Y723" i="17"/>
  <c r="Z723" i="17"/>
  <c r="AB723" i="17"/>
  <c r="AC723" i="17"/>
  <c r="AE723" i="17"/>
  <c r="AD723" i="17" s="1"/>
  <c r="C724" i="17"/>
  <c r="D724" i="17"/>
  <c r="E724" i="17"/>
  <c r="F724" i="17"/>
  <c r="G724" i="17"/>
  <c r="H724" i="17"/>
  <c r="I724" i="17"/>
  <c r="J724" i="17"/>
  <c r="K724" i="17"/>
  <c r="L724" i="17"/>
  <c r="M724" i="17"/>
  <c r="N724" i="17"/>
  <c r="O724" i="17"/>
  <c r="P724" i="17"/>
  <c r="Q724" i="17"/>
  <c r="R724" i="17"/>
  <c r="S724" i="17"/>
  <c r="T724" i="17"/>
  <c r="U724" i="17"/>
  <c r="V724" i="17"/>
  <c r="W724" i="17"/>
  <c r="X724" i="17"/>
  <c r="Y724" i="17"/>
  <c r="Z724" i="17"/>
  <c r="AB724" i="17"/>
  <c r="AC724" i="17"/>
  <c r="AE724" i="17"/>
  <c r="AD724" i="17" s="1"/>
  <c r="C725" i="17"/>
  <c r="D725" i="17"/>
  <c r="E725" i="17"/>
  <c r="F725" i="17"/>
  <c r="G725" i="17"/>
  <c r="H725" i="17"/>
  <c r="I725" i="17"/>
  <c r="J725" i="17"/>
  <c r="K725" i="17"/>
  <c r="L725" i="17"/>
  <c r="M725" i="17"/>
  <c r="N725" i="17"/>
  <c r="O725" i="17"/>
  <c r="P725" i="17"/>
  <c r="Q725" i="17"/>
  <c r="R725" i="17"/>
  <c r="S725" i="17"/>
  <c r="T725" i="17"/>
  <c r="U725" i="17"/>
  <c r="V725" i="17"/>
  <c r="W725" i="17"/>
  <c r="X725" i="17"/>
  <c r="Y725" i="17"/>
  <c r="Z725" i="17"/>
  <c r="AB725" i="17"/>
  <c r="AC725" i="17"/>
  <c r="AE725" i="17"/>
  <c r="C726" i="17"/>
  <c r="D726" i="17"/>
  <c r="E726" i="17"/>
  <c r="F726" i="17"/>
  <c r="G726" i="17"/>
  <c r="H726" i="17"/>
  <c r="I726" i="17"/>
  <c r="J726" i="17"/>
  <c r="K726" i="17"/>
  <c r="L726" i="17"/>
  <c r="M726" i="17"/>
  <c r="N726" i="17"/>
  <c r="O726" i="17"/>
  <c r="P726" i="17"/>
  <c r="Q726" i="17"/>
  <c r="R726" i="17"/>
  <c r="S726" i="17"/>
  <c r="T726" i="17"/>
  <c r="U726" i="17"/>
  <c r="V726" i="17"/>
  <c r="W726" i="17"/>
  <c r="X726" i="17"/>
  <c r="Y726" i="17"/>
  <c r="Z726" i="17"/>
  <c r="AB726" i="17"/>
  <c r="AC726" i="17"/>
  <c r="AE726" i="17"/>
  <c r="AD726" i="17" s="1"/>
  <c r="C727" i="17"/>
  <c r="D727" i="17"/>
  <c r="E727" i="17"/>
  <c r="F727" i="17"/>
  <c r="G727" i="17"/>
  <c r="H727" i="17"/>
  <c r="I727" i="17"/>
  <c r="J727" i="17"/>
  <c r="K727" i="17"/>
  <c r="L727" i="17"/>
  <c r="M727" i="17"/>
  <c r="N727" i="17"/>
  <c r="O727" i="17"/>
  <c r="P727" i="17"/>
  <c r="Q727" i="17"/>
  <c r="R727" i="17"/>
  <c r="S727" i="17"/>
  <c r="T727" i="17"/>
  <c r="U727" i="17"/>
  <c r="V727" i="17"/>
  <c r="W727" i="17"/>
  <c r="X727" i="17"/>
  <c r="Y727" i="17"/>
  <c r="Z727" i="17"/>
  <c r="AB727" i="17"/>
  <c r="AC727" i="17"/>
  <c r="AE727" i="17"/>
  <c r="AI727" i="17" s="1"/>
  <c r="AJ727" i="17" s="1"/>
  <c r="C728" i="17"/>
  <c r="D728" i="17"/>
  <c r="E728" i="17"/>
  <c r="F728" i="17"/>
  <c r="G728" i="17"/>
  <c r="H728" i="17"/>
  <c r="I728" i="17"/>
  <c r="J728" i="17"/>
  <c r="K728" i="17"/>
  <c r="L728" i="17"/>
  <c r="M728" i="17"/>
  <c r="N728" i="17"/>
  <c r="O728" i="17"/>
  <c r="P728" i="17"/>
  <c r="Q728" i="17"/>
  <c r="R728" i="17"/>
  <c r="S728" i="17"/>
  <c r="T728" i="17"/>
  <c r="U728" i="17"/>
  <c r="V728" i="17"/>
  <c r="W728" i="17"/>
  <c r="X728" i="17"/>
  <c r="Y728" i="17"/>
  <c r="Z728" i="17"/>
  <c r="AB728" i="17"/>
  <c r="AC728" i="17"/>
  <c r="AE728" i="17"/>
  <c r="AD728" i="17" s="1"/>
  <c r="AI728" i="17"/>
  <c r="AJ728" i="17" s="1"/>
  <c r="C729" i="17"/>
  <c r="D729" i="17"/>
  <c r="E729" i="17"/>
  <c r="F729" i="17"/>
  <c r="G729" i="17"/>
  <c r="H729" i="17"/>
  <c r="I729" i="17"/>
  <c r="J729" i="17"/>
  <c r="K729" i="17"/>
  <c r="L729" i="17"/>
  <c r="M729" i="17"/>
  <c r="N729" i="17"/>
  <c r="O729" i="17"/>
  <c r="P729" i="17"/>
  <c r="Q729" i="17"/>
  <c r="R729" i="17"/>
  <c r="S729" i="17"/>
  <c r="T729" i="17"/>
  <c r="U729" i="17"/>
  <c r="V729" i="17"/>
  <c r="W729" i="17"/>
  <c r="X729" i="17"/>
  <c r="Y729" i="17"/>
  <c r="Z729" i="17"/>
  <c r="AB729" i="17"/>
  <c r="AC729" i="17"/>
  <c r="AD729" i="17"/>
  <c r="AE729" i="17"/>
  <c r="AI729" i="17" s="1"/>
  <c r="C730" i="17"/>
  <c r="D730" i="17"/>
  <c r="E730" i="17"/>
  <c r="F730" i="17"/>
  <c r="G730" i="17"/>
  <c r="H730" i="17"/>
  <c r="I730" i="17"/>
  <c r="J730" i="17"/>
  <c r="K730" i="17"/>
  <c r="L730" i="17"/>
  <c r="M730" i="17"/>
  <c r="N730" i="17"/>
  <c r="O730" i="17"/>
  <c r="P730" i="17"/>
  <c r="Q730" i="17"/>
  <c r="R730" i="17"/>
  <c r="S730" i="17"/>
  <c r="T730" i="17"/>
  <c r="U730" i="17"/>
  <c r="V730" i="17"/>
  <c r="W730" i="17"/>
  <c r="X730" i="17"/>
  <c r="Y730" i="17"/>
  <c r="Z730" i="17"/>
  <c r="AB730" i="17"/>
  <c r="AC730" i="17"/>
  <c r="AD730" i="17"/>
  <c r="AE730" i="17"/>
  <c r="AI730" i="17"/>
  <c r="AJ730" i="17" s="1"/>
  <c r="C731" i="17"/>
  <c r="D731" i="17"/>
  <c r="E731" i="17"/>
  <c r="F731" i="17"/>
  <c r="G731" i="17"/>
  <c r="H731" i="17"/>
  <c r="I731" i="17"/>
  <c r="J731" i="17"/>
  <c r="K731" i="17"/>
  <c r="L731" i="17"/>
  <c r="M731" i="17"/>
  <c r="N731" i="17"/>
  <c r="O731" i="17"/>
  <c r="P731" i="17"/>
  <c r="Q731" i="17"/>
  <c r="R731" i="17"/>
  <c r="S731" i="17"/>
  <c r="T731" i="17"/>
  <c r="U731" i="17"/>
  <c r="V731" i="17"/>
  <c r="W731" i="17"/>
  <c r="X731" i="17"/>
  <c r="Y731" i="17"/>
  <c r="Z731" i="17"/>
  <c r="AB731" i="17"/>
  <c r="AC731" i="17"/>
  <c r="AE731" i="17"/>
  <c r="AI731" i="17" s="1"/>
  <c r="C732" i="17"/>
  <c r="D732" i="17"/>
  <c r="E732" i="17"/>
  <c r="F732" i="17"/>
  <c r="G732" i="17"/>
  <c r="H732" i="17"/>
  <c r="I732" i="17"/>
  <c r="J732" i="17"/>
  <c r="K732" i="17"/>
  <c r="L732" i="17"/>
  <c r="M732" i="17"/>
  <c r="N732" i="17"/>
  <c r="O732" i="17"/>
  <c r="P732" i="17"/>
  <c r="Q732" i="17"/>
  <c r="R732" i="17"/>
  <c r="S732" i="17"/>
  <c r="T732" i="17"/>
  <c r="U732" i="17"/>
  <c r="V732" i="17"/>
  <c r="W732" i="17"/>
  <c r="X732" i="17"/>
  <c r="Y732" i="17"/>
  <c r="Z732" i="17"/>
  <c r="AB732" i="17"/>
  <c r="AC732" i="17"/>
  <c r="AE732" i="17"/>
  <c r="C733" i="17"/>
  <c r="D733" i="17"/>
  <c r="E733" i="17"/>
  <c r="F733" i="17"/>
  <c r="G733" i="17"/>
  <c r="H733" i="17"/>
  <c r="I733" i="17"/>
  <c r="J733" i="17"/>
  <c r="K733" i="17"/>
  <c r="L733" i="17"/>
  <c r="M733" i="17"/>
  <c r="N733" i="17"/>
  <c r="O733" i="17"/>
  <c r="P733" i="17"/>
  <c r="Q733" i="17"/>
  <c r="R733" i="17"/>
  <c r="S733" i="17"/>
  <c r="T733" i="17"/>
  <c r="U733" i="17"/>
  <c r="V733" i="17"/>
  <c r="W733" i="17"/>
  <c r="X733" i="17"/>
  <c r="Y733" i="17"/>
  <c r="Z733" i="17"/>
  <c r="AB733" i="17"/>
  <c r="AC733" i="17"/>
  <c r="AE733" i="17" s="1"/>
  <c r="AD733" i="17" s="1"/>
  <c r="C734" i="17"/>
  <c r="D734" i="17"/>
  <c r="E734" i="17"/>
  <c r="F734" i="17"/>
  <c r="G734" i="17"/>
  <c r="H734" i="17"/>
  <c r="I734" i="17"/>
  <c r="J734" i="17"/>
  <c r="K734" i="17"/>
  <c r="L734" i="17"/>
  <c r="M734" i="17"/>
  <c r="N734" i="17"/>
  <c r="O734" i="17"/>
  <c r="P734" i="17"/>
  <c r="Q734" i="17"/>
  <c r="R734" i="17"/>
  <c r="S734" i="17"/>
  <c r="T734" i="17"/>
  <c r="U734" i="17"/>
  <c r="V734" i="17"/>
  <c r="W734" i="17"/>
  <c r="X734" i="17"/>
  <c r="Y734" i="17"/>
  <c r="Z734" i="17"/>
  <c r="AB734" i="17"/>
  <c r="AC734" i="17"/>
  <c r="AE734" i="17"/>
  <c r="AI734" i="17" s="1"/>
  <c r="AJ734" i="17" s="1"/>
  <c r="C735" i="17"/>
  <c r="D735" i="17"/>
  <c r="E735" i="17"/>
  <c r="F735" i="17"/>
  <c r="G735" i="17"/>
  <c r="H735" i="17"/>
  <c r="I735" i="17"/>
  <c r="J735" i="17"/>
  <c r="K735" i="17"/>
  <c r="L735" i="17"/>
  <c r="M735" i="17"/>
  <c r="N735" i="17"/>
  <c r="O735" i="17"/>
  <c r="P735" i="17"/>
  <c r="Q735" i="17"/>
  <c r="R735" i="17"/>
  <c r="S735" i="17"/>
  <c r="T735" i="17"/>
  <c r="U735" i="17"/>
  <c r="V735" i="17"/>
  <c r="W735" i="17"/>
  <c r="X735" i="17"/>
  <c r="Y735" i="17"/>
  <c r="Z735" i="17"/>
  <c r="AB735" i="17"/>
  <c r="AC735" i="17"/>
  <c r="AE735" i="17"/>
  <c r="AD735" i="17" s="1"/>
  <c r="C736" i="17"/>
  <c r="D736" i="17"/>
  <c r="E736" i="17"/>
  <c r="F736" i="17"/>
  <c r="G736" i="17"/>
  <c r="H736" i="17"/>
  <c r="I736" i="17"/>
  <c r="J736" i="17"/>
  <c r="K736" i="17"/>
  <c r="L736" i="17"/>
  <c r="M736" i="17"/>
  <c r="N736" i="17"/>
  <c r="O736" i="17"/>
  <c r="P736" i="17"/>
  <c r="Q736" i="17"/>
  <c r="R736" i="17"/>
  <c r="S736" i="17"/>
  <c r="T736" i="17"/>
  <c r="U736" i="17"/>
  <c r="V736" i="17"/>
  <c r="W736" i="17"/>
  <c r="X736" i="17"/>
  <c r="Y736" i="17"/>
  <c r="Z736" i="17"/>
  <c r="AB736" i="17"/>
  <c r="AC736" i="17"/>
  <c r="AE736" i="17"/>
  <c r="AD736" i="17" s="1"/>
  <c r="C737" i="17"/>
  <c r="D737" i="17"/>
  <c r="E737" i="17"/>
  <c r="F737" i="17"/>
  <c r="G737" i="17"/>
  <c r="H737" i="17"/>
  <c r="I737" i="17"/>
  <c r="J737" i="17"/>
  <c r="K737" i="17"/>
  <c r="L737" i="17"/>
  <c r="M737" i="17"/>
  <c r="N737" i="17"/>
  <c r="O737" i="17"/>
  <c r="P737" i="17"/>
  <c r="Q737" i="17"/>
  <c r="R737" i="17"/>
  <c r="S737" i="17"/>
  <c r="T737" i="17"/>
  <c r="U737" i="17"/>
  <c r="V737" i="17"/>
  <c r="W737" i="17"/>
  <c r="X737" i="17"/>
  <c r="Y737" i="17"/>
  <c r="Z737" i="17"/>
  <c r="AB737" i="17"/>
  <c r="AC737" i="17"/>
  <c r="AE737" i="17"/>
  <c r="AD737" i="17" s="1"/>
  <c r="C738" i="17"/>
  <c r="D738" i="17"/>
  <c r="E738" i="17"/>
  <c r="F738" i="17"/>
  <c r="G738" i="17"/>
  <c r="H738" i="17"/>
  <c r="I738" i="17"/>
  <c r="J738" i="17"/>
  <c r="K738" i="17"/>
  <c r="L738" i="17"/>
  <c r="M738" i="17"/>
  <c r="N738" i="17"/>
  <c r="O738" i="17"/>
  <c r="P738" i="17"/>
  <c r="Q738" i="17"/>
  <c r="R738" i="17"/>
  <c r="S738" i="17"/>
  <c r="T738" i="17"/>
  <c r="U738" i="17"/>
  <c r="V738" i="17"/>
  <c r="W738" i="17"/>
  <c r="X738" i="17"/>
  <c r="Y738" i="17"/>
  <c r="Z738" i="17"/>
  <c r="AB738" i="17"/>
  <c r="AC738" i="17"/>
  <c r="AE738" i="17"/>
  <c r="AD738" i="17" s="1"/>
  <c r="C739" i="17"/>
  <c r="D739" i="17"/>
  <c r="E739" i="17"/>
  <c r="F739" i="17"/>
  <c r="G739" i="17"/>
  <c r="H739" i="17"/>
  <c r="I739" i="17"/>
  <c r="J739" i="17"/>
  <c r="K739" i="17"/>
  <c r="L739" i="17"/>
  <c r="M739" i="17"/>
  <c r="N739" i="17"/>
  <c r="O739" i="17"/>
  <c r="P739" i="17"/>
  <c r="Q739" i="17"/>
  <c r="R739" i="17"/>
  <c r="S739" i="17"/>
  <c r="T739" i="17"/>
  <c r="U739" i="17"/>
  <c r="V739" i="17"/>
  <c r="W739" i="17"/>
  <c r="X739" i="17"/>
  <c r="Y739" i="17"/>
  <c r="Z739" i="17"/>
  <c r="AB739" i="17"/>
  <c r="AC739" i="17"/>
  <c r="AE739" i="17"/>
  <c r="C740" i="17"/>
  <c r="D740" i="17"/>
  <c r="E740" i="17"/>
  <c r="F740" i="17"/>
  <c r="G740" i="17"/>
  <c r="H740" i="17"/>
  <c r="I740" i="17"/>
  <c r="J740" i="17"/>
  <c r="K740" i="17"/>
  <c r="L740" i="17"/>
  <c r="M740" i="17"/>
  <c r="N740" i="17"/>
  <c r="O740" i="17"/>
  <c r="P740" i="17"/>
  <c r="Q740" i="17"/>
  <c r="R740" i="17"/>
  <c r="S740" i="17"/>
  <c r="T740" i="17"/>
  <c r="U740" i="17"/>
  <c r="V740" i="17"/>
  <c r="W740" i="17"/>
  <c r="X740" i="17"/>
  <c r="Y740" i="17"/>
  <c r="Z740" i="17"/>
  <c r="AB740" i="17"/>
  <c r="AC740" i="17"/>
  <c r="AE740" i="17"/>
  <c r="AD740" i="17" s="1"/>
  <c r="C741" i="17"/>
  <c r="D741" i="17"/>
  <c r="E741" i="17"/>
  <c r="F741" i="17"/>
  <c r="G741" i="17"/>
  <c r="H741" i="17"/>
  <c r="I741" i="17"/>
  <c r="J741" i="17"/>
  <c r="K741" i="17"/>
  <c r="L741" i="17"/>
  <c r="M741" i="17"/>
  <c r="N741" i="17"/>
  <c r="O741" i="17"/>
  <c r="P741" i="17"/>
  <c r="Q741" i="17"/>
  <c r="R741" i="17"/>
  <c r="S741" i="17"/>
  <c r="T741" i="17"/>
  <c r="U741" i="17"/>
  <c r="V741" i="17"/>
  <c r="W741" i="17"/>
  <c r="X741" i="17"/>
  <c r="Y741" i="17"/>
  <c r="Z741" i="17"/>
  <c r="AB741" i="17"/>
  <c r="AC741" i="17"/>
  <c r="AD741" i="17"/>
  <c r="AE741" i="17"/>
  <c r="AI741" i="17" s="1"/>
  <c r="C742" i="17"/>
  <c r="D742" i="17"/>
  <c r="E742" i="17"/>
  <c r="F742" i="17"/>
  <c r="G742" i="17"/>
  <c r="H742" i="17"/>
  <c r="I742" i="17"/>
  <c r="J742" i="17"/>
  <c r="K742" i="17"/>
  <c r="L742" i="17"/>
  <c r="M742" i="17"/>
  <c r="N742" i="17"/>
  <c r="O742" i="17"/>
  <c r="P742" i="17"/>
  <c r="Q742" i="17"/>
  <c r="R742" i="17"/>
  <c r="S742" i="17"/>
  <c r="T742" i="17"/>
  <c r="U742" i="17"/>
  <c r="V742" i="17"/>
  <c r="W742" i="17"/>
  <c r="X742" i="17"/>
  <c r="Y742" i="17"/>
  <c r="Z742" i="17"/>
  <c r="AB742" i="17"/>
  <c r="AC742" i="17"/>
  <c r="AE742" i="17"/>
  <c r="AD742" i="17" s="1"/>
  <c r="AI742" i="17"/>
  <c r="C743" i="17"/>
  <c r="D743" i="17"/>
  <c r="E743" i="17"/>
  <c r="F743" i="17"/>
  <c r="G743" i="17"/>
  <c r="H743" i="17"/>
  <c r="I743" i="17"/>
  <c r="J743" i="17"/>
  <c r="K743" i="17"/>
  <c r="L743" i="17"/>
  <c r="M743" i="17"/>
  <c r="N743" i="17"/>
  <c r="O743" i="17"/>
  <c r="P743" i="17"/>
  <c r="Q743" i="17"/>
  <c r="R743" i="17"/>
  <c r="S743" i="17"/>
  <c r="T743" i="17"/>
  <c r="U743" i="17"/>
  <c r="V743" i="17"/>
  <c r="W743" i="17"/>
  <c r="X743" i="17"/>
  <c r="Y743" i="17"/>
  <c r="Z743" i="17"/>
  <c r="AB743" i="17"/>
  <c r="AC743" i="17"/>
  <c r="AE743" i="17"/>
  <c r="AI743" i="17" s="1"/>
  <c r="C744" i="17"/>
  <c r="D744" i="17"/>
  <c r="E744" i="17"/>
  <c r="F744" i="17"/>
  <c r="G744" i="17"/>
  <c r="H744" i="17"/>
  <c r="I744" i="17"/>
  <c r="J744" i="17"/>
  <c r="K744" i="17"/>
  <c r="L744" i="17"/>
  <c r="M744" i="17"/>
  <c r="N744" i="17"/>
  <c r="O744" i="17"/>
  <c r="P744" i="17"/>
  <c r="Q744" i="17"/>
  <c r="R744" i="17"/>
  <c r="S744" i="17"/>
  <c r="T744" i="17"/>
  <c r="U744" i="17"/>
  <c r="V744" i="17"/>
  <c r="W744" i="17"/>
  <c r="X744" i="17"/>
  <c r="Y744" i="17"/>
  <c r="Z744" i="17"/>
  <c r="AB744" i="17"/>
  <c r="AC744" i="17"/>
  <c r="AE744" i="17"/>
  <c r="C745" i="17"/>
  <c r="D745" i="17"/>
  <c r="E745" i="17"/>
  <c r="F745" i="17"/>
  <c r="G745" i="17"/>
  <c r="H745" i="17"/>
  <c r="I745" i="17"/>
  <c r="J745" i="17"/>
  <c r="K745" i="17"/>
  <c r="L745" i="17"/>
  <c r="M745" i="17"/>
  <c r="N745" i="17"/>
  <c r="O745" i="17"/>
  <c r="P745" i="17"/>
  <c r="Q745" i="17"/>
  <c r="R745" i="17"/>
  <c r="S745" i="17"/>
  <c r="T745" i="17"/>
  <c r="U745" i="17"/>
  <c r="V745" i="17"/>
  <c r="W745" i="17"/>
  <c r="X745" i="17"/>
  <c r="Y745" i="17"/>
  <c r="Z745" i="17"/>
  <c r="AB745" i="17"/>
  <c r="AC745" i="17"/>
  <c r="AE745" i="17"/>
  <c r="C746" i="17"/>
  <c r="D746" i="17"/>
  <c r="E746" i="17"/>
  <c r="F746" i="17"/>
  <c r="G746" i="17"/>
  <c r="H746" i="17"/>
  <c r="I746" i="17"/>
  <c r="J746" i="17"/>
  <c r="K746" i="17"/>
  <c r="L746" i="17"/>
  <c r="M746" i="17"/>
  <c r="N746" i="17"/>
  <c r="O746" i="17"/>
  <c r="P746" i="17"/>
  <c r="Q746" i="17"/>
  <c r="R746" i="17"/>
  <c r="S746" i="17"/>
  <c r="T746" i="17"/>
  <c r="U746" i="17"/>
  <c r="V746" i="17"/>
  <c r="W746" i="17"/>
  <c r="X746" i="17"/>
  <c r="Y746" i="17"/>
  <c r="Z746" i="17"/>
  <c r="AB746" i="17"/>
  <c r="AC746" i="17"/>
  <c r="AE746" i="17"/>
  <c r="AD746" i="17" s="1"/>
  <c r="C747" i="17"/>
  <c r="D747" i="17"/>
  <c r="E747" i="17"/>
  <c r="F747" i="17"/>
  <c r="G747" i="17"/>
  <c r="H747" i="17"/>
  <c r="I747" i="17"/>
  <c r="J747" i="17"/>
  <c r="K747" i="17"/>
  <c r="L747" i="17"/>
  <c r="M747" i="17"/>
  <c r="N747" i="17"/>
  <c r="O747" i="17"/>
  <c r="P747" i="17"/>
  <c r="Q747" i="17"/>
  <c r="R747" i="17"/>
  <c r="S747" i="17"/>
  <c r="T747" i="17"/>
  <c r="U747" i="17"/>
  <c r="V747" i="17"/>
  <c r="W747" i="17"/>
  <c r="X747" i="17"/>
  <c r="Y747" i="17"/>
  <c r="Z747" i="17"/>
  <c r="AB747" i="17"/>
  <c r="AC747" i="17"/>
  <c r="AE747" i="17"/>
  <c r="AD747" i="17" s="1"/>
  <c r="C748" i="17"/>
  <c r="D748" i="17"/>
  <c r="E748" i="17"/>
  <c r="F748" i="17"/>
  <c r="G748" i="17"/>
  <c r="H748" i="17"/>
  <c r="I748" i="17"/>
  <c r="J748" i="17"/>
  <c r="K748" i="17"/>
  <c r="L748" i="17"/>
  <c r="M748" i="17"/>
  <c r="N748" i="17"/>
  <c r="O748" i="17"/>
  <c r="P748" i="17"/>
  <c r="Q748" i="17"/>
  <c r="R748" i="17"/>
  <c r="S748" i="17"/>
  <c r="T748" i="17"/>
  <c r="U748" i="17"/>
  <c r="V748" i="17"/>
  <c r="W748" i="17"/>
  <c r="X748" i="17"/>
  <c r="Y748" i="17"/>
  <c r="Z748" i="17"/>
  <c r="AB748" i="17"/>
  <c r="AC748" i="17"/>
  <c r="AE748" i="17"/>
  <c r="AI748" i="17" s="1"/>
  <c r="AJ748" i="17" s="1"/>
  <c r="C749" i="17"/>
  <c r="D749" i="17"/>
  <c r="E749" i="17"/>
  <c r="F749" i="17"/>
  <c r="G749" i="17"/>
  <c r="H749" i="17"/>
  <c r="I749" i="17"/>
  <c r="J749" i="17"/>
  <c r="K749" i="17"/>
  <c r="L749" i="17"/>
  <c r="M749" i="17"/>
  <c r="N749" i="17"/>
  <c r="O749" i="17"/>
  <c r="P749" i="17"/>
  <c r="Q749" i="17"/>
  <c r="R749" i="17"/>
  <c r="S749" i="17"/>
  <c r="T749" i="17"/>
  <c r="U749" i="17"/>
  <c r="V749" i="17"/>
  <c r="W749" i="17"/>
  <c r="X749" i="17"/>
  <c r="Y749" i="17"/>
  <c r="Z749" i="17"/>
  <c r="AB749" i="17"/>
  <c r="AC749" i="17"/>
  <c r="AE749" i="17"/>
  <c r="AD749" i="17" s="1"/>
  <c r="C750" i="17"/>
  <c r="D750" i="17"/>
  <c r="E750" i="17"/>
  <c r="F750" i="17"/>
  <c r="G750" i="17"/>
  <c r="H750" i="17"/>
  <c r="I750" i="17"/>
  <c r="J750" i="17"/>
  <c r="K750" i="17"/>
  <c r="L750" i="17"/>
  <c r="M750" i="17"/>
  <c r="N750" i="17"/>
  <c r="O750" i="17"/>
  <c r="P750" i="17"/>
  <c r="Q750" i="17"/>
  <c r="R750" i="17"/>
  <c r="S750" i="17"/>
  <c r="T750" i="17"/>
  <c r="U750" i="17"/>
  <c r="V750" i="17"/>
  <c r="W750" i="17"/>
  <c r="X750" i="17"/>
  <c r="Y750" i="17"/>
  <c r="Z750" i="17"/>
  <c r="AB750" i="17"/>
  <c r="AC750" i="17"/>
  <c r="AE750" i="17"/>
  <c r="AD750" i="17" s="1"/>
  <c r="C751" i="17"/>
  <c r="D751" i="17"/>
  <c r="E751" i="17"/>
  <c r="F751" i="17"/>
  <c r="G751" i="17"/>
  <c r="H751" i="17"/>
  <c r="I751" i="17"/>
  <c r="J751" i="17"/>
  <c r="K751" i="17"/>
  <c r="L751" i="17"/>
  <c r="M751" i="17"/>
  <c r="N751" i="17"/>
  <c r="O751" i="17"/>
  <c r="P751" i="17"/>
  <c r="Q751" i="17"/>
  <c r="R751" i="17"/>
  <c r="S751" i="17"/>
  <c r="T751" i="17"/>
  <c r="U751" i="17"/>
  <c r="V751" i="17"/>
  <c r="W751" i="17"/>
  <c r="X751" i="17"/>
  <c r="Y751" i="17"/>
  <c r="Z751" i="17"/>
  <c r="AB751" i="17"/>
  <c r="AC751" i="17"/>
  <c r="AD751" i="17"/>
  <c r="AE751" i="17"/>
  <c r="AI751" i="17" s="1"/>
  <c r="AJ751" i="17" s="1"/>
  <c r="C752" i="17"/>
  <c r="D752" i="17"/>
  <c r="E752" i="17"/>
  <c r="F752" i="17"/>
  <c r="G752" i="17"/>
  <c r="H752" i="17"/>
  <c r="I752" i="17"/>
  <c r="J752" i="17"/>
  <c r="K752" i="17"/>
  <c r="L752" i="17"/>
  <c r="M752" i="17"/>
  <c r="N752" i="17"/>
  <c r="O752" i="17"/>
  <c r="P752" i="17"/>
  <c r="Q752" i="17"/>
  <c r="R752" i="17"/>
  <c r="S752" i="17"/>
  <c r="T752" i="17"/>
  <c r="U752" i="17"/>
  <c r="V752" i="17"/>
  <c r="W752" i="17"/>
  <c r="X752" i="17"/>
  <c r="Y752" i="17"/>
  <c r="Z752" i="17"/>
  <c r="AB752" i="17"/>
  <c r="AC752" i="17"/>
  <c r="AE752" i="17"/>
  <c r="AD752" i="17" s="1"/>
  <c r="AI752" i="17"/>
  <c r="AJ752" i="17" s="1"/>
  <c r="C753" i="17"/>
  <c r="D753" i="17"/>
  <c r="E753" i="17"/>
  <c r="F753" i="17"/>
  <c r="G753" i="17"/>
  <c r="H753" i="17"/>
  <c r="I753" i="17"/>
  <c r="J753" i="17"/>
  <c r="K753" i="17"/>
  <c r="L753" i="17"/>
  <c r="M753" i="17"/>
  <c r="N753" i="17"/>
  <c r="O753" i="17"/>
  <c r="P753" i="17"/>
  <c r="Q753" i="17"/>
  <c r="R753" i="17"/>
  <c r="S753" i="17"/>
  <c r="T753" i="17"/>
  <c r="U753" i="17"/>
  <c r="V753" i="17"/>
  <c r="W753" i="17"/>
  <c r="X753" i="17"/>
  <c r="Y753" i="17"/>
  <c r="Z753" i="17"/>
  <c r="AB753" i="17"/>
  <c r="AC753" i="17"/>
  <c r="AD753" i="17"/>
  <c r="AE753" i="17"/>
  <c r="AI753" i="17"/>
  <c r="C754" i="17"/>
  <c r="D754" i="17"/>
  <c r="E754" i="17"/>
  <c r="F754" i="17"/>
  <c r="G754" i="17"/>
  <c r="H754" i="17"/>
  <c r="I754" i="17"/>
  <c r="J754" i="17"/>
  <c r="K754" i="17"/>
  <c r="L754" i="17"/>
  <c r="M754" i="17"/>
  <c r="N754" i="17"/>
  <c r="O754" i="17"/>
  <c r="P754" i="17"/>
  <c r="Q754" i="17"/>
  <c r="R754" i="17"/>
  <c r="S754" i="17"/>
  <c r="T754" i="17"/>
  <c r="U754" i="17"/>
  <c r="V754" i="17"/>
  <c r="W754" i="17"/>
  <c r="X754" i="17"/>
  <c r="Y754" i="17"/>
  <c r="Z754" i="17"/>
  <c r="AB754" i="17"/>
  <c r="AC754" i="17"/>
  <c r="AE754" i="17"/>
  <c r="AD754" i="17" s="1"/>
  <c r="AI754" i="17"/>
  <c r="AJ754" i="17" s="1"/>
  <c r="C755" i="17"/>
  <c r="D755" i="17"/>
  <c r="E755" i="17"/>
  <c r="F755" i="17"/>
  <c r="G755" i="17"/>
  <c r="H755" i="17"/>
  <c r="I755" i="17"/>
  <c r="J755" i="17"/>
  <c r="K755" i="17"/>
  <c r="L755" i="17"/>
  <c r="M755" i="17"/>
  <c r="N755" i="17"/>
  <c r="O755" i="17"/>
  <c r="P755" i="17"/>
  <c r="Q755" i="17"/>
  <c r="R755" i="17"/>
  <c r="S755" i="17"/>
  <c r="T755" i="17"/>
  <c r="U755" i="17"/>
  <c r="V755" i="17"/>
  <c r="W755" i="17"/>
  <c r="X755" i="17"/>
  <c r="Y755" i="17"/>
  <c r="Z755" i="17"/>
  <c r="AB755" i="17"/>
  <c r="AC755" i="17"/>
  <c r="AE755" i="17"/>
  <c r="AI755" i="17" s="1"/>
  <c r="C756" i="17"/>
  <c r="D756" i="17"/>
  <c r="E756" i="17"/>
  <c r="F756" i="17"/>
  <c r="G756" i="17"/>
  <c r="H756" i="17"/>
  <c r="I756" i="17"/>
  <c r="J756" i="17"/>
  <c r="K756" i="17"/>
  <c r="L756" i="17"/>
  <c r="M756" i="17"/>
  <c r="N756" i="17"/>
  <c r="O756" i="17"/>
  <c r="P756" i="17"/>
  <c r="Q756" i="17"/>
  <c r="R756" i="17"/>
  <c r="S756" i="17"/>
  <c r="T756" i="17"/>
  <c r="U756" i="17"/>
  <c r="V756" i="17"/>
  <c r="W756" i="17"/>
  <c r="X756" i="17"/>
  <c r="Y756" i="17"/>
  <c r="Z756" i="17"/>
  <c r="AB756" i="17"/>
  <c r="AC756" i="17"/>
  <c r="AE756" i="17"/>
  <c r="C757" i="17"/>
  <c r="D757" i="17"/>
  <c r="E757" i="17"/>
  <c r="F757" i="17"/>
  <c r="G757" i="17"/>
  <c r="H757" i="17"/>
  <c r="I757" i="17"/>
  <c r="J757" i="17"/>
  <c r="K757" i="17"/>
  <c r="L757" i="17"/>
  <c r="M757" i="17"/>
  <c r="N757" i="17"/>
  <c r="O757" i="17"/>
  <c r="P757" i="17"/>
  <c r="Q757" i="17"/>
  <c r="R757" i="17"/>
  <c r="S757" i="17"/>
  <c r="T757" i="17"/>
  <c r="U757" i="17"/>
  <c r="V757" i="17"/>
  <c r="W757" i="17"/>
  <c r="X757" i="17"/>
  <c r="Y757" i="17"/>
  <c r="Z757" i="17"/>
  <c r="AB757" i="17"/>
  <c r="AC757" i="17"/>
  <c r="AE757" i="17"/>
  <c r="AI757" i="17" s="1"/>
  <c r="C758" i="17"/>
  <c r="D758" i="17"/>
  <c r="E758" i="17"/>
  <c r="F758" i="17"/>
  <c r="G758" i="17"/>
  <c r="H758" i="17"/>
  <c r="I758" i="17"/>
  <c r="J758" i="17"/>
  <c r="K758" i="17"/>
  <c r="L758" i="17"/>
  <c r="M758" i="17"/>
  <c r="N758" i="17"/>
  <c r="O758" i="17"/>
  <c r="P758" i="17"/>
  <c r="Q758" i="17"/>
  <c r="R758" i="17"/>
  <c r="S758" i="17"/>
  <c r="T758" i="17"/>
  <c r="U758" i="17"/>
  <c r="V758" i="17"/>
  <c r="W758" i="17"/>
  <c r="X758" i="17"/>
  <c r="Y758" i="17"/>
  <c r="Z758" i="17"/>
  <c r="AB758" i="17"/>
  <c r="AC758" i="17"/>
  <c r="AE758" i="17"/>
  <c r="AD758" i="17" s="1"/>
  <c r="C759" i="17"/>
  <c r="D759" i="17"/>
  <c r="E759" i="17"/>
  <c r="F759" i="17"/>
  <c r="G759" i="17"/>
  <c r="H759" i="17"/>
  <c r="I759" i="17"/>
  <c r="J759" i="17"/>
  <c r="K759" i="17"/>
  <c r="L759" i="17"/>
  <c r="M759" i="17"/>
  <c r="N759" i="17"/>
  <c r="O759" i="17"/>
  <c r="P759" i="17"/>
  <c r="Q759" i="17"/>
  <c r="R759" i="17"/>
  <c r="S759" i="17"/>
  <c r="T759" i="17"/>
  <c r="U759" i="17"/>
  <c r="V759" i="17"/>
  <c r="W759" i="17"/>
  <c r="X759" i="17"/>
  <c r="Y759" i="17"/>
  <c r="Z759" i="17"/>
  <c r="AB759" i="17"/>
  <c r="AC759" i="17"/>
  <c r="AE759" i="17"/>
  <c r="AD759" i="17" s="1"/>
  <c r="C760" i="17"/>
  <c r="D760" i="17"/>
  <c r="E760" i="17"/>
  <c r="F760" i="17"/>
  <c r="G760" i="17"/>
  <c r="H760" i="17"/>
  <c r="I760" i="17"/>
  <c r="J760" i="17"/>
  <c r="K760" i="17"/>
  <c r="L760" i="17"/>
  <c r="M760" i="17"/>
  <c r="N760" i="17"/>
  <c r="O760" i="17"/>
  <c r="P760" i="17"/>
  <c r="Q760" i="17"/>
  <c r="R760" i="17"/>
  <c r="S760" i="17"/>
  <c r="T760" i="17"/>
  <c r="U760" i="17"/>
  <c r="V760" i="17"/>
  <c r="W760" i="17"/>
  <c r="X760" i="17"/>
  <c r="Y760" i="17"/>
  <c r="Z760" i="17"/>
  <c r="AB760" i="17"/>
  <c r="AC760" i="17"/>
  <c r="AE760" i="17"/>
  <c r="AD760" i="17" s="1"/>
  <c r="C761" i="17"/>
  <c r="D761" i="17"/>
  <c r="E761" i="17"/>
  <c r="F761" i="17"/>
  <c r="G761" i="17"/>
  <c r="H761" i="17"/>
  <c r="I761" i="17"/>
  <c r="J761" i="17"/>
  <c r="K761" i="17"/>
  <c r="L761" i="17"/>
  <c r="M761" i="17"/>
  <c r="N761" i="17"/>
  <c r="O761" i="17"/>
  <c r="P761" i="17"/>
  <c r="Q761" i="17"/>
  <c r="R761" i="17"/>
  <c r="S761" i="17"/>
  <c r="T761" i="17"/>
  <c r="U761" i="17"/>
  <c r="V761" i="17"/>
  <c r="W761" i="17"/>
  <c r="X761" i="17"/>
  <c r="Y761" i="17"/>
  <c r="Z761" i="17"/>
  <c r="AB761" i="17"/>
  <c r="AC761" i="17"/>
  <c r="AE761" i="17"/>
  <c r="AD761" i="17" s="1"/>
  <c r="C762" i="17"/>
  <c r="D762" i="17"/>
  <c r="E762" i="17"/>
  <c r="F762" i="17"/>
  <c r="G762" i="17"/>
  <c r="H762" i="17"/>
  <c r="I762" i="17"/>
  <c r="J762" i="17"/>
  <c r="K762" i="17"/>
  <c r="L762" i="17"/>
  <c r="M762" i="17"/>
  <c r="N762" i="17"/>
  <c r="O762" i="17"/>
  <c r="P762" i="17"/>
  <c r="Q762" i="17"/>
  <c r="R762" i="17"/>
  <c r="S762" i="17"/>
  <c r="T762" i="17"/>
  <c r="U762" i="17"/>
  <c r="V762" i="17"/>
  <c r="W762" i="17"/>
  <c r="X762" i="17"/>
  <c r="Y762" i="17"/>
  <c r="Z762" i="17"/>
  <c r="AB762" i="17"/>
  <c r="AC762" i="17"/>
  <c r="AE762" i="17"/>
  <c r="AD762" i="17" s="1"/>
  <c r="C763" i="17"/>
  <c r="D763" i="17"/>
  <c r="E763" i="17"/>
  <c r="F763" i="17"/>
  <c r="G763" i="17"/>
  <c r="H763" i="17"/>
  <c r="I763" i="17"/>
  <c r="J763" i="17"/>
  <c r="K763" i="17"/>
  <c r="L763" i="17"/>
  <c r="M763" i="17"/>
  <c r="N763" i="17"/>
  <c r="O763" i="17"/>
  <c r="P763" i="17"/>
  <c r="Q763" i="17"/>
  <c r="R763" i="17"/>
  <c r="S763" i="17"/>
  <c r="T763" i="17"/>
  <c r="U763" i="17"/>
  <c r="V763" i="17"/>
  <c r="W763" i="17"/>
  <c r="X763" i="17"/>
  <c r="Y763" i="17"/>
  <c r="Z763" i="17"/>
  <c r="AB763" i="17"/>
  <c r="AC763" i="17"/>
  <c r="AE763" i="17" s="1"/>
  <c r="C764" i="17"/>
  <c r="D764" i="17"/>
  <c r="E764" i="17"/>
  <c r="F764" i="17"/>
  <c r="G764" i="17"/>
  <c r="H764" i="17"/>
  <c r="I764" i="17"/>
  <c r="J764" i="17"/>
  <c r="K764" i="17"/>
  <c r="L764" i="17"/>
  <c r="M764" i="17"/>
  <c r="N764" i="17"/>
  <c r="O764" i="17"/>
  <c r="P764" i="17"/>
  <c r="Q764" i="17"/>
  <c r="R764" i="17"/>
  <c r="S764" i="17"/>
  <c r="T764" i="17"/>
  <c r="U764" i="17"/>
  <c r="V764" i="17"/>
  <c r="W764" i="17"/>
  <c r="X764" i="17"/>
  <c r="Y764" i="17"/>
  <c r="Z764" i="17"/>
  <c r="AB764" i="17"/>
  <c r="AC764" i="17"/>
  <c r="AE764" i="17"/>
  <c r="AD764" i="17" s="1"/>
  <c r="AI764" i="17"/>
  <c r="AJ764" i="17" s="1"/>
  <c r="C765" i="17"/>
  <c r="D765" i="17"/>
  <c r="E765" i="17"/>
  <c r="F765" i="17"/>
  <c r="G765" i="17"/>
  <c r="H765" i="17"/>
  <c r="I765" i="17"/>
  <c r="J765" i="17"/>
  <c r="K765" i="17"/>
  <c r="L765" i="17"/>
  <c r="M765" i="17"/>
  <c r="N765" i="17"/>
  <c r="O765" i="17"/>
  <c r="P765" i="17"/>
  <c r="Q765" i="17"/>
  <c r="R765" i="17"/>
  <c r="S765" i="17"/>
  <c r="T765" i="17"/>
  <c r="U765" i="17"/>
  <c r="V765" i="17"/>
  <c r="W765" i="17"/>
  <c r="X765" i="17"/>
  <c r="Y765" i="17"/>
  <c r="Z765" i="17"/>
  <c r="AB765" i="17"/>
  <c r="AC765" i="17"/>
  <c r="AE765" i="17"/>
  <c r="AI765" i="17" s="1"/>
  <c r="C766" i="17"/>
  <c r="D766" i="17"/>
  <c r="E766" i="17"/>
  <c r="F766" i="17"/>
  <c r="G766" i="17"/>
  <c r="H766" i="17"/>
  <c r="I766" i="17"/>
  <c r="J766" i="17"/>
  <c r="K766" i="17"/>
  <c r="L766" i="17"/>
  <c r="M766" i="17"/>
  <c r="N766" i="17"/>
  <c r="O766" i="17"/>
  <c r="P766" i="17"/>
  <c r="Q766" i="17"/>
  <c r="R766" i="17"/>
  <c r="S766" i="17"/>
  <c r="T766" i="17"/>
  <c r="U766" i="17"/>
  <c r="V766" i="17"/>
  <c r="W766" i="17"/>
  <c r="X766" i="17"/>
  <c r="Y766" i="17"/>
  <c r="Z766" i="17"/>
  <c r="AB766" i="17"/>
  <c r="AC766" i="17"/>
  <c r="AE766" i="17"/>
  <c r="AD766" i="17" s="1"/>
  <c r="C767" i="17"/>
  <c r="D767" i="17"/>
  <c r="E767" i="17"/>
  <c r="F767" i="17"/>
  <c r="G767" i="17"/>
  <c r="H767" i="17"/>
  <c r="I767" i="17"/>
  <c r="J767" i="17"/>
  <c r="K767" i="17"/>
  <c r="L767" i="17"/>
  <c r="M767" i="17"/>
  <c r="N767" i="17"/>
  <c r="O767" i="17"/>
  <c r="P767" i="17"/>
  <c r="Q767" i="17"/>
  <c r="R767" i="17"/>
  <c r="S767" i="17"/>
  <c r="T767" i="17"/>
  <c r="U767" i="17"/>
  <c r="V767" i="17"/>
  <c r="W767" i="17"/>
  <c r="X767" i="17"/>
  <c r="Y767" i="17"/>
  <c r="Z767" i="17"/>
  <c r="AB767" i="17"/>
  <c r="AC767" i="17"/>
  <c r="AE767" i="17"/>
  <c r="AI767" i="17" s="1"/>
  <c r="C768" i="17"/>
  <c r="D768" i="17"/>
  <c r="E768" i="17"/>
  <c r="F768" i="17"/>
  <c r="G768" i="17"/>
  <c r="H768" i="17"/>
  <c r="I768" i="17"/>
  <c r="J768" i="17"/>
  <c r="K768" i="17"/>
  <c r="L768" i="17"/>
  <c r="M768" i="17"/>
  <c r="N768" i="17"/>
  <c r="O768" i="17"/>
  <c r="P768" i="17"/>
  <c r="Q768" i="17"/>
  <c r="R768" i="17"/>
  <c r="S768" i="17"/>
  <c r="T768" i="17"/>
  <c r="U768" i="17"/>
  <c r="V768" i="17"/>
  <c r="W768" i="17"/>
  <c r="X768" i="17"/>
  <c r="Y768" i="17"/>
  <c r="Z768" i="17"/>
  <c r="AB768" i="17"/>
  <c r="AC768" i="17"/>
  <c r="AE768" i="17"/>
  <c r="C769" i="17"/>
  <c r="D769" i="17"/>
  <c r="E769" i="17"/>
  <c r="F769" i="17"/>
  <c r="G769" i="17"/>
  <c r="H769" i="17"/>
  <c r="I769" i="17"/>
  <c r="J769" i="17"/>
  <c r="K769" i="17"/>
  <c r="L769" i="17"/>
  <c r="M769" i="17"/>
  <c r="N769" i="17"/>
  <c r="O769" i="17"/>
  <c r="P769" i="17"/>
  <c r="Q769" i="17"/>
  <c r="R769" i="17"/>
  <c r="S769" i="17"/>
  <c r="T769" i="17"/>
  <c r="U769" i="17"/>
  <c r="V769" i="17"/>
  <c r="W769" i="17"/>
  <c r="X769" i="17"/>
  <c r="Y769" i="17"/>
  <c r="Z769" i="17"/>
  <c r="AB769" i="17"/>
  <c r="AC769" i="17"/>
  <c r="AE769" i="17"/>
  <c r="AI769" i="17" s="1"/>
  <c r="C770" i="17"/>
  <c r="D770" i="17"/>
  <c r="E770" i="17"/>
  <c r="F770" i="17"/>
  <c r="G770" i="17"/>
  <c r="H770" i="17"/>
  <c r="I770" i="17"/>
  <c r="J770" i="17"/>
  <c r="K770" i="17"/>
  <c r="L770" i="17"/>
  <c r="M770" i="17"/>
  <c r="N770" i="17"/>
  <c r="O770" i="17"/>
  <c r="P770" i="17"/>
  <c r="Q770" i="17"/>
  <c r="R770" i="17"/>
  <c r="S770" i="17"/>
  <c r="T770" i="17"/>
  <c r="U770" i="17"/>
  <c r="V770" i="17"/>
  <c r="W770" i="17"/>
  <c r="X770" i="17"/>
  <c r="Y770" i="17"/>
  <c r="Z770" i="17"/>
  <c r="AB770" i="17"/>
  <c r="AC770" i="17"/>
  <c r="AE770" i="17"/>
  <c r="AD770" i="17" s="1"/>
  <c r="C771" i="17"/>
  <c r="D771" i="17"/>
  <c r="E771" i="17"/>
  <c r="F771" i="17"/>
  <c r="G771" i="17"/>
  <c r="H771" i="17"/>
  <c r="I771" i="17"/>
  <c r="J771" i="17"/>
  <c r="K771" i="17"/>
  <c r="L771" i="17"/>
  <c r="M771" i="17"/>
  <c r="N771" i="17"/>
  <c r="O771" i="17"/>
  <c r="P771" i="17"/>
  <c r="Q771" i="17"/>
  <c r="R771" i="17"/>
  <c r="S771" i="17"/>
  <c r="T771" i="17"/>
  <c r="U771" i="17"/>
  <c r="V771" i="17"/>
  <c r="W771" i="17"/>
  <c r="X771" i="17"/>
  <c r="Y771" i="17"/>
  <c r="Z771" i="17"/>
  <c r="AB771" i="17"/>
  <c r="AC771" i="17"/>
  <c r="AD771" i="17"/>
  <c r="AE771" i="17"/>
  <c r="AI771" i="17" s="1"/>
  <c r="AK771" i="17" s="1"/>
  <c r="C772" i="17"/>
  <c r="D772" i="17"/>
  <c r="E772" i="17"/>
  <c r="F772" i="17"/>
  <c r="G772" i="17"/>
  <c r="H772" i="17"/>
  <c r="I772" i="17"/>
  <c r="J772" i="17"/>
  <c r="K772" i="17"/>
  <c r="L772" i="17"/>
  <c r="M772" i="17"/>
  <c r="N772" i="17"/>
  <c r="O772" i="17"/>
  <c r="P772" i="17"/>
  <c r="Q772" i="17"/>
  <c r="R772" i="17"/>
  <c r="S772" i="17"/>
  <c r="T772" i="17"/>
  <c r="U772" i="17"/>
  <c r="V772" i="17"/>
  <c r="W772" i="17"/>
  <c r="X772" i="17"/>
  <c r="Y772" i="17"/>
  <c r="Z772" i="17"/>
  <c r="AB772" i="17"/>
  <c r="AC772" i="17"/>
  <c r="AE772" i="17"/>
  <c r="AI772" i="17" s="1"/>
  <c r="C773" i="17"/>
  <c r="D773" i="17"/>
  <c r="E773" i="17"/>
  <c r="F773" i="17"/>
  <c r="G773" i="17"/>
  <c r="H773" i="17"/>
  <c r="I773" i="17"/>
  <c r="J773" i="17"/>
  <c r="K773" i="17"/>
  <c r="L773" i="17"/>
  <c r="M773" i="17"/>
  <c r="N773" i="17"/>
  <c r="O773" i="17"/>
  <c r="P773" i="17"/>
  <c r="Q773" i="17"/>
  <c r="R773" i="17"/>
  <c r="S773" i="17"/>
  <c r="T773" i="17"/>
  <c r="U773" i="17"/>
  <c r="V773" i="17"/>
  <c r="W773" i="17"/>
  <c r="X773" i="17"/>
  <c r="Y773" i="17"/>
  <c r="Z773" i="17"/>
  <c r="AB773" i="17"/>
  <c r="AC773" i="17"/>
  <c r="AE773" i="17"/>
  <c r="AD773" i="17" s="1"/>
  <c r="C774" i="17"/>
  <c r="D774" i="17"/>
  <c r="E774" i="17"/>
  <c r="F774" i="17"/>
  <c r="G774" i="17"/>
  <c r="H774" i="17"/>
  <c r="I774" i="17"/>
  <c r="J774" i="17"/>
  <c r="K774" i="17"/>
  <c r="L774" i="17"/>
  <c r="M774" i="17"/>
  <c r="N774" i="17"/>
  <c r="O774" i="17"/>
  <c r="P774" i="17"/>
  <c r="Q774" i="17"/>
  <c r="R774" i="17"/>
  <c r="S774" i="17"/>
  <c r="T774" i="17"/>
  <c r="U774" i="17"/>
  <c r="V774" i="17"/>
  <c r="W774" i="17"/>
  <c r="X774" i="17"/>
  <c r="Y774" i="17"/>
  <c r="Z774" i="17"/>
  <c r="AB774" i="17"/>
  <c r="AC774" i="17"/>
  <c r="AE774" i="17"/>
  <c r="AD774" i="17" s="1"/>
  <c r="C775" i="17"/>
  <c r="D775" i="17"/>
  <c r="E775" i="17"/>
  <c r="F775" i="17"/>
  <c r="G775" i="17"/>
  <c r="H775" i="17"/>
  <c r="I775" i="17"/>
  <c r="J775" i="17"/>
  <c r="K775" i="17"/>
  <c r="L775" i="17"/>
  <c r="M775" i="17"/>
  <c r="N775" i="17"/>
  <c r="O775" i="17"/>
  <c r="P775" i="17"/>
  <c r="Q775" i="17"/>
  <c r="R775" i="17"/>
  <c r="S775" i="17"/>
  <c r="T775" i="17"/>
  <c r="U775" i="17"/>
  <c r="V775" i="17"/>
  <c r="W775" i="17"/>
  <c r="X775" i="17"/>
  <c r="Y775" i="17"/>
  <c r="Z775" i="17"/>
  <c r="AB775" i="17"/>
  <c r="AC775" i="17"/>
  <c r="AE775" i="17"/>
  <c r="AI775" i="17" s="1"/>
  <c r="AJ775" i="17" s="1"/>
  <c r="C776" i="17"/>
  <c r="D776" i="17"/>
  <c r="E776" i="17"/>
  <c r="F776" i="17"/>
  <c r="G776" i="17"/>
  <c r="H776" i="17"/>
  <c r="I776" i="17"/>
  <c r="J776" i="17"/>
  <c r="K776" i="17"/>
  <c r="L776" i="17"/>
  <c r="M776" i="17"/>
  <c r="N776" i="17"/>
  <c r="O776" i="17"/>
  <c r="P776" i="17"/>
  <c r="Q776" i="17"/>
  <c r="R776" i="17"/>
  <c r="S776" i="17"/>
  <c r="T776" i="17"/>
  <c r="U776" i="17"/>
  <c r="V776" i="17"/>
  <c r="W776" i="17"/>
  <c r="X776" i="17"/>
  <c r="Y776" i="17"/>
  <c r="Z776" i="17"/>
  <c r="AB776" i="17"/>
  <c r="AC776" i="17"/>
  <c r="AE776" i="17"/>
  <c r="AD776" i="17" s="1"/>
  <c r="C777" i="17"/>
  <c r="D777" i="17"/>
  <c r="E777" i="17"/>
  <c r="F777" i="17"/>
  <c r="G777" i="17"/>
  <c r="H777" i="17"/>
  <c r="I777" i="17"/>
  <c r="J777" i="17"/>
  <c r="K777" i="17"/>
  <c r="L777" i="17"/>
  <c r="M777" i="17"/>
  <c r="N777" i="17"/>
  <c r="O777" i="17"/>
  <c r="P777" i="17"/>
  <c r="Q777" i="17"/>
  <c r="R777" i="17"/>
  <c r="S777" i="17"/>
  <c r="T777" i="17"/>
  <c r="U777" i="17"/>
  <c r="V777" i="17"/>
  <c r="W777" i="17"/>
  <c r="X777" i="17"/>
  <c r="Y777" i="17"/>
  <c r="Z777" i="17"/>
  <c r="AB777" i="17"/>
  <c r="AC777" i="17"/>
  <c r="AD777" i="17"/>
  <c r="AE777" i="17"/>
  <c r="AI777" i="17"/>
  <c r="C778" i="17"/>
  <c r="D778" i="17"/>
  <c r="E778" i="17"/>
  <c r="F778" i="17"/>
  <c r="G778" i="17"/>
  <c r="H778" i="17"/>
  <c r="I778" i="17"/>
  <c r="J778" i="17"/>
  <c r="K778" i="17"/>
  <c r="L778" i="17"/>
  <c r="M778" i="17"/>
  <c r="N778" i="17"/>
  <c r="O778" i="17"/>
  <c r="P778" i="17"/>
  <c r="Q778" i="17"/>
  <c r="R778" i="17"/>
  <c r="S778" i="17"/>
  <c r="T778" i="17"/>
  <c r="U778" i="17"/>
  <c r="V778" i="17"/>
  <c r="W778" i="17"/>
  <c r="X778" i="17"/>
  <c r="Y778" i="17"/>
  <c r="Z778" i="17"/>
  <c r="AB778" i="17"/>
  <c r="AC778" i="17"/>
  <c r="AE778" i="17"/>
  <c r="AD778" i="17" s="1"/>
  <c r="C779" i="17"/>
  <c r="D779" i="17"/>
  <c r="E779" i="17"/>
  <c r="F779" i="17"/>
  <c r="G779" i="17"/>
  <c r="H779" i="17"/>
  <c r="I779" i="17"/>
  <c r="J779" i="17"/>
  <c r="K779" i="17"/>
  <c r="L779" i="17"/>
  <c r="M779" i="17"/>
  <c r="N779" i="17"/>
  <c r="O779" i="17"/>
  <c r="P779" i="17"/>
  <c r="Q779" i="17"/>
  <c r="R779" i="17"/>
  <c r="S779" i="17"/>
  <c r="T779" i="17"/>
  <c r="U779" i="17"/>
  <c r="V779" i="17"/>
  <c r="W779" i="17"/>
  <c r="X779" i="17"/>
  <c r="Y779" i="17"/>
  <c r="Z779" i="17"/>
  <c r="AB779" i="17"/>
  <c r="AC779" i="17"/>
  <c r="AE779" i="17"/>
  <c r="AI779" i="17" s="1"/>
  <c r="C780" i="17"/>
  <c r="D780" i="17"/>
  <c r="E780" i="17"/>
  <c r="F780" i="17"/>
  <c r="G780" i="17"/>
  <c r="H780" i="17"/>
  <c r="I780" i="17"/>
  <c r="J780" i="17"/>
  <c r="K780" i="17"/>
  <c r="L780" i="17"/>
  <c r="M780" i="17"/>
  <c r="N780" i="17"/>
  <c r="O780" i="17"/>
  <c r="P780" i="17"/>
  <c r="Q780" i="17"/>
  <c r="R780" i="17"/>
  <c r="S780" i="17"/>
  <c r="T780" i="17"/>
  <c r="U780" i="17"/>
  <c r="V780" i="17"/>
  <c r="W780" i="17"/>
  <c r="X780" i="17"/>
  <c r="Y780" i="17"/>
  <c r="Z780" i="17"/>
  <c r="AB780" i="17"/>
  <c r="AC780" i="17"/>
  <c r="AE780" i="17"/>
  <c r="C781" i="17"/>
  <c r="D781" i="17"/>
  <c r="E781" i="17"/>
  <c r="F781" i="17"/>
  <c r="G781" i="17"/>
  <c r="H781" i="17"/>
  <c r="I781" i="17"/>
  <c r="J781" i="17"/>
  <c r="K781" i="17"/>
  <c r="L781" i="17"/>
  <c r="M781" i="17"/>
  <c r="N781" i="17"/>
  <c r="O781" i="17"/>
  <c r="P781" i="17"/>
  <c r="Q781" i="17"/>
  <c r="R781" i="17"/>
  <c r="S781" i="17"/>
  <c r="T781" i="17"/>
  <c r="U781" i="17"/>
  <c r="V781" i="17"/>
  <c r="W781" i="17"/>
  <c r="X781" i="17"/>
  <c r="Y781" i="17"/>
  <c r="Z781" i="17"/>
  <c r="AB781" i="17"/>
  <c r="AC781" i="17"/>
  <c r="AE781" i="17"/>
  <c r="AI781" i="17" s="1"/>
  <c r="C782" i="17"/>
  <c r="D782" i="17"/>
  <c r="E782" i="17"/>
  <c r="F782" i="17"/>
  <c r="G782" i="17"/>
  <c r="H782" i="17"/>
  <c r="I782" i="17"/>
  <c r="J782" i="17"/>
  <c r="K782" i="17"/>
  <c r="L782" i="17"/>
  <c r="M782" i="17"/>
  <c r="N782" i="17"/>
  <c r="O782" i="17"/>
  <c r="P782" i="17"/>
  <c r="Q782" i="17"/>
  <c r="R782" i="17"/>
  <c r="S782" i="17"/>
  <c r="T782" i="17"/>
  <c r="U782" i="17"/>
  <c r="V782" i="17"/>
  <c r="W782" i="17"/>
  <c r="X782" i="17"/>
  <c r="Y782" i="17"/>
  <c r="Z782" i="17"/>
  <c r="AB782" i="17"/>
  <c r="AC782" i="17"/>
  <c r="AE782" i="17"/>
  <c r="AI782" i="17" s="1"/>
  <c r="AJ782" i="17" s="1"/>
  <c r="C783" i="17"/>
  <c r="D783" i="17"/>
  <c r="E783" i="17"/>
  <c r="F783" i="17"/>
  <c r="G783" i="17"/>
  <c r="H783" i="17"/>
  <c r="I783" i="17"/>
  <c r="J783" i="17"/>
  <c r="K783" i="17"/>
  <c r="L783" i="17"/>
  <c r="M783" i="17"/>
  <c r="N783" i="17"/>
  <c r="O783" i="17"/>
  <c r="P783" i="17"/>
  <c r="Q783" i="17"/>
  <c r="R783" i="17"/>
  <c r="S783" i="17"/>
  <c r="T783" i="17"/>
  <c r="U783" i="17"/>
  <c r="V783" i="17"/>
  <c r="W783" i="17"/>
  <c r="X783" i="17"/>
  <c r="Y783" i="17"/>
  <c r="Z783" i="17"/>
  <c r="AB783" i="17"/>
  <c r="AC783" i="17"/>
  <c r="AE783" i="17"/>
  <c r="AD783" i="17" s="1"/>
  <c r="C784" i="17"/>
  <c r="D784" i="17"/>
  <c r="E784" i="17"/>
  <c r="F784" i="17"/>
  <c r="G784" i="17"/>
  <c r="H784" i="17"/>
  <c r="I784" i="17"/>
  <c r="J784" i="17"/>
  <c r="K784" i="17"/>
  <c r="L784" i="17"/>
  <c r="M784" i="17"/>
  <c r="N784" i="17"/>
  <c r="O784" i="17"/>
  <c r="P784" i="17"/>
  <c r="Q784" i="17"/>
  <c r="R784" i="17"/>
  <c r="S784" i="17"/>
  <c r="T784" i="17"/>
  <c r="U784" i="17"/>
  <c r="V784" i="17"/>
  <c r="W784" i="17"/>
  <c r="X784" i="17"/>
  <c r="Y784" i="17"/>
  <c r="Z784" i="17"/>
  <c r="AB784" i="17"/>
  <c r="AC784" i="17"/>
  <c r="AE784" i="17"/>
  <c r="AD784" i="17" s="1"/>
  <c r="AI784" i="17"/>
  <c r="AJ784" i="17" s="1"/>
  <c r="C785" i="17"/>
  <c r="D785" i="17"/>
  <c r="E785" i="17"/>
  <c r="F785" i="17"/>
  <c r="G785" i="17"/>
  <c r="H785" i="17"/>
  <c r="I785" i="17"/>
  <c r="J785" i="17"/>
  <c r="K785" i="17"/>
  <c r="L785" i="17"/>
  <c r="M785" i="17"/>
  <c r="N785" i="17"/>
  <c r="O785" i="17"/>
  <c r="P785" i="17"/>
  <c r="Q785" i="17"/>
  <c r="R785" i="17"/>
  <c r="S785" i="17"/>
  <c r="T785" i="17"/>
  <c r="U785" i="17"/>
  <c r="V785" i="17"/>
  <c r="W785" i="17"/>
  <c r="X785" i="17"/>
  <c r="Y785" i="17"/>
  <c r="Z785" i="17"/>
  <c r="AB785" i="17"/>
  <c r="AC785" i="17"/>
  <c r="AE785" i="17"/>
  <c r="AD785" i="17" s="1"/>
  <c r="AI785" i="17"/>
  <c r="AJ785" i="17" s="1"/>
  <c r="C786" i="17"/>
  <c r="D786" i="17"/>
  <c r="E786" i="17"/>
  <c r="F786" i="17"/>
  <c r="G786" i="17"/>
  <c r="H786" i="17"/>
  <c r="I786" i="17"/>
  <c r="J786" i="17"/>
  <c r="K786" i="17"/>
  <c r="L786" i="17"/>
  <c r="M786" i="17"/>
  <c r="N786" i="17"/>
  <c r="O786" i="17"/>
  <c r="P786" i="17"/>
  <c r="Q786" i="17"/>
  <c r="R786" i="17"/>
  <c r="S786" i="17"/>
  <c r="T786" i="17"/>
  <c r="U786" i="17"/>
  <c r="V786" i="17"/>
  <c r="W786" i="17"/>
  <c r="X786" i="17"/>
  <c r="Y786" i="17"/>
  <c r="Z786" i="17"/>
  <c r="AB786" i="17"/>
  <c r="AC786" i="17"/>
  <c r="AE786" i="17"/>
  <c r="C787" i="17"/>
  <c r="D787" i="17"/>
  <c r="E787" i="17"/>
  <c r="F787" i="17"/>
  <c r="G787" i="17"/>
  <c r="H787" i="17"/>
  <c r="I787" i="17"/>
  <c r="J787" i="17"/>
  <c r="K787" i="17"/>
  <c r="L787" i="17"/>
  <c r="M787" i="17"/>
  <c r="N787" i="17"/>
  <c r="O787" i="17"/>
  <c r="P787" i="17"/>
  <c r="Q787" i="17"/>
  <c r="R787" i="17"/>
  <c r="S787" i="17"/>
  <c r="T787" i="17"/>
  <c r="U787" i="17"/>
  <c r="V787" i="17"/>
  <c r="W787" i="17"/>
  <c r="X787" i="17"/>
  <c r="Y787" i="17"/>
  <c r="Z787" i="17"/>
  <c r="AB787" i="17"/>
  <c r="AC787" i="17"/>
  <c r="AE787" i="17"/>
  <c r="C788" i="17"/>
  <c r="D788" i="17"/>
  <c r="E788" i="17"/>
  <c r="F788" i="17"/>
  <c r="G788" i="17"/>
  <c r="H788" i="17"/>
  <c r="I788" i="17"/>
  <c r="J788" i="17"/>
  <c r="K788" i="17"/>
  <c r="L788" i="17"/>
  <c r="M788" i="17"/>
  <c r="N788" i="17"/>
  <c r="O788" i="17"/>
  <c r="P788" i="17"/>
  <c r="Q788" i="17"/>
  <c r="R788" i="17"/>
  <c r="S788" i="17"/>
  <c r="T788" i="17"/>
  <c r="U788" i="17"/>
  <c r="V788" i="17"/>
  <c r="W788" i="17"/>
  <c r="X788" i="17"/>
  <c r="Y788" i="17"/>
  <c r="Z788" i="17"/>
  <c r="AB788" i="17"/>
  <c r="AC788" i="17"/>
  <c r="AE788" i="17"/>
  <c r="AD788" i="17" s="1"/>
  <c r="C789" i="17"/>
  <c r="D789" i="17"/>
  <c r="E789" i="17"/>
  <c r="F789" i="17"/>
  <c r="G789" i="17"/>
  <c r="H789" i="17"/>
  <c r="I789" i="17"/>
  <c r="J789" i="17"/>
  <c r="K789" i="17"/>
  <c r="L789" i="17"/>
  <c r="M789" i="17"/>
  <c r="N789" i="17"/>
  <c r="O789" i="17"/>
  <c r="P789" i="17"/>
  <c r="Q789" i="17"/>
  <c r="R789" i="17"/>
  <c r="S789" i="17"/>
  <c r="T789" i="17"/>
  <c r="U789" i="17"/>
  <c r="V789" i="17"/>
  <c r="W789" i="17"/>
  <c r="X789" i="17"/>
  <c r="Y789" i="17"/>
  <c r="Z789" i="17"/>
  <c r="AB789" i="17"/>
  <c r="AC789" i="17"/>
  <c r="AE789" i="17"/>
  <c r="AI789" i="17" s="1"/>
  <c r="C790" i="17"/>
  <c r="D790" i="17"/>
  <c r="E790" i="17"/>
  <c r="F790" i="17"/>
  <c r="G790" i="17"/>
  <c r="H790" i="17"/>
  <c r="I790" i="17"/>
  <c r="J790" i="17"/>
  <c r="K790" i="17"/>
  <c r="L790" i="17"/>
  <c r="M790" i="17"/>
  <c r="N790" i="17"/>
  <c r="O790" i="17"/>
  <c r="P790" i="17"/>
  <c r="Q790" i="17"/>
  <c r="R790" i="17"/>
  <c r="S790" i="17"/>
  <c r="T790" i="17"/>
  <c r="U790" i="17"/>
  <c r="V790" i="17"/>
  <c r="W790" i="17"/>
  <c r="X790" i="17"/>
  <c r="Y790" i="17"/>
  <c r="Z790" i="17"/>
  <c r="AB790" i="17"/>
  <c r="AC790" i="17"/>
  <c r="AE790" i="17"/>
  <c r="AD790" i="17" s="1"/>
  <c r="C791" i="17"/>
  <c r="D791" i="17"/>
  <c r="E791" i="17"/>
  <c r="F791" i="17"/>
  <c r="G791" i="17"/>
  <c r="H791" i="17"/>
  <c r="I791" i="17"/>
  <c r="J791" i="17"/>
  <c r="K791" i="17"/>
  <c r="L791" i="17"/>
  <c r="M791" i="17"/>
  <c r="N791" i="17"/>
  <c r="O791" i="17"/>
  <c r="P791" i="17"/>
  <c r="Q791" i="17"/>
  <c r="R791" i="17"/>
  <c r="S791" i="17"/>
  <c r="T791" i="17"/>
  <c r="U791" i="17"/>
  <c r="V791" i="17"/>
  <c r="W791" i="17"/>
  <c r="X791" i="17"/>
  <c r="Y791" i="17"/>
  <c r="Z791" i="17"/>
  <c r="AB791" i="17"/>
  <c r="AC791" i="17"/>
  <c r="AE791" i="17"/>
  <c r="AI791" i="17" s="1"/>
  <c r="C792" i="17"/>
  <c r="D792" i="17"/>
  <c r="E792" i="17"/>
  <c r="F792" i="17"/>
  <c r="G792" i="17"/>
  <c r="H792" i="17"/>
  <c r="I792" i="17"/>
  <c r="J792" i="17"/>
  <c r="K792" i="17"/>
  <c r="L792" i="17"/>
  <c r="M792" i="17"/>
  <c r="N792" i="17"/>
  <c r="O792" i="17"/>
  <c r="P792" i="17"/>
  <c r="Q792" i="17"/>
  <c r="R792" i="17"/>
  <c r="S792" i="17"/>
  <c r="T792" i="17"/>
  <c r="U792" i="17"/>
  <c r="V792" i="17"/>
  <c r="W792" i="17"/>
  <c r="X792" i="17"/>
  <c r="Y792" i="17"/>
  <c r="Z792" i="17"/>
  <c r="AB792" i="17"/>
  <c r="AC792" i="17"/>
  <c r="AE792" i="17"/>
  <c r="C793" i="17"/>
  <c r="D793" i="17"/>
  <c r="E793" i="17"/>
  <c r="F793" i="17"/>
  <c r="G793" i="17"/>
  <c r="H793" i="17"/>
  <c r="I793" i="17"/>
  <c r="J793" i="17"/>
  <c r="K793" i="17"/>
  <c r="L793" i="17"/>
  <c r="M793" i="17"/>
  <c r="N793" i="17"/>
  <c r="O793" i="17"/>
  <c r="P793" i="17"/>
  <c r="Q793" i="17"/>
  <c r="R793" i="17"/>
  <c r="S793" i="17"/>
  <c r="T793" i="17"/>
  <c r="U793" i="17"/>
  <c r="V793" i="17"/>
  <c r="W793" i="17"/>
  <c r="X793" i="17"/>
  <c r="Y793" i="17"/>
  <c r="Z793" i="17"/>
  <c r="AB793" i="17"/>
  <c r="AC793" i="17"/>
  <c r="AE793" i="17"/>
  <c r="C794" i="17"/>
  <c r="D794" i="17"/>
  <c r="E794" i="17"/>
  <c r="F794" i="17"/>
  <c r="G794" i="17"/>
  <c r="H794" i="17"/>
  <c r="I794" i="17"/>
  <c r="J794" i="17"/>
  <c r="K794" i="17"/>
  <c r="L794" i="17"/>
  <c r="M794" i="17"/>
  <c r="N794" i="17"/>
  <c r="O794" i="17"/>
  <c r="P794" i="17"/>
  <c r="Q794" i="17"/>
  <c r="R794" i="17"/>
  <c r="S794" i="17"/>
  <c r="T794" i="17"/>
  <c r="U794" i="17"/>
  <c r="V794" i="17"/>
  <c r="W794" i="17"/>
  <c r="X794" i="17"/>
  <c r="Y794" i="17"/>
  <c r="Z794" i="17"/>
  <c r="AB794" i="17"/>
  <c r="AC794" i="17"/>
  <c r="AE794" i="17" s="1"/>
  <c r="AD794" i="17" s="1"/>
  <c r="AA3" i="16"/>
  <c r="AF3" i="16" s="1"/>
  <c r="AG3" i="16" s="1"/>
  <c r="AB3" i="16"/>
  <c r="AC3" i="16"/>
  <c r="AE3" i="16"/>
  <c r="AA4" i="16"/>
  <c r="AH4" i="16" s="1"/>
  <c r="AB4" i="16"/>
  <c r="AC4" i="16"/>
  <c r="AE4" i="16"/>
  <c r="AD4" i="16" s="1"/>
  <c r="AA5" i="16"/>
  <c r="AB5" i="16"/>
  <c r="AC5" i="16"/>
  <c r="AE5" i="16"/>
  <c r="AI5" i="16" s="1"/>
  <c r="AJ5" i="16" s="1"/>
  <c r="AF5" i="16"/>
  <c r="AG5" i="16" s="1"/>
  <c r="AH5" i="16"/>
  <c r="AL5" i="16"/>
  <c r="AA6" i="16"/>
  <c r="AF6" i="16" s="1"/>
  <c r="AB6" i="16"/>
  <c r="AC6" i="16"/>
  <c r="AE6" i="16"/>
  <c r="AI6" i="16" s="1"/>
  <c r="AG6" i="16"/>
  <c r="AA7" i="16"/>
  <c r="AF7" i="16" s="1"/>
  <c r="AG7" i="16" s="1"/>
  <c r="AB7" i="16"/>
  <c r="AC7" i="16"/>
  <c r="AE7" i="16"/>
  <c r="AA8" i="16"/>
  <c r="AB8" i="16"/>
  <c r="AC8" i="16"/>
  <c r="AE8" i="16"/>
  <c r="AD8" i="16" s="1"/>
  <c r="AA9" i="16"/>
  <c r="AF9" i="16" s="1"/>
  <c r="AG9" i="16" s="1"/>
  <c r="AB9" i="16"/>
  <c r="AC9" i="16"/>
  <c r="AE9" i="16"/>
  <c r="AI9" i="16" s="1"/>
  <c r="AA10" i="16"/>
  <c r="AB10" i="16"/>
  <c r="AC10" i="16"/>
  <c r="AE10" i="16"/>
  <c r="AA11" i="16"/>
  <c r="AH11" i="16" s="1"/>
  <c r="AB11" i="16"/>
  <c r="AC11" i="16"/>
  <c r="AE11" i="16"/>
  <c r="AI11" i="16" s="1"/>
  <c r="AM11" i="16" s="1"/>
  <c r="AF11" i="16"/>
  <c r="AG11" i="16" s="1"/>
  <c r="AA12" i="16"/>
  <c r="AB12" i="16"/>
  <c r="AC12" i="16"/>
  <c r="AE12" i="16"/>
  <c r="AD12" i="16" s="1"/>
  <c r="AA13" i="16"/>
  <c r="AF13" i="16" s="1"/>
  <c r="AG13" i="16" s="1"/>
  <c r="AB13" i="16"/>
  <c r="AC13" i="16"/>
  <c r="AD13" i="16"/>
  <c r="AE13" i="16"/>
  <c r="AI13" i="16"/>
  <c r="AA14" i="16"/>
  <c r="AF14" i="16" s="1"/>
  <c r="AG14" i="16" s="1"/>
  <c r="AB14" i="16"/>
  <c r="AC14" i="16"/>
  <c r="AE14" i="16"/>
  <c r="AD14" i="16" s="1"/>
  <c r="AA15" i="16"/>
  <c r="AH15" i="16" s="1"/>
  <c r="AB15" i="16"/>
  <c r="AC15" i="16"/>
  <c r="AE15" i="16"/>
  <c r="AD15" i="16" s="1"/>
  <c r="AA16" i="16"/>
  <c r="AB16" i="16"/>
  <c r="AC16" i="16"/>
  <c r="AE16" i="16"/>
  <c r="AD16" i="16" s="1"/>
  <c r="AA17" i="16"/>
  <c r="AF17" i="16" s="1"/>
  <c r="AG17" i="16" s="1"/>
  <c r="AB17" i="16"/>
  <c r="AC17" i="16"/>
  <c r="AE17" i="16"/>
  <c r="AA18" i="16"/>
  <c r="AF18" i="16" s="1"/>
  <c r="AG18" i="16" s="1"/>
  <c r="AB18" i="16"/>
  <c r="AC18" i="16"/>
  <c r="AE18" i="16"/>
  <c r="AD18" i="16" s="1"/>
  <c r="AA19" i="16"/>
  <c r="AH19" i="16" s="1"/>
  <c r="AB19" i="16"/>
  <c r="AC19" i="16"/>
  <c r="AD19" i="16"/>
  <c r="AE19" i="16"/>
  <c r="AI19" i="16" s="1"/>
  <c r="AA20" i="16"/>
  <c r="AB20" i="16"/>
  <c r="AC20" i="16"/>
  <c r="AE20" i="16"/>
  <c r="AD20" i="16" s="1"/>
  <c r="AA21" i="16"/>
  <c r="AF21" i="16" s="1"/>
  <c r="AG21" i="16" s="1"/>
  <c r="AB21" i="16"/>
  <c r="AC21" i="16"/>
  <c r="AE21" i="16"/>
  <c r="AI21" i="16" s="1"/>
  <c r="AL21" i="16" s="1"/>
  <c r="AM21" i="16"/>
  <c r="AA22" i="16"/>
  <c r="AB22" i="16"/>
  <c r="AC22" i="16"/>
  <c r="AE22" i="16"/>
  <c r="AA23" i="16"/>
  <c r="AH23" i="16" s="1"/>
  <c r="AB23" i="16"/>
  <c r="AC23" i="16"/>
  <c r="AE23" i="16"/>
  <c r="AI23" i="16" s="1"/>
  <c r="AM23" i="16" s="1"/>
  <c r="AA24" i="16"/>
  <c r="AB24" i="16"/>
  <c r="AC24" i="16"/>
  <c r="AE24" i="16"/>
  <c r="AA25" i="16"/>
  <c r="AF25" i="16" s="1"/>
  <c r="AG25" i="16" s="1"/>
  <c r="AB25" i="16"/>
  <c r="AC25" i="16"/>
  <c r="AE25" i="16"/>
  <c r="AI25" i="16" s="1"/>
  <c r="AH25" i="16"/>
  <c r="AA26" i="16"/>
  <c r="AB26" i="16"/>
  <c r="AC26" i="16"/>
  <c r="AE26" i="16"/>
  <c r="AA27" i="16"/>
  <c r="AF27" i="16" s="1"/>
  <c r="AG27" i="16" s="1"/>
  <c r="AB27" i="16"/>
  <c r="AC27" i="16"/>
  <c r="AE27" i="16"/>
  <c r="AD27" i="16" s="1"/>
  <c r="AA28" i="16"/>
  <c r="AH28" i="16" s="1"/>
  <c r="AB28" i="16"/>
  <c r="AC28" i="16"/>
  <c r="AE28" i="16"/>
  <c r="AA29" i="16"/>
  <c r="AB29" i="16"/>
  <c r="AC29" i="16"/>
  <c r="AE29" i="16"/>
  <c r="AI29" i="16" s="1"/>
  <c r="AJ29" i="16" s="1"/>
  <c r="AF29" i="16"/>
  <c r="AG29" i="16" s="1"/>
  <c r="AH29" i="16"/>
  <c r="AA30" i="16"/>
  <c r="AB30" i="16"/>
  <c r="AC30" i="16"/>
  <c r="AE30" i="16"/>
  <c r="AD30" i="16" s="1"/>
  <c r="AA31" i="16"/>
  <c r="AF31" i="16" s="1"/>
  <c r="AG31" i="16" s="1"/>
  <c r="AB31" i="16"/>
  <c r="AC31" i="16"/>
  <c r="AE31" i="16"/>
  <c r="AI31" i="16" s="1"/>
  <c r="AA32" i="16"/>
  <c r="AB32" i="16"/>
  <c r="AC32" i="16"/>
  <c r="AE32" i="16"/>
  <c r="AD32" i="16" s="1"/>
  <c r="AA33" i="16"/>
  <c r="AF33" i="16" s="1"/>
  <c r="AG33" i="16" s="1"/>
  <c r="AB33" i="16"/>
  <c r="AC33" i="16"/>
  <c r="AE33" i="16" s="1"/>
  <c r="AD33" i="16" s="1"/>
  <c r="AA34" i="16"/>
  <c r="AB34" i="16"/>
  <c r="AC34" i="16"/>
  <c r="AE34" i="16"/>
  <c r="AA35" i="16"/>
  <c r="AH35" i="16" s="1"/>
  <c r="AB35" i="16"/>
  <c r="AC35" i="16"/>
  <c r="AD35" i="16"/>
  <c r="AE35" i="16"/>
  <c r="AI35" i="16" s="1"/>
  <c r="AM35" i="16" s="1"/>
  <c r="AA36" i="16"/>
  <c r="AB36" i="16"/>
  <c r="AC36" i="16"/>
  <c r="AE36" i="16"/>
  <c r="AD36" i="16" s="1"/>
  <c r="AA37" i="16"/>
  <c r="AF37" i="16" s="1"/>
  <c r="AG37" i="16" s="1"/>
  <c r="AB37" i="16"/>
  <c r="AC37" i="16"/>
  <c r="AE37" i="16"/>
  <c r="AD37" i="16" s="1"/>
  <c r="AA38" i="16"/>
  <c r="AF38" i="16" s="1"/>
  <c r="AG38" i="16" s="1"/>
  <c r="AB38" i="16"/>
  <c r="AC38" i="16"/>
  <c r="AE38" i="16"/>
  <c r="AD38" i="16" s="1"/>
  <c r="AH38" i="16"/>
  <c r="AA39" i="16"/>
  <c r="AF39" i="16" s="1"/>
  <c r="AG39" i="16" s="1"/>
  <c r="AB39" i="16"/>
  <c r="AC39" i="16"/>
  <c r="AE39" i="16"/>
  <c r="AD39" i="16" s="1"/>
  <c r="AA40" i="16"/>
  <c r="AH40" i="16" s="1"/>
  <c r="AB40" i="16"/>
  <c r="AC40" i="16"/>
  <c r="AE40" i="16"/>
  <c r="AD40" i="16" s="1"/>
  <c r="AA41" i="16"/>
  <c r="AB41" i="16"/>
  <c r="AC41" i="16"/>
  <c r="AE41" i="16"/>
  <c r="AI41" i="16" s="1"/>
  <c r="AL41" i="16" s="1"/>
  <c r="AA42" i="16"/>
  <c r="AF42" i="16" s="1"/>
  <c r="AG42" i="16" s="1"/>
  <c r="AB42" i="16"/>
  <c r="AC42" i="16"/>
  <c r="AE42" i="16"/>
  <c r="AI42" i="16" s="1"/>
  <c r="AK42" i="16" s="1"/>
  <c r="AH42" i="16"/>
  <c r="AA43" i="16"/>
  <c r="AF43" i="16" s="1"/>
  <c r="AG43" i="16" s="1"/>
  <c r="AB43" i="16"/>
  <c r="AC43" i="16"/>
  <c r="AE43" i="16"/>
  <c r="AD43" i="16" s="1"/>
  <c r="AH43" i="16"/>
  <c r="AA44" i="16"/>
  <c r="AB44" i="16"/>
  <c r="AC44" i="16"/>
  <c r="AE44" i="16"/>
  <c r="AD44" i="16" s="1"/>
  <c r="AA45" i="16"/>
  <c r="AF45" i="16" s="1"/>
  <c r="AG45" i="16" s="1"/>
  <c r="AB45" i="16"/>
  <c r="AC45" i="16"/>
  <c r="AE45" i="16"/>
  <c r="AD45" i="16" s="1"/>
  <c r="AA46" i="16"/>
  <c r="AB46" i="16"/>
  <c r="AC46" i="16"/>
  <c r="AE46" i="16"/>
  <c r="AA47" i="16"/>
  <c r="AH47" i="16" s="1"/>
  <c r="AB47" i="16"/>
  <c r="AC47" i="16"/>
  <c r="AE47" i="16"/>
  <c r="AI47" i="16" s="1"/>
  <c r="AM47" i="16" s="1"/>
  <c r="AJ47" i="16"/>
  <c r="AA48" i="16"/>
  <c r="AB48" i="16"/>
  <c r="AC48" i="16"/>
  <c r="AE48" i="16"/>
  <c r="AD48" i="16" s="1"/>
  <c r="AA49" i="16"/>
  <c r="AF49" i="16" s="1"/>
  <c r="AG49" i="16" s="1"/>
  <c r="AB49" i="16"/>
  <c r="AC49" i="16"/>
  <c r="AD49" i="16"/>
  <c r="AE49" i="16"/>
  <c r="AI49" i="16"/>
  <c r="AJ49" i="16" s="1"/>
  <c r="AA50" i="16"/>
  <c r="AF50" i="16" s="1"/>
  <c r="AG50" i="16" s="1"/>
  <c r="AB50" i="16"/>
  <c r="AC50" i="16"/>
  <c r="AE50" i="16"/>
  <c r="AD50" i="16" s="1"/>
  <c r="AA51" i="16"/>
  <c r="AF51" i="16" s="1"/>
  <c r="AG51" i="16" s="1"/>
  <c r="AB51" i="16"/>
  <c r="AC51" i="16"/>
  <c r="AE51" i="16"/>
  <c r="AD51" i="16" s="1"/>
  <c r="AH51" i="16"/>
  <c r="AA52" i="16"/>
  <c r="AH52" i="16" s="1"/>
  <c r="AB52" i="16"/>
  <c r="AC52" i="16"/>
  <c r="AE52" i="16"/>
  <c r="AD52" i="16" s="1"/>
  <c r="AI52" i="16"/>
  <c r="AK52" i="16" s="1"/>
  <c r="AA53" i="16"/>
  <c r="AF53" i="16" s="1"/>
  <c r="AG53" i="16" s="1"/>
  <c r="AB53" i="16"/>
  <c r="AC53" i="16"/>
  <c r="AE53" i="16"/>
  <c r="AI53" i="16" s="1"/>
  <c r="AJ53" i="16" s="1"/>
  <c r="AH53" i="16"/>
  <c r="AA54" i="16"/>
  <c r="AF54" i="16" s="1"/>
  <c r="AG54" i="16" s="1"/>
  <c r="AB54" i="16"/>
  <c r="AC54" i="16"/>
  <c r="AE54" i="16"/>
  <c r="AA55" i="16"/>
  <c r="AF55" i="16" s="1"/>
  <c r="AG55" i="16" s="1"/>
  <c r="AB55" i="16"/>
  <c r="AC55" i="16"/>
  <c r="AE55" i="16"/>
  <c r="AD55" i="16" s="1"/>
  <c r="AA56" i="16"/>
  <c r="AB56" i="16"/>
  <c r="AC56" i="16"/>
  <c r="AE56" i="16"/>
  <c r="AD56" i="16" s="1"/>
  <c r="AA57" i="16"/>
  <c r="AF57" i="16" s="1"/>
  <c r="AG57" i="16" s="1"/>
  <c r="AB57" i="16"/>
  <c r="AC57" i="16"/>
  <c r="AE57" i="16"/>
  <c r="AD57" i="16" s="1"/>
  <c r="AA58" i="16"/>
  <c r="AB58" i="16"/>
  <c r="AC58" i="16"/>
  <c r="AE58" i="16"/>
  <c r="AA59" i="16"/>
  <c r="AH59" i="16" s="1"/>
  <c r="AB59" i="16"/>
  <c r="AC59" i="16"/>
  <c r="AD59" i="16"/>
  <c r="AE59" i="16"/>
  <c r="AI59" i="16" s="1"/>
  <c r="AM59" i="16" s="1"/>
  <c r="AJ59" i="16"/>
  <c r="AA60" i="16"/>
  <c r="AB60" i="16"/>
  <c r="AC60" i="16"/>
  <c r="AE60" i="16"/>
  <c r="AD60" i="16" s="1"/>
  <c r="AA61" i="16"/>
  <c r="AF61" i="16" s="1"/>
  <c r="AG61" i="16" s="1"/>
  <c r="AB61" i="16"/>
  <c r="AC61" i="16"/>
  <c r="AE61" i="16"/>
  <c r="AI61" i="16" s="1"/>
  <c r="AH61" i="16"/>
  <c r="AA62" i="16"/>
  <c r="AF62" i="16" s="1"/>
  <c r="AB62" i="16"/>
  <c r="AC62" i="16"/>
  <c r="AE62" i="16"/>
  <c r="AD62" i="16" s="1"/>
  <c r="AG62" i="16"/>
  <c r="AH62" i="16"/>
  <c r="AA63" i="16"/>
  <c r="AB63" i="16"/>
  <c r="AC63" i="16"/>
  <c r="AE63" i="16"/>
  <c r="AD63" i="16" s="1"/>
  <c r="AA64" i="16"/>
  <c r="AB64" i="16"/>
  <c r="AC64" i="16"/>
  <c r="AE64" i="16" s="1"/>
  <c r="AD64" i="16" s="1"/>
  <c r="AA65" i="16"/>
  <c r="AF65" i="16" s="1"/>
  <c r="AG65" i="16" s="1"/>
  <c r="AB65" i="16"/>
  <c r="AC65" i="16"/>
  <c r="AE65" i="16"/>
  <c r="AI65" i="16" s="1"/>
  <c r="AJ65" i="16" s="1"/>
  <c r="AA66" i="16"/>
  <c r="AF66" i="16" s="1"/>
  <c r="AG66" i="16" s="1"/>
  <c r="AB66" i="16"/>
  <c r="AC66" i="16"/>
  <c r="AE66" i="16"/>
  <c r="AA67" i="16"/>
  <c r="AB67" i="16"/>
  <c r="AC67" i="16"/>
  <c r="AD67" i="16"/>
  <c r="AE67" i="16"/>
  <c r="AI67" i="16" s="1"/>
  <c r="AA68" i="16"/>
  <c r="AB68" i="16"/>
  <c r="AC68" i="16"/>
  <c r="AE68" i="16"/>
  <c r="AD68" i="16" s="1"/>
  <c r="AA69" i="16"/>
  <c r="AF69" i="16" s="1"/>
  <c r="AG69" i="16" s="1"/>
  <c r="AB69" i="16"/>
  <c r="AC69" i="16"/>
  <c r="AE69" i="16"/>
  <c r="AD69" i="16" s="1"/>
  <c r="AA70" i="16"/>
  <c r="AB70" i="16"/>
  <c r="AC70" i="16"/>
  <c r="AE70" i="16"/>
  <c r="AA71" i="16"/>
  <c r="AH71" i="16" s="1"/>
  <c r="AB71" i="16"/>
  <c r="AC71" i="16"/>
  <c r="AD71" i="16"/>
  <c r="AE71" i="16"/>
  <c r="AI71" i="16" s="1"/>
  <c r="AM71" i="16" s="1"/>
  <c r="AA72" i="16"/>
  <c r="AB72" i="16"/>
  <c r="AC72" i="16"/>
  <c r="AE72" i="16"/>
  <c r="AD72" i="16" s="1"/>
  <c r="AA73" i="16"/>
  <c r="AF73" i="16" s="1"/>
  <c r="AG73" i="16" s="1"/>
  <c r="AB73" i="16"/>
  <c r="AC73" i="16"/>
  <c r="AE73" i="16"/>
  <c r="AD73" i="16" s="1"/>
  <c r="AH73" i="16"/>
  <c r="AA74" i="16"/>
  <c r="AF74" i="16" s="1"/>
  <c r="AG74" i="16" s="1"/>
  <c r="AB74" i="16"/>
  <c r="AC74" i="16"/>
  <c r="AE74" i="16"/>
  <c r="AD74" i="16" s="1"/>
  <c r="AA75" i="16"/>
  <c r="AF75" i="16" s="1"/>
  <c r="AG75" i="16" s="1"/>
  <c r="AB75" i="16"/>
  <c r="AC75" i="16"/>
  <c r="AE75" i="16"/>
  <c r="AD75" i="16" s="1"/>
  <c r="AA76" i="16"/>
  <c r="AH76" i="16" s="1"/>
  <c r="AB76" i="16"/>
  <c r="AC76" i="16"/>
  <c r="AE76" i="16"/>
  <c r="AA77" i="16"/>
  <c r="AB77" i="16"/>
  <c r="AC77" i="16"/>
  <c r="AE77" i="16"/>
  <c r="AI77" i="16" s="1"/>
  <c r="AM77" i="16" s="1"/>
  <c r="AF77" i="16"/>
  <c r="AG77" i="16" s="1"/>
  <c r="AH77" i="16"/>
  <c r="AA78" i="16"/>
  <c r="AF78" i="16" s="1"/>
  <c r="AG78" i="16" s="1"/>
  <c r="AB78" i="16"/>
  <c r="AC78" i="16"/>
  <c r="AE78" i="16"/>
  <c r="AI78" i="16" s="1"/>
  <c r="AA79" i="16"/>
  <c r="AF79" i="16" s="1"/>
  <c r="AG79" i="16" s="1"/>
  <c r="AB79" i="16"/>
  <c r="AC79" i="16"/>
  <c r="AD79" i="16"/>
  <c r="AE79" i="16"/>
  <c r="AI79" i="16" s="1"/>
  <c r="AA80" i="16"/>
  <c r="AF80" i="16" s="1"/>
  <c r="AG80" i="16" s="1"/>
  <c r="AB80" i="16"/>
  <c r="AC80" i="16"/>
  <c r="AE80" i="16"/>
  <c r="AD80" i="16" s="1"/>
  <c r="AI80" i="16"/>
  <c r="AM80" i="16" s="1"/>
  <c r="AA81" i="16"/>
  <c r="AB81" i="16"/>
  <c r="AC81" i="16"/>
  <c r="AE81" i="16"/>
  <c r="AA82" i="16"/>
  <c r="AH82" i="16" s="1"/>
  <c r="AB82" i="16"/>
  <c r="AC82" i="16"/>
  <c r="AE82" i="16"/>
  <c r="AA83" i="16"/>
  <c r="AH83" i="16" s="1"/>
  <c r="AB83" i="16"/>
  <c r="AC83" i="16"/>
  <c r="AE83" i="16"/>
  <c r="AA84" i="16"/>
  <c r="AB84" i="16"/>
  <c r="AC84" i="16"/>
  <c r="AE84" i="16"/>
  <c r="AD84" i="16" s="1"/>
  <c r="AA85" i="16"/>
  <c r="AF85" i="16" s="1"/>
  <c r="AG85" i="16" s="1"/>
  <c r="AB85" i="16"/>
  <c r="AC85" i="16"/>
  <c r="AE85" i="16"/>
  <c r="AD85" i="16" s="1"/>
  <c r="AA86" i="16"/>
  <c r="AF86" i="16" s="1"/>
  <c r="AB86" i="16"/>
  <c r="AC86" i="16"/>
  <c r="AE86" i="16"/>
  <c r="AD86" i="16" s="1"/>
  <c r="AG86" i="16"/>
  <c r="AI86" i="16"/>
  <c r="AA87" i="16"/>
  <c r="AF87" i="16" s="1"/>
  <c r="AG87" i="16" s="1"/>
  <c r="AB87" i="16"/>
  <c r="AC87" i="16"/>
  <c r="AE87" i="16"/>
  <c r="AD87" i="16" s="1"/>
  <c r="AH87" i="16"/>
  <c r="AA88" i="16"/>
  <c r="AH88" i="16" s="1"/>
  <c r="AB88" i="16"/>
  <c r="AC88" i="16"/>
  <c r="AE88" i="16"/>
  <c r="AD88" i="16" s="1"/>
  <c r="AA89" i="16"/>
  <c r="AB89" i="16"/>
  <c r="AC89" i="16"/>
  <c r="AE89" i="16"/>
  <c r="AI89" i="16" s="1"/>
  <c r="AM89" i="16" s="1"/>
  <c r="AF89" i="16"/>
  <c r="AG89" i="16" s="1"/>
  <c r="AH89" i="16"/>
  <c r="AA90" i="16"/>
  <c r="AB90" i="16"/>
  <c r="AC90" i="16"/>
  <c r="AE90" i="16"/>
  <c r="AD90" i="16" s="1"/>
  <c r="AA91" i="16"/>
  <c r="AH91" i="16" s="1"/>
  <c r="AB91" i="16"/>
  <c r="AC91" i="16"/>
  <c r="AD91" i="16"/>
  <c r="AE91" i="16"/>
  <c r="AI91" i="16" s="1"/>
  <c r="AJ91" i="16" s="1"/>
  <c r="AF91" i="16"/>
  <c r="AG91" i="16" s="1"/>
  <c r="AA92" i="16"/>
  <c r="AF92" i="16" s="1"/>
  <c r="AG92" i="16" s="1"/>
  <c r="AB92" i="16"/>
  <c r="AC92" i="16"/>
  <c r="AE92" i="16"/>
  <c r="AD92" i="16" s="1"/>
  <c r="AA93" i="16"/>
  <c r="AF93" i="16" s="1"/>
  <c r="AG93" i="16" s="1"/>
  <c r="AB93" i="16"/>
  <c r="AC93" i="16"/>
  <c r="AE93" i="16"/>
  <c r="AA94" i="16"/>
  <c r="AH94" i="16" s="1"/>
  <c r="AB94" i="16"/>
  <c r="AC94" i="16"/>
  <c r="AE94" i="16"/>
  <c r="AA95" i="16"/>
  <c r="AH95" i="16" s="1"/>
  <c r="AB95" i="16"/>
  <c r="AC95" i="16"/>
  <c r="AE95" i="16" s="1"/>
  <c r="AD95" i="16" s="1"/>
  <c r="AA96" i="16"/>
  <c r="AB96" i="16"/>
  <c r="AC96" i="16"/>
  <c r="AE96" i="16"/>
  <c r="AI96" i="16" s="1"/>
  <c r="AA97" i="16"/>
  <c r="AF97" i="16" s="1"/>
  <c r="AG97" i="16" s="1"/>
  <c r="AB97" i="16"/>
  <c r="AC97" i="16"/>
  <c r="AE97" i="16"/>
  <c r="AA98" i="16"/>
  <c r="AF98" i="16" s="1"/>
  <c r="AG98" i="16" s="1"/>
  <c r="AB98" i="16"/>
  <c r="AC98" i="16"/>
  <c r="AE98" i="16"/>
  <c r="AI98" i="16" s="1"/>
  <c r="AM98" i="16" s="1"/>
  <c r="AA99" i="16"/>
  <c r="AF99" i="16" s="1"/>
  <c r="AG99" i="16" s="1"/>
  <c r="AB99" i="16"/>
  <c r="AC99" i="16"/>
  <c r="AE99" i="16"/>
  <c r="AD99" i="16" s="1"/>
  <c r="AA100" i="16"/>
  <c r="AH100" i="16" s="1"/>
  <c r="AB100" i="16"/>
  <c r="AC100" i="16"/>
  <c r="AE100" i="16"/>
  <c r="AD100" i="16" s="1"/>
  <c r="AA101" i="16"/>
  <c r="AH101" i="16" s="1"/>
  <c r="AB101" i="16"/>
  <c r="AC101" i="16"/>
  <c r="AE101" i="16"/>
  <c r="AI101" i="16" s="1"/>
  <c r="AM101" i="16" s="1"/>
  <c r="AF101" i="16"/>
  <c r="AG101" i="16" s="1"/>
  <c r="AA102" i="16"/>
  <c r="AF102" i="16" s="1"/>
  <c r="AB102" i="16"/>
  <c r="AC102" i="16"/>
  <c r="AE102" i="16"/>
  <c r="AI102" i="16" s="1"/>
  <c r="AG102" i="16"/>
  <c r="AA103" i="16"/>
  <c r="AB103" i="16"/>
  <c r="AC103" i="16"/>
  <c r="AD103" i="16"/>
  <c r="AE103" i="16"/>
  <c r="AI103" i="16" s="1"/>
  <c r="AA104" i="16"/>
  <c r="AF104" i="16" s="1"/>
  <c r="AB104" i="16"/>
  <c r="AC104" i="16"/>
  <c r="AE104" i="16"/>
  <c r="AD104" i="16" s="1"/>
  <c r="AG104" i="16"/>
  <c r="AA105" i="16"/>
  <c r="AB105" i="16"/>
  <c r="AC105" i="16"/>
  <c r="AE105" i="16"/>
  <c r="AD105" i="16" s="1"/>
  <c r="AA106" i="16"/>
  <c r="AH106" i="16" s="1"/>
  <c r="AB106" i="16"/>
  <c r="AC106" i="16"/>
  <c r="AE106" i="16"/>
  <c r="AA107" i="16"/>
  <c r="AF107" i="16" s="1"/>
  <c r="AG107" i="16" s="1"/>
  <c r="AB107" i="16"/>
  <c r="AC107" i="16"/>
  <c r="AE107" i="16"/>
  <c r="AA108" i="16"/>
  <c r="AB108" i="16"/>
  <c r="AC108" i="16"/>
  <c r="AE108" i="16"/>
  <c r="AD108" i="16" s="1"/>
  <c r="AA109" i="16"/>
  <c r="AF109" i="16" s="1"/>
  <c r="AG109" i="16" s="1"/>
  <c r="AB109" i="16"/>
  <c r="AC109" i="16"/>
  <c r="AE109" i="16"/>
  <c r="AD109" i="16" s="1"/>
  <c r="AH109" i="16"/>
  <c r="AA110" i="16"/>
  <c r="AB110" i="16"/>
  <c r="AC110" i="16"/>
  <c r="AD110" i="16"/>
  <c r="AE110" i="16"/>
  <c r="AI110" i="16" s="1"/>
  <c r="AM110" i="16" s="1"/>
  <c r="AA111" i="16"/>
  <c r="AH111" i="16" s="1"/>
  <c r="AB111" i="16"/>
  <c r="AC111" i="16"/>
  <c r="AE111" i="16"/>
  <c r="AD111" i="16" s="1"/>
  <c r="AA112" i="16"/>
  <c r="AH112" i="16" s="1"/>
  <c r="AB112" i="16"/>
  <c r="AC112" i="16"/>
  <c r="AE112" i="16"/>
  <c r="AD112" i="16" s="1"/>
  <c r="AA113" i="16"/>
  <c r="AB113" i="16"/>
  <c r="AC113" i="16"/>
  <c r="AE113" i="16"/>
  <c r="AI113" i="16" s="1"/>
  <c r="AL113" i="16" s="1"/>
  <c r="AA114" i="16"/>
  <c r="AF114" i="16" s="1"/>
  <c r="AG114" i="16" s="1"/>
  <c r="AB114" i="16"/>
  <c r="AC114" i="16"/>
  <c r="AD114" i="16"/>
  <c r="AE114" i="16"/>
  <c r="AI114" i="16" s="1"/>
  <c r="AK114" i="16" s="1"/>
  <c r="AA115" i="16"/>
  <c r="AF115" i="16" s="1"/>
  <c r="AG115" i="16" s="1"/>
  <c r="AB115" i="16"/>
  <c r="AC115" i="16"/>
  <c r="AE115" i="16"/>
  <c r="AD115" i="16" s="1"/>
  <c r="AA116" i="16"/>
  <c r="AB116" i="16"/>
  <c r="AC116" i="16"/>
  <c r="AE116" i="16"/>
  <c r="AD116" i="16" s="1"/>
  <c r="AA117" i="16"/>
  <c r="AH117" i="16" s="1"/>
  <c r="AB117" i="16"/>
  <c r="AC117" i="16"/>
  <c r="AE117" i="16"/>
  <c r="AD117" i="16" s="1"/>
  <c r="AF117" i="16"/>
  <c r="AG117" i="16" s="1"/>
  <c r="AI117" i="16"/>
  <c r="AA118" i="16"/>
  <c r="AH118" i="16" s="1"/>
  <c r="AB118" i="16"/>
  <c r="AC118" i="16"/>
  <c r="AE118" i="16"/>
  <c r="AA119" i="16"/>
  <c r="AH119" i="16" s="1"/>
  <c r="AB119" i="16"/>
  <c r="AC119" i="16"/>
  <c r="AE119" i="16"/>
  <c r="AA120" i="16"/>
  <c r="AH120" i="16" s="1"/>
  <c r="AB120" i="16"/>
  <c r="AC120" i="16"/>
  <c r="AE120" i="16"/>
  <c r="AD120" i="16" s="1"/>
  <c r="AA121" i="16"/>
  <c r="AF121" i="16" s="1"/>
  <c r="AG121" i="16" s="1"/>
  <c r="AB121" i="16"/>
  <c r="AC121" i="16"/>
  <c r="AE121" i="16"/>
  <c r="AD121" i="16" s="1"/>
  <c r="AA122" i="16"/>
  <c r="AF122" i="16" s="1"/>
  <c r="AG122" i="16" s="1"/>
  <c r="AB122" i="16"/>
  <c r="AC122" i="16"/>
  <c r="AE122" i="16"/>
  <c r="AD122" i="16" s="1"/>
  <c r="AA123" i="16"/>
  <c r="AH123" i="16" s="1"/>
  <c r="AB123" i="16"/>
  <c r="AC123" i="16"/>
  <c r="AE123" i="16" s="1"/>
  <c r="AA124" i="16"/>
  <c r="AH124" i="16" s="1"/>
  <c r="AB124" i="16"/>
  <c r="AC124" i="16"/>
  <c r="AE124" i="16"/>
  <c r="AD124" i="16" s="1"/>
  <c r="AA125" i="16"/>
  <c r="AF125" i="16" s="1"/>
  <c r="AG125" i="16" s="1"/>
  <c r="AB125" i="16"/>
  <c r="AC125" i="16"/>
  <c r="AE125" i="16"/>
  <c r="AI125" i="16" s="1"/>
  <c r="AL125" i="16" s="1"/>
  <c r="AH125" i="16"/>
  <c r="AA126" i="16"/>
  <c r="AF126" i="16" s="1"/>
  <c r="AG126" i="16" s="1"/>
  <c r="AB126" i="16"/>
  <c r="AC126" i="16"/>
  <c r="AE126" i="16"/>
  <c r="AD126" i="16" s="1"/>
  <c r="AH126" i="16"/>
  <c r="AA127" i="16"/>
  <c r="AH127" i="16" s="1"/>
  <c r="AB127" i="16"/>
  <c r="AC127" i="16"/>
  <c r="AE127" i="16"/>
  <c r="AI127" i="16" s="1"/>
  <c r="AK127" i="16" s="1"/>
  <c r="AF127" i="16"/>
  <c r="AG127" i="16" s="1"/>
  <c r="AA128" i="16"/>
  <c r="AB128" i="16"/>
  <c r="AC128" i="16"/>
  <c r="AE128" i="16"/>
  <c r="AD128" i="16" s="1"/>
  <c r="AA129" i="16"/>
  <c r="AB129" i="16"/>
  <c r="AC129" i="16"/>
  <c r="AE129" i="16"/>
  <c r="AD129" i="16" s="1"/>
  <c r="AI129" i="16"/>
  <c r="AM129" i="16" s="1"/>
  <c r="AA130" i="16"/>
  <c r="AH130" i="16" s="1"/>
  <c r="AB130" i="16"/>
  <c r="AC130" i="16"/>
  <c r="AE130" i="16"/>
  <c r="AA131" i="16"/>
  <c r="AH131" i="16" s="1"/>
  <c r="AB131" i="16"/>
  <c r="AC131" i="16"/>
  <c r="AE131" i="16"/>
  <c r="AA132" i="16"/>
  <c r="AH132" i="16" s="1"/>
  <c r="AB132" i="16"/>
  <c r="AC132" i="16"/>
  <c r="AE132" i="16"/>
  <c r="AA133" i="16"/>
  <c r="AF133" i="16" s="1"/>
  <c r="AG133" i="16" s="1"/>
  <c r="AB133" i="16"/>
  <c r="AC133" i="16"/>
  <c r="AE133" i="16"/>
  <c r="AD133" i="16" s="1"/>
  <c r="AA134" i="16"/>
  <c r="AF134" i="16" s="1"/>
  <c r="AG134" i="16" s="1"/>
  <c r="AB134" i="16"/>
  <c r="AC134" i="16"/>
  <c r="AE134" i="16"/>
  <c r="AA135" i="16"/>
  <c r="AF135" i="16" s="1"/>
  <c r="AG135" i="16" s="1"/>
  <c r="AB135" i="16"/>
  <c r="AC135" i="16"/>
  <c r="AE135" i="16"/>
  <c r="AD135" i="16" s="1"/>
  <c r="AH135" i="16"/>
  <c r="AA136" i="16"/>
  <c r="AH136" i="16" s="1"/>
  <c r="AB136" i="16"/>
  <c r="AC136" i="16"/>
  <c r="AE136" i="16"/>
  <c r="AA137" i="16"/>
  <c r="AH137" i="16" s="1"/>
  <c r="AB137" i="16"/>
  <c r="AC137" i="16"/>
  <c r="AE137" i="16"/>
  <c r="AI137" i="16" s="1"/>
  <c r="AK137" i="16" s="1"/>
  <c r="AA138" i="16"/>
  <c r="AF138" i="16" s="1"/>
  <c r="AG138" i="16" s="1"/>
  <c r="AB138" i="16"/>
  <c r="AC138" i="16"/>
  <c r="AE138" i="16"/>
  <c r="AA139" i="16"/>
  <c r="AF139" i="16" s="1"/>
  <c r="AG139" i="16" s="1"/>
  <c r="AB139" i="16"/>
  <c r="AC139" i="16"/>
  <c r="AE139" i="16"/>
  <c r="AA140" i="16"/>
  <c r="AF140" i="16" s="1"/>
  <c r="AG140" i="16" s="1"/>
  <c r="AB140" i="16"/>
  <c r="AC140" i="16"/>
  <c r="AE140" i="16"/>
  <c r="AD140" i="16" s="1"/>
  <c r="AA141" i="16"/>
  <c r="AB141" i="16"/>
  <c r="AC141" i="16"/>
  <c r="AE141" i="16"/>
  <c r="AA142" i="16"/>
  <c r="AF142" i="16" s="1"/>
  <c r="AG142" i="16" s="1"/>
  <c r="AB142" i="16"/>
  <c r="AC142" i="16"/>
  <c r="AE142" i="16"/>
  <c r="AH142" i="16"/>
  <c r="AA143" i="16"/>
  <c r="AF143" i="16" s="1"/>
  <c r="AG143" i="16" s="1"/>
  <c r="AB143" i="16"/>
  <c r="AC143" i="16"/>
  <c r="AE143" i="16"/>
  <c r="AI143" i="16" s="1"/>
  <c r="AM143" i="16" s="1"/>
  <c r="AA144" i="16"/>
  <c r="AH144" i="16" s="1"/>
  <c r="AB144" i="16"/>
  <c r="AC144" i="16"/>
  <c r="AE144" i="16"/>
  <c r="AD144" i="16" s="1"/>
  <c r="AF144" i="16"/>
  <c r="AG144" i="16" s="1"/>
  <c r="AA145" i="16"/>
  <c r="AF145" i="16" s="1"/>
  <c r="AG145" i="16" s="1"/>
  <c r="AB145" i="16"/>
  <c r="AC145" i="16"/>
  <c r="AE145" i="16"/>
  <c r="AD145" i="16" s="1"/>
  <c r="AA146" i="16"/>
  <c r="AF146" i="16" s="1"/>
  <c r="AG146" i="16" s="1"/>
  <c r="AB146" i="16"/>
  <c r="AC146" i="16"/>
  <c r="AE146" i="16"/>
  <c r="AA147" i="16"/>
  <c r="AF147" i="16" s="1"/>
  <c r="AG147" i="16" s="1"/>
  <c r="AB147" i="16"/>
  <c r="AC147" i="16"/>
  <c r="AE147" i="16"/>
  <c r="AD147" i="16" s="1"/>
  <c r="AA148" i="16"/>
  <c r="AH148" i="16" s="1"/>
  <c r="AB148" i="16"/>
  <c r="AC148" i="16"/>
  <c r="AD148" i="16"/>
  <c r="AE148" i="16"/>
  <c r="AI148" i="16" s="1"/>
  <c r="AA149" i="16"/>
  <c r="AB149" i="16"/>
  <c r="AC149" i="16"/>
  <c r="AE149" i="16"/>
  <c r="AA150" i="16"/>
  <c r="AF150" i="16" s="1"/>
  <c r="AG150" i="16" s="1"/>
  <c r="AB150" i="16"/>
  <c r="AC150" i="16"/>
  <c r="AD150" i="16"/>
  <c r="AE150" i="16"/>
  <c r="AI150" i="16" s="1"/>
  <c r="AA151" i="16"/>
  <c r="AF151" i="16" s="1"/>
  <c r="AG151" i="16" s="1"/>
  <c r="AB151" i="16"/>
  <c r="AC151" i="16"/>
  <c r="AE151" i="16"/>
  <c r="AI151" i="16" s="1"/>
  <c r="AA152" i="16"/>
  <c r="AF152" i="16" s="1"/>
  <c r="AG152" i="16" s="1"/>
  <c r="AB152" i="16"/>
  <c r="AC152" i="16"/>
  <c r="AE152" i="16"/>
  <c r="AD152" i="16" s="1"/>
  <c r="AA153" i="16"/>
  <c r="AF153" i="16" s="1"/>
  <c r="AG153" i="16" s="1"/>
  <c r="AB153" i="16"/>
  <c r="AC153" i="16"/>
  <c r="AD153" i="16"/>
  <c r="AE153" i="16"/>
  <c r="AI153" i="16" s="1"/>
  <c r="AH153" i="16"/>
  <c r="AA154" i="16"/>
  <c r="AF154" i="16" s="1"/>
  <c r="AG154" i="16" s="1"/>
  <c r="AB154" i="16"/>
  <c r="AC154" i="16"/>
  <c r="AE154" i="16" s="1"/>
  <c r="AA155" i="16"/>
  <c r="AH155" i="16" s="1"/>
  <c r="AB155" i="16"/>
  <c r="AC155" i="16"/>
  <c r="AE155" i="16"/>
  <c r="AI155" i="16" s="1"/>
  <c r="AA156" i="16"/>
  <c r="AH156" i="16" s="1"/>
  <c r="AB156" i="16"/>
  <c r="AC156" i="16"/>
  <c r="AE156" i="16"/>
  <c r="AD156" i="16" s="1"/>
  <c r="AF156" i="16"/>
  <c r="AG156" i="16" s="1"/>
  <c r="AA157" i="16"/>
  <c r="AB157" i="16"/>
  <c r="AC157" i="16"/>
  <c r="AE157" i="16"/>
  <c r="AA158" i="16"/>
  <c r="AF158" i="16" s="1"/>
  <c r="AG158" i="16" s="1"/>
  <c r="AB158" i="16"/>
  <c r="AC158" i="16"/>
  <c r="AD158" i="16"/>
  <c r="AE158" i="16"/>
  <c r="AI158" i="16" s="1"/>
  <c r="AH158" i="16"/>
  <c r="AA159" i="16"/>
  <c r="AF159" i="16" s="1"/>
  <c r="AG159" i="16" s="1"/>
  <c r="AB159" i="16"/>
  <c r="AC159" i="16"/>
  <c r="AE159" i="16"/>
  <c r="AA160" i="16"/>
  <c r="AH160" i="16" s="1"/>
  <c r="AB160" i="16"/>
  <c r="AC160" i="16"/>
  <c r="AE160" i="16"/>
  <c r="AD160" i="16" s="1"/>
  <c r="AA161" i="16"/>
  <c r="AB161" i="16"/>
  <c r="AC161" i="16"/>
  <c r="AE161" i="16"/>
  <c r="AD161" i="16" s="1"/>
  <c r="AA162" i="16"/>
  <c r="AF162" i="16" s="1"/>
  <c r="AG162" i="16" s="1"/>
  <c r="AB162" i="16"/>
  <c r="AC162" i="16"/>
  <c r="AE162" i="16"/>
  <c r="AD162" i="16" s="1"/>
  <c r="AA163" i="16"/>
  <c r="AH163" i="16" s="1"/>
  <c r="AB163" i="16"/>
  <c r="AC163" i="16"/>
  <c r="AE163" i="16"/>
  <c r="AI163" i="16" s="1"/>
  <c r="AJ163" i="16" s="1"/>
  <c r="AF163" i="16"/>
  <c r="AG163" i="16" s="1"/>
  <c r="AA164" i="16"/>
  <c r="AF164" i="16" s="1"/>
  <c r="AG164" i="16" s="1"/>
  <c r="AB164" i="16"/>
  <c r="AC164" i="16"/>
  <c r="AE164" i="16"/>
  <c r="AA165" i="16"/>
  <c r="AB165" i="16"/>
  <c r="AC165" i="16"/>
  <c r="AE165" i="16"/>
  <c r="AA166" i="16"/>
  <c r="AB166" i="16"/>
  <c r="AC166" i="16"/>
  <c r="AE166" i="16"/>
  <c r="AI166" i="16" s="1"/>
  <c r="AM166" i="16" s="1"/>
  <c r="AJ166" i="16"/>
  <c r="AA167" i="16"/>
  <c r="AB167" i="16"/>
  <c r="AC167" i="16"/>
  <c r="AE167" i="16"/>
  <c r="AD167" i="16" s="1"/>
  <c r="AI167" i="16"/>
  <c r="AA168" i="16"/>
  <c r="AB168" i="16"/>
  <c r="AC168" i="16"/>
  <c r="AD168" i="16"/>
  <c r="AE168" i="16"/>
  <c r="AI168" i="16" s="1"/>
  <c r="AM168" i="16" s="1"/>
  <c r="AJ168" i="16"/>
  <c r="AA169" i="16"/>
  <c r="AF169" i="16" s="1"/>
  <c r="AG169" i="16" s="1"/>
  <c r="AB169" i="16"/>
  <c r="AC169" i="16"/>
  <c r="AE169" i="16"/>
  <c r="AD169" i="16" s="1"/>
  <c r="AA170" i="16"/>
  <c r="AB170" i="16"/>
  <c r="AC170" i="16"/>
  <c r="AE170" i="16"/>
  <c r="AD170" i="16" s="1"/>
  <c r="AI170" i="16"/>
  <c r="AA171" i="16"/>
  <c r="AB171" i="16"/>
  <c r="AC171" i="16"/>
  <c r="AE171" i="16"/>
  <c r="AA172" i="16"/>
  <c r="AF172" i="16" s="1"/>
  <c r="AG172" i="16" s="1"/>
  <c r="AB172" i="16"/>
  <c r="AC172" i="16"/>
  <c r="AE172" i="16"/>
  <c r="AD172" i="16" s="1"/>
  <c r="AA173" i="16"/>
  <c r="AB173" i="16"/>
  <c r="AC173" i="16"/>
  <c r="AE173" i="16"/>
  <c r="AA174" i="16"/>
  <c r="AF174" i="16" s="1"/>
  <c r="AG174" i="16" s="1"/>
  <c r="AB174" i="16"/>
  <c r="AC174" i="16"/>
  <c r="AE174" i="16"/>
  <c r="AD174" i="16" s="1"/>
  <c r="AH174" i="16"/>
  <c r="AA175" i="16"/>
  <c r="AF175" i="16" s="1"/>
  <c r="AG175" i="16" s="1"/>
  <c r="AB175" i="16"/>
  <c r="AC175" i="16"/>
  <c r="AE175" i="16"/>
  <c r="AA176" i="16"/>
  <c r="AH176" i="16" s="1"/>
  <c r="AB176" i="16"/>
  <c r="AC176" i="16"/>
  <c r="AE176" i="16"/>
  <c r="AD176" i="16" s="1"/>
  <c r="AF176" i="16"/>
  <c r="AG176" i="16" s="1"/>
  <c r="AA177" i="16"/>
  <c r="AB177" i="16"/>
  <c r="AC177" i="16"/>
  <c r="AE177" i="16"/>
  <c r="AD177" i="16" s="1"/>
  <c r="AF177" i="16"/>
  <c r="AG177" i="16" s="1"/>
  <c r="AH177" i="16"/>
  <c r="AA178" i="16"/>
  <c r="AH178" i="16" s="1"/>
  <c r="AB178" i="16"/>
  <c r="AC178" i="16"/>
  <c r="AE178" i="16"/>
  <c r="AI178" i="16" s="1"/>
  <c r="AA179" i="16"/>
  <c r="AH179" i="16" s="1"/>
  <c r="AB179" i="16"/>
  <c r="AC179" i="16"/>
  <c r="AE179" i="16"/>
  <c r="AA180" i="16"/>
  <c r="AF180" i="16" s="1"/>
  <c r="AG180" i="16" s="1"/>
  <c r="AB180" i="16"/>
  <c r="AC180" i="16"/>
  <c r="AE180" i="16"/>
  <c r="AI180" i="16" s="1"/>
  <c r="AA181" i="16"/>
  <c r="AB181" i="16"/>
  <c r="AC181" i="16"/>
  <c r="AE181" i="16"/>
  <c r="AA182" i="16"/>
  <c r="AF182" i="16" s="1"/>
  <c r="AG182" i="16" s="1"/>
  <c r="AB182" i="16"/>
  <c r="AC182" i="16"/>
  <c r="AE182" i="16"/>
  <c r="AI182" i="16" s="1"/>
  <c r="AL182" i="16" s="1"/>
  <c r="AA183" i="16"/>
  <c r="AB183" i="16"/>
  <c r="AC183" i="16"/>
  <c r="AE183" i="16"/>
  <c r="AI183" i="16" s="1"/>
  <c r="AK183" i="16" s="1"/>
  <c r="AA184" i="16"/>
  <c r="AF184" i="16" s="1"/>
  <c r="AG184" i="16" s="1"/>
  <c r="AB184" i="16"/>
  <c r="AC184" i="16"/>
  <c r="AE184" i="16" s="1"/>
  <c r="AD184" i="16" s="1"/>
  <c r="AA185" i="16"/>
  <c r="AB185" i="16"/>
  <c r="AC185" i="16"/>
  <c r="AD185" i="16"/>
  <c r="AE185" i="16"/>
  <c r="AI185" i="16" s="1"/>
  <c r="AK185" i="16" s="1"/>
  <c r="AA186" i="16"/>
  <c r="AB186" i="16"/>
  <c r="AC186" i="16"/>
  <c r="AE186" i="16"/>
  <c r="AD186" i="16" s="1"/>
  <c r="AA187" i="16"/>
  <c r="AB187" i="16"/>
  <c r="AC187" i="16"/>
  <c r="AE187" i="16"/>
  <c r="AD187" i="16" s="1"/>
  <c r="AA188" i="16"/>
  <c r="AF188" i="16" s="1"/>
  <c r="AG188" i="16" s="1"/>
  <c r="AB188" i="16"/>
  <c r="AC188" i="16"/>
  <c r="AD188" i="16"/>
  <c r="AE188" i="16"/>
  <c r="AH188" i="16"/>
  <c r="AI188" i="16"/>
  <c r="AK188" i="16" s="1"/>
  <c r="AA189" i="16"/>
  <c r="AH189" i="16" s="1"/>
  <c r="AB189" i="16"/>
  <c r="AC189" i="16"/>
  <c r="AE189" i="16"/>
  <c r="AD189" i="16" s="1"/>
  <c r="AF189" i="16"/>
  <c r="AG189" i="16"/>
  <c r="AI189" i="16"/>
  <c r="AA190" i="16"/>
  <c r="AF190" i="16" s="1"/>
  <c r="AG190" i="16" s="1"/>
  <c r="AB190" i="16"/>
  <c r="AC190" i="16"/>
  <c r="AD190" i="16"/>
  <c r="AE190" i="16"/>
  <c r="AI190" i="16" s="1"/>
  <c r="AH190" i="16"/>
  <c r="AA191" i="16"/>
  <c r="AH191" i="16" s="1"/>
  <c r="AB191" i="16"/>
  <c r="AC191" i="16"/>
  <c r="AE191" i="16"/>
  <c r="AA192" i="16"/>
  <c r="AH192" i="16" s="1"/>
  <c r="AB192" i="16"/>
  <c r="AC192" i="16"/>
  <c r="AE192" i="16"/>
  <c r="AI192" i="16" s="1"/>
  <c r="AA193" i="16"/>
  <c r="AB193" i="16"/>
  <c r="AC193" i="16"/>
  <c r="AE193" i="16"/>
  <c r="AA194" i="16"/>
  <c r="AF194" i="16" s="1"/>
  <c r="AG194" i="16" s="1"/>
  <c r="AB194" i="16"/>
  <c r="AC194" i="16"/>
  <c r="AD194" i="16"/>
  <c r="AE194" i="16"/>
  <c r="AI194" i="16" s="1"/>
  <c r="AL194" i="16" s="1"/>
  <c r="AA195" i="16"/>
  <c r="AB195" i="16"/>
  <c r="AC195" i="16"/>
  <c r="AE195" i="16"/>
  <c r="AD195" i="16" s="1"/>
  <c r="AI195" i="16"/>
  <c r="AA196" i="16"/>
  <c r="AF196" i="16" s="1"/>
  <c r="AG196" i="16" s="1"/>
  <c r="AB196" i="16"/>
  <c r="AC196" i="16"/>
  <c r="AE196" i="16"/>
  <c r="AD196" i="16" s="1"/>
  <c r="AA197" i="16"/>
  <c r="AB197" i="16"/>
  <c r="AC197" i="16"/>
  <c r="AE197" i="16"/>
  <c r="AD197" i="16" s="1"/>
  <c r="AA198" i="16"/>
  <c r="AB198" i="16"/>
  <c r="AC198" i="16"/>
  <c r="AE198" i="16"/>
  <c r="AD198" i="16" s="1"/>
  <c r="AA199" i="16"/>
  <c r="AF199" i="16" s="1"/>
  <c r="AG199" i="16" s="1"/>
  <c r="AB199" i="16"/>
  <c r="AC199" i="16"/>
  <c r="AE199" i="16"/>
  <c r="AD199" i="16" s="1"/>
  <c r="AA200" i="16"/>
  <c r="AH200" i="16" s="1"/>
  <c r="AB200" i="16"/>
  <c r="AC200" i="16"/>
  <c r="AE200" i="16"/>
  <c r="AI200" i="16" s="1"/>
  <c r="AK200" i="16" s="1"/>
  <c r="AF200" i="16"/>
  <c r="AG200" i="16" s="1"/>
  <c r="AJ200" i="16"/>
  <c r="AA201" i="16"/>
  <c r="AF201" i="16" s="1"/>
  <c r="AG201" i="16" s="1"/>
  <c r="AB201" i="16"/>
  <c r="AC201" i="16"/>
  <c r="AE201" i="16"/>
  <c r="AD201" i="16" s="1"/>
  <c r="AA202" i="16"/>
  <c r="AF202" i="16" s="1"/>
  <c r="AG202" i="16" s="1"/>
  <c r="AB202" i="16"/>
  <c r="AC202" i="16"/>
  <c r="AE202" i="16"/>
  <c r="AD202" i="16" s="1"/>
  <c r="AH202" i="16"/>
  <c r="AA203" i="16"/>
  <c r="AH203" i="16" s="1"/>
  <c r="AB203" i="16"/>
  <c r="AC203" i="16"/>
  <c r="AE203" i="16"/>
  <c r="AA204" i="16"/>
  <c r="AH204" i="16" s="1"/>
  <c r="AB204" i="16"/>
  <c r="AC204" i="16"/>
  <c r="AE204" i="16"/>
  <c r="AA205" i="16"/>
  <c r="AB205" i="16"/>
  <c r="AC205" i="16"/>
  <c r="AE205" i="16"/>
  <c r="AA206" i="16"/>
  <c r="AF206" i="16" s="1"/>
  <c r="AG206" i="16" s="1"/>
  <c r="AB206" i="16"/>
  <c r="AC206" i="16"/>
  <c r="AE206" i="16"/>
  <c r="AI206" i="16" s="1"/>
  <c r="AL206" i="16" s="1"/>
  <c r="AA207" i="16"/>
  <c r="AB207" i="16"/>
  <c r="AC207" i="16"/>
  <c r="AD207" i="16"/>
  <c r="AE207" i="16"/>
  <c r="AI207" i="16"/>
  <c r="AJ207" i="16" s="1"/>
  <c r="AK207" i="16"/>
  <c r="AA208" i="16"/>
  <c r="AB208" i="16"/>
  <c r="AC208" i="16"/>
  <c r="AE208" i="16"/>
  <c r="AD208" i="16" s="1"/>
  <c r="AA209" i="16"/>
  <c r="AB209" i="16"/>
  <c r="AC209" i="16"/>
  <c r="AE209" i="16"/>
  <c r="AD209" i="16" s="1"/>
  <c r="AA210" i="16"/>
  <c r="AF210" i="16" s="1"/>
  <c r="AG210" i="16" s="1"/>
  <c r="AB210" i="16"/>
  <c r="AC210" i="16"/>
  <c r="AE210" i="16"/>
  <c r="AD210" i="16" s="1"/>
  <c r="AA211" i="16"/>
  <c r="AB211" i="16"/>
  <c r="AC211" i="16"/>
  <c r="AE211" i="16"/>
  <c r="AD211" i="16" s="1"/>
  <c r="AA212" i="16"/>
  <c r="AH212" i="16" s="1"/>
  <c r="AB212" i="16"/>
  <c r="AC212" i="16"/>
  <c r="AE212" i="16"/>
  <c r="AI212" i="16" s="1"/>
  <c r="AJ212" i="16" s="1"/>
  <c r="AF212" i="16"/>
  <c r="AG212" i="16" s="1"/>
  <c r="AA213" i="16"/>
  <c r="AF213" i="16" s="1"/>
  <c r="AG213" i="16" s="1"/>
  <c r="AB213" i="16"/>
  <c r="AC213" i="16"/>
  <c r="AE213" i="16"/>
  <c r="AD213" i="16" s="1"/>
  <c r="AA214" i="16"/>
  <c r="AF214" i="16" s="1"/>
  <c r="AG214" i="16" s="1"/>
  <c r="AB214" i="16"/>
  <c r="AC214" i="16"/>
  <c r="AE214" i="16"/>
  <c r="AH214" i="16"/>
  <c r="AA215" i="16"/>
  <c r="AH215" i="16" s="1"/>
  <c r="AB215" i="16"/>
  <c r="AC215" i="16"/>
  <c r="AE215" i="16" s="1"/>
  <c r="AA216" i="16"/>
  <c r="AH216" i="16" s="1"/>
  <c r="AB216" i="16"/>
  <c r="AC216" i="16"/>
  <c r="AE216" i="16"/>
  <c r="AI216" i="16" s="1"/>
  <c r="AA217" i="16"/>
  <c r="AB217" i="16"/>
  <c r="AC217" i="16"/>
  <c r="AD217" i="16"/>
  <c r="AE217" i="16"/>
  <c r="AI217" i="16" s="1"/>
  <c r="AM217" i="16" s="1"/>
  <c r="AA218" i="16"/>
  <c r="AF218" i="16" s="1"/>
  <c r="AG218" i="16" s="1"/>
  <c r="AB218" i="16"/>
  <c r="AC218" i="16"/>
  <c r="AE218" i="16"/>
  <c r="AA219" i="16"/>
  <c r="AB219" i="16"/>
  <c r="AC219" i="16"/>
  <c r="AE219" i="16"/>
  <c r="AA220" i="16"/>
  <c r="AB220" i="16"/>
  <c r="AC220" i="16"/>
  <c r="AE220" i="16"/>
  <c r="AD220" i="16" s="1"/>
  <c r="AA221" i="16"/>
  <c r="AB221" i="16"/>
  <c r="AC221" i="16"/>
  <c r="AE221" i="16"/>
  <c r="AA222" i="16"/>
  <c r="AH222" i="16" s="1"/>
  <c r="AB222" i="16"/>
  <c r="AC222" i="16"/>
  <c r="AE222" i="16"/>
  <c r="AD222" i="16" s="1"/>
  <c r="AA223" i="16"/>
  <c r="AF223" i="16" s="1"/>
  <c r="AG223" i="16" s="1"/>
  <c r="AB223" i="16"/>
  <c r="AC223" i="16"/>
  <c r="AE223" i="16"/>
  <c r="AD223" i="16" s="1"/>
  <c r="AH223" i="16"/>
  <c r="AA224" i="16"/>
  <c r="AB224" i="16"/>
  <c r="AC224" i="16"/>
  <c r="AE224" i="16"/>
  <c r="AD224" i="16" s="1"/>
  <c r="AI224" i="16"/>
  <c r="AA225" i="16"/>
  <c r="AH225" i="16" s="1"/>
  <c r="AB225" i="16"/>
  <c r="AC225" i="16"/>
  <c r="AE225" i="16"/>
  <c r="AD225" i="16" s="1"/>
  <c r="AF225" i="16"/>
  <c r="AG225" i="16" s="1"/>
  <c r="AA226" i="16"/>
  <c r="AH226" i="16" s="1"/>
  <c r="AB226" i="16"/>
  <c r="AC226" i="16"/>
  <c r="AE226" i="16"/>
  <c r="AD226" i="16" s="1"/>
  <c r="AA227" i="16"/>
  <c r="AH227" i="16" s="1"/>
  <c r="AB227" i="16"/>
  <c r="AC227" i="16"/>
  <c r="AE227" i="16"/>
  <c r="AA228" i="16"/>
  <c r="AH228" i="16" s="1"/>
  <c r="AB228" i="16"/>
  <c r="AC228" i="16"/>
  <c r="AE228" i="16"/>
  <c r="AI228" i="16" s="1"/>
  <c r="AA229" i="16"/>
  <c r="AF229" i="16" s="1"/>
  <c r="AG229" i="16" s="1"/>
  <c r="AB229" i="16"/>
  <c r="AC229" i="16"/>
  <c r="AE229" i="16"/>
  <c r="AA230" i="16"/>
  <c r="AF230" i="16" s="1"/>
  <c r="AG230" i="16" s="1"/>
  <c r="AB230" i="16"/>
  <c r="AC230" i="16"/>
  <c r="AE230" i="16"/>
  <c r="AI230" i="16" s="1"/>
  <c r="AJ230" i="16" s="1"/>
  <c r="AA231" i="16"/>
  <c r="AH231" i="16" s="1"/>
  <c r="AB231" i="16"/>
  <c r="AC231" i="16"/>
  <c r="AE231" i="16"/>
  <c r="AI231" i="16" s="1"/>
  <c r="AA232" i="16"/>
  <c r="AF232" i="16" s="1"/>
  <c r="AG232" i="16" s="1"/>
  <c r="AB232" i="16"/>
  <c r="AC232" i="16"/>
  <c r="AE232" i="16"/>
  <c r="AA233" i="16"/>
  <c r="AB233" i="16"/>
  <c r="AC233" i="16"/>
  <c r="AD233" i="16"/>
  <c r="AE233" i="16"/>
  <c r="AI233" i="16"/>
  <c r="AJ233" i="16" s="1"/>
  <c r="AA234" i="16"/>
  <c r="AB234" i="16"/>
  <c r="AC234" i="16"/>
  <c r="AE234" i="16"/>
  <c r="AD234" i="16" s="1"/>
  <c r="AF234" i="16"/>
  <c r="AG234" i="16" s="1"/>
  <c r="AH234" i="16"/>
  <c r="AA235" i="16"/>
  <c r="AF235" i="16" s="1"/>
  <c r="AG235" i="16" s="1"/>
  <c r="AB235" i="16"/>
  <c r="AC235" i="16"/>
  <c r="AE235" i="16"/>
  <c r="AD235" i="16" s="1"/>
  <c r="AA236" i="16"/>
  <c r="AF236" i="16" s="1"/>
  <c r="AG236" i="16" s="1"/>
  <c r="AB236" i="16"/>
  <c r="AC236" i="16"/>
  <c r="AE236" i="16"/>
  <c r="AI236" i="16" s="1"/>
  <c r="AH236" i="16"/>
  <c r="AA237" i="16"/>
  <c r="AF237" i="16" s="1"/>
  <c r="AG237" i="16" s="1"/>
  <c r="AB237" i="16"/>
  <c r="AC237" i="16"/>
  <c r="AE237" i="16"/>
  <c r="AH237" i="16"/>
  <c r="AA238" i="16"/>
  <c r="AB238" i="16"/>
  <c r="AC238" i="16"/>
  <c r="AE238" i="16"/>
  <c r="AD238" i="16" s="1"/>
  <c r="AA239" i="16"/>
  <c r="AF239" i="16" s="1"/>
  <c r="AG239" i="16" s="1"/>
  <c r="AB239" i="16"/>
  <c r="AC239" i="16"/>
  <c r="AE239" i="16"/>
  <c r="AA240" i="16"/>
  <c r="AH240" i="16" s="1"/>
  <c r="AB240" i="16"/>
  <c r="AC240" i="16"/>
  <c r="AE240" i="16"/>
  <c r="AD240" i="16" s="1"/>
  <c r="AA241" i="16"/>
  <c r="AH241" i="16" s="1"/>
  <c r="AB241" i="16"/>
  <c r="AC241" i="16"/>
  <c r="AE241" i="16"/>
  <c r="AI241" i="16" s="1"/>
  <c r="AK241" i="16" s="1"/>
  <c r="AF241" i="16"/>
  <c r="AG241" i="16" s="1"/>
  <c r="AA242" i="16"/>
  <c r="AF242" i="16" s="1"/>
  <c r="AG242" i="16" s="1"/>
  <c r="AB242" i="16"/>
  <c r="AC242" i="16"/>
  <c r="AE242" i="16"/>
  <c r="AA243" i="16"/>
  <c r="AH243" i="16" s="1"/>
  <c r="AB243" i="16"/>
  <c r="AC243" i="16"/>
  <c r="AE243" i="16"/>
  <c r="AD243" i="16" s="1"/>
  <c r="AA244" i="16"/>
  <c r="AF244" i="16" s="1"/>
  <c r="AG244" i="16" s="1"/>
  <c r="AB244" i="16"/>
  <c r="AC244" i="16"/>
  <c r="AE244" i="16"/>
  <c r="AA245" i="16"/>
  <c r="AB245" i="16"/>
  <c r="AC245" i="16"/>
  <c r="AE245" i="16" s="1"/>
  <c r="AD245" i="16" s="1"/>
  <c r="AA246" i="16"/>
  <c r="AF246" i="16" s="1"/>
  <c r="AG246" i="16" s="1"/>
  <c r="AB246" i="16"/>
  <c r="AC246" i="16"/>
  <c r="AE246" i="16"/>
  <c r="AD246" i="16" s="1"/>
  <c r="AA247" i="16"/>
  <c r="AF247" i="16" s="1"/>
  <c r="AG247" i="16" s="1"/>
  <c r="AB247" i="16"/>
  <c r="AC247" i="16"/>
  <c r="AE247" i="16"/>
  <c r="AD247" i="16" s="1"/>
  <c r="AA248" i="16"/>
  <c r="AF248" i="16" s="1"/>
  <c r="AG248" i="16" s="1"/>
  <c r="AB248" i="16"/>
  <c r="AC248" i="16"/>
  <c r="AE248" i="16"/>
  <c r="AD248" i="16" s="1"/>
  <c r="AA249" i="16"/>
  <c r="AF249" i="16" s="1"/>
  <c r="AG249" i="16" s="1"/>
  <c r="AB249" i="16"/>
  <c r="AC249" i="16"/>
  <c r="AE249" i="16"/>
  <c r="AD249" i="16" s="1"/>
  <c r="AH249" i="16"/>
  <c r="AA250" i="16"/>
  <c r="AF250" i="16" s="1"/>
  <c r="AG250" i="16" s="1"/>
  <c r="AB250" i="16"/>
  <c r="AC250" i="16"/>
  <c r="AE250" i="16"/>
  <c r="AI250" i="16" s="1"/>
  <c r="AK250" i="16" s="1"/>
  <c r="AA251" i="16"/>
  <c r="AF251" i="16" s="1"/>
  <c r="AG251" i="16" s="1"/>
  <c r="AB251" i="16"/>
  <c r="AC251" i="16"/>
  <c r="AE251" i="16"/>
  <c r="AH251" i="16"/>
  <c r="AA252" i="16"/>
  <c r="AH252" i="16" s="1"/>
  <c r="AB252" i="16"/>
  <c r="AC252" i="16"/>
  <c r="AE252" i="16"/>
  <c r="AD252" i="16" s="1"/>
  <c r="AA253" i="16"/>
  <c r="AF253" i="16" s="1"/>
  <c r="AG253" i="16" s="1"/>
  <c r="AB253" i="16"/>
  <c r="AC253" i="16"/>
  <c r="AD253" i="16"/>
  <c r="AE253" i="16"/>
  <c r="AI253" i="16" s="1"/>
  <c r="AK253" i="16" s="1"/>
  <c r="AA254" i="16"/>
  <c r="AF254" i="16" s="1"/>
  <c r="AB254" i="16"/>
  <c r="AC254" i="16"/>
  <c r="AE254" i="16"/>
  <c r="AI254" i="16" s="1"/>
  <c r="AJ254" i="16" s="1"/>
  <c r="AG254" i="16"/>
  <c r="AL254" i="16"/>
  <c r="AA255" i="16"/>
  <c r="AB255" i="16"/>
  <c r="AC255" i="16"/>
  <c r="AE255" i="16"/>
  <c r="AD255" i="16" s="1"/>
  <c r="AA256" i="16"/>
  <c r="AF256" i="16" s="1"/>
  <c r="AG256" i="16" s="1"/>
  <c r="AB256" i="16"/>
  <c r="AC256" i="16"/>
  <c r="AE256" i="16"/>
  <c r="AA257" i="16"/>
  <c r="AB257" i="16"/>
  <c r="AC257" i="16"/>
  <c r="AD257" i="16"/>
  <c r="AE257" i="16"/>
  <c r="AI257" i="16"/>
  <c r="AJ257" i="16" s="1"/>
  <c r="AA258" i="16"/>
  <c r="AB258" i="16"/>
  <c r="AC258" i="16"/>
  <c r="AE258" i="16"/>
  <c r="AD258" i="16" s="1"/>
  <c r="AA259" i="16"/>
  <c r="AF259" i="16" s="1"/>
  <c r="AG259" i="16" s="1"/>
  <c r="AB259" i="16"/>
  <c r="AC259" i="16"/>
  <c r="AE259" i="16"/>
  <c r="AD259" i="16" s="1"/>
  <c r="AA260" i="16"/>
  <c r="AH260" i="16" s="1"/>
  <c r="AB260" i="16"/>
  <c r="AC260" i="16"/>
  <c r="AE260" i="16"/>
  <c r="AD260" i="16" s="1"/>
  <c r="AA261" i="16"/>
  <c r="AF261" i="16" s="1"/>
  <c r="AG261" i="16" s="1"/>
  <c r="AB261" i="16"/>
  <c r="AC261" i="16"/>
  <c r="AE261" i="16"/>
  <c r="AH261" i="16"/>
  <c r="AA262" i="16"/>
  <c r="AH262" i="16" s="1"/>
  <c r="AB262" i="16"/>
  <c r="AC262" i="16"/>
  <c r="AE262" i="16"/>
  <c r="AI262" i="16" s="1"/>
  <c r="AF262" i="16"/>
  <c r="AG262" i="16" s="1"/>
  <c r="AA263" i="16"/>
  <c r="AF263" i="16" s="1"/>
  <c r="AG263" i="16" s="1"/>
  <c r="AB263" i="16"/>
  <c r="AC263" i="16"/>
  <c r="AE263" i="16"/>
  <c r="AA264" i="16"/>
  <c r="AH264" i="16" s="1"/>
  <c r="AB264" i="16"/>
  <c r="AC264" i="16"/>
  <c r="AE264" i="16"/>
  <c r="AD264" i="16" s="1"/>
  <c r="AA265" i="16"/>
  <c r="AB265" i="16"/>
  <c r="AC265" i="16"/>
  <c r="AE265" i="16"/>
  <c r="AI265" i="16" s="1"/>
  <c r="AL265" i="16" s="1"/>
  <c r="AA266" i="16"/>
  <c r="AB266" i="16"/>
  <c r="AC266" i="16"/>
  <c r="AD266" i="16"/>
  <c r="AE266" i="16"/>
  <c r="AI266" i="16" s="1"/>
  <c r="AA267" i="16"/>
  <c r="AH267" i="16" s="1"/>
  <c r="AB267" i="16"/>
  <c r="AC267" i="16"/>
  <c r="AE267" i="16"/>
  <c r="AD267" i="16" s="1"/>
  <c r="AA268" i="16"/>
  <c r="AF268" i="16" s="1"/>
  <c r="AG268" i="16" s="1"/>
  <c r="AB268" i="16"/>
  <c r="AC268" i="16"/>
  <c r="AE268" i="16"/>
  <c r="AA269" i="16"/>
  <c r="AH269" i="16" s="1"/>
  <c r="AB269" i="16"/>
  <c r="AC269" i="16"/>
  <c r="AE269" i="16"/>
  <c r="AD269" i="16" s="1"/>
  <c r="AA270" i="16"/>
  <c r="AF270" i="16" s="1"/>
  <c r="AG270" i="16" s="1"/>
  <c r="AB270" i="16"/>
  <c r="AC270" i="16"/>
  <c r="AE270" i="16"/>
  <c r="AD270" i="16" s="1"/>
  <c r="AH270" i="16"/>
  <c r="AA271" i="16"/>
  <c r="AF271" i="16" s="1"/>
  <c r="AG271" i="16" s="1"/>
  <c r="AB271" i="16"/>
  <c r="AC271" i="16"/>
  <c r="AE271" i="16"/>
  <c r="AI271" i="16" s="1"/>
  <c r="AJ271" i="16" s="1"/>
  <c r="AH271" i="16"/>
  <c r="AA272" i="16"/>
  <c r="AF272" i="16" s="1"/>
  <c r="AG272" i="16" s="1"/>
  <c r="AB272" i="16"/>
  <c r="AC272" i="16"/>
  <c r="AE272" i="16"/>
  <c r="AI272" i="16" s="1"/>
  <c r="AA273" i="16"/>
  <c r="AF273" i="16" s="1"/>
  <c r="AG273" i="16" s="1"/>
  <c r="AB273" i="16"/>
  <c r="AC273" i="16"/>
  <c r="AE273" i="16"/>
  <c r="AD273" i="16" s="1"/>
  <c r="AH273" i="16"/>
  <c r="AA274" i="16"/>
  <c r="AB274" i="16"/>
  <c r="AC274" i="16"/>
  <c r="AE274" i="16"/>
  <c r="AI274" i="16" s="1"/>
  <c r="AA275" i="16"/>
  <c r="AB275" i="16"/>
  <c r="AC275" i="16"/>
  <c r="AE275" i="16"/>
  <c r="AA276" i="16"/>
  <c r="AH276" i="16" s="1"/>
  <c r="AB276" i="16"/>
  <c r="AC276" i="16"/>
  <c r="AE276" i="16" s="1"/>
  <c r="AF276" i="16"/>
  <c r="AG276" i="16" s="1"/>
  <c r="AA277" i="16"/>
  <c r="AF277" i="16" s="1"/>
  <c r="AG277" i="16" s="1"/>
  <c r="AB277" i="16"/>
  <c r="AC277" i="16"/>
  <c r="AE277" i="16"/>
  <c r="AH277" i="16"/>
  <c r="AA278" i="16"/>
  <c r="AB278" i="16"/>
  <c r="AC278" i="16"/>
  <c r="AE278" i="16"/>
  <c r="AD278" i="16" s="1"/>
  <c r="AA279" i="16"/>
  <c r="AF279" i="16" s="1"/>
  <c r="AG279" i="16" s="1"/>
  <c r="AB279" i="16"/>
  <c r="AC279" i="16"/>
  <c r="AD279" i="16"/>
  <c r="AE279" i="16"/>
  <c r="AI279" i="16" s="1"/>
  <c r="AA280" i="16"/>
  <c r="AF280" i="16" s="1"/>
  <c r="AG280" i="16" s="1"/>
  <c r="AB280" i="16"/>
  <c r="AC280" i="16"/>
  <c r="AE280" i="16"/>
  <c r="AA281" i="16"/>
  <c r="AB281" i="16"/>
  <c r="AC281" i="16"/>
  <c r="AE281" i="16"/>
  <c r="AD281" i="16" s="1"/>
  <c r="AA282" i="16"/>
  <c r="AF282" i="16" s="1"/>
  <c r="AG282" i="16" s="1"/>
  <c r="AB282" i="16"/>
  <c r="AC282" i="16"/>
  <c r="AE282" i="16"/>
  <c r="AD282" i="16" s="1"/>
  <c r="AA283" i="16"/>
  <c r="AF283" i="16" s="1"/>
  <c r="AG283" i="16" s="1"/>
  <c r="AB283" i="16"/>
  <c r="AC283" i="16"/>
  <c r="AE283" i="16"/>
  <c r="AI283" i="16" s="1"/>
  <c r="AM283" i="16" s="1"/>
  <c r="AH283" i="16"/>
  <c r="AA284" i="16"/>
  <c r="AB284" i="16"/>
  <c r="AC284" i="16"/>
  <c r="AE284" i="16"/>
  <c r="AD284" i="16" s="1"/>
  <c r="AA285" i="16"/>
  <c r="AH285" i="16" s="1"/>
  <c r="AB285" i="16"/>
  <c r="AC285" i="16"/>
  <c r="AE285" i="16"/>
  <c r="AD285" i="16" s="1"/>
  <c r="AF285" i="16"/>
  <c r="AG285" i="16" s="1"/>
  <c r="AA286" i="16"/>
  <c r="AH286" i="16" s="1"/>
  <c r="AB286" i="16"/>
  <c r="AC286" i="16"/>
  <c r="AE286" i="16"/>
  <c r="AI286" i="16" s="1"/>
  <c r="AF286" i="16"/>
  <c r="AG286" i="16" s="1"/>
  <c r="AA287" i="16"/>
  <c r="AH287" i="16" s="1"/>
  <c r="AB287" i="16"/>
  <c r="AC287" i="16"/>
  <c r="AE287" i="16"/>
  <c r="AI287" i="16" s="1"/>
  <c r="AJ287" i="16" s="1"/>
  <c r="AF287" i="16"/>
  <c r="AG287" i="16" s="1"/>
  <c r="AA288" i="16"/>
  <c r="AH288" i="16" s="1"/>
  <c r="AB288" i="16"/>
  <c r="AC288" i="16"/>
  <c r="AE288" i="16"/>
  <c r="AI288" i="16" s="1"/>
  <c r="AA289" i="16"/>
  <c r="AF289" i="16" s="1"/>
  <c r="AG289" i="16" s="1"/>
  <c r="AB289" i="16"/>
  <c r="AC289" i="16"/>
  <c r="AE289" i="16"/>
  <c r="AH289" i="16"/>
  <c r="AA290" i="16"/>
  <c r="AF290" i="16" s="1"/>
  <c r="AG290" i="16" s="1"/>
  <c r="AB290" i="16"/>
  <c r="AC290" i="16"/>
  <c r="AE290" i="16"/>
  <c r="AI290" i="16" s="1"/>
  <c r="AH290" i="16"/>
  <c r="AA291" i="16"/>
  <c r="AF291" i="16" s="1"/>
  <c r="AG291" i="16" s="1"/>
  <c r="AB291" i="16"/>
  <c r="AC291" i="16"/>
  <c r="AE291" i="16"/>
  <c r="AI291" i="16" s="1"/>
  <c r="AA292" i="16"/>
  <c r="AH292" i="16" s="1"/>
  <c r="AB292" i="16"/>
  <c r="AC292" i="16"/>
  <c r="AE292" i="16"/>
  <c r="AF292" i="16"/>
  <c r="AG292" i="16" s="1"/>
  <c r="AA293" i="16"/>
  <c r="AB293" i="16"/>
  <c r="AC293" i="16"/>
  <c r="AD293" i="16"/>
  <c r="AE293" i="16"/>
  <c r="AI293" i="16" s="1"/>
  <c r="AK293" i="16" s="1"/>
  <c r="AA294" i="16"/>
  <c r="AH294" i="16" s="1"/>
  <c r="AB294" i="16"/>
  <c r="AC294" i="16"/>
  <c r="AD294" i="16"/>
  <c r="AE294" i="16"/>
  <c r="AI294" i="16" s="1"/>
  <c r="AA295" i="16"/>
  <c r="AH295" i="16" s="1"/>
  <c r="AB295" i="16"/>
  <c r="AC295" i="16"/>
  <c r="AE295" i="16"/>
  <c r="AD295" i="16" s="1"/>
  <c r="AF295" i="16"/>
  <c r="AG295" i="16" s="1"/>
  <c r="AA296" i="16"/>
  <c r="AF296" i="16" s="1"/>
  <c r="AG296" i="16" s="1"/>
  <c r="AB296" i="16"/>
  <c r="AC296" i="16"/>
  <c r="AE296" i="16"/>
  <c r="AH296" i="16"/>
  <c r="AA297" i="16"/>
  <c r="AF297" i="16" s="1"/>
  <c r="AG297" i="16" s="1"/>
  <c r="AB297" i="16"/>
  <c r="AC297" i="16"/>
  <c r="AE297" i="16"/>
  <c r="AA298" i="16"/>
  <c r="AH298" i="16" s="1"/>
  <c r="AB298" i="16"/>
  <c r="AC298" i="16"/>
  <c r="AE298" i="16"/>
  <c r="AD298" i="16" s="1"/>
  <c r="AF298" i="16"/>
  <c r="AG298" i="16" s="1"/>
  <c r="AI298" i="16"/>
  <c r="AJ298" i="16" s="1"/>
  <c r="AA299" i="16"/>
  <c r="AF299" i="16" s="1"/>
  <c r="AG299" i="16" s="1"/>
  <c r="AB299" i="16"/>
  <c r="AC299" i="16"/>
  <c r="AE299" i="16"/>
  <c r="AI299" i="16" s="1"/>
  <c r="AA300" i="16"/>
  <c r="AB300" i="16"/>
  <c r="AC300" i="16"/>
  <c r="AE300" i="16"/>
  <c r="AD300" i="16" s="1"/>
  <c r="AA301" i="16"/>
  <c r="AB301" i="16"/>
  <c r="AC301" i="16"/>
  <c r="AE301" i="16"/>
  <c r="AI301" i="16" s="1"/>
  <c r="AL301" i="16" s="1"/>
  <c r="AA302" i="16"/>
  <c r="AH302" i="16" s="1"/>
  <c r="AB302" i="16"/>
  <c r="AC302" i="16"/>
  <c r="AE302" i="16"/>
  <c r="AD302" i="16" s="1"/>
  <c r="AA303" i="16"/>
  <c r="AF303" i="16" s="1"/>
  <c r="AG303" i="16" s="1"/>
  <c r="AB303" i="16"/>
  <c r="AC303" i="16"/>
  <c r="AE303" i="16"/>
  <c r="AD303" i="16" s="1"/>
  <c r="AA304" i="16"/>
  <c r="AF304" i="16" s="1"/>
  <c r="AG304" i="16" s="1"/>
  <c r="AB304" i="16"/>
  <c r="AC304" i="16"/>
  <c r="AD304" i="16"/>
  <c r="AE304" i="16"/>
  <c r="AI304" i="16" s="1"/>
  <c r="AA305" i="16"/>
  <c r="AF305" i="16" s="1"/>
  <c r="AG305" i="16" s="1"/>
  <c r="AB305" i="16"/>
  <c r="AC305" i="16"/>
  <c r="AE305" i="16"/>
  <c r="AI305" i="16" s="1"/>
  <c r="AA306" i="16"/>
  <c r="AF306" i="16" s="1"/>
  <c r="AG306" i="16" s="1"/>
  <c r="AB306" i="16"/>
  <c r="AC306" i="16"/>
  <c r="AE306" i="16"/>
  <c r="AD306" i="16" s="1"/>
  <c r="AA307" i="16"/>
  <c r="AH307" i="16" s="1"/>
  <c r="AB307" i="16"/>
  <c r="AC307" i="16"/>
  <c r="AE307" i="16" s="1"/>
  <c r="AA308" i="16"/>
  <c r="AF308" i="16" s="1"/>
  <c r="AG308" i="16" s="1"/>
  <c r="AB308" i="16"/>
  <c r="AC308" i="16"/>
  <c r="AE308" i="16"/>
  <c r="AA309" i="16"/>
  <c r="AB309" i="16"/>
  <c r="AC309" i="16"/>
  <c r="AE309" i="16"/>
  <c r="AI309" i="16" s="1"/>
  <c r="AA310" i="16"/>
  <c r="AH310" i="16" s="1"/>
  <c r="AB310" i="16"/>
  <c r="AC310" i="16"/>
  <c r="AE310" i="16"/>
  <c r="AF310" i="16"/>
  <c r="AG310" i="16" s="1"/>
  <c r="AA311" i="16"/>
  <c r="AH311" i="16" s="1"/>
  <c r="AB311" i="16"/>
  <c r="AC311" i="16"/>
  <c r="AE311" i="16"/>
  <c r="AF311" i="16"/>
  <c r="AG311" i="16" s="1"/>
  <c r="AA312" i="16"/>
  <c r="AB312" i="16"/>
  <c r="AC312" i="16"/>
  <c r="AE312" i="16"/>
  <c r="AI312" i="16" s="1"/>
  <c r="AA313" i="16"/>
  <c r="AH313" i="16" s="1"/>
  <c r="AB313" i="16"/>
  <c r="AC313" i="16"/>
  <c r="AD313" i="16"/>
  <c r="AE313" i="16"/>
  <c r="AI313" i="16" s="1"/>
  <c r="AF313" i="16"/>
  <c r="AG313" i="16" s="1"/>
  <c r="AL313" i="16"/>
  <c r="AA314" i="16"/>
  <c r="AH314" i="16" s="1"/>
  <c r="AB314" i="16"/>
  <c r="AC314" i="16"/>
  <c r="AE314" i="16"/>
  <c r="AD314" i="16" s="1"/>
  <c r="AA315" i="16"/>
  <c r="AB315" i="16"/>
  <c r="AC315" i="16"/>
  <c r="AE315" i="16"/>
  <c r="AI315" i="16" s="1"/>
  <c r="AJ315" i="16" s="1"/>
  <c r="AA316" i="16"/>
  <c r="AF316" i="16" s="1"/>
  <c r="AG316" i="16" s="1"/>
  <c r="AB316" i="16"/>
  <c r="AC316" i="16"/>
  <c r="AE316" i="16"/>
  <c r="AI316" i="16" s="1"/>
  <c r="AL316" i="16" s="1"/>
  <c r="AA317" i="16"/>
  <c r="AF317" i="16" s="1"/>
  <c r="AG317" i="16" s="1"/>
  <c r="AB317" i="16"/>
  <c r="AC317" i="16"/>
  <c r="AE317" i="16"/>
  <c r="AD317" i="16" s="1"/>
  <c r="AA318" i="16"/>
  <c r="AF318" i="16" s="1"/>
  <c r="AG318" i="16" s="1"/>
  <c r="AB318" i="16"/>
  <c r="AC318" i="16"/>
  <c r="AE318" i="16"/>
  <c r="AD318" i="16" s="1"/>
  <c r="AA319" i="16"/>
  <c r="AH319" i="16" s="1"/>
  <c r="AB319" i="16"/>
  <c r="AC319" i="16"/>
  <c r="AE319" i="16"/>
  <c r="AA320" i="16"/>
  <c r="AF320" i="16" s="1"/>
  <c r="AG320" i="16" s="1"/>
  <c r="AB320" i="16"/>
  <c r="AC320" i="16"/>
  <c r="AE320" i="16"/>
  <c r="AH320" i="16"/>
  <c r="AA321" i="16"/>
  <c r="AF321" i="16" s="1"/>
  <c r="AG321" i="16" s="1"/>
  <c r="AB321" i="16"/>
  <c r="AC321" i="16"/>
  <c r="AE321" i="16"/>
  <c r="AI321" i="16" s="1"/>
  <c r="AA322" i="16"/>
  <c r="AH322" i="16" s="1"/>
  <c r="AB322" i="16"/>
  <c r="AC322" i="16"/>
  <c r="AE322" i="16"/>
  <c r="AD322" i="16" s="1"/>
  <c r="AF322" i="16"/>
  <c r="AG322" i="16" s="1"/>
  <c r="AA323" i="16"/>
  <c r="AB323" i="16"/>
  <c r="AC323" i="16"/>
  <c r="AE323" i="16"/>
  <c r="AA324" i="16"/>
  <c r="AB324" i="16"/>
  <c r="AC324" i="16"/>
  <c r="AE324" i="16"/>
  <c r="AI324" i="16" s="1"/>
  <c r="AJ324" i="16" s="1"/>
  <c r="AA325" i="16"/>
  <c r="AB325" i="16"/>
  <c r="AC325" i="16"/>
  <c r="AE325" i="16"/>
  <c r="AI325" i="16" s="1"/>
  <c r="AL325" i="16" s="1"/>
  <c r="AA326" i="16"/>
  <c r="AH326" i="16" s="1"/>
  <c r="AB326" i="16"/>
  <c r="AC326" i="16"/>
  <c r="AE326" i="16"/>
  <c r="AD326" i="16" s="1"/>
  <c r="AA327" i="16"/>
  <c r="AB327" i="16"/>
  <c r="AC327" i="16"/>
  <c r="AE327" i="16"/>
  <c r="AI327" i="16" s="1"/>
  <c r="AJ327" i="16" s="1"/>
  <c r="AA328" i="16"/>
  <c r="AF328" i="16" s="1"/>
  <c r="AG328" i="16" s="1"/>
  <c r="AB328" i="16"/>
  <c r="AC328" i="16"/>
  <c r="AE328" i="16"/>
  <c r="AD328" i="16" s="1"/>
  <c r="AA329" i="16"/>
  <c r="AF329" i="16" s="1"/>
  <c r="AG329" i="16" s="1"/>
  <c r="AB329" i="16"/>
  <c r="AC329" i="16"/>
  <c r="AE329" i="16"/>
  <c r="AI329" i="16" s="1"/>
  <c r="AA330" i="16"/>
  <c r="AF330" i="16" s="1"/>
  <c r="AB330" i="16"/>
  <c r="AC330" i="16"/>
  <c r="AE330" i="16"/>
  <c r="AD330" i="16" s="1"/>
  <c r="AG330" i="16"/>
  <c r="AI330" i="16"/>
  <c r="AA331" i="16"/>
  <c r="AH331" i="16" s="1"/>
  <c r="AB331" i="16"/>
  <c r="AC331" i="16"/>
  <c r="AD331" i="16"/>
  <c r="AE331" i="16"/>
  <c r="AI331" i="16" s="1"/>
  <c r="AA332" i="16"/>
  <c r="AF332" i="16" s="1"/>
  <c r="AG332" i="16" s="1"/>
  <c r="AB332" i="16"/>
  <c r="AC332" i="16"/>
  <c r="AE332" i="16"/>
  <c r="AA333" i="16"/>
  <c r="AH333" i="16" s="1"/>
  <c r="AB333" i="16"/>
  <c r="AC333" i="16"/>
  <c r="AE333" i="16"/>
  <c r="AI333" i="16" s="1"/>
  <c r="AA334" i="16"/>
  <c r="AB334" i="16"/>
  <c r="AC334" i="16"/>
  <c r="AE334" i="16"/>
  <c r="AD334" i="16" s="1"/>
  <c r="AA335" i="16"/>
  <c r="AF335" i="16" s="1"/>
  <c r="AG335" i="16" s="1"/>
  <c r="AB335" i="16"/>
  <c r="AC335" i="16"/>
  <c r="AE335" i="16"/>
  <c r="AH335" i="16"/>
  <c r="AA336" i="16"/>
  <c r="AB336" i="16"/>
  <c r="AC336" i="16"/>
  <c r="AD336" i="16"/>
  <c r="AE336" i="16"/>
  <c r="AI336" i="16" s="1"/>
  <c r="AA337" i="16"/>
  <c r="AH337" i="16" s="1"/>
  <c r="AB337" i="16"/>
  <c r="AC337" i="16"/>
  <c r="AE337" i="16" s="1"/>
  <c r="AF337" i="16"/>
  <c r="AG337" i="16" s="1"/>
  <c r="AA338" i="16"/>
  <c r="AB338" i="16"/>
  <c r="AC338" i="16"/>
  <c r="AE338" i="16"/>
  <c r="AD338" i="16" s="1"/>
  <c r="AA339" i="16"/>
  <c r="AB339" i="16"/>
  <c r="AC339" i="16"/>
  <c r="AE339" i="16"/>
  <c r="AI339" i="16" s="1"/>
  <c r="AJ339" i="16" s="1"/>
  <c r="AA340" i="16"/>
  <c r="AF340" i="16" s="1"/>
  <c r="AG340" i="16" s="1"/>
  <c r="AB340" i="16"/>
  <c r="AC340" i="16"/>
  <c r="AE340" i="16"/>
  <c r="AD340" i="16" s="1"/>
  <c r="AA341" i="16"/>
  <c r="AF341" i="16" s="1"/>
  <c r="AG341" i="16" s="1"/>
  <c r="AB341" i="16"/>
  <c r="AC341" i="16"/>
  <c r="AE341" i="16"/>
  <c r="AD341" i="16" s="1"/>
  <c r="AA342" i="16"/>
  <c r="AF342" i="16" s="1"/>
  <c r="AG342" i="16" s="1"/>
  <c r="AB342" i="16"/>
  <c r="AC342" i="16"/>
  <c r="AE342" i="16"/>
  <c r="AD342" i="16" s="1"/>
  <c r="AI342" i="16"/>
  <c r="AK342" i="16" s="1"/>
  <c r="AA343" i="16"/>
  <c r="AH343" i="16" s="1"/>
  <c r="AB343" i="16"/>
  <c r="AC343" i="16"/>
  <c r="AD343" i="16"/>
  <c r="AE343" i="16"/>
  <c r="AI343" i="16"/>
  <c r="AA344" i="16"/>
  <c r="AF344" i="16" s="1"/>
  <c r="AG344" i="16" s="1"/>
  <c r="AB344" i="16"/>
  <c r="AC344" i="16"/>
  <c r="AE344" i="16"/>
  <c r="AH344" i="16"/>
  <c r="AA345" i="16"/>
  <c r="AF345" i="16" s="1"/>
  <c r="AG345" i="16" s="1"/>
  <c r="AB345" i="16"/>
  <c r="AC345" i="16"/>
  <c r="AE345" i="16"/>
  <c r="AI345" i="16" s="1"/>
  <c r="AA346" i="16"/>
  <c r="AH346" i="16" s="1"/>
  <c r="AB346" i="16"/>
  <c r="AC346" i="16"/>
  <c r="AE346" i="16"/>
  <c r="AD346" i="16" s="1"/>
  <c r="AF346" i="16"/>
  <c r="AG346" i="16" s="1"/>
  <c r="AI346" i="16"/>
  <c r="AJ346" i="16" s="1"/>
  <c r="AA347" i="16"/>
  <c r="AB347" i="16"/>
  <c r="AC347" i="16"/>
  <c r="AE347" i="16"/>
  <c r="AA348" i="16"/>
  <c r="AB348" i="16"/>
  <c r="AC348" i="16"/>
  <c r="AE348" i="16"/>
  <c r="AD348" i="16" s="1"/>
  <c r="AI348" i="16"/>
  <c r="AJ348" i="16" s="1"/>
  <c r="AM348" i="16"/>
  <c r="AA349" i="16"/>
  <c r="AH349" i="16" s="1"/>
  <c r="AB349" i="16"/>
  <c r="AC349" i="16"/>
  <c r="AD349" i="16"/>
  <c r="AE349" i="16"/>
  <c r="AI349" i="16" s="1"/>
  <c r="AL349" i="16"/>
  <c r="AA350" i="16"/>
  <c r="AH350" i="16" s="1"/>
  <c r="AB350" i="16"/>
  <c r="AC350" i="16"/>
  <c r="AE350" i="16"/>
  <c r="AD350" i="16" s="1"/>
  <c r="AF350" i="16"/>
  <c r="AG350" i="16" s="1"/>
  <c r="AA351" i="16"/>
  <c r="AB351" i="16"/>
  <c r="AC351" i="16"/>
  <c r="AD351" i="16"/>
  <c r="AE351" i="16"/>
  <c r="AI351" i="16" s="1"/>
  <c r="AJ351" i="16" s="1"/>
  <c r="AM351" i="16"/>
  <c r="AA352" i="16"/>
  <c r="AF352" i="16" s="1"/>
  <c r="AG352" i="16" s="1"/>
  <c r="AB352" i="16"/>
  <c r="AC352" i="16"/>
  <c r="AE352" i="16"/>
  <c r="AA353" i="16"/>
  <c r="AF353" i="16" s="1"/>
  <c r="AG353" i="16" s="1"/>
  <c r="AB353" i="16"/>
  <c r="AC353" i="16"/>
  <c r="AE353" i="16"/>
  <c r="AD353" i="16" s="1"/>
  <c r="AA354" i="16"/>
  <c r="AF354" i="16" s="1"/>
  <c r="AG354" i="16" s="1"/>
  <c r="AB354" i="16"/>
  <c r="AC354" i="16"/>
  <c r="AE354" i="16"/>
  <c r="AD354" i="16" s="1"/>
  <c r="AA355" i="16"/>
  <c r="AH355" i="16" s="1"/>
  <c r="AB355" i="16"/>
  <c r="AC355" i="16"/>
  <c r="AE355" i="16"/>
  <c r="AD355" i="16" s="1"/>
  <c r="AF355" i="16"/>
  <c r="AG355" i="16" s="1"/>
  <c r="AA356" i="16"/>
  <c r="AF356" i="16" s="1"/>
  <c r="AG356" i="16" s="1"/>
  <c r="AB356" i="16"/>
  <c r="AC356" i="16"/>
  <c r="AE356" i="16"/>
  <c r="AA357" i="16"/>
  <c r="AH357" i="16" s="1"/>
  <c r="AB357" i="16"/>
  <c r="AC357" i="16"/>
  <c r="AE357" i="16"/>
  <c r="AI357" i="16" s="1"/>
  <c r="AA358" i="16"/>
  <c r="AH358" i="16" s="1"/>
  <c r="AB358" i="16"/>
  <c r="AC358" i="16"/>
  <c r="AE358" i="16"/>
  <c r="AD358" i="16" s="1"/>
  <c r="AA359" i="16"/>
  <c r="AF359" i="16" s="1"/>
  <c r="AG359" i="16" s="1"/>
  <c r="AB359" i="16"/>
  <c r="AC359" i="16"/>
  <c r="AE359" i="16"/>
  <c r="AA360" i="16"/>
  <c r="AB360" i="16"/>
  <c r="AC360" i="16"/>
  <c r="AE360" i="16"/>
  <c r="AD360" i="16" s="1"/>
  <c r="AA361" i="16"/>
  <c r="AH361" i="16" s="1"/>
  <c r="AB361" i="16"/>
  <c r="AC361" i="16"/>
  <c r="AE361" i="16"/>
  <c r="AI361" i="16" s="1"/>
  <c r="AL361" i="16" s="1"/>
  <c r="AA362" i="16"/>
  <c r="AH362" i="16" s="1"/>
  <c r="AB362" i="16"/>
  <c r="AC362" i="16"/>
  <c r="AE362" i="16"/>
  <c r="AD362" i="16" s="1"/>
  <c r="AF362" i="16"/>
  <c r="AG362" i="16" s="1"/>
  <c r="AA363" i="16"/>
  <c r="AB363" i="16"/>
  <c r="AC363" i="16"/>
  <c r="AD363" i="16"/>
  <c r="AE363" i="16"/>
  <c r="AI363" i="16" s="1"/>
  <c r="AM363" i="16" s="1"/>
  <c r="AJ363" i="16"/>
  <c r="AA364" i="16"/>
  <c r="AF364" i="16" s="1"/>
  <c r="AG364" i="16" s="1"/>
  <c r="AB364" i="16"/>
  <c r="AC364" i="16"/>
  <c r="AE364" i="16"/>
  <c r="AD364" i="16" s="1"/>
  <c r="AA365" i="16"/>
  <c r="AF365" i="16" s="1"/>
  <c r="AG365" i="16" s="1"/>
  <c r="AB365" i="16"/>
  <c r="AC365" i="16"/>
  <c r="AD365" i="16"/>
  <c r="AE365" i="16"/>
  <c r="AI365" i="16" s="1"/>
  <c r="AA366" i="16"/>
  <c r="AB366" i="16"/>
  <c r="AC366" i="16"/>
  <c r="AE366" i="16"/>
  <c r="AD366" i="16" s="1"/>
  <c r="AI366" i="16"/>
  <c r="AJ366" i="16"/>
  <c r="AA367" i="16"/>
  <c r="AH367" i="16" s="1"/>
  <c r="AB367" i="16"/>
  <c r="AC367" i="16"/>
  <c r="AE367" i="16"/>
  <c r="AD367" i="16" s="1"/>
  <c r="AF367" i="16"/>
  <c r="AG367" i="16" s="1"/>
  <c r="AA368" i="16"/>
  <c r="AF368" i="16" s="1"/>
  <c r="AG368" i="16" s="1"/>
  <c r="AB368" i="16"/>
  <c r="AC368" i="16"/>
  <c r="AE368" i="16" s="1"/>
  <c r="AA369" i="16"/>
  <c r="AB369" i="16"/>
  <c r="AC369" i="16"/>
  <c r="AE369" i="16"/>
  <c r="AI369" i="16" s="1"/>
  <c r="AJ369" i="16" s="1"/>
  <c r="AF369" i="16"/>
  <c r="AG369" i="16" s="1"/>
  <c r="AH369" i="16"/>
  <c r="AA370" i="16"/>
  <c r="AB370" i="16"/>
  <c r="AC370" i="16"/>
  <c r="AE370" i="16"/>
  <c r="AD370" i="16" s="1"/>
  <c r="AA371" i="16"/>
  <c r="AB371" i="16"/>
  <c r="AC371" i="16"/>
  <c r="AE371" i="16"/>
  <c r="AF371" i="16"/>
  <c r="AG371" i="16" s="1"/>
  <c r="AH371" i="16"/>
  <c r="AA372" i="16"/>
  <c r="AB372" i="16"/>
  <c r="AC372" i="16"/>
  <c r="AE372" i="16"/>
  <c r="AD372" i="16" s="1"/>
  <c r="AA373" i="16"/>
  <c r="AH373" i="16" s="1"/>
  <c r="AB373" i="16"/>
  <c r="AC373" i="16"/>
  <c r="AE373" i="16"/>
  <c r="AI373" i="16" s="1"/>
  <c r="AL373" i="16" s="1"/>
  <c r="AA374" i="16"/>
  <c r="AH374" i="16" s="1"/>
  <c r="AB374" i="16"/>
  <c r="AC374" i="16"/>
  <c r="AE374" i="16"/>
  <c r="AA375" i="16"/>
  <c r="AB375" i="16"/>
  <c r="AC375" i="16"/>
  <c r="AE375" i="16"/>
  <c r="AA376" i="16"/>
  <c r="AF376" i="16" s="1"/>
  <c r="AG376" i="16" s="1"/>
  <c r="AB376" i="16"/>
  <c r="AC376" i="16"/>
  <c r="AD376" i="16"/>
  <c r="AE376" i="16"/>
  <c r="AI376" i="16" s="1"/>
  <c r="AL376" i="16" s="1"/>
  <c r="AA377" i="16"/>
  <c r="AF377" i="16" s="1"/>
  <c r="AG377" i="16" s="1"/>
  <c r="AB377" i="16"/>
  <c r="AC377" i="16"/>
  <c r="AE377" i="16"/>
  <c r="AI377" i="16" s="1"/>
  <c r="AA378" i="16"/>
  <c r="AF378" i="16" s="1"/>
  <c r="AG378" i="16" s="1"/>
  <c r="AB378" i="16"/>
  <c r="AC378" i="16"/>
  <c r="AE378" i="16"/>
  <c r="AD378" i="16" s="1"/>
  <c r="AA379" i="16"/>
  <c r="AB379" i="16"/>
  <c r="AC379" i="16"/>
  <c r="AE379" i="16"/>
  <c r="AD379" i="16" s="1"/>
  <c r="AI379" i="16"/>
  <c r="AL379" i="16" s="1"/>
  <c r="AA380" i="16"/>
  <c r="AF380" i="16" s="1"/>
  <c r="AG380" i="16" s="1"/>
  <c r="AB380" i="16"/>
  <c r="AC380" i="16"/>
  <c r="AE380" i="16"/>
  <c r="AA381" i="16"/>
  <c r="AB381" i="16"/>
  <c r="AC381" i="16"/>
  <c r="AE381" i="16"/>
  <c r="AA382" i="16"/>
  <c r="AH382" i="16" s="1"/>
  <c r="AB382" i="16"/>
  <c r="AC382" i="16"/>
  <c r="AE382" i="16"/>
  <c r="AD382" i="16" s="1"/>
  <c r="AA383" i="16"/>
  <c r="AB383" i="16"/>
  <c r="AC383" i="16"/>
  <c r="AE383" i="16"/>
  <c r="AD383" i="16" s="1"/>
  <c r="AF383" i="16"/>
  <c r="AG383" i="16" s="1"/>
  <c r="AH383" i="16"/>
  <c r="AA384" i="16"/>
  <c r="AB384" i="16"/>
  <c r="AC384" i="16"/>
  <c r="AD384" i="16"/>
  <c r="AE384" i="16"/>
  <c r="AI384" i="16" s="1"/>
  <c r="AM384" i="16" s="1"/>
  <c r="AA385" i="16"/>
  <c r="AB385" i="16"/>
  <c r="AC385" i="16"/>
  <c r="AE385" i="16"/>
  <c r="AI385" i="16" s="1"/>
  <c r="AF385" i="16"/>
  <c r="AG385" i="16"/>
  <c r="AH385" i="16"/>
  <c r="AA386" i="16"/>
  <c r="AH386" i="16" s="1"/>
  <c r="AB386" i="16"/>
  <c r="AC386" i="16"/>
  <c r="AE386" i="16"/>
  <c r="AA387" i="16"/>
  <c r="AH387" i="16" s="1"/>
  <c r="AB387" i="16"/>
  <c r="AC387" i="16"/>
  <c r="AE387" i="16"/>
  <c r="AI387" i="16" s="1"/>
  <c r="AJ387" i="16" s="1"/>
  <c r="AM387" i="16"/>
  <c r="AA388" i="16"/>
  <c r="AF388" i="16" s="1"/>
  <c r="AG388" i="16" s="1"/>
  <c r="AB388" i="16"/>
  <c r="AC388" i="16"/>
  <c r="AE388" i="16"/>
  <c r="AD388" i="16" s="1"/>
  <c r="AA389" i="16"/>
  <c r="AF389" i="16" s="1"/>
  <c r="AG389" i="16" s="1"/>
  <c r="AB389" i="16"/>
  <c r="AC389" i="16"/>
  <c r="AE389" i="16"/>
  <c r="AD389" i="16" s="1"/>
  <c r="AH389" i="16"/>
  <c r="AA390" i="16"/>
  <c r="AB390" i="16"/>
  <c r="AC390" i="16"/>
  <c r="AE390" i="16"/>
  <c r="AD390" i="16" s="1"/>
  <c r="AI390" i="16"/>
  <c r="AJ390" i="16" s="1"/>
  <c r="AA391" i="16"/>
  <c r="AH391" i="16" s="1"/>
  <c r="AB391" i="16"/>
  <c r="AC391" i="16"/>
  <c r="AE391" i="16"/>
  <c r="AA392" i="16"/>
  <c r="AF392" i="16" s="1"/>
  <c r="AG392" i="16" s="1"/>
  <c r="AB392" i="16"/>
  <c r="AC392" i="16"/>
  <c r="AE392" i="16"/>
  <c r="AA393" i="16"/>
  <c r="AB393" i="16"/>
  <c r="AC393" i="16"/>
  <c r="AE393" i="16"/>
  <c r="AI393" i="16" s="1"/>
  <c r="AM393" i="16" s="1"/>
  <c r="AA394" i="16"/>
  <c r="AH394" i="16" s="1"/>
  <c r="AB394" i="16"/>
  <c r="AC394" i="16"/>
  <c r="AE394" i="16"/>
  <c r="AD394" i="16" s="1"/>
  <c r="AA395" i="16"/>
  <c r="AH395" i="16" s="1"/>
  <c r="AB395" i="16"/>
  <c r="AC395" i="16"/>
  <c r="AE395" i="16"/>
  <c r="AI395" i="16" s="1"/>
  <c r="AF395" i="16"/>
  <c r="AG395" i="16" s="1"/>
  <c r="AA396" i="16"/>
  <c r="AF396" i="16" s="1"/>
  <c r="AG396" i="16" s="1"/>
  <c r="AB396" i="16"/>
  <c r="AC396" i="16"/>
  <c r="AD396" i="16"/>
  <c r="AE396" i="16"/>
  <c r="AI396" i="16" s="1"/>
  <c r="AM396" i="16" s="1"/>
  <c r="AA397" i="16"/>
  <c r="AF397" i="16" s="1"/>
  <c r="AG397" i="16" s="1"/>
  <c r="AB397" i="16"/>
  <c r="AC397" i="16"/>
  <c r="AE397" i="16"/>
  <c r="AI397" i="16" s="1"/>
  <c r="AL397" i="16" s="1"/>
  <c r="AH397" i="16"/>
  <c r="AA398" i="16"/>
  <c r="AH398" i="16" s="1"/>
  <c r="AB398" i="16"/>
  <c r="AC398" i="16"/>
  <c r="AE398" i="16" s="1"/>
  <c r="AA399" i="16"/>
  <c r="AB399" i="16"/>
  <c r="AC399" i="16"/>
  <c r="AD399" i="16"/>
  <c r="AE399" i="16"/>
  <c r="AI399" i="16" s="1"/>
  <c r="AK399" i="16" s="1"/>
  <c r="AJ399" i="16"/>
  <c r="AA400" i="16"/>
  <c r="AF400" i="16" s="1"/>
  <c r="AG400" i="16" s="1"/>
  <c r="AB400" i="16"/>
  <c r="AC400" i="16"/>
  <c r="AE400" i="16"/>
  <c r="AD400" i="16" s="1"/>
  <c r="AA401" i="16"/>
  <c r="AB401" i="16"/>
  <c r="AC401" i="16"/>
  <c r="AD401" i="16"/>
  <c r="AE401" i="16"/>
  <c r="AF401" i="16"/>
  <c r="AG401" i="16" s="1"/>
  <c r="AH401" i="16"/>
  <c r="AI401" i="16"/>
  <c r="AM401" i="16" s="1"/>
  <c r="AA402" i="16"/>
  <c r="AF402" i="16" s="1"/>
  <c r="AG402" i="16" s="1"/>
  <c r="AB402" i="16"/>
  <c r="AC402" i="16"/>
  <c r="AE402" i="16"/>
  <c r="AD402" i="16" s="1"/>
  <c r="AH402" i="16"/>
  <c r="AA403" i="16"/>
  <c r="AF403" i="16" s="1"/>
  <c r="AG403" i="16" s="1"/>
  <c r="AB403" i="16"/>
  <c r="AC403" i="16"/>
  <c r="AD403" i="16"/>
  <c r="AE403" i="16"/>
  <c r="AI403" i="16" s="1"/>
  <c r="AK403" i="16" s="1"/>
  <c r="AA404" i="16"/>
  <c r="AF404" i="16" s="1"/>
  <c r="AG404" i="16" s="1"/>
  <c r="AB404" i="16"/>
  <c r="AC404" i="16"/>
  <c r="AE404" i="16"/>
  <c r="AD404" i="16" s="1"/>
  <c r="AH404" i="16"/>
  <c r="AA405" i="16"/>
  <c r="AB405" i="16"/>
  <c r="AC405" i="16"/>
  <c r="AE405" i="16"/>
  <c r="AI405" i="16" s="1"/>
  <c r="AM405" i="16" s="1"/>
  <c r="AJ405" i="16"/>
  <c r="AA406" i="16"/>
  <c r="AH406" i="16" s="1"/>
  <c r="AB406" i="16"/>
  <c r="AC406" i="16"/>
  <c r="AD406" i="16"/>
  <c r="AE406" i="16"/>
  <c r="AI406" i="16" s="1"/>
  <c r="AK406" i="16" s="1"/>
  <c r="AA407" i="16"/>
  <c r="AB407" i="16"/>
  <c r="AC407" i="16"/>
  <c r="AE407" i="16"/>
  <c r="AD407" i="16" s="1"/>
  <c r="AF407" i="16"/>
  <c r="AG407" i="16" s="1"/>
  <c r="AH407" i="16"/>
  <c r="AA408" i="16"/>
  <c r="AB408" i="16"/>
  <c r="AC408" i="16"/>
  <c r="AE408" i="16"/>
  <c r="AA409" i="16"/>
  <c r="AF409" i="16" s="1"/>
  <c r="AG409" i="16" s="1"/>
  <c r="AB409" i="16"/>
  <c r="AC409" i="16"/>
  <c r="AE409" i="16"/>
  <c r="AI409" i="16" s="1"/>
  <c r="AK409" i="16" s="1"/>
  <c r="AJ409" i="16"/>
  <c r="AL409" i="16"/>
  <c r="AM409" i="16"/>
  <c r="AA410" i="16"/>
  <c r="AB410" i="16"/>
  <c r="AC410" i="16"/>
  <c r="AE410" i="16"/>
  <c r="AA411" i="16"/>
  <c r="AB411" i="16"/>
  <c r="AC411" i="16"/>
  <c r="AE411" i="16"/>
  <c r="AI411" i="16" s="1"/>
  <c r="AK411" i="16" s="1"/>
  <c r="AF411" i="16"/>
  <c r="AG411" i="16" s="1"/>
  <c r="AH411" i="16"/>
  <c r="AA412" i="16"/>
  <c r="AB412" i="16"/>
  <c r="AC412" i="16"/>
  <c r="AE412" i="16"/>
  <c r="AD412" i="16" s="1"/>
  <c r="AI412" i="16"/>
  <c r="AA413" i="16"/>
  <c r="AB413" i="16"/>
  <c r="AC413" i="16"/>
  <c r="AE413" i="16"/>
  <c r="AD413" i="16" s="1"/>
  <c r="AF413" i="16"/>
  <c r="AG413" i="16" s="1"/>
  <c r="AH413" i="16"/>
  <c r="AI413" i="16"/>
  <c r="AA414" i="16"/>
  <c r="AF414" i="16" s="1"/>
  <c r="AG414" i="16" s="1"/>
  <c r="AB414" i="16"/>
  <c r="AC414" i="16"/>
  <c r="AE414" i="16"/>
  <c r="AD414" i="16" s="1"/>
  <c r="AA415" i="16"/>
  <c r="AH415" i="16" s="1"/>
  <c r="AB415" i="16"/>
  <c r="AC415" i="16"/>
  <c r="AE415" i="16"/>
  <c r="AD415" i="16" s="1"/>
  <c r="AA416" i="16"/>
  <c r="AF416" i="16" s="1"/>
  <c r="AG416" i="16" s="1"/>
  <c r="AB416" i="16"/>
  <c r="AC416" i="16"/>
  <c r="AE416" i="16"/>
  <c r="AD416" i="16" s="1"/>
  <c r="AA417" i="16"/>
  <c r="AF417" i="16" s="1"/>
  <c r="AG417" i="16" s="1"/>
  <c r="AB417" i="16"/>
  <c r="AC417" i="16"/>
  <c r="AE417" i="16"/>
  <c r="AI417" i="16" s="1"/>
  <c r="AA418" i="16"/>
  <c r="AB418" i="16"/>
  <c r="AC418" i="16"/>
  <c r="AE418" i="16"/>
  <c r="AD418" i="16" s="1"/>
  <c r="AA419" i="16"/>
  <c r="AF419" i="16" s="1"/>
  <c r="AG419" i="16" s="1"/>
  <c r="AB419" i="16"/>
  <c r="AC419" i="16"/>
  <c r="AE419" i="16"/>
  <c r="AI419" i="16" s="1"/>
  <c r="AA420" i="16"/>
  <c r="AF420" i="16" s="1"/>
  <c r="AB420" i="16"/>
  <c r="AC420" i="16"/>
  <c r="AE420" i="16"/>
  <c r="AI420" i="16" s="1"/>
  <c r="AG420" i="16"/>
  <c r="AH420" i="16"/>
  <c r="AA421" i="16"/>
  <c r="AB421" i="16"/>
  <c r="AC421" i="16"/>
  <c r="AE421" i="16"/>
  <c r="AI421" i="16" s="1"/>
  <c r="AK421" i="16" s="1"/>
  <c r="AA422" i="16"/>
  <c r="AH422" i="16" s="1"/>
  <c r="AB422" i="16"/>
  <c r="AC422" i="16"/>
  <c r="AE422" i="16"/>
  <c r="AD422" i="16" s="1"/>
  <c r="AI422" i="16"/>
  <c r="AJ422" i="16" s="1"/>
  <c r="AA423" i="16"/>
  <c r="AF423" i="16" s="1"/>
  <c r="AG423" i="16" s="1"/>
  <c r="AB423" i="16"/>
  <c r="AC423" i="16"/>
  <c r="AE423" i="16"/>
  <c r="AD423" i="16" s="1"/>
  <c r="AA424" i="16"/>
  <c r="AF424" i="16" s="1"/>
  <c r="AG424" i="16" s="1"/>
  <c r="AB424" i="16"/>
  <c r="AC424" i="16"/>
  <c r="AE424" i="16"/>
  <c r="AA425" i="16"/>
  <c r="AH425" i="16" s="1"/>
  <c r="AB425" i="16"/>
  <c r="AC425" i="16"/>
  <c r="AE425" i="16"/>
  <c r="AI425" i="16" s="1"/>
  <c r="AA426" i="16"/>
  <c r="AF426" i="16" s="1"/>
  <c r="AG426" i="16" s="1"/>
  <c r="AB426" i="16"/>
  <c r="AC426" i="16"/>
  <c r="AE426" i="16"/>
  <c r="AH426" i="16"/>
  <c r="AA427" i="16"/>
  <c r="AF427" i="16" s="1"/>
  <c r="AG427" i="16" s="1"/>
  <c r="AB427" i="16"/>
  <c r="AC427" i="16"/>
  <c r="AE427" i="16"/>
  <c r="AI427" i="16" s="1"/>
  <c r="AA428" i="16"/>
  <c r="AF428" i="16" s="1"/>
  <c r="AG428" i="16" s="1"/>
  <c r="AB428" i="16"/>
  <c r="AC428" i="16"/>
  <c r="AE428" i="16"/>
  <c r="AD428" i="16" s="1"/>
  <c r="AH428" i="16"/>
  <c r="AI428" i="16"/>
  <c r="AJ428" i="16" s="1"/>
  <c r="AA429" i="16"/>
  <c r="AF429" i="16" s="1"/>
  <c r="AG429" i="16" s="1"/>
  <c r="AB429" i="16"/>
  <c r="AC429" i="16"/>
  <c r="AE429" i="16"/>
  <c r="AA430" i="16"/>
  <c r="AB430" i="16"/>
  <c r="AC430" i="16"/>
  <c r="AE430" i="16"/>
  <c r="AI430" i="16" s="1"/>
  <c r="AM430" i="16" s="1"/>
  <c r="AA431" i="16"/>
  <c r="AF431" i="16" s="1"/>
  <c r="AG431" i="16" s="1"/>
  <c r="AB431" i="16"/>
  <c r="AC431" i="16"/>
  <c r="AD431" i="16"/>
  <c r="AE431" i="16"/>
  <c r="AI431" i="16" s="1"/>
  <c r="AA432" i="16"/>
  <c r="AH432" i="16" s="1"/>
  <c r="AB432" i="16"/>
  <c r="AC432" i="16"/>
  <c r="AE432" i="16"/>
  <c r="AD432" i="16" s="1"/>
  <c r="AA433" i="16"/>
  <c r="AF433" i="16" s="1"/>
  <c r="AG433" i="16" s="1"/>
  <c r="AB433" i="16"/>
  <c r="AC433" i="16"/>
  <c r="AE433" i="16"/>
  <c r="AI433" i="16" s="1"/>
  <c r="AA434" i="16"/>
  <c r="AF434" i="16" s="1"/>
  <c r="AG434" i="16" s="1"/>
  <c r="AB434" i="16"/>
  <c r="AC434" i="16"/>
  <c r="AD434" i="16"/>
  <c r="AE434" i="16"/>
  <c r="AI434" i="16"/>
  <c r="AA435" i="16"/>
  <c r="AF435" i="16" s="1"/>
  <c r="AG435" i="16" s="1"/>
  <c r="AB435" i="16"/>
  <c r="AC435" i="16"/>
  <c r="AD435" i="16"/>
  <c r="AE435" i="16"/>
  <c r="AI435" i="16" s="1"/>
  <c r="AA436" i="16"/>
  <c r="AH436" i="16" s="1"/>
  <c r="AB436" i="16"/>
  <c r="AC436" i="16"/>
  <c r="AE436" i="16"/>
  <c r="AI436" i="16" s="1"/>
  <c r="AA437" i="16"/>
  <c r="AH437" i="16" s="1"/>
  <c r="AB437" i="16"/>
  <c r="AC437" i="16"/>
  <c r="AE437" i="16"/>
  <c r="AI437" i="16" s="1"/>
  <c r="AA438" i="16"/>
  <c r="AB438" i="16"/>
  <c r="AC438" i="16"/>
  <c r="AE438" i="16"/>
  <c r="AA439" i="16"/>
  <c r="AH439" i="16" s="1"/>
  <c r="AB439" i="16"/>
  <c r="AC439" i="16"/>
  <c r="AE439" i="16"/>
  <c r="AI439" i="16" s="1"/>
  <c r="AF439" i="16"/>
  <c r="AG439" i="16" s="1"/>
  <c r="AA440" i="16"/>
  <c r="AH440" i="16" s="1"/>
  <c r="AB440" i="16"/>
  <c r="AC440" i="16"/>
  <c r="AE440" i="16"/>
  <c r="AD440" i="16" s="1"/>
  <c r="AI440" i="16"/>
  <c r="AJ440" i="16" s="1"/>
  <c r="AA441" i="16"/>
  <c r="AF441" i="16" s="1"/>
  <c r="AG441" i="16" s="1"/>
  <c r="AB441" i="16"/>
  <c r="AC441" i="16"/>
  <c r="AE441" i="16"/>
  <c r="AI441" i="16" s="1"/>
  <c r="AA442" i="16"/>
  <c r="AB442" i="16"/>
  <c r="AC442" i="16"/>
  <c r="AE442" i="16"/>
  <c r="AI442" i="16" s="1"/>
  <c r="AM442" i="16" s="1"/>
  <c r="AA443" i="16"/>
  <c r="AF443" i="16" s="1"/>
  <c r="AG443" i="16" s="1"/>
  <c r="AB443" i="16"/>
  <c r="AC443" i="16"/>
  <c r="AE443" i="16"/>
  <c r="AA444" i="16"/>
  <c r="AH444" i="16" s="1"/>
  <c r="AB444" i="16"/>
  <c r="AC444" i="16"/>
  <c r="AE444" i="16"/>
  <c r="AD444" i="16" s="1"/>
  <c r="AA445" i="16"/>
  <c r="AF445" i="16" s="1"/>
  <c r="AG445" i="16" s="1"/>
  <c r="AB445" i="16"/>
  <c r="AC445" i="16"/>
  <c r="AE445" i="16"/>
  <c r="AD445" i="16" s="1"/>
  <c r="AI445" i="16"/>
  <c r="AA446" i="16"/>
  <c r="AF446" i="16" s="1"/>
  <c r="AG446" i="16" s="1"/>
  <c r="AB446" i="16"/>
  <c r="AC446" i="16"/>
  <c r="AE446" i="16"/>
  <c r="AD446" i="16" s="1"/>
  <c r="AA447" i="16"/>
  <c r="AF447" i="16" s="1"/>
  <c r="AG447" i="16" s="1"/>
  <c r="AB447" i="16"/>
  <c r="AC447" i="16"/>
  <c r="AE447" i="16"/>
  <c r="AA448" i="16"/>
  <c r="AH448" i="16" s="1"/>
  <c r="AB448" i="16"/>
  <c r="AC448" i="16"/>
  <c r="AE448" i="16"/>
  <c r="AD448" i="16" s="1"/>
  <c r="AF448" i="16"/>
  <c r="AG448" i="16" s="1"/>
  <c r="AI448" i="16"/>
  <c r="AJ448" i="16" s="1"/>
  <c r="AA449" i="16"/>
  <c r="AH449" i="16" s="1"/>
  <c r="AB449" i="16"/>
  <c r="AC449" i="16"/>
  <c r="AE449" i="16"/>
  <c r="AI449" i="16" s="1"/>
  <c r="AA450" i="16"/>
  <c r="AF450" i="16" s="1"/>
  <c r="AG450" i="16" s="1"/>
  <c r="AB450" i="16"/>
  <c r="AC450" i="16"/>
  <c r="AE450" i="16"/>
  <c r="AA451" i="16"/>
  <c r="AH451" i="16" s="1"/>
  <c r="AB451" i="16"/>
  <c r="AC451" i="16"/>
  <c r="AE451" i="16"/>
  <c r="AI451" i="16" s="1"/>
  <c r="AF451" i="16"/>
  <c r="AG451" i="16" s="1"/>
  <c r="AA452" i="16"/>
  <c r="AB452" i="16"/>
  <c r="AC452" i="16"/>
  <c r="AE452" i="16"/>
  <c r="AD452" i="16" s="1"/>
  <c r="AI452" i="16"/>
  <c r="AJ452" i="16" s="1"/>
  <c r="AA453" i="16"/>
  <c r="AF453" i="16" s="1"/>
  <c r="AG453" i="16" s="1"/>
  <c r="AB453" i="16"/>
  <c r="AC453" i="16"/>
  <c r="AE453" i="16"/>
  <c r="AI453" i="16" s="1"/>
  <c r="AA454" i="16"/>
  <c r="AB454" i="16"/>
  <c r="AC454" i="16"/>
  <c r="AE454" i="16"/>
  <c r="AI454" i="16" s="1"/>
  <c r="AM454" i="16" s="1"/>
  <c r="AA455" i="16"/>
  <c r="AH455" i="16" s="1"/>
  <c r="AB455" i="16"/>
  <c r="AC455" i="16"/>
  <c r="AE455" i="16"/>
  <c r="AI455" i="16" s="1"/>
  <c r="AL455" i="16" s="1"/>
  <c r="AF455" i="16"/>
  <c r="AG455" i="16" s="1"/>
  <c r="AA456" i="16"/>
  <c r="AB456" i="16"/>
  <c r="AC456" i="16"/>
  <c r="AE456" i="16"/>
  <c r="AD456" i="16" s="1"/>
  <c r="AA457" i="16"/>
  <c r="AF457" i="16" s="1"/>
  <c r="AG457" i="16" s="1"/>
  <c r="AB457" i="16"/>
  <c r="AC457" i="16"/>
  <c r="AE457" i="16"/>
  <c r="AD457" i="16" s="1"/>
  <c r="AA458" i="16"/>
  <c r="AB458" i="16"/>
  <c r="AC458" i="16"/>
  <c r="AE458" i="16"/>
  <c r="AD458" i="16" s="1"/>
  <c r="AI458" i="16"/>
  <c r="AA459" i="16"/>
  <c r="AF459" i="16" s="1"/>
  <c r="AG459" i="16" s="1"/>
  <c r="AB459" i="16"/>
  <c r="AC459" i="16"/>
  <c r="AE459" i="16"/>
  <c r="AA460" i="16"/>
  <c r="AH460" i="16" s="1"/>
  <c r="AB460" i="16"/>
  <c r="AC460" i="16"/>
  <c r="AE460" i="16" s="1"/>
  <c r="AF460" i="16"/>
  <c r="AG460" i="16" s="1"/>
  <c r="AA461" i="16"/>
  <c r="AH461" i="16" s="1"/>
  <c r="AB461" i="16"/>
  <c r="AC461" i="16"/>
  <c r="AE461" i="16"/>
  <c r="AA462" i="16"/>
  <c r="AH462" i="16" s="1"/>
  <c r="AB462" i="16"/>
  <c r="AC462" i="16"/>
  <c r="AE462" i="16"/>
  <c r="AA463" i="16"/>
  <c r="AF463" i="16" s="1"/>
  <c r="AG463" i="16" s="1"/>
  <c r="AB463" i="16"/>
  <c r="AC463" i="16"/>
  <c r="AD463" i="16"/>
  <c r="AE463" i="16"/>
  <c r="AI463" i="16" s="1"/>
  <c r="AA464" i="16"/>
  <c r="AH464" i="16" s="1"/>
  <c r="AB464" i="16"/>
  <c r="AC464" i="16"/>
  <c r="AE464" i="16"/>
  <c r="AD464" i="16" s="1"/>
  <c r="AF464" i="16"/>
  <c r="AG464" i="16" s="1"/>
  <c r="AA465" i="16"/>
  <c r="AF465" i="16" s="1"/>
  <c r="AG465" i="16" s="1"/>
  <c r="AB465" i="16"/>
  <c r="AC465" i="16"/>
  <c r="AE465" i="16"/>
  <c r="AI465" i="16" s="1"/>
  <c r="AA466" i="16"/>
  <c r="AB466" i="16"/>
  <c r="AC466" i="16"/>
  <c r="AE466" i="16"/>
  <c r="AI466" i="16" s="1"/>
  <c r="AM466" i="16" s="1"/>
  <c r="AA467" i="16"/>
  <c r="AH467" i="16" s="1"/>
  <c r="AB467" i="16"/>
  <c r="AC467" i="16"/>
  <c r="AE467" i="16"/>
  <c r="AI467" i="16" s="1"/>
  <c r="AL467" i="16"/>
  <c r="AA468" i="16"/>
  <c r="AH468" i="16" s="1"/>
  <c r="AB468" i="16"/>
  <c r="AC468" i="16"/>
  <c r="AE468" i="16"/>
  <c r="AD468" i="16" s="1"/>
  <c r="AA469" i="16"/>
  <c r="AF469" i="16" s="1"/>
  <c r="AG469" i="16" s="1"/>
  <c r="AB469" i="16"/>
  <c r="AC469" i="16"/>
  <c r="AE469" i="16"/>
  <c r="AD469" i="16" s="1"/>
  <c r="AI469" i="16"/>
  <c r="AK469" i="16" s="1"/>
  <c r="AA470" i="16"/>
  <c r="AF470" i="16" s="1"/>
  <c r="AG470" i="16" s="1"/>
  <c r="AB470" i="16"/>
  <c r="AC470" i="16"/>
  <c r="AD470" i="16"/>
  <c r="AE470" i="16"/>
  <c r="AH470" i="16"/>
  <c r="AI470" i="16"/>
  <c r="AA471" i="16"/>
  <c r="AF471" i="16" s="1"/>
  <c r="AG471" i="16" s="1"/>
  <c r="AB471" i="16"/>
  <c r="AC471" i="16"/>
  <c r="AE471" i="16"/>
  <c r="AD471" i="16" s="1"/>
  <c r="AH471" i="16"/>
  <c r="AA472" i="16"/>
  <c r="AH472" i="16" s="1"/>
  <c r="AB472" i="16"/>
  <c r="AC472" i="16"/>
  <c r="AD472" i="16"/>
  <c r="AE472" i="16"/>
  <c r="AI472" i="16" s="1"/>
  <c r="AA473" i="16"/>
  <c r="AH473" i="16" s="1"/>
  <c r="AB473" i="16"/>
  <c r="AC473" i="16"/>
  <c r="AE473" i="16"/>
  <c r="AA474" i="16"/>
  <c r="AF474" i="16" s="1"/>
  <c r="AG474" i="16" s="1"/>
  <c r="AB474" i="16"/>
  <c r="AC474" i="16"/>
  <c r="AE474" i="16"/>
  <c r="AA475" i="16"/>
  <c r="AF475" i="16" s="1"/>
  <c r="AG475" i="16" s="1"/>
  <c r="AB475" i="16"/>
  <c r="AC475" i="16"/>
  <c r="AD475" i="16"/>
  <c r="AE475" i="16"/>
  <c r="AI475" i="16" s="1"/>
  <c r="AA476" i="16"/>
  <c r="AH476" i="16" s="1"/>
  <c r="AB476" i="16"/>
  <c r="AC476" i="16"/>
  <c r="AE476" i="16"/>
  <c r="AD476" i="16" s="1"/>
  <c r="AF476" i="16"/>
  <c r="AG476" i="16" s="1"/>
  <c r="AA477" i="16"/>
  <c r="AF477" i="16" s="1"/>
  <c r="AG477" i="16" s="1"/>
  <c r="AB477" i="16"/>
  <c r="AC477" i="16"/>
  <c r="AE477" i="16"/>
  <c r="AA478" i="16"/>
  <c r="AB478" i="16"/>
  <c r="AC478" i="16"/>
  <c r="AE478" i="16"/>
  <c r="AI478" i="16" s="1"/>
  <c r="AM478" i="16" s="1"/>
  <c r="AA479" i="16"/>
  <c r="AB479" i="16"/>
  <c r="AC479" i="16"/>
  <c r="AE479" i="16"/>
  <c r="AI479" i="16" s="1"/>
  <c r="AL479" i="16" s="1"/>
  <c r="AA480" i="16"/>
  <c r="AH480" i="16" s="1"/>
  <c r="AB480" i="16"/>
  <c r="AC480" i="16"/>
  <c r="AE480" i="16"/>
  <c r="AD480" i="16" s="1"/>
  <c r="AA481" i="16"/>
  <c r="AB481" i="16"/>
  <c r="AC481" i="16"/>
  <c r="AE481" i="16"/>
  <c r="AD481" i="16" s="1"/>
  <c r="AA482" i="16"/>
  <c r="AF482" i="16" s="1"/>
  <c r="AG482" i="16" s="1"/>
  <c r="AB482" i="16"/>
  <c r="AC482" i="16"/>
  <c r="AE482" i="16"/>
  <c r="AA483" i="16"/>
  <c r="AF483" i="16" s="1"/>
  <c r="AG483" i="16" s="1"/>
  <c r="AB483" i="16"/>
  <c r="AC483" i="16"/>
  <c r="AD483" i="16"/>
  <c r="AE483" i="16"/>
  <c r="AI483" i="16" s="1"/>
  <c r="AL483" i="16" s="1"/>
  <c r="AA484" i="16"/>
  <c r="AB484" i="16"/>
  <c r="AC484" i="16"/>
  <c r="AE484" i="16"/>
  <c r="AD484" i="16" s="1"/>
  <c r="AA485" i="16"/>
  <c r="AH485" i="16" s="1"/>
  <c r="AB485" i="16"/>
  <c r="AC485" i="16"/>
  <c r="AE485" i="16"/>
  <c r="AD485" i="16" s="1"/>
  <c r="AI485" i="16"/>
  <c r="AA486" i="16"/>
  <c r="AF486" i="16" s="1"/>
  <c r="AG486" i="16" s="1"/>
  <c r="AB486" i="16"/>
  <c r="AC486" i="16"/>
  <c r="AE486" i="16"/>
  <c r="AA487" i="16"/>
  <c r="AB487" i="16"/>
  <c r="AC487" i="16"/>
  <c r="AE487" i="16"/>
  <c r="AI487" i="16" s="1"/>
  <c r="AA488" i="16"/>
  <c r="AF488" i="16" s="1"/>
  <c r="AG488" i="16" s="1"/>
  <c r="AB488" i="16"/>
  <c r="AC488" i="16"/>
  <c r="AE488" i="16" s="1"/>
  <c r="AA489" i="16"/>
  <c r="AB489" i="16"/>
  <c r="AC489" i="16"/>
  <c r="AE489" i="16"/>
  <c r="AA490" i="16"/>
  <c r="AB490" i="16"/>
  <c r="AC490" i="16"/>
  <c r="AE490" i="16"/>
  <c r="AA491" i="16"/>
  <c r="AH491" i="16" s="1"/>
  <c r="AB491" i="16"/>
  <c r="AC491" i="16"/>
  <c r="AE491" i="16"/>
  <c r="AI491" i="16" s="1"/>
  <c r="AK491" i="16" s="1"/>
  <c r="AA492" i="16"/>
  <c r="AH492" i="16" s="1"/>
  <c r="AB492" i="16"/>
  <c r="AC492" i="16"/>
  <c r="AE492" i="16"/>
  <c r="AD492" i="16" s="1"/>
  <c r="AF492" i="16"/>
  <c r="AG492" i="16" s="1"/>
  <c r="AA493" i="16"/>
  <c r="AB493" i="16"/>
  <c r="AC493" i="16"/>
  <c r="AE493" i="16"/>
  <c r="AI493" i="16" s="1"/>
  <c r="AA494" i="16"/>
  <c r="AF494" i="16" s="1"/>
  <c r="AG494" i="16" s="1"/>
  <c r="AB494" i="16"/>
  <c r="AC494" i="16"/>
  <c r="AE494" i="16"/>
  <c r="AD494" i="16" s="1"/>
  <c r="AI494" i="16"/>
  <c r="AL494" i="16" s="1"/>
  <c r="AA495" i="16"/>
  <c r="AB495" i="16"/>
  <c r="AC495" i="16"/>
  <c r="AE495" i="16"/>
  <c r="AD495" i="16" s="1"/>
  <c r="AI495" i="16"/>
  <c r="AA496" i="16"/>
  <c r="AH496" i="16" s="1"/>
  <c r="AB496" i="16"/>
  <c r="AC496" i="16"/>
  <c r="AE496" i="16"/>
  <c r="AA497" i="16"/>
  <c r="AH497" i="16" s="1"/>
  <c r="AB497" i="16"/>
  <c r="AC497" i="16"/>
  <c r="AE497" i="16"/>
  <c r="AD497" i="16" s="1"/>
  <c r="AA498" i="16"/>
  <c r="AH498" i="16" s="1"/>
  <c r="AB498" i="16"/>
  <c r="AC498" i="16"/>
  <c r="AE498" i="16"/>
  <c r="AI498" i="16" s="1"/>
  <c r="AA499" i="16"/>
  <c r="AB499" i="16"/>
  <c r="AC499" i="16"/>
  <c r="AD499" i="16"/>
  <c r="AE499" i="16"/>
  <c r="AI499" i="16" s="1"/>
  <c r="AA500" i="16"/>
  <c r="AB500" i="16"/>
  <c r="AC500" i="16"/>
  <c r="AE500" i="16"/>
  <c r="AD500" i="16" s="1"/>
  <c r="AF500" i="16"/>
  <c r="AG500" i="16" s="1"/>
  <c r="AH500" i="16"/>
  <c r="AA501" i="16"/>
  <c r="AB501" i="16"/>
  <c r="AC501" i="16"/>
  <c r="AE501" i="16"/>
  <c r="AA502" i="16"/>
  <c r="AB502" i="16"/>
  <c r="AC502" i="16"/>
  <c r="AE502" i="16"/>
  <c r="AA503" i="16"/>
  <c r="AH503" i="16" s="1"/>
  <c r="AB503" i="16"/>
  <c r="AC503" i="16"/>
  <c r="AE503" i="16"/>
  <c r="AI503" i="16" s="1"/>
  <c r="AK503" i="16" s="1"/>
  <c r="AF503" i="16"/>
  <c r="AG503" i="16" s="1"/>
  <c r="AL503" i="16"/>
  <c r="AA504" i="16"/>
  <c r="AB504" i="16"/>
  <c r="AC504" i="16"/>
  <c r="AE504" i="16"/>
  <c r="AD504" i="16" s="1"/>
  <c r="AA505" i="16"/>
  <c r="AB505" i="16"/>
  <c r="AC505" i="16"/>
  <c r="AE505" i="16"/>
  <c r="AD505" i="16" s="1"/>
  <c r="AA506" i="16"/>
  <c r="AF506" i="16" s="1"/>
  <c r="AG506" i="16" s="1"/>
  <c r="AB506" i="16"/>
  <c r="AC506" i="16"/>
  <c r="AD506" i="16"/>
  <c r="AE506" i="16"/>
  <c r="AI506" i="16" s="1"/>
  <c r="AL506" i="16" s="1"/>
  <c r="AA507" i="16"/>
  <c r="AF507" i="16" s="1"/>
  <c r="AG507" i="16" s="1"/>
  <c r="AB507" i="16"/>
  <c r="AC507" i="16"/>
  <c r="AE507" i="16"/>
  <c r="AD507" i="16" s="1"/>
  <c r="AH507" i="16"/>
  <c r="AA508" i="16"/>
  <c r="AH508" i="16" s="1"/>
  <c r="AB508" i="16"/>
  <c r="AC508" i="16"/>
  <c r="AD508" i="16"/>
  <c r="AE508" i="16"/>
  <c r="AI508" i="16" s="1"/>
  <c r="AA509" i="16"/>
  <c r="AH509" i="16" s="1"/>
  <c r="AB509" i="16"/>
  <c r="AC509" i="16"/>
  <c r="AE509" i="16"/>
  <c r="AD509" i="16" s="1"/>
  <c r="AA510" i="16"/>
  <c r="AH510" i="16" s="1"/>
  <c r="AB510" i="16"/>
  <c r="AC510" i="16"/>
  <c r="AE510" i="16"/>
  <c r="AI510" i="16" s="1"/>
  <c r="AA511" i="16"/>
  <c r="AB511" i="16"/>
  <c r="AC511" i="16"/>
  <c r="AE511" i="16"/>
  <c r="AI511" i="16" s="1"/>
  <c r="AA512" i="16"/>
  <c r="AF512" i="16" s="1"/>
  <c r="AG512" i="16" s="1"/>
  <c r="AB512" i="16"/>
  <c r="AC512" i="16"/>
  <c r="AE512" i="16"/>
  <c r="AD512" i="16" s="1"/>
  <c r="AA513" i="16"/>
  <c r="AB513" i="16"/>
  <c r="AC513" i="16"/>
  <c r="AE513" i="16"/>
  <c r="AA514" i="16"/>
  <c r="AB514" i="16"/>
  <c r="AC514" i="16"/>
  <c r="AE514" i="16"/>
  <c r="AA515" i="16"/>
  <c r="AH515" i="16" s="1"/>
  <c r="AB515" i="16"/>
  <c r="AC515" i="16"/>
  <c r="AE515" i="16"/>
  <c r="AI515" i="16" s="1"/>
  <c r="AA516" i="16"/>
  <c r="AH516" i="16" s="1"/>
  <c r="AB516" i="16"/>
  <c r="AC516" i="16"/>
  <c r="AE516" i="16"/>
  <c r="AD516" i="16" s="1"/>
  <c r="AF516" i="16"/>
  <c r="AG516" i="16" s="1"/>
  <c r="AA517" i="16"/>
  <c r="AB517" i="16"/>
  <c r="AC517" i="16"/>
  <c r="AE517" i="16"/>
  <c r="AI517" i="16" s="1"/>
  <c r="AA518" i="16"/>
  <c r="AF518" i="16" s="1"/>
  <c r="AG518" i="16" s="1"/>
  <c r="AB518" i="16"/>
  <c r="AC518" i="16"/>
  <c r="AE518" i="16"/>
  <c r="AD518" i="16" s="1"/>
  <c r="AI518" i="16"/>
  <c r="AL518" i="16" s="1"/>
  <c r="AA519" i="16"/>
  <c r="AB519" i="16"/>
  <c r="AC519" i="16"/>
  <c r="AE519" i="16" s="1"/>
  <c r="AA520" i="16"/>
  <c r="AH520" i="16" s="1"/>
  <c r="AB520" i="16"/>
  <c r="AC520" i="16"/>
  <c r="AE520" i="16"/>
  <c r="AF520" i="16"/>
  <c r="AG520" i="16" s="1"/>
  <c r="AA521" i="16"/>
  <c r="AH521" i="16" s="1"/>
  <c r="AB521" i="16"/>
  <c r="AC521" i="16"/>
  <c r="AE521" i="16"/>
  <c r="AA522" i="16"/>
  <c r="AB522" i="16"/>
  <c r="AC522" i="16"/>
  <c r="AE522" i="16"/>
  <c r="AI522" i="16" s="1"/>
  <c r="AA523" i="16"/>
  <c r="AF523" i="16" s="1"/>
  <c r="AG523" i="16" s="1"/>
  <c r="AB523" i="16"/>
  <c r="AC523" i="16"/>
  <c r="AE523" i="16"/>
  <c r="AA524" i="16"/>
  <c r="AF524" i="16" s="1"/>
  <c r="AG524" i="16" s="1"/>
  <c r="AB524" i="16"/>
  <c r="AC524" i="16"/>
  <c r="AD524" i="16"/>
  <c r="AE524" i="16"/>
  <c r="AI524" i="16" s="1"/>
  <c r="AJ524" i="16" s="1"/>
  <c r="AA525" i="16"/>
  <c r="AB525" i="16"/>
  <c r="AC525" i="16"/>
  <c r="AE525" i="16"/>
  <c r="AA526" i="16"/>
  <c r="AB526" i="16"/>
  <c r="AC526" i="16"/>
  <c r="AE526" i="16"/>
  <c r="AI526" i="16" s="1"/>
  <c r="AM526" i="16" s="1"/>
  <c r="AA527" i="16"/>
  <c r="AH527" i="16" s="1"/>
  <c r="AB527" i="16"/>
  <c r="AC527" i="16"/>
  <c r="AD527" i="16"/>
  <c r="AE527" i="16"/>
  <c r="AI527" i="16" s="1"/>
  <c r="AL527" i="16" s="1"/>
  <c r="AA528" i="16"/>
  <c r="AH528" i="16" s="1"/>
  <c r="AB528" i="16"/>
  <c r="AC528" i="16"/>
  <c r="AE528" i="16"/>
  <c r="AD528" i="16" s="1"/>
  <c r="AA529" i="16"/>
  <c r="AB529" i="16"/>
  <c r="AC529" i="16"/>
  <c r="AE529" i="16"/>
  <c r="AD529" i="16" s="1"/>
  <c r="AI529" i="16"/>
  <c r="AM529" i="16" s="1"/>
  <c r="AA530" i="16"/>
  <c r="AF530" i="16" s="1"/>
  <c r="AG530" i="16" s="1"/>
  <c r="AB530" i="16"/>
  <c r="AC530" i="16"/>
  <c r="AE530" i="16"/>
  <c r="AD530" i="16" s="1"/>
  <c r="AH530" i="16"/>
  <c r="AA531" i="16"/>
  <c r="AF531" i="16" s="1"/>
  <c r="AG531" i="16" s="1"/>
  <c r="AB531" i="16"/>
  <c r="AC531" i="16"/>
  <c r="AD531" i="16"/>
  <c r="AE531" i="16"/>
  <c r="AI531" i="16"/>
  <c r="AM531" i="16" s="1"/>
  <c r="AA532" i="16"/>
  <c r="AH532" i="16" s="1"/>
  <c r="AB532" i="16"/>
  <c r="AC532" i="16"/>
  <c r="AE532" i="16"/>
  <c r="AF532" i="16"/>
  <c r="AG532" i="16" s="1"/>
  <c r="AA533" i="16"/>
  <c r="AH533" i="16" s="1"/>
  <c r="AB533" i="16"/>
  <c r="AC533" i="16"/>
  <c r="AE533" i="16"/>
  <c r="AD533" i="16" s="1"/>
  <c r="AI533" i="16"/>
  <c r="AA534" i="16"/>
  <c r="AB534" i="16"/>
  <c r="AC534" i="16"/>
  <c r="AE534" i="16"/>
  <c r="AI534" i="16" s="1"/>
  <c r="AA535" i="16"/>
  <c r="AH535" i="16" s="1"/>
  <c r="AB535" i="16"/>
  <c r="AC535" i="16"/>
  <c r="AD535" i="16"/>
  <c r="AE535" i="16"/>
  <c r="AI535" i="16" s="1"/>
  <c r="AA536" i="16"/>
  <c r="AB536" i="16"/>
  <c r="AC536" i="16"/>
  <c r="AE536" i="16"/>
  <c r="AD536" i="16" s="1"/>
  <c r="AF536" i="16"/>
  <c r="AG536" i="16" s="1"/>
  <c r="AH536" i="16"/>
  <c r="AI536" i="16"/>
  <c r="AJ536" i="16" s="1"/>
  <c r="AA537" i="16"/>
  <c r="AB537" i="16"/>
  <c r="AC537" i="16"/>
  <c r="AE537" i="16"/>
  <c r="AA538" i="16"/>
  <c r="AB538" i="16"/>
  <c r="AC538" i="16"/>
  <c r="AE538" i="16"/>
  <c r="AA539" i="16"/>
  <c r="AH539" i="16" s="1"/>
  <c r="AB539" i="16"/>
  <c r="AC539" i="16"/>
  <c r="AE539" i="16"/>
  <c r="AI539" i="16" s="1"/>
  <c r="AL539" i="16" s="1"/>
  <c r="AF539" i="16"/>
  <c r="AG539" i="16" s="1"/>
  <c r="AA540" i="16"/>
  <c r="AB540" i="16"/>
  <c r="AC540" i="16"/>
  <c r="AE540" i="16"/>
  <c r="AD540" i="16" s="1"/>
  <c r="AA541" i="16"/>
  <c r="AB541" i="16"/>
  <c r="AC541" i="16"/>
  <c r="AE541" i="16"/>
  <c r="AI541" i="16" s="1"/>
  <c r="AA542" i="16"/>
  <c r="AF542" i="16" s="1"/>
  <c r="AG542" i="16" s="1"/>
  <c r="AB542" i="16"/>
  <c r="AC542" i="16"/>
  <c r="AD542" i="16"/>
  <c r="AE542" i="16"/>
  <c r="AI542" i="16" s="1"/>
  <c r="AL542" i="16" s="1"/>
  <c r="AA543" i="16"/>
  <c r="AF543" i="16" s="1"/>
  <c r="AG543" i="16" s="1"/>
  <c r="AB543" i="16"/>
  <c r="AC543" i="16"/>
  <c r="AE543" i="16"/>
  <c r="AI543" i="16" s="1"/>
  <c r="AM543" i="16" s="1"/>
  <c r="AK543" i="16"/>
  <c r="AL543" i="16"/>
  <c r="AA544" i="16"/>
  <c r="AB544" i="16"/>
  <c r="AC544" i="16"/>
  <c r="AE544" i="16"/>
  <c r="AD544" i="16" s="1"/>
  <c r="AA545" i="16"/>
  <c r="AH545" i="16" s="1"/>
  <c r="AB545" i="16"/>
  <c r="AC545" i="16"/>
  <c r="AE545" i="16"/>
  <c r="AD545" i="16" s="1"/>
  <c r="AF545" i="16"/>
  <c r="AG545" i="16" s="1"/>
  <c r="AA546" i="16"/>
  <c r="AH546" i="16" s="1"/>
  <c r="AB546" i="16"/>
  <c r="AC546" i="16"/>
  <c r="AE546" i="16"/>
  <c r="AF546" i="16"/>
  <c r="AG546" i="16" s="1"/>
  <c r="AA547" i="16"/>
  <c r="AH547" i="16" s="1"/>
  <c r="AB547" i="16"/>
  <c r="AC547" i="16"/>
  <c r="AE547" i="16"/>
  <c r="AI547" i="16" s="1"/>
  <c r="AJ547" i="16" s="1"/>
  <c r="AF547" i="16"/>
  <c r="AG547" i="16" s="1"/>
  <c r="AA548" i="16"/>
  <c r="AH548" i="16" s="1"/>
  <c r="AB548" i="16"/>
  <c r="AC548" i="16"/>
  <c r="AE548" i="16"/>
  <c r="AD548" i="16" s="1"/>
  <c r="AI548" i="16"/>
  <c r="AA549" i="16"/>
  <c r="AF549" i="16" s="1"/>
  <c r="AG549" i="16" s="1"/>
  <c r="AB549" i="16"/>
  <c r="AC549" i="16"/>
  <c r="AE549" i="16"/>
  <c r="AA550" i="16"/>
  <c r="AB550" i="16"/>
  <c r="AC550" i="16"/>
  <c r="AD550" i="16"/>
  <c r="AE550" i="16"/>
  <c r="AI550" i="16" s="1"/>
  <c r="AL550" i="16" s="1"/>
  <c r="AA551" i="16"/>
  <c r="AB551" i="16"/>
  <c r="AC551" i="16"/>
  <c r="AE551" i="16"/>
  <c r="AI551" i="16" s="1"/>
  <c r="AL551" i="16" s="1"/>
  <c r="AA552" i="16"/>
  <c r="AH552" i="16" s="1"/>
  <c r="AB552" i="16"/>
  <c r="AC552" i="16"/>
  <c r="AE552" i="16"/>
  <c r="AF552" i="16"/>
  <c r="AG552" i="16" s="1"/>
  <c r="AA553" i="16"/>
  <c r="AB553" i="16"/>
  <c r="AC553" i="16"/>
  <c r="AE553" i="16"/>
  <c r="AD553" i="16" s="1"/>
  <c r="AA554" i="16"/>
  <c r="AF554" i="16" s="1"/>
  <c r="AG554" i="16" s="1"/>
  <c r="AB554" i="16"/>
  <c r="AC554" i="16"/>
  <c r="AD554" i="16"/>
  <c r="AE554" i="16"/>
  <c r="AH554" i="16"/>
  <c r="AI554" i="16"/>
  <c r="AM554" i="16" s="1"/>
  <c r="AA555" i="16"/>
  <c r="AF555" i="16" s="1"/>
  <c r="AB555" i="16"/>
  <c r="AC555" i="16"/>
  <c r="AD555" i="16"/>
  <c r="AE555" i="16"/>
  <c r="AI555" i="16" s="1"/>
  <c r="AG555" i="16"/>
  <c r="AK555" i="16"/>
  <c r="AA556" i="16"/>
  <c r="AB556" i="16"/>
  <c r="AC556" i="16"/>
  <c r="AE556" i="16"/>
  <c r="AD556" i="16" s="1"/>
  <c r="AA557" i="16"/>
  <c r="AH557" i="16" s="1"/>
  <c r="AB557" i="16"/>
  <c r="AC557" i="16"/>
  <c r="AE557" i="16"/>
  <c r="AD557" i="16" s="1"/>
  <c r="AA558" i="16"/>
  <c r="AB558" i="16"/>
  <c r="AC558" i="16"/>
  <c r="AE558" i="16"/>
  <c r="AD558" i="16" s="1"/>
  <c r="AF558" i="16"/>
  <c r="AG558" i="16" s="1"/>
  <c r="AH558" i="16"/>
  <c r="AA559" i="16"/>
  <c r="AB559" i="16"/>
  <c r="AC559" i="16"/>
  <c r="AE559" i="16"/>
  <c r="AI559" i="16" s="1"/>
  <c r="AJ559" i="16" s="1"/>
  <c r="AA560" i="16"/>
  <c r="AH560" i="16" s="1"/>
  <c r="AB560" i="16"/>
  <c r="AC560" i="16"/>
  <c r="AD560" i="16"/>
  <c r="AE560" i="16"/>
  <c r="AI560" i="16"/>
  <c r="AA561" i="16"/>
  <c r="AH561" i="16" s="1"/>
  <c r="AB561" i="16"/>
  <c r="AC561" i="16"/>
  <c r="AE561" i="16"/>
  <c r="AA562" i="16"/>
  <c r="AB562" i="16"/>
  <c r="AC562" i="16"/>
  <c r="AE562" i="16"/>
  <c r="AI562" i="16" s="1"/>
  <c r="AM562" i="16" s="1"/>
  <c r="AL562" i="16"/>
  <c r="AA563" i="16"/>
  <c r="AH563" i="16" s="1"/>
  <c r="AB563" i="16"/>
  <c r="AC563" i="16"/>
  <c r="AE563" i="16"/>
  <c r="AI563" i="16" s="1"/>
  <c r="AJ563" i="16" s="1"/>
  <c r="AA564" i="16"/>
  <c r="AB564" i="16"/>
  <c r="AC564" i="16"/>
  <c r="AE564" i="16"/>
  <c r="AA565" i="16"/>
  <c r="AB565" i="16"/>
  <c r="AC565" i="16"/>
  <c r="AD565" i="16"/>
  <c r="AE565" i="16"/>
  <c r="AI565" i="16"/>
  <c r="AA566" i="16"/>
  <c r="AF566" i="16" s="1"/>
  <c r="AG566" i="16" s="1"/>
  <c r="AB566" i="16"/>
  <c r="AC566" i="16"/>
  <c r="AE566" i="16"/>
  <c r="AD566" i="16" s="1"/>
  <c r="AA567" i="16"/>
  <c r="AF567" i="16" s="1"/>
  <c r="AG567" i="16" s="1"/>
  <c r="AB567" i="16"/>
  <c r="AC567" i="16"/>
  <c r="AE567" i="16"/>
  <c r="AH567" i="16"/>
  <c r="AA568" i="16"/>
  <c r="AF568" i="16" s="1"/>
  <c r="AG568" i="16" s="1"/>
  <c r="AB568" i="16"/>
  <c r="AC568" i="16"/>
  <c r="AE568" i="16"/>
  <c r="AD568" i="16" s="1"/>
  <c r="AA569" i="16"/>
  <c r="AH569" i="16" s="1"/>
  <c r="AB569" i="16"/>
  <c r="AC569" i="16"/>
  <c r="AE569" i="16"/>
  <c r="AD569" i="16" s="1"/>
  <c r="AA570" i="16"/>
  <c r="AF570" i="16" s="1"/>
  <c r="AG570" i="16" s="1"/>
  <c r="AB570" i="16"/>
  <c r="AC570" i="16"/>
  <c r="AE570" i="16"/>
  <c r="AA571" i="16"/>
  <c r="AF571" i="16" s="1"/>
  <c r="AG571" i="16" s="1"/>
  <c r="AB571" i="16"/>
  <c r="AC571" i="16"/>
  <c r="AE571" i="16"/>
  <c r="AD571" i="16" s="1"/>
  <c r="AH571" i="16"/>
  <c r="AA572" i="16"/>
  <c r="AB572" i="16"/>
  <c r="AC572" i="16"/>
  <c r="AE572" i="16"/>
  <c r="AD572" i="16" s="1"/>
  <c r="AA573" i="16"/>
  <c r="AH573" i="16" s="1"/>
  <c r="AB573" i="16"/>
  <c r="AC573" i="16"/>
  <c r="AE573" i="16"/>
  <c r="AF573" i="16"/>
  <c r="AG573" i="16" s="1"/>
  <c r="AA574" i="16"/>
  <c r="AH574" i="16" s="1"/>
  <c r="AB574" i="16"/>
  <c r="AC574" i="16"/>
  <c r="AE574" i="16"/>
  <c r="AI574" i="16" s="1"/>
  <c r="AL574" i="16" s="1"/>
  <c r="AF574" i="16"/>
  <c r="AG574" i="16" s="1"/>
  <c r="AA575" i="16"/>
  <c r="AB575" i="16"/>
  <c r="AC575" i="16"/>
  <c r="AE575" i="16"/>
  <c r="AI575" i="16" s="1"/>
  <c r="AJ575" i="16" s="1"/>
  <c r="AA576" i="16"/>
  <c r="AH576" i="16" s="1"/>
  <c r="AB576" i="16"/>
  <c r="AC576" i="16"/>
  <c r="AD576" i="16"/>
  <c r="AE576" i="16"/>
  <c r="AI576" i="16" s="1"/>
  <c r="AM576" i="16" s="1"/>
  <c r="AJ576" i="16"/>
  <c r="AK576" i="16"/>
  <c r="AL576" i="16"/>
  <c r="AA577" i="16"/>
  <c r="AB577" i="16"/>
  <c r="AC577" i="16"/>
  <c r="AD577" i="16"/>
  <c r="AE577" i="16"/>
  <c r="AI577" i="16"/>
  <c r="AA578" i="16"/>
  <c r="AF578" i="16" s="1"/>
  <c r="AG578" i="16" s="1"/>
  <c r="AB578" i="16"/>
  <c r="AC578" i="16"/>
  <c r="AE578" i="16"/>
  <c r="AD578" i="16" s="1"/>
  <c r="AI578" i="16"/>
  <c r="AA579" i="16"/>
  <c r="AF579" i="16" s="1"/>
  <c r="AG579" i="16" s="1"/>
  <c r="AB579" i="16"/>
  <c r="AC579" i="16"/>
  <c r="AD579" i="16"/>
  <c r="AE579" i="16"/>
  <c r="AH579" i="16"/>
  <c r="AI579" i="16"/>
  <c r="AJ579" i="16" s="1"/>
  <c r="AA580" i="16"/>
  <c r="AF580" i="16" s="1"/>
  <c r="AG580" i="16" s="1"/>
  <c r="AB580" i="16"/>
  <c r="AC580" i="16"/>
  <c r="AE580" i="16" s="1"/>
  <c r="AA581" i="16"/>
  <c r="AH581" i="16" s="1"/>
  <c r="AB581" i="16"/>
  <c r="AC581" i="16"/>
  <c r="AE581" i="16"/>
  <c r="AD581" i="16" s="1"/>
  <c r="AA582" i="16"/>
  <c r="AB582" i="16"/>
  <c r="AC582" i="16"/>
  <c r="AE582" i="16"/>
  <c r="AD582" i="16" s="1"/>
  <c r="AA583" i="16"/>
  <c r="AH583" i="16" s="1"/>
  <c r="AB583" i="16"/>
  <c r="AC583" i="16"/>
  <c r="AD583" i="16"/>
  <c r="AE583" i="16"/>
  <c r="AI583" i="16" s="1"/>
  <c r="AF583" i="16"/>
  <c r="AG583" i="16" s="1"/>
  <c r="AA584" i="16"/>
  <c r="AF584" i="16" s="1"/>
  <c r="AG584" i="16" s="1"/>
  <c r="AB584" i="16"/>
  <c r="AC584" i="16"/>
  <c r="AD584" i="16"/>
  <c r="AE584" i="16"/>
  <c r="AI584" i="16" s="1"/>
  <c r="AJ584" i="16" s="1"/>
  <c r="AA585" i="16"/>
  <c r="AF585" i="16" s="1"/>
  <c r="AG585" i="16" s="1"/>
  <c r="AB585" i="16"/>
  <c r="AC585" i="16"/>
  <c r="AE585" i="16"/>
  <c r="AD585" i="16" s="1"/>
  <c r="AA586" i="16"/>
  <c r="AF586" i="16" s="1"/>
  <c r="AG586" i="16" s="1"/>
  <c r="AB586" i="16"/>
  <c r="AC586" i="16"/>
  <c r="AE586" i="16"/>
  <c r="AI586" i="16" s="1"/>
  <c r="AA587" i="16"/>
  <c r="AH587" i="16" s="1"/>
  <c r="AB587" i="16"/>
  <c r="AC587" i="16"/>
  <c r="AE587" i="16"/>
  <c r="AI587" i="16" s="1"/>
  <c r="AJ587" i="16" s="1"/>
  <c r="AA588" i="16"/>
  <c r="AH588" i="16" s="1"/>
  <c r="AB588" i="16"/>
  <c r="AC588" i="16"/>
  <c r="AE588" i="16"/>
  <c r="AI588" i="16" s="1"/>
  <c r="AM588" i="16" s="1"/>
  <c r="AK588" i="16"/>
  <c r="AA589" i="16"/>
  <c r="AH589" i="16" s="1"/>
  <c r="AB589" i="16"/>
  <c r="AC589" i="16"/>
  <c r="AE589" i="16"/>
  <c r="AA590" i="16"/>
  <c r="AF590" i="16" s="1"/>
  <c r="AG590" i="16" s="1"/>
  <c r="AB590" i="16"/>
  <c r="AC590" i="16"/>
  <c r="AD590" i="16"/>
  <c r="AE590" i="16"/>
  <c r="AI590" i="16" s="1"/>
  <c r="AK590" i="16" s="1"/>
  <c r="AA591" i="16"/>
  <c r="AF591" i="16" s="1"/>
  <c r="AG591" i="16" s="1"/>
  <c r="AB591" i="16"/>
  <c r="AC591" i="16"/>
  <c r="AE591" i="16"/>
  <c r="AA592" i="16"/>
  <c r="AH592" i="16" s="1"/>
  <c r="AB592" i="16"/>
  <c r="AC592" i="16"/>
  <c r="AE592" i="16"/>
  <c r="AD592" i="16" s="1"/>
  <c r="AF592" i="16"/>
  <c r="AG592" i="16" s="1"/>
  <c r="AA593" i="16"/>
  <c r="AF593" i="16" s="1"/>
  <c r="AG593" i="16" s="1"/>
  <c r="AB593" i="16"/>
  <c r="AC593" i="16"/>
  <c r="AE593" i="16"/>
  <c r="AD593" i="16" s="1"/>
  <c r="AH593" i="16"/>
  <c r="AA594" i="16"/>
  <c r="AF594" i="16" s="1"/>
  <c r="AG594" i="16" s="1"/>
  <c r="AB594" i="16"/>
  <c r="AC594" i="16"/>
  <c r="AE594" i="16"/>
  <c r="AD594" i="16" s="1"/>
  <c r="AI594" i="16"/>
  <c r="AA595" i="16"/>
  <c r="AB595" i="16"/>
  <c r="AC595" i="16"/>
  <c r="AE595" i="16"/>
  <c r="AD595" i="16" s="1"/>
  <c r="AF595" i="16"/>
  <c r="AG595" i="16" s="1"/>
  <c r="AH595" i="16"/>
  <c r="AI595" i="16"/>
  <c r="AM595" i="16" s="1"/>
  <c r="AA596" i="16"/>
  <c r="AF596" i="16" s="1"/>
  <c r="AG596" i="16" s="1"/>
  <c r="AB596" i="16"/>
  <c r="AC596" i="16"/>
  <c r="AD596" i="16"/>
  <c r="AE596" i="16"/>
  <c r="AI596" i="16" s="1"/>
  <c r="AJ596" i="16" s="1"/>
  <c r="AA597" i="16"/>
  <c r="AH597" i="16" s="1"/>
  <c r="AB597" i="16"/>
  <c r="AC597" i="16"/>
  <c r="AD597" i="16"/>
  <c r="AE597" i="16"/>
  <c r="AI597" i="16" s="1"/>
  <c r="AA598" i="16"/>
  <c r="AF598" i="16" s="1"/>
  <c r="AG598" i="16" s="1"/>
  <c r="AB598" i="16"/>
  <c r="AC598" i="16"/>
  <c r="AE598" i="16"/>
  <c r="AD598" i="16" s="1"/>
  <c r="AA599" i="16"/>
  <c r="AH599" i="16" s="1"/>
  <c r="AB599" i="16"/>
  <c r="AC599" i="16"/>
  <c r="AD599" i="16"/>
  <c r="AE599" i="16"/>
  <c r="AI599" i="16" s="1"/>
  <c r="AJ599" i="16" s="1"/>
  <c r="AA600" i="16"/>
  <c r="AH600" i="16" s="1"/>
  <c r="AB600" i="16"/>
  <c r="AC600" i="16"/>
  <c r="AE600" i="16"/>
  <c r="AI600" i="16" s="1"/>
  <c r="AJ600" i="16" s="1"/>
  <c r="AA601" i="16"/>
  <c r="AB601" i="16"/>
  <c r="AC601" i="16"/>
  <c r="AE601" i="16"/>
  <c r="AD601" i="16" s="1"/>
  <c r="AA602" i="16"/>
  <c r="AF602" i="16" s="1"/>
  <c r="AG602" i="16" s="1"/>
  <c r="AB602" i="16"/>
  <c r="AC602" i="16"/>
  <c r="AE602" i="16"/>
  <c r="AD602" i="16" s="1"/>
  <c r="AH602" i="16"/>
  <c r="AA603" i="16"/>
  <c r="AB603" i="16"/>
  <c r="AC603" i="16"/>
  <c r="AE603" i="16"/>
  <c r="AD603" i="16" s="1"/>
  <c r="AI603" i="16"/>
  <c r="AJ603" i="16" s="1"/>
  <c r="AA604" i="16"/>
  <c r="AB604" i="16"/>
  <c r="AC604" i="16"/>
  <c r="AE604" i="16"/>
  <c r="AA605" i="16"/>
  <c r="AB605" i="16"/>
  <c r="AC605" i="16"/>
  <c r="AE605" i="16"/>
  <c r="AD605" i="16" s="1"/>
  <c r="AI605" i="16"/>
  <c r="AJ605" i="16" s="1"/>
  <c r="AA606" i="16"/>
  <c r="AB606" i="16"/>
  <c r="AC606" i="16"/>
  <c r="AD606" i="16"/>
  <c r="AE606" i="16"/>
  <c r="AI606" i="16"/>
  <c r="AK606" i="16" s="1"/>
  <c r="AM606" i="16"/>
  <c r="AA607" i="16"/>
  <c r="AF607" i="16" s="1"/>
  <c r="AB607" i="16"/>
  <c r="AC607" i="16"/>
  <c r="AE607" i="16"/>
  <c r="AD607" i="16" s="1"/>
  <c r="AG607" i="16"/>
  <c r="AH607" i="16"/>
  <c r="AI607" i="16"/>
  <c r="AA608" i="16"/>
  <c r="AH608" i="16" s="1"/>
  <c r="AB608" i="16"/>
  <c r="AC608" i="16"/>
  <c r="AE608" i="16"/>
  <c r="AD608" i="16" s="1"/>
  <c r="AF608" i="16"/>
  <c r="AG608" i="16" s="1"/>
  <c r="AA609" i="16"/>
  <c r="AB609" i="16"/>
  <c r="AC609" i="16"/>
  <c r="AE609" i="16"/>
  <c r="AD609" i="16" s="1"/>
  <c r="AA610" i="16"/>
  <c r="AF610" i="16" s="1"/>
  <c r="AG610" i="16" s="1"/>
  <c r="AB610" i="16"/>
  <c r="AC610" i="16"/>
  <c r="AE610" i="16" s="1"/>
  <c r="AD610" i="16" s="1"/>
  <c r="AH610" i="16"/>
  <c r="AA611" i="16"/>
  <c r="AF611" i="16" s="1"/>
  <c r="AG611" i="16" s="1"/>
  <c r="AB611" i="16"/>
  <c r="AC611" i="16"/>
  <c r="AE611" i="16"/>
  <c r="AA612" i="16"/>
  <c r="AH612" i="16" s="1"/>
  <c r="AB612" i="16"/>
  <c r="AC612" i="16"/>
  <c r="AD612" i="16"/>
  <c r="AE612" i="16"/>
  <c r="AI612" i="16" s="1"/>
  <c r="AJ612" i="16" s="1"/>
  <c r="AK612" i="16"/>
  <c r="AA613" i="16"/>
  <c r="AH613" i="16" s="1"/>
  <c r="AB613" i="16"/>
  <c r="AC613" i="16"/>
  <c r="AE613" i="16"/>
  <c r="AA614" i="16"/>
  <c r="AF614" i="16" s="1"/>
  <c r="AG614" i="16" s="1"/>
  <c r="AB614" i="16"/>
  <c r="AC614" i="16"/>
  <c r="AE614" i="16"/>
  <c r="AD614" i="16" s="1"/>
  <c r="AH614" i="16"/>
  <c r="AI614" i="16"/>
  <c r="AA615" i="16"/>
  <c r="AF615" i="16" s="1"/>
  <c r="AG615" i="16" s="1"/>
  <c r="AB615" i="16"/>
  <c r="AC615" i="16"/>
  <c r="AD615" i="16"/>
  <c r="AE615" i="16"/>
  <c r="AI615" i="16" s="1"/>
  <c r="AK615" i="16" s="1"/>
  <c r="AA616" i="16"/>
  <c r="AF616" i="16" s="1"/>
  <c r="AG616" i="16" s="1"/>
  <c r="AB616" i="16"/>
  <c r="AC616" i="16"/>
  <c r="AE616" i="16"/>
  <c r="AD616" i="16" s="1"/>
  <c r="AA617" i="16"/>
  <c r="AF617" i="16" s="1"/>
  <c r="AG617" i="16" s="1"/>
  <c r="AB617" i="16"/>
  <c r="AC617" i="16"/>
  <c r="AE617" i="16"/>
  <c r="AH617" i="16"/>
  <c r="AA618" i="16"/>
  <c r="AF618" i="16" s="1"/>
  <c r="AG618" i="16" s="1"/>
  <c r="AB618" i="16"/>
  <c r="AC618" i="16"/>
  <c r="AE618" i="16"/>
  <c r="AA619" i="16"/>
  <c r="AB619" i="16"/>
  <c r="AC619" i="16"/>
  <c r="AE619" i="16"/>
  <c r="AD619" i="16" s="1"/>
  <c r="AA620" i="16"/>
  <c r="AH620" i="16" s="1"/>
  <c r="AB620" i="16"/>
  <c r="AC620" i="16"/>
  <c r="AE620" i="16"/>
  <c r="AF620" i="16"/>
  <c r="AG620" i="16" s="1"/>
  <c r="AA621" i="16"/>
  <c r="AF621" i="16" s="1"/>
  <c r="AG621" i="16" s="1"/>
  <c r="AB621" i="16"/>
  <c r="AC621" i="16"/>
  <c r="AE621" i="16"/>
  <c r="AD621" i="16" s="1"/>
  <c r="AH621" i="16"/>
  <c r="AA622" i="16"/>
  <c r="AB622" i="16"/>
  <c r="AC622" i="16"/>
  <c r="AE622" i="16"/>
  <c r="AI622" i="16" s="1"/>
  <c r="AA623" i="16"/>
  <c r="AF623" i="16" s="1"/>
  <c r="AG623" i="16" s="1"/>
  <c r="AB623" i="16"/>
  <c r="AC623" i="16"/>
  <c r="AE623" i="16"/>
  <c r="AD623" i="16" s="1"/>
  <c r="AA624" i="16"/>
  <c r="AB624" i="16"/>
  <c r="AC624" i="16"/>
  <c r="AE624" i="16"/>
  <c r="AD624" i="16" s="1"/>
  <c r="AA625" i="16"/>
  <c r="AF625" i="16" s="1"/>
  <c r="AG625" i="16" s="1"/>
  <c r="AB625" i="16"/>
  <c r="AC625" i="16"/>
  <c r="AE625" i="16"/>
  <c r="AD625" i="16" s="1"/>
  <c r="AA626" i="16"/>
  <c r="AB626" i="16"/>
  <c r="AC626" i="16"/>
  <c r="AE626" i="16"/>
  <c r="AD626" i="16" s="1"/>
  <c r="AI626" i="16"/>
  <c r="AK626" i="16" s="1"/>
  <c r="AA627" i="16"/>
  <c r="AF627" i="16" s="1"/>
  <c r="AG627" i="16" s="1"/>
  <c r="AB627" i="16"/>
  <c r="AC627" i="16"/>
  <c r="AE627" i="16"/>
  <c r="AD627" i="16" s="1"/>
  <c r="AH627" i="16"/>
  <c r="AA628" i="16"/>
  <c r="AF628" i="16" s="1"/>
  <c r="AG628" i="16" s="1"/>
  <c r="AB628" i="16"/>
  <c r="AC628" i="16"/>
  <c r="AE628" i="16"/>
  <c r="AD628" i="16" s="1"/>
  <c r="AA629" i="16"/>
  <c r="AF629" i="16" s="1"/>
  <c r="AG629" i="16" s="1"/>
  <c r="AB629" i="16"/>
  <c r="AC629" i="16"/>
  <c r="AE629" i="16"/>
  <c r="AI629" i="16" s="1"/>
  <c r="AH629" i="16"/>
  <c r="AA630" i="16"/>
  <c r="AF630" i="16" s="1"/>
  <c r="AG630" i="16" s="1"/>
  <c r="AB630" i="16"/>
  <c r="AC630" i="16"/>
  <c r="AE630" i="16"/>
  <c r="AA631" i="16"/>
  <c r="AB631" i="16"/>
  <c r="AC631" i="16"/>
  <c r="AD631" i="16"/>
  <c r="AE631" i="16"/>
  <c r="AI631" i="16"/>
  <c r="AJ631" i="16" s="1"/>
  <c r="AL631" i="16"/>
  <c r="AA632" i="16"/>
  <c r="AH632" i="16" s="1"/>
  <c r="AB632" i="16"/>
  <c r="AC632" i="16"/>
  <c r="AE632" i="16"/>
  <c r="AA633" i="16"/>
  <c r="AF633" i="16" s="1"/>
  <c r="AG633" i="16" s="1"/>
  <c r="AB633" i="16"/>
  <c r="AC633" i="16"/>
  <c r="AE633" i="16"/>
  <c r="AD633" i="16" s="1"/>
  <c r="AH633" i="16"/>
  <c r="AA634" i="16"/>
  <c r="AB634" i="16"/>
  <c r="AC634" i="16"/>
  <c r="AE634" i="16"/>
  <c r="AD634" i="16" s="1"/>
  <c r="AA635" i="16"/>
  <c r="AF635" i="16" s="1"/>
  <c r="AG635" i="16" s="1"/>
  <c r="AB635" i="16"/>
  <c r="AC635" i="16"/>
  <c r="AE635" i="16"/>
  <c r="AD635" i="16" s="1"/>
  <c r="AI635" i="16"/>
  <c r="AJ635" i="16" s="1"/>
  <c r="AA636" i="16"/>
  <c r="AB636" i="16"/>
  <c r="AC636" i="16"/>
  <c r="AE636" i="16"/>
  <c r="AD636" i="16" s="1"/>
  <c r="AA637" i="16"/>
  <c r="AF637" i="16" s="1"/>
  <c r="AG637" i="16" s="1"/>
  <c r="AB637" i="16"/>
  <c r="AC637" i="16"/>
  <c r="AE637" i="16"/>
  <c r="AD637" i="16" s="1"/>
  <c r="AA638" i="16"/>
  <c r="AH638" i="16" s="1"/>
  <c r="AB638" i="16"/>
  <c r="AC638" i="16"/>
  <c r="AE638" i="16"/>
  <c r="AI638" i="16" s="1"/>
  <c r="AF638" i="16"/>
  <c r="AG638" i="16" s="1"/>
  <c r="AA639" i="16"/>
  <c r="AF639" i="16" s="1"/>
  <c r="AG639" i="16" s="1"/>
  <c r="AB639" i="16"/>
  <c r="AC639" i="16"/>
  <c r="AE639" i="16"/>
  <c r="AD639" i="16" s="1"/>
  <c r="AA640" i="16"/>
  <c r="AF640" i="16" s="1"/>
  <c r="AB640" i="16"/>
  <c r="AC640" i="16"/>
  <c r="AE640" i="16"/>
  <c r="AD640" i="16" s="1"/>
  <c r="AG640" i="16"/>
  <c r="AA641" i="16"/>
  <c r="AB641" i="16"/>
  <c r="AC641" i="16"/>
  <c r="AE641" i="16" s="1"/>
  <c r="AA642" i="16"/>
  <c r="AF642" i="16" s="1"/>
  <c r="AB642" i="16"/>
  <c r="AC642" i="16"/>
  <c r="AE642" i="16"/>
  <c r="AG642" i="16"/>
  <c r="AH642" i="16"/>
  <c r="AA643" i="16"/>
  <c r="AH643" i="16" s="1"/>
  <c r="AB643" i="16"/>
  <c r="AC643" i="16"/>
  <c r="AE643" i="16"/>
  <c r="AI643" i="16" s="1"/>
  <c r="AF643" i="16"/>
  <c r="AG643" i="16" s="1"/>
  <c r="AA644" i="16"/>
  <c r="AH644" i="16" s="1"/>
  <c r="AB644" i="16"/>
  <c r="AC644" i="16"/>
  <c r="AE644" i="16"/>
  <c r="AF644" i="16"/>
  <c r="AG644" i="16" s="1"/>
  <c r="AA645" i="16"/>
  <c r="AB645" i="16"/>
  <c r="AC645" i="16"/>
  <c r="AE645" i="16"/>
  <c r="AD645" i="16" s="1"/>
  <c r="AA646" i="16"/>
  <c r="AB646" i="16"/>
  <c r="AC646" i="16"/>
  <c r="AD646" i="16"/>
  <c r="AE646" i="16"/>
  <c r="AI646" i="16" s="1"/>
  <c r="AA647" i="16"/>
  <c r="AF647" i="16" s="1"/>
  <c r="AG647" i="16" s="1"/>
  <c r="AB647" i="16"/>
  <c r="AC647" i="16"/>
  <c r="AE647" i="16"/>
  <c r="AD647" i="16" s="1"/>
  <c r="AA648" i="16"/>
  <c r="AB648" i="16"/>
  <c r="AC648" i="16"/>
  <c r="AD648" i="16"/>
  <c r="AE648" i="16"/>
  <c r="AI648" i="16"/>
  <c r="AJ648" i="16" s="1"/>
  <c r="AM648" i="16"/>
  <c r="AA649" i="16"/>
  <c r="AF649" i="16" s="1"/>
  <c r="AG649" i="16" s="1"/>
  <c r="AB649" i="16"/>
  <c r="AC649" i="16"/>
  <c r="AE649" i="16"/>
  <c r="AD649" i="16" s="1"/>
  <c r="AA650" i="16"/>
  <c r="AB650" i="16"/>
  <c r="AC650" i="16"/>
  <c r="AD650" i="16"/>
  <c r="AE650" i="16"/>
  <c r="AI650" i="16" s="1"/>
  <c r="AA651" i="16"/>
  <c r="AB651" i="16"/>
  <c r="AC651" i="16"/>
  <c r="AE651" i="16"/>
  <c r="AF651" i="16"/>
  <c r="AG651" i="16" s="1"/>
  <c r="AH651" i="16"/>
  <c r="AA652" i="16"/>
  <c r="AF652" i="16" s="1"/>
  <c r="AG652" i="16" s="1"/>
  <c r="AB652" i="16"/>
  <c r="AC652" i="16"/>
  <c r="AD652" i="16"/>
  <c r="AE652" i="16"/>
  <c r="AI652" i="16" s="1"/>
  <c r="AA653" i="16"/>
  <c r="AH653" i="16" s="1"/>
  <c r="AB653" i="16"/>
  <c r="AC653" i="16"/>
  <c r="AE653" i="16"/>
  <c r="AI653" i="16" s="1"/>
  <c r="AF653" i="16"/>
  <c r="AG653" i="16" s="1"/>
  <c r="AA654" i="16"/>
  <c r="AF654" i="16" s="1"/>
  <c r="AG654" i="16" s="1"/>
  <c r="AB654" i="16"/>
  <c r="AC654" i="16"/>
  <c r="AE654" i="16"/>
  <c r="AA655" i="16"/>
  <c r="AH655" i="16" s="1"/>
  <c r="AB655" i="16"/>
  <c r="AC655" i="16"/>
  <c r="AE655" i="16"/>
  <c r="AI655" i="16" s="1"/>
  <c r="AA656" i="16"/>
  <c r="AF656" i="16" s="1"/>
  <c r="AG656" i="16" s="1"/>
  <c r="AB656" i="16"/>
  <c r="AC656" i="16"/>
  <c r="AE656" i="16"/>
  <c r="AA657" i="16"/>
  <c r="AB657" i="16"/>
  <c r="AC657" i="16"/>
  <c r="AD657" i="16"/>
  <c r="AE657" i="16"/>
  <c r="AI657" i="16"/>
  <c r="AJ657" i="16" s="1"/>
  <c r="AK657" i="16"/>
  <c r="AA658" i="16"/>
  <c r="AB658" i="16"/>
  <c r="AC658" i="16"/>
  <c r="AE658" i="16"/>
  <c r="AD658" i="16" s="1"/>
  <c r="AI658" i="16"/>
  <c r="AA659" i="16"/>
  <c r="AF659" i="16" s="1"/>
  <c r="AG659" i="16" s="1"/>
  <c r="AB659" i="16"/>
  <c r="AC659" i="16"/>
  <c r="AE659" i="16"/>
  <c r="AD659" i="16" s="1"/>
  <c r="AA660" i="16"/>
  <c r="AB660" i="16"/>
  <c r="AC660" i="16"/>
  <c r="AE660" i="16"/>
  <c r="AI660" i="16" s="1"/>
  <c r="AJ660" i="16" s="1"/>
  <c r="AA661" i="16"/>
  <c r="AF661" i="16" s="1"/>
  <c r="AG661" i="16" s="1"/>
  <c r="AB661" i="16"/>
  <c r="AC661" i="16"/>
  <c r="AE661" i="16"/>
  <c r="AD661" i="16" s="1"/>
  <c r="AA662" i="16"/>
  <c r="AB662" i="16"/>
  <c r="AC662" i="16"/>
  <c r="AE662" i="16"/>
  <c r="AD662" i="16" s="1"/>
  <c r="AI662" i="16"/>
  <c r="AK662" i="16" s="1"/>
  <c r="AA663" i="16"/>
  <c r="AF663" i="16" s="1"/>
  <c r="AG663" i="16" s="1"/>
  <c r="AB663" i="16"/>
  <c r="AC663" i="16"/>
  <c r="AE663" i="16"/>
  <c r="AA664" i="16"/>
  <c r="AF664" i="16" s="1"/>
  <c r="AG664" i="16" s="1"/>
  <c r="AB664" i="16"/>
  <c r="AC664" i="16"/>
  <c r="AE664" i="16"/>
  <c r="AD664" i="16" s="1"/>
  <c r="AA665" i="16"/>
  <c r="AB665" i="16"/>
  <c r="AC665" i="16"/>
  <c r="AE665" i="16"/>
  <c r="AD665" i="16" s="1"/>
  <c r="AA666" i="16"/>
  <c r="AF666" i="16" s="1"/>
  <c r="AG666" i="16" s="1"/>
  <c r="AB666" i="16"/>
  <c r="AC666" i="16"/>
  <c r="AE666" i="16"/>
  <c r="AA667" i="16"/>
  <c r="AB667" i="16"/>
  <c r="AC667" i="16"/>
  <c r="AE667" i="16"/>
  <c r="AD667" i="16" s="1"/>
  <c r="AA668" i="16"/>
  <c r="AF668" i="16" s="1"/>
  <c r="AG668" i="16" s="1"/>
  <c r="AB668" i="16"/>
  <c r="AC668" i="16"/>
  <c r="AE668" i="16"/>
  <c r="AA669" i="16"/>
  <c r="AF669" i="16" s="1"/>
  <c r="AG669" i="16" s="1"/>
  <c r="AB669" i="16"/>
  <c r="AC669" i="16"/>
  <c r="AE669" i="16"/>
  <c r="AD669" i="16" s="1"/>
  <c r="AH669" i="16"/>
  <c r="AA670" i="16"/>
  <c r="AB670" i="16"/>
  <c r="AC670" i="16"/>
  <c r="AE670" i="16"/>
  <c r="AD670" i="16" s="1"/>
  <c r="AA671" i="16"/>
  <c r="AF671" i="16" s="1"/>
  <c r="AG671" i="16" s="1"/>
  <c r="AB671" i="16"/>
  <c r="AC671" i="16"/>
  <c r="AE671" i="16"/>
  <c r="AD671" i="16" s="1"/>
  <c r="AH671" i="16"/>
  <c r="AI671" i="16"/>
  <c r="AL671" i="16" s="1"/>
  <c r="AA672" i="16"/>
  <c r="AF672" i="16" s="1"/>
  <c r="AG672" i="16" s="1"/>
  <c r="AB672" i="16"/>
  <c r="AC672" i="16"/>
  <c r="AE672" i="16" s="1"/>
  <c r="AH672" i="16"/>
  <c r="AA673" i="16"/>
  <c r="AF673" i="16" s="1"/>
  <c r="AB673" i="16"/>
  <c r="AC673" i="16"/>
  <c r="AE673" i="16"/>
  <c r="AD673" i="16" s="1"/>
  <c r="AG673" i="16"/>
  <c r="AA674" i="16"/>
  <c r="AH674" i="16" s="1"/>
  <c r="AB674" i="16"/>
  <c r="AC674" i="16"/>
  <c r="AE674" i="16"/>
  <c r="AD674" i="16" s="1"/>
  <c r="AA675" i="16"/>
  <c r="AF675" i="16" s="1"/>
  <c r="AG675" i="16" s="1"/>
  <c r="AB675" i="16"/>
  <c r="AC675" i="16"/>
  <c r="AE675" i="16"/>
  <c r="AA676" i="16"/>
  <c r="AF676" i="16" s="1"/>
  <c r="AG676" i="16" s="1"/>
  <c r="AB676" i="16"/>
  <c r="AC676" i="16"/>
  <c r="AE676" i="16"/>
  <c r="AD676" i="16" s="1"/>
  <c r="AA677" i="16"/>
  <c r="AF677" i="16" s="1"/>
  <c r="AG677" i="16" s="1"/>
  <c r="AB677" i="16"/>
  <c r="AC677" i="16"/>
  <c r="AE677" i="16"/>
  <c r="AD677" i="16" s="1"/>
  <c r="AH677" i="16"/>
  <c r="AA678" i="16"/>
  <c r="AF678" i="16" s="1"/>
  <c r="AB678" i="16"/>
  <c r="AC678" i="16"/>
  <c r="AE678" i="16"/>
  <c r="AG678" i="16"/>
  <c r="AH678" i="16"/>
  <c r="AA679" i="16"/>
  <c r="AH679" i="16" s="1"/>
  <c r="AB679" i="16"/>
  <c r="AC679" i="16"/>
  <c r="AE679" i="16"/>
  <c r="AD679" i="16" s="1"/>
  <c r="AA680" i="16"/>
  <c r="AB680" i="16"/>
  <c r="AC680" i="16"/>
  <c r="AE680" i="16"/>
  <c r="AA681" i="16"/>
  <c r="AF681" i="16" s="1"/>
  <c r="AG681" i="16" s="1"/>
  <c r="AB681" i="16"/>
  <c r="AC681" i="16"/>
  <c r="AD681" i="16"/>
  <c r="AE681" i="16"/>
  <c r="AI681" i="16"/>
  <c r="AJ681" i="16" s="1"/>
  <c r="AA682" i="16"/>
  <c r="AB682" i="16"/>
  <c r="AC682" i="16"/>
  <c r="AE682" i="16"/>
  <c r="AD682" i="16" s="1"/>
  <c r="AA683" i="16"/>
  <c r="AF683" i="16" s="1"/>
  <c r="AG683" i="16" s="1"/>
  <c r="AB683" i="16"/>
  <c r="AC683" i="16"/>
  <c r="AE683" i="16"/>
  <c r="AD683" i="16" s="1"/>
  <c r="AH683" i="16"/>
  <c r="AA684" i="16"/>
  <c r="AF684" i="16" s="1"/>
  <c r="AG684" i="16" s="1"/>
  <c r="AB684" i="16"/>
  <c r="AC684" i="16"/>
  <c r="AE684" i="16"/>
  <c r="AD684" i="16" s="1"/>
  <c r="AH684" i="16"/>
  <c r="AA685" i="16"/>
  <c r="AF685" i="16" s="1"/>
  <c r="AG685" i="16" s="1"/>
  <c r="AB685" i="16"/>
  <c r="AC685" i="16"/>
  <c r="AE685" i="16"/>
  <c r="AD685" i="16" s="1"/>
  <c r="AH685" i="16"/>
  <c r="AA686" i="16"/>
  <c r="AH686" i="16" s="1"/>
  <c r="AB686" i="16"/>
  <c r="AC686" i="16"/>
  <c r="AE686" i="16"/>
  <c r="AD686" i="16" s="1"/>
  <c r="AF686" i="16"/>
  <c r="AG686" i="16" s="1"/>
  <c r="AA687" i="16"/>
  <c r="AB687" i="16"/>
  <c r="AC687" i="16"/>
  <c r="AE687" i="16"/>
  <c r="AF687" i="16"/>
  <c r="AG687" i="16" s="1"/>
  <c r="AH687" i="16"/>
  <c r="AA688" i="16"/>
  <c r="AF688" i="16" s="1"/>
  <c r="AG688" i="16" s="1"/>
  <c r="AB688" i="16"/>
  <c r="AC688" i="16"/>
  <c r="AE688" i="16"/>
  <c r="AD688" i="16" s="1"/>
  <c r="AA689" i="16"/>
  <c r="AB689" i="16"/>
  <c r="AC689" i="16"/>
  <c r="AE689" i="16"/>
  <c r="AI689" i="16" s="1"/>
  <c r="AF689" i="16"/>
  <c r="AG689" i="16" s="1"/>
  <c r="AH689" i="16"/>
  <c r="AA690" i="16"/>
  <c r="AF690" i="16" s="1"/>
  <c r="AG690" i="16" s="1"/>
  <c r="AB690" i="16"/>
  <c r="AC690" i="16"/>
  <c r="AE690" i="16"/>
  <c r="AH690" i="16"/>
  <c r="AA691" i="16"/>
  <c r="AB691" i="16"/>
  <c r="AC691" i="16"/>
  <c r="AD691" i="16"/>
  <c r="AE691" i="16"/>
  <c r="AI691" i="16"/>
  <c r="AJ691" i="16" s="1"/>
  <c r="AK691" i="16"/>
  <c r="AA692" i="16"/>
  <c r="AB692" i="16"/>
  <c r="AC692" i="16"/>
  <c r="AE692" i="16"/>
  <c r="AA693" i="16"/>
  <c r="AF693" i="16" s="1"/>
  <c r="AG693" i="16" s="1"/>
  <c r="AB693" i="16"/>
  <c r="AC693" i="16"/>
  <c r="AD693" i="16"/>
  <c r="AE693" i="16"/>
  <c r="AI693" i="16"/>
  <c r="AJ693" i="16" s="1"/>
  <c r="AA694" i="16"/>
  <c r="AB694" i="16"/>
  <c r="AC694" i="16"/>
  <c r="AE694" i="16"/>
  <c r="AI694" i="16" s="1"/>
  <c r="AA695" i="16"/>
  <c r="AF695" i="16" s="1"/>
  <c r="AG695" i="16" s="1"/>
  <c r="AB695" i="16"/>
  <c r="AC695" i="16"/>
  <c r="AE695" i="16"/>
  <c r="AD695" i="16" s="1"/>
  <c r="AA696" i="16"/>
  <c r="AF696" i="16" s="1"/>
  <c r="AG696" i="16" s="1"/>
  <c r="AB696" i="16"/>
  <c r="AC696" i="16"/>
  <c r="AE696" i="16"/>
  <c r="AD696" i="16" s="1"/>
  <c r="AI696" i="16"/>
  <c r="AK696" i="16" s="1"/>
  <c r="AA697" i="16"/>
  <c r="AF697" i="16" s="1"/>
  <c r="AB697" i="16"/>
  <c r="AC697" i="16"/>
  <c r="AE697" i="16"/>
  <c r="AD697" i="16" s="1"/>
  <c r="AG697" i="16"/>
  <c r="AH697" i="16"/>
  <c r="AA698" i="16"/>
  <c r="AH698" i="16" s="1"/>
  <c r="AB698" i="16"/>
  <c r="AC698" i="16"/>
  <c r="AE698" i="16"/>
  <c r="AD698" i="16" s="1"/>
  <c r="AF698" i="16"/>
  <c r="AG698" i="16" s="1"/>
  <c r="AI698" i="16"/>
  <c r="AK698" i="16" s="1"/>
  <c r="AA699" i="16"/>
  <c r="AB699" i="16"/>
  <c r="AC699" i="16"/>
  <c r="AE699" i="16"/>
  <c r="AA700" i="16"/>
  <c r="AF700" i="16" s="1"/>
  <c r="AB700" i="16"/>
  <c r="AC700" i="16"/>
  <c r="AE700" i="16"/>
  <c r="AD700" i="16" s="1"/>
  <c r="AG700" i="16"/>
  <c r="AA701" i="16"/>
  <c r="AB701" i="16"/>
  <c r="AC701" i="16"/>
  <c r="AE701" i="16"/>
  <c r="AD701" i="16" s="1"/>
  <c r="AA702" i="16"/>
  <c r="AF702" i="16" s="1"/>
  <c r="AG702" i="16" s="1"/>
  <c r="AB702" i="16"/>
  <c r="AC702" i="16"/>
  <c r="AE702" i="16" s="1"/>
  <c r="AH702" i="16"/>
  <c r="AA703" i="16"/>
  <c r="AH703" i="16" s="1"/>
  <c r="AB703" i="16"/>
  <c r="AC703" i="16"/>
  <c r="AE703" i="16"/>
  <c r="AD703" i="16" s="1"/>
  <c r="AA704" i="16"/>
  <c r="AB704" i="16"/>
  <c r="AC704" i="16"/>
  <c r="AE704" i="16"/>
  <c r="AA705" i="16"/>
  <c r="AF705" i="16" s="1"/>
  <c r="AG705" i="16" s="1"/>
  <c r="AB705" i="16"/>
  <c r="AC705" i="16"/>
  <c r="AE705" i="16"/>
  <c r="AD705" i="16" s="1"/>
  <c r="AA706" i="16"/>
  <c r="AB706" i="16"/>
  <c r="AC706" i="16"/>
  <c r="AD706" i="16"/>
  <c r="AE706" i="16"/>
  <c r="AI706" i="16" s="1"/>
  <c r="AA707" i="16"/>
  <c r="AF707" i="16" s="1"/>
  <c r="AG707" i="16" s="1"/>
  <c r="AB707" i="16"/>
  <c r="AC707" i="16"/>
  <c r="AE707" i="16"/>
  <c r="AH707" i="16"/>
  <c r="AA708" i="16"/>
  <c r="AF708" i="16" s="1"/>
  <c r="AG708" i="16" s="1"/>
  <c r="AB708" i="16"/>
  <c r="AC708" i="16"/>
  <c r="AE708" i="16"/>
  <c r="AA709" i="16"/>
  <c r="AB709" i="16"/>
  <c r="AC709" i="16"/>
  <c r="AE709" i="16"/>
  <c r="AD709" i="16" s="1"/>
  <c r="AA710" i="16"/>
  <c r="AF710" i="16" s="1"/>
  <c r="AG710" i="16" s="1"/>
  <c r="AB710" i="16"/>
  <c r="AC710" i="16"/>
  <c r="AE710" i="16"/>
  <c r="AD710" i="16" s="1"/>
  <c r="AA711" i="16"/>
  <c r="AF711" i="16" s="1"/>
  <c r="AG711" i="16" s="1"/>
  <c r="AB711" i="16"/>
  <c r="AC711" i="16"/>
  <c r="AE711" i="16"/>
  <c r="AH711" i="16"/>
  <c r="AA712" i="16"/>
  <c r="AF712" i="16" s="1"/>
  <c r="AG712" i="16" s="1"/>
  <c r="AB712" i="16"/>
  <c r="AC712" i="16"/>
  <c r="AE712" i="16"/>
  <c r="AA713" i="16"/>
  <c r="AF713" i="16" s="1"/>
  <c r="AG713" i="16" s="1"/>
  <c r="AB713" i="16"/>
  <c r="AC713" i="16"/>
  <c r="AE713" i="16"/>
  <c r="AI713" i="16" s="1"/>
  <c r="AA714" i="16"/>
  <c r="AB714" i="16"/>
  <c r="AC714" i="16"/>
  <c r="AE714" i="16"/>
  <c r="AA715" i="16"/>
  <c r="AH715" i="16" s="1"/>
  <c r="AB715" i="16"/>
  <c r="AC715" i="16"/>
  <c r="AE715" i="16"/>
  <c r="AA716" i="16"/>
  <c r="AB716" i="16"/>
  <c r="AC716" i="16"/>
  <c r="AE716" i="16"/>
  <c r="AA717" i="16"/>
  <c r="AF717" i="16" s="1"/>
  <c r="AG717" i="16" s="1"/>
  <c r="AB717" i="16"/>
  <c r="AC717" i="16"/>
  <c r="AD717" i="16"/>
  <c r="AE717" i="16"/>
  <c r="AI717" i="16"/>
  <c r="AL717" i="16" s="1"/>
  <c r="AA718" i="16"/>
  <c r="AF718" i="16" s="1"/>
  <c r="AG718" i="16" s="1"/>
  <c r="AB718" i="16"/>
  <c r="AC718" i="16"/>
  <c r="AE718" i="16"/>
  <c r="AI718" i="16" s="1"/>
  <c r="AM718" i="16" s="1"/>
  <c r="AH718" i="16"/>
  <c r="AA719" i="16"/>
  <c r="AB719" i="16"/>
  <c r="AC719" i="16"/>
  <c r="AE719" i="16"/>
  <c r="AD719" i="16" s="1"/>
  <c r="AA720" i="16"/>
  <c r="AF720" i="16" s="1"/>
  <c r="AG720" i="16" s="1"/>
  <c r="AB720" i="16"/>
  <c r="AC720" i="16"/>
  <c r="AE720" i="16"/>
  <c r="AD720" i="16" s="1"/>
  <c r="AI720" i="16"/>
  <c r="AM720" i="16" s="1"/>
  <c r="AA721" i="16"/>
  <c r="AF721" i="16" s="1"/>
  <c r="AG721" i="16" s="1"/>
  <c r="AB721" i="16"/>
  <c r="AC721" i="16"/>
  <c r="AE721" i="16"/>
  <c r="AA722" i="16"/>
  <c r="AH722" i="16" s="1"/>
  <c r="AB722" i="16"/>
  <c r="AC722" i="16"/>
  <c r="AE722" i="16"/>
  <c r="AI722" i="16" s="1"/>
  <c r="AK722" i="16" s="1"/>
  <c r="AA723" i="16"/>
  <c r="AF723" i="16" s="1"/>
  <c r="AG723" i="16" s="1"/>
  <c r="AB723" i="16"/>
  <c r="AC723" i="16"/>
  <c r="AE723" i="16"/>
  <c r="AA724" i="16"/>
  <c r="AF724" i="16" s="1"/>
  <c r="AG724" i="16" s="1"/>
  <c r="AB724" i="16"/>
  <c r="AC724" i="16"/>
  <c r="AD724" i="16"/>
  <c r="AE724" i="16"/>
  <c r="AI724" i="16" s="1"/>
  <c r="AA725" i="16"/>
  <c r="AH725" i="16" s="1"/>
  <c r="AB725" i="16"/>
  <c r="AC725" i="16"/>
  <c r="AE725" i="16"/>
  <c r="AD725" i="16" s="1"/>
  <c r="AF725" i="16"/>
  <c r="AG725" i="16" s="1"/>
  <c r="AA726" i="16"/>
  <c r="AB726" i="16"/>
  <c r="AC726" i="16"/>
  <c r="AE726" i="16"/>
  <c r="AA727" i="16"/>
  <c r="AB727" i="16"/>
  <c r="AC727" i="16"/>
  <c r="AE727" i="16"/>
  <c r="AI727" i="16" s="1"/>
  <c r="AJ727" i="16" s="1"/>
  <c r="AA728" i="16"/>
  <c r="AB728" i="16"/>
  <c r="AC728" i="16"/>
  <c r="AE728" i="16"/>
  <c r="AA729" i="16"/>
  <c r="AF729" i="16" s="1"/>
  <c r="AG729" i="16" s="1"/>
  <c r="AB729" i="16"/>
  <c r="AC729" i="16"/>
  <c r="AD729" i="16"/>
  <c r="AE729" i="16"/>
  <c r="AH729" i="16"/>
  <c r="AI729" i="16"/>
  <c r="AL729" i="16" s="1"/>
  <c r="AA730" i="16"/>
  <c r="AB730" i="16"/>
  <c r="AC730" i="16"/>
  <c r="AE730" i="16"/>
  <c r="AD730" i="16" s="1"/>
  <c r="AI730" i="16"/>
  <c r="AM730" i="16" s="1"/>
  <c r="AA731" i="16"/>
  <c r="AB731" i="16"/>
  <c r="AC731" i="16"/>
  <c r="AE731" i="16"/>
  <c r="AD731" i="16" s="1"/>
  <c r="AI731" i="16"/>
  <c r="AJ731" i="16" s="1"/>
  <c r="AL731" i="16"/>
  <c r="AA732" i="16"/>
  <c r="AH732" i="16" s="1"/>
  <c r="AB732" i="16"/>
  <c r="AC732" i="16"/>
  <c r="AE732" i="16"/>
  <c r="AI732" i="16" s="1"/>
  <c r="AK732" i="16" s="1"/>
  <c r="AF732" i="16"/>
  <c r="AG732" i="16" s="1"/>
  <c r="AA733" i="16"/>
  <c r="AF733" i="16" s="1"/>
  <c r="AG733" i="16" s="1"/>
  <c r="AB733" i="16"/>
  <c r="AC733" i="16"/>
  <c r="AE733" i="16" s="1"/>
  <c r="AA734" i="16"/>
  <c r="AH734" i="16" s="1"/>
  <c r="AB734" i="16"/>
  <c r="AC734" i="16"/>
  <c r="AE734" i="16"/>
  <c r="AI734" i="16" s="1"/>
  <c r="AK734" i="16" s="1"/>
  <c r="AA735" i="16"/>
  <c r="AF735" i="16" s="1"/>
  <c r="AG735" i="16" s="1"/>
  <c r="AB735" i="16"/>
  <c r="AC735" i="16"/>
  <c r="AE735" i="16"/>
  <c r="AA736" i="16"/>
  <c r="AF736" i="16" s="1"/>
  <c r="AG736" i="16" s="1"/>
  <c r="AB736" i="16"/>
  <c r="AC736" i="16"/>
  <c r="AE736" i="16"/>
  <c r="AD736" i="16" s="1"/>
  <c r="AA737" i="16"/>
  <c r="AB737" i="16"/>
  <c r="AC737" i="16"/>
  <c r="AD737" i="16"/>
  <c r="AE737" i="16"/>
  <c r="AI737" i="16" s="1"/>
  <c r="AJ737" i="16" s="1"/>
  <c r="AA738" i="16"/>
  <c r="AB738" i="16"/>
  <c r="AC738" i="16"/>
  <c r="AE738" i="16"/>
  <c r="AA739" i="16"/>
  <c r="AH739" i="16" s="1"/>
  <c r="AB739" i="16"/>
  <c r="AC739" i="16"/>
  <c r="AD739" i="16"/>
  <c r="AE739" i="16"/>
  <c r="AI739" i="16"/>
  <c r="AK739" i="16" s="1"/>
  <c r="AA740" i="16"/>
  <c r="AB740" i="16"/>
  <c r="AC740" i="16"/>
  <c r="AE740" i="16"/>
  <c r="AA741" i="16"/>
  <c r="AF741" i="16" s="1"/>
  <c r="AG741" i="16" s="1"/>
  <c r="AB741" i="16"/>
  <c r="AC741" i="16"/>
  <c r="AE741" i="16"/>
  <c r="AD741" i="16" s="1"/>
  <c r="AA742" i="16"/>
  <c r="AF742" i="16" s="1"/>
  <c r="AG742" i="16" s="1"/>
  <c r="AB742" i="16"/>
  <c r="AC742" i="16"/>
  <c r="AD742" i="16"/>
  <c r="AE742" i="16"/>
  <c r="AI742" i="16"/>
  <c r="AL742" i="16" s="1"/>
  <c r="AJ742" i="16"/>
  <c r="AA743" i="16"/>
  <c r="AB743" i="16"/>
  <c r="AC743" i="16"/>
  <c r="AE743" i="16"/>
  <c r="AD743" i="16" s="1"/>
  <c r="AA744" i="16"/>
  <c r="AB744" i="16"/>
  <c r="AC744" i="16"/>
  <c r="AE744" i="16"/>
  <c r="AD744" i="16" s="1"/>
  <c r="AI744" i="16"/>
  <c r="AM744" i="16" s="1"/>
  <c r="AA745" i="16"/>
  <c r="AF745" i="16" s="1"/>
  <c r="AG745" i="16" s="1"/>
  <c r="AB745" i="16"/>
  <c r="AC745" i="16"/>
  <c r="AE745" i="16"/>
  <c r="AH745" i="16"/>
  <c r="AA746" i="16"/>
  <c r="AH746" i="16" s="1"/>
  <c r="AB746" i="16"/>
  <c r="AC746" i="16"/>
  <c r="AE746" i="16"/>
  <c r="AI746" i="16" s="1"/>
  <c r="AK746" i="16" s="1"/>
  <c r="AF746" i="16"/>
  <c r="AG746" i="16" s="1"/>
  <c r="AA747" i="16"/>
  <c r="AF747" i="16" s="1"/>
  <c r="AG747" i="16" s="1"/>
  <c r="AB747" i="16"/>
  <c r="AC747" i="16"/>
  <c r="AE747" i="16"/>
  <c r="AH747" i="16"/>
  <c r="AA748" i="16"/>
  <c r="AF748" i="16" s="1"/>
  <c r="AG748" i="16" s="1"/>
  <c r="AB748" i="16"/>
  <c r="AC748" i="16"/>
  <c r="AD748" i="16"/>
  <c r="AE748" i="16"/>
  <c r="AI748" i="16" s="1"/>
  <c r="AA749" i="16"/>
  <c r="AF749" i="16" s="1"/>
  <c r="AG749" i="16" s="1"/>
  <c r="AB749" i="16"/>
  <c r="AC749" i="16"/>
  <c r="AE749" i="16"/>
  <c r="AD749" i="16" s="1"/>
  <c r="AH749" i="16"/>
  <c r="AA750" i="16"/>
  <c r="AB750" i="16"/>
  <c r="AC750" i="16"/>
  <c r="AE750" i="16"/>
  <c r="AA751" i="16"/>
  <c r="AH751" i="16" s="1"/>
  <c r="AB751" i="16"/>
  <c r="AC751" i="16"/>
  <c r="AE751" i="16"/>
  <c r="AA752" i="16"/>
  <c r="AB752" i="16"/>
  <c r="AC752" i="16"/>
  <c r="AE752" i="16"/>
  <c r="AA753" i="16"/>
  <c r="AF753" i="16" s="1"/>
  <c r="AG753" i="16" s="1"/>
  <c r="AB753" i="16"/>
  <c r="AC753" i="16"/>
  <c r="AE753" i="16"/>
  <c r="AH753" i="16"/>
  <c r="AA754" i="16"/>
  <c r="AF754" i="16" s="1"/>
  <c r="AG754" i="16" s="1"/>
  <c r="AB754" i="16"/>
  <c r="AC754" i="16"/>
  <c r="AE754" i="16"/>
  <c r="AD754" i="16" s="1"/>
  <c r="AA755" i="16"/>
  <c r="AF755" i="16" s="1"/>
  <c r="AB755" i="16"/>
  <c r="AC755" i="16"/>
  <c r="AE755" i="16"/>
  <c r="AG755" i="16"/>
  <c r="AH755" i="16"/>
  <c r="AA756" i="16"/>
  <c r="AF756" i="16" s="1"/>
  <c r="AG756" i="16" s="1"/>
  <c r="AB756" i="16"/>
  <c r="AC756" i="16"/>
  <c r="AD756" i="16"/>
  <c r="AE756" i="16"/>
  <c r="AI756" i="16"/>
  <c r="AA757" i="16"/>
  <c r="AF757" i="16" s="1"/>
  <c r="AG757" i="16" s="1"/>
  <c r="AB757" i="16"/>
  <c r="AC757" i="16"/>
  <c r="AE757" i="16"/>
  <c r="AA758" i="16"/>
  <c r="AH758" i="16" s="1"/>
  <c r="AB758" i="16"/>
  <c r="AC758" i="16"/>
  <c r="AE758" i="16"/>
  <c r="AF758" i="16"/>
  <c r="AG758" i="16" s="1"/>
  <c r="AA759" i="16"/>
  <c r="AH759" i="16" s="1"/>
  <c r="AB759" i="16"/>
  <c r="AC759" i="16"/>
  <c r="AE759" i="16"/>
  <c r="AA760" i="16"/>
  <c r="AF760" i="16" s="1"/>
  <c r="AG760" i="16" s="1"/>
  <c r="AB760" i="16"/>
  <c r="AC760" i="16"/>
  <c r="AE760" i="16"/>
  <c r="AA761" i="16"/>
  <c r="AF761" i="16" s="1"/>
  <c r="AG761" i="16" s="1"/>
  <c r="AB761" i="16"/>
  <c r="AC761" i="16"/>
  <c r="AD761" i="16"/>
  <c r="AE761" i="16"/>
  <c r="AI761" i="16"/>
  <c r="AK761" i="16" s="1"/>
  <c r="AA762" i="16"/>
  <c r="AF762" i="16" s="1"/>
  <c r="AG762" i="16" s="1"/>
  <c r="AB762" i="16"/>
  <c r="AC762" i="16"/>
  <c r="AE762" i="16"/>
  <c r="AA763" i="16"/>
  <c r="AH763" i="16" s="1"/>
  <c r="AB763" i="16"/>
  <c r="AC763" i="16"/>
  <c r="AE763" i="16" s="1"/>
  <c r="AA764" i="16"/>
  <c r="AF764" i="16" s="1"/>
  <c r="AG764" i="16" s="1"/>
  <c r="AB764" i="16"/>
  <c r="AC764" i="16"/>
  <c r="AE764" i="16"/>
  <c r="AA765" i="16"/>
  <c r="AF765" i="16" s="1"/>
  <c r="AG765" i="16" s="1"/>
  <c r="AB765" i="16"/>
  <c r="AC765" i="16"/>
  <c r="AE765" i="16"/>
  <c r="AH765" i="16"/>
  <c r="AA766" i="16"/>
  <c r="AF766" i="16" s="1"/>
  <c r="AG766" i="16" s="1"/>
  <c r="AB766" i="16"/>
  <c r="AC766" i="16"/>
  <c r="AE766" i="16"/>
  <c r="AD766" i="16" s="1"/>
  <c r="AH766" i="16"/>
  <c r="AA767" i="16"/>
  <c r="AB767" i="16"/>
  <c r="AC767" i="16"/>
  <c r="AE767" i="16"/>
  <c r="AD767" i="16" s="1"/>
  <c r="AA768" i="16"/>
  <c r="AB768" i="16"/>
  <c r="AC768" i="16"/>
  <c r="AE768" i="16"/>
  <c r="AD768" i="16" s="1"/>
  <c r="AI768" i="16"/>
  <c r="AK768" i="16" s="1"/>
  <c r="AA769" i="16"/>
  <c r="AH769" i="16" s="1"/>
  <c r="AB769" i="16"/>
  <c r="AC769" i="16"/>
  <c r="AE769" i="16"/>
  <c r="AA770" i="16"/>
  <c r="AH770" i="16" s="1"/>
  <c r="AB770" i="16"/>
  <c r="AC770" i="16"/>
  <c r="AE770" i="16"/>
  <c r="AI770" i="16" s="1"/>
  <c r="AA771" i="16"/>
  <c r="AB771" i="16"/>
  <c r="AC771" i="16"/>
  <c r="AE771" i="16"/>
  <c r="AI771" i="16" s="1"/>
  <c r="AL771" i="16" s="1"/>
  <c r="AJ771" i="16"/>
  <c r="AA772" i="16"/>
  <c r="AF772" i="16" s="1"/>
  <c r="AG772" i="16" s="1"/>
  <c r="AB772" i="16"/>
  <c r="AC772" i="16"/>
  <c r="AE772" i="16"/>
  <c r="AD772" i="16" s="1"/>
  <c r="AI772" i="16"/>
  <c r="AL772" i="16" s="1"/>
  <c r="AJ772" i="16"/>
  <c r="AA773" i="16"/>
  <c r="AF773" i="16" s="1"/>
  <c r="AG773" i="16" s="1"/>
  <c r="AB773" i="16"/>
  <c r="AC773" i="16"/>
  <c r="AE773" i="16"/>
  <c r="AD773" i="16" s="1"/>
  <c r="AA774" i="16"/>
  <c r="AB774" i="16"/>
  <c r="AC774" i="16"/>
  <c r="AE774" i="16"/>
  <c r="AA775" i="16"/>
  <c r="AH775" i="16" s="1"/>
  <c r="AB775" i="16"/>
  <c r="AC775" i="16"/>
  <c r="AE775" i="16"/>
  <c r="AD775" i="16" s="1"/>
  <c r="AF775" i="16"/>
  <c r="AG775" i="16" s="1"/>
  <c r="AI775" i="16"/>
  <c r="AA776" i="16"/>
  <c r="AH776" i="16" s="1"/>
  <c r="AB776" i="16"/>
  <c r="AC776" i="16"/>
  <c r="AE776" i="16"/>
  <c r="AF776" i="16"/>
  <c r="AG776" i="16" s="1"/>
  <c r="AA777" i="16"/>
  <c r="AF777" i="16" s="1"/>
  <c r="AG777" i="16" s="1"/>
  <c r="AB777" i="16"/>
  <c r="AC777" i="16"/>
  <c r="AE777" i="16"/>
  <c r="AD777" i="16" s="1"/>
  <c r="AI777" i="16"/>
  <c r="AJ777" i="16" s="1"/>
  <c r="AA778" i="16"/>
  <c r="AF778" i="16" s="1"/>
  <c r="AG778" i="16" s="1"/>
  <c r="AB778" i="16"/>
  <c r="AC778" i="16"/>
  <c r="AE778" i="16"/>
  <c r="AI778" i="16" s="1"/>
  <c r="AJ778" i="16" s="1"/>
  <c r="AH778" i="16"/>
  <c r="AA779" i="16"/>
  <c r="AF779" i="16" s="1"/>
  <c r="AG779" i="16" s="1"/>
  <c r="AB779" i="16"/>
  <c r="AC779" i="16"/>
  <c r="AE779" i="16"/>
  <c r="AD779" i="16" s="1"/>
  <c r="AA780" i="16"/>
  <c r="AB780" i="16"/>
  <c r="AC780" i="16"/>
  <c r="AE780" i="16"/>
  <c r="AA781" i="16"/>
  <c r="AH781" i="16" s="1"/>
  <c r="AB781" i="16"/>
  <c r="AC781" i="16"/>
  <c r="AE781" i="16"/>
  <c r="AA782" i="16"/>
  <c r="AH782" i="16" s="1"/>
  <c r="AB782" i="16"/>
  <c r="AC782" i="16"/>
  <c r="AE782" i="16"/>
  <c r="AA783" i="16"/>
  <c r="AF783" i="16" s="1"/>
  <c r="AG783" i="16" s="1"/>
  <c r="AB783" i="16"/>
  <c r="AC783" i="16"/>
  <c r="AE783" i="16"/>
  <c r="AI783" i="16" s="1"/>
  <c r="AL783" i="16" s="1"/>
  <c r="AA784" i="16"/>
  <c r="AF784" i="16" s="1"/>
  <c r="AG784" i="16" s="1"/>
  <c r="AB784" i="16"/>
  <c r="AC784" i="16"/>
  <c r="AE784" i="16"/>
  <c r="AD784" i="16" s="1"/>
  <c r="AA785" i="16"/>
  <c r="AF785" i="16" s="1"/>
  <c r="AG785" i="16" s="1"/>
  <c r="AB785" i="16"/>
  <c r="AC785" i="16"/>
  <c r="AE785" i="16"/>
  <c r="AD785" i="16" s="1"/>
  <c r="AA786" i="16"/>
  <c r="AB786" i="16"/>
  <c r="AC786" i="16"/>
  <c r="AE786" i="16"/>
  <c r="AA787" i="16"/>
  <c r="AH787" i="16" s="1"/>
  <c r="AB787" i="16"/>
  <c r="AC787" i="16"/>
  <c r="AE787" i="16"/>
  <c r="AD787" i="16" s="1"/>
  <c r="AA788" i="16"/>
  <c r="AB788" i="16"/>
  <c r="AC788" i="16"/>
  <c r="AE788" i="16"/>
  <c r="AA789" i="16"/>
  <c r="AF789" i="16" s="1"/>
  <c r="AG789" i="16" s="1"/>
  <c r="AB789" i="16"/>
  <c r="AC789" i="16"/>
  <c r="AE789" i="16"/>
  <c r="AD789" i="16" s="1"/>
  <c r="AA790" i="16"/>
  <c r="AB790" i="16"/>
  <c r="AC790" i="16"/>
  <c r="AE790" i="16"/>
  <c r="AD790" i="16" s="1"/>
  <c r="AA791" i="16"/>
  <c r="AF791" i="16" s="1"/>
  <c r="AG791" i="16" s="1"/>
  <c r="AB791" i="16"/>
  <c r="AC791" i="16"/>
  <c r="AE791" i="16"/>
  <c r="AD791" i="16" s="1"/>
  <c r="AH791" i="16"/>
  <c r="AA792" i="16"/>
  <c r="AB792" i="16"/>
  <c r="AC792" i="16"/>
  <c r="AE792" i="16"/>
  <c r="AD792" i="16" s="1"/>
  <c r="AI792" i="16"/>
  <c r="AM792" i="16" s="1"/>
  <c r="AK792" i="16"/>
  <c r="AA793" i="16"/>
  <c r="AH793" i="16" s="1"/>
  <c r="AB793" i="16"/>
  <c r="AC793" i="16"/>
  <c r="AE793" i="16"/>
  <c r="AA794" i="16"/>
  <c r="AH794" i="16" s="1"/>
  <c r="AB794" i="16"/>
  <c r="AC794" i="16"/>
  <c r="AE794" i="16"/>
  <c r="AF794" i="16"/>
  <c r="AG794" i="16" s="1"/>
  <c r="AA3" i="15"/>
  <c r="AH3" i="15" s="1"/>
  <c r="AB3" i="15"/>
  <c r="AC3" i="15"/>
  <c r="AE3" i="15" s="1"/>
  <c r="AF3" i="15"/>
  <c r="AG3" i="15" s="1"/>
  <c r="AA4" i="15"/>
  <c r="AH4" i="15" s="1"/>
  <c r="AB4" i="15"/>
  <c r="AC4" i="15"/>
  <c r="AE4" i="15"/>
  <c r="AD4" i="15" s="1"/>
  <c r="AF4" i="15"/>
  <c r="AG4" i="15" s="1"/>
  <c r="AA5" i="15"/>
  <c r="AH5" i="15" s="1"/>
  <c r="AB5" i="15"/>
  <c r="AC5" i="15"/>
  <c r="AE5" i="15"/>
  <c r="AD5" i="15" s="1"/>
  <c r="AF5" i="15"/>
  <c r="AG5" i="15" s="1"/>
  <c r="AA6" i="15"/>
  <c r="AH6" i="15" s="1"/>
  <c r="AB6" i="15"/>
  <c r="AC6" i="15"/>
  <c r="AE6" i="15"/>
  <c r="AD6" i="15" s="1"/>
  <c r="AF6" i="15"/>
  <c r="AG6" i="15" s="1"/>
  <c r="AA7" i="15"/>
  <c r="AH7" i="15" s="1"/>
  <c r="AB7" i="15"/>
  <c r="AC7" i="15"/>
  <c r="AE7" i="15"/>
  <c r="AD7" i="15" s="1"/>
  <c r="AF7" i="15"/>
  <c r="AG7" i="15" s="1"/>
  <c r="AA8" i="15"/>
  <c r="AH8" i="15" s="1"/>
  <c r="AB8" i="15"/>
  <c r="AC8" i="15"/>
  <c r="AE8" i="15"/>
  <c r="AD8" i="15" s="1"/>
  <c r="AF8" i="15"/>
  <c r="AG8" i="15" s="1"/>
  <c r="AA9" i="15"/>
  <c r="AH9" i="15" s="1"/>
  <c r="AB9" i="15"/>
  <c r="AC9" i="15"/>
  <c r="AD9" i="15"/>
  <c r="AE9" i="15"/>
  <c r="AI9" i="15" s="1"/>
  <c r="AK9" i="15" s="1"/>
  <c r="AF9" i="15"/>
  <c r="AG9" i="15" s="1"/>
  <c r="AA10" i="15"/>
  <c r="AH10" i="15" s="1"/>
  <c r="AB10" i="15"/>
  <c r="AC10" i="15"/>
  <c r="AE10" i="15"/>
  <c r="AF10" i="15"/>
  <c r="AG10" i="15" s="1"/>
  <c r="AA11" i="15"/>
  <c r="AH11" i="15" s="1"/>
  <c r="AB11" i="15"/>
  <c r="AC11" i="15"/>
  <c r="AE11" i="15"/>
  <c r="AI11" i="15" s="1"/>
  <c r="AL11" i="15" s="1"/>
  <c r="AF11" i="15"/>
  <c r="AG11" i="15" s="1"/>
  <c r="AA12" i="15"/>
  <c r="AH12" i="15" s="1"/>
  <c r="AB12" i="15"/>
  <c r="AC12" i="15"/>
  <c r="AD12" i="15"/>
  <c r="AE12" i="15"/>
  <c r="AI12" i="15" s="1"/>
  <c r="AF12" i="15"/>
  <c r="AG12" i="15" s="1"/>
  <c r="AK12" i="15"/>
  <c r="AA13" i="15"/>
  <c r="AH13" i="15" s="1"/>
  <c r="AB13" i="15"/>
  <c r="AC13" i="15"/>
  <c r="AE13" i="15"/>
  <c r="AF13" i="15"/>
  <c r="AG13" i="15" s="1"/>
  <c r="AA14" i="15"/>
  <c r="AH14" i="15" s="1"/>
  <c r="AB14" i="15"/>
  <c r="AC14" i="15"/>
  <c r="AE14" i="15"/>
  <c r="AD14" i="15" s="1"/>
  <c r="AF14" i="15"/>
  <c r="AG14" i="15" s="1"/>
  <c r="AA15" i="15"/>
  <c r="AH15" i="15" s="1"/>
  <c r="AB15" i="15"/>
  <c r="AC15" i="15"/>
  <c r="AE15" i="15"/>
  <c r="AF15" i="15"/>
  <c r="AG15" i="15" s="1"/>
  <c r="AA16" i="15"/>
  <c r="AH16" i="15" s="1"/>
  <c r="AB16" i="15"/>
  <c r="AC16" i="15"/>
  <c r="AD16" i="15"/>
  <c r="AE16" i="15"/>
  <c r="AF16" i="15"/>
  <c r="AG16" i="15" s="1"/>
  <c r="AI16" i="15"/>
  <c r="AA17" i="15"/>
  <c r="AH17" i="15" s="1"/>
  <c r="AB17" i="15"/>
  <c r="AC17" i="15"/>
  <c r="AE17" i="15"/>
  <c r="AD17" i="15" s="1"/>
  <c r="AF17" i="15"/>
  <c r="AG17" i="15" s="1"/>
  <c r="AA18" i="15"/>
  <c r="AH18" i="15" s="1"/>
  <c r="AB18" i="15"/>
  <c r="AC18" i="15"/>
  <c r="AE18" i="15"/>
  <c r="AD18" i="15" s="1"/>
  <c r="AF18" i="15"/>
  <c r="AG18" i="15" s="1"/>
  <c r="AI18" i="15"/>
  <c r="AJ18" i="15" s="1"/>
  <c r="AA19" i="15"/>
  <c r="AH19" i="15" s="1"/>
  <c r="AB19" i="15"/>
  <c r="AC19" i="15"/>
  <c r="AE19" i="15"/>
  <c r="AI19" i="15" s="1"/>
  <c r="AF19" i="15"/>
  <c r="AG19" i="15" s="1"/>
  <c r="AA20" i="15"/>
  <c r="AB20" i="15"/>
  <c r="AC20" i="15"/>
  <c r="AE20" i="15"/>
  <c r="AD20" i="15" s="1"/>
  <c r="AF20" i="15"/>
  <c r="AG20" i="15" s="1"/>
  <c r="AH20" i="15"/>
  <c r="AA21" i="15"/>
  <c r="AB21" i="15"/>
  <c r="AC21" i="15"/>
  <c r="AE21" i="15"/>
  <c r="AI21" i="15" s="1"/>
  <c r="AK21" i="15" s="1"/>
  <c r="AF21" i="15"/>
  <c r="AG21" i="15" s="1"/>
  <c r="AH21" i="15"/>
  <c r="AA22" i="15"/>
  <c r="AH22" i="15" s="1"/>
  <c r="AB22" i="15"/>
  <c r="AC22" i="15"/>
  <c r="AE22" i="15"/>
  <c r="AF22" i="15"/>
  <c r="AG22" i="15" s="1"/>
  <c r="AA23" i="15"/>
  <c r="AH23" i="15" s="1"/>
  <c r="AB23" i="15"/>
  <c r="AC23" i="15"/>
  <c r="AE23" i="15"/>
  <c r="AI23" i="15" s="1"/>
  <c r="AL23" i="15" s="1"/>
  <c r="AF23" i="15"/>
  <c r="AG23" i="15" s="1"/>
  <c r="AA24" i="15"/>
  <c r="AH24" i="15" s="1"/>
  <c r="AB24" i="15"/>
  <c r="AC24" i="15"/>
  <c r="AE24" i="15"/>
  <c r="AI24" i="15" s="1"/>
  <c r="AK24" i="15" s="1"/>
  <c r="AF24" i="15"/>
  <c r="AG24" i="15" s="1"/>
  <c r="AA25" i="15"/>
  <c r="AH25" i="15" s="1"/>
  <c r="AB25" i="15"/>
  <c r="AC25" i="15"/>
  <c r="AD25" i="15"/>
  <c r="AE25" i="15"/>
  <c r="AI25" i="15" s="1"/>
  <c r="AJ25" i="15" s="1"/>
  <c r="AF25" i="15"/>
  <c r="AG25" i="15" s="1"/>
  <c r="AA26" i="15"/>
  <c r="AH26" i="15" s="1"/>
  <c r="AB26" i="15"/>
  <c r="AC26" i="15"/>
  <c r="AE26" i="15"/>
  <c r="AD26" i="15" s="1"/>
  <c r="AF26" i="15"/>
  <c r="AG26" i="15" s="1"/>
  <c r="AA27" i="15"/>
  <c r="AH27" i="15" s="1"/>
  <c r="AB27" i="15"/>
  <c r="AC27" i="15"/>
  <c r="AE27" i="15"/>
  <c r="AF27" i="15"/>
  <c r="AG27" i="15" s="1"/>
  <c r="AA28" i="15"/>
  <c r="AH28" i="15" s="1"/>
  <c r="AB28" i="15"/>
  <c r="AC28" i="15"/>
  <c r="AE28" i="15"/>
  <c r="AI28" i="15" s="1"/>
  <c r="AF28" i="15"/>
  <c r="AG28" i="15" s="1"/>
  <c r="AA29" i="15"/>
  <c r="AH29" i="15" s="1"/>
  <c r="AB29" i="15"/>
  <c r="AC29" i="15"/>
  <c r="AD29" i="15"/>
  <c r="AE29" i="15"/>
  <c r="AI29" i="15" s="1"/>
  <c r="AF29" i="15"/>
  <c r="AG29" i="15" s="1"/>
  <c r="AA30" i="15"/>
  <c r="AH30" i="15" s="1"/>
  <c r="AB30" i="15"/>
  <c r="AC30" i="15"/>
  <c r="AE30" i="15"/>
  <c r="AD30" i="15" s="1"/>
  <c r="AF30" i="15"/>
  <c r="AG30" i="15" s="1"/>
  <c r="AI30" i="15"/>
  <c r="AJ30" i="15" s="1"/>
  <c r="AA31" i="15"/>
  <c r="AH31" i="15" s="1"/>
  <c r="AB31" i="15"/>
  <c r="AC31" i="15"/>
  <c r="AE31" i="15"/>
  <c r="AD31" i="15" s="1"/>
  <c r="AF31" i="15"/>
  <c r="AG31" i="15" s="1"/>
  <c r="AA32" i="15"/>
  <c r="AH32" i="15" s="1"/>
  <c r="AB32" i="15"/>
  <c r="AC32" i="15"/>
  <c r="AE32" i="15"/>
  <c r="AF32" i="15"/>
  <c r="AG32" i="15" s="1"/>
  <c r="AA33" i="15"/>
  <c r="AH33" i="15" s="1"/>
  <c r="AB33" i="15"/>
  <c r="AC33" i="15"/>
  <c r="AE33" i="15" s="1"/>
  <c r="AF33" i="15"/>
  <c r="AG33" i="15" s="1"/>
  <c r="AA34" i="15"/>
  <c r="AH34" i="15" s="1"/>
  <c r="AB34" i="15"/>
  <c r="AC34" i="15"/>
  <c r="AE34" i="15"/>
  <c r="AF34" i="15"/>
  <c r="AG34" i="15" s="1"/>
  <c r="AA35" i="15"/>
  <c r="AH35" i="15" s="1"/>
  <c r="AB35" i="15"/>
  <c r="AC35" i="15"/>
  <c r="AE35" i="15"/>
  <c r="AD35" i="15" s="1"/>
  <c r="AF35" i="15"/>
  <c r="AG35" i="15" s="1"/>
  <c r="AA36" i="15"/>
  <c r="AH36" i="15" s="1"/>
  <c r="AB36" i="15"/>
  <c r="AC36" i="15"/>
  <c r="AE36" i="15"/>
  <c r="AI36" i="15" s="1"/>
  <c r="AF36" i="15"/>
  <c r="AG36" i="15" s="1"/>
  <c r="AK36" i="15"/>
  <c r="AA37" i="15"/>
  <c r="AH37" i="15" s="1"/>
  <c r="AB37" i="15"/>
  <c r="AC37" i="15"/>
  <c r="AE37" i="15"/>
  <c r="AI37" i="15" s="1"/>
  <c r="AF37" i="15"/>
  <c r="AG37" i="15" s="1"/>
  <c r="AA38" i="15"/>
  <c r="AH38" i="15" s="1"/>
  <c r="AB38" i="15"/>
  <c r="AC38" i="15"/>
  <c r="AE38" i="15"/>
  <c r="AD38" i="15" s="1"/>
  <c r="AF38" i="15"/>
  <c r="AG38" i="15" s="1"/>
  <c r="AI38" i="15"/>
  <c r="AM38" i="15" s="1"/>
  <c r="AA39" i="15"/>
  <c r="AH39" i="15" s="1"/>
  <c r="AB39" i="15"/>
  <c r="AC39" i="15"/>
  <c r="AE39" i="15"/>
  <c r="AF39" i="15"/>
  <c r="AG39" i="15" s="1"/>
  <c r="AA40" i="15"/>
  <c r="AH40" i="15" s="1"/>
  <c r="AB40" i="15"/>
  <c r="AC40" i="15"/>
  <c r="AE40" i="15"/>
  <c r="AD40" i="15" s="1"/>
  <c r="AF40" i="15"/>
  <c r="AG40" i="15" s="1"/>
  <c r="AI40" i="15"/>
  <c r="AA41" i="15"/>
  <c r="AB41" i="15"/>
  <c r="AC41" i="15"/>
  <c r="AE41" i="15"/>
  <c r="AD41" i="15" s="1"/>
  <c r="AF41" i="15"/>
  <c r="AG41" i="15" s="1"/>
  <c r="AH41" i="15"/>
  <c r="AA42" i="15"/>
  <c r="AH42" i="15" s="1"/>
  <c r="AB42" i="15"/>
  <c r="AC42" i="15"/>
  <c r="AE42" i="15"/>
  <c r="AD42" i="15" s="1"/>
  <c r="AF42" i="15"/>
  <c r="AG42" i="15" s="1"/>
  <c r="AI42" i="15"/>
  <c r="AK42" i="15" s="1"/>
  <c r="AA43" i="15"/>
  <c r="AH43" i="15" s="1"/>
  <c r="AB43" i="15"/>
  <c r="AC43" i="15"/>
  <c r="AE43" i="15"/>
  <c r="AD43" i="15" s="1"/>
  <c r="AF43" i="15"/>
  <c r="AG43" i="15" s="1"/>
  <c r="AA44" i="15"/>
  <c r="AH44" i="15" s="1"/>
  <c r="AB44" i="15"/>
  <c r="AC44" i="15"/>
  <c r="AE44" i="15"/>
  <c r="AI44" i="15" s="1"/>
  <c r="AL44" i="15" s="1"/>
  <c r="AF44" i="15"/>
  <c r="AG44" i="15" s="1"/>
  <c r="AA45" i="15"/>
  <c r="AH45" i="15" s="1"/>
  <c r="AB45" i="15"/>
  <c r="AC45" i="15"/>
  <c r="AE45" i="15"/>
  <c r="AI45" i="15" s="1"/>
  <c r="AK45" i="15" s="1"/>
  <c r="AF45" i="15"/>
  <c r="AG45" i="15" s="1"/>
  <c r="AA46" i="15"/>
  <c r="AH46" i="15" s="1"/>
  <c r="AB46" i="15"/>
  <c r="AC46" i="15"/>
  <c r="AE46" i="15"/>
  <c r="AF46" i="15"/>
  <c r="AG46" i="15" s="1"/>
  <c r="AA47" i="15"/>
  <c r="AH47" i="15" s="1"/>
  <c r="AB47" i="15"/>
  <c r="AC47" i="15"/>
  <c r="AE47" i="15"/>
  <c r="AD47" i="15" s="1"/>
  <c r="AF47" i="15"/>
  <c r="AG47" i="15" s="1"/>
  <c r="AA48" i="15"/>
  <c r="AH48" i="15" s="1"/>
  <c r="AB48" i="15"/>
  <c r="AC48" i="15"/>
  <c r="AE48" i="15"/>
  <c r="AI48" i="15" s="1"/>
  <c r="AK48" i="15" s="1"/>
  <c r="AF48" i="15"/>
  <c r="AG48" i="15" s="1"/>
  <c r="AA49" i="15"/>
  <c r="AH49" i="15" s="1"/>
  <c r="AB49" i="15"/>
  <c r="AC49" i="15"/>
  <c r="AD49" i="15"/>
  <c r="AE49" i="15"/>
  <c r="AI49" i="15" s="1"/>
  <c r="AF49" i="15"/>
  <c r="AG49" i="15" s="1"/>
  <c r="AA50" i="15"/>
  <c r="AH50" i="15" s="1"/>
  <c r="AB50" i="15"/>
  <c r="AC50" i="15"/>
  <c r="AE50" i="15"/>
  <c r="AD50" i="15" s="1"/>
  <c r="AF50" i="15"/>
  <c r="AG50" i="15" s="1"/>
  <c r="AA51" i="15"/>
  <c r="AH51" i="15" s="1"/>
  <c r="AB51" i="15"/>
  <c r="AC51" i="15"/>
  <c r="AE51" i="15"/>
  <c r="AF51" i="15"/>
  <c r="AG51" i="15" s="1"/>
  <c r="AA52" i="15"/>
  <c r="AH52" i="15" s="1"/>
  <c r="AB52" i="15"/>
  <c r="AC52" i="15"/>
  <c r="AE52" i="15"/>
  <c r="AI52" i="15" s="1"/>
  <c r="AJ52" i="15" s="1"/>
  <c r="AF52" i="15"/>
  <c r="AG52" i="15" s="1"/>
  <c r="AA53" i="15"/>
  <c r="AH53" i="15" s="1"/>
  <c r="AB53" i="15"/>
  <c r="AC53" i="15"/>
  <c r="AE53" i="15"/>
  <c r="AD53" i="15" s="1"/>
  <c r="AF53" i="15"/>
  <c r="AG53" i="15" s="1"/>
  <c r="AA54" i="15"/>
  <c r="AH54" i="15" s="1"/>
  <c r="AB54" i="15"/>
  <c r="AC54" i="15"/>
  <c r="AE54" i="15"/>
  <c r="AD54" i="15" s="1"/>
  <c r="AF54" i="15"/>
  <c r="AG54" i="15" s="1"/>
  <c r="AA55" i="15"/>
  <c r="AH55" i="15" s="1"/>
  <c r="AB55" i="15"/>
  <c r="AC55" i="15"/>
  <c r="AD55" i="15"/>
  <c r="AE55" i="15"/>
  <c r="AF55" i="15"/>
  <c r="AG55" i="15" s="1"/>
  <c r="AI55" i="15"/>
  <c r="AA56" i="15"/>
  <c r="AH56" i="15" s="1"/>
  <c r="AB56" i="15"/>
  <c r="AC56" i="15"/>
  <c r="AE56" i="15"/>
  <c r="AD56" i="15" s="1"/>
  <c r="AF56" i="15"/>
  <c r="AG56" i="15" s="1"/>
  <c r="AA57" i="15"/>
  <c r="AH57" i="15" s="1"/>
  <c r="AB57" i="15"/>
  <c r="AC57" i="15"/>
  <c r="AE57" i="15"/>
  <c r="AI57" i="15" s="1"/>
  <c r="AF57" i="15"/>
  <c r="AG57" i="15" s="1"/>
  <c r="AA58" i="15"/>
  <c r="AH58" i="15" s="1"/>
  <c r="AB58" i="15"/>
  <c r="AC58" i="15"/>
  <c r="AE58" i="15"/>
  <c r="AF58" i="15"/>
  <c r="AG58" i="15" s="1"/>
  <c r="AA59" i="15"/>
  <c r="AH59" i="15" s="1"/>
  <c r="AB59" i="15"/>
  <c r="AC59" i="15"/>
  <c r="AE59" i="15"/>
  <c r="AD59" i="15" s="1"/>
  <c r="AF59" i="15"/>
  <c r="AG59" i="15" s="1"/>
  <c r="AA60" i="15"/>
  <c r="AB60" i="15"/>
  <c r="AC60" i="15"/>
  <c r="AE60" i="15"/>
  <c r="AI60" i="15" s="1"/>
  <c r="AK60" i="15" s="1"/>
  <c r="AF60" i="15"/>
  <c r="AG60" i="15" s="1"/>
  <c r="AH60" i="15"/>
  <c r="AA61" i="15"/>
  <c r="AH61" i="15" s="1"/>
  <c r="AB61" i="15"/>
  <c r="AC61" i="15"/>
  <c r="AD61" i="15"/>
  <c r="AE61" i="15"/>
  <c r="AI61" i="15" s="1"/>
  <c r="AF61" i="15"/>
  <c r="AG61" i="15" s="1"/>
  <c r="AA62" i="15"/>
  <c r="AH62" i="15" s="1"/>
  <c r="AB62" i="15"/>
  <c r="AC62" i="15"/>
  <c r="AE62" i="15"/>
  <c r="AD62" i="15" s="1"/>
  <c r="AF62" i="15"/>
  <c r="AG62" i="15" s="1"/>
  <c r="AA63" i="15"/>
  <c r="AH63" i="15" s="1"/>
  <c r="AB63" i="15"/>
  <c r="AC63" i="15"/>
  <c r="AE63" i="15"/>
  <c r="AF63" i="15"/>
  <c r="AG63" i="15" s="1"/>
  <c r="AA64" i="15"/>
  <c r="AH64" i="15" s="1"/>
  <c r="AB64" i="15"/>
  <c r="AC64" i="15"/>
  <c r="AE64" i="15" s="1"/>
  <c r="AD64" i="15" s="1"/>
  <c r="AF64" i="15"/>
  <c r="AG64" i="15" s="1"/>
  <c r="AA65" i="15"/>
  <c r="AH65" i="15" s="1"/>
  <c r="AB65" i="15"/>
  <c r="AC65" i="15"/>
  <c r="AE65" i="15"/>
  <c r="AD65" i="15" s="1"/>
  <c r="AF65" i="15"/>
  <c r="AG65" i="15" s="1"/>
  <c r="AA66" i="15"/>
  <c r="AH66" i="15" s="1"/>
  <c r="AB66" i="15"/>
  <c r="AC66" i="15"/>
  <c r="AE66" i="15"/>
  <c r="AD66" i="15" s="1"/>
  <c r="AF66" i="15"/>
  <c r="AG66" i="15" s="1"/>
  <c r="AA67" i="15"/>
  <c r="AH67" i="15" s="1"/>
  <c r="AB67" i="15"/>
  <c r="AC67" i="15"/>
  <c r="AE67" i="15"/>
  <c r="AI67" i="15" s="1"/>
  <c r="AJ67" i="15" s="1"/>
  <c r="AF67" i="15"/>
  <c r="AG67" i="15" s="1"/>
  <c r="AA68" i="15"/>
  <c r="AH68" i="15" s="1"/>
  <c r="AB68" i="15"/>
  <c r="AC68" i="15"/>
  <c r="AE68" i="15"/>
  <c r="AI68" i="15" s="1"/>
  <c r="AL68" i="15" s="1"/>
  <c r="AF68" i="15"/>
  <c r="AG68" i="15"/>
  <c r="AA69" i="15"/>
  <c r="AB69" i="15"/>
  <c r="AC69" i="15"/>
  <c r="AE69" i="15"/>
  <c r="AI69" i="15" s="1"/>
  <c r="AF69" i="15"/>
  <c r="AG69" i="15" s="1"/>
  <c r="AH69" i="15"/>
  <c r="AA70" i="15"/>
  <c r="AH70" i="15" s="1"/>
  <c r="AB70" i="15"/>
  <c r="AC70" i="15"/>
  <c r="AE70" i="15"/>
  <c r="AF70" i="15"/>
  <c r="AG70" i="15" s="1"/>
  <c r="AA71" i="15"/>
  <c r="AH71" i="15" s="1"/>
  <c r="AB71" i="15"/>
  <c r="AC71" i="15"/>
  <c r="AE71" i="15"/>
  <c r="AI71" i="15" s="1"/>
  <c r="AL71" i="15" s="1"/>
  <c r="AF71" i="15"/>
  <c r="AG71" i="15" s="1"/>
  <c r="AA72" i="15"/>
  <c r="AH72" i="15" s="1"/>
  <c r="AB72" i="15"/>
  <c r="AC72" i="15"/>
  <c r="AE72" i="15"/>
  <c r="AF72" i="15"/>
  <c r="AG72" i="15" s="1"/>
  <c r="AA73" i="15"/>
  <c r="AH73" i="15" s="1"/>
  <c r="AB73" i="15"/>
  <c r="AC73" i="15"/>
  <c r="AE73" i="15"/>
  <c r="AI73" i="15" s="1"/>
  <c r="AJ73" i="15" s="1"/>
  <c r="AF73" i="15"/>
  <c r="AG73" i="15" s="1"/>
  <c r="AA74" i="15"/>
  <c r="AH74" i="15" s="1"/>
  <c r="AB74" i="15"/>
  <c r="AC74" i="15"/>
  <c r="AE74" i="15"/>
  <c r="AD74" i="15" s="1"/>
  <c r="AF74" i="15"/>
  <c r="AG74" i="15" s="1"/>
  <c r="AA75" i="15"/>
  <c r="AH75" i="15" s="1"/>
  <c r="AB75" i="15"/>
  <c r="AC75" i="15"/>
  <c r="AE75" i="15"/>
  <c r="AD75" i="15" s="1"/>
  <c r="AF75" i="15"/>
  <c r="AG75" i="15" s="1"/>
  <c r="AI75" i="15"/>
  <c r="AL75" i="15" s="1"/>
  <c r="AA76" i="15"/>
  <c r="AH76" i="15" s="1"/>
  <c r="AB76" i="15"/>
  <c r="AC76" i="15"/>
  <c r="AE76" i="15"/>
  <c r="AI76" i="15" s="1"/>
  <c r="AF76" i="15"/>
  <c r="AG76" i="15" s="1"/>
  <c r="AA77" i="15"/>
  <c r="AH77" i="15" s="1"/>
  <c r="AB77" i="15"/>
  <c r="AC77" i="15"/>
  <c r="AE77" i="15"/>
  <c r="AD77" i="15" s="1"/>
  <c r="AF77" i="15"/>
  <c r="AG77" i="15" s="1"/>
  <c r="AI77" i="15"/>
  <c r="AA78" i="15"/>
  <c r="AH78" i="15" s="1"/>
  <c r="AB78" i="15"/>
  <c r="AC78" i="15"/>
  <c r="AE78" i="15"/>
  <c r="AD78" i="15" s="1"/>
  <c r="AF78" i="15"/>
  <c r="AG78" i="15" s="1"/>
  <c r="AA79" i="15"/>
  <c r="AH79" i="15" s="1"/>
  <c r="AB79" i="15"/>
  <c r="AC79" i="15"/>
  <c r="AE79" i="15"/>
  <c r="AF79" i="15"/>
  <c r="AG79" i="15" s="1"/>
  <c r="AA80" i="15"/>
  <c r="AB80" i="15"/>
  <c r="AC80" i="15"/>
  <c r="AE80" i="15"/>
  <c r="AI80" i="15" s="1"/>
  <c r="AL80" i="15" s="1"/>
  <c r="AF80" i="15"/>
  <c r="AG80" i="15" s="1"/>
  <c r="AH80" i="15"/>
  <c r="AA81" i="15"/>
  <c r="AH81" i="15" s="1"/>
  <c r="AB81" i="15"/>
  <c r="AC81" i="15"/>
  <c r="AE81" i="15"/>
  <c r="AI81" i="15" s="1"/>
  <c r="AF81" i="15"/>
  <c r="AG81" i="15" s="1"/>
  <c r="AK81" i="15"/>
  <c r="AA82" i="15"/>
  <c r="AH82" i="15" s="1"/>
  <c r="AB82" i="15"/>
  <c r="AC82" i="15"/>
  <c r="AE82" i="15"/>
  <c r="AF82" i="15"/>
  <c r="AG82" i="15" s="1"/>
  <c r="AA83" i="15"/>
  <c r="AH83" i="15" s="1"/>
  <c r="AB83" i="15"/>
  <c r="AC83" i="15"/>
  <c r="AE83" i="15"/>
  <c r="AD83" i="15" s="1"/>
  <c r="AF83" i="15"/>
  <c r="AG83" i="15" s="1"/>
  <c r="AA84" i="15"/>
  <c r="AH84" i="15" s="1"/>
  <c r="AB84" i="15"/>
  <c r="AC84" i="15"/>
  <c r="AE84" i="15"/>
  <c r="AI84" i="15" s="1"/>
  <c r="AK84" i="15" s="1"/>
  <c r="AF84" i="15"/>
  <c r="AG84" i="15" s="1"/>
  <c r="AA85" i="15"/>
  <c r="AB85" i="15"/>
  <c r="AC85" i="15"/>
  <c r="AE85" i="15"/>
  <c r="AI85" i="15" s="1"/>
  <c r="AJ85" i="15" s="1"/>
  <c r="AF85" i="15"/>
  <c r="AG85" i="15"/>
  <c r="AH85" i="15"/>
  <c r="AK85" i="15"/>
  <c r="AA86" i="15"/>
  <c r="AH86" i="15" s="1"/>
  <c r="AB86" i="15"/>
  <c r="AC86" i="15"/>
  <c r="AE86" i="15"/>
  <c r="AD86" i="15" s="1"/>
  <c r="AF86" i="15"/>
  <c r="AG86" i="15" s="1"/>
  <c r="AA87" i="15"/>
  <c r="AB87" i="15"/>
  <c r="AC87" i="15"/>
  <c r="AE87" i="15"/>
  <c r="AD87" i="15" s="1"/>
  <c r="AF87" i="15"/>
  <c r="AG87" i="15" s="1"/>
  <c r="AH87" i="15"/>
  <c r="AA88" i="15"/>
  <c r="AH88" i="15" s="1"/>
  <c r="AB88" i="15"/>
  <c r="AC88" i="15"/>
  <c r="AE88" i="15"/>
  <c r="AF88" i="15"/>
  <c r="AG88" i="15" s="1"/>
  <c r="AA89" i="15"/>
  <c r="AH89" i="15" s="1"/>
  <c r="AB89" i="15"/>
  <c r="AC89" i="15"/>
  <c r="AE89" i="15"/>
  <c r="AF89" i="15"/>
  <c r="AG89" i="15"/>
  <c r="AA90" i="15"/>
  <c r="AH90" i="15" s="1"/>
  <c r="AB90" i="15"/>
  <c r="AC90" i="15"/>
  <c r="AE90" i="15"/>
  <c r="AD90" i="15" s="1"/>
  <c r="AF90" i="15"/>
  <c r="AG90" i="15" s="1"/>
  <c r="AA91" i="15"/>
  <c r="AH91" i="15" s="1"/>
  <c r="AB91" i="15"/>
  <c r="AC91" i="15"/>
  <c r="AE91" i="15"/>
  <c r="AD91" i="15" s="1"/>
  <c r="AF91" i="15"/>
  <c r="AG91" i="15" s="1"/>
  <c r="AA92" i="15"/>
  <c r="AH92" i="15" s="1"/>
  <c r="AB92" i="15"/>
  <c r="AC92" i="15"/>
  <c r="AD92" i="15"/>
  <c r="AE92" i="15"/>
  <c r="AI92" i="15" s="1"/>
  <c r="AL92" i="15" s="1"/>
  <c r="AF92" i="15"/>
  <c r="AG92" i="15" s="1"/>
  <c r="AA93" i="15"/>
  <c r="AH93" i="15" s="1"/>
  <c r="AB93" i="15"/>
  <c r="AC93" i="15"/>
  <c r="AE93" i="15"/>
  <c r="AI93" i="15" s="1"/>
  <c r="AF93" i="15"/>
  <c r="AG93" i="15" s="1"/>
  <c r="AA94" i="15"/>
  <c r="AH94" i="15" s="1"/>
  <c r="AB94" i="15"/>
  <c r="AC94" i="15"/>
  <c r="AE94" i="15"/>
  <c r="AF94" i="15"/>
  <c r="AG94" i="15" s="1"/>
  <c r="AA95" i="15"/>
  <c r="AH95" i="15" s="1"/>
  <c r="AB95" i="15"/>
  <c r="AC95" i="15"/>
  <c r="AE95" i="15"/>
  <c r="AF95" i="15"/>
  <c r="AG95" i="15" s="1"/>
  <c r="AA96" i="15"/>
  <c r="AH96" i="15" s="1"/>
  <c r="AB96" i="15"/>
  <c r="AC96" i="15"/>
  <c r="AE96" i="15"/>
  <c r="AF96" i="15"/>
  <c r="AG96" i="15" s="1"/>
  <c r="AA97" i="15"/>
  <c r="AH97" i="15" s="1"/>
  <c r="AB97" i="15"/>
  <c r="AC97" i="15"/>
  <c r="AE97" i="15"/>
  <c r="AI97" i="15" s="1"/>
  <c r="AM97" i="15" s="1"/>
  <c r="AF97" i="15"/>
  <c r="AG97" i="15" s="1"/>
  <c r="AL97" i="15"/>
  <c r="AA98" i="15"/>
  <c r="AH98" i="15" s="1"/>
  <c r="AB98" i="15"/>
  <c r="AC98" i="15"/>
  <c r="AE98" i="15"/>
  <c r="AF98" i="15"/>
  <c r="AG98" i="15" s="1"/>
  <c r="AA99" i="15"/>
  <c r="AB99" i="15"/>
  <c r="AC99" i="15"/>
  <c r="AE99" i="15"/>
  <c r="AD99" i="15" s="1"/>
  <c r="AF99" i="15"/>
  <c r="AG99" i="15" s="1"/>
  <c r="AH99" i="15"/>
  <c r="AI99" i="15"/>
  <c r="AA100" i="15"/>
  <c r="AH100" i="15" s="1"/>
  <c r="AB100" i="15"/>
  <c r="AC100" i="15"/>
  <c r="AE100" i="15"/>
  <c r="AD100" i="15" s="1"/>
  <c r="AF100" i="15"/>
  <c r="AG100" i="15" s="1"/>
  <c r="AI100" i="15"/>
  <c r="AJ100" i="15" s="1"/>
  <c r="AA101" i="15"/>
  <c r="AB101" i="15"/>
  <c r="AC101" i="15"/>
  <c r="AE101" i="15"/>
  <c r="AD101" i="15" s="1"/>
  <c r="AF101" i="15"/>
  <c r="AG101" i="15"/>
  <c r="AH101" i="15"/>
  <c r="AA102" i="15"/>
  <c r="AH102" i="15" s="1"/>
  <c r="AB102" i="15"/>
  <c r="AC102" i="15"/>
  <c r="AE102" i="15"/>
  <c r="AD102" i="15" s="1"/>
  <c r="AF102" i="15"/>
  <c r="AG102" i="15"/>
  <c r="AA103" i="15"/>
  <c r="AH103" i="15" s="1"/>
  <c r="AB103" i="15"/>
  <c r="AC103" i="15"/>
  <c r="AE103" i="15"/>
  <c r="AF103" i="15"/>
  <c r="AG103" i="15" s="1"/>
  <c r="AA104" i="15"/>
  <c r="AB104" i="15"/>
  <c r="AC104" i="15"/>
  <c r="AE104" i="15"/>
  <c r="AF104" i="15"/>
  <c r="AG104" i="15"/>
  <c r="AH104" i="15"/>
  <c r="AA105" i="15"/>
  <c r="AH105" i="15" s="1"/>
  <c r="AB105" i="15"/>
  <c r="AC105" i="15"/>
  <c r="AE105" i="15"/>
  <c r="AI105" i="15" s="1"/>
  <c r="AF105" i="15"/>
  <c r="AG105" i="15" s="1"/>
  <c r="AA106" i="15"/>
  <c r="AH106" i="15" s="1"/>
  <c r="AB106" i="15"/>
  <c r="AC106" i="15"/>
  <c r="AE106" i="15"/>
  <c r="AF106" i="15"/>
  <c r="AG106" i="15" s="1"/>
  <c r="AA107" i="15"/>
  <c r="AH107" i="15" s="1"/>
  <c r="AB107" i="15"/>
  <c r="AC107" i="15"/>
  <c r="AD107" i="15"/>
  <c r="AE107" i="15"/>
  <c r="AF107" i="15"/>
  <c r="AG107" i="15" s="1"/>
  <c r="AI107" i="15"/>
  <c r="AL107" i="15" s="1"/>
  <c r="AA108" i="15"/>
  <c r="AH108" i="15" s="1"/>
  <c r="AB108" i="15"/>
  <c r="AC108" i="15"/>
  <c r="AE108" i="15"/>
  <c r="AF108" i="15"/>
  <c r="AG108" i="15" s="1"/>
  <c r="AA109" i="15"/>
  <c r="AH109" i="15" s="1"/>
  <c r="AB109" i="15"/>
  <c r="AC109" i="15"/>
  <c r="AD109" i="15"/>
  <c r="AE109" i="15"/>
  <c r="AI109" i="15" s="1"/>
  <c r="AM109" i="15" s="1"/>
  <c r="AF109" i="15"/>
  <c r="AG109" i="15" s="1"/>
  <c r="AL109" i="15"/>
  <c r="AA110" i="15"/>
  <c r="AH110" i="15" s="1"/>
  <c r="AB110" i="15"/>
  <c r="AC110" i="15"/>
  <c r="AE110" i="15"/>
  <c r="AD110" i="15" s="1"/>
  <c r="AF110" i="15"/>
  <c r="AG110" i="15" s="1"/>
  <c r="AA111" i="15"/>
  <c r="AH111" i="15" s="1"/>
  <c r="AB111" i="15"/>
  <c r="AC111" i="15"/>
  <c r="AE111" i="15"/>
  <c r="AD111" i="15" s="1"/>
  <c r="AF111" i="15"/>
  <c r="AG111" i="15" s="1"/>
  <c r="AI111" i="15"/>
  <c r="AK111" i="15" s="1"/>
  <c r="AA112" i="15"/>
  <c r="AH112" i="15" s="1"/>
  <c r="AB112" i="15"/>
  <c r="AC112" i="15"/>
  <c r="AE112" i="15"/>
  <c r="AD112" i="15" s="1"/>
  <c r="AF112" i="15"/>
  <c r="AG112" i="15" s="1"/>
  <c r="AA113" i="15"/>
  <c r="AH113" i="15" s="1"/>
  <c r="AB113" i="15"/>
  <c r="AC113" i="15"/>
  <c r="AE113" i="15"/>
  <c r="AI113" i="15" s="1"/>
  <c r="AF113" i="15"/>
  <c r="AG113" i="15" s="1"/>
  <c r="AA114" i="15"/>
  <c r="AH114" i="15" s="1"/>
  <c r="AB114" i="15"/>
  <c r="AC114" i="15"/>
  <c r="AE114" i="15"/>
  <c r="AD114" i="15" s="1"/>
  <c r="AF114" i="15"/>
  <c r="AG114" i="15"/>
  <c r="AA115" i="15"/>
  <c r="AH115" i="15" s="1"/>
  <c r="AB115" i="15"/>
  <c r="AC115" i="15"/>
  <c r="AE115" i="15"/>
  <c r="AD115" i="15" s="1"/>
  <c r="AF115" i="15"/>
  <c r="AG115" i="15" s="1"/>
  <c r="AA116" i="15"/>
  <c r="AH116" i="15" s="1"/>
  <c r="AB116" i="15"/>
  <c r="AC116" i="15"/>
  <c r="AE116" i="15"/>
  <c r="AF116" i="15"/>
  <c r="AG116" i="15" s="1"/>
  <c r="AA117" i="15"/>
  <c r="AH117" i="15" s="1"/>
  <c r="AB117" i="15"/>
  <c r="AC117" i="15"/>
  <c r="AE117" i="15"/>
  <c r="AI117" i="15" s="1"/>
  <c r="AF117" i="15"/>
  <c r="AG117" i="15" s="1"/>
  <c r="AA118" i="15"/>
  <c r="AH118" i="15" s="1"/>
  <c r="AB118" i="15"/>
  <c r="AC118" i="15"/>
  <c r="AE118" i="15"/>
  <c r="AF118" i="15"/>
  <c r="AG118" i="15"/>
  <c r="AA119" i="15"/>
  <c r="AH119" i="15" s="1"/>
  <c r="AB119" i="15"/>
  <c r="AC119" i="15"/>
  <c r="AE119" i="15"/>
  <c r="AF119" i="15"/>
  <c r="AG119" i="15" s="1"/>
  <c r="AA120" i="15"/>
  <c r="AH120" i="15" s="1"/>
  <c r="AB120" i="15"/>
  <c r="AC120" i="15"/>
  <c r="AE120" i="15"/>
  <c r="AF120" i="15"/>
  <c r="AG120" i="15" s="1"/>
  <c r="AA121" i="15"/>
  <c r="AH121" i="15" s="1"/>
  <c r="AB121" i="15"/>
  <c r="AC121" i="15"/>
  <c r="AE121" i="15"/>
  <c r="AI121" i="15" s="1"/>
  <c r="AM121" i="15" s="1"/>
  <c r="AF121" i="15"/>
  <c r="AG121" i="15" s="1"/>
  <c r="AK121" i="15"/>
  <c r="AA122" i="15"/>
  <c r="AH122" i="15" s="1"/>
  <c r="AB122" i="15"/>
  <c r="AC122" i="15"/>
  <c r="AE122" i="15"/>
  <c r="AD122" i="15" s="1"/>
  <c r="AF122" i="15"/>
  <c r="AG122" i="15" s="1"/>
  <c r="AA123" i="15"/>
  <c r="AH123" i="15" s="1"/>
  <c r="AB123" i="15"/>
  <c r="AC123" i="15"/>
  <c r="AE123" i="15" s="1"/>
  <c r="AF123" i="15"/>
  <c r="AG123" i="15" s="1"/>
  <c r="AA124" i="15"/>
  <c r="AH124" i="15" s="1"/>
  <c r="AB124" i="15"/>
  <c r="AC124" i="15"/>
  <c r="AD124" i="15"/>
  <c r="AE124" i="15"/>
  <c r="AI124" i="15" s="1"/>
  <c r="AJ124" i="15" s="1"/>
  <c r="AF124" i="15"/>
  <c r="AG124" i="15" s="1"/>
  <c r="AA125" i="15"/>
  <c r="AH125" i="15" s="1"/>
  <c r="AB125" i="15"/>
  <c r="AC125" i="15"/>
  <c r="AE125" i="15"/>
  <c r="AD125" i="15" s="1"/>
  <c r="AF125" i="15"/>
  <c r="AG125" i="15" s="1"/>
  <c r="AA126" i="15"/>
  <c r="AH126" i="15" s="1"/>
  <c r="AB126" i="15"/>
  <c r="AC126" i="15"/>
  <c r="AE126" i="15"/>
  <c r="AD126" i="15" s="1"/>
  <c r="AF126" i="15"/>
  <c r="AG126" i="15" s="1"/>
  <c r="AA127" i="15"/>
  <c r="AH127" i="15" s="1"/>
  <c r="AB127" i="15"/>
  <c r="AC127" i="15"/>
  <c r="AE127" i="15"/>
  <c r="AI127" i="15" s="1"/>
  <c r="AF127" i="15"/>
  <c r="AG127" i="15" s="1"/>
  <c r="AA128" i="15"/>
  <c r="AH128" i="15" s="1"/>
  <c r="AB128" i="15"/>
  <c r="AC128" i="15"/>
  <c r="AE128" i="15"/>
  <c r="AF128" i="15"/>
  <c r="AG128" i="15" s="1"/>
  <c r="AA129" i="15"/>
  <c r="AB129" i="15"/>
  <c r="AC129" i="15"/>
  <c r="AE129" i="15"/>
  <c r="AI129" i="15" s="1"/>
  <c r="AF129" i="15"/>
  <c r="AG129" i="15" s="1"/>
  <c r="AH129" i="15"/>
  <c r="AA130" i="15"/>
  <c r="AH130" i="15" s="1"/>
  <c r="AB130" i="15"/>
  <c r="AC130" i="15"/>
  <c r="AE130" i="15"/>
  <c r="AF130" i="15"/>
  <c r="AG130" i="15"/>
  <c r="AA131" i="15"/>
  <c r="AH131" i="15" s="1"/>
  <c r="AB131" i="15"/>
  <c r="AC131" i="15"/>
  <c r="AE131" i="15"/>
  <c r="AD131" i="15" s="1"/>
  <c r="AF131" i="15"/>
  <c r="AG131" i="15" s="1"/>
  <c r="AA132" i="15"/>
  <c r="AH132" i="15" s="1"/>
  <c r="AB132" i="15"/>
  <c r="AC132" i="15"/>
  <c r="AE132" i="15"/>
  <c r="AF132" i="15"/>
  <c r="AG132" i="15" s="1"/>
  <c r="AA133" i="15"/>
  <c r="AH133" i="15" s="1"/>
  <c r="AB133" i="15"/>
  <c r="AC133" i="15"/>
  <c r="AE133" i="15"/>
  <c r="AI133" i="15" s="1"/>
  <c r="AM133" i="15" s="1"/>
  <c r="AF133" i="15"/>
  <c r="AG133" i="15" s="1"/>
  <c r="AK133" i="15"/>
  <c r="AA134" i="15"/>
  <c r="AH134" i="15" s="1"/>
  <c r="AB134" i="15"/>
  <c r="AC134" i="15"/>
  <c r="AE134" i="15"/>
  <c r="AD134" i="15" s="1"/>
  <c r="AF134" i="15"/>
  <c r="AG134" i="15" s="1"/>
  <c r="AA135" i="15"/>
  <c r="AH135" i="15" s="1"/>
  <c r="AB135" i="15"/>
  <c r="AC135" i="15"/>
  <c r="AE135" i="15"/>
  <c r="AD135" i="15" s="1"/>
  <c r="AF135" i="15"/>
  <c r="AG135" i="15" s="1"/>
  <c r="AI135" i="15"/>
  <c r="AK135" i="15" s="1"/>
  <c r="AM135" i="15"/>
  <c r="AA136" i="15"/>
  <c r="AB136" i="15"/>
  <c r="AC136" i="15"/>
  <c r="AD136" i="15"/>
  <c r="AE136" i="15"/>
  <c r="AI136" i="15" s="1"/>
  <c r="AF136" i="15"/>
  <c r="AG136" i="15" s="1"/>
  <c r="AH136" i="15"/>
  <c r="AA137" i="15"/>
  <c r="AH137" i="15" s="1"/>
  <c r="AB137" i="15"/>
  <c r="AC137" i="15"/>
  <c r="AD137" i="15"/>
  <c r="AE137" i="15"/>
  <c r="AI137" i="15" s="1"/>
  <c r="AM137" i="15" s="1"/>
  <c r="AF137" i="15"/>
  <c r="AG137" i="15" s="1"/>
  <c r="AA138" i="15"/>
  <c r="AH138" i="15" s="1"/>
  <c r="AB138" i="15"/>
  <c r="AC138" i="15"/>
  <c r="AE138" i="15"/>
  <c r="AD138" i="15" s="1"/>
  <c r="AF138" i="15"/>
  <c r="AG138" i="15" s="1"/>
  <c r="AA139" i="15"/>
  <c r="AH139" i="15" s="1"/>
  <c r="AB139" i="15"/>
  <c r="AC139" i="15"/>
  <c r="AE139" i="15"/>
  <c r="AI139" i="15" s="1"/>
  <c r="AF139" i="15"/>
  <c r="AG139" i="15" s="1"/>
  <c r="AA140" i="15"/>
  <c r="AH140" i="15" s="1"/>
  <c r="AB140" i="15"/>
  <c r="AC140" i="15"/>
  <c r="AE140" i="15"/>
  <c r="AF140" i="15"/>
  <c r="AG140" i="15" s="1"/>
  <c r="AA141" i="15"/>
  <c r="AH141" i="15" s="1"/>
  <c r="AB141" i="15"/>
  <c r="AC141" i="15"/>
  <c r="AE141" i="15"/>
  <c r="AI141" i="15" s="1"/>
  <c r="AF141" i="15"/>
  <c r="AG141" i="15" s="1"/>
  <c r="AA142" i="15"/>
  <c r="AH142" i="15" s="1"/>
  <c r="AB142" i="15"/>
  <c r="AC142" i="15"/>
  <c r="AE142" i="15"/>
  <c r="AF142" i="15"/>
  <c r="AG142" i="15"/>
  <c r="AA143" i="15"/>
  <c r="AH143" i="15" s="1"/>
  <c r="AB143" i="15"/>
  <c r="AC143" i="15"/>
  <c r="AE143" i="15"/>
  <c r="AD143" i="15" s="1"/>
  <c r="AF143" i="15"/>
  <c r="AG143" i="15" s="1"/>
  <c r="AA144" i="15"/>
  <c r="AH144" i="15" s="1"/>
  <c r="AB144" i="15"/>
  <c r="AC144" i="15"/>
  <c r="AE144" i="15"/>
  <c r="AF144" i="15"/>
  <c r="AG144" i="15" s="1"/>
  <c r="AA145" i="15"/>
  <c r="AH145" i="15" s="1"/>
  <c r="AB145" i="15"/>
  <c r="AC145" i="15"/>
  <c r="AE145" i="15"/>
  <c r="AF145" i="15"/>
  <c r="AG145" i="15"/>
  <c r="AA146" i="15"/>
  <c r="AH146" i="15" s="1"/>
  <c r="AB146" i="15"/>
  <c r="AC146" i="15"/>
  <c r="AE146" i="15"/>
  <c r="AD146" i="15" s="1"/>
  <c r="AF146" i="15"/>
  <c r="AG146" i="15" s="1"/>
  <c r="AA147" i="15"/>
  <c r="AB147" i="15"/>
  <c r="AC147" i="15"/>
  <c r="AE147" i="15"/>
  <c r="AD147" i="15" s="1"/>
  <c r="AF147" i="15"/>
  <c r="AG147" i="15" s="1"/>
  <c r="AH147" i="15"/>
  <c r="AI147" i="15"/>
  <c r="AK147" i="15" s="1"/>
  <c r="AA148" i="15"/>
  <c r="AH148" i="15" s="1"/>
  <c r="AB148" i="15"/>
  <c r="AC148" i="15"/>
  <c r="AE148" i="15"/>
  <c r="AD148" i="15" s="1"/>
  <c r="AF148" i="15"/>
  <c r="AG148" i="15" s="1"/>
  <c r="AA149" i="15"/>
  <c r="AH149" i="15" s="1"/>
  <c r="AB149" i="15"/>
  <c r="AC149" i="15"/>
  <c r="AE149" i="15"/>
  <c r="AD149" i="15" s="1"/>
  <c r="AF149" i="15"/>
  <c r="AG149" i="15" s="1"/>
  <c r="AA150" i="15"/>
  <c r="AH150" i="15" s="1"/>
  <c r="AB150" i="15"/>
  <c r="AC150" i="15"/>
  <c r="AE150" i="15"/>
  <c r="AD150" i="15" s="1"/>
  <c r="AF150" i="15"/>
  <c r="AG150" i="15" s="1"/>
  <c r="AA151" i="15"/>
  <c r="AH151" i="15" s="1"/>
  <c r="AB151" i="15"/>
  <c r="AC151" i="15"/>
  <c r="AE151" i="15"/>
  <c r="AI151" i="15" s="1"/>
  <c r="AF151" i="15"/>
  <c r="AG151" i="15" s="1"/>
  <c r="AA152" i="15"/>
  <c r="AH152" i="15" s="1"/>
  <c r="AB152" i="15"/>
  <c r="AC152" i="15"/>
  <c r="AE152" i="15"/>
  <c r="AF152" i="15"/>
  <c r="AG152" i="15"/>
  <c r="AA153" i="15"/>
  <c r="AB153" i="15"/>
  <c r="AC153" i="15"/>
  <c r="AD153" i="15"/>
  <c r="AE153" i="15"/>
  <c r="AI153" i="15" s="1"/>
  <c r="AF153" i="15"/>
  <c r="AG153" i="15" s="1"/>
  <c r="AH153" i="15"/>
  <c r="AA154" i="15"/>
  <c r="AH154" i="15" s="1"/>
  <c r="AB154" i="15"/>
  <c r="AC154" i="15"/>
  <c r="AE154" i="15" s="1"/>
  <c r="AF154" i="15"/>
  <c r="AG154" i="15" s="1"/>
  <c r="AA155" i="15"/>
  <c r="AH155" i="15" s="1"/>
  <c r="AB155" i="15"/>
  <c r="AC155" i="15"/>
  <c r="AE155" i="15"/>
  <c r="AD155" i="15" s="1"/>
  <c r="AF155" i="15"/>
  <c r="AG155" i="15" s="1"/>
  <c r="AA156" i="15"/>
  <c r="AH156" i="15" s="1"/>
  <c r="AB156" i="15"/>
  <c r="AC156" i="15"/>
  <c r="AE156" i="15"/>
  <c r="AF156" i="15"/>
  <c r="AG156" i="15" s="1"/>
  <c r="AA157" i="15"/>
  <c r="AB157" i="15"/>
  <c r="AC157" i="15"/>
  <c r="AE157" i="15"/>
  <c r="AI157" i="15" s="1"/>
  <c r="AM157" i="15" s="1"/>
  <c r="AF157" i="15"/>
  <c r="AG157" i="15" s="1"/>
  <c r="AH157" i="15"/>
  <c r="AA158" i="15"/>
  <c r="AH158" i="15" s="1"/>
  <c r="AB158" i="15"/>
  <c r="AC158" i="15"/>
  <c r="AE158" i="15"/>
  <c r="AD158" i="15" s="1"/>
  <c r="AF158" i="15"/>
  <c r="AG158" i="15" s="1"/>
  <c r="AA159" i="15"/>
  <c r="AH159" i="15" s="1"/>
  <c r="AB159" i="15"/>
  <c r="AC159" i="15"/>
  <c r="AE159" i="15"/>
  <c r="AD159" i="15" s="1"/>
  <c r="AF159" i="15"/>
  <c r="AG159" i="15" s="1"/>
  <c r="AA160" i="15"/>
  <c r="AB160" i="15"/>
  <c r="AC160" i="15"/>
  <c r="AE160" i="15"/>
  <c r="AD160" i="15" s="1"/>
  <c r="AF160" i="15"/>
  <c r="AG160" i="15" s="1"/>
  <c r="AH160" i="15"/>
  <c r="AA161" i="15"/>
  <c r="AH161" i="15" s="1"/>
  <c r="AB161" i="15"/>
  <c r="AC161" i="15"/>
  <c r="AE161" i="15"/>
  <c r="AF161" i="15"/>
  <c r="AG161" i="15" s="1"/>
  <c r="AA162" i="15"/>
  <c r="AH162" i="15" s="1"/>
  <c r="AB162" i="15"/>
  <c r="AC162" i="15"/>
  <c r="AE162" i="15"/>
  <c r="AD162" i="15" s="1"/>
  <c r="AF162" i="15"/>
  <c r="AG162" i="15" s="1"/>
  <c r="AA163" i="15"/>
  <c r="AH163" i="15" s="1"/>
  <c r="AB163" i="15"/>
  <c r="AC163" i="15"/>
  <c r="AE163" i="15"/>
  <c r="AI163" i="15" s="1"/>
  <c r="AF163" i="15"/>
  <c r="AG163" i="15" s="1"/>
  <c r="AA164" i="15"/>
  <c r="AH164" i="15" s="1"/>
  <c r="AB164" i="15"/>
  <c r="AC164" i="15"/>
  <c r="AE164" i="15"/>
  <c r="AF164" i="15"/>
  <c r="AG164" i="15" s="1"/>
  <c r="AA165" i="15"/>
  <c r="AB165" i="15"/>
  <c r="AC165" i="15"/>
  <c r="AE165" i="15"/>
  <c r="AI165" i="15" s="1"/>
  <c r="AF165" i="15"/>
  <c r="AG165" i="15" s="1"/>
  <c r="AH165" i="15"/>
  <c r="AA166" i="15"/>
  <c r="AH166" i="15" s="1"/>
  <c r="AB166" i="15"/>
  <c r="AC166" i="15"/>
  <c r="AE166" i="15"/>
  <c r="AF166" i="15"/>
  <c r="AG166" i="15" s="1"/>
  <c r="AA167" i="15"/>
  <c r="AH167" i="15" s="1"/>
  <c r="AB167" i="15"/>
  <c r="AC167" i="15"/>
  <c r="AE167" i="15"/>
  <c r="AD167" i="15" s="1"/>
  <c r="AF167" i="15"/>
  <c r="AG167" i="15" s="1"/>
  <c r="AA168" i="15"/>
  <c r="AH168" i="15" s="1"/>
  <c r="AB168" i="15"/>
  <c r="AC168" i="15"/>
  <c r="AE168" i="15"/>
  <c r="AF168" i="15"/>
  <c r="AG168" i="15"/>
  <c r="AA169" i="15"/>
  <c r="AH169" i="15" s="1"/>
  <c r="AB169" i="15"/>
  <c r="AC169" i="15"/>
  <c r="AE169" i="15"/>
  <c r="AI169" i="15" s="1"/>
  <c r="AM169" i="15" s="1"/>
  <c r="AF169" i="15"/>
  <c r="AG169" i="15"/>
  <c r="AJ169" i="15"/>
  <c r="AA170" i="15"/>
  <c r="AH170" i="15" s="1"/>
  <c r="AB170" i="15"/>
  <c r="AC170" i="15"/>
  <c r="AE170" i="15"/>
  <c r="AD170" i="15" s="1"/>
  <c r="AF170" i="15"/>
  <c r="AG170" i="15" s="1"/>
  <c r="AI170" i="15"/>
  <c r="AL170" i="15" s="1"/>
  <c r="AA171" i="15"/>
  <c r="AH171" i="15" s="1"/>
  <c r="AB171" i="15"/>
  <c r="AC171" i="15"/>
  <c r="AE171" i="15"/>
  <c r="AD171" i="15" s="1"/>
  <c r="AF171" i="15"/>
  <c r="AG171" i="15" s="1"/>
  <c r="AI171" i="15"/>
  <c r="AK171" i="15" s="1"/>
  <c r="AA172" i="15"/>
  <c r="AH172" i="15" s="1"/>
  <c r="AB172" i="15"/>
  <c r="AC172" i="15"/>
  <c r="AE172" i="15"/>
  <c r="AD172" i="15" s="1"/>
  <c r="AF172" i="15"/>
  <c r="AG172" i="15" s="1"/>
  <c r="AA173" i="15"/>
  <c r="AH173" i="15" s="1"/>
  <c r="AB173" i="15"/>
  <c r="AC173" i="15"/>
  <c r="AE173" i="15"/>
  <c r="AI173" i="15" s="1"/>
  <c r="AF173" i="15"/>
  <c r="AG173" i="15" s="1"/>
  <c r="AA174" i="15"/>
  <c r="AH174" i="15" s="1"/>
  <c r="AB174" i="15"/>
  <c r="AC174" i="15"/>
  <c r="AE174" i="15"/>
  <c r="AF174" i="15"/>
  <c r="AG174" i="15" s="1"/>
  <c r="AA175" i="15"/>
  <c r="AH175" i="15" s="1"/>
  <c r="AB175" i="15"/>
  <c r="AC175" i="15"/>
  <c r="AE175" i="15"/>
  <c r="AD175" i="15" s="1"/>
  <c r="AF175" i="15"/>
  <c r="AG175" i="15" s="1"/>
  <c r="AA176" i="15"/>
  <c r="AB176" i="15"/>
  <c r="AC176" i="15"/>
  <c r="AD176" i="15"/>
  <c r="AE176" i="15"/>
  <c r="AI176" i="15" s="1"/>
  <c r="AF176" i="15"/>
  <c r="AG176" i="15" s="1"/>
  <c r="AH176" i="15"/>
  <c r="AA177" i="15"/>
  <c r="AH177" i="15" s="1"/>
  <c r="AB177" i="15"/>
  <c r="AC177" i="15"/>
  <c r="AE177" i="15"/>
  <c r="AI177" i="15" s="1"/>
  <c r="AM177" i="15" s="1"/>
  <c r="AF177" i="15"/>
  <c r="AG177" i="15"/>
  <c r="AA178" i="15"/>
  <c r="AH178" i="15" s="1"/>
  <c r="AB178" i="15"/>
  <c r="AC178" i="15"/>
  <c r="AE178" i="15"/>
  <c r="AF178" i="15"/>
  <c r="AG178" i="15" s="1"/>
  <c r="AA179" i="15"/>
  <c r="AH179" i="15" s="1"/>
  <c r="AB179" i="15"/>
  <c r="AC179" i="15"/>
  <c r="AD179" i="15"/>
  <c r="AE179" i="15"/>
  <c r="AI179" i="15" s="1"/>
  <c r="AL179" i="15" s="1"/>
  <c r="AF179" i="15"/>
  <c r="AG179" i="15" s="1"/>
  <c r="AA180" i="15"/>
  <c r="AH180" i="15" s="1"/>
  <c r="AB180" i="15"/>
  <c r="AC180" i="15"/>
  <c r="AE180" i="15"/>
  <c r="AF180" i="15"/>
  <c r="AG180" i="15" s="1"/>
  <c r="AA181" i="15"/>
  <c r="AH181" i="15" s="1"/>
  <c r="AB181" i="15"/>
  <c r="AC181" i="15"/>
  <c r="AD181" i="15"/>
  <c r="AE181" i="15"/>
  <c r="AI181" i="15" s="1"/>
  <c r="AF181" i="15"/>
  <c r="AG181" i="15" s="1"/>
  <c r="AL181" i="15"/>
  <c r="AA182" i="15"/>
  <c r="AH182" i="15" s="1"/>
  <c r="AB182" i="15"/>
  <c r="AC182" i="15"/>
  <c r="AE182" i="15"/>
  <c r="AF182" i="15"/>
  <c r="AG182" i="15" s="1"/>
  <c r="AA183" i="15"/>
  <c r="AH183" i="15" s="1"/>
  <c r="AB183" i="15"/>
  <c r="AC183" i="15"/>
  <c r="AE183" i="15"/>
  <c r="AD183" i="15" s="1"/>
  <c r="AF183" i="15"/>
  <c r="AG183" i="15" s="1"/>
  <c r="AA184" i="15"/>
  <c r="AH184" i="15" s="1"/>
  <c r="AB184" i="15"/>
  <c r="AC184" i="15"/>
  <c r="AE184" i="15" s="1"/>
  <c r="AD184" i="15" s="1"/>
  <c r="AF184" i="15"/>
  <c r="AG184" i="15" s="1"/>
  <c r="AA185" i="15"/>
  <c r="AH185" i="15" s="1"/>
  <c r="AB185" i="15"/>
  <c r="AC185" i="15"/>
  <c r="AE185" i="15"/>
  <c r="AF185" i="15"/>
  <c r="AG185" i="15" s="1"/>
  <c r="AA186" i="15"/>
  <c r="AB186" i="15"/>
  <c r="AC186" i="15"/>
  <c r="AE186" i="15"/>
  <c r="AD186" i="15" s="1"/>
  <c r="AF186" i="15"/>
  <c r="AG186" i="15" s="1"/>
  <c r="AH186" i="15"/>
  <c r="AA187" i="15"/>
  <c r="AH187" i="15" s="1"/>
  <c r="AB187" i="15"/>
  <c r="AC187" i="15"/>
  <c r="AD187" i="15"/>
  <c r="AE187" i="15"/>
  <c r="AI187" i="15" s="1"/>
  <c r="AF187" i="15"/>
  <c r="AG187" i="15" s="1"/>
  <c r="AA188" i="15"/>
  <c r="AH188" i="15" s="1"/>
  <c r="AB188" i="15"/>
  <c r="AC188" i="15"/>
  <c r="AE188" i="15"/>
  <c r="AF188" i="15"/>
  <c r="AG188" i="15" s="1"/>
  <c r="AA189" i="15"/>
  <c r="AB189" i="15"/>
  <c r="AC189" i="15"/>
  <c r="AE189" i="15"/>
  <c r="AI189" i="15" s="1"/>
  <c r="AM189" i="15" s="1"/>
  <c r="AF189" i="15"/>
  <c r="AG189" i="15" s="1"/>
  <c r="AH189" i="15"/>
  <c r="AA190" i="15"/>
  <c r="AH190" i="15" s="1"/>
  <c r="AB190" i="15"/>
  <c r="AC190" i="15"/>
  <c r="AE190" i="15"/>
  <c r="AF190" i="15"/>
  <c r="AG190" i="15" s="1"/>
  <c r="AA191" i="15"/>
  <c r="AB191" i="15"/>
  <c r="AC191" i="15"/>
  <c r="AE191" i="15"/>
  <c r="AD191" i="15" s="1"/>
  <c r="AF191" i="15"/>
  <c r="AG191" i="15" s="1"/>
  <c r="AH191" i="15"/>
  <c r="AA192" i="15"/>
  <c r="AH192" i="15" s="1"/>
  <c r="AB192" i="15"/>
  <c r="AC192" i="15"/>
  <c r="AE192" i="15"/>
  <c r="AD192" i="15" s="1"/>
  <c r="AF192" i="15"/>
  <c r="AG192" i="15" s="1"/>
  <c r="AA193" i="15"/>
  <c r="AH193" i="15" s="1"/>
  <c r="AB193" i="15"/>
  <c r="AC193" i="15"/>
  <c r="AD193" i="15"/>
  <c r="AE193" i="15"/>
  <c r="AI193" i="15" s="1"/>
  <c r="AM193" i="15" s="1"/>
  <c r="AF193" i="15"/>
  <c r="AG193" i="15" s="1"/>
  <c r="AA194" i="15"/>
  <c r="AH194" i="15" s="1"/>
  <c r="AB194" i="15"/>
  <c r="AC194" i="15"/>
  <c r="AE194" i="15"/>
  <c r="AD194" i="15" s="1"/>
  <c r="AF194" i="15"/>
  <c r="AG194" i="15" s="1"/>
  <c r="AA195" i="15"/>
  <c r="AB195" i="15"/>
  <c r="AC195" i="15"/>
  <c r="AE195" i="15"/>
  <c r="AD195" i="15" s="1"/>
  <c r="AF195" i="15"/>
  <c r="AG195" i="15" s="1"/>
  <c r="AH195" i="15"/>
  <c r="AA196" i="15"/>
  <c r="AH196" i="15" s="1"/>
  <c r="AB196" i="15"/>
  <c r="AC196" i="15"/>
  <c r="AD196" i="15"/>
  <c r="AE196" i="15"/>
  <c r="AF196" i="15"/>
  <c r="AG196" i="15" s="1"/>
  <c r="AI196" i="15"/>
  <c r="AM196" i="15" s="1"/>
  <c r="AA197" i="15"/>
  <c r="AH197" i="15" s="1"/>
  <c r="AB197" i="15"/>
  <c r="AC197" i="15"/>
  <c r="AE197" i="15"/>
  <c r="AD197" i="15" s="1"/>
  <c r="AF197" i="15"/>
  <c r="AG197" i="15" s="1"/>
  <c r="AA198" i="15"/>
  <c r="AH198" i="15" s="1"/>
  <c r="AB198" i="15"/>
  <c r="AC198" i="15"/>
  <c r="AE198" i="15"/>
  <c r="AD198" i="15" s="1"/>
  <c r="AF198" i="15"/>
  <c r="AG198" i="15" s="1"/>
  <c r="AA199" i="15"/>
  <c r="AH199" i="15" s="1"/>
  <c r="AB199" i="15"/>
  <c r="AC199" i="15"/>
  <c r="AE199" i="15"/>
  <c r="AI199" i="15" s="1"/>
  <c r="AF199" i="15"/>
  <c r="AG199" i="15"/>
  <c r="AA200" i="15"/>
  <c r="AB200" i="15"/>
  <c r="AC200" i="15"/>
  <c r="AD200" i="15"/>
  <c r="AE200" i="15"/>
  <c r="AF200" i="15"/>
  <c r="AG200" i="15" s="1"/>
  <c r="AH200" i="15"/>
  <c r="AI200" i="15"/>
  <c r="AJ200" i="15" s="1"/>
  <c r="AM200" i="15"/>
  <c r="AA201" i="15"/>
  <c r="AB201" i="15"/>
  <c r="AC201" i="15"/>
  <c r="AE201" i="15"/>
  <c r="AI201" i="15" s="1"/>
  <c r="AM201" i="15" s="1"/>
  <c r="AF201" i="15"/>
  <c r="AG201" i="15"/>
  <c r="AH201" i="15"/>
  <c r="AA202" i="15"/>
  <c r="AH202" i="15" s="1"/>
  <c r="AB202" i="15"/>
  <c r="AC202" i="15"/>
  <c r="AE202" i="15"/>
  <c r="AD202" i="15" s="1"/>
  <c r="AF202" i="15"/>
  <c r="AG202" i="15"/>
  <c r="AA203" i="15"/>
  <c r="AH203" i="15" s="1"/>
  <c r="AB203" i="15"/>
  <c r="AC203" i="15"/>
  <c r="AE203" i="15"/>
  <c r="AF203" i="15"/>
  <c r="AG203" i="15" s="1"/>
  <c r="AA204" i="15"/>
  <c r="AB204" i="15"/>
  <c r="AC204" i="15"/>
  <c r="AE204" i="15"/>
  <c r="AD204" i="15" s="1"/>
  <c r="AF204" i="15"/>
  <c r="AG204" i="15" s="1"/>
  <c r="AH204" i="15"/>
  <c r="AA205" i="15"/>
  <c r="AH205" i="15" s="1"/>
  <c r="AB205" i="15"/>
  <c r="AC205" i="15"/>
  <c r="AE205" i="15"/>
  <c r="AD205" i="15" s="1"/>
  <c r="AF205" i="15"/>
  <c r="AG205" i="15"/>
  <c r="AI205" i="15"/>
  <c r="AK205" i="15" s="1"/>
  <c r="AA206" i="15"/>
  <c r="AH206" i="15" s="1"/>
  <c r="AB206" i="15"/>
  <c r="AC206" i="15"/>
  <c r="AE206" i="15"/>
  <c r="AD206" i="15" s="1"/>
  <c r="AF206" i="15"/>
  <c r="AG206" i="15" s="1"/>
  <c r="AA207" i="15"/>
  <c r="AH207" i="15" s="1"/>
  <c r="AB207" i="15"/>
  <c r="AC207" i="15"/>
  <c r="AE207" i="15"/>
  <c r="AD207" i="15" s="1"/>
  <c r="AF207" i="15"/>
  <c r="AG207" i="15" s="1"/>
  <c r="AI207" i="15"/>
  <c r="AA208" i="15"/>
  <c r="AH208" i="15" s="1"/>
  <c r="AB208" i="15"/>
  <c r="AC208" i="15"/>
  <c r="AE208" i="15"/>
  <c r="AI208" i="15" s="1"/>
  <c r="AF208" i="15"/>
  <c r="AG208" i="15" s="1"/>
  <c r="AA209" i="15"/>
  <c r="AH209" i="15" s="1"/>
  <c r="AB209" i="15"/>
  <c r="AC209" i="15"/>
  <c r="AE209" i="15"/>
  <c r="AF209" i="15"/>
  <c r="AG209" i="15" s="1"/>
  <c r="AA210" i="15"/>
  <c r="AH210" i="15" s="1"/>
  <c r="AB210" i="15"/>
  <c r="AC210" i="15"/>
  <c r="AE210" i="15"/>
  <c r="AD210" i="15" s="1"/>
  <c r="AF210" i="15"/>
  <c r="AG210" i="15" s="1"/>
  <c r="AI210" i="15"/>
  <c r="AK210" i="15" s="1"/>
  <c r="AA211" i="15"/>
  <c r="AH211" i="15" s="1"/>
  <c r="AB211" i="15"/>
  <c r="AC211" i="15"/>
  <c r="AE211" i="15"/>
  <c r="AF211" i="15"/>
  <c r="AG211" i="15" s="1"/>
  <c r="AA212" i="15"/>
  <c r="AH212" i="15" s="1"/>
  <c r="AB212" i="15"/>
  <c r="AC212" i="15"/>
  <c r="AE212" i="15"/>
  <c r="AI212" i="15" s="1"/>
  <c r="AL212" i="15" s="1"/>
  <c r="AF212" i="15"/>
  <c r="AG212" i="15" s="1"/>
  <c r="AA213" i="15"/>
  <c r="AH213" i="15" s="1"/>
  <c r="AB213" i="15"/>
  <c r="AC213" i="15"/>
  <c r="AE213" i="15"/>
  <c r="AI213" i="15" s="1"/>
  <c r="AL213" i="15" s="1"/>
  <c r="AF213" i="15"/>
  <c r="AG213" i="15" s="1"/>
  <c r="AA214" i="15"/>
  <c r="AH214" i="15" s="1"/>
  <c r="AB214" i="15"/>
  <c r="AC214" i="15"/>
  <c r="AE214" i="15"/>
  <c r="AD214" i="15" s="1"/>
  <c r="AF214" i="15"/>
  <c r="AG214" i="15" s="1"/>
  <c r="AI214" i="15"/>
  <c r="AM214" i="15" s="1"/>
  <c r="AA215" i="15"/>
  <c r="AH215" i="15" s="1"/>
  <c r="AB215" i="15"/>
  <c r="AC215" i="15"/>
  <c r="AE215" i="15"/>
  <c r="AD215" i="15" s="1"/>
  <c r="AF215" i="15"/>
  <c r="AG215" i="15" s="1"/>
  <c r="AA216" i="15"/>
  <c r="AH216" i="15" s="1"/>
  <c r="AB216" i="15"/>
  <c r="AC216" i="15"/>
  <c r="AE216" i="15"/>
  <c r="AI216" i="15" s="1"/>
  <c r="AF216" i="15"/>
  <c r="AG216" i="15" s="1"/>
  <c r="AA217" i="15"/>
  <c r="AH217" i="15" s="1"/>
  <c r="AB217" i="15"/>
  <c r="AC217" i="15"/>
  <c r="AE217" i="15"/>
  <c r="AD217" i="15" s="1"/>
  <c r="AF217" i="15"/>
  <c r="AG217" i="15" s="1"/>
  <c r="AA218" i="15"/>
  <c r="AH218" i="15" s="1"/>
  <c r="AB218" i="15"/>
  <c r="AC218" i="15"/>
  <c r="AE218" i="15"/>
  <c r="AD218" i="15" s="1"/>
  <c r="AF218" i="15"/>
  <c r="AG218" i="15" s="1"/>
  <c r="AA219" i="15"/>
  <c r="AH219" i="15" s="1"/>
  <c r="AB219" i="15"/>
  <c r="AC219" i="15"/>
  <c r="AE219" i="15"/>
  <c r="AD219" i="15" s="1"/>
  <c r="AF219" i="15"/>
  <c r="AG219" i="15" s="1"/>
  <c r="AA220" i="15"/>
  <c r="AB220" i="15"/>
  <c r="AC220" i="15"/>
  <c r="AE220" i="15"/>
  <c r="AF220" i="15"/>
  <c r="AG220" i="15" s="1"/>
  <c r="AH220" i="15"/>
  <c r="AA221" i="15"/>
  <c r="AH221" i="15" s="1"/>
  <c r="AB221" i="15"/>
  <c r="AC221" i="15"/>
  <c r="AE221" i="15"/>
  <c r="AF221" i="15"/>
  <c r="AG221" i="15" s="1"/>
  <c r="AA222" i="15"/>
  <c r="AH222" i="15" s="1"/>
  <c r="AB222" i="15"/>
  <c r="AC222" i="15"/>
  <c r="AE222" i="15"/>
  <c r="AD222" i="15" s="1"/>
  <c r="AF222" i="15"/>
  <c r="AG222" i="15" s="1"/>
  <c r="AI222" i="15"/>
  <c r="AK222" i="15" s="1"/>
  <c r="AA223" i="15"/>
  <c r="AH223" i="15" s="1"/>
  <c r="AB223" i="15"/>
  <c r="AC223" i="15"/>
  <c r="AE223" i="15"/>
  <c r="AD223" i="15" s="1"/>
  <c r="AF223" i="15"/>
  <c r="AG223" i="15" s="1"/>
  <c r="AA224" i="15"/>
  <c r="AH224" i="15" s="1"/>
  <c r="AB224" i="15"/>
  <c r="AC224" i="15"/>
  <c r="AE224" i="15"/>
  <c r="AF224" i="15"/>
  <c r="AG224" i="15" s="1"/>
  <c r="AA225" i="15"/>
  <c r="AH225" i="15" s="1"/>
  <c r="AB225" i="15"/>
  <c r="AC225" i="15"/>
  <c r="AE225" i="15"/>
  <c r="AF225" i="15"/>
  <c r="AG225" i="15" s="1"/>
  <c r="AA226" i="15"/>
  <c r="AH226" i="15" s="1"/>
  <c r="AB226" i="15"/>
  <c r="AC226" i="15"/>
  <c r="AE226" i="15"/>
  <c r="AD226" i="15" s="1"/>
  <c r="AF226" i="15"/>
  <c r="AG226" i="15" s="1"/>
  <c r="AA227" i="15"/>
  <c r="AH227" i="15" s="1"/>
  <c r="AB227" i="15"/>
  <c r="AC227" i="15"/>
  <c r="AE227" i="15"/>
  <c r="AD227" i="15" s="1"/>
  <c r="AF227" i="15"/>
  <c r="AG227" i="15" s="1"/>
  <c r="AI227" i="15"/>
  <c r="AA228" i="15"/>
  <c r="AB228" i="15"/>
  <c r="AC228" i="15"/>
  <c r="AE228" i="15"/>
  <c r="AD228" i="15" s="1"/>
  <c r="AF228" i="15"/>
  <c r="AG228" i="15"/>
  <c r="AH228" i="15"/>
  <c r="AA229" i="15"/>
  <c r="AH229" i="15" s="1"/>
  <c r="AB229" i="15"/>
  <c r="AC229" i="15"/>
  <c r="AE229" i="15"/>
  <c r="AD229" i="15" s="1"/>
  <c r="AF229" i="15"/>
  <c r="AG229" i="15" s="1"/>
  <c r="AA230" i="15"/>
  <c r="AH230" i="15" s="1"/>
  <c r="AB230" i="15"/>
  <c r="AC230" i="15"/>
  <c r="AE230" i="15"/>
  <c r="AD230" i="15" s="1"/>
  <c r="AF230" i="15"/>
  <c r="AG230" i="15" s="1"/>
  <c r="AA231" i="15"/>
  <c r="AH231" i="15" s="1"/>
  <c r="AB231" i="15"/>
  <c r="AC231" i="15"/>
  <c r="AE231" i="15"/>
  <c r="AD231" i="15" s="1"/>
  <c r="AF231" i="15"/>
  <c r="AG231" i="15"/>
  <c r="AA232" i="15"/>
  <c r="AH232" i="15" s="1"/>
  <c r="AB232" i="15"/>
  <c r="AC232" i="15"/>
  <c r="AE232" i="15"/>
  <c r="AF232" i="15"/>
  <c r="AG232" i="15" s="1"/>
  <c r="AA233" i="15"/>
  <c r="AH233" i="15" s="1"/>
  <c r="AB233" i="15"/>
  <c r="AC233" i="15"/>
  <c r="AE233" i="15"/>
  <c r="AF233" i="15"/>
  <c r="AG233" i="15" s="1"/>
  <c r="AA234" i="15"/>
  <c r="AH234" i="15" s="1"/>
  <c r="AB234" i="15"/>
  <c r="AC234" i="15"/>
  <c r="AD234" i="15"/>
  <c r="AE234" i="15"/>
  <c r="AF234" i="15"/>
  <c r="AG234" i="15" s="1"/>
  <c r="AI234" i="15"/>
  <c r="AK234" i="15" s="1"/>
  <c r="AA235" i="15"/>
  <c r="AH235" i="15" s="1"/>
  <c r="AB235" i="15"/>
  <c r="AC235" i="15"/>
  <c r="AE235" i="15"/>
  <c r="AD235" i="15" s="1"/>
  <c r="AF235" i="15"/>
  <c r="AG235" i="15" s="1"/>
  <c r="AA236" i="15"/>
  <c r="AB236" i="15"/>
  <c r="AC236" i="15"/>
  <c r="AE236" i="15"/>
  <c r="AI236" i="15" s="1"/>
  <c r="AF236" i="15"/>
  <c r="AG236" i="15" s="1"/>
  <c r="AH236" i="15"/>
  <c r="AA237" i="15"/>
  <c r="AH237" i="15" s="1"/>
  <c r="AB237" i="15"/>
  <c r="AC237" i="15"/>
  <c r="AE237" i="15"/>
  <c r="AD237" i="15" s="1"/>
  <c r="AF237" i="15"/>
  <c r="AG237" i="15" s="1"/>
  <c r="AI237" i="15"/>
  <c r="AJ237" i="15" s="1"/>
  <c r="AA238" i="15"/>
  <c r="AH238" i="15" s="1"/>
  <c r="AB238" i="15"/>
  <c r="AC238" i="15"/>
  <c r="AE238" i="15"/>
  <c r="AD238" i="15" s="1"/>
  <c r="AF238" i="15"/>
  <c r="AG238" i="15" s="1"/>
  <c r="AA239" i="15"/>
  <c r="AH239" i="15" s="1"/>
  <c r="AB239" i="15"/>
  <c r="AC239" i="15"/>
  <c r="AE239" i="15"/>
  <c r="AF239" i="15"/>
  <c r="AG239" i="15" s="1"/>
  <c r="AA240" i="15"/>
  <c r="AH240" i="15" s="1"/>
  <c r="AB240" i="15"/>
  <c r="AC240" i="15"/>
  <c r="AE240" i="15"/>
  <c r="AD240" i="15" s="1"/>
  <c r="AF240" i="15"/>
  <c r="AG240" i="15"/>
  <c r="AA241" i="15"/>
  <c r="AH241" i="15" s="1"/>
  <c r="AB241" i="15"/>
  <c r="AC241" i="15"/>
  <c r="AE241" i="15"/>
  <c r="AD241" i="15" s="1"/>
  <c r="AF241" i="15"/>
  <c r="AG241" i="15" s="1"/>
  <c r="AI241" i="15"/>
  <c r="AA242" i="15"/>
  <c r="AB242" i="15"/>
  <c r="AC242" i="15"/>
  <c r="AE242" i="15"/>
  <c r="AD242" i="15" s="1"/>
  <c r="AF242" i="15"/>
  <c r="AG242" i="15" s="1"/>
  <c r="AH242" i="15"/>
  <c r="AA243" i="15"/>
  <c r="AH243" i="15" s="1"/>
  <c r="AB243" i="15"/>
  <c r="AC243" i="15"/>
  <c r="AE243" i="15"/>
  <c r="AF243" i="15"/>
  <c r="AG243" i="15"/>
  <c r="AA244" i="15"/>
  <c r="AH244" i="15" s="1"/>
  <c r="AB244" i="15"/>
  <c r="AC244" i="15"/>
  <c r="AD244" i="15"/>
  <c r="AE244" i="15"/>
  <c r="AI244" i="15" s="1"/>
  <c r="AF244" i="15"/>
  <c r="AG244" i="15" s="1"/>
  <c r="AL244" i="15"/>
  <c r="AA245" i="15"/>
  <c r="AH245" i="15" s="1"/>
  <c r="AB245" i="15"/>
  <c r="AC245" i="15"/>
  <c r="AE245" i="15"/>
  <c r="AF245" i="15"/>
  <c r="AG245" i="15"/>
  <c r="AA246" i="15"/>
  <c r="AH246" i="15" s="1"/>
  <c r="AB246" i="15"/>
  <c r="AC246" i="15"/>
  <c r="AE246" i="15"/>
  <c r="AF246" i="15"/>
  <c r="AG246" i="15" s="1"/>
  <c r="AA247" i="15"/>
  <c r="AH247" i="15" s="1"/>
  <c r="AB247" i="15"/>
  <c r="AC247" i="15"/>
  <c r="AE247" i="15"/>
  <c r="AD247" i="15" s="1"/>
  <c r="AF247" i="15"/>
  <c r="AG247" i="15" s="1"/>
  <c r="AA248" i="15"/>
  <c r="AH248" i="15" s="1"/>
  <c r="AB248" i="15"/>
  <c r="AC248" i="15"/>
  <c r="AD248" i="15"/>
  <c r="AE248" i="15"/>
  <c r="AI248" i="15" s="1"/>
  <c r="AF248" i="15"/>
  <c r="AG248" i="15" s="1"/>
  <c r="AA249" i="15"/>
  <c r="AH249" i="15" s="1"/>
  <c r="AB249" i="15"/>
  <c r="AC249" i="15"/>
  <c r="AE249" i="15"/>
  <c r="AD249" i="15" s="1"/>
  <c r="AF249" i="15"/>
  <c r="AG249" i="15" s="1"/>
  <c r="AI249" i="15"/>
  <c r="AJ249" i="15" s="1"/>
  <c r="AA250" i="15"/>
  <c r="AH250" i="15" s="1"/>
  <c r="AB250" i="15"/>
  <c r="AC250" i="15"/>
  <c r="AE250" i="15"/>
  <c r="AD250" i="15" s="1"/>
  <c r="AF250" i="15"/>
  <c r="AG250" i="15" s="1"/>
  <c r="AI250" i="15"/>
  <c r="AJ250" i="15" s="1"/>
  <c r="AA251" i="15"/>
  <c r="AH251" i="15" s="1"/>
  <c r="AB251" i="15"/>
  <c r="AC251" i="15"/>
  <c r="AE251" i="15"/>
  <c r="AD251" i="15" s="1"/>
  <c r="AF251" i="15"/>
  <c r="AG251" i="15" s="1"/>
  <c r="AA252" i="15"/>
  <c r="AH252" i="15" s="1"/>
  <c r="AB252" i="15"/>
  <c r="AC252" i="15"/>
  <c r="AD252" i="15"/>
  <c r="AE252" i="15"/>
  <c r="AI252" i="15" s="1"/>
  <c r="AF252" i="15"/>
  <c r="AG252" i="15" s="1"/>
  <c r="AA253" i="15"/>
  <c r="AH253" i="15" s="1"/>
  <c r="AB253" i="15"/>
  <c r="AC253" i="15"/>
  <c r="AE253" i="15"/>
  <c r="AD253" i="15" s="1"/>
  <c r="AF253" i="15"/>
  <c r="AG253" i="15" s="1"/>
  <c r="AA254" i="15"/>
  <c r="AH254" i="15" s="1"/>
  <c r="AB254" i="15"/>
  <c r="AC254" i="15"/>
  <c r="AE254" i="15"/>
  <c r="AD254" i="15" s="1"/>
  <c r="AF254" i="15"/>
  <c r="AG254" i="15" s="1"/>
  <c r="AA255" i="15"/>
  <c r="AH255" i="15" s="1"/>
  <c r="AB255" i="15"/>
  <c r="AC255" i="15"/>
  <c r="AE255" i="15"/>
  <c r="AD255" i="15" s="1"/>
  <c r="AF255" i="15"/>
  <c r="AG255" i="15" s="1"/>
  <c r="AA256" i="15"/>
  <c r="AB256" i="15"/>
  <c r="AC256" i="15"/>
  <c r="AD256" i="15"/>
  <c r="AE256" i="15"/>
  <c r="AI256" i="15" s="1"/>
  <c r="AL256" i="15" s="1"/>
  <c r="AF256" i="15"/>
  <c r="AG256" i="15" s="1"/>
  <c r="AH256" i="15"/>
  <c r="AA257" i="15"/>
  <c r="AH257" i="15" s="1"/>
  <c r="AB257" i="15"/>
  <c r="AC257" i="15"/>
  <c r="AE257" i="15"/>
  <c r="AF257" i="15"/>
  <c r="AG257" i="15"/>
  <c r="AA258" i="15"/>
  <c r="AH258" i="15" s="1"/>
  <c r="AB258" i="15"/>
  <c r="AC258" i="15"/>
  <c r="AD258" i="15"/>
  <c r="AE258" i="15"/>
  <c r="AF258" i="15"/>
  <c r="AG258" i="15" s="1"/>
  <c r="AI258" i="15"/>
  <c r="AL258" i="15"/>
  <c r="AA259" i="15"/>
  <c r="AH259" i="15" s="1"/>
  <c r="AB259" i="15"/>
  <c r="AC259" i="15"/>
  <c r="AE259" i="15"/>
  <c r="AD259" i="15" s="1"/>
  <c r="AF259" i="15"/>
  <c r="AG259" i="15" s="1"/>
  <c r="AA260" i="15"/>
  <c r="AB260" i="15"/>
  <c r="AC260" i="15"/>
  <c r="AD260" i="15"/>
  <c r="AE260" i="15"/>
  <c r="AI260" i="15" s="1"/>
  <c r="AF260" i="15"/>
  <c r="AG260" i="15" s="1"/>
  <c r="AH260" i="15"/>
  <c r="AA261" i="15"/>
  <c r="AH261" i="15" s="1"/>
  <c r="AB261" i="15"/>
  <c r="AC261" i="15"/>
  <c r="AE261" i="15"/>
  <c r="AD261" i="15" s="1"/>
  <c r="AF261" i="15"/>
  <c r="AG261" i="15"/>
  <c r="AA262" i="15"/>
  <c r="AH262" i="15" s="1"/>
  <c r="AB262" i="15"/>
  <c r="AC262" i="15"/>
  <c r="AE262" i="15"/>
  <c r="AD262" i="15" s="1"/>
  <c r="AF262" i="15"/>
  <c r="AG262" i="15" s="1"/>
  <c r="AA263" i="15"/>
  <c r="AH263" i="15" s="1"/>
  <c r="AB263" i="15"/>
  <c r="AC263" i="15"/>
  <c r="AE263" i="15"/>
  <c r="AD263" i="15" s="1"/>
  <c r="AF263" i="15"/>
  <c r="AG263" i="15" s="1"/>
  <c r="AI263" i="15"/>
  <c r="AK263" i="15" s="1"/>
  <c r="AA264" i="15"/>
  <c r="AB264" i="15"/>
  <c r="AC264" i="15"/>
  <c r="AE264" i="15"/>
  <c r="AD264" i="15" s="1"/>
  <c r="AF264" i="15"/>
  <c r="AG264" i="15"/>
  <c r="AH264" i="15"/>
  <c r="AI264" i="15"/>
  <c r="AM264" i="15" s="1"/>
  <c r="AA265" i="15"/>
  <c r="AH265" i="15" s="1"/>
  <c r="AB265" i="15"/>
  <c r="AC265" i="15"/>
  <c r="AE265" i="15"/>
  <c r="AD265" i="15" s="1"/>
  <c r="AF265" i="15"/>
  <c r="AG265" i="15" s="1"/>
  <c r="AA266" i="15"/>
  <c r="AH266" i="15" s="1"/>
  <c r="AB266" i="15"/>
  <c r="AC266" i="15"/>
  <c r="AE266" i="15"/>
  <c r="AD266" i="15" s="1"/>
  <c r="AF266" i="15"/>
  <c r="AG266" i="15" s="1"/>
  <c r="AA267" i="15"/>
  <c r="AH267" i="15" s="1"/>
  <c r="AB267" i="15"/>
  <c r="AC267" i="15"/>
  <c r="AE267" i="15"/>
  <c r="AF267" i="15"/>
  <c r="AG267" i="15" s="1"/>
  <c r="AA268" i="15"/>
  <c r="AB268" i="15"/>
  <c r="AC268" i="15"/>
  <c r="AE268" i="15"/>
  <c r="AI268" i="15" s="1"/>
  <c r="AL268" i="15" s="1"/>
  <c r="AF268" i="15"/>
  <c r="AG268" i="15" s="1"/>
  <c r="AH268" i="15"/>
  <c r="AA269" i="15"/>
  <c r="AH269" i="15" s="1"/>
  <c r="AB269" i="15"/>
  <c r="AC269" i="15"/>
  <c r="AE269" i="15"/>
  <c r="AF269" i="15"/>
  <c r="AG269" i="15" s="1"/>
  <c r="AA270" i="15"/>
  <c r="AH270" i="15" s="1"/>
  <c r="AB270" i="15"/>
  <c r="AC270" i="15"/>
  <c r="AE270" i="15"/>
  <c r="AD270" i="15" s="1"/>
  <c r="AF270" i="15"/>
  <c r="AG270" i="15" s="1"/>
  <c r="AA271" i="15"/>
  <c r="AH271" i="15" s="1"/>
  <c r="AB271" i="15"/>
  <c r="AC271" i="15"/>
  <c r="AE271" i="15"/>
  <c r="AD271" i="15" s="1"/>
  <c r="AF271" i="15"/>
  <c r="AG271" i="15" s="1"/>
  <c r="AA272" i="15"/>
  <c r="AH272" i="15" s="1"/>
  <c r="AB272" i="15"/>
  <c r="AC272" i="15"/>
  <c r="AE272" i="15"/>
  <c r="AF272" i="15"/>
  <c r="AG272" i="15" s="1"/>
  <c r="AA273" i="15"/>
  <c r="AH273" i="15" s="1"/>
  <c r="AB273" i="15"/>
  <c r="AC273" i="15"/>
  <c r="AE273" i="15"/>
  <c r="AD273" i="15" s="1"/>
  <c r="AF273" i="15"/>
  <c r="AG273" i="15" s="1"/>
  <c r="AA274" i="15"/>
  <c r="AH274" i="15" s="1"/>
  <c r="AB274" i="15"/>
  <c r="AC274" i="15"/>
  <c r="AE274" i="15"/>
  <c r="AD274" i="15" s="1"/>
  <c r="AF274" i="15"/>
  <c r="AG274" i="15" s="1"/>
  <c r="AA275" i="15"/>
  <c r="AH275" i="15" s="1"/>
  <c r="AB275" i="15"/>
  <c r="AC275" i="15"/>
  <c r="AE275" i="15"/>
  <c r="AD275" i="15" s="1"/>
  <c r="AF275" i="15"/>
  <c r="AG275" i="15" s="1"/>
  <c r="AA276" i="15"/>
  <c r="AH276" i="15" s="1"/>
  <c r="AB276" i="15"/>
  <c r="AC276" i="15"/>
  <c r="AE276" i="15" s="1"/>
  <c r="AD276" i="15" s="1"/>
  <c r="AF276" i="15"/>
  <c r="AG276" i="15" s="1"/>
  <c r="AA277" i="15"/>
  <c r="AH277" i="15" s="1"/>
  <c r="AB277" i="15"/>
  <c r="AC277" i="15"/>
  <c r="AE277" i="15"/>
  <c r="AD277" i="15" s="1"/>
  <c r="AF277" i="15"/>
  <c r="AG277" i="15" s="1"/>
  <c r="AA278" i="15"/>
  <c r="AH278" i="15" s="1"/>
  <c r="AB278" i="15"/>
  <c r="AC278" i="15"/>
  <c r="AE278" i="15"/>
  <c r="AD278" i="15" s="1"/>
  <c r="AF278" i="15"/>
  <c r="AG278" i="15" s="1"/>
  <c r="AA279" i="15"/>
  <c r="AH279" i="15" s="1"/>
  <c r="AB279" i="15"/>
  <c r="AC279" i="15"/>
  <c r="AE279" i="15"/>
  <c r="AD279" i="15" s="1"/>
  <c r="AF279" i="15"/>
  <c r="AG279" i="15" s="1"/>
  <c r="AA280" i="15"/>
  <c r="AH280" i="15" s="1"/>
  <c r="AB280" i="15"/>
  <c r="AC280" i="15"/>
  <c r="AD280" i="15"/>
  <c r="AE280" i="15"/>
  <c r="AI280" i="15" s="1"/>
  <c r="AL280" i="15" s="1"/>
  <c r="AF280" i="15"/>
  <c r="AG280" i="15" s="1"/>
  <c r="AA281" i="15"/>
  <c r="AH281" i="15" s="1"/>
  <c r="AB281" i="15"/>
  <c r="AC281" i="15"/>
  <c r="AE281" i="15"/>
  <c r="AF281" i="15"/>
  <c r="AG281" i="15" s="1"/>
  <c r="AA282" i="15"/>
  <c r="AH282" i="15" s="1"/>
  <c r="AB282" i="15"/>
  <c r="AC282" i="15"/>
  <c r="AD282" i="15"/>
  <c r="AE282" i="15"/>
  <c r="AI282" i="15" s="1"/>
  <c r="AF282" i="15"/>
  <c r="AG282" i="15" s="1"/>
  <c r="AA283" i="15"/>
  <c r="AH283" i="15" s="1"/>
  <c r="AB283" i="15"/>
  <c r="AC283" i="15"/>
  <c r="AE283" i="15"/>
  <c r="AD283" i="15" s="1"/>
  <c r="AF283" i="15"/>
  <c r="AG283" i="15" s="1"/>
  <c r="AI283" i="15"/>
  <c r="AA284" i="15"/>
  <c r="AH284" i="15" s="1"/>
  <c r="AB284" i="15"/>
  <c r="AC284" i="15"/>
  <c r="AE284" i="15"/>
  <c r="AI284" i="15" s="1"/>
  <c r="AF284" i="15"/>
  <c r="AG284" i="15"/>
  <c r="AA285" i="15"/>
  <c r="AH285" i="15" s="1"/>
  <c r="AB285" i="15"/>
  <c r="AC285" i="15"/>
  <c r="AE285" i="15"/>
  <c r="AI285" i="15" s="1"/>
  <c r="AL285" i="15" s="1"/>
  <c r="AF285" i="15"/>
  <c r="AG285" i="15" s="1"/>
  <c r="AA286" i="15"/>
  <c r="AB286" i="15"/>
  <c r="AC286" i="15"/>
  <c r="AE286" i="15"/>
  <c r="AD286" i="15" s="1"/>
  <c r="AF286" i="15"/>
  <c r="AG286" i="15" s="1"/>
  <c r="AH286" i="15"/>
  <c r="AA287" i="15"/>
  <c r="AH287" i="15" s="1"/>
  <c r="AB287" i="15"/>
  <c r="AC287" i="15"/>
  <c r="AE287" i="15"/>
  <c r="AF287" i="15"/>
  <c r="AG287" i="15" s="1"/>
  <c r="AA288" i="15"/>
  <c r="AB288" i="15"/>
  <c r="AC288" i="15"/>
  <c r="AE288" i="15"/>
  <c r="AI288" i="15" s="1"/>
  <c r="AF288" i="15"/>
  <c r="AG288" i="15" s="1"/>
  <c r="AH288" i="15"/>
  <c r="AA289" i="15"/>
  <c r="AH289" i="15" s="1"/>
  <c r="AB289" i="15"/>
  <c r="AC289" i="15"/>
  <c r="AE289" i="15"/>
  <c r="AD289" i="15" s="1"/>
  <c r="AF289" i="15"/>
  <c r="AG289" i="15" s="1"/>
  <c r="AA290" i="15"/>
  <c r="AH290" i="15" s="1"/>
  <c r="AB290" i="15"/>
  <c r="AC290" i="15"/>
  <c r="AE290" i="15"/>
  <c r="AD290" i="15" s="1"/>
  <c r="AF290" i="15"/>
  <c r="AG290" i="15" s="1"/>
  <c r="AA291" i="15"/>
  <c r="AH291" i="15" s="1"/>
  <c r="AB291" i="15"/>
  <c r="AC291" i="15"/>
  <c r="AE291" i="15"/>
  <c r="AF291" i="15"/>
  <c r="AG291" i="15" s="1"/>
  <c r="AA292" i="15"/>
  <c r="AB292" i="15"/>
  <c r="AC292" i="15"/>
  <c r="AE292" i="15"/>
  <c r="AI292" i="15" s="1"/>
  <c r="AL292" i="15" s="1"/>
  <c r="AF292" i="15"/>
  <c r="AG292" i="15" s="1"/>
  <c r="AH292" i="15"/>
  <c r="AA293" i="15"/>
  <c r="AH293" i="15" s="1"/>
  <c r="AB293" i="15"/>
  <c r="AC293" i="15"/>
  <c r="AE293" i="15"/>
  <c r="AF293" i="15"/>
  <c r="AG293" i="15" s="1"/>
  <c r="AA294" i="15"/>
  <c r="AH294" i="15" s="1"/>
  <c r="AB294" i="15"/>
  <c r="AC294" i="15"/>
  <c r="AE294" i="15"/>
  <c r="AD294" i="15" s="1"/>
  <c r="AF294" i="15"/>
  <c r="AG294" i="15" s="1"/>
  <c r="AA295" i="15"/>
  <c r="AH295" i="15" s="1"/>
  <c r="AB295" i="15"/>
  <c r="AC295" i="15"/>
  <c r="AE295" i="15"/>
  <c r="AD295" i="15" s="1"/>
  <c r="AF295" i="15"/>
  <c r="AG295" i="15" s="1"/>
  <c r="AI295" i="15"/>
  <c r="AM295" i="15" s="1"/>
  <c r="AA296" i="15"/>
  <c r="AB296" i="15"/>
  <c r="AC296" i="15"/>
  <c r="AE296" i="15"/>
  <c r="AF296" i="15"/>
  <c r="AG296" i="15" s="1"/>
  <c r="AH296" i="15"/>
  <c r="AA297" i="15"/>
  <c r="AH297" i="15" s="1"/>
  <c r="AB297" i="15"/>
  <c r="AC297" i="15"/>
  <c r="AE297" i="15"/>
  <c r="AI297" i="15" s="1"/>
  <c r="AF297" i="15"/>
  <c r="AG297" i="15" s="1"/>
  <c r="AA298" i="15"/>
  <c r="AH298" i="15" s="1"/>
  <c r="AB298" i="15"/>
  <c r="AC298" i="15"/>
  <c r="AE298" i="15"/>
  <c r="AD298" i="15" s="1"/>
  <c r="AF298" i="15"/>
  <c r="AG298" i="15" s="1"/>
  <c r="AA299" i="15"/>
  <c r="AH299" i="15" s="1"/>
  <c r="AB299" i="15"/>
  <c r="AC299" i="15"/>
  <c r="AE299" i="15"/>
  <c r="AF299" i="15"/>
  <c r="AG299" i="15" s="1"/>
  <c r="AA300" i="15"/>
  <c r="AH300" i="15" s="1"/>
  <c r="AB300" i="15"/>
  <c r="AC300" i="15"/>
  <c r="AE300" i="15"/>
  <c r="AF300" i="15"/>
  <c r="AG300" i="15" s="1"/>
  <c r="AA301" i="15"/>
  <c r="AH301" i="15" s="1"/>
  <c r="AB301" i="15"/>
  <c r="AC301" i="15"/>
  <c r="AE301" i="15"/>
  <c r="AD301" i="15" s="1"/>
  <c r="AF301" i="15"/>
  <c r="AG301" i="15" s="1"/>
  <c r="AA302" i="15"/>
  <c r="AH302" i="15" s="1"/>
  <c r="AB302" i="15"/>
  <c r="AC302" i="15"/>
  <c r="AE302" i="15"/>
  <c r="AD302" i="15" s="1"/>
  <c r="AF302" i="15"/>
  <c r="AG302" i="15" s="1"/>
  <c r="AA303" i="15"/>
  <c r="AH303" i="15" s="1"/>
  <c r="AB303" i="15"/>
  <c r="AC303" i="15"/>
  <c r="AE303" i="15"/>
  <c r="AF303" i="15"/>
  <c r="AG303" i="15" s="1"/>
  <c r="AA304" i="15"/>
  <c r="AH304" i="15" s="1"/>
  <c r="AB304" i="15"/>
  <c r="AC304" i="15"/>
  <c r="AE304" i="15"/>
  <c r="AI304" i="15" s="1"/>
  <c r="AL304" i="15" s="1"/>
  <c r="AF304" i="15"/>
  <c r="AG304" i="15" s="1"/>
  <c r="AA305" i="15"/>
  <c r="AH305" i="15" s="1"/>
  <c r="AB305" i="15"/>
  <c r="AC305" i="15"/>
  <c r="AE305" i="15"/>
  <c r="AF305" i="15"/>
  <c r="AG305" i="15" s="1"/>
  <c r="AA306" i="15"/>
  <c r="AH306" i="15" s="1"/>
  <c r="AB306" i="15"/>
  <c r="AC306" i="15"/>
  <c r="AE306" i="15"/>
  <c r="AD306" i="15" s="1"/>
  <c r="AF306" i="15"/>
  <c r="AG306" i="15" s="1"/>
  <c r="AA307" i="15"/>
  <c r="AH307" i="15" s="1"/>
  <c r="AB307" i="15"/>
  <c r="AC307" i="15"/>
  <c r="AE307" i="15" s="1"/>
  <c r="AD307" i="15" s="1"/>
  <c r="AF307" i="15"/>
  <c r="AG307" i="15" s="1"/>
  <c r="AA308" i="15"/>
  <c r="AH308" i="15" s="1"/>
  <c r="AB308" i="15"/>
  <c r="AC308" i="15"/>
  <c r="AE308" i="15"/>
  <c r="AF308" i="15"/>
  <c r="AG308" i="15" s="1"/>
  <c r="AA309" i="15"/>
  <c r="AH309" i="15" s="1"/>
  <c r="AB309" i="15"/>
  <c r="AC309" i="15"/>
  <c r="AE309" i="15"/>
  <c r="AD309" i="15" s="1"/>
  <c r="AF309" i="15"/>
  <c r="AG309" i="15" s="1"/>
  <c r="AA310" i="15"/>
  <c r="AH310" i="15" s="1"/>
  <c r="AB310" i="15"/>
  <c r="AC310" i="15"/>
  <c r="AE310" i="15"/>
  <c r="AD310" i="15" s="1"/>
  <c r="AF310" i="15"/>
  <c r="AG310" i="15" s="1"/>
  <c r="AA311" i="15"/>
  <c r="AH311" i="15" s="1"/>
  <c r="AB311" i="15"/>
  <c r="AC311" i="15"/>
  <c r="AE311" i="15"/>
  <c r="AD311" i="15" s="1"/>
  <c r="AF311" i="15"/>
  <c r="AG311" i="15" s="1"/>
  <c r="AA312" i="15"/>
  <c r="AB312" i="15"/>
  <c r="AC312" i="15"/>
  <c r="AD312" i="15"/>
  <c r="AE312" i="15"/>
  <c r="AF312" i="15"/>
  <c r="AG312" i="15" s="1"/>
  <c r="AH312" i="15"/>
  <c r="AI312" i="15"/>
  <c r="AM312" i="15" s="1"/>
  <c r="AA313" i="15"/>
  <c r="AH313" i="15" s="1"/>
  <c r="AB313" i="15"/>
  <c r="AC313" i="15"/>
  <c r="AE313" i="15"/>
  <c r="AD313" i="15" s="1"/>
  <c r="AF313" i="15"/>
  <c r="AG313" i="15" s="1"/>
  <c r="AI313" i="15"/>
  <c r="AK313" i="15" s="1"/>
  <c r="AA314" i="15"/>
  <c r="AH314" i="15" s="1"/>
  <c r="AB314" i="15"/>
  <c r="AC314" i="15"/>
  <c r="AE314" i="15"/>
  <c r="AD314" i="15" s="1"/>
  <c r="AF314" i="15"/>
  <c r="AG314" i="15" s="1"/>
  <c r="AA315" i="15"/>
  <c r="AH315" i="15" s="1"/>
  <c r="AB315" i="15"/>
  <c r="AC315" i="15"/>
  <c r="AE315" i="15"/>
  <c r="AD315" i="15" s="1"/>
  <c r="AF315" i="15"/>
  <c r="AG315" i="15" s="1"/>
  <c r="AA316" i="15"/>
  <c r="AH316" i="15" s="1"/>
  <c r="AB316" i="15"/>
  <c r="AC316" i="15"/>
  <c r="AE316" i="15"/>
  <c r="AI316" i="15" s="1"/>
  <c r="AF316" i="15"/>
  <c r="AG316" i="15" s="1"/>
  <c r="AL316" i="15"/>
  <c r="AA317" i="15"/>
  <c r="AH317" i="15" s="1"/>
  <c r="AB317" i="15"/>
  <c r="AC317" i="15"/>
  <c r="AE317" i="15"/>
  <c r="AF317" i="15"/>
  <c r="AG317" i="15" s="1"/>
  <c r="AA318" i="15"/>
  <c r="AH318" i="15" s="1"/>
  <c r="AB318" i="15"/>
  <c r="AC318" i="15"/>
  <c r="AD318" i="15"/>
  <c r="AE318" i="15"/>
  <c r="AF318" i="15"/>
  <c r="AG318" i="15" s="1"/>
  <c r="AI318" i="15"/>
  <c r="AK318" i="15" s="1"/>
  <c r="AA319" i="15"/>
  <c r="AH319" i="15" s="1"/>
  <c r="AB319" i="15"/>
  <c r="AC319" i="15"/>
  <c r="AE319" i="15"/>
  <c r="AD319" i="15" s="1"/>
  <c r="AF319" i="15"/>
  <c r="AG319" i="15" s="1"/>
  <c r="AA320" i="15"/>
  <c r="AH320" i="15" s="1"/>
  <c r="AB320" i="15"/>
  <c r="AC320" i="15"/>
  <c r="AD320" i="15"/>
  <c r="AE320" i="15"/>
  <c r="AI320" i="15" s="1"/>
  <c r="AL320" i="15" s="1"/>
  <c r="AF320" i="15"/>
  <c r="AG320" i="15" s="1"/>
  <c r="AA321" i="15"/>
  <c r="AH321" i="15" s="1"/>
  <c r="AB321" i="15"/>
  <c r="AC321" i="15"/>
  <c r="AE321" i="15"/>
  <c r="AI321" i="15" s="1"/>
  <c r="AF321" i="15"/>
  <c r="AG321" i="15" s="1"/>
  <c r="AA322" i="15"/>
  <c r="AH322" i="15" s="1"/>
  <c r="AB322" i="15"/>
  <c r="AC322" i="15"/>
  <c r="AE322" i="15"/>
  <c r="AD322" i="15" s="1"/>
  <c r="AF322" i="15"/>
  <c r="AG322" i="15" s="1"/>
  <c r="AA323" i="15"/>
  <c r="AH323" i="15" s="1"/>
  <c r="AB323" i="15"/>
  <c r="AC323" i="15"/>
  <c r="AE323" i="15"/>
  <c r="AD323" i="15" s="1"/>
  <c r="AF323" i="15"/>
  <c r="AG323" i="15" s="1"/>
  <c r="AA324" i="15"/>
  <c r="AB324" i="15"/>
  <c r="AC324" i="15"/>
  <c r="AE324" i="15"/>
  <c r="AD324" i="15" s="1"/>
  <c r="AF324" i="15"/>
  <c r="AG324" i="15" s="1"/>
  <c r="AH324" i="15"/>
  <c r="AI324" i="15"/>
  <c r="AM324" i="15" s="1"/>
  <c r="AA325" i="15"/>
  <c r="AH325" i="15" s="1"/>
  <c r="AB325" i="15"/>
  <c r="AC325" i="15"/>
  <c r="AE325" i="15"/>
  <c r="AD325" i="15" s="1"/>
  <c r="AF325" i="15"/>
  <c r="AG325" i="15"/>
  <c r="AI325" i="15"/>
  <c r="AK325" i="15" s="1"/>
  <c r="AA326" i="15"/>
  <c r="AB326" i="15"/>
  <c r="AC326" i="15"/>
  <c r="AE326" i="15"/>
  <c r="AD326" i="15" s="1"/>
  <c r="AF326" i="15"/>
  <c r="AG326" i="15" s="1"/>
  <c r="AH326" i="15"/>
  <c r="AA327" i="15"/>
  <c r="AH327" i="15" s="1"/>
  <c r="AB327" i="15"/>
  <c r="AC327" i="15"/>
  <c r="AE327" i="15"/>
  <c r="AD327" i="15" s="1"/>
  <c r="AF327" i="15"/>
  <c r="AG327" i="15" s="1"/>
  <c r="AI327" i="15"/>
  <c r="AA328" i="15"/>
  <c r="AH328" i="15" s="1"/>
  <c r="AB328" i="15"/>
  <c r="AC328" i="15"/>
  <c r="AE328" i="15"/>
  <c r="AF328" i="15"/>
  <c r="AG328" i="15" s="1"/>
  <c r="AA329" i="15"/>
  <c r="AH329" i="15" s="1"/>
  <c r="AB329" i="15"/>
  <c r="AC329" i="15"/>
  <c r="AE329" i="15"/>
  <c r="AF329" i="15"/>
  <c r="AG329" i="15" s="1"/>
  <c r="AA330" i="15"/>
  <c r="AH330" i="15" s="1"/>
  <c r="AB330" i="15"/>
  <c r="AC330" i="15"/>
  <c r="AD330" i="15"/>
  <c r="AE330" i="15"/>
  <c r="AI330" i="15" s="1"/>
  <c r="AF330" i="15"/>
  <c r="AG330" i="15" s="1"/>
  <c r="AA331" i="15"/>
  <c r="AH331" i="15" s="1"/>
  <c r="AB331" i="15"/>
  <c r="AC331" i="15"/>
  <c r="AE331" i="15"/>
  <c r="AF331" i="15"/>
  <c r="AG331" i="15" s="1"/>
  <c r="AA332" i="15"/>
  <c r="AH332" i="15" s="1"/>
  <c r="AB332" i="15"/>
  <c r="AC332" i="15"/>
  <c r="AE332" i="15"/>
  <c r="AI332" i="15" s="1"/>
  <c r="AL332" i="15" s="1"/>
  <c r="AF332" i="15"/>
  <c r="AG332" i="15" s="1"/>
  <c r="AA333" i="15"/>
  <c r="AH333" i="15" s="1"/>
  <c r="AB333" i="15"/>
  <c r="AC333" i="15"/>
  <c r="AE333" i="15"/>
  <c r="AI333" i="15" s="1"/>
  <c r="AF333" i="15"/>
  <c r="AG333" i="15" s="1"/>
  <c r="AA334" i="15"/>
  <c r="AH334" i="15" s="1"/>
  <c r="AB334" i="15"/>
  <c r="AC334" i="15"/>
  <c r="AE334" i="15"/>
  <c r="AF334" i="15"/>
  <c r="AG334" i="15" s="1"/>
  <c r="AA335" i="15"/>
  <c r="AH335" i="15" s="1"/>
  <c r="AB335" i="15"/>
  <c r="AC335" i="15"/>
  <c r="AE335" i="15"/>
  <c r="AD335" i="15" s="1"/>
  <c r="AF335" i="15"/>
  <c r="AG335" i="15" s="1"/>
  <c r="AA336" i="15"/>
  <c r="AB336" i="15"/>
  <c r="AC336" i="15"/>
  <c r="AE336" i="15"/>
  <c r="AD336" i="15" s="1"/>
  <c r="AF336" i="15"/>
  <c r="AG336" i="15" s="1"/>
  <c r="AH336" i="15"/>
  <c r="AA337" i="15"/>
  <c r="AH337" i="15" s="1"/>
  <c r="AB337" i="15"/>
  <c r="AC337" i="15"/>
  <c r="AE337" i="15" s="1"/>
  <c r="AF337" i="15"/>
  <c r="AG337" i="15"/>
  <c r="AA338" i="15"/>
  <c r="AB338" i="15"/>
  <c r="AC338" i="15"/>
  <c r="AE338" i="15"/>
  <c r="AF338" i="15"/>
  <c r="AG338" i="15" s="1"/>
  <c r="AH338" i="15"/>
  <c r="AA339" i="15"/>
  <c r="AH339" i="15" s="1"/>
  <c r="AB339" i="15"/>
  <c r="AC339" i="15"/>
  <c r="AE339" i="15"/>
  <c r="AD339" i="15" s="1"/>
  <c r="AF339" i="15"/>
  <c r="AG339" i="15"/>
  <c r="AA340" i="15"/>
  <c r="AH340" i="15" s="1"/>
  <c r="AB340" i="15"/>
  <c r="AC340" i="15"/>
  <c r="AE340" i="15"/>
  <c r="AF340" i="15"/>
  <c r="AG340" i="15" s="1"/>
  <c r="AA341" i="15"/>
  <c r="AH341" i="15" s="1"/>
  <c r="AB341" i="15"/>
  <c r="AC341" i="15"/>
  <c r="AE341" i="15"/>
  <c r="AI341" i="15" s="1"/>
  <c r="AK341" i="15" s="1"/>
  <c r="AF341" i="15"/>
  <c r="AG341" i="15" s="1"/>
  <c r="AA342" i="15"/>
  <c r="AH342" i="15" s="1"/>
  <c r="AB342" i="15"/>
  <c r="AC342" i="15"/>
  <c r="AE342" i="15"/>
  <c r="AD342" i="15" s="1"/>
  <c r="AF342" i="15"/>
  <c r="AG342" i="15" s="1"/>
  <c r="AA343" i="15"/>
  <c r="AH343" i="15" s="1"/>
  <c r="AB343" i="15"/>
  <c r="AC343" i="15"/>
  <c r="AE343" i="15"/>
  <c r="AD343" i="15" s="1"/>
  <c r="AF343" i="15"/>
  <c r="AG343" i="15" s="1"/>
  <c r="AA344" i="15"/>
  <c r="AH344" i="15" s="1"/>
  <c r="AB344" i="15"/>
  <c r="AC344" i="15"/>
  <c r="AD344" i="15"/>
  <c r="AE344" i="15"/>
  <c r="AI344" i="15" s="1"/>
  <c r="AJ344" i="15" s="1"/>
  <c r="AF344" i="15"/>
  <c r="AG344" i="15" s="1"/>
  <c r="AK344" i="15"/>
  <c r="AL344" i="15"/>
  <c r="AA345" i="15"/>
  <c r="AH345" i="15" s="1"/>
  <c r="AB345" i="15"/>
  <c r="AC345" i="15"/>
  <c r="AE345" i="15"/>
  <c r="AD345" i="15" s="1"/>
  <c r="AF345" i="15"/>
  <c r="AG345" i="15" s="1"/>
  <c r="AA346" i="15"/>
  <c r="AH346" i="15" s="1"/>
  <c r="AB346" i="15"/>
  <c r="AC346" i="15"/>
  <c r="AE346" i="15"/>
  <c r="AD346" i="15" s="1"/>
  <c r="AF346" i="15"/>
  <c r="AG346" i="15" s="1"/>
  <c r="AA347" i="15"/>
  <c r="AB347" i="15"/>
  <c r="AC347" i="15"/>
  <c r="AE347" i="15"/>
  <c r="AF347" i="15"/>
  <c r="AG347" i="15" s="1"/>
  <c r="AH347" i="15"/>
  <c r="AA348" i="15"/>
  <c r="AB348" i="15"/>
  <c r="AC348" i="15"/>
  <c r="AE348" i="15"/>
  <c r="AD348" i="15" s="1"/>
  <c r="AF348" i="15"/>
  <c r="AG348" i="15" s="1"/>
  <c r="AH348" i="15"/>
  <c r="AA349" i="15"/>
  <c r="AH349" i="15" s="1"/>
  <c r="AB349" i="15"/>
  <c r="AC349" i="15"/>
  <c r="AE349" i="15"/>
  <c r="AD349" i="15" s="1"/>
  <c r="AF349" i="15"/>
  <c r="AG349" i="15" s="1"/>
  <c r="AA350" i="15"/>
  <c r="AH350" i="15" s="1"/>
  <c r="AB350" i="15"/>
  <c r="AC350" i="15"/>
  <c r="AE350" i="15"/>
  <c r="AF350" i="15"/>
  <c r="AG350" i="15" s="1"/>
  <c r="AA351" i="15"/>
  <c r="AH351" i="15" s="1"/>
  <c r="AB351" i="15"/>
  <c r="AC351" i="15"/>
  <c r="AE351" i="15"/>
  <c r="AD351" i="15" s="1"/>
  <c r="AF351" i="15"/>
  <c r="AG351" i="15" s="1"/>
  <c r="AI351" i="15"/>
  <c r="AM351" i="15" s="1"/>
  <c r="AA352" i="15"/>
  <c r="AH352" i="15" s="1"/>
  <c r="AB352" i="15"/>
  <c r="AC352" i="15"/>
  <c r="AD352" i="15"/>
  <c r="AE352" i="15"/>
  <c r="AI352" i="15" s="1"/>
  <c r="AL352" i="15" s="1"/>
  <c r="AF352" i="15"/>
  <c r="AG352" i="15" s="1"/>
  <c r="AA353" i="15"/>
  <c r="AH353" i="15" s="1"/>
  <c r="AB353" i="15"/>
  <c r="AC353" i="15"/>
  <c r="AD353" i="15"/>
  <c r="AE353" i="15"/>
  <c r="AI353" i="15" s="1"/>
  <c r="AK353" i="15" s="1"/>
  <c r="AF353" i="15"/>
  <c r="AG353" i="15" s="1"/>
  <c r="AA354" i="15"/>
  <c r="AH354" i="15" s="1"/>
  <c r="AB354" i="15"/>
  <c r="AC354" i="15"/>
  <c r="AE354" i="15"/>
  <c r="AD354" i="15" s="1"/>
  <c r="AF354" i="15"/>
  <c r="AG354" i="15" s="1"/>
  <c r="AA355" i="15"/>
  <c r="AH355" i="15" s="1"/>
  <c r="AB355" i="15"/>
  <c r="AC355" i="15"/>
  <c r="AE355" i="15"/>
  <c r="AD355" i="15" s="1"/>
  <c r="AF355" i="15"/>
  <c r="AG355" i="15" s="1"/>
  <c r="AA356" i="15"/>
  <c r="AH356" i="15" s="1"/>
  <c r="AB356" i="15"/>
  <c r="AC356" i="15"/>
  <c r="AE356" i="15"/>
  <c r="AI356" i="15" s="1"/>
  <c r="AF356" i="15"/>
  <c r="AG356" i="15"/>
  <c r="AA357" i="15"/>
  <c r="AH357" i="15" s="1"/>
  <c r="AB357" i="15"/>
  <c r="AC357" i="15"/>
  <c r="AE357" i="15"/>
  <c r="AD357" i="15" s="1"/>
  <c r="AF357" i="15"/>
  <c r="AG357" i="15" s="1"/>
  <c r="AA358" i="15"/>
  <c r="AH358" i="15" s="1"/>
  <c r="AB358" i="15"/>
  <c r="AC358" i="15"/>
  <c r="AE358" i="15"/>
  <c r="AD358" i="15" s="1"/>
  <c r="AF358" i="15"/>
  <c r="AG358" i="15" s="1"/>
  <c r="AI358" i="15"/>
  <c r="AA359" i="15"/>
  <c r="AB359" i="15"/>
  <c r="AC359" i="15"/>
  <c r="AE359" i="15"/>
  <c r="AD359" i="15" s="1"/>
  <c r="AF359" i="15"/>
  <c r="AG359" i="15" s="1"/>
  <c r="AH359" i="15"/>
  <c r="AA360" i="15"/>
  <c r="AH360" i="15" s="1"/>
  <c r="AB360" i="15"/>
  <c r="AC360" i="15"/>
  <c r="AE360" i="15"/>
  <c r="AI360" i="15" s="1"/>
  <c r="AJ360" i="15" s="1"/>
  <c r="AF360" i="15"/>
  <c r="AG360" i="15"/>
  <c r="AA361" i="15"/>
  <c r="AH361" i="15" s="1"/>
  <c r="AB361" i="15"/>
  <c r="AC361" i="15"/>
  <c r="AE361" i="15"/>
  <c r="AD361" i="15" s="1"/>
  <c r="AF361" i="15"/>
  <c r="AG361" i="15" s="1"/>
  <c r="AI361" i="15"/>
  <c r="AK361" i="15" s="1"/>
  <c r="AA362" i="15"/>
  <c r="AH362" i="15" s="1"/>
  <c r="AB362" i="15"/>
  <c r="AC362" i="15"/>
  <c r="AE362" i="15"/>
  <c r="AF362" i="15"/>
  <c r="AG362" i="15" s="1"/>
  <c r="AA363" i="15"/>
  <c r="AH363" i="15" s="1"/>
  <c r="AB363" i="15"/>
  <c r="AC363" i="15"/>
  <c r="AE363" i="15"/>
  <c r="AF363" i="15"/>
  <c r="AG363" i="15" s="1"/>
  <c r="AA364" i="15"/>
  <c r="AH364" i="15" s="1"/>
  <c r="AB364" i="15"/>
  <c r="AC364" i="15"/>
  <c r="AE364" i="15"/>
  <c r="AF364" i="15"/>
  <c r="AG364" i="15" s="1"/>
  <c r="AA365" i="15"/>
  <c r="AH365" i="15" s="1"/>
  <c r="AB365" i="15"/>
  <c r="AC365" i="15"/>
  <c r="AD365" i="15"/>
  <c r="AE365" i="15"/>
  <c r="AI365" i="15" s="1"/>
  <c r="AK365" i="15" s="1"/>
  <c r="AF365" i="15"/>
  <c r="AG365" i="15"/>
  <c r="AA366" i="15"/>
  <c r="AH366" i="15" s="1"/>
  <c r="AB366" i="15"/>
  <c r="AC366" i="15"/>
  <c r="AE366" i="15"/>
  <c r="AI366" i="15" s="1"/>
  <c r="AF366" i="15"/>
  <c r="AG366" i="15" s="1"/>
  <c r="AA367" i="15"/>
  <c r="AH367" i="15" s="1"/>
  <c r="AB367" i="15"/>
  <c r="AC367" i="15"/>
  <c r="AE367" i="15"/>
  <c r="AD367" i="15" s="1"/>
  <c r="AF367" i="15"/>
  <c r="AG367" i="15" s="1"/>
  <c r="AA368" i="15"/>
  <c r="AH368" i="15" s="1"/>
  <c r="AB368" i="15"/>
  <c r="AC368" i="15"/>
  <c r="AE368" i="15" s="1"/>
  <c r="AF368" i="15"/>
  <c r="AG368" i="15" s="1"/>
  <c r="AA369" i="15"/>
  <c r="AH369" i="15" s="1"/>
  <c r="AB369" i="15"/>
  <c r="AC369" i="15"/>
  <c r="AE369" i="15"/>
  <c r="AD369" i="15" s="1"/>
  <c r="AF369" i="15"/>
  <c r="AG369" i="15" s="1"/>
  <c r="AA370" i="15"/>
  <c r="AH370" i="15" s="1"/>
  <c r="AB370" i="15"/>
  <c r="AC370" i="15"/>
  <c r="AE370" i="15"/>
  <c r="AD370" i="15" s="1"/>
  <c r="AF370" i="15"/>
  <c r="AG370" i="15" s="1"/>
  <c r="AI370" i="15"/>
  <c r="AM370" i="15" s="1"/>
  <c r="AA371" i="15"/>
  <c r="AH371" i="15" s="1"/>
  <c r="AB371" i="15"/>
  <c r="AC371" i="15"/>
  <c r="AE371" i="15"/>
  <c r="AD371" i="15" s="1"/>
  <c r="AF371" i="15"/>
  <c r="AG371" i="15"/>
  <c r="AA372" i="15"/>
  <c r="AB372" i="15"/>
  <c r="AC372" i="15"/>
  <c r="AD372" i="15"/>
  <c r="AE372" i="15"/>
  <c r="AI372" i="15" s="1"/>
  <c r="AF372" i="15"/>
  <c r="AG372" i="15" s="1"/>
  <c r="AH372" i="15"/>
  <c r="AA373" i="15"/>
  <c r="AH373" i="15" s="1"/>
  <c r="AB373" i="15"/>
  <c r="AC373" i="15"/>
  <c r="AE373" i="15"/>
  <c r="AD373" i="15" s="1"/>
  <c r="AF373" i="15"/>
  <c r="AG373" i="15" s="1"/>
  <c r="AA374" i="15"/>
  <c r="AH374" i="15" s="1"/>
  <c r="AB374" i="15"/>
  <c r="AC374" i="15"/>
  <c r="AE374" i="15"/>
  <c r="AF374" i="15"/>
  <c r="AG374" i="15"/>
  <c r="AA375" i="15"/>
  <c r="AH375" i="15" s="1"/>
  <c r="AB375" i="15"/>
  <c r="AC375" i="15"/>
  <c r="AE375" i="15"/>
  <c r="AF375" i="15"/>
  <c r="AG375" i="15" s="1"/>
  <c r="AA376" i="15"/>
  <c r="AH376" i="15" s="1"/>
  <c r="AB376" i="15"/>
  <c r="AC376" i="15"/>
  <c r="AE376" i="15"/>
  <c r="AI376" i="15" s="1"/>
  <c r="AL376" i="15" s="1"/>
  <c r="AF376" i="15"/>
  <c r="AG376" i="15" s="1"/>
  <c r="AA377" i="15"/>
  <c r="AH377" i="15" s="1"/>
  <c r="AB377" i="15"/>
  <c r="AC377" i="15"/>
  <c r="AE377" i="15"/>
  <c r="AF377" i="15"/>
  <c r="AG377" i="15" s="1"/>
  <c r="AA378" i="15"/>
  <c r="AH378" i="15" s="1"/>
  <c r="AB378" i="15"/>
  <c r="AC378" i="15"/>
  <c r="AE378" i="15"/>
  <c r="AF378" i="15"/>
  <c r="AG378" i="15" s="1"/>
  <c r="AA379" i="15"/>
  <c r="AH379" i="15" s="1"/>
  <c r="AB379" i="15"/>
  <c r="AC379" i="15"/>
  <c r="AE379" i="15"/>
  <c r="AD379" i="15" s="1"/>
  <c r="AF379" i="15"/>
  <c r="AG379" i="15" s="1"/>
  <c r="AA380" i="15"/>
  <c r="AH380" i="15" s="1"/>
  <c r="AB380" i="15"/>
  <c r="AC380" i="15"/>
  <c r="AD380" i="15"/>
  <c r="AE380" i="15"/>
  <c r="AI380" i="15" s="1"/>
  <c r="AJ380" i="15" s="1"/>
  <c r="AF380" i="15"/>
  <c r="AG380" i="15" s="1"/>
  <c r="AL380" i="15"/>
  <c r="AA381" i="15"/>
  <c r="AH381" i="15" s="1"/>
  <c r="AB381" i="15"/>
  <c r="AC381" i="15"/>
  <c r="AE381" i="15"/>
  <c r="AF381" i="15"/>
  <c r="AG381" i="15" s="1"/>
  <c r="AA382" i="15"/>
  <c r="AB382" i="15"/>
  <c r="AC382" i="15"/>
  <c r="AE382" i="15"/>
  <c r="AD382" i="15" s="1"/>
  <c r="AF382" i="15"/>
  <c r="AG382" i="15" s="1"/>
  <c r="AH382" i="15"/>
  <c r="AA383" i="15"/>
  <c r="AH383" i="15" s="1"/>
  <c r="AB383" i="15"/>
  <c r="AC383" i="15"/>
  <c r="AE383" i="15"/>
  <c r="AD383" i="15" s="1"/>
  <c r="AF383" i="15"/>
  <c r="AG383" i="15"/>
  <c r="AA384" i="15"/>
  <c r="AH384" i="15" s="1"/>
  <c r="AB384" i="15"/>
  <c r="AC384" i="15"/>
  <c r="AE384" i="15"/>
  <c r="AD384" i="15" s="1"/>
  <c r="AF384" i="15"/>
  <c r="AG384" i="15" s="1"/>
  <c r="AA385" i="15"/>
  <c r="AH385" i="15" s="1"/>
  <c r="AB385" i="15"/>
  <c r="AC385" i="15"/>
  <c r="AE385" i="15"/>
  <c r="AD385" i="15" s="1"/>
  <c r="AF385" i="15"/>
  <c r="AG385" i="15" s="1"/>
  <c r="AA386" i="15"/>
  <c r="AB386" i="15"/>
  <c r="AC386" i="15"/>
  <c r="AE386" i="15"/>
  <c r="AF386" i="15"/>
  <c r="AG386" i="15" s="1"/>
  <c r="AH386" i="15"/>
  <c r="AA387" i="15"/>
  <c r="AH387" i="15" s="1"/>
  <c r="AB387" i="15"/>
  <c r="AC387" i="15"/>
  <c r="AE387" i="15"/>
  <c r="AI387" i="15" s="1"/>
  <c r="AF387" i="15"/>
  <c r="AG387" i="15"/>
  <c r="AA388" i="15"/>
  <c r="AB388" i="15"/>
  <c r="AC388" i="15"/>
  <c r="AE388" i="15"/>
  <c r="AI388" i="15" s="1"/>
  <c r="AF388" i="15"/>
  <c r="AG388" i="15" s="1"/>
  <c r="AH388" i="15"/>
  <c r="AA389" i="15"/>
  <c r="AH389" i="15" s="1"/>
  <c r="AB389" i="15"/>
  <c r="AC389" i="15"/>
  <c r="AE389" i="15"/>
  <c r="AF389" i="15"/>
  <c r="AG389" i="15"/>
  <c r="AA390" i="15"/>
  <c r="AH390" i="15" s="1"/>
  <c r="AB390" i="15"/>
  <c r="AC390" i="15"/>
  <c r="AE390" i="15"/>
  <c r="AF390" i="15"/>
  <c r="AG390" i="15" s="1"/>
  <c r="AA391" i="15"/>
  <c r="AH391" i="15" s="1"/>
  <c r="AB391" i="15"/>
  <c r="AC391" i="15"/>
  <c r="AE391" i="15"/>
  <c r="AF391" i="15"/>
  <c r="AG391" i="15" s="1"/>
  <c r="AA392" i="15"/>
  <c r="AB392" i="15"/>
  <c r="AC392" i="15"/>
  <c r="AE392" i="15"/>
  <c r="AI392" i="15" s="1"/>
  <c r="AJ392" i="15" s="1"/>
  <c r="AF392" i="15"/>
  <c r="AG392" i="15"/>
  <c r="AH392" i="15"/>
  <c r="AK392" i="15"/>
  <c r="AA393" i="15"/>
  <c r="AH393" i="15" s="1"/>
  <c r="AB393" i="15"/>
  <c r="AC393" i="15"/>
  <c r="AD393" i="15"/>
  <c r="AE393" i="15"/>
  <c r="AI393" i="15" s="1"/>
  <c r="AF393" i="15"/>
  <c r="AG393" i="15" s="1"/>
  <c r="AA394" i="15"/>
  <c r="AH394" i="15" s="1"/>
  <c r="AB394" i="15"/>
  <c r="AC394" i="15"/>
  <c r="AE394" i="15"/>
  <c r="AF394" i="15"/>
  <c r="AG394" i="15" s="1"/>
  <c r="AA395" i="15"/>
  <c r="AH395" i="15" s="1"/>
  <c r="AB395" i="15"/>
  <c r="AC395" i="15"/>
  <c r="AE395" i="15"/>
  <c r="AD395" i="15" s="1"/>
  <c r="AF395" i="15"/>
  <c r="AG395" i="15"/>
  <c r="AA396" i="15"/>
  <c r="AH396" i="15" s="1"/>
  <c r="AB396" i="15"/>
  <c r="AC396" i="15"/>
  <c r="AD396" i="15"/>
  <c r="AE396" i="15"/>
  <c r="AI396" i="15" s="1"/>
  <c r="AF396" i="15"/>
  <c r="AG396" i="15" s="1"/>
  <c r="AA397" i="15"/>
  <c r="AH397" i="15" s="1"/>
  <c r="AB397" i="15"/>
  <c r="AC397" i="15"/>
  <c r="AE397" i="15"/>
  <c r="AD397" i="15" s="1"/>
  <c r="AF397" i="15"/>
  <c r="AG397" i="15" s="1"/>
  <c r="AA398" i="15"/>
  <c r="AH398" i="15" s="1"/>
  <c r="AB398" i="15"/>
  <c r="AC398" i="15"/>
  <c r="AE398" i="15"/>
  <c r="AF398" i="15"/>
  <c r="AG398" i="15" s="1"/>
  <c r="AA399" i="15"/>
  <c r="AH399" i="15" s="1"/>
  <c r="AB399" i="15"/>
  <c r="AC399" i="15"/>
  <c r="AE399" i="15"/>
  <c r="AD399" i="15" s="1"/>
  <c r="AF399" i="15"/>
  <c r="AG399" i="15" s="1"/>
  <c r="AA400" i="15"/>
  <c r="AB400" i="15"/>
  <c r="AC400" i="15"/>
  <c r="AE400" i="15"/>
  <c r="AI400" i="15" s="1"/>
  <c r="AL400" i="15" s="1"/>
  <c r="AF400" i="15"/>
  <c r="AG400" i="15" s="1"/>
  <c r="AH400" i="15"/>
  <c r="AA401" i="15"/>
  <c r="AH401" i="15" s="1"/>
  <c r="AB401" i="15"/>
  <c r="AC401" i="15"/>
  <c r="AE401" i="15"/>
  <c r="AI401" i="15" s="1"/>
  <c r="AK401" i="15" s="1"/>
  <c r="AF401" i="15"/>
  <c r="AG401" i="15" s="1"/>
  <c r="AA402" i="15"/>
  <c r="AH402" i="15" s="1"/>
  <c r="AB402" i="15"/>
  <c r="AC402" i="15"/>
  <c r="AE402" i="15"/>
  <c r="AD402" i="15" s="1"/>
  <c r="AF402" i="15"/>
  <c r="AG402" i="15" s="1"/>
  <c r="AA403" i="15"/>
  <c r="AH403" i="15" s="1"/>
  <c r="AB403" i="15"/>
  <c r="AC403" i="15"/>
  <c r="AE403" i="15"/>
  <c r="AD403" i="15" s="1"/>
  <c r="AF403" i="15"/>
  <c r="AG403" i="15" s="1"/>
  <c r="AA404" i="15"/>
  <c r="AH404" i="15" s="1"/>
  <c r="AB404" i="15"/>
  <c r="AC404" i="15"/>
  <c r="AE404" i="15"/>
  <c r="AI404" i="15" s="1"/>
  <c r="AJ404" i="15" s="1"/>
  <c r="AF404" i="15"/>
  <c r="AG404" i="15"/>
  <c r="AA405" i="15"/>
  <c r="AH405" i="15" s="1"/>
  <c r="AB405" i="15"/>
  <c r="AC405" i="15"/>
  <c r="AD405" i="15"/>
  <c r="AE405" i="15"/>
  <c r="AI405" i="15" s="1"/>
  <c r="AF405" i="15"/>
  <c r="AG405" i="15" s="1"/>
  <c r="AA406" i="15"/>
  <c r="AH406" i="15" s="1"/>
  <c r="AB406" i="15"/>
  <c r="AC406" i="15"/>
  <c r="AE406" i="15"/>
  <c r="AD406" i="15" s="1"/>
  <c r="AF406" i="15"/>
  <c r="AG406" i="15" s="1"/>
  <c r="AI406" i="15"/>
  <c r="AM406" i="15" s="1"/>
  <c r="AA407" i="15"/>
  <c r="AH407" i="15" s="1"/>
  <c r="AB407" i="15"/>
  <c r="AC407" i="15"/>
  <c r="AE407" i="15"/>
  <c r="AD407" i="15" s="1"/>
  <c r="AF407" i="15"/>
  <c r="AG407" i="15"/>
  <c r="AA408" i="15"/>
  <c r="AH408" i="15" s="1"/>
  <c r="AB408" i="15"/>
  <c r="AC408" i="15"/>
  <c r="AE408" i="15"/>
  <c r="AD408" i="15" s="1"/>
  <c r="AF408" i="15"/>
  <c r="AG408" i="15" s="1"/>
  <c r="AI408" i="15"/>
  <c r="AA409" i="15"/>
  <c r="AH409" i="15" s="1"/>
  <c r="AB409" i="15"/>
  <c r="AC409" i="15"/>
  <c r="AE409" i="15"/>
  <c r="AF409" i="15"/>
  <c r="AG409" i="15" s="1"/>
  <c r="AA410" i="15"/>
  <c r="AH410" i="15" s="1"/>
  <c r="AB410" i="15"/>
  <c r="AC410" i="15"/>
  <c r="AE410" i="15"/>
  <c r="AI410" i="15" s="1"/>
  <c r="AF410" i="15"/>
  <c r="AG410" i="15" s="1"/>
  <c r="AA411" i="15"/>
  <c r="AH411" i="15" s="1"/>
  <c r="AB411" i="15"/>
  <c r="AC411" i="15"/>
  <c r="AE411" i="15"/>
  <c r="AI411" i="15" s="1"/>
  <c r="AM411" i="15" s="1"/>
  <c r="AF411" i="15"/>
  <c r="AG411" i="15" s="1"/>
  <c r="AA412" i="15"/>
  <c r="AH412" i="15" s="1"/>
  <c r="AB412" i="15"/>
  <c r="AC412" i="15"/>
  <c r="AD412" i="15"/>
  <c r="AE412" i="15"/>
  <c r="AI412" i="15" s="1"/>
  <c r="AF412" i="15"/>
  <c r="AG412" i="15" s="1"/>
  <c r="AL412" i="15"/>
  <c r="AA413" i="15"/>
  <c r="AH413" i="15" s="1"/>
  <c r="AB413" i="15"/>
  <c r="AC413" i="15"/>
  <c r="AE413" i="15"/>
  <c r="AI413" i="15" s="1"/>
  <c r="AF413" i="15"/>
  <c r="AG413" i="15"/>
  <c r="AA414" i="15"/>
  <c r="AH414" i="15" s="1"/>
  <c r="AB414" i="15"/>
  <c r="AC414" i="15"/>
  <c r="AE414" i="15"/>
  <c r="AD414" i="15" s="1"/>
  <c r="AF414" i="15"/>
  <c r="AG414" i="15" s="1"/>
  <c r="AA415" i="15"/>
  <c r="AH415" i="15" s="1"/>
  <c r="AB415" i="15"/>
  <c r="AC415" i="15"/>
  <c r="AE415" i="15"/>
  <c r="AF415" i="15"/>
  <c r="AG415" i="15" s="1"/>
  <c r="AA416" i="15"/>
  <c r="AH416" i="15" s="1"/>
  <c r="AB416" i="15"/>
  <c r="AC416" i="15"/>
  <c r="AD416" i="15"/>
  <c r="AE416" i="15"/>
  <c r="AI416" i="15" s="1"/>
  <c r="AK416" i="15" s="1"/>
  <c r="AF416" i="15"/>
  <c r="AG416" i="15"/>
  <c r="AJ416" i="15"/>
  <c r="AL416" i="15"/>
  <c r="AA417" i="15"/>
  <c r="AH417" i="15" s="1"/>
  <c r="AB417" i="15"/>
  <c r="AC417" i="15"/>
  <c r="AE417" i="15"/>
  <c r="AD417" i="15" s="1"/>
  <c r="AF417" i="15"/>
  <c r="AG417" i="15" s="1"/>
  <c r="AA418" i="15"/>
  <c r="AH418" i="15" s="1"/>
  <c r="AB418" i="15"/>
  <c r="AC418" i="15"/>
  <c r="AE418" i="15"/>
  <c r="AD418" i="15" s="1"/>
  <c r="AF418" i="15"/>
  <c r="AG418" i="15" s="1"/>
  <c r="AI418" i="15"/>
  <c r="AA419" i="15"/>
  <c r="AH419" i="15" s="1"/>
  <c r="AB419" i="15"/>
  <c r="AC419" i="15"/>
  <c r="AE419" i="15"/>
  <c r="AD419" i="15" s="1"/>
  <c r="AF419" i="15"/>
  <c r="AG419" i="15" s="1"/>
  <c r="AA420" i="15"/>
  <c r="AH420" i="15" s="1"/>
  <c r="AB420" i="15"/>
  <c r="AC420" i="15"/>
  <c r="AD420" i="15"/>
  <c r="AE420" i="15"/>
  <c r="AF420" i="15"/>
  <c r="AG420" i="15" s="1"/>
  <c r="AI420" i="15"/>
  <c r="AJ420" i="15" s="1"/>
  <c r="AL420" i="15"/>
  <c r="AA421" i="15"/>
  <c r="AH421" i="15" s="1"/>
  <c r="AB421" i="15"/>
  <c r="AC421" i="15"/>
  <c r="AE421" i="15"/>
  <c r="AF421" i="15"/>
  <c r="AG421" i="15" s="1"/>
  <c r="AA422" i="15"/>
  <c r="AH422" i="15" s="1"/>
  <c r="AB422" i="15"/>
  <c r="AC422" i="15"/>
  <c r="AE422" i="15"/>
  <c r="AI422" i="15" s="1"/>
  <c r="AF422" i="15"/>
  <c r="AG422" i="15" s="1"/>
  <c r="AJ422" i="15"/>
  <c r="AA423" i="15"/>
  <c r="AH423" i="15" s="1"/>
  <c r="AB423" i="15"/>
  <c r="AC423" i="15"/>
  <c r="AE423" i="15"/>
  <c r="AF423" i="15"/>
  <c r="AG423" i="15" s="1"/>
  <c r="AA424" i="15"/>
  <c r="AB424" i="15"/>
  <c r="AC424" i="15"/>
  <c r="AE424" i="15"/>
  <c r="AI424" i="15" s="1"/>
  <c r="AL424" i="15" s="1"/>
  <c r="AF424" i="15"/>
  <c r="AG424" i="15" s="1"/>
  <c r="AH424" i="15"/>
  <c r="AA425" i="15"/>
  <c r="AH425" i="15" s="1"/>
  <c r="AB425" i="15"/>
  <c r="AC425" i="15"/>
  <c r="AE425" i="15"/>
  <c r="AF425" i="15"/>
  <c r="AG425" i="15" s="1"/>
  <c r="AA426" i="15"/>
  <c r="AH426" i="15" s="1"/>
  <c r="AB426" i="15"/>
  <c r="AC426" i="15"/>
  <c r="AD426" i="15"/>
  <c r="AE426" i="15"/>
  <c r="AF426" i="15"/>
  <c r="AG426" i="15" s="1"/>
  <c r="AI426" i="15"/>
  <c r="AK426" i="15" s="1"/>
  <c r="AJ426" i="15"/>
  <c r="AM426" i="15"/>
  <c r="AA427" i="15"/>
  <c r="AH427" i="15" s="1"/>
  <c r="AB427" i="15"/>
  <c r="AC427" i="15"/>
  <c r="AE427" i="15"/>
  <c r="AD427" i="15" s="1"/>
  <c r="AF427" i="15"/>
  <c r="AG427" i="15" s="1"/>
  <c r="AI427" i="15"/>
  <c r="AJ427" i="15" s="1"/>
  <c r="AA428" i="15"/>
  <c r="AH428" i="15" s="1"/>
  <c r="AB428" i="15"/>
  <c r="AC428" i="15"/>
  <c r="AE428" i="15"/>
  <c r="AI428" i="15" s="1"/>
  <c r="AJ428" i="15" s="1"/>
  <c r="AF428" i="15"/>
  <c r="AG428" i="15" s="1"/>
  <c r="AM428" i="15"/>
  <c r="AA429" i="15"/>
  <c r="AH429" i="15" s="1"/>
  <c r="AB429" i="15"/>
  <c r="AC429" i="15"/>
  <c r="AE429" i="15" s="1"/>
  <c r="AF429" i="15"/>
  <c r="AG429" i="15" s="1"/>
  <c r="AA430" i="15"/>
  <c r="AH430" i="15" s="1"/>
  <c r="AB430" i="15"/>
  <c r="AC430" i="15"/>
  <c r="AE430" i="15"/>
  <c r="AD430" i="15" s="1"/>
  <c r="AF430" i="15"/>
  <c r="AG430" i="15" s="1"/>
  <c r="AA431" i="15"/>
  <c r="AH431" i="15" s="1"/>
  <c r="AB431" i="15"/>
  <c r="AC431" i="15"/>
  <c r="AE431" i="15"/>
  <c r="AD431" i="15" s="1"/>
  <c r="AF431" i="15"/>
  <c r="AG431" i="15" s="1"/>
  <c r="AA432" i="15"/>
  <c r="AB432" i="15"/>
  <c r="AC432" i="15"/>
  <c r="AE432" i="15"/>
  <c r="AI432" i="15" s="1"/>
  <c r="AF432" i="15"/>
  <c r="AG432" i="15" s="1"/>
  <c r="AH432" i="15"/>
  <c r="AA433" i="15"/>
  <c r="AH433" i="15" s="1"/>
  <c r="AB433" i="15"/>
  <c r="AC433" i="15"/>
  <c r="AE433" i="15"/>
  <c r="AD433" i="15" s="1"/>
  <c r="AF433" i="15"/>
  <c r="AG433" i="15" s="1"/>
  <c r="AA434" i="15"/>
  <c r="AH434" i="15" s="1"/>
  <c r="AB434" i="15"/>
  <c r="AC434" i="15"/>
  <c r="AE434" i="15"/>
  <c r="AF434" i="15"/>
  <c r="AG434" i="15" s="1"/>
  <c r="AA435" i="15"/>
  <c r="AH435" i="15" s="1"/>
  <c r="AB435" i="15"/>
  <c r="AC435" i="15"/>
  <c r="AE435" i="15"/>
  <c r="AD435" i="15" s="1"/>
  <c r="AF435" i="15"/>
  <c r="AG435" i="15" s="1"/>
  <c r="AI435" i="15"/>
  <c r="AA436" i="15"/>
  <c r="AH436" i="15" s="1"/>
  <c r="AB436" i="15"/>
  <c r="AC436" i="15"/>
  <c r="AE436" i="15"/>
  <c r="AI436" i="15" s="1"/>
  <c r="AF436" i="15"/>
  <c r="AG436" i="15" s="1"/>
  <c r="AA437" i="15"/>
  <c r="AH437" i="15" s="1"/>
  <c r="AB437" i="15"/>
  <c r="AC437" i="15"/>
  <c r="AE437" i="15"/>
  <c r="AF437" i="15"/>
  <c r="AG437" i="15" s="1"/>
  <c r="AA438" i="15"/>
  <c r="AH438" i="15" s="1"/>
  <c r="AB438" i="15"/>
  <c r="AC438" i="15"/>
  <c r="AD438" i="15"/>
  <c r="AE438" i="15"/>
  <c r="AI438" i="15" s="1"/>
  <c r="AJ438" i="15" s="1"/>
  <c r="AF438" i="15"/>
  <c r="AG438" i="15" s="1"/>
  <c r="AA439" i="15"/>
  <c r="AH439" i="15" s="1"/>
  <c r="AB439" i="15"/>
  <c r="AC439" i="15"/>
  <c r="AE439" i="15"/>
  <c r="AD439" i="15" s="1"/>
  <c r="AF439" i="15"/>
  <c r="AG439" i="15" s="1"/>
  <c r="AA440" i="15"/>
  <c r="AH440" i="15" s="1"/>
  <c r="AB440" i="15"/>
  <c r="AC440" i="15"/>
  <c r="AE440" i="15"/>
  <c r="AI440" i="15" s="1"/>
  <c r="AF440" i="15"/>
  <c r="AG440" i="15" s="1"/>
  <c r="AA441" i="15"/>
  <c r="AH441" i="15" s="1"/>
  <c r="AB441" i="15"/>
  <c r="AC441" i="15"/>
  <c r="AE441" i="15"/>
  <c r="AF441" i="15"/>
  <c r="AG441" i="15" s="1"/>
  <c r="AA442" i="15"/>
  <c r="AB442" i="15"/>
  <c r="AC442" i="15"/>
  <c r="AE442" i="15"/>
  <c r="AD442" i="15" s="1"/>
  <c r="AF442" i="15"/>
  <c r="AG442" i="15" s="1"/>
  <c r="AH442" i="15"/>
  <c r="AA443" i="15"/>
  <c r="AH443" i="15" s="1"/>
  <c r="AB443" i="15"/>
  <c r="AC443" i="15"/>
  <c r="AE443" i="15"/>
  <c r="AD443" i="15" s="1"/>
  <c r="AF443" i="15"/>
  <c r="AG443" i="15" s="1"/>
  <c r="AA444" i="15"/>
  <c r="AB444" i="15"/>
  <c r="AC444" i="15"/>
  <c r="AE444" i="15"/>
  <c r="AI444" i="15" s="1"/>
  <c r="AJ444" i="15" s="1"/>
  <c r="AF444" i="15"/>
  <c r="AG444" i="15" s="1"/>
  <c r="AH444" i="15"/>
  <c r="AA445" i="15"/>
  <c r="AH445" i="15" s="1"/>
  <c r="AB445" i="15"/>
  <c r="AC445" i="15"/>
  <c r="AE445" i="15"/>
  <c r="AD445" i="15" s="1"/>
  <c r="AF445" i="15"/>
  <c r="AG445" i="15" s="1"/>
  <c r="AA446" i="15"/>
  <c r="AH446" i="15" s="1"/>
  <c r="AB446" i="15"/>
  <c r="AC446" i="15"/>
  <c r="AE446" i="15"/>
  <c r="AI446" i="15" s="1"/>
  <c r="AJ446" i="15" s="1"/>
  <c r="AF446" i="15"/>
  <c r="AG446" i="15" s="1"/>
  <c r="AA447" i="15"/>
  <c r="AH447" i="15" s="1"/>
  <c r="AB447" i="15"/>
  <c r="AC447" i="15"/>
  <c r="AE447" i="15"/>
  <c r="AF447" i="15"/>
  <c r="AG447" i="15" s="1"/>
  <c r="AA448" i="15"/>
  <c r="AH448" i="15" s="1"/>
  <c r="AB448" i="15"/>
  <c r="AC448" i="15"/>
  <c r="AE448" i="15"/>
  <c r="AF448" i="15"/>
  <c r="AG448" i="15" s="1"/>
  <c r="AA449" i="15"/>
  <c r="AH449" i="15" s="1"/>
  <c r="AB449" i="15"/>
  <c r="AC449" i="15"/>
  <c r="AD449" i="15"/>
  <c r="AE449" i="15"/>
  <c r="AI449" i="15" s="1"/>
  <c r="AM449" i="15" s="1"/>
  <c r="AF449" i="15"/>
  <c r="AG449" i="15" s="1"/>
  <c r="AK449" i="15"/>
  <c r="AA450" i="15"/>
  <c r="AH450" i="15" s="1"/>
  <c r="AB450" i="15"/>
  <c r="AC450" i="15"/>
  <c r="AE450" i="15"/>
  <c r="AI450" i="15" s="1"/>
  <c r="AK450" i="15" s="1"/>
  <c r="AF450" i="15"/>
  <c r="AG450" i="15" s="1"/>
  <c r="AA451" i="15"/>
  <c r="AH451" i="15" s="1"/>
  <c r="AB451" i="15"/>
  <c r="AC451" i="15"/>
  <c r="AE451" i="15"/>
  <c r="AD451" i="15" s="1"/>
  <c r="AF451" i="15"/>
  <c r="AG451" i="15" s="1"/>
  <c r="AA452" i="15"/>
  <c r="AH452" i="15" s="1"/>
  <c r="AB452" i="15"/>
  <c r="AC452" i="15"/>
  <c r="AE452" i="15"/>
  <c r="AI452" i="15" s="1"/>
  <c r="AM452" i="15" s="1"/>
  <c r="AF452" i="15"/>
  <c r="AG452" i="15" s="1"/>
  <c r="AA453" i="15"/>
  <c r="AH453" i="15" s="1"/>
  <c r="AB453" i="15"/>
  <c r="AC453" i="15"/>
  <c r="AE453" i="15"/>
  <c r="AD453" i="15" s="1"/>
  <c r="AF453" i="15"/>
  <c r="AG453" i="15" s="1"/>
  <c r="AA454" i="15"/>
  <c r="AH454" i="15" s="1"/>
  <c r="AB454" i="15"/>
  <c r="AC454" i="15"/>
  <c r="AE454" i="15"/>
  <c r="AD454" i="15" s="1"/>
  <c r="AF454" i="15"/>
  <c r="AG454" i="15" s="1"/>
  <c r="AA455" i="15"/>
  <c r="AH455" i="15" s="1"/>
  <c r="AB455" i="15"/>
  <c r="AC455" i="15"/>
  <c r="AE455" i="15"/>
  <c r="AD455" i="15" s="1"/>
  <c r="AF455" i="15"/>
  <c r="AG455" i="15" s="1"/>
  <c r="AA456" i="15"/>
  <c r="AH456" i="15" s="1"/>
  <c r="AB456" i="15"/>
  <c r="AC456" i="15"/>
  <c r="AD456" i="15"/>
  <c r="AE456" i="15"/>
  <c r="AI456" i="15" s="1"/>
  <c r="AF456" i="15"/>
  <c r="AG456" i="15" s="1"/>
  <c r="AA457" i="15"/>
  <c r="AH457" i="15" s="1"/>
  <c r="AB457" i="15"/>
  <c r="AC457" i="15"/>
  <c r="AE457" i="15"/>
  <c r="AF457" i="15"/>
  <c r="AG457" i="15" s="1"/>
  <c r="AA458" i="15"/>
  <c r="AH458" i="15" s="1"/>
  <c r="AB458" i="15"/>
  <c r="AC458" i="15"/>
  <c r="AD458" i="15"/>
  <c r="AE458" i="15"/>
  <c r="AI458" i="15" s="1"/>
  <c r="AJ458" i="15" s="1"/>
  <c r="AF458" i="15"/>
  <c r="AG458" i="15" s="1"/>
  <c r="AA459" i="15"/>
  <c r="AH459" i="15" s="1"/>
  <c r="AB459" i="15"/>
  <c r="AC459" i="15"/>
  <c r="AE459" i="15"/>
  <c r="AI459" i="15" s="1"/>
  <c r="AF459" i="15"/>
  <c r="AG459" i="15" s="1"/>
  <c r="AA460" i="15"/>
  <c r="AH460" i="15" s="1"/>
  <c r="AB460" i="15"/>
  <c r="AC460" i="15"/>
  <c r="AE460" i="15" s="1"/>
  <c r="AF460" i="15"/>
  <c r="AG460" i="15" s="1"/>
  <c r="AA461" i="15"/>
  <c r="AH461" i="15" s="1"/>
  <c r="AB461" i="15"/>
  <c r="AC461" i="15"/>
  <c r="AE461" i="15"/>
  <c r="AF461" i="15"/>
  <c r="AG461" i="15" s="1"/>
  <c r="AA462" i="15"/>
  <c r="AH462" i="15" s="1"/>
  <c r="AB462" i="15"/>
  <c r="AC462" i="15"/>
  <c r="AD462" i="15"/>
  <c r="AE462" i="15"/>
  <c r="AI462" i="15" s="1"/>
  <c r="AF462" i="15"/>
  <c r="AG462" i="15" s="1"/>
  <c r="AA463" i="15"/>
  <c r="AH463" i="15" s="1"/>
  <c r="AB463" i="15"/>
  <c r="AC463" i="15"/>
  <c r="AE463" i="15"/>
  <c r="AD463" i="15" s="1"/>
  <c r="AF463" i="15"/>
  <c r="AG463" i="15" s="1"/>
  <c r="AA464" i="15"/>
  <c r="AH464" i="15" s="1"/>
  <c r="AB464" i="15"/>
  <c r="AC464" i="15"/>
  <c r="AD464" i="15"/>
  <c r="AE464" i="15"/>
  <c r="AI464" i="15" s="1"/>
  <c r="AF464" i="15"/>
  <c r="AG464" i="15" s="1"/>
  <c r="AA465" i="15"/>
  <c r="AH465" i="15" s="1"/>
  <c r="AB465" i="15"/>
  <c r="AC465" i="15"/>
  <c r="AD465" i="15"/>
  <c r="AE465" i="15"/>
  <c r="AF465" i="15"/>
  <c r="AG465" i="15" s="1"/>
  <c r="AI465" i="15"/>
  <c r="AJ465" i="15" s="1"/>
  <c r="AL465" i="15"/>
  <c r="AA466" i="15"/>
  <c r="AH466" i="15" s="1"/>
  <c r="AB466" i="15"/>
  <c r="AC466" i="15"/>
  <c r="AE466" i="15"/>
  <c r="AF466" i="15"/>
  <c r="AG466" i="15" s="1"/>
  <c r="AA467" i="15"/>
  <c r="AH467" i="15" s="1"/>
  <c r="AB467" i="15"/>
  <c r="AC467" i="15"/>
  <c r="AE467" i="15"/>
  <c r="AI467" i="15" s="1"/>
  <c r="AF467" i="15"/>
  <c r="AG467" i="15"/>
  <c r="AA468" i="15"/>
  <c r="AH468" i="15" s="1"/>
  <c r="AB468" i="15"/>
  <c r="AC468" i="15"/>
  <c r="AE468" i="15"/>
  <c r="AI468" i="15" s="1"/>
  <c r="AF468" i="15"/>
  <c r="AG468" i="15" s="1"/>
  <c r="AA469" i="15"/>
  <c r="AH469" i="15" s="1"/>
  <c r="AB469" i="15"/>
  <c r="AC469" i="15"/>
  <c r="AE469" i="15"/>
  <c r="AD469" i="15" s="1"/>
  <c r="AF469" i="15"/>
  <c r="AG469" i="15" s="1"/>
  <c r="AI469" i="15"/>
  <c r="AA470" i="15"/>
  <c r="AH470" i="15" s="1"/>
  <c r="AB470" i="15"/>
  <c r="AC470" i="15"/>
  <c r="AE470" i="15"/>
  <c r="AF470" i="15"/>
  <c r="AG470" i="15" s="1"/>
  <c r="AA471" i="15"/>
  <c r="AH471" i="15" s="1"/>
  <c r="AB471" i="15"/>
  <c r="AC471" i="15"/>
  <c r="AD471" i="15"/>
  <c r="AE471" i="15"/>
  <c r="AF471" i="15"/>
  <c r="AG471" i="15" s="1"/>
  <c r="AI471" i="15"/>
  <c r="AA472" i="15"/>
  <c r="AH472" i="15" s="1"/>
  <c r="AB472" i="15"/>
  <c r="AC472" i="15"/>
  <c r="AE472" i="15"/>
  <c r="AI472" i="15" s="1"/>
  <c r="AK472" i="15" s="1"/>
  <c r="AF472" i="15"/>
  <c r="AG472" i="15" s="1"/>
  <c r="AA473" i="15"/>
  <c r="AH473" i="15" s="1"/>
  <c r="AB473" i="15"/>
  <c r="AC473" i="15"/>
  <c r="AE473" i="15"/>
  <c r="AF473" i="15"/>
  <c r="AG473" i="15" s="1"/>
  <c r="AA474" i="15"/>
  <c r="AH474" i="15" s="1"/>
  <c r="AB474" i="15"/>
  <c r="AC474" i="15"/>
  <c r="AE474" i="15"/>
  <c r="AD474" i="15" s="1"/>
  <c r="AF474" i="15"/>
  <c r="AG474" i="15" s="1"/>
  <c r="AA475" i="15"/>
  <c r="AH475" i="15" s="1"/>
  <c r="AB475" i="15"/>
  <c r="AC475" i="15"/>
  <c r="AE475" i="15"/>
  <c r="AF475" i="15"/>
  <c r="AG475" i="15" s="1"/>
  <c r="AA476" i="15"/>
  <c r="AH476" i="15" s="1"/>
  <c r="AB476" i="15"/>
  <c r="AC476" i="15"/>
  <c r="AE476" i="15"/>
  <c r="AI476" i="15" s="1"/>
  <c r="AJ476" i="15" s="1"/>
  <c r="AF476" i="15"/>
  <c r="AG476" i="15" s="1"/>
  <c r="AK476" i="15"/>
  <c r="AA477" i="15"/>
  <c r="AH477" i="15" s="1"/>
  <c r="AB477" i="15"/>
  <c r="AC477" i="15"/>
  <c r="AE477" i="15"/>
  <c r="AD477" i="15" s="1"/>
  <c r="AF477" i="15"/>
  <c r="AG477" i="15" s="1"/>
  <c r="AA478" i="15"/>
  <c r="AB478" i="15"/>
  <c r="AC478" i="15"/>
  <c r="AE478" i="15"/>
  <c r="AD478" i="15" s="1"/>
  <c r="AF478" i="15"/>
  <c r="AG478" i="15" s="1"/>
  <c r="AH478" i="15"/>
  <c r="AA479" i="15"/>
  <c r="AH479" i="15" s="1"/>
  <c r="AB479" i="15"/>
  <c r="AC479" i="15"/>
  <c r="AE479" i="15"/>
  <c r="AF479" i="15"/>
  <c r="AG479" i="15" s="1"/>
  <c r="AA480" i="15"/>
  <c r="AH480" i="15" s="1"/>
  <c r="AB480" i="15"/>
  <c r="AC480" i="15"/>
  <c r="AE480" i="15"/>
  <c r="AI480" i="15" s="1"/>
  <c r="AF480" i="15"/>
  <c r="AG480" i="15"/>
  <c r="AA481" i="15"/>
  <c r="AB481" i="15"/>
  <c r="AC481" i="15"/>
  <c r="AE481" i="15"/>
  <c r="AD481" i="15" s="1"/>
  <c r="AF481" i="15"/>
  <c r="AG481" i="15" s="1"/>
  <c r="AH481" i="15"/>
  <c r="AA482" i="15"/>
  <c r="AH482" i="15" s="1"/>
  <c r="AB482" i="15"/>
  <c r="AC482" i="15"/>
  <c r="AE482" i="15"/>
  <c r="AF482" i="15"/>
  <c r="AG482" i="15" s="1"/>
  <c r="AA483" i="15"/>
  <c r="AH483" i="15" s="1"/>
  <c r="AB483" i="15"/>
  <c r="AC483" i="15"/>
  <c r="AE483" i="15"/>
  <c r="AI483" i="15" s="1"/>
  <c r="AF483" i="15"/>
  <c r="AG483" i="15"/>
  <c r="AA484" i="15"/>
  <c r="AH484" i="15" s="1"/>
  <c r="AB484" i="15"/>
  <c r="AC484" i="15"/>
  <c r="AE484" i="15"/>
  <c r="AF484" i="15"/>
  <c r="AG484" i="15" s="1"/>
  <c r="AA485" i="15"/>
  <c r="AH485" i="15" s="1"/>
  <c r="AB485" i="15"/>
  <c r="AC485" i="15"/>
  <c r="AD485" i="15"/>
  <c r="AE485" i="15"/>
  <c r="AI485" i="15" s="1"/>
  <c r="AL485" i="15" s="1"/>
  <c r="AF485" i="15"/>
  <c r="AG485" i="15"/>
  <c r="AJ485" i="15"/>
  <c r="AA486" i="15"/>
  <c r="AH486" i="15" s="1"/>
  <c r="AB486" i="15"/>
  <c r="AC486" i="15"/>
  <c r="AE486" i="15"/>
  <c r="AD486" i="15" s="1"/>
  <c r="AF486" i="15"/>
  <c r="AG486" i="15" s="1"/>
  <c r="AA487" i="15"/>
  <c r="AH487" i="15" s="1"/>
  <c r="AB487" i="15"/>
  <c r="AC487" i="15"/>
  <c r="AE487" i="15"/>
  <c r="AD487" i="15" s="1"/>
  <c r="AF487" i="15"/>
  <c r="AG487" i="15" s="1"/>
  <c r="AI487" i="15"/>
  <c r="AJ487" i="15" s="1"/>
  <c r="AA488" i="15"/>
  <c r="AH488" i="15" s="1"/>
  <c r="AB488" i="15"/>
  <c r="AC488" i="15"/>
  <c r="AE488" i="15"/>
  <c r="AF488" i="15"/>
  <c r="AG488" i="15" s="1"/>
  <c r="AA489" i="15"/>
  <c r="AH489" i="15" s="1"/>
  <c r="AB489" i="15"/>
  <c r="AC489" i="15"/>
  <c r="AE489" i="15"/>
  <c r="AD489" i="15" s="1"/>
  <c r="AF489" i="15"/>
  <c r="AG489" i="15" s="1"/>
  <c r="AI489" i="15"/>
  <c r="AA490" i="15"/>
  <c r="AH490" i="15" s="1"/>
  <c r="AB490" i="15"/>
  <c r="AC490" i="15"/>
  <c r="AE490" i="15"/>
  <c r="AD490" i="15" s="1"/>
  <c r="AF490" i="15"/>
  <c r="AG490" i="15" s="1"/>
  <c r="AA491" i="15"/>
  <c r="AB491" i="15"/>
  <c r="AC491" i="15"/>
  <c r="AE491" i="15"/>
  <c r="AI491" i="15" s="1"/>
  <c r="AF491" i="15"/>
  <c r="AG491" i="15" s="1"/>
  <c r="AH491" i="15"/>
  <c r="AA492" i="15"/>
  <c r="AB492" i="15"/>
  <c r="AC492" i="15"/>
  <c r="AE492" i="15"/>
  <c r="AD492" i="15" s="1"/>
  <c r="AF492" i="15"/>
  <c r="AG492" i="15" s="1"/>
  <c r="AH492" i="15"/>
  <c r="AA493" i="15"/>
  <c r="AH493" i="15" s="1"/>
  <c r="AB493" i="15"/>
  <c r="AC493" i="15"/>
  <c r="AE493" i="15"/>
  <c r="AF493" i="15"/>
  <c r="AG493" i="15"/>
  <c r="AA494" i="15"/>
  <c r="AH494" i="15" s="1"/>
  <c r="AB494" i="15"/>
  <c r="AC494" i="15"/>
  <c r="AE494" i="15"/>
  <c r="AF494" i="15"/>
  <c r="AG494" i="15" s="1"/>
  <c r="AA495" i="15"/>
  <c r="AH495" i="15" s="1"/>
  <c r="AB495" i="15"/>
  <c r="AC495" i="15"/>
  <c r="AE495" i="15"/>
  <c r="AI495" i="15" s="1"/>
  <c r="AF495" i="15"/>
  <c r="AG495" i="15" s="1"/>
  <c r="AA496" i="15"/>
  <c r="AH496" i="15" s="1"/>
  <c r="AB496" i="15"/>
  <c r="AC496" i="15"/>
  <c r="AE496" i="15"/>
  <c r="AD496" i="15" s="1"/>
  <c r="AF496" i="15"/>
  <c r="AG496" i="15" s="1"/>
  <c r="AA497" i="15"/>
  <c r="AH497" i="15" s="1"/>
  <c r="AB497" i="15"/>
  <c r="AC497" i="15"/>
  <c r="AE497" i="15"/>
  <c r="AI497" i="15" s="1"/>
  <c r="AL497" i="15" s="1"/>
  <c r="AF497" i="15"/>
  <c r="AG497" i="15"/>
  <c r="AA498" i="15"/>
  <c r="AH498" i="15" s="1"/>
  <c r="AB498" i="15"/>
  <c r="AC498" i="15"/>
  <c r="AD498" i="15"/>
  <c r="AE498" i="15"/>
  <c r="AF498" i="15"/>
  <c r="AG498" i="15" s="1"/>
  <c r="AI498" i="15"/>
  <c r="AK498" i="15" s="1"/>
  <c r="AA499" i="15"/>
  <c r="AH499" i="15" s="1"/>
  <c r="AB499" i="15"/>
  <c r="AC499" i="15"/>
  <c r="AE499" i="15"/>
  <c r="AD499" i="15" s="1"/>
  <c r="AF499" i="15"/>
  <c r="AG499" i="15" s="1"/>
  <c r="AA500" i="15"/>
  <c r="AH500" i="15" s="1"/>
  <c r="AB500" i="15"/>
  <c r="AC500" i="15"/>
  <c r="AE500" i="15"/>
  <c r="AI500" i="15" s="1"/>
  <c r="AK500" i="15" s="1"/>
  <c r="AF500" i="15"/>
  <c r="AG500" i="15" s="1"/>
  <c r="AA501" i="15"/>
  <c r="AH501" i="15" s="1"/>
  <c r="AB501" i="15"/>
  <c r="AC501" i="15"/>
  <c r="AE501" i="15"/>
  <c r="AD501" i="15" s="1"/>
  <c r="AF501" i="15"/>
  <c r="AG501" i="15" s="1"/>
  <c r="AA502" i="15"/>
  <c r="AH502" i="15" s="1"/>
  <c r="AB502" i="15"/>
  <c r="AC502" i="15"/>
  <c r="AE502" i="15"/>
  <c r="AD502" i="15" s="1"/>
  <c r="AF502" i="15"/>
  <c r="AG502" i="15" s="1"/>
  <c r="AA503" i="15"/>
  <c r="AH503" i="15" s="1"/>
  <c r="AB503" i="15"/>
  <c r="AC503" i="15"/>
  <c r="AE503" i="15"/>
  <c r="AF503" i="15"/>
  <c r="AG503" i="15"/>
  <c r="AA504" i="15"/>
  <c r="AH504" i="15" s="1"/>
  <c r="AB504" i="15"/>
  <c r="AC504" i="15"/>
  <c r="AE504" i="15"/>
  <c r="AD504" i="15" s="1"/>
  <c r="AF504" i="15"/>
  <c r="AG504" i="15" s="1"/>
  <c r="AA505" i="15"/>
  <c r="AH505" i="15" s="1"/>
  <c r="AB505" i="15"/>
  <c r="AC505" i="15"/>
  <c r="AE505" i="15"/>
  <c r="AF505" i="15"/>
  <c r="AG505" i="15" s="1"/>
  <c r="AA506" i="15"/>
  <c r="AH506" i="15" s="1"/>
  <c r="AB506" i="15"/>
  <c r="AC506" i="15"/>
  <c r="AE506" i="15"/>
  <c r="AD506" i="15" s="1"/>
  <c r="AF506" i="15"/>
  <c r="AG506" i="15" s="1"/>
  <c r="AA507" i="15"/>
  <c r="AH507" i="15" s="1"/>
  <c r="AB507" i="15"/>
  <c r="AC507" i="15"/>
  <c r="AD507" i="15"/>
  <c r="AE507" i="15"/>
  <c r="AF507" i="15"/>
  <c r="AG507" i="15" s="1"/>
  <c r="AI507" i="15"/>
  <c r="AA508" i="15"/>
  <c r="AH508" i="15" s="1"/>
  <c r="AB508" i="15"/>
  <c r="AC508" i="15"/>
  <c r="AD508" i="15"/>
  <c r="AE508" i="15"/>
  <c r="AF508" i="15"/>
  <c r="AG508" i="15" s="1"/>
  <c r="AI508" i="15"/>
  <c r="AA509" i="15"/>
  <c r="AH509" i="15" s="1"/>
  <c r="AB509" i="15"/>
  <c r="AC509" i="15"/>
  <c r="AE509" i="15"/>
  <c r="AI509" i="15" s="1"/>
  <c r="AF509" i="15"/>
  <c r="AG509" i="15" s="1"/>
  <c r="AA510" i="15"/>
  <c r="AH510" i="15" s="1"/>
  <c r="AB510" i="15"/>
  <c r="AC510" i="15"/>
  <c r="AE510" i="15"/>
  <c r="AF510" i="15"/>
  <c r="AG510" i="15" s="1"/>
  <c r="AA511" i="15"/>
  <c r="AH511" i="15" s="1"/>
  <c r="AB511" i="15"/>
  <c r="AC511" i="15"/>
  <c r="AE511" i="15"/>
  <c r="AI511" i="15" s="1"/>
  <c r="AK511" i="15" s="1"/>
  <c r="AF511" i="15"/>
  <c r="AG511" i="15" s="1"/>
  <c r="AA512" i="15"/>
  <c r="AB512" i="15"/>
  <c r="AC512" i="15"/>
  <c r="AD512" i="15"/>
  <c r="AE512" i="15"/>
  <c r="AI512" i="15" s="1"/>
  <c r="AF512" i="15"/>
  <c r="AG512" i="15" s="1"/>
  <c r="AH512" i="15"/>
  <c r="AA513" i="15"/>
  <c r="AH513" i="15" s="1"/>
  <c r="AB513" i="15"/>
  <c r="AC513" i="15"/>
  <c r="AE513" i="15"/>
  <c r="AD513" i="15" s="1"/>
  <c r="AF513" i="15"/>
  <c r="AG513" i="15" s="1"/>
  <c r="AA514" i="15"/>
  <c r="AH514" i="15" s="1"/>
  <c r="AB514" i="15"/>
  <c r="AC514" i="15"/>
  <c r="AD514" i="15"/>
  <c r="AE514" i="15"/>
  <c r="AI514" i="15" s="1"/>
  <c r="AF514" i="15"/>
  <c r="AG514" i="15" s="1"/>
  <c r="AM514" i="15"/>
  <c r="AA515" i="15"/>
  <c r="AH515" i="15" s="1"/>
  <c r="AB515" i="15"/>
  <c r="AC515" i="15"/>
  <c r="AE515" i="15"/>
  <c r="AF515" i="15"/>
  <c r="AG515" i="15"/>
  <c r="AA516" i="15"/>
  <c r="AH516" i="15" s="1"/>
  <c r="AB516" i="15"/>
  <c r="AC516" i="15"/>
  <c r="AE516" i="15"/>
  <c r="AD516" i="15" s="1"/>
  <c r="AF516" i="15"/>
  <c r="AG516" i="15" s="1"/>
  <c r="AA517" i="15"/>
  <c r="AH517" i="15" s="1"/>
  <c r="AB517" i="15"/>
  <c r="AC517" i="15"/>
  <c r="AE517" i="15"/>
  <c r="AF517" i="15"/>
  <c r="AG517" i="15" s="1"/>
  <c r="AA518" i="15"/>
  <c r="AH518" i="15" s="1"/>
  <c r="AB518" i="15"/>
  <c r="AC518" i="15"/>
  <c r="AE518" i="15"/>
  <c r="AD518" i="15" s="1"/>
  <c r="AF518" i="15"/>
  <c r="AG518" i="15" s="1"/>
  <c r="AI518" i="15"/>
  <c r="AJ518" i="15" s="1"/>
  <c r="AA519" i="15"/>
  <c r="AH519" i="15" s="1"/>
  <c r="AB519" i="15"/>
  <c r="AC519" i="15"/>
  <c r="AE519" i="15" s="1"/>
  <c r="AF519" i="15"/>
  <c r="AG519" i="15" s="1"/>
  <c r="AA520" i="15"/>
  <c r="AB520" i="15"/>
  <c r="AC520" i="15"/>
  <c r="AE520" i="15"/>
  <c r="AF520" i="15"/>
  <c r="AG520" i="15" s="1"/>
  <c r="AH520" i="15"/>
  <c r="AA521" i="15"/>
  <c r="AH521" i="15" s="1"/>
  <c r="AB521" i="15"/>
  <c r="AC521" i="15"/>
  <c r="AE521" i="15"/>
  <c r="AI521" i="15" s="1"/>
  <c r="AF521" i="15"/>
  <c r="AG521" i="15" s="1"/>
  <c r="AA522" i="15"/>
  <c r="AH522" i="15" s="1"/>
  <c r="AB522" i="15"/>
  <c r="AC522" i="15"/>
  <c r="AE522" i="15"/>
  <c r="AF522" i="15"/>
  <c r="AG522" i="15" s="1"/>
  <c r="AA523" i="15"/>
  <c r="AB523" i="15"/>
  <c r="AC523" i="15"/>
  <c r="AE523" i="15"/>
  <c r="AI523" i="15" s="1"/>
  <c r="AK523" i="15" s="1"/>
  <c r="AF523" i="15"/>
  <c r="AG523" i="15" s="1"/>
  <c r="AH523" i="15"/>
  <c r="AA524" i="15"/>
  <c r="AH524" i="15" s="1"/>
  <c r="AB524" i="15"/>
  <c r="AC524" i="15"/>
  <c r="AE524" i="15"/>
  <c r="AI524" i="15" s="1"/>
  <c r="AF524" i="15"/>
  <c r="AG524" i="15" s="1"/>
  <c r="AA525" i="15"/>
  <c r="AH525" i="15" s="1"/>
  <c r="AB525" i="15"/>
  <c r="AC525" i="15"/>
  <c r="AE525" i="15"/>
  <c r="AD525" i="15" s="1"/>
  <c r="AF525" i="15"/>
  <c r="AG525" i="15" s="1"/>
  <c r="AA526" i="15"/>
  <c r="AH526" i="15" s="1"/>
  <c r="AB526" i="15"/>
  <c r="AC526" i="15"/>
  <c r="AE526" i="15"/>
  <c r="AF526" i="15"/>
  <c r="AG526" i="15"/>
  <c r="AA527" i="15"/>
  <c r="AH527" i="15" s="1"/>
  <c r="AB527" i="15"/>
  <c r="AC527" i="15"/>
  <c r="AE527" i="15"/>
  <c r="AD527" i="15" s="1"/>
  <c r="AF527" i="15"/>
  <c r="AG527" i="15" s="1"/>
  <c r="AA528" i="15"/>
  <c r="AH528" i="15" s="1"/>
  <c r="AB528" i="15"/>
  <c r="AC528" i="15"/>
  <c r="AE528" i="15"/>
  <c r="AD528" i="15" s="1"/>
  <c r="AF528" i="15"/>
  <c r="AG528" i="15" s="1"/>
  <c r="AA529" i="15"/>
  <c r="AH529" i="15" s="1"/>
  <c r="AB529" i="15"/>
  <c r="AC529" i="15"/>
  <c r="AE529" i="15"/>
  <c r="AF529" i="15"/>
  <c r="AG529" i="15" s="1"/>
  <c r="AA530" i="15"/>
  <c r="AB530" i="15"/>
  <c r="AC530" i="15"/>
  <c r="AE530" i="15"/>
  <c r="AD530" i="15" s="1"/>
  <c r="AF530" i="15"/>
  <c r="AG530" i="15" s="1"/>
  <c r="AH530" i="15"/>
  <c r="AI530" i="15"/>
  <c r="AJ530" i="15" s="1"/>
  <c r="AA531" i="15"/>
  <c r="AH531" i="15" s="1"/>
  <c r="AB531" i="15"/>
  <c r="AC531" i="15"/>
  <c r="AE531" i="15"/>
  <c r="AD531" i="15" s="1"/>
  <c r="AF531" i="15"/>
  <c r="AG531" i="15" s="1"/>
  <c r="AI531" i="15"/>
  <c r="AA532" i="15"/>
  <c r="AH532" i="15" s="1"/>
  <c r="AB532" i="15"/>
  <c r="AC532" i="15"/>
  <c r="AE532" i="15"/>
  <c r="AF532" i="15"/>
  <c r="AG532" i="15"/>
  <c r="AA533" i="15"/>
  <c r="AH533" i="15" s="1"/>
  <c r="AB533" i="15"/>
  <c r="AC533" i="15"/>
  <c r="AE533" i="15"/>
  <c r="AI533" i="15" s="1"/>
  <c r="AF533" i="15"/>
  <c r="AG533" i="15" s="1"/>
  <c r="AM533" i="15"/>
  <c r="AA534" i="15"/>
  <c r="AH534" i="15" s="1"/>
  <c r="AB534" i="15"/>
  <c r="AC534" i="15"/>
  <c r="AE534" i="15"/>
  <c r="AF534" i="15"/>
  <c r="AG534" i="15" s="1"/>
  <c r="AA535" i="15"/>
  <c r="AH535" i="15" s="1"/>
  <c r="AB535" i="15"/>
  <c r="AC535" i="15"/>
  <c r="AE535" i="15"/>
  <c r="AI535" i="15" s="1"/>
  <c r="AK535" i="15" s="1"/>
  <c r="AF535" i="15"/>
  <c r="AG535" i="15" s="1"/>
  <c r="AA536" i="15"/>
  <c r="AH536" i="15" s="1"/>
  <c r="AB536" i="15"/>
  <c r="AC536" i="15"/>
  <c r="AE536" i="15"/>
  <c r="AI536" i="15" s="1"/>
  <c r="AF536" i="15"/>
  <c r="AG536" i="15" s="1"/>
  <c r="AJ536" i="15"/>
  <c r="AA537" i="15"/>
  <c r="AH537" i="15" s="1"/>
  <c r="AB537" i="15"/>
  <c r="AC537" i="15"/>
  <c r="AE537" i="15"/>
  <c r="AD537" i="15" s="1"/>
  <c r="AF537" i="15"/>
  <c r="AG537" i="15" s="1"/>
  <c r="AI537" i="15"/>
  <c r="AA538" i="15"/>
  <c r="AH538" i="15" s="1"/>
  <c r="AB538" i="15"/>
  <c r="AC538" i="15"/>
  <c r="AD538" i="15"/>
  <c r="AE538" i="15"/>
  <c r="AI538" i="15" s="1"/>
  <c r="AF538" i="15"/>
  <c r="AG538" i="15" s="1"/>
  <c r="AM538" i="15"/>
  <c r="AA539" i="15"/>
  <c r="AH539" i="15" s="1"/>
  <c r="AB539" i="15"/>
  <c r="AC539" i="15"/>
  <c r="AE539" i="15"/>
  <c r="AD539" i="15" s="1"/>
  <c r="AF539" i="15"/>
  <c r="AG539" i="15" s="1"/>
  <c r="AA540" i="15"/>
  <c r="AH540" i="15" s="1"/>
  <c r="AB540" i="15"/>
  <c r="AC540" i="15"/>
  <c r="AE540" i="15"/>
  <c r="AD540" i="15" s="1"/>
  <c r="AF540" i="15"/>
  <c r="AG540" i="15" s="1"/>
  <c r="AA541" i="15"/>
  <c r="AH541" i="15" s="1"/>
  <c r="AB541" i="15"/>
  <c r="AC541" i="15"/>
  <c r="AE541" i="15"/>
  <c r="AF541" i="15"/>
  <c r="AG541" i="15"/>
  <c r="AA542" i="15"/>
  <c r="AH542" i="15" s="1"/>
  <c r="AB542" i="15"/>
  <c r="AC542" i="15"/>
  <c r="AE542" i="15"/>
  <c r="AI542" i="15" s="1"/>
  <c r="AJ542" i="15" s="1"/>
  <c r="AF542" i="15"/>
  <c r="AG542" i="15" s="1"/>
  <c r="AA543" i="15"/>
  <c r="AH543" i="15" s="1"/>
  <c r="AB543" i="15"/>
  <c r="AC543" i="15"/>
  <c r="AE543" i="15"/>
  <c r="AD543" i="15" s="1"/>
  <c r="AF543" i="15"/>
  <c r="AG543" i="15"/>
  <c r="AA544" i="15"/>
  <c r="AH544" i="15" s="1"/>
  <c r="AB544" i="15"/>
  <c r="AC544" i="15"/>
  <c r="AE544" i="15"/>
  <c r="AF544" i="15"/>
  <c r="AG544" i="15" s="1"/>
  <c r="AA545" i="15"/>
  <c r="AH545" i="15" s="1"/>
  <c r="AB545" i="15"/>
  <c r="AC545" i="15"/>
  <c r="AE545" i="15"/>
  <c r="AI545" i="15" s="1"/>
  <c r="AM545" i="15" s="1"/>
  <c r="AF545" i="15"/>
  <c r="AG545" i="15" s="1"/>
  <c r="AA546" i="15"/>
  <c r="AH546" i="15" s="1"/>
  <c r="AB546" i="15"/>
  <c r="AC546" i="15"/>
  <c r="AE546" i="15"/>
  <c r="AF546" i="15"/>
  <c r="AG546" i="15" s="1"/>
  <c r="AA547" i="15"/>
  <c r="AB547" i="15"/>
  <c r="AC547" i="15"/>
  <c r="AE547" i="15"/>
  <c r="AI547" i="15" s="1"/>
  <c r="AF547" i="15"/>
  <c r="AG547" i="15" s="1"/>
  <c r="AH547" i="15"/>
  <c r="AA548" i="15"/>
  <c r="AH548" i="15" s="1"/>
  <c r="AB548" i="15"/>
  <c r="AC548" i="15"/>
  <c r="AE548" i="15"/>
  <c r="AF548" i="15"/>
  <c r="AG548" i="15" s="1"/>
  <c r="AA549" i="15"/>
  <c r="AH549" i="15" s="1"/>
  <c r="AB549" i="15"/>
  <c r="AC549" i="15"/>
  <c r="AE549" i="15" s="1"/>
  <c r="AF549" i="15"/>
  <c r="AG549" i="15" s="1"/>
  <c r="AA550" i="15"/>
  <c r="AH550" i="15" s="1"/>
  <c r="AB550" i="15"/>
  <c r="AC550" i="15"/>
  <c r="AE550" i="15"/>
  <c r="AF550" i="15"/>
  <c r="AG550" i="15"/>
  <c r="AA551" i="15"/>
  <c r="AH551" i="15" s="1"/>
  <c r="AB551" i="15"/>
  <c r="AC551" i="15"/>
  <c r="AE551" i="15"/>
  <c r="AI551" i="15" s="1"/>
  <c r="AM551" i="15" s="1"/>
  <c r="AF551" i="15"/>
  <c r="AG551" i="15" s="1"/>
  <c r="AA552" i="15"/>
  <c r="AH552" i="15" s="1"/>
  <c r="AB552" i="15"/>
  <c r="AC552" i="15"/>
  <c r="AE552" i="15"/>
  <c r="AD552" i="15" s="1"/>
  <c r="AF552" i="15"/>
  <c r="AG552" i="15" s="1"/>
  <c r="AA553" i="15"/>
  <c r="AH553" i="15" s="1"/>
  <c r="AB553" i="15"/>
  <c r="AC553" i="15"/>
  <c r="AE553" i="15"/>
  <c r="AF553" i="15"/>
  <c r="AG553" i="15" s="1"/>
  <c r="AA554" i="15"/>
  <c r="AB554" i="15"/>
  <c r="AC554" i="15"/>
  <c r="AE554" i="15"/>
  <c r="AI554" i="15" s="1"/>
  <c r="AJ554" i="15" s="1"/>
  <c r="AF554" i="15"/>
  <c r="AG554" i="15" s="1"/>
  <c r="AH554" i="15"/>
  <c r="AA555" i="15"/>
  <c r="AH555" i="15" s="1"/>
  <c r="AB555" i="15"/>
  <c r="AC555" i="15"/>
  <c r="AE555" i="15"/>
  <c r="AD555" i="15" s="1"/>
  <c r="AF555" i="15"/>
  <c r="AG555" i="15" s="1"/>
  <c r="AA556" i="15"/>
  <c r="AB556" i="15"/>
  <c r="AC556" i="15"/>
  <c r="AE556" i="15"/>
  <c r="AD556" i="15" s="1"/>
  <c r="AF556" i="15"/>
  <c r="AG556" i="15" s="1"/>
  <c r="AH556" i="15"/>
  <c r="AI556" i="15"/>
  <c r="AK556" i="15" s="1"/>
  <c r="AA557" i="15"/>
  <c r="AH557" i="15" s="1"/>
  <c r="AB557" i="15"/>
  <c r="AC557" i="15"/>
  <c r="AE557" i="15"/>
  <c r="AD557" i="15" s="1"/>
  <c r="AF557" i="15"/>
  <c r="AG557" i="15" s="1"/>
  <c r="AI557" i="15"/>
  <c r="AJ557" i="15" s="1"/>
  <c r="AM557" i="15"/>
  <c r="AA558" i="15"/>
  <c r="AH558" i="15" s="1"/>
  <c r="AB558" i="15"/>
  <c r="AC558" i="15"/>
  <c r="AE558" i="15"/>
  <c r="AF558" i="15"/>
  <c r="AG558" i="15" s="1"/>
  <c r="AA559" i="15"/>
  <c r="AH559" i="15" s="1"/>
  <c r="AB559" i="15"/>
  <c r="AC559" i="15"/>
  <c r="AE559" i="15"/>
  <c r="AI559" i="15" s="1"/>
  <c r="AF559" i="15"/>
  <c r="AG559" i="15"/>
  <c r="AA560" i="15"/>
  <c r="AH560" i="15" s="1"/>
  <c r="AB560" i="15"/>
  <c r="AC560" i="15"/>
  <c r="AD560" i="15"/>
  <c r="AE560" i="15"/>
  <c r="AI560" i="15" s="1"/>
  <c r="AJ560" i="15" s="1"/>
  <c r="AF560" i="15"/>
  <c r="AG560" i="15" s="1"/>
  <c r="AA561" i="15"/>
  <c r="AH561" i="15" s="1"/>
  <c r="AB561" i="15"/>
  <c r="AC561" i="15"/>
  <c r="AE561" i="15"/>
  <c r="AD561" i="15" s="1"/>
  <c r="AF561" i="15"/>
  <c r="AG561" i="15" s="1"/>
  <c r="AA562" i="15"/>
  <c r="AH562" i="15" s="1"/>
  <c r="AB562" i="15"/>
  <c r="AC562" i="15"/>
  <c r="AE562" i="15"/>
  <c r="AI562" i="15" s="1"/>
  <c r="AF562" i="15"/>
  <c r="AG562" i="15" s="1"/>
  <c r="AA563" i="15"/>
  <c r="AH563" i="15" s="1"/>
  <c r="AB563" i="15"/>
  <c r="AC563" i="15"/>
  <c r="AE563" i="15"/>
  <c r="AI563" i="15" s="1"/>
  <c r="AF563" i="15"/>
  <c r="AG563" i="15"/>
  <c r="AA564" i="15"/>
  <c r="AH564" i="15" s="1"/>
  <c r="AB564" i="15"/>
  <c r="AC564" i="15"/>
  <c r="AE564" i="15"/>
  <c r="AD564" i="15" s="1"/>
  <c r="AF564" i="15"/>
  <c r="AG564" i="15" s="1"/>
  <c r="AA565" i="15"/>
  <c r="AH565" i="15" s="1"/>
  <c r="AB565" i="15"/>
  <c r="AC565" i="15"/>
  <c r="AE565" i="15"/>
  <c r="AD565" i="15" s="1"/>
  <c r="AF565" i="15"/>
  <c r="AG565" i="15"/>
  <c r="AI565" i="15"/>
  <c r="AL565" i="15" s="1"/>
  <c r="AA566" i="15"/>
  <c r="AH566" i="15" s="1"/>
  <c r="AB566" i="15"/>
  <c r="AC566" i="15"/>
  <c r="AE566" i="15"/>
  <c r="AF566" i="15"/>
  <c r="AG566" i="15" s="1"/>
  <c r="AA567" i="15"/>
  <c r="AB567" i="15"/>
  <c r="AC567" i="15"/>
  <c r="AE567" i="15"/>
  <c r="AD567" i="15" s="1"/>
  <c r="AF567" i="15"/>
  <c r="AG567" i="15" s="1"/>
  <c r="AH567" i="15"/>
  <c r="AI567" i="15"/>
  <c r="AK567" i="15" s="1"/>
  <c r="AA568" i="15"/>
  <c r="AH568" i="15" s="1"/>
  <c r="AB568" i="15"/>
  <c r="AC568" i="15"/>
  <c r="AD568" i="15"/>
  <c r="AE568" i="15"/>
  <c r="AI568" i="15" s="1"/>
  <c r="AF568" i="15"/>
  <c r="AG568" i="15" s="1"/>
  <c r="AA569" i="15"/>
  <c r="AH569" i="15" s="1"/>
  <c r="AB569" i="15"/>
  <c r="AC569" i="15"/>
  <c r="AE569" i="15"/>
  <c r="AD569" i="15" s="1"/>
  <c r="AF569" i="15"/>
  <c r="AG569" i="15" s="1"/>
  <c r="AA570" i="15"/>
  <c r="AH570" i="15" s="1"/>
  <c r="AB570" i="15"/>
  <c r="AC570" i="15"/>
  <c r="AE570" i="15"/>
  <c r="AI570" i="15" s="1"/>
  <c r="AL570" i="15" s="1"/>
  <c r="AF570" i="15"/>
  <c r="AG570" i="15" s="1"/>
  <c r="AA571" i="15"/>
  <c r="AH571" i="15" s="1"/>
  <c r="AB571" i="15"/>
  <c r="AC571" i="15"/>
  <c r="AE571" i="15"/>
  <c r="AI571" i="15" s="1"/>
  <c r="AK571" i="15" s="1"/>
  <c r="AF571" i="15"/>
  <c r="AG571" i="15" s="1"/>
  <c r="AA572" i="15"/>
  <c r="AB572" i="15"/>
  <c r="AC572" i="15"/>
  <c r="AE572" i="15"/>
  <c r="AI572" i="15" s="1"/>
  <c r="AJ572" i="15" s="1"/>
  <c r="AF572" i="15"/>
  <c r="AG572" i="15" s="1"/>
  <c r="AH572" i="15"/>
  <c r="AA573" i="15"/>
  <c r="AH573" i="15" s="1"/>
  <c r="AB573" i="15"/>
  <c r="AC573" i="15"/>
  <c r="AE573" i="15"/>
  <c r="AD573" i="15" s="1"/>
  <c r="AF573" i="15"/>
  <c r="AG573" i="15" s="1"/>
  <c r="AA574" i="15"/>
  <c r="AH574" i="15" s="1"/>
  <c r="AB574" i="15"/>
  <c r="AC574" i="15"/>
  <c r="AE574" i="15"/>
  <c r="AI574" i="15" s="1"/>
  <c r="AF574" i="15"/>
  <c r="AG574" i="15" s="1"/>
  <c r="AA575" i="15"/>
  <c r="AH575" i="15" s="1"/>
  <c r="AB575" i="15"/>
  <c r="AC575" i="15"/>
  <c r="AD575" i="15"/>
  <c r="AE575" i="15"/>
  <c r="AI575" i="15" s="1"/>
  <c r="AF575" i="15"/>
  <c r="AG575" i="15" s="1"/>
  <c r="AA576" i="15"/>
  <c r="AH576" i="15" s="1"/>
  <c r="AB576" i="15"/>
  <c r="AC576" i="15"/>
  <c r="AE576" i="15"/>
  <c r="AD576" i="15" s="1"/>
  <c r="AF576" i="15"/>
  <c r="AG576" i="15" s="1"/>
  <c r="AA577" i="15"/>
  <c r="AH577" i="15" s="1"/>
  <c r="AB577" i="15"/>
  <c r="AC577" i="15"/>
  <c r="AE577" i="15"/>
  <c r="AD577" i="15" s="1"/>
  <c r="AF577" i="15"/>
  <c r="AG577" i="15" s="1"/>
  <c r="AA578" i="15"/>
  <c r="AH578" i="15" s="1"/>
  <c r="AB578" i="15"/>
  <c r="AC578" i="15"/>
  <c r="AE578" i="15"/>
  <c r="AD578" i="15" s="1"/>
  <c r="AF578" i="15"/>
  <c r="AG578" i="15" s="1"/>
  <c r="AI578" i="15"/>
  <c r="AA579" i="15"/>
  <c r="AH579" i="15" s="1"/>
  <c r="AB579" i="15"/>
  <c r="AC579" i="15"/>
  <c r="AE579" i="15"/>
  <c r="AD579" i="15" s="1"/>
  <c r="AF579" i="15"/>
  <c r="AG579" i="15"/>
  <c r="AA580" i="15"/>
  <c r="AH580" i="15" s="1"/>
  <c r="AB580" i="15"/>
  <c r="AC580" i="15"/>
  <c r="AE580" i="15" s="1"/>
  <c r="AF580" i="15"/>
  <c r="AG580" i="15" s="1"/>
  <c r="AA581" i="15"/>
  <c r="AH581" i="15" s="1"/>
  <c r="AB581" i="15"/>
  <c r="AC581" i="15"/>
  <c r="AE581" i="15"/>
  <c r="AD581" i="15" s="1"/>
  <c r="AF581" i="15"/>
  <c r="AG581" i="15" s="1"/>
  <c r="AA582" i="15"/>
  <c r="AB582" i="15"/>
  <c r="AC582" i="15"/>
  <c r="AD582" i="15"/>
  <c r="AE582" i="15"/>
  <c r="AI582" i="15" s="1"/>
  <c r="AL582" i="15" s="1"/>
  <c r="AF582" i="15"/>
  <c r="AG582" i="15" s="1"/>
  <c r="AH582" i="15"/>
  <c r="AA583" i="15"/>
  <c r="AH583" i="15" s="1"/>
  <c r="AB583" i="15"/>
  <c r="AC583" i="15"/>
  <c r="AE583" i="15"/>
  <c r="AI583" i="15" s="1"/>
  <c r="AK583" i="15" s="1"/>
  <c r="AF583" i="15"/>
  <c r="AG583" i="15" s="1"/>
  <c r="AA584" i="15"/>
  <c r="AH584" i="15" s="1"/>
  <c r="AB584" i="15"/>
  <c r="AC584" i="15"/>
  <c r="AE584" i="15"/>
  <c r="AI584" i="15" s="1"/>
  <c r="AJ584" i="15" s="1"/>
  <c r="AF584" i="15"/>
  <c r="AG584" i="15" s="1"/>
  <c r="AA585" i="15"/>
  <c r="AH585" i="15" s="1"/>
  <c r="AB585" i="15"/>
  <c r="AC585" i="15"/>
  <c r="AE585" i="15"/>
  <c r="AD585" i="15" s="1"/>
  <c r="AF585" i="15"/>
  <c r="AG585" i="15" s="1"/>
  <c r="AA586" i="15"/>
  <c r="AH586" i="15" s="1"/>
  <c r="AB586" i="15"/>
  <c r="AC586" i="15"/>
  <c r="AD586" i="15"/>
  <c r="AE586" i="15"/>
  <c r="AI586" i="15" s="1"/>
  <c r="AM586" i="15" s="1"/>
  <c r="AF586" i="15"/>
  <c r="AG586" i="15" s="1"/>
  <c r="AL586" i="15"/>
  <c r="AA587" i="15"/>
  <c r="AH587" i="15" s="1"/>
  <c r="AB587" i="15"/>
  <c r="AC587" i="15"/>
  <c r="AE587" i="15"/>
  <c r="AD587" i="15" s="1"/>
  <c r="AF587" i="15"/>
  <c r="AG587" i="15" s="1"/>
  <c r="AA588" i="15"/>
  <c r="AH588" i="15" s="1"/>
  <c r="AB588" i="15"/>
  <c r="AC588" i="15"/>
  <c r="AE588" i="15"/>
  <c r="AD588" i="15" s="1"/>
  <c r="AF588" i="15"/>
  <c r="AG588" i="15" s="1"/>
  <c r="AA589" i="15"/>
  <c r="AH589" i="15" s="1"/>
  <c r="AB589" i="15"/>
  <c r="AC589" i="15"/>
  <c r="AE589" i="15"/>
  <c r="AD589" i="15" s="1"/>
  <c r="AF589" i="15"/>
  <c r="AG589" i="15" s="1"/>
  <c r="AA590" i="15"/>
  <c r="AH590" i="15" s="1"/>
  <c r="AB590" i="15"/>
  <c r="AC590" i="15"/>
  <c r="AD590" i="15"/>
  <c r="AE590" i="15"/>
  <c r="AI590" i="15" s="1"/>
  <c r="AJ590" i="15" s="1"/>
  <c r="AF590" i="15"/>
  <c r="AG590" i="15" s="1"/>
  <c r="AA591" i="15"/>
  <c r="AH591" i="15" s="1"/>
  <c r="AB591" i="15"/>
  <c r="AC591" i="15"/>
  <c r="AE591" i="15"/>
  <c r="AD591" i="15" s="1"/>
  <c r="AF591" i="15"/>
  <c r="AG591" i="15" s="1"/>
  <c r="AA592" i="15"/>
  <c r="AH592" i="15" s="1"/>
  <c r="AB592" i="15"/>
  <c r="AC592" i="15"/>
  <c r="AE592" i="15"/>
  <c r="AD592" i="15" s="1"/>
  <c r="AF592" i="15"/>
  <c r="AG592" i="15"/>
  <c r="AA593" i="15"/>
  <c r="AH593" i="15" s="1"/>
  <c r="AB593" i="15"/>
  <c r="AC593" i="15"/>
  <c r="AE593" i="15"/>
  <c r="AF593" i="15"/>
  <c r="AG593" i="15" s="1"/>
  <c r="AA594" i="15"/>
  <c r="AB594" i="15"/>
  <c r="AC594" i="15"/>
  <c r="AE594" i="15"/>
  <c r="AI594" i="15" s="1"/>
  <c r="AL594" i="15" s="1"/>
  <c r="AF594" i="15"/>
  <c r="AG594" i="15" s="1"/>
  <c r="AH594" i="15"/>
  <c r="AA595" i="15"/>
  <c r="AH595" i="15" s="1"/>
  <c r="AB595" i="15"/>
  <c r="AC595" i="15"/>
  <c r="AE595" i="15"/>
  <c r="AI595" i="15" s="1"/>
  <c r="AK595" i="15" s="1"/>
  <c r="AF595" i="15"/>
  <c r="AG595" i="15" s="1"/>
  <c r="AA596" i="15"/>
  <c r="AH596" i="15" s="1"/>
  <c r="AB596" i="15"/>
  <c r="AC596" i="15"/>
  <c r="AD596" i="15"/>
  <c r="AE596" i="15"/>
  <c r="AI596" i="15" s="1"/>
  <c r="AJ596" i="15" s="1"/>
  <c r="AF596" i="15"/>
  <c r="AG596" i="15" s="1"/>
  <c r="AA597" i="15"/>
  <c r="AH597" i="15" s="1"/>
  <c r="AB597" i="15"/>
  <c r="AC597" i="15"/>
  <c r="AE597" i="15"/>
  <c r="AD597" i="15" s="1"/>
  <c r="AF597" i="15"/>
  <c r="AG597" i="15" s="1"/>
  <c r="AA598" i="15"/>
  <c r="AH598" i="15" s="1"/>
  <c r="AB598" i="15"/>
  <c r="AC598" i="15"/>
  <c r="AD598" i="15"/>
  <c r="AE598" i="15"/>
  <c r="AI598" i="15" s="1"/>
  <c r="AL598" i="15" s="1"/>
  <c r="AF598" i="15"/>
  <c r="AG598" i="15" s="1"/>
  <c r="AA599" i="15"/>
  <c r="AH599" i="15" s="1"/>
  <c r="AB599" i="15"/>
  <c r="AC599" i="15"/>
  <c r="AE599" i="15"/>
  <c r="AI599" i="15" s="1"/>
  <c r="AF599" i="15"/>
  <c r="AG599" i="15"/>
  <c r="AA600" i="15"/>
  <c r="AH600" i="15" s="1"/>
  <c r="AB600" i="15"/>
  <c r="AC600" i="15"/>
  <c r="AE600" i="15"/>
  <c r="AD600" i="15" s="1"/>
  <c r="AF600" i="15"/>
  <c r="AG600" i="15" s="1"/>
  <c r="AA601" i="15"/>
  <c r="AH601" i="15" s="1"/>
  <c r="AB601" i="15"/>
  <c r="AC601" i="15"/>
  <c r="AE601" i="15"/>
  <c r="AD601" i="15" s="1"/>
  <c r="AF601" i="15"/>
  <c r="AG601" i="15" s="1"/>
  <c r="AA602" i="15"/>
  <c r="AB602" i="15"/>
  <c r="AC602" i="15"/>
  <c r="AE602" i="15"/>
  <c r="AI602" i="15" s="1"/>
  <c r="AF602" i="15"/>
  <c r="AG602" i="15" s="1"/>
  <c r="AH602" i="15"/>
  <c r="AA603" i="15"/>
  <c r="AB603" i="15"/>
  <c r="AC603" i="15"/>
  <c r="AE603" i="15"/>
  <c r="AD603" i="15" s="1"/>
  <c r="AF603" i="15"/>
  <c r="AG603" i="15" s="1"/>
  <c r="AH603" i="15"/>
  <c r="AA604" i="15"/>
  <c r="AH604" i="15" s="1"/>
  <c r="AB604" i="15"/>
  <c r="AC604" i="15"/>
  <c r="AE604" i="15"/>
  <c r="AI604" i="15" s="1"/>
  <c r="AF604" i="15"/>
  <c r="AG604" i="15" s="1"/>
  <c r="AA605" i="15"/>
  <c r="AH605" i="15" s="1"/>
  <c r="AB605" i="15"/>
  <c r="AC605" i="15"/>
  <c r="AE605" i="15"/>
  <c r="AF605" i="15"/>
  <c r="AG605" i="15" s="1"/>
  <c r="AA606" i="15"/>
  <c r="AH606" i="15" s="1"/>
  <c r="AB606" i="15"/>
  <c r="AC606" i="15"/>
  <c r="AE606" i="15"/>
  <c r="AI606" i="15" s="1"/>
  <c r="AL606" i="15" s="1"/>
  <c r="AF606" i="15"/>
  <c r="AG606" i="15" s="1"/>
  <c r="AA607" i="15"/>
  <c r="AH607" i="15" s="1"/>
  <c r="AB607" i="15"/>
  <c r="AC607" i="15"/>
  <c r="AE607" i="15"/>
  <c r="AI607" i="15" s="1"/>
  <c r="AK607" i="15" s="1"/>
  <c r="AF607" i="15"/>
  <c r="AG607" i="15" s="1"/>
  <c r="AA608" i="15"/>
  <c r="AH608" i="15" s="1"/>
  <c r="AB608" i="15"/>
  <c r="AC608" i="15"/>
  <c r="AE608" i="15"/>
  <c r="AI608" i="15" s="1"/>
  <c r="AF608" i="15"/>
  <c r="AG608" i="15" s="1"/>
  <c r="AA609" i="15"/>
  <c r="AH609" i="15" s="1"/>
  <c r="AB609" i="15"/>
  <c r="AC609" i="15"/>
  <c r="AE609" i="15"/>
  <c r="AD609" i="15" s="1"/>
  <c r="AF609" i="15"/>
  <c r="AG609" i="15" s="1"/>
  <c r="AI609" i="15"/>
  <c r="AM609" i="15" s="1"/>
  <c r="AA610" i="15"/>
  <c r="AH610" i="15" s="1"/>
  <c r="AB610" i="15"/>
  <c r="AC610" i="15"/>
  <c r="AE610" i="15" s="1"/>
  <c r="AD610" i="15" s="1"/>
  <c r="AF610" i="15"/>
  <c r="AG610" i="15"/>
  <c r="AA611" i="15"/>
  <c r="AH611" i="15" s="1"/>
  <c r="AB611" i="15"/>
  <c r="AC611" i="15"/>
  <c r="AD611" i="15"/>
  <c r="AE611" i="15"/>
  <c r="AI611" i="15" s="1"/>
  <c r="AF611" i="15"/>
  <c r="AG611" i="15" s="1"/>
  <c r="AA612" i="15"/>
  <c r="AH612" i="15" s="1"/>
  <c r="AB612" i="15"/>
  <c r="AC612" i="15"/>
  <c r="AE612" i="15"/>
  <c r="AD612" i="15" s="1"/>
  <c r="AF612" i="15"/>
  <c r="AG612" i="15" s="1"/>
  <c r="AA613" i="15"/>
  <c r="AH613" i="15" s="1"/>
  <c r="AB613" i="15"/>
  <c r="AC613" i="15"/>
  <c r="AE613" i="15"/>
  <c r="AD613" i="15" s="1"/>
  <c r="AF613" i="15"/>
  <c r="AG613" i="15"/>
  <c r="AA614" i="15"/>
  <c r="AH614" i="15" s="1"/>
  <c r="AB614" i="15"/>
  <c r="AC614" i="15"/>
  <c r="AD614" i="15"/>
  <c r="AE614" i="15"/>
  <c r="AF614" i="15"/>
  <c r="AG614" i="15" s="1"/>
  <c r="AI614" i="15"/>
  <c r="AL614" i="15" s="1"/>
  <c r="AJ614" i="15"/>
  <c r="AA615" i="15"/>
  <c r="AH615" i="15" s="1"/>
  <c r="AB615" i="15"/>
  <c r="AC615" i="15"/>
  <c r="AE615" i="15"/>
  <c r="AD615" i="15" s="1"/>
  <c r="AF615" i="15"/>
  <c r="AG615" i="15" s="1"/>
  <c r="AA616" i="15"/>
  <c r="AH616" i="15" s="1"/>
  <c r="AB616" i="15"/>
  <c r="AC616" i="15"/>
  <c r="AD616" i="15"/>
  <c r="AE616" i="15"/>
  <c r="AF616" i="15"/>
  <c r="AG616" i="15" s="1"/>
  <c r="AI616" i="15"/>
  <c r="AK616" i="15" s="1"/>
  <c r="AJ616" i="15"/>
  <c r="AA617" i="15"/>
  <c r="AH617" i="15" s="1"/>
  <c r="AB617" i="15"/>
  <c r="AC617" i="15"/>
  <c r="AE617" i="15"/>
  <c r="AD617" i="15" s="1"/>
  <c r="AF617" i="15"/>
  <c r="AG617" i="15"/>
  <c r="AA618" i="15"/>
  <c r="AB618" i="15"/>
  <c r="AC618" i="15"/>
  <c r="AE618" i="15"/>
  <c r="AI618" i="15" s="1"/>
  <c r="AL618" i="15" s="1"/>
  <c r="AF618" i="15"/>
  <c r="AG618" i="15" s="1"/>
  <c r="AH618" i="15"/>
  <c r="AA619" i="15"/>
  <c r="AH619" i="15" s="1"/>
  <c r="AB619" i="15"/>
  <c r="AC619" i="15"/>
  <c r="AE619" i="15"/>
  <c r="AI619" i="15" s="1"/>
  <c r="AK619" i="15" s="1"/>
  <c r="AF619" i="15"/>
  <c r="AG619" i="15"/>
  <c r="AA620" i="15"/>
  <c r="AH620" i="15" s="1"/>
  <c r="AB620" i="15"/>
  <c r="AC620" i="15"/>
  <c r="AD620" i="15"/>
  <c r="AE620" i="15"/>
  <c r="AI620" i="15" s="1"/>
  <c r="AJ620" i="15" s="1"/>
  <c r="AF620" i="15"/>
  <c r="AG620" i="15" s="1"/>
  <c r="AA621" i="15"/>
  <c r="AH621" i="15" s="1"/>
  <c r="AB621" i="15"/>
  <c r="AC621" i="15"/>
  <c r="AE621" i="15"/>
  <c r="AD621" i="15" s="1"/>
  <c r="AF621" i="15"/>
  <c r="AG621" i="15" s="1"/>
  <c r="AA622" i="15"/>
  <c r="AH622" i="15" s="1"/>
  <c r="AB622" i="15"/>
  <c r="AC622" i="15"/>
  <c r="AE622" i="15"/>
  <c r="AI622" i="15" s="1"/>
  <c r="AL622" i="15" s="1"/>
  <c r="AF622" i="15"/>
  <c r="AG622" i="15"/>
  <c r="AA623" i="15"/>
  <c r="AH623" i="15" s="1"/>
  <c r="AB623" i="15"/>
  <c r="AC623" i="15"/>
  <c r="AE623" i="15"/>
  <c r="AI623" i="15" s="1"/>
  <c r="AF623" i="15"/>
  <c r="AG623" i="15"/>
  <c r="AA624" i="15"/>
  <c r="AH624" i="15" s="1"/>
  <c r="AB624" i="15"/>
  <c r="AC624" i="15"/>
  <c r="AE624" i="15"/>
  <c r="AD624" i="15" s="1"/>
  <c r="AF624" i="15"/>
  <c r="AG624" i="15" s="1"/>
  <c r="AA625" i="15"/>
  <c r="AH625" i="15" s="1"/>
  <c r="AB625" i="15"/>
  <c r="AC625" i="15"/>
  <c r="AE625" i="15"/>
  <c r="AD625" i="15" s="1"/>
  <c r="AF625" i="15"/>
  <c r="AG625" i="15" s="1"/>
  <c r="AI625" i="15"/>
  <c r="AA626" i="15"/>
  <c r="AH626" i="15" s="1"/>
  <c r="AB626" i="15"/>
  <c r="AC626" i="15"/>
  <c r="AE626" i="15"/>
  <c r="AD626" i="15" s="1"/>
  <c r="AF626" i="15"/>
  <c r="AG626" i="15" s="1"/>
  <c r="AA627" i="15"/>
  <c r="AH627" i="15" s="1"/>
  <c r="AB627" i="15"/>
  <c r="AC627" i="15"/>
  <c r="AE627" i="15"/>
  <c r="AD627" i="15" s="1"/>
  <c r="AF627" i="15"/>
  <c r="AG627" i="15" s="1"/>
  <c r="AI627" i="15"/>
  <c r="AK627" i="15" s="1"/>
  <c r="AA628" i="15"/>
  <c r="AB628" i="15"/>
  <c r="AC628" i="15"/>
  <c r="AE628" i="15"/>
  <c r="AF628" i="15"/>
  <c r="AG628" i="15" s="1"/>
  <c r="AH628" i="15"/>
  <c r="AA629" i="15"/>
  <c r="AH629" i="15" s="1"/>
  <c r="AB629" i="15"/>
  <c r="AC629" i="15"/>
  <c r="AE629" i="15"/>
  <c r="AD629" i="15" s="1"/>
  <c r="AF629" i="15"/>
  <c r="AG629" i="15"/>
  <c r="AA630" i="15"/>
  <c r="AH630" i="15" s="1"/>
  <c r="AB630" i="15"/>
  <c r="AC630" i="15"/>
  <c r="AD630" i="15"/>
  <c r="AE630" i="15"/>
  <c r="AI630" i="15" s="1"/>
  <c r="AL630" i="15" s="1"/>
  <c r="AF630" i="15"/>
  <c r="AG630" i="15" s="1"/>
  <c r="AA631" i="15"/>
  <c r="AH631" i="15" s="1"/>
  <c r="AB631" i="15"/>
  <c r="AC631" i="15"/>
  <c r="AD631" i="15"/>
  <c r="AE631" i="15"/>
  <c r="AI631" i="15" s="1"/>
  <c r="AK631" i="15" s="1"/>
  <c r="AF631" i="15"/>
  <c r="AG631" i="15" s="1"/>
  <c r="AA632" i="15"/>
  <c r="AH632" i="15" s="1"/>
  <c r="AB632" i="15"/>
  <c r="AC632" i="15"/>
  <c r="AE632" i="15"/>
  <c r="AI632" i="15" s="1"/>
  <c r="AJ632" i="15" s="1"/>
  <c r="AF632" i="15"/>
  <c r="AG632" i="15" s="1"/>
  <c r="AA633" i="15"/>
  <c r="AH633" i="15" s="1"/>
  <c r="AB633" i="15"/>
  <c r="AC633" i="15"/>
  <c r="AE633" i="15"/>
  <c r="AD633" i="15" s="1"/>
  <c r="AF633" i="15"/>
  <c r="AG633" i="15" s="1"/>
  <c r="AA634" i="15"/>
  <c r="AH634" i="15" s="1"/>
  <c r="AB634" i="15"/>
  <c r="AC634" i="15"/>
  <c r="AE634" i="15"/>
  <c r="AI634" i="15" s="1"/>
  <c r="AK634" i="15" s="1"/>
  <c r="AF634" i="15"/>
  <c r="AG634" i="15" s="1"/>
  <c r="AA635" i="15"/>
  <c r="AH635" i="15" s="1"/>
  <c r="AB635" i="15"/>
  <c r="AC635" i="15"/>
  <c r="AE635" i="15"/>
  <c r="AD635" i="15" s="1"/>
  <c r="AF635" i="15"/>
  <c r="AG635" i="15" s="1"/>
  <c r="AI635" i="15"/>
  <c r="AA636" i="15"/>
  <c r="AH636" i="15" s="1"/>
  <c r="AB636" i="15"/>
  <c r="AC636" i="15"/>
  <c r="AE636" i="15"/>
  <c r="AF636" i="15"/>
  <c r="AG636" i="15" s="1"/>
  <c r="AA637" i="15"/>
  <c r="AH637" i="15" s="1"/>
  <c r="AB637" i="15"/>
  <c r="AC637" i="15"/>
  <c r="AD637" i="15"/>
  <c r="AE637" i="15"/>
  <c r="AI637" i="15" s="1"/>
  <c r="AF637" i="15"/>
  <c r="AG637" i="15" s="1"/>
  <c r="AA638" i="15"/>
  <c r="AH638" i="15" s="1"/>
  <c r="AB638" i="15"/>
  <c r="AC638" i="15"/>
  <c r="AE638" i="15"/>
  <c r="AD638" i="15" s="1"/>
  <c r="AF638" i="15"/>
  <c r="AG638" i="15" s="1"/>
  <c r="AA639" i="15"/>
  <c r="AH639" i="15" s="1"/>
  <c r="AB639" i="15"/>
  <c r="AC639" i="15"/>
  <c r="AE639" i="15"/>
  <c r="AD639" i="15" s="1"/>
  <c r="AF639" i="15"/>
  <c r="AG639" i="15" s="1"/>
  <c r="AI639" i="15"/>
  <c r="AM639" i="15" s="1"/>
  <c r="AA640" i="15"/>
  <c r="AH640" i="15" s="1"/>
  <c r="AB640" i="15"/>
  <c r="AC640" i="15"/>
  <c r="AE640" i="15"/>
  <c r="AD640" i="15" s="1"/>
  <c r="AF640" i="15"/>
  <c r="AG640" i="15" s="1"/>
  <c r="AA641" i="15"/>
  <c r="AH641" i="15" s="1"/>
  <c r="AB641" i="15"/>
  <c r="AC641" i="15"/>
  <c r="AE641" i="15" s="1"/>
  <c r="AF641" i="15"/>
  <c r="AG641" i="15" s="1"/>
  <c r="AA642" i="15"/>
  <c r="AH642" i="15" s="1"/>
  <c r="AB642" i="15"/>
  <c r="AC642" i="15"/>
  <c r="AD642" i="15"/>
  <c r="AE642" i="15"/>
  <c r="AI642" i="15" s="1"/>
  <c r="AF642" i="15"/>
  <c r="AG642" i="15" s="1"/>
  <c r="AA643" i="15"/>
  <c r="AH643" i="15" s="1"/>
  <c r="AB643" i="15"/>
  <c r="AC643" i="15"/>
  <c r="AE643" i="15"/>
  <c r="AI643" i="15" s="1"/>
  <c r="AF643" i="15"/>
  <c r="AG643" i="15" s="1"/>
  <c r="AA644" i="15"/>
  <c r="AH644" i="15" s="1"/>
  <c r="AB644" i="15"/>
  <c r="AC644" i="15"/>
  <c r="AE644" i="15"/>
  <c r="AF644" i="15"/>
  <c r="AG644" i="15" s="1"/>
  <c r="AA645" i="15"/>
  <c r="AH645" i="15" s="1"/>
  <c r="AB645" i="15"/>
  <c r="AC645" i="15"/>
  <c r="AE645" i="15"/>
  <c r="AD645" i="15" s="1"/>
  <c r="AF645" i="15"/>
  <c r="AG645" i="15" s="1"/>
  <c r="AA646" i="15"/>
  <c r="AH646" i="15" s="1"/>
  <c r="AB646" i="15"/>
  <c r="AC646" i="15"/>
  <c r="AE646" i="15"/>
  <c r="AI646" i="15" s="1"/>
  <c r="AK646" i="15" s="1"/>
  <c r="AF646" i="15"/>
  <c r="AG646" i="15" s="1"/>
  <c r="AA647" i="15"/>
  <c r="AH647" i="15" s="1"/>
  <c r="AB647" i="15"/>
  <c r="AC647" i="15"/>
  <c r="AD647" i="15"/>
  <c r="AE647" i="15"/>
  <c r="AF647" i="15"/>
  <c r="AG647" i="15" s="1"/>
  <c r="AI647" i="15"/>
  <c r="AJ647" i="15" s="1"/>
  <c r="AK647" i="15"/>
  <c r="AL647" i="15"/>
  <c r="AA648" i="15"/>
  <c r="AH648" i="15" s="1"/>
  <c r="AB648" i="15"/>
  <c r="AC648" i="15"/>
  <c r="AE648" i="15"/>
  <c r="AF648" i="15"/>
  <c r="AG648" i="15" s="1"/>
  <c r="AA649" i="15"/>
  <c r="AH649" i="15" s="1"/>
  <c r="AB649" i="15"/>
  <c r="AC649" i="15"/>
  <c r="AE649" i="15"/>
  <c r="AI649" i="15" s="1"/>
  <c r="AF649" i="15"/>
  <c r="AG649" i="15"/>
  <c r="AA650" i="15"/>
  <c r="AH650" i="15" s="1"/>
  <c r="AB650" i="15"/>
  <c r="AC650" i="15"/>
  <c r="AE650" i="15"/>
  <c r="AF650" i="15"/>
  <c r="AG650" i="15" s="1"/>
  <c r="AA651" i="15"/>
  <c r="AH651" i="15" s="1"/>
  <c r="AB651" i="15"/>
  <c r="AC651" i="15"/>
  <c r="AE651" i="15"/>
  <c r="AD651" i="15" s="1"/>
  <c r="AF651" i="15"/>
  <c r="AG651" i="15" s="1"/>
  <c r="AI651" i="15"/>
  <c r="AA652" i="15"/>
  <c r="AH652" i="15" s="1"/>
  <c r="AB652" i="15"/>
  <c r="AC652" i="15"/>
  <c r="AE652" i="15"/>
  <c r="AI652" i="15" s="1"/>
  <c r="AF652" i="15"/>
  <c r="AG652" i="15"/>
  <c r="AA653" i="15"/>
  <c r="AH653" i="15" s="1"/>
  <c r="AB653" i="15"/>
  <c r="AC653" i="15"/>
  <c r="AE653" i="15"/>
  <c r="AD653" i="15" s="1"/>
  <c r="AF653" i="15"/>
  <c r="AG653" i="15" s="1"/>
  <c r="AA654" i="15"/>
  <c r="AB654" i="15"/>
  <c r="AC654" i="15"/>
  <c r="AE654" i="15"/>
  <c r="AD654" i="15" s="1"/>
  <c r="AF654" i="15"/>
  <c r="AG654" i="15" s="1"/>
  <c r="AH654" i="15"/>
  <c r="AA655" i="15"/>
  <c r="AH655" i="15" s="1"/>
  <c r="AB655" i="15"/>
  <c r="AC655" i="15"/>
  <c r="AE655" i="15"/>
  <c r="AD655" i="15" s="1"/>
  <c r="AF655" i="15"/>
  <c r="AG655" i="15" s="1"/>
  <c r="AA656" i="15"/>
  <c r="AH656" i="15" s="1"/>
  <c r="AB656" i="15"/>
  <c r="AC656" i="15"/>
  <c r="AE656" i="15"/>
  <c r="AI656" i="15" s="1"/>
  <c r="AJ656" i="15" s="1"/>
  <c r="AF656" i="15"/>
  <c r="AG656" i="15" s="1"/>
  <c r="AA657" i="15"/>
  <c r="AH657" i="15" s="1"/>
  <c r="AB657" i="15"/>
  <c r="AC657" i="15"/>
  <c r="AE657" i="15"/>
  <c r="AD657" i="15" s="1"/>
  <c r="AF657" i="15"/>
  <c r="AG657" i="15" s="1"/>
  <c r="AA658" i="15"/>
  <c r="AH658" i="15" s="1"/>
  <c r="AB658" i="15"/>
  <c r="AC658" i="15"/>
  <c r="AE658" i="15"/>
  <c r="AI658" i="15" s="1"/>
  <c r="AF658" i="15"/>
  <c r="AG658" i="15"/>
  <c r="AA659" i="15"/>
  <c r="AH659" i="15" s="1"/>
  <c r="AB659" i="15"/>
  <c r="AC659" i="15"/>
  <c r="AE659" i="15"/>
  <c r="AD659" i="15" s="1"/>
  <c r="AF659" i="15"/>
  <c r="AG659" i="15" s="1"/>
  <c r="AA660" i="15"/>
  <c r="AH660" i="15" s="1"/>
  <c r="AB660" i="15"/>
  <c r="AC660" i="15"/>
  <c r="AE660" i="15"/>
  <c r="AF660" i="15"/>
  <c r="AG660" i="15" s="1"/>
  <c r="AA661" i="15"/>
  <c r="AH661" i="15" s="1"/>
  <c r="AB661" i="15"/>
  <c r="AC661" i="15"/>
  <c r="AE661" i="15"/>
  <c r="AF661" i="15"/>
  <c r="AG661" i="15" s="1"/>
  <c r="AA662" i="15"/>
  <c r="AH662" i="15" s="1"/>
  <c r="AB662" i="15"/>
  <c r="AC662" i="15"/>
  <c r="AE662" i="15"/>
  <c r="AD662" i="15" s="1"/>
  <c r="AF662" i="15"/>
  <c r="AG662" i="15" s="1"/>
  <c r="AA663" i="15"/>
  <c r="AH663" i="15" s="1"/>
  <c r="AB663" i="15"/>
  <c r="AC663" i="15"/>
  <c r="AE663" i="15"/>
  <c r="AD663" i="15" s="1"/>
  <c r="AF663" i="15"/>
  <c r="AG663" i="15" s="1"/>
  <c r="AI663" i="15"/>
  <c r="AJ663" i="15" s="1"/>
  <c r="AA664" i="15"/>
  <c r="AH664" i="15" s="1"/>
  <c r="AB664" i="15"/>
  <c r="AC664" i="15"/>
  <c r="AE664" i="15"/>
  <c r="AI664" i="15" s="1"/>
  <c r="AF664" i="15"/>
  <c r="AG664" i="15" s="1"/>
  <c r="AA665" i="15"/>
  <c r="AH665" i="15" s="1"/>
  <c r="AB665" i="15"/>
  <c r="AC665" i="15"/>
  <c r="AE665" i="15"/>
  <c r="AI665" i="15" s="1"/>
  <c r="AF665" i="15"/>
  <c r="AG665" i="15"/>
  <c r="AA666" i="15"/>
  <c r="AB666" i="15"/>
  <c r="AC666" i="15"/>
  <c r="AE666" i="15"/>
  <c r="AD666" i="15" s="1"/>
  <c r="AF666" i="15"/>
  <c r="AG666" i="15" s="1"/>
  <c r="AH666" i="15"/>
  <c r="AA667" i="15"/>
  <c r="AH667" i="15" s="1"/>
  <c r="AB667" i="15"/>
  <c r="AC667" i="15"/>
  <c r="AE667" i="15"/>
  <c r="AD667" i="15" s="1"/>
  <c r="AF667" i="15"/>
  <c r="AG667" i="15"/>
  <c r="AA668" i="15"/>
  <c r="AH668" i="15" s="1"/>
  <c r="AB668" i="15"/>
  <c r="AC668" i="15"/>
  <c r="AE668" i="15"/>
  <c r="AD668" i="15" s="1"/>
  <c r="AF668" i="15"/>
  <c r="AG668" i="15" s="1"/>
  <c r="AA669" i="15"/>
  <c r="AB669" i="15"/>
  <c r="AC669" i="15"/>
  <c r="AE669" i="15"/>
  <c r="AD669" i="15" s="1"/>
  <c r="AF669" i="15"/>
  <c r="AG669" i="15" s="1"/>
  <c r="AH669" i="15"/>
  <c r="AA670" i="15"/>
  <c r="AB670" i="15"/>
  <c r="AC670" i="15"/>
  <c r="AE670" i="15"/>
  <c r="AF670" i="15"/>
  <c r="AG670" i="15"/>
  <c r="AH670" i="15"/>
  <c r="AA671" i="15"/>
  <c r="AH671" i="15" s="1"/>
  <c r="AB671" i="15"/>
  <c r="AC671" i="15"/>
  <c r="AE671" i="15"/>
  <c r="AI671" i="15" s="1"/>
  <c r="AF671" i="15"/>
  <c r="AG671" i="15"/>
  <c r="AA672" i="15"/>
  <c r="AH672" i="15" s="1"/>
  <c r="AB672" i="15"/>
  <c r="AC672" i="15"/>
  <c r="AE672" i="15"/>
  <c r="AF672" i="15"/>
  <c r="AG672" i="15" s="1"/>
  <c r="AA673" i="15"/>
  <c r="AH673" i="15" s="1"/>
  <c r="AB673" i="15"/>
  <c r="AC673" i="15"/>
  <c r="AE673" i="15"/>
  <c r="AI673" i="15" s="1"/>
  <c r="AK673" i="15" s="1"/>
  <c r="AF673" i="15"/>
  <c r="AG673" i="15" s="1"/>
  <c r="AA674" i="15"/>
  <c r="AH674" i="15" s="1"/>
  <c r="AB674" i="15"/>
  <c r="AC674" i="15"/>
  <c r="AE674" i="15"/>
  <c r="AD674" i="15" s="1"/>
  <c r="AF674" i="15"/>
  <c r="AG674" i="15" s="1"/>
  <c r="AI674" i="15"/>
  <c r="AA675" i="15"/>
  <c r="AB675" i="15"/>
  <c r="AC675" i="15"/>
  <c r="AE675" i="15"/>
  <c r="AD675" i="15" s="1"/>
  <c r="AF675" i="15"/>
  <c r="AG675" i="15" s="1"/>
  <c r="AH675" i="15"/>
  <c r="AA676" i="15"/>
  <c r="AH676" i="15" s="1"/>
  <c r="AB676" i="15"/>
  <c r="AC676" i="15"/>
  <c r="AD676" i="15"/>
  <c r="AE676" i="15"/>
  <c r="AF676" i="15"/>
  <c r="AG676" i="15" s="1"/>
  <c r="AI676" i="15"/>
  <c r="AL676" i="15" s="1"/>
  <c r="AK676" i="15"/>
  <c r="AA677" i="15"/>
  <c r="AH677" i="15" s="1"/>
  <c r="AB677" i="15"/>
  <c r="AC677" i="15"/>
  <c r="AE677" i="15"/>
  <c r="AD677" i="15" s="1"/>
  <c r="AF677" i="15"/>
  <c r="AG677" i="15" s="1"/>
  <c r="AA678" i="15"/>
  <c r="AH678" i="15" s="1"/>
  <c r="AB678" i="15"/>
  <c r="AC678" i="15"/>
  <c r="AE678" i="15"/>
  <c r="AD678" i="15" s="1"/>
  <c r="AF678" i="15"/>
  <c r="AG678" i="15" s="1"/>
  <c r="AI678" i="15"/>
  <c r="AK678" i="15" s="1"/>
  <c r="AL678" i="15"/>
  <c r="AA679" i="15"/>
  <c r="AH679" i="15" s="1"/>
  <c r="AB679" i="15"/>
  <c r="AC679" i="15"/>
  <c r="AE679" i="15"/>
  <c r="AF679" i="15"/>
  <c r="AG679" i="15" s="1"/>
  <c r="AA680" i="15"/>
  <c r="AH680" i="15" s="1"/>
  <c r="AB680" i="15"/>
  <c r="AC680" i="15"/>
  <c r="AE680" i="15"/>
  <c r="AD680" i="15" s="1"/>
  <c r="AF680" i="15"/>
  <c r="AG680" i="15" s="1"/>
  <c r="AA681" i="15"/>
  <c r="AH681" i="15" s="1"/>
  <c r="AB681" i="15"/>
  <c r="AC681" i="15"/>
  <c r="AE681" i="15"/>
  <c r="AD681" i="15" s="1"/>
  <c r="AF681" i="15"/>
  <c r="AG681" i="15" s="1"/>
  <c r="AA682" i="15"/>
  <c r="AH682" i="15" s="1"/>
  <c r="AB682" i="15"/>
  <c r="AC682" i="15"/>
  <c r="AE682" i="15"/>
  <c r="AF682" i="15"/>
  <c r="AG682" i="15"/>
  <c r="AA683" i="15"/>
  <c r="AH683" i="15" s="1"/>
  <c r="AB683" i="15"/>
  <c r="AC683" i="15"/>
  <c r="AE683" i="15"/>
  <c r="AD683" i="15" s="1"/>
  <c r="AF683" i="15"/>
  <c r="AG683" i="15" s="1"/>
  <c r="AA684" i="15"/>
  <c r="AH684" i="15" s="1"/>
  <c r="AB684" i="15"/>
  <c r="AC684" i="15"/>
  <c r="AE684" i="15"/>
  <c r="AF684" i="15"/>
  <c r="AG684" i="15" s="1"/>
  <c r="AA685" i="15"/>
  <c r="AH685" i="15" s="1"/>
  <c r="AB685" i="15"/>
  <c r="AC685" i="15"/>
  <c r="AE685" i="15"/>
  <c r="AI685" i="15" s="1"/>
  <c r="AF685" i="15"/>
  <c r="AG685" i="15" s="1"/>
  <c r="AA686" i="15"/>
  <c r="AH686" i="15" s="1"/>
  <c r="AB686" i="15"/>
  <c r="AC686" i="15"/>
  <c r="AD686" i="15"/>
  <c r="AE686" i="15"/>
  <c r="AI686" i="15" s="1"/>
  <c r="AF686" i="15"/>
  <c r="AG686" i="15" s="1"/>
  <c r="AA687" i="15"/>
  <c r="AH687" i="15" s="1"/>
  <c r="AB687" i="15"/>
  <c r="AC687" i="15"/>
  <c r="AE687" i="15"/>
  <c r="AF687" i="15"/>
  <c r="AG687" i="15" s="1"/>
  <c r="AA688" i="15"/>
  <c r="AH688" i="15" s="1"/>
  <c r="AB688" i="15"/>
  <c r="AC688" i="15"/>
  <c r="AE688" i="15"/>
  <c r="AD688" i="15" s="1"/>
  <c r="AF688" i="15"/>
  <c r="AG688" i="15"/>
  <c r="AA689" i="15"/>
  <c r="AH689" i="15" s="1"/>
  <c r="AB689" i="15"/>
  <c r="AC689" i="15"/>
  <c r="AE689" i="15"/>
  <c r="AD689" i="15" s="1"/>
  <c r="AF689" i="15"/>
  <c r="AG689" i="15" s="1"/>
  <c r="AA690" i="15"/>
  <c r="AH690" i="15" s="1"/>
  <c r="AB690" i="15"/>
  <c r="AC690" i="15"/>
  <c r="AE690" i="15"/>
  <c r="AD690" i="15" s="1"/>
  <c r="AF690" i="15"/>
  <c r="AG690" i="15" s="1"/>
  <c r="AA691" i="15"/>
  <c r="AH691" i="15" s="1"/>
  <c r="AB691" i="15"/>
  <c r="AC691" i="15"/>
  <c r="AE691" i="15"/>
  <c r="AF691" i="15"/>
  <c r="AG691" i="15" s="1"/>
  <c r="AA692" i="15"/>
  <c r="AH692" i="15" s="1"/>
  <c r="AB692" i="15"/>
  <c r="AC692" i="15"/>
  <c r="AE692" i="15"/>
  <c r="AD692" i="15" s="1"/>
  <c r="AF692" i="15"/>
  <c r="AG692" i="15" s="1"/>
  <c r="AA693" i="15"/>
  <c r="AH693" i="15" s="1"/>
  <c r="AB693" i="15"/>
  <c r="AC693" i="15"/>
  <c r="AE693" i="15"/>
  <c r="AD693" i="15" s="1"/>
  <c r="AF693" i="15"/>
  <c r="AG693" i="15" s="1"/>
  <c r="AA694" i="15"/>
  <c r="AH694" i="15" s="1"/>
  <c r="AB694" i="15"/>
  <c r="AC694" i="15"/>
  <c r="AE694" i="15"/>
  <c r="AF694" i="15"/>
  <c r="AG694" i="15" s="1"/>
  <c r="AA695" i="15"/>
  <c r="AH695" i="15" s="1"/>
  <c r="AB695" i="15"/>
  <c r="AC695" i="15"/>
  <c r="AE695" i="15"/>
  <c r="AD695" i="15" s="1"/>
  <c r="AF695" i="15"/>
  <c r="AG695" i="15" s="1"/>
  <c r="AA696" i="15"/>
  <c r="AH696" i="15" s="1"/>
  <c r="AB696" i="15"/>
  <c r="AC696" i="15"/>
  <c r="AE696" i="15"/>
  <c r="AF696" i="15"/>
  <c r="AG696" i="15" s="1"/>
  <c r="AA697" i="15"/>
  <c r="AH697" i="15" s="1"/>
  <c r="AB697" i="15"/>
  <c r="AC697" i="15"/>
  <c r="AE697" i="15"/>
  <c r="AI697" i="15" s="1"/>
  <c r="AF697" i="15"/>
  <c r="AG697" i="15" s="1"/>
  <c r="AA698" i="15"/>
  <c r="AH698" i="15" s="1"/>
  <c r="AB698" i="15"/>
  <c r="AC698" i="15"/>
  <c r="AD698" i="15"/>
  <c r="AE698" i="15"/>
  <c r="AI698" i="15" s="1"/>
  <c r="AF698" i="15"/>
  <c r="AG698" i="15" s="1"/>
  <c r="AA699" i="15"/>
  <c r="AH699" i="15" s="1"/>
  <c r="AB699" i="15"/>
  <c r="AC699" i="15"/>
  <c r="AE699" i="15"/>
  <c r="AD699" i="15" s="1"/>
  <c r="AF699" i="15"/>
  <c r="AG699" i="15" s="1"/>
  <c r="AI699" i="15"/>
  <c r="AL699" i="15" s="1"/>
  <c r="AA700" i="15"/>
  <c r="AH700" i="15" s="1"/>
  <c r="AB700" i="15"/>
  <c r="AC700" i="15"/>
  <c r="AE700" i="15"/>
  <c r="AI700" i="15" s="1"/>
  <c r="AF700" i="15"/>
  <c r="AG700" i="15"/>
  <c r="AA701" i="15"/>
  <c r="AH701" i="15" s="1"/>
  <c r="AB701" i="15"/>
  <c r="AC701" i="15"/>
  <c r="AE701" i="15"/>
  <c r="AD701" i="15" s="1"/>
  <c r="AF701" i="15"/>
  <c r="AG701" i="15" s="1"/>
  <c r="AA702" i="15"/>
  <c r="AH702" i="15" s="1"/>
  <c r="AB702" i="15"/>
  <c r="AC702" i="15"/>
  <c r="AE702" i="15" s="1"/>
  <c r="AD702" i="15" s="1"/>
  <c r="AF702" i="15"/>
  <c r="AG702" i="15" s="1"/>
  <c r="AA703" i="15"/>
  <c r="AH703" i="15" s="1"/>
  <c r="AB703" i="15"/>
  <c r="AC703" i="15"/>
  <c r="AE703" i="15"/>
  <c r="AF703" i="15"/>
  <c r="AG703" i="15" s="1"/>
  <c r="AA704" i="15"/>
  <c r="AH704" i="15" s="1"/>
  <c r="AB704" i="15"/>
  <c r="AC704" i="15"/>
  <c r="AE704" i="15"/>
  <c r="AD704" i="15" s="1"/>
  <c r="AF704" i="15"/>
  <c r="AG704" i="15" s="1"/>
  <c r="AA705" i="15"/>
  <c r="AH705" i="15" s="1"/>
  <c r="AB705" i="15"/>
  <c r="AC705" i="15"/>
  <c r="AE705" i="15"/>
  <c r="AD705" i="15" s="1"/>
  <c r="AF705" i="15"/>
  <c r="AG705" i="15" s="1"/>
  <c r="AA706" i="15"/>
  <c r="AH706" i="15" s="1"/>
  <c r="AB706" i="15"/>
  <c r="AC706" i="15"/>
  <c r="AE706" i="15"/>
  <c r="AF706" i="15"/>
  <c r="AG706" i="15" s="1"/>
  <c r="AA707" i="15"/>
  <c r="AH707" i="15" s="1"/>
  <c r="AB707" i="15"/>
  <c r="AC707" i="15"/>
  <c r="AE707" i="15"/>
  <c r="AD707" i="15" s="1"/>
  <c r="AF707" i="15"/>
  <c r="AG707" i="15"/>
  <c r="AA708" i="15"/>
  <c r="AH708" i="15" s="1"/>
  <c r="AB708" i="15"/>
  <c r="AC708" i="15"/>
  <c r="AE708" i="15"/>
  <c r="AF708" i="15"/>
  <c r="AG708" i="15" s="1"/>
  <c r="AA709" i="15"/>
  <c r="AH709" i="15" s="1"/>
  <c r="AB709" i="15"/>
  <c r="AC709" i="15"/>
  <c r="AD709" i="15"/>
  <c r="AE709" i="15"/>
  <c r="AI709" i="15" s="1"/>
  <c r="AK709" i="15" s="1"/>
  <c r="AF709" i="15"/>
  <c r="AG709" i="15" s="1"/>
  <c r="AA710" i="15"/>
  <c r="AH710" i="15" s="1"/>
  <c r="AB710" i="15"/>
  <c r="AC710" i="15"/>
  <c r="AE710" i="15"/>
  <c r="AD710" i="15" s="1"/>
  <c r="AF710" i="15"/>
  <c r="AG710" i="15" s="1"/>
  <c r="AA711" i="15"/>
  <c r="AH711" i="15" s="1"/>
  <c r="AB711" i="15"/>
  <c r="AC711" i="15"/>
  <c r="AE711" i="15"/>
  <c r="AD711" i="15" s="1"/>
  <c r="AF711" i="15"/>
  <c r="AG711" i="15" s="1"/>
  <c r="AA712" i="15"/>
  <c r="AH712" i="15" s="1"/>
  <c r="AB712" i="15"/>
  <c r="AC712" i="15"/>
  <c r="AE712" i="15"/>
  <c r="AD712" i="15" s="1"/>
  <c r="AF712" i="15"/>
  <c r="AG712" i="15" s="1"/>
  <c r="AI712" i="15"/>
  <c r="AL712" i="15" s="1"/>
  <c r="AA713" i="15"/>
  <c r="AH713" i="15" s="1"/>
  <c r="AB713" i="15"/>
  <c r="AC713" i="15"/>
  <c r="AD713" i="15"/>
  <c r="AE713" i="15"/>
  <c r="AI713" i="15" s="1"/>
  <c r="AF713" i="15"/>
  <c r="AG713" i="15" s="1"/>
  <c r="AA714" i="15"/>
  <c r="AH714" i="15" s="1"/>
  <c r="AB714" i="15"/>
  <c r="AC714" i="15"/>
  <c r="AE714" i="15"/>
  <c r="AD714" i="15" s="1"/>
  <c r="AF714" i="15"/>
  <c r="AG714" i="15" s="1"/>
  <c r="AA715" i="15"/>
  <c r="AH715" i="15" s="1"/>
  <c r="AB715" i="15"/>
  <c r="AC715" i="15"/>
  <c r="AE715" i="15"/>
  <c r="AF715" i="15"/>
  <c r="AG715" i="15" s="1"/>
  <c r="AA716" i="15"/>
  <c r="AH716" i="15" s="1"/>
  <c r="AB716" i="15"/>
  <c r="AC716" i="15"/>
  <c r="AE716" i="15"/>
  <c r="AD716" i="15" s="1"/>
  <c r="AF716" i="15"/>
  <c r="AG716" i="15"/>
  <c r="AA717" i="15"/>
  <c r="AH717" i="15" s="1"/>
  <c r="AB717" i="15"/>
  <c r="AC717" i="15"/>
  <c r="AE717" i="15"/>
  <c r="AD717" i="15" s="1"/>
  <c r="AF717" i="15"/>
  <c r="AG717" i="15" s="1"/>
  <c r="AA718" i="15"/>
  <c r="AH718" i="15" s="1"/>
  <c r="AB718" i="15"/>
  <c r="AC718" i="15"/>
  <c r="AE718" i="15"/>
  <c r="AI718" i="15" s="1"/>
  <c r="AF718" i="15"/>
  <c r="AG718" i="15" s="1"/>
  <c r="AA719" i="15"/>
  <c r="AH719" i="15" s="1"/>
  <c r="AB719" i="15"/>
  <c r="AC719" i="15"/>
  <c r="AE719" i="15"/>
  <c r="AD719" i="15" s="1"/>
  <c r="AF719" i="15"/>
  <c r="AG719" i="15"/>
  <c r="AA720" i="15"/>
  <c r="AH720" i="15" s="1"/>
  <c r="AB720" i="15"/>
  <c r="AC720" i="15"/>
  <c r="AE720" i="15"/>
  <c r="AF720" i="15"/>
  <c r="AG720" i="15" s="1"/>
  <c r="AA721" i="15"/>
  <c r="AH721" i="15" s="1"/>
  <c r="AB721" i="15"/>
  <c r="AC721" i="15"/>
  <c r="AE721" i="15"/>
  <c r="AI721" i="15" s="1"/>
  <c r="AK721" i="15" s="1"/>
  <c r="AF721" i="15"/>
  <c r="AG721" i="15" s="1"/>
  <c r="AA722" i="15"/>
  <c r="AH722" i="15" s="1"/>
  <c r="AB722" i="15"/>
  <c r="AC722" i="15"/>
  <c r="AD722" i="15"/>
  <c r="AE722" i="15"/>
  <c r="AF722" i="15"/>
  <c r="AG722" i="15" s="1"/>
  <c r="AI722" i="15"/>
  <c r="AM722" i="15" s="1"/>
  <c r="AJ722" i="15"/>
  <c r="AA723" i="15"/>
  <c r="AH723" i="15" s="1"/>
  <c r="AB723" i="15"/>
  <c r="AC723" i="15"/>
  <c r="AE723" i="15"/>
  <c r="AF723" i="15"/>
  <c r="AG723" i="15" s="1"/>
  <c r="AA724" i="15"/>
  <c r="AH724" i="15" s="1"/>
  <c r="AB724" i="15"/>
  <c r="AC724" i="15"/>
  <c r="AE724" i="15"/>
  <c r="AD724" i="15" s="1"/>
  <c r="AF724" i="15"/>
  <c r="AG724" i="15"/>
  <c r="AA725" i="15"/>
  <c r="AH725" i="15" s="1"/>
  <c r="AB725" i="15"/>
  <c r="AC725" i="15"/>
  <c r="AE725" i="15"/>
  <c r="AD725" i="15" s="1"/>
  <c r="AF725" i="15"/>
  <c r="AG725" i="15" s="1"/>
  <c r="AA726" i="15"/>
  <c r="AH726" i="15" s="1"/>
  <c r="AB726" i="15"/>
  <c r="AC726" i="15"/>
  <c r="AE726" i="15"/>
  <c r="AD726" i="15" s="1"/>
  <c r="AF726" i="15"/>
  <c r="AG726" i="15" s="1"/>
  <c r="AI726" i="15"/>
  <c r="AK726" i="15" s="1"/>
  <c r="AA727" i="15"/>
  <c r="AH727" i="15" s="1"/>
  <c r="AB727" i="15"/>
  <c r="AC727" i="15"/>
  <c r="AE727" i="15"/>
  <c r="AF727" i="15"/>
  <c r="AG727" i="15" s="1"/>
  <c r="AA728" i="15"/>
  <c r="AH728" i="15" s="1"/>
  <c r="AB728" i="15"/>
  <c r="AC728" i="15"/>
  <c r="AE728" i="15"/>
  <c r="AD728" i="15" s="1"/>
  <c r="AF728" i="15"/>
  <c r="AG728" i="15" s="1"/>
  <c r="AI728" i="15"/>
  <c r="AJ728" i="15" s="1"/>
  <c r="AA729" i="15"/>
  <c r="AH729" i="15" s="1"/>
  <c r="AB729" i="15"/>
  <c r="AC729" i="15"/>
  <c r="AE729" i="15"/>
  <c r="AD729" i="15" s="1"/>
  <c r="AF729" i="15"/>
  <c r="AG729" i="15" s="1"/>
  <c r="AA730" i="15"/>
  <c r="AH730" i="15" s="1"/>
  <c r="AB730" i="15"/>
  <c r="AC730" i="15"/>
  <c r="AE730" i="15"/>
  <c r="AI730" i="15" s="1"/>
  <c r="AF730" i="15"/>
  <c r="AG730" i="15" s="1"/>
  <c r="AA731" i="15"/>
  <c r="AH731" i="15" s="1"/>
  <c r="AB731" i="15"/>
  <c r="AC731" i="15"/>
  <c r="AE731" i="15"/>
  <c r="AD731" i="15" s="1"/>
  <c r="AF731" i="15"/>
  <c r="AG731" i="15" s="1"/>
  <c r="AI731" i="15"/>
  <c r="AJ731" i="15" s="1"/>
  <c r="AA732" i="15"/>
  <c r="AH732" i="15" s="1"/>
  <c r="AB732" i="15"/>
  <c r="AC732" i="15"/>
  <c r="AE732" i="15"/>
  <c r="AF732" i="15"/>
  <c r="AG732" i="15" s="1"/>
  <c r="AA733" i="15"/>
  <c r="AH733" i="15" s="1"/>
  <c r="AB733" i="15"/>
  <c r="AC733" i="15"/>
  <c r="AE733" i="15"/>
  <c r="AF733" i="15"/>
  <c r="AG733" i="15" s="1"/>
  <c r="AA734" i="15"/>
  <c r="AH734" i="15" s="1"/>
  <c r="AB734" i="15"/>
  <c r="AC734" i="15"/>
  <c r="AE734" i="15"/>
  <c r="AD734" i="15" s="1"/>
  <c r="AF734" i="15"/>
  <c r="AG734" i="15" s="1"/>
  <c r="AI734" i="15"/>
  <c r="AJ734" i="15" s="1"/>
  <c r="AA735" i="15"/>
  <c r="AH735" i="15" s="1"/>
  <c r="AB735" i="15"/>
  <c r="AC735" i="15"/>
  <c r="AE735" i="15"/>
  <c r="AD735" i="15" s="1"/>
  <c r="AF735" i="15"/>
  <c r="AG735" i="15" s="1"/>
  <c r="AI735" i="15"/>
  <c r="AM735" i="15" s="1"/>
  <c r="AA736" i="15"/>
  <c r="AH736" i="15" s="1"/>
  <c r="AB736" i="15"/>
  <c r="AC736" i="15"/>
  <c r="AE736" i="15"/>
  <c r="AI736" i="15" s="1"/>
  <c r="AF736" i="15"/>
  <c r="AG736" i="15" s="1"/>
  <c r="AA737" i="15"/>
  <c r="AH737" i="15" s="1"/>
  <c r="AB737" i="15"/>
  <c r="AC737" i="15"/>
  <c r="AE737" i="15"/>
  <c r="AI737" i="15" s="1"/>
  <c r="AF737" i="15"/>
  <c r="AG737" i="15"/>
  <c r="AA738" i="15"/>
  <c r="AH738" i="15" s="1"/>
  <c r="AB738" i="15"/>
  <c r="AC738" i="15"/>
  <c r="AE738" i="15"/>
  <c r="AD738" i="15" s="1"/>
  <c r="AF738" i="15"/>
  <c r="AG738" i="15" s="1"/>
  <c r="AI738" i="15"/>
  <c r="AA739" i="15"/>
  <c r="AH739" i="15" s="1"/>
  <c r="AB739" i="15"/>
  <c r="AC739" i="15"/>
  <c r="AE739" i="15"/>
  <c r="AF739" i="15"/>
  <c r="AG739" i="15" s="1"/>
  <c r="AA740" i="15"/>
  <c r="AH740" i="15" s="1"/>
  <c r="AB740" i="15"/>
  <c r="AC740" i="15"/>
  <c r="AE740" i="15"/>
  <c r="AI740" i="15" s="1"/>
  <c r="AF740" i="15"/>
  <c r="AG740" i="15" s="1"/>
  <c r="AA741" i="15"/>
  <c r="AH741" i="15" s="1"/>
  <c r="AB741" i="15"/>
  <c r="AC741" i="15"/>
  <c r="AE741" i="15"/>
  <c r="AD741" i="15" s="1"/>
  <c r="AF741" i="15"/>
  <c r="AG741" i="15" s="1"/>
  <c r="AA742" i="15"/>
  <c r="AH742" i="15" s="1"/>
  <c r="AB742" i="15"/>
  <c r="AC742" i="15"/>
  <c r="AE742" i="15"/>
  <c r="AI742" i="15" s="1"/>
  <c r="AF742" i="15"/>
  <c r="AG742" i="15" s="1"/>
  <c r="AA743" i="15"/>
  <c r="AH743" i="15" s="1"/>
  <c r="AB743" i="15"/>
  <c r="AC743" i="15"/>
  <c r="AE743" i="15"/>
  <c r="AD743" i="15" s="1"/>
  <c r="AF743" i="15"/>
  <c r="AG743" i="15" s="1"/>
  <c r="AA744" i="15"/>
  <c r="AH744" i="15" s="1"/>
  <c r="AB744" i="15"/>
  <c r="AC744" i="15"/>
  <c r="AE744" i="15"/>
  <c r="AF744" i="15"/>
  <c r="AG744" i="15" s="1"/>
  <c r="AA745" i="15"/>
  <c r="AH745" i="15" s="1"/>
  <c r="AB745" i="15"/>
  <c r="AC745" i="15"/>
  <c r="AE745" i="15"/>
  <c r="AI745" i="15" s="1"/>
  <c r="AJ745" i="15" s="1"/>
  <c r="AF745" i="15"/>
  <c r="AG745" i="15" s="1"/>
  <c r="AA746" i="15"/>
  <c r="AH746" i="15" s="1"/>
  <c r="AB746" i="15"/>
  <c r="AC746" i="15"/>
  <c r="AE746" i="15"/>
  <c r="AD746" i="15" s="1"/>
  <c r="AF746" i="15"/>
  <c r="AG746" i="15" s="1"/>
  <c r="AA747" i="15"/>
  <c r="AH747" i="15" s="1"/>
  <c r="AB747" i="15"/>
  <c r="AC747" i="15"/>
  <c r="AE747" i="15"/>
  <c r="AD747" i="15" s="1"/>
  <c r="AF747" i="15"/>
  <c r="AG747" i="15" s="1"/>
  <c r="AA748" i="15"/>
  <c r="AH748" i="15" s="1"/>
  <c r="AB748" i="15"/>
  <c r="AC748" i="15"/>
  <c r="AE748" i="15"/>
  <c r="AD748" i="15" s="1"/>
  <c r="AF748" i="15"/>
  <c r="AG748" i="15" s="1"/>
  <c r="AA749" i="15"/>
  <c r="AH749" i="15" s="1"/>
  <c r="AB749" i="15"/>
  <c r="AC749" i="15"/>
  <c r="AE749" i="15"/>
  <c r="AD749" i="15" s="1"/>
  <c r="AF749" i="15"/>
  <c r="AG749" i="15" s="1"/>
  <c r="AA750" i="15"/>
  <c r="AH750" i="15" s="1"/>
  <c r="AB750" i="15"/>
  <c r="AC750" i="15"/>
  <c r="AE750" i="15"/>
  <c r="AF750" i="15"/>
  <c r="AG750" i="15" s="1"/>
  <c r="AA751" i="15"/>
  <c r="AH751" i="15" s="1"/>
  <c r="AB751" i="15"/>
  <c r="AC751" i="15"/>
  <c r="AE751" i="15"/>
  <c r="AF751" i="15"/>
  <c r="AG751" i="15" s="1"/>
  <c r="AA752" i="15"/>
  <c r="AH752" i="15" s="1"/>
  <c r="AB752" i="15"/>
  <c r="AC752" i="15"/>
  <c r="AE752" i="15"/>
  <c r="AD752" i="15" s="1"/>
  <c r="AF752" i="15"/>
  <c r="AG752" i="15" s="1"/>
  <c r="AA753" i="15"/>
  <c r="AB753" i="15"/>
  <c r="AC753" i="15"/>
  <c r="AE753" i="15"/>
  <c r="AD753" i="15" s="1"/>
  <c r="AF753" i="15"/>
  <c r="AG753" i="15" s="1"/>
  <c r="AH753" i="15"/>
  <c r="AA754" i="15"/>
  <c r="AH754" i="15" s="1"/>
  <c r="AB754" i="15"/>
  <c r="AC754" i="15"/>
  <c r="AE754" i="15"/>
  <c r="AI754" i="15" s="1"/>
  <c r="AF754" i="15"/>
  <c r="AG754" i="15" s="1"/>
  <c r="AA755" i="15"/>
  <c r="AH755" i="15" s="1"/>
  <c r="AB755" i="15"/>
  <c r="AC755" i="15"/>
  <c r="AE755" i="15"/>
  <c r="AD755" i="15" s="1"/>
  <c r="AF755" i="15"/>
  <c r="AG755" i="15" s="1"/>
  <c r="AA756" i="15"/>
  <c r="AH756" i="15" s="1"/>
  <c r="AB756" i="15"/>
  <c r="AC756" i="15"/>
  <c r="AE756" i="15"/>
  <c r="AF756" i="15"/>
  <c r="AG756" i="15" s="1"/>
  <c r="AA757" i="15"/>
  <c r="AH757" i="15" s="1"/>
  <c r="AB757" i="15"/>
  <c r="AC757" i="15"/>
  <c r="AE757" i="15"/>
  <c r="AI757" i="15" s="1"/>
  <c r="AJ757" i="15" s="1"/>
  <c r="AF757" i="15"/>
  <c r="AG757" i="15" s="1"/>
  <c r="AA758" i="15"/>
  <c r="AH758" i="15" s="1"/>
  <c r="AB758" i="15"/>
  <c r="AC758" i="15"/>
  <c r="AE758" i="15"/>
  <c r="AD758" i="15" s="1"/>
  <c r="AF758" i="15"/>
  <c r="AG758" i="15" s="1"/>
  <c r="AA759" i="15"/>
  <c r="AB759" i="15"/>
  <c r="AC759" i="15"/>
  <c r="AE759" i="15"/>
  <c r="AD759" i="15" s="1"/>
  <c r="AF759" i="15"/>
  <c r="AG759" i="15" s="1"/>
  <c r="AH759" i="15"/>
  <c r="AA760" i="15"/>
  <c r="AH760" i="15" s="1"/>
  <c r="AB760" i="15"/>
  <c r="AC760" i="15"/>
  <c r="AE760" i="15"/>
  <c r="AF760" i="15"/>
  <c r="AG760" i="15" s="1"/>
  <c r="AA761" i="15"/>
  <c r="AH761" i="15" s="1"/>
  <c r="AB761" i="15"/>
  <c r="AC761" i="15"/>
  <c r="AE761" i="15"/>
  <c r="AD761" i="15" s="1"/>
  <c r="AF761" i="15"/>
  <c r="AG761" i="15" s="1"/>
  <c r="AA762" i="15"/>
  <c r="AB762" i="15"/>
  <c r="AC762" i="15"/>
  <c r="AE762" i="15"/>
  <c r="AD762" i="15" s="1"/>
  <c r="AF762" i="15"/>
  <c r="AG762" i="15" s="1"/>
  <c r="AH762" i="15"/>
  <c r="AA763" i="15"/>
  <c r="AH763" i="15" s="1"/>
  <c r="AB763" i="15"/>
  <c r="AC763" i="15"/>
  <c r="AE763" i="15" s="1"/>
  <c r="AF763" i="15"/>
  <c r="AG763" i="15" s="1"/>
  <c r="AA764" i="15"/>
  <c r="AH764" i="15" s="1"/>
  <c r="AB764" i="15"/>
  <c r="AC764" i="15"/>
  <c r="AE764" i="15"/>
  <c r="AF764" i="15"/>
  <c r="AG764" i="15" s="1"/>
  <c r="AA765" i="15"/>
  <c r="AH765" i="15" s="1"/>
  <c r="AB765" i="15"/>
  <c r="AC765" i="15"/>
  <c r="AE765" i="15"/>
  <c r="AI765" i="15" s="1"/>
  <c r="AF765" i="15"/>
  <c r="AG765" i="15" s="1"/>
  <c r="AA766" i="15"/>
  <c r="AH766" i="15" s="1"/>
  <c r="AB766" i="15"/>
  <c r="AC766" i="15"/>
  <c r="AE766" i="15"/>
  <c r="AI766" i="15" s="1"/>
  <c r="AF766" i="15"/>
  <c r="AG766" i="15" s="1"/>
  <c r="AA767" i="15"/>
  <c r="AH767" i="15" s="1"/>
  <c r="AB767" i="15"/>
  <c r="AC767" i="15"/>
  <c r="AE767" i="15"/>
  <c r="AI767" i="15" s="1"/>
  <c r="AF767" i="15"/>
  <c r="AG767" i="15" s="1"/>
  <c r="AA768" i="15"/>
  <c r="AH768" i="15" s="1"/>
  <c r="AB768" i="15"/>
  <c r="AC768" i="15"/>
  <c r="AE768" i="15"/>
  <c r="AF768" i="15"/>
  <c r="AG768" i="15" s="1"/>
  <c r="AA769" i="15"/>
  <c r="AH769" i="15" s="1"/>
  <c r="AB769" i="15"/>
  <c r="AC769" i="15"/>
  <c r="AE769" i="15"/>
  <c r="AI769" i="15" s="1"/>
  <c r="AJ769" i="15" s="1"/>
  <c r="AF769" i="15"/>
  <c r="AG769" i="15" s="1"/>
  <c r="AA770" i="15"/>
  <c r="AH770" i="15" s="1"/>
  <c r="AB770" i="15"/>
  <c r="AC770" i="15"/>
  <c r="AE770" i="15"/>
  <c r="AF770" i="15"/>
  <c r="AG770" i="15" s="1"/>
  <c r="AA771" i="15"/>
  <c r="AB771" i="15"/>
  <c r="AC771" i="15"/>
  <c r="AE771" i="15"/>
  <c r="AD771" i="15" s="1"/>
  <c r="AF771" i="15"/>
  <c r="AG771" i="15" s="1"/>
  <c r="AH771" i="15"/>
  <c r="AA772" i="15"/>
  <c r="AH772" i="15" s="1"/>
  <c r="AB772" i="15"/>
  <c r="AC772" i="15"/>
  <c r="AD772" i="15"/>
  <c r="AE772" i="15"/>
  <c r="AI772" i="15" s="1"/>
  <c r="AF772" i="15"/>
  <c r="AG772" i="15" s="1"/>
  <c r="AA773" i="15"/>
  <c r="AB773" i="15"/>
  <c r="AC773" i="15"/>
  <c r="AD773" i="15"/>
  <c r="AE773" i="15"/>
  <c r="AI773" i="15" s="1"/>
  <c r="AF773" i="15"/>
  <c r="AG773" i="15" s="1"/>
  <c r="AH773" i="15"/>
  <c r="AA774" i="15"/>
  <c r="AH774" i="15" s="1"/>
  <c r="AB774" i="15"/>
  <c r="AC774" i="15"/>
  <c r="AE774" i="15"/>
  <c r="AD774" i="15" s="1"/>
  <c r="AF774" i="15"/>
  <c r="AG774" i="15" s="1"/>
  <c r="AA775" i="15"/>
  <c r="AH775" i="15" s="1"/>
  <c r="AB775" i="15"/>
  <c r="AC775" i="15"/>
  <c r="AE775" i="15"/>
  <c r="AF775" i="15"/>
  <c r="AG775" i="15" s="1"/>
  <c r="AA776" i="15"/>
  <c r="AH776" i="15" s="1"/>
  <c r="AB776" i="15"/>
  <c r="AC776" i="15"/>
  <c r="AE776" i="15"/>
  <c r="AI776" i="15" s="1"/>
  <c r="AF776" i="15"/>
  <c r="AG776" i="15" s="1"/>
  <c r="AA777" i="15"/>
  <c r="AH777" i="15" s="1"/>
  <c r="AB777" i="15"/>
  <c r="AC777" i="15"/>
  <c r="AE777" i="15"/>
  <c r="AI777" i="15" s="1"/>
  <c r="AF777" i="15"/>
  <c r="AG777" i="15" s="1"/>
  <c r="AA778" i="15"/>
  <c r="AH778" i="15" s="1"/>
  <c r="AB778" i="15"/>
  <c r="AC778" i="15"/>
  <c r="AE778" i="15"/>
  <c r="AI778" i="15" s="1"/>
  <c r="AM778" i="15" s="1"/>
  <c r="AF778" i="15"/>
  <c r="AG778" i="15" s="1"/>
  <c r="AA779" i="15"/>
  <c r="AH779" i="15" s="1"/>
  <c r="AB779" i="15"/>
  <c r="AC779" i="15"/>
  <c r="AE779" i="15"/>
  <c r="AD779" i="15" s="1"/>
  <c r="AF779" i="15"/>
  <c r="AG779" i="15" s="1"/>
  <c r="AA780" i="15"/>
  <c r="AH780" i="15" s="1"/>
  <c r="AB780" i="15"/>
  <c r="AC780" i="15"/>
  <c r="AE780" i="15"/>
  <c r="AF780" i="15"/>
  <c r="AG780" i="15" s="1"/>
  <c r="AA781" i="15"/>
  <c r="AH781" i="15" s="1"/>
  <c r="AB781" i="15"/>
  <c r="AC781" i="15"/>
  <c r="AE781" i="15"/>
  <c r="AI781" i="15" s="1"/>
  <c r="AK781" i="15" s="1"/>
  <c r="AF781" i="15"/>
  <c r="AG781" i="15" s="1"/>
  <c r="AJ781" i="15"/>
  <c r="AA782" i="15"/>
  <c r="AH782" i="15" s="1"/>
  <c r="AB782" i="15"/>
  <c r="AC782" i="15"/>
  <c r="AE782" i="15"/>
  <c r="AD782" i="15" s="1"/>
  <c r="AF782" i="15"/>
  <c r="AG782" i="15" s="1"/>
  <c r="AA783" i="15"/>
  <c r="AB783" i="15"/>
  <c r="AC783" i="15"/>
  <c r="AE783" i="15"/>
  <c r="AD783" i="15" s="1"/>
  <c r="AF783" i="15"/>
  <c r="AG783" i="15" s="1"/>
  <c r="AH783" i="15"/>
  <c r="AA784" i="15"/>
  <c r="AH784" i="15" s="1"/>
  <c r="AB784" i="15"/>
  <c r="AC784" i="15"/>
  <c r="AE784" i="15"/>
  <c r="AI784" i="15" s="1"/>
  <c r="AF784" i="15"/>
  <c r="AG784" i="15"/>
  <c r="AK784" i="15"/>
  <c r="AA785" i="15"/>
  <c r="AB785" i="15"/>
  <c r="AC785" i="15"/>
  <c r="AD785" i="15"/>
  <c r="AE785" i="15"/>
  <c r="AI785" i="15" s="1"/>
  <c r="AL785" i="15" s="1"/>
  <c r="AF785" i="15"/>
  <c r="AG785" i="15" s="1"/>
  <c r="AH785" i="15"/>
  <c r="AA786" i="15"/>
  <c r="AH786" i="15" s="1"/>
  <c r="AB786" i="15"/>
  <c r="AC786" i="15"/>
  <c r="AE786" i="15"/>
  <c r="AF786" i="15"/>
  <c r="AG786" i="15" s="1"/>
  <c r="AA787" i="15"/>
  <c r="AH787" i="15" s="1"/>
  <c r="AB787" i="15"/>
  <c r="AC787" i="15"/>
  <c r="AE787" i="15"/>
  <c r="AI787" i="15" s="1"/>
  <c r="AF787" i="15"/>
  <c r="AG787" i="15" s="1"/>
  <c r="AJ787" i="15"/>
  <c r="AK787" i="15"/>
  <c r="AA788" i="15"/>
  <c r="AH788" i="15" s="1"/>
  <c r="AB788" i="15"/>
  <c r="AC788" i="15"/>
  <c r="AE788" i="15"/>
  <c r="AF788" i="15"/>
  <c r="AG788" i="15" s="1"/>
  <c r="AA789" i="15"/>
  <c r="AB789" i="15"/>
  <c r="AC789" i="15"/>
  <c r="AE789" i="15"/>
  <c r="AI789" i="15" s="1"/>
  <c r="AF789" i="15"/>
  <c r="AG789" i="15" s="1"/>
  <c r="AH789" i="15"/>
  <c r="AA790" i="15"/>
  <c r="AH790" i="15" s="1"/>
  <c r="AB790" i="15"/>
  <c r="AC790" i="15"/>
  <c r="AE790" i="15"/>
  <c r="AF790" i="15"/>
  <c r="AG790" i="15"/>
  <c r="AA791" i="15"/>
  <c r="AH791" i="15" s="1"/>
  <c r="AB791" i="15"/>
  <c r="AC791" i="15"/>
  <c r="AE791" i="15"/>
  <c r="AD791" i="15" s="1"/>
  <c r="AF791" i="15"/>
  <c r="AG791" i="15" s="1"/>
  <c r="AA792" i="15"/>
  <c r="AH792" i="15" s="1"/>
  <c r="AB792" i="15"/>
  <c r="AC792" i="15"/>
  <c r="AE792" i="15"/>
  <c r="AF792" i="15"/>
  <c r="AG792" i="15" s="1"/>
  <c r="AA793" i="15"/>
  <c r="AH793" i="15" s="1"/>
  <c r="AB793" i="15"/>
  <c r="AC793" i="15"/>
  <c r="AE793" i="15"/>
  <c r="AI793" i="15" s="1"/>
  <c r="AJ793" i="15" s="1"/>
  <c r="AF793" i="15"/>
  <c r="AG793" i="15" s="1"/>
  <c r="AA794" i="15"/>
  <c r="AH794" i="15" s="1"/>
  <c r="AB794" i="15"/>
  <c r="AC794" i="15"/>
  <c r="AE794" i="15" s="1"/>
  <c r="AF794" i="15"/>
  <c r="AG794" i="15" s="1"/>
  <c r="AK24" i="17" l="1"/>
  <c r="AL24" i="17"/>
  <c r="AD210" i="17"/>
  <c r="AD175" i="17"/>
  <c r="AI161" i="17"/>
  <c r="AM161" i="17" s="1"/>
  <c r="AI158" i="17"/>
  <c r="AJ158" i="17" s="1"/>
  <c r="AD592" i="17"/>
  <c r="AD550" i="17"/>
  <c r="AD291" i="17"/>
  <c r="AD281" i="17"/>
  <c r="AD217" i="17"/>
  <c r="AD199" i="17"/>
  <c r="AD189" i="17"/>
  <c r="AD44" i="17"/>
  <c r="AI682" i="17"/>
  <c r="AJ682" i="17" s="1"/>
  <c r="AI675" i="17"/>
  <c r="AK675" i="17" s="1"/>
  <c r="AI588" i="17"/>
  <c r="AJ588" i="17" s="1"/>
  <c r="AI581" i="17"/>
  <c r="AL581" i="17" s="1"/>
  <c r="AD560" i="17"/>
  <c r="AI539" i="17"/>
  <c r="AJ539" i="17" s="1"/>
  <c r="AD530" i="17"/>
  <c r="AI515" i="17"/>
  <c r="AJ515" i="17" s="1"/>
  <c r="AI494" i="17"/>
  <c r="AL494" i="17" s="1"/>
  <c r="AI480" i="17"/>
  <c r="AM480" i="17" s="1"/>
  <c r="AI458" i="17"/>
  <c r="AJ458" i="17" s="1"/>
  <c r="AI422" i="17"/>
  <c r="AJ422" i="17" s="1"/>
  <c r="AI365" i="17"/>
  <c r="AD355" i="17"/>
  <c r="AI322" i="17"/>
  <c r="AJ322" i="17" s="1"/>
  <c r="AD315" i="17"/>
  <c r="AI273" i="17"/>
  <c r="AJ273" i="17" s="1"/>
  <c r="AI248" i="17"/>
  <c r="AI241" i="17"/>
  <c r="AK241" i="17" s="1"/>
  <c r="AI219" i="17"/>
  <c r="AJ219" i="17" s="1"/>
  <c r="AI164" i="17"/>
  <c r="AD105" i="17"/>
  <c r="AD6" i="17"/>
  <c r="AD789" i="17"/>
  <c r="AI778" i="17"/>
  <c r="AJ778" i="17" s="1"/>
  <c r="AD772" i="17"/>
  <c r="AD769" i="17"/>
  <c r="AI657" i="17"/>
  <c r="AJ657" i="17" s="1"/>
  <c r="AI654" i="17"/>
  <c r="AK654" i="17" s="1"/>
  <c r="AI619" i="17"/>
  <c r="AL619" i="17" s="1"/>
  <c r="AD570" i="17"/>
  <c r="AD563" i="17"/>
  <c r="AI552" i="17"/>
  <c r="AK552" i="17" s="1"/>
  <c r="AD522" i="17"/>
  <c r="AI403" i="17"/>
  <c r="AJ403" i="17" s="1"/>
  <c r="AD368" i="17"/>
  <c r="AD358" i="17"/>
  <c r="AD351" i="17"/>
  <c r="AI293" i="17"/>
  <c r="AK293" i="17" s="1"/>
  <c r="AI283" i="17"/>
  <c r="AL283" i="17" s="1"/>
  <c r="AI254" i="17"/>
  <c r="AJ254" i="17" s="1"/>
  <c r="AI198" i="17"/>
  <c r="AK198" i="17" s="1"/>
  <c r="AI160" i="17"/>
  <c r="AJ160" i="17" s="1"/>
  <c r="AI121" i="17"/>
  <c r="AM121" i="17" s="1"/>
  <c r="AD118" i="17"/>
  <c r="AI78" i="17"/>
  <c r="AJ78" i="17" s="1"/>
  <c r="AI49" i="17"/>
  <c r="AK49" i="17" s="1"/>
  <c r="AI36" i="17"/>
  <c r="AK36" i="17" s="1"/>
  <c r="AD9" i="17"/>
  <c r="AD454" i="17"/>
  <c r="AD436" i="17"/>
  <c r="AI100" i="17"/>
  <c r="AJ100" i="17" s="1"/>
  <c r="AD12" i="17"/>
  <c r="AD757" i="17"/>
  <c r="AI747" i="17"/>
  <c r="AK747" i="17" s="1"/>
  <c r="AI737" i="17"/>
  <c r="AI670" i="17"/>
  <c r="AJ670" i="17" s="1"/>
  <c r="AI667" i="17"/>
  <c r="AD660" i="17"/>
  <c r="AI622" i="17"/>
  <c r="AJ622" i="17" s="1"/>
  <c r="AI597" i="17"/>
  <c r="AM597" i="17" s="1"/>
  <c r="AI587" i="17"/>
  <c r="AK587" i="17" s="1"/>
  <c r="AI576" i="17"/>
  <c r="AJ576" i="17" s="1"/>
  <c r="AI555" i="17"/>
  <c r="AI541" i="17"/>
  <c r="AD500" i="17"/>
  <c r="AI413" i="17"/>
  <c r="AJ413" i="17" s="1"/>
  <c r="AD395" i="17"/>
  <c r="AI367" i="17"/>
  <c r="AK367" i="17" s="1"/>
  <c r="AM328" i="17"/>
  <c r="AI218" i="17"/>
  <c r="AK218" i="17" s="1"/>
  <c r="AD201" i="17"/>
  <c r="AI194" i="17"/>
  <c r="AD191" i="17"/>
  <c r="AI176" i="17"/>
  <c r="AI170" i="17"/>
  <c r="AJ170" i="17" s="1"/>
  <c r="AD153" i="17"/>
  <c r="AI149" i="17"/>
  <c r="AM149" i="17" s="1"/>
  <c r="AI146" i="17"/>
  <c r="AJ146" i="17" s="1"/>
  <c r="AI39" i="17"/>
  <c r="AI788" i="17"/>
  <c r="AJ788" i="17" s="1"/>
  <c r="AI572" i="17"/>
  <c r="AJ572" i="17" s="1"/>
  <c r="AI544" i="17"/>
  <c r="AL544" i="17" s="1"/>
  <c r="AI534" i="17"/>
  <c r="AL534" i="17" s="1"/>
  <c r="AI521" i="17"/>
  <c r="AJ521" i="17" s="1"/>
  <c r="AI489" i="17"/>
  <c r="AI485" i="17"/>
  <c r="AJ485" i="17" s="1"/>
  <c r="AI446" i="17"/>
  <c r="AJ446" i="17" s="1"/>
  <c r="AI275" i="17"/>
  <c r="AK275" i="17" s="1"/>
  <c r="AI8" i="17"/>
  <c r="AI740" i="17"/>
  <c r="AJ740" i="17" s="1"/>
  <c r="AI691" i="17"/>
  <c r="AK691" i="17" s="1"/>
  <c r="AI653" i="17"/>
  <c r="AJ653" i="17" s="1"/>
  <c r="AD374" i="17"/>
  <c r="AI370" i="17"/>
  <c r="AI353" i="17"/>
  <c r="AI306" i="17"/>
  <c r="AJ306" i="17" s="1"/>
  <c r="AD299" i="17"/>
  <c r="AD279" i="17"/>
  <c r="AI253" i="17"/>
  <c r="AJ253" i="17" s="1"/>
  <c r="AI142" i="17"/>
  <c r="AJ142" i="17" s="1"/>
  <c r="AD139" i="17"/>
  <c r="AI48" i="17"/>
  <c r="AJ48" i="17" s="1"/>
  <c r="AI611" i="17"/>
  <c r="AK611" i="17" s="1"/>
  <c r="AD604" i="17"/>
  <c r="AI456" i="17"/>
  <c r="AJ456" i="17" s="1"/>
  <c r="AD435" i="17"/>
  <c r="AD331" i="17"/>
  <c r="AI228" i="17"/>
  <c r="AJ228" i="17" s="1"/>
  <c r="AD159" i="17"/>
  <c r="AD62" i="17"/>
  <c r="AI759" i="17"/>
  <c r="AK759" i="17" s="1"/>
  <c r="AI736" i="17"/>
  <c r="AJ736" i="17" s="1"/>
  <c r="AI722" i="17"/>
  <c r="AJ722" i="17" s="1"/>
  <c r="AI676" i="17"/>
  <c r="AJ676" i="17" s="1"/>
  <c r="AI642" i="17"/>
  <c r="AK642" i="17" s="1"/>
  <c r="AD624" i="17"/>
  <c r="AI607" i="17"/>
  <c r="AJ607" i="17" s="1"/>
  <c r="AI582" i="17"/>
  <c r="AM582" i="17" s="1"/>
  <c r="AI540" i="17"/>
  <c r="AK540" i="17" s="1"/>
  <c r="AI495" i="17"/>
  <c r="AM495" i="17" s="1"/>
  <c r="AD478" i="17"/>
  <c r="AI423" i="17"/>
  <c r="AI412" i="17"/>
  <c r="AJ412" i="17" s="1"/>
  <c r="AI366" i="17"/>
  <c r="AJ366" i="17" s="1"/>
  <c r="AD363" i="17"/>
  <c r="AI345" i="17"/>
  <c r="AJ345" i="17" s="1"/>
  <c r="AD302" i="17"/>
  <c r="AD246" i="17"/>
  <c r="AI193" i="17"/>
  <c r="AJ193" i="17" s="1"/>
  <c r="AI186" i="17"/>
  <c r="AK186" i="17" s="1"/>
  <c r="AI148" i="17"/>
  <c r="AJ148" i="17" s="1"/>
  <c r="AD106" i="17"/>
  <c r="AD80" i="17"/>
  <c r="AI790" i="17"/>
  <c r="AJ790" i="17" s="1"/>
  <c r="AI773" i="17"/>
  <c r="AD763" i="17"/>
  <c r="AI749" i="17"/>
  <c r="AJ749" i="17" s="1"/>
  <c r="AI746" i="17"/>
  <c r="AJ746" i="17" s="1"/>
  <c r="AI700" i="17"/>
  <c r="AJ700" i="17" s="1"/>
  <c r="AI645" i="17"/>
  <c r="AJ645" i="17" s="1"/>
  <c r="AI571" i="17"/>
  <c r="AJ571" i="17" s="1"/>
  <c r="AI509" i="17"/>
  <c r="AJ509" i="17" s="1"/>
  <c r="AI312" i="17"/>
  <c r="AI298" i="17"/>
  <c r="AK298" i="17" s="1"/>
  <c r="AI231" i="17"/>
  <c r="AJ231" i="17" s="1"/>
  <c r="AI58" i="17"/>
  <c r="AK58" i="17" s="1"/>
  <c r="AI27" i="17"/>
  <c r="AL27" i="17" s="1"/>
  <c r="AJ508" i="16"/>
  <c r="AL508" i="16"/>
  <c r="AL435" i="16"/>
  <c r="AK435" i="16"/>
  <c r="AK622" i="16"/>
  <c r="AM622" i="16"/>
  <c r="AJ472" i="16"/>
  <c r="AM472" i="16"/>
  <c r="AK472" i="16"/>
  <c r="AL151" i="16"/>
  <c r="AM151" i="16"/>
  <c r="AL706" i="16"/>
  <c r="AM706" i="16"/>
  <c r="AK67" i="16"/>
  <c r="AJ67" i="16"/>
  <c r="AM155" i="16"/>
  <c r="AK155" i="16"/>
  <c r="AI602" i="16"/>
  <c r="AL600" i="16"/>
  <c r="AH596" i="16"/>
  <c r="AH584" i="16"/>
  <c r="AD543" i="16"/>
  <c r="AD467" i="16"/>
  <c r="AI464" i="16"/>
  <c r="AJ464" i="16" s="1"/>
  <c r="AF462" i="16"/>
  <c r="AG462" i="16" s="1"/>
  <c r="AH434" i="16"/>
  <c r="AF422" i="16"/>
  <c r="AG422" i="16" s="1"/>
  <c r="AI402" i="16"/>
  <c r="AI389" i="16"/>
  <c r="AJ389" i="16" s="1"/>
  <c r="AI372" i="16"/>
  <c r="AJ372" i="16" s="1"/>
  <c r="AI370" i="16"/>
  <c r="AI354" i="16"/>
  <c r="AK354" i="16" s="1"/>
  <c r="AI341" i="16"/>
  <c r="AI317" i="16"/>
  <c r="AD305" i="16"/>
  <c r="AI295" i="16"/>
  <c r="AJ295" i="16" s="1"/>
  <c r="AM233" i="16"/>
  <c r="AF226" i="16"/>
  <c r="AG226" i="16" s="1"/>
  <c r="AF204" i="16"/>
  <c r="AG204" i="16" s="1"/>
  <c r="AD192" i="16"/>
  <c r="AD183" i="16"/>
  <c r="AF178" i="16"/>
  <c r="AG178" i="16" s="1"/>
  <c r="AI176" i="16"/>
  <c r="AD155" i="16"/>
  <c r="AD151" i="16"/>
  <c r="AH143" i="16"/>
  <c r="AD98" i="16"/>
  <c r="AI85" i="16"/>
  <c r="AJ85" i="16" s="1"/>
  <c r="AI37" i="16"/>
  <c r="AL29" i="16"/>
  <c r="AD727" i="16"/>
  <c r="AH713" i="16"/>
  <c r="AH693" i="16"/>
  <c r="AI674" i="16"/>
  <c r="AK674" i="16" s="1"/>
  <c r="AD660" i="16"/>
  <c r="AD629" i="16"/>
  <c r="AD622" i="16"/>
  <c r="AH590" i="16"/>
  <c r="AM579" i="16"/>
  <c r="AK551" i="16"/>
  <c r="AD541" i="16"/>
  <c r="AK527" i="16"/>
  <c r="AD498" i="16"/>
  <c r="AH486" i="16"/>
  <c r="AI476" i="16"/>
  <c r="AJ476" i="16" s="1"/>
  <c r="AF449" i="16"/>
  <c r="AG449" i="16" s="1"/>
  <c r="AH424" i="16"/>
  <c r="AD417" i="16"/>
  <c r="AI382" i="16"/>
  <c r="AH341" i="16"/>
  <c r="AF331" i="16"/>
  <c r="AG331" i="16" s="1"/>
  <c r="AH329" i="16"/>
  <c r="AH317" i="16"/>
  <c r="AH297" i="16"/>
  <c r="AH180" i="16"/>
  <c r="AL166" i="16"/>
  <c r="AF148" i="16"/>
  <c r="AG148" i="16" s="1"/>
  <c r="AI133" i="16"/>
  <c r="AL133" i="16" s="1"/>
  <c r="AL205" i="17"/>
  <c r="AI773" i="16"/>
  <c r="AH764" i="16"/>
  <c r="AK744" i="16"/>
  <c r="AD722" i="16"/>
  <c r="AD718" i="16"/>
  <c r="AH695" i="16"/>
  <c r="AF674" i="16"/>
  <c r="AG674" i="16" s="1"/>
  <c r="AF655" i="16"/>
  <c r="AG655" i="16" s="1"/>
  <c r="AH639" i="16"/>
  <c r="AI557" i="16"/>
  <c r="AL557" i="16" s="1"/>
  <c r="AI553" i="16"/>
  <c r="AJ553" i="16" s="1"/>
  <c r="AI544" i="16"/>
  <c r="AK531" i="16"/>
  <c r="AF515" i="16"/>
  <c r="AG515" i="16" s="1"/>
  <c r="AF510" i="16"/>
  <c r="AG510" i="16" s="1"/>
  <c r="AL491" i="16"/>
  <c r="AH474" i="16"/>
  <c r="AH459" i="16"/>
  <c r="AI400" i="16"/>
  <c r="AM400" i="16" s="1"/>
  <c r="AF391" i="16"/>
  <c r="AG391" i="16" s="1"/>
  <c r="AF382" i="16"/>
  <c r="AG382" i="16" s="1"/>
  <c r="AF374" i="16"/>
  <c r="AG374" i="16" s="1"/>
  <c r="AD361" i="16"/>
  <c r="AF333" i="16"/>
  <c r="AG333" i="16" s="1"/>
  <c r="AD324" i="16"/>
  <c r="AF319" i="16"/>
  <c r="AG319" i="16" s="1"/>
  <c r="AD315" i="16"/>
  <c r="AF288" i="16"/>
  <c r="AG288" i="16" s="1"/>
  <c r="AI278" i="16"/>
  <c r="AK278" i="16" s="1"/>
  <c r="AF252" i="16"/>
  <c r="AG252" i="16" s="1"/>
  <c r="AH250" i="16"/>
  <c r="AI248" i="16"/>
  <c r="AK248" i="16" s="1"/>
  <c r="AF228" i="16"/>
  <c r="AG228" i="16" s="1"/>
  <c r="AH213" i="16"/>
  <c r="AK166" i="16"/>
  <c r="AH152" i="16"/>
  <c r="AD143" i="16"/>
  <c r="AH133" i="16"/>
  <c r="AF123" i="16"/>
  <c r="AG123" i="16" s="1"/>
  <c r="AH115" i="16"/>
  <c r="AF82" i="16"/>
  <c r="AG82" i="16" s="1"/>
  <c r="AD61" i="16"/>
  <c r="AD42" i="16"/>
  <c r="AH31" i="16"/>
  <c r="AK11" i="16"/>
  <c r="AH6" i="16"/>
  <c r="AH761" i="16"/>
  <c r="AH735" i="16"/>
  <c r="AH635" i="16"/>
  <c r="AH419" i="16"/>
  <c r="AL36" i="17"/>
  <c r="AI784" i="16"/>
  <c r="AF782" i="16"/>
  <c r="AG782" i="16" s="1"/>
  <c r="AM768" i="16"/>
  <c r="AD713" i="16"/>
  <c r="AD655" i="16"/>
  <c r="AI585" i="16"/>
  <c r="AM585" i="16" s="1"/>
  <c r="AF548" i="16"/>
  <c r="AG548" i="16" s="1"/>
  <c r="AF533" i="16"/>
  <c r="AG533" i="16" s="1"/>
  <c r="AH524" i="16"/>
  <c r="AD515" i="16"/>
  <c r="AH512" i="16"/>
  <c r="AD510" i="16"/>
  <c r="AD491" i="16"/>
  <c r="AH488" i="16"/>
  <c r="AF468" i="16"/>
  <c r="AG468" i="16" s="1"/>
  <c r="AL393" i="16"/>
  <c r="AI367" i="16"/>
  <c r="AL367" i="16" s="1"/>
  <c r="AF358" i="16"/>
  <c r="AG358" i="16" s="1"/>
  <c r="AF349" i="16"/>
  <c r="AG349" i="16" s="1"/>
  <c r="AD345" i="16"/>
  <c r="AD333" i="16"/>
  <c r="AD329" i="16"/>
  <c r="AD321" i="16"/>
  <c r="AH268" i="16"/>
  <c r="AH263" i="16"/>
  <c r="AD250" i="16"/>
  <c r="AH239" i="16"/>
  <c r="AI223" i="16"/>
  <c r="AJ223" i="16" s="1"/>
  <c r="AF215" i="16"/>
  <c r="AG215" i="16" s="1"/>
  <c r="AD206" i="16"/>
  <c r="AD180" i="16"/>
  <c r="AD154" i="16"/>
  <c r="AL137" i="16"/>
  <c r="AI43" i="16"/>
  <c r="AK43" i="16" s="1"/>
  <c r="AD31" i="16"/>
  <c r="AM737" i="16"/>
  <c r="AI719" i="16"/>
  <c r="AJ719" i="16" s="1"/>
  <c r="AI686" i="16"/>
  <c r="AK686" i="16" s="1"/>
  <c r="AI684" i="16"/>
  <c r="AH666" i="16"/>
  <c r="AF632" i="16"/>
  <c r="AG632" i="16" s="1"/>
  <c r="AI628" i="16"/>
  <c r="AI623" i="16"/>
  <c r="AI621" i="16"/>
  <c r="AJ621" i="16" s="1"/>
  <c r="AM612" i="16"/>
  <c r="AF599" i="16"/>
  <c r="AG599" i="16" s="1"/>
  <c r="AF597" i="16"/>
  <c r="AG597" i="16" s="1"/>
  <c r="AM587" i="16"/>
  <c r="AH585" i="16"/>
  <c r="AF581" i="16"/>
  <c r="AG581" i="16" s="1"/>
  <c r="AH570" i="16"/>
  <c r="AI568" i="16"/>
  <c r="AK568" i="16" s="1"/>
  <c r="AM563" i="16"/>
  <c r="AH542" i="16"/>
  <c r="AF535" i="16"/>
  <c r="AG535" i="16" s="1"/>
  <c r="AD522" i="16"/>
  <c r="AD517" i="16"/>
  <c r="AH506" i="16"/>
  <c r="AI497" i="16"/>
  <c r="AD493" i="16"/>
  <c r="AH483" i="16"/>
  <c r="AD478" i="16"/>
  <c r="AF461" i="16"/>
  <c r="AG461" i="16" s="1"/>
  <c r="AD451" i="16"/>
  <c r="AI446" i="16"/>
  <c r="AH435" i="16"/>
  <c r="AH416" i="16"/>
  <c r="AM397" i="16"/>
  <c r="AJ393" i="16"/>
  <c r="AH353" i="16"/>
  <c r="AD254" i="16"/>
  <c r="AD230" i="16"/>
  <c r="AF203" i="16"/>
  <c r="AG203" i="16" s="1"/>
  <c r="AD182" i="16"/>
  <c r="AI177" i="16"/>
  <c r="AD166" i="16"/>
  <c r="AJ137" i="16"/>
  <c r="AH79" i="16"/>
  <c r="AH55" i="16"/>
  <c r="AL23" i="16"/>
  <c r="AH18" i="16"/>
  <c r="AD11" i="16"/>
  <c r="AI8" i="16"/>
  <c r="AM8" i="16" s="1"/>
  <c r="AH721" i="16"/>
  <c r="AK717" i="16"/>
  <c r="AI701" i="16"/>
  <c r="AJ701" i="16" s="1"/>
  <c r="AI688" i="16"/>
  <c r="AI677" i="16"/>
  <c r="AJ677" i="16" s="1"/>
  <c r="AH630" i="16"/>
  <c r="AI619" i="16"/>
  <c r="AL612" i="16"/>
  <c r="AI601" i="16"/>
  <c r="AK601" i="16" s="1"/>
  <c r="AK563" i="16"/>
  <c r="AL554" i="16"/>
  <c r="AF497" i="16"/>
  <c r="AG497" i="16" s="1"/>
  <c r="AH446" i="16"/>
  <c r="AH423" i="16"/>
  <c r="AI360" i="16"/>
  <c r="AJ360" i="16" s="1"/>
  <c r="AI355" i="16"/>
  <c r="AF137" i="16"/>
  <c r="AG137" i="16" s="1"/>
  <c r="AI74" i="16"/>
  <c r="AM74" i="16" s="1"/>
  <c r="AJ41" i="16"/>
  <c r="AF23" i="16"/>
  <c r="AG23" i="16" s="1"/>
  <c r="AL571" i="17"/>
  <c r="AI741" i="16"/>
  <c r="AF739" i="16"/>
  <c r="AG739" i="16" s="1"/>
  <c r="AH723" i="16"/>
  <c r="AI710" i="16"/>
  <c r="AK710" i="16" s="1"/>
  <c r="AI703" i="16"/>
  <c r="AH675" i="16"/>
  <c r="AH663" i="16"/>
  <c r="AI790" i="16"/>
  <c r="AI785" i="16"/>
  <c r="AM785" i="16" s="1"/>
  <c r="AH741" i="16"/>
  <c r="AF734" i="16"/>
  <c r="AG734" i="16" s="1"/>
  <c r="AD732" i="16"/>
  <c r="AH710" i="16"/>
  <c r="AF703" i="16"/>
  <c r="AG703" i="16" s="1"/>
  <c r="AD694" i="16"/>
  <c r="AH673" i="16"/>
  <c r="AI645" i="16"/>
  <c r="AD643" i="16"/>
  <c r="AI636" i="16"/>
  <c r="AI616" i="16"/>
  <c r="AF612" i="16"/>
  <c r="AG612" i="16" s="1"/>
  <c r="AD563" i="16"/>
  <c r="AD526" i="16"/>
  <c r="AI507" i="16"/>
  <c r="AI471" i="16"/>
  <c r="AD439" i="16"/>
  <c r="AD397" i="16"/>
  <c r="AD373" i="16"/>
  <c r="AD137" i="16"/>
  <c r="AI124" i="16"/>
  <c r="AH114" i="16"/>
  <c r="AH57" i="16"/>
  <c r="AH50" i="16"/>
  <c r="AH543" i="16"/>
  <c r="AF436" i="16"/>
  <c r="AG436" i="16" s="1"/>
  <c r="AD369" i="16"/>
  <c r="AF357" i="16"/>
  <c r="AG357" i="16" s="1"/>
  <c r="AD325" i="16"/>
  <c r="AD316" i="16"/>
  <c r="AD272" i="16"/>
  <c r="AF267" i="16"/>
  <c r="AG267" i="16" s="1"/>
  <c r="AF260" i="16"/>
  <c r="AG260" i="16" s="1"/>
  <c r="AI238" i="16"/>
  <c r="AK238" i="16" s="1"/>
  <c r="AH229" i="16"/>
  <c r="AD212" i="16"/>
  <c r="AI209" i="16"/>
  <c r="AJ209" i="16" s="1"/>
  <c r="AI197" i="16"/>
  <c r="AJ188" i="16"/>
  <c r="AH151" i="16"/>
  <c r="AF124" i="16"/>
  <c r="AG124" i="16" s="1"/>
  <c r="AD96" i="16"/>
  <c r="AK71" i="16"/>
  <c r="AI69" i="16"/>
  <c r="AI787" i="16"/>
  <c r="AJ783" i="16"/>
  <c r="AD734" i="16"/>
  <c r="AH681" i="16"/>
  <c r="AH586" i="16"/>
  <c r="AF560" i="16"/>
  <c r="AG560" i="16" s="1"/>
  <c r="AH523" i="16"/>
  <c r="AH518" i="16"/>
  <c r="AH494" i="16"/>
  <c r="AF467" i="16"/>
  <c r="AG467" i="16" s="1"/>
  <c r="AH409" i="16"/>
  <c r="AF155" i="16"/>
  <c r="AG155" i="16" s="1"/>
  <c r="AI121" i="16"/>
  <c r="AH69" i="16"/>
  <c r="AM654" i="17"/>
  <c r="AF787" i="16"/>
  <c r="AG787" i="16" s="1"/>
  <c r="AH783" i="16"/>
  <c r="AD778" i="16"/>
  <c r="AK729" i="16"/>
  <c r="AK720" i="16"/>
  <c r="AI700" i="16"/>
  <c r="AL691" i="16"/>
  <c r="AD638" i="16"/>
  <c r="AK631" i="16"/>
  <c r="AH598" i="16"/>
  <c r="AL588" i="16"/>
  <c r="AF569" i="16"/>
  <c r="AG569" i="16" s="1"/>
  <c r="AD547" i="16"/>
  <c r="AD503" i="16"/>
  <c r="AI500" i="16"/>
  <c r="AJ500" i="16" s="1"/>
  <c r="AF498" i="16"/>
  <c r="AG498" i="16" s="1"/>
  <c r="AH482" i="16"/>
  <c r="AF440" i="16"/>
  <c r="AG440" i="16" s="1"/>
  <c r="AD436" i="16"/>
  <c r="AD427" i="16"/>
  <c r="AF415" i="16"/>
  <c r="AG415" i="16" s="1"/>
  <c r="AF394" i="16"/>
  <c r="AG394" i="16" s="1"/>
  <c r="AD291" i="16"/>
  <c r="AD274" i="16"/>
  <c r="AF269" i="16"/>
  <c r="AG269" i="16" s="1"/>
  <c r="AF264" i="16"/>
  <c r="AG264" i="16" s="1"/>
  <c r="AH246" i="16"/>
  <c r="AF231" i="16"/>
  <c r="AG231" i="16" s="1"/>
  <c r="AI226" i="16"/>
  <c r="AJ226" i="16" s="1"/>
  <c r="AF216" i="16"/>
  <c r="AG216" i="16" s="1"/>
  <c r="AH162" i="16"/>
  <c r="AF118" i="16"/>
  <c r="AG118" i="16" s="1"/>
  <c r="AH78" i="16"/>
  <c r="AH54" i="16"/>
  <c r="AH27" i="16"/>
  <c r="AJ508" i="17"/>
  <c r="AM127" i="15"/>
  <c r="AJ127" i="15"/>
  <c r="AL432" i="15"/>
  <c r="AJ432" i="15"/>
  <c r="AM113" i="15"/>
  <c r="AL113" i="15"/>
  <c r="AK113" i="15"/>
  <c r="AJ686" i="15"/>
  <c r="AL686" i="15"/>
  <c r="AL664" i="15"/>
  <c r="AJ664" i="15"/>
  <c r="AK664" i="15"/>
  <c r="AM664" i="15"/>
  <c r="AJ575" i="15"/>
  <c r="AK575" i="15"/>
  <c r="AL575" i="15"/>
  <c r="AM575" i="15"/>
  <c r="AK568" i="15"/>
  <c r="AJ568" i="15"/>
  <c r="AL297" i="15"/>
  <c r="AM297" i="15"/>
  <c r="AJ297" i="15"/>
  <c r="AK297" i="15"/>
  <c r="AJ176" i="15"/>
  <c r="AL176" i="15"/>
  <c r="AM176" i="15"/>
  <c r="AK652" i="15"/>
  <c r="AJ652" i="15"/>
  <c r="AL652" i="15"/>
  <c r="AI762" i="15"/>
  <c r="AM734" i="15"/>
  <c r="AJ676" i="15"/>
  <c r="AD671" i="15"/>
  <c r="AD664" i="15"/>
  <c r="AD623" i="15"/>
  <c r="AI621" i="15"/>
  <c r="AM621" i="15" s="1"/>
  <c r="AD608" i="15"/>
  <c r="AD584" i="15"/>
  <c r="AM565" i="15"/>
  <c r="AI561" i="15"/>
  <c r="AI506" i="15"/>
  <c r="AJ506" i="15" s="1"/>
  <c r="AI502" i="15"/>
  <c r="AM502" i="15" s="1"/>
  <c r="AK497" i="15"/>
  <c r="AK485" i="15"/>
  <c r="AD480" i="15"/>
  <c r="AD452" i="15"/>
  <c r="AD450" i="15"/>
  <c r="AI430" i="15"/>
  <c r="AM430" i="15" s="1"/>
  <c r="AL426" i="15"/>
  <c r="AD366" i="15"/>
  <c r="AD333" i="15"/>
  <c r="AI309" i="15"/>
  <c r="AD297" i="15"/>
  <c r="AD285" i="15"/>
  <c r="AI261" i="15"/>
  <c r="AK261" i="15" s="1"/>
  <c r="AL237" i="15"/>
  <c r="AD236" i="15"/>
  <c r="AI226" i="15"/>
  <c r="AD163" i="15"/>
  <c r="AD127" i="15"/>
  <c r="AD113" i="15"/>
  <c r="AD52" i="15"/>
  <c r="AD44" i="15"/>
  <c r="AD28" i="15"/>
  <c r="AD24" i="15"/>
  <c r="AI8" i="15"/>
  <c r="AM745" i="15"/>
  <c r="AM500" i="15"/>
  <c r="AI101" i="15"/>
  <c r="AL84" i="15"/>
  <c r="AI59" i="15"/>
  <c r="AL59" i="15" s="1"/>
  <c r="AM615" i="17"/>
  <c r="AD781" i="15"/>
  <c r="AM757" i="15"/>
  <c r="AI753" i="15"/>
  <c r="AL745" i="15"/>
  <c r="AL735" i="15"/>
  <c r="AI724" i="15"/>
  <c r="AI704" i="15"/>
  <c r="AJ704" i="15" s="1"/>
  <c r="AI692" i="15"/>
  <c r="AJ692" i="15" s="1"/>
  <c r="AI677" i="15"/>
  <c r="AK677" i="15" s="1"/>
  <c r="AD665" i="15"/>
  <c r="AI653" i="15"/>
  <c r="AD652" i="15"/>
  <c r="AD554" i="15"/>
  <c r="AI539" i="15"/>
  <c r="AL539" i="15" s="1"/>
  <c r="AD536" i="15"/>
  <c r="AL500" i="15"/>
  <c r="AI455" i="15"/>
  <c r="AD440" i="15"/>
  <c r="AD432" i="15"/>
  <c r="AD404" i="15"/>
  <c r="AI373" i="15"/>
  <c r="AK373" i="15" s="1"/>
  <c r="AD360" i="15"/>
  <c r="AI336" i="15"/>
  <c r="AI204" i="15"/>
  <c r="AL193" i="15"/>
  <c r="AI183" i="15"/>
  <c r="AM183" i="15" s="1"/>
  <c r="AL177" i="15"/>
  <c r="AI146" i="15"/>
  <c r="AI122" i="15"/>
  <c r="AL122" i="15" s="1"/>
  <c r="AD105" i="15"/>
  <c r="AD80" i="15"/>
  <c r="AI53" i="15"/>
  <c r="AI47" i="15"/>
  <c r="AL47" i="15" s="1"/>
  <c r="AM699" i="17"/>
  <c r="AJ494" i="17"/>
  <c r="AM437" i="17"/>
  <c r="AK745" i="15"/>
  <c r="AK735" i="15"/>
  <c r="AL722" i="15"/>
  <c r="AI690" i="15"/>
  <c r="AI659" i="15"/>
  <c r="AJ646" i="15"/>
  <c r="AI589" i="15"/>
  <c r="AI585" i="15"/>
  <c r="AM585" i="15" s="1"/>
  <c r="AD572" i="15"/>
  <c r="AD524" i="15"/>
  <c r="AJ500" i="15"/>
  <c r="AD459" i="15"/>
  <c r="AI453" i="15"/>
  <c r="AD444" i="15"/>
  <c r="AI342" i="15"/>
  <c r="AI274" i="15"/>
  <c r="AL264" i="15"/>
  <c r="AI240" i="15"/>
  <c r="AL240" i="15" s="1"/>
  <c r="AI229" i="15"/>
  <c r="AK229" i="15" s="1"/>
  <c r="AJ177" i="15"/>
  <c r="AI172" i="15"/>
  <c r="AJ172" i="15" s="1"/>
  <c r="AD784" i="15"/>
  <c r="AD766" i="15"/>
  <c r="AJ735" i="15"/>
  <c r="AK722" i="15"/>
  <c r="AL663" i="15"/>
  <c r="AI638" i="15"/>
  <c r="AM622" i="15"/>
  <c r="AI579" i="15"/>
  <c r="AK579" i="15" s="1"/>
  <c r="AI555" i="15"/>
  <c r="AJ498" i="15"/>
  <c r="AD491" i="15"/>
  <c r="AI445" i="15"/>
  <c r="AK445" i="15" s="1"/>
  <c r="AD422" i="15"/>
  <c r="AM416" i="15"/>
  <c r="AD411" i="15"/>
  <c r="AI383" i="15"/>
  <c r="AL383" i="15" s="1"/>
  <c r="AI322" i="15"/>
  <c r="AI270" i="15"/>
  <c r="AJ264" i="15"/>
  <c r="AL249" i="15"/>
  <c r="AI217" i="15"/>
  <c r="AK217" i="15" s="1"/>
  <c r="AD212" i="15"/>
  <c r="AD208" i="15"/>
  <c r="AJ170" i="15"/>
  <c r="AI160" i="15"/>
  <c r="AI65" i="15"/>
  <c r="AM65" i="15" s="1"/>
  <c r="AI43" i="15"/>
  <c r="AJ43" i="15" s="1"/>
  <c r="AJ376" i="17"/>
  <c r="AK120" i="17"/>
  <c r="AJ62" i="17"/>
  <c r="AL496" i="17"/>
  <c r="AD745" i="15"/>
  <c r="AI716" i="15"/>
  <c r="AJ716" i="15" s="1"/>
  <c r="AI707" i="15"/>
  <c r="AI688" i="15"/>
  <c r="AI573" i="15"/>
  <c r="AM573" i="15" s="1"/>
  <c r="AI527" i="15"/>
  <c r="AL527" i="15" s="1"/>
  <c r="AI501" i="15"/>
  <c r="AD500" i="15"/>
  <c r="AI359" i="15"/>
  <c r="AJ359" i="15" s="1"/>
  <c r="AI345" i="15"/>
  <c r="AJ345" i="15" s="1"/>
  <c r="AD332" i="15"/>
  <c r="AI310" i="15"/>
  <c r="AD268" i="15"/>
  <c r="AI238" i="15"/>
  <c r="AD23" i="15"/>
  <c r="AI761" i="15"/>
  <c r="AK761" i="15" s="1"/>
  <c r="AI758" i="15"/>
  <c r="AI701" i="15"/>
  <c r="AI695" i="15"/>
  <c r="AD634" i="15"/>
  <c r="AD551" i="15"/>
  <c r="AI525" i="15"/>
  <c r="AI496" i="15"/>
  <c r="AD67" i="15"/>
  <c r="AD649" i="15"/>
  <c r="AL639" i="15"/>
  <c r="AD622" i="15"/>
  <c r="AM404" i="15"/>
  <c r="AI289" i="15"/>
  <c r="AI265" i="15"/>
  <c r="AK265" i="15" s="1"/>
  <c r="AD177" i="15"/>
  <c r="AD73" i="15"/>
  <c r="AD71" i="15"/>
  <c r="AD37" i="15"/>
  <c r="AD19" i="15"/>
  <c r="AK622" i="17"/>
  <c r="AM619" i="17"/>
  <c r="AD733" i="15"/>
  <c r="AK712" i="15"/>
  <c r="AI569" i="15"/>
  <c r="AM569" i="15" s="1"/>
  <c r="AI454" i="15"/>
  <c r="AM454" i="15" s="1"/>
  <c r="AI417" i="15"/>
  <c r="AL404" i="15"/>
  <c r="AI273" i="15"/>
  <c r="AJ234" i="15"/>
  <c r="AD213" i="15"/>
  <c r="AJ201" i="15"/>
  <c r="AI198" i="15"/>
  <c r="AL198" i="15" s="1"/>
  <c r="AI192" i="15"/>
  <c r="AL192" i="15" s="1"/>
  <c r="AD141" i="15"/>
  <c r="AD129" i="15"/>
  <c r="AD117" i="15"/>
  <c r="AI86" i="15"/>
  <c r="AJ86" i="15" s="1"/>
  <c r="AD85" i="15"/>
  <c r="AI50" i="15"/>
  <c r="AM50" i="15" s="1"/>
  <c r="AI7" i="15"/>
  <c r="AJ7" i="15" s="1"/>
  <c r="AL700" i="17"/>
  <c r="AK581" i="17"/>
  <c r="AI783" i="15"/>
  <c r="AL781" i="15"/>
  <c r="AI759" i="15"/>
  <c r="AJ712" i="15"/>
  <c r="AM676" i="15"/>
  <c r="AI675" i="15"/>
  <c r="AL675" i="15" s="1"/>
  <c r="AD604" i="15"/>
  <c r="AD571" i="15"/>
  <c r="AD542" i="15"/>
  <c r="AI478" i="15"/>
  <c r="AM478" i="15" s="1"/>
  <c r="AM476" i="15"/>
  <c r="AK404" i="15"/>
  <c r="AD337" i="15"/>
  <c r="AJ222" i="15"/>
  <c r="AJ111" i="15"/>
  <c r="AK100" i="15"/>
  <c r="AI20" i="15"/>
  <c r="AJ639" i="17"/>
  <c r="AM47" i="17"/>
  <c r="AJ773" i="17"/>
  <c r="AM773" i="17"/>
  <c r="AI504" i="17"/>
  <c r="AK504" i="17" s="1"/>
  <c r="AD504" i="17"/>
  <c r="AD441" i="17"/>
  <c r="AI441" i="17"/>
  <c r="AK441" i="17" s="1"/>
  <c r="AM320" i="17"/>
  <c r="AJ320" i="17"/>
  <c r="AL320" i="17"/>
  <c r="AI183" i="17"/>
  <c r="AJ183" i="17" s="1"/>
  <c r="AD183" i="17"/>
  <c r="AI85" i="17"/>
  <c r="AM85" i="17" s="1"/>
  <c r="AD85" i="17"/>
  <c r="AI71" i="17"/>
  <c r="AL71" i="17" s="1"/>
  <c r="AD71" i="17"/>
  <c r="AD43" i="17"/>
  <c r="AI43" i="17"/>
  <c r="AL43" i="17" s="1"/>
  <c r="AL9" i="17"/>
  <c r="AM9" i="17"/>
  <c r="AI776" i="17"/>
  <c r="AJ776" i="17" s="1"/>
  <c r="AD702" i="17"/>
  <c r="AA689" i="17"/>
  <c r="AD686" i="17"/>
  <c r="AI652" i="17"/>
  <c r="AJ652" i="17" s="1"/>
  <c r="AD599" i="17"/>
  <c r="AK12" i="17"/>
  <c r="AL12" i="17"/>
  <c r="AM444" i="17"/>
  <c r="AJ444" i="17"/>
  <c r="AK444" i="17"/>
  <c r="AL444" i="17"/>
  <c r="AD309" i="17"/>
  <c r="AI309" i="17"/>
  <c r="AJ309" i="17" s="1"/>
  <c r="AI224" i="17"/>
  <c r="AJ224" i="17" s="1"/>
  <c r="AD224" i="17"/>
  <c r="AI169" i="17"/>
  <c r="AD169" i="17"/>
  <c r="AD782" i="17"/>
  <c r="AD528" i="17"/>
  <c r="AJ503" i="17"/>
  <c r="AK503" i="17"/>
  <c r="AI127" i="17"/>
  <c r="AD127" i="17"/>
  <c r="AL80" i="17"/>
  <c r="AM80" i="17"/>
  <c r="AI739" i="17"/>
  <c r="AD739" i="17"/>
  <c r="AD664" i="17"/>
  <c r="AI664" i="17"/>
  <c r="AJ664" i="17" s="1"/>
  <c r="AD631" i="17"/>
  <c r="AI631" i="17"/>
  <c r="AL631" i="17" s="1"/>
  <c r="AD554" i="17"/>
  <c r="AK199" i="17"/>
  <c r="AJ199" i="17"/>
  <c r="AL199" i="17"/>
  <c r="AI151" i="17"/>
  <c r="AK151" i="17" s="1"/>
  <c r="AD151" i="17"/>
  <c r="AM109" i="17"/>
  <c r="AK109" i="17"/>
  <c r="AI91" i="17"/>
  <c r="AD91" i="17"/>
  <c r="AD704" i="17"/>
  <c r="AD605" i="17"/>
  <c r="AD574" i="17"/>
  <c r="AI574" i="17"/>
  <c r="AD557" i="17"/>
  <c r="AI557" i="17"/>
  <c r="AJ557" i="17" s="1"/>
  <c r="AK516" i="17"/>
  <c r="AJ516" i="17"/>
  <c r="AM516" i="17"/>
  <c r="AI468" i="17"/>
  <c r="AD468" i="17"/>
  <c r="AD425" i="17"/>
  <c r="AI425" i="17"/>
  <c r="AJ425" i="17" s="1"/>
  <c r="AI379" i="17"/>
  <c r="AD379" i="17"/>
  <c r="AJ365" i="17"/>
  <c r="AM365" i="17"/>
  <c r="AD333" i="17"/>
  <c r="AI333" i="17"/>
  <c r="AI130" i="17"/>
  <c r="AM130" i="17" s="1"/>
  <c r="AD130" i="17"/>
  <c r="AI51" i="17"/>
  <c r="AL51" i="17" s="1"/>
  <c r="AD51" i="17"/>
  <c r="AD765" i="17"/>
  <c r="AD748" i="17"/>
  <c r="AI745" i="17"/>
  <c r="AD745" i="17"/>
  <c r="AD725" i="17"/>
  <c r="AI725" i="17"/>
  <c r="AJ725" i="17" s="1"/>
  <c r="AI230" i="17"/>
  <c r="AD230" i="17"/>
  <c r="AI65" i="17"/>
  <c r="AL65" i="17" s="1"/>
  <c r="AD65" i="17"/>
  <c r="AI347" i="17"/>
  <c r="AJ347" i="17" s="1"/>
  <c r="AD347" i="17"/>
  <c r="AD318" i="17"/>
  <c r="AI318" i="17"/>
  <c r="AL318" i="17" s="1"/>
  <c r="AD300" i="17"/>
  <c r="AI300" i="17"/>
  <c r="AI195" i="17"/>
  <c r="AD195" i="17"/>
  <c r="AI94" i="17"/>
  <c r="AJ94" i="17" s="1"/>
  <c r="AD94" i="17"/>
  <c r="AI382" i="17"/>
  <c r="AD382" i="17"/>
  <c r="AI133" i="17"/>
  <c r="AD133" i="17"/>
  <c r="AI54" i="17"/>
  <c r="AD54" i="17"/>
  <c r="AI787" i="17"/>
  <c r="AD787" i="17"/>
  <c r="AD449" i="17"/>
  <c r="AI449" i="17"/>
  <c r="AJ449" i="17" s="1"/>
  <c r="AI303" i="17"/>
  <c r="AD303" i="17"/>
  <c r="AI82" i="17"/>
  <c r="AJ82" i="17" s="1"/>
  <c r="AD82" i="17"/>
  <c r="AI68" i="17"/>
  <c r="AL68" i="17" s="1"/>
  <c r="AD68" i="17"/>
  <c r="AD734" i="17"/>
  <c r="AI716" i="17"/>
  <c r="AI646" i="17"/>
  <c r="AJ646" i="17" s="1"/>
  <c r="AD625" i="17"/>
  <c r="AI625" i="17"/>
  <c r="AJ625" i="17" s="1"/>
  <c r="AI593" i="17"/>
  <c r="AJ593" i="17" s="1"/>
  <c r="AI163" i="17"/>
  <c r="AD163" i="17"/>
  <c r="AI97" i="17"/>
  <c r="AD97" i="17"/>
  <c r="AI793" i="17"/>
  <c r="AD793" i="17"/>
  <c r="AK773" i="17"/>
  <c r="AI518" i="17"/>
  <c r="AL518" i="17" s="1"/>
  <c r="AD518" i="17"/>
  <c r="AI452" i="17"/>
  <c r="AD452" i="17"/>
  <c r="AI20" i="17"/>
  <c r="AD20" i="17"/>
  <c r="AI208" i="17"/>
  <c r="AL208" i="17" s="1"/>
  <c r="AI197" i="17"/>
  <c r="AJ197" i="17" s="1"/>
  <c r="AI135" i="17"/>
  <c r="AJ135" i="17" s="1"/>
  <c r="AI111" i="17"/>
  <c r="AJ111" i="17" s="1"/>
  <c r="AI99" i="17"/>
  <c r="AI56" i="17"/>
  <c r="AJ56" i="17" s="1"/>
  <c r="AM45" i="17"/>
  <c r="AD428" i="17"/>
  <c r="AD416" i="17"/>
  <c r="AD350" i="17"/>
  <c r="AI770" i="17"/>
  <c r="AJ770" i="17" s="1"/>
  <c r="AI761" i="17"/>
  <c r="AL761" i="17" s="1"/>
  <c r="AI724" i="17"/>
  <c r="AJ724" i="17" s="1"/>
  <c r="AI718" i="17"/>
  <c r="AJ718" i="17" s="1"/>
  <c r="AI706" i="17"/>
  <c r="AJ706" i="17" s="1"/>
  <c r="AI688" i="17"/>
  <c r="AJ688" i="17" s="1"/>
  <c r="AI666" i="17"/>
  <c r="AI663" i="17"/>
  <c r="AJ654" i="17"/>
  <c r="AI630" i="17"/>
  <c r="AI562" i="17"/>
  <c r="AI556" i="17"/>
  <c r="AJ556" i="17" s="1"/>
  <c r="AM410" i="17"/>
  <c r="AD408" i="17"/>
  <c r="AD399" i="17"/>
  <c r="AD335" i="17"/>
  <c r="AI317" i="17"/>
  <c r="AK317" i="17" s="1"/>
  <c r="AI308" i="17"/>
  <c r="AI288" i="17"/>
  <c r="AJ288" i="17" s="1"/>
  <c r="AD270" i="17"/>
  <c r="AK205" i="17"/>
  <c r="AI202" i="17"/>
  <c r="AM202" i="17" s="1"/>
  <c r="AI188" i="17"/>
  <c r="AD165" i="17"/>
  <c r="AI73" i="17"/>
  <c r="AK73" i="17" s="1"/>
  <c r="AI598" i="17"/>
  <c r="AI595" i="17"/>
  <c r="AJ595" i="17" s="1"/>
  <c r="AI584" i="17"/>
  <c r="AD579" i="17"/>
  <c r="AI573" i="17"/>
  <c r="AD568" i="17"/>
  <c r="AI473" i="17"/>
  <c r="AJ473" i="17" s="1"/>
  <c r="AD464" i="17"/>
  <c r="AD448" i="17"/>
  <c r="AD440" i="17"/>
  <c r="AD424" i="17"/>
  <c r="AI418" i="17"/>
  <c r="AM412" i="17"/>
  <c r="AK410" i="17"/>
  <c r="AI401" i="17"/>
  <c r="AK401" i="17" s="1"/>
  <c r="AI392" i="17"/>
  <c r="AM392" i="17" s="1"/>
  <c r="AI381" i="17"/>
  <c r="AJ381" i="17" s="1"/>
  <c r="AI378" i="17"/>
  <c r="AJ378" i="17" s="1"/>
  <c r="AI364" i="17"/>
  <c r="AL364" i="17" s="1"/>
  <c r="AI352" i="17"/>
  <c r="AL352" i="17" s="1"/>
  <c r="AI346" i="17"/>
  <c r="AI341" i="17"/>
  <c r="AL341" i="17" s="1"/>
  <c r="AI338" i="17"/>
  <c r="AK338" i="17" s="1"/>
  <c r="AI332" i="17"/>
  <c r="AI330" i="17"/>
  <c r="AD314" i="17"/>
  <c r="AI305" i="17"/>
  <c r="AL305" i="17" s="1"/>
  <c r="AI296" i="17"/>
  <c r="AI294" i="17"/>
  <c r="AI285" i="17"/>
  <c r="AJ285" i="17" s="1"/>
  <c r="AI266" i="17"/>
  <c r="AJ266" i="17" s="1"/>
  <c r="AI229" i="17"/>
  <c r="AI182" i="17"/>
  <c r="AM182" i="17" s="1"/>
  <c r="AD179" i="17"/>
  <c r="AI173" i="17"/>
  <c r="AM173" i="17" s="1"/>
  <c r="AI162" i="17"/>
  <c r="AK162" i="17" s="1"/>
  <c r="AI150" i="17"/>
  <c r="AD120" i="17"/>
  <c r="AD117" i="17"/>
  <c r="AK53" i="17"/>
  <c r="AM50" i="17"/>
  <c r="AI19" i="17"/>
  <c r="AJ19" i="17" s="1"/>
  <c r="AD781" i="17"/>
  <c r="AD775" i="17"/>
  <c r="AD727" i="17"/>
  <c r="AD633" i="17"/>
  <c r="AD610" i="17"/>
  <c r="AI586" i="17"/>
  <c r="AD506" i="17"/>
  <c r="AL412" i="17"/>
  <c r="AI324" i="17"/>
  <c r="AK324" i="17" s="1"/>
  <c r="AI213" i="17"/>
  <c r="AJ213" i="17" s="1"/>
  <c r="AI207" i="17"/>
  <c r="AK207" i="17" s="1"/>
  <c r="AD132" i="17"/>
  <c r="AD129" i="17"/>
  <c r="AD96" i="17"/>
  <c r="AD93" i="17"/>
  <c r="AD84" i="17"/>
  <c r="AD81" i="17"/>
  <c r="AM75" i="17"/>
  <c r="AI783" i="17"/>
  <c r="AK783" i="17" s="1"/>
  <c r="AI766" i="17"/>
  <c r="AJ766" i="17" s="1"/>
  <c r="AI758" i="17"/>
  <c r="AJ758" i="17" s="1"/>
  <c r="AM749" i="17"/>
  <c r="AI735" i="17"/>
  <c r="AI715" i="17"/>
  <c r="AM715" i="17" s="1"/>
  <c r="AI681" i="17"/>
  <c r="AJ681" i="17" s="1"/>
  <c r="AI678" i="17"/>
  <c r="AK678" i="17" s="1"/>
  <c r="AD648" i="17"/>
  <c r="AD636" i="17"/>
  <c r="AI606" i="17"/>
  <c r="AI600" i="17"/>
  <c r="AJ600" i="17" s="1"/>
  <c r="AI575" i="17"/>
  <c r="AK575" i="17" s="1"/>
  <c r="AI558" i="17"/>
  <c r="AL558" i="17" s="1"/>
  <c r="AI546" i="17"/>
  <c r="AI532" i="17"/>
  <c r="AL532" i="17" s="1"/>
  <c r="AI520" i="17"/>
  <c r="AL520" i="17" s="1"/>
  <c r="AK508" i="17"/>
  <c r="AI492" i="17"/>
  <c r="AI442" i="17"/>
  <c r="AJ442" i="17" s="1"/>
  <c r="AI430" i="17"/>
  <c r="AJ430" i="17" s="1"/>
  <c r="AD415" i="17"/>
  <c r="AK412" i="17"/>
  <c r="AI407" i="17"/>
  <c r="AL407" i="17" s="1"/>
  <c r="AI383" i="17"/>
  <c r="AJ383" i="17" s="1"/>
  <c r="AI334" i="17"/>
  <c r="AJ334" i="17" s="1"/>
  <c r="AI321" i="17"/>
  <c r="AM321" i="17" s="1"/>
  <c r="AI319" i="17"/>
  <c r="AI282" i="17"/>
  <c r="AI272" i="17"/>
  <c r="AK272" i="17" s="1"/>
  <c r="AI247" i="17"/>
  <c r="AJ247" i="17" s="1"/>
  <c r="AI216" i="17"/>
  <c r="AK216" i="17" s="1"/>
  <c r="AI187" i="17"/>
  <c r="AK187" i="17" s="1"/>
  <c r="AM170" i="17"/>
  <c r="AI152" i="17"/>
  <c r="AI86" i="17"/>
  <c r="AJ86" i="17" s="1"/>
  <c r="AI72" i="17"/>
  <c r="AJ72" i="17" s="1"/>
  <c r="AI69" i="17"/>
  <c r="AI66" i="17"/>
  <c r="AK66" i="17" s="1"/>
  <c r="AI63" i="17"/>
  <c r="AM63" i="17" s="1"/>
  <c r="AD47" i="17"/>
  <c r="AI15" i="17"/>
  <c r="AL15" i="17" s="1"/>
  <c r="AI760" i="17"/>
  <c r="AI723" i="17"/>
  <c r="AK723" i="17" s="1"/>
  <c r="AI717" i="17"/>
  <c r="AD684" i="17"/>
  <c r="AD567" i="17"/>
  <c r="AI420" i="17"/>
  <c r="AD375" i="17"/>
  <c r="AI357" i="17"/>
  <c r="AJ357" i="17" s="1"/>
  <c r="AI354" i="17"/>
  <c r="AJ354" i="17" s="1"/>
  <c r="AI255" i="17"/>
  <c r="AJ255" i="17" s="1"/>
  <c r="AD222" i="17"/>
  <c r="AM35" i="17"/>
  <c r="AI629" i="17"/>
  <c r="AD603" i="17"/>
  <c r="AI585" i="17"/>
  <c r="AM585" i="17" s="1"/>
  <c r="AD549" i="17"/>
  <c r="AI537" i="17"/>
  <c r="AM537" i="17" s="1"/>
  <c r="AD514" i="17"/>
  <c r="AD472" i="17"/>
  <c r="AI417" i="17"/>
  <c r="AK417" i="17" s="1"/>
  <c r="AI400" i="17"/>
  <c r="AM388" i="17"/>
  <c r="AD386" i="17"/>
  <c r="AI377" i="17"/>
  <c r="AI371" i="17"/>
  <c r="AJ371" i="17" s="1"/>
  <c r="AI329" i="17"/>
  <c r="AI323" i="17"/>
  <c r="AJ323" i="17" s="1"/>
  <c r="AI295" i="17"/>
  <c r="AD290" i="17"/>
  <c r="AI249" i="17"/>
  <c r="AD181" i="17"/>
  <c r="AD155" i="17"/>
  <c r="AD143" i="17"/>
  <c r="AD104" i="17"/>
  <c r="AD92" i="17"/>
  <c r="AI57" i="17"/>
  <c r="AD23" i="17"/>
  <c r="AI583" i="17"/>
  <c r="AM542" i="17"/>
  <c r="AD496" i="17"/>
  <c r="AI261" i="17"/>
  <c r="AK246" i="17"/>
  <c r="AI243" i="17"/>
  <c r="AD234" i="17"/>
  <c r="AD209" i="17"/>
  <c r="AI206" i="17"/>
  <c r="AJ206" i="17" s="1"/>
  <c r="AI172" i="17"/>
  <c r="AI124" i="17"/>
  <c r="AI88" i="17"/>
  <c r="AJ88" i="17" s="1"/>
  <c r="AI37" i="17"/>
  <c r="AD35" i="17"/>
  <c r="AL28" i="17"/>
  <c r="AI25" i="17"/>
  <c r="AK25" i="17" s="1"/>
  <c r="AD714" i="17"/>
  <c r="AD696" i="17"/>
  <c r="AD674" i="17"/>
  <c r="AD650" i="17"/>
  <c r="AD638" i="17"/>
  <c r="AD488" i="17"/>
  <c r="AD409" i="17"/>
  <c r="AD326" i="17"/>
  <c r="AD278" i="17"/>
  <c r="AD780" i="16"/>
  <c r="AI780" i="16"/>
  <c r="AJ775" i="16"/>
  <c r="AL775" i="16"/>
  <c r="AD746" i="16"/>
  <c r="AF731" i="16"/>
  <c r="AG731" i="16" s="1"/>
  <c r="AH731" i="16"/>
  <c r="AF722" i="16"/>
  <c r="AG722" i="16" s="1"/>
  <c r="AD653" i="16"/>
  <c r="AF645" i="16"/>
  <c r="AG645" i="16" s="1"/>
  <c r="AH645" i="16"/>
  <c r="AI591" i="16"/>
  <c r="AJ591" i="16" s="1"/>
  <c r="AD591" i="16"/>
  <c r="AJ583" i="16"/>
  <c r="AK583" i="16"/>
  <c r="AD570" i="16"/>
  <c r="AI570" i="16"/>
  <c r="AK570" i="16" s="1"/>
  <c r="AL565" i="16"/>
  <c r="AK565" i="16"/>
  <c r="AF559" i="16"/>
  <c r="AG559" i="16" s="1"/>
  <c r="AH559" i="16"/>
  <c r="AH544" i="16"/>
  <c r="AF544" i="16"/>
  <c r="AG544" i="16" s="1"/>
  <c r="AF719" i="16"/>
  <c r="AG719" i="16" s="1"/>
  <c r="AH719" i="16"/>
  <c r="AD221" i="16"/>
  <c r="AI221" i="16"/>
  <c r="AH551" i="16"/>
  <c r="AF551" i="16"/>
  <c r="AG551" i="16" s="1"/>
  <c r="AF224" i="16"/>
  <c r="AG224" i="16" s="1"/>
  <c r="AH224" i="16"/>
  <c r="AH779" i="16"/>
  <c r="AF767" i="16"/>
  <c r="AG767" i="16" s="1"/>
  <c r="AH767" i="16"/>
  <c r="AD755" i="16"/>
  <c r="AI755" i="16"/>
  <c r="AD753" i="16"/>
  <c r="AI753" i="16"/>
  <c r="AJ739" i="16"/>
  <c r="AM739" i="16"/>
  <c r="AF699" i="16"/>
  <c r="AG699" i="16" s="1"/>
  <c r="AH699" i="16"/>
  <c r="AH691" i="16"/>
  <c r="AF691" i="16"/>
  <c r="AG691" i="16" s="1"/>
  <c r="AH667" i="16"/>
  <c r="AF667" i="16"/>
  <c r="AG667" i="16" s="1"/>
  <c r="AJ655" i="16"/>
  <c r="AK655" i="16"/>
  <c r="AL655" i="16"/>
  <c r="AM655" i="16"/>
  <c r="AJ629" i="16"/>
  <c r="AM629" i="16"/>
  <c r="AH575" i="16"/>
  <c r="AF575" i="16"/>
  <c r="AG575" i="16" s="1"/>
  <c r="AH410" i="16"/>
  <c r="AF410" i="16"/>
  <c r="AG410" i="16" s="1"/>
  <c r="AD261" i="16"/>
  <c r="AI261" i="16"/>
  <c r="AJ261" i="16" s="1"/>
  <c r="AF650" i="16"/>
  <c r="AG650" i="16" s="1"/>
  <c r="AH650" i="16"/>
  <c r="AI486" i="16"/>
  <c r="AD486" i="16"/>
  <c r="AJ653" i="16"/>
  <c r="AM653" i="16"/>
  <c r="AF788" i="16"/>
  <c r="AG788" i="16" s="1"/>
  <c r="AH788" i="16"/>
  <c r="AK785" i="16"/>
  <c r="AL730" i="16"/>
  <c r="AJ730" i="16"/>
  <c r="AK730" i="16"/>
  <c r="AL694" i="16"/>
  <c r="AJ694" i="16"/>
  <c r="AK694" i="16"/>
  <c r="AM694" i="16"/>
  <c r="AF662" i="16"/>
  <c r="AG662" i="16" s="1"/>
  <c r="AH662" i="16"/>
  <c r="AK646" i="16"/>
  <c r="AJ646" i="16"/>
  <c r="AM646" i="16"/>
  <c r="AL635" i="16"/>
  <c r="AJ602" i="16"/>
  <c r="AK602" i="16"/>
  <c r="AH540" i="16"/>
  <c r="AF540" i="16"/>
  <c r="AG540" i="16" s="1"/>
  <c r="AI514" i="16"/>
  <c r="AD514" i="16"/>
  <c r="AK294" i="16"/>
  <c r="AJ294" i="16"/>
  <c r="AM294" i="16"/>
  <c r="AI275" i="16"/>
  <c r="AD275" i="16"/>
  <c r="AH564" i="16"/>
  <c r="AF564" i="16"/>
  <c r="AG564" i="16" s="1"/>
  <c r="AD751" i="16"/>
  <c r="AI751" i="16"/>
  <c r="AM607" i="16"/>
  <c r="AL607" i="16"/>
  <c r="AJ787" i="16"/>
  <c r="AL787" i="16"/>
  <c r="AF714" i="16"/>
  <c r="AG714" i="16" s="1"/>
  <c r="AH714" i="16"/>
  <c r="AD707" i="16"/>
  <c r="AI707" i="16"/>
  <c r="AF701" i="16"/>
  <c r="AG701" i="16" s="1"/>
  <c r="AH701" i="16"/>
  <c r="AL615" i="16"/>
  <c r="AM615" i="16"/>
  <c r="AJ615" i="16"/>
  <c r="AF572" i="16"/>
  <c r="AG572" i="16" s="1"/>
  <c r="AH572" i="16"/>
  <c r="AD521" i="16"/>
  <c r="AI521" i="16"/>
  <c r="AH421" i="16"/>
  <c r="AF421" i="16"/>
  <c r="AG421" i="16" s="1"/>
  <c r="AD758" i="16"/>
  <c r="AI758" i="16"/>
  <c r="AJ689" i="16"/>
  <c r="AM689" i="16"/>
  <c r="AL614" i="16"/>
  <c r="AJ614" i="16"/>
  <c r="AK614" i="16"/>
  <c r="AM614" i="16"/>
  <c r="AF738" i="16"/>
  <c r="AG738" i="16" s="1"/>
  <c r="AH738" i="16"/>
  <c r="AL718" i="16"/>
  <c r="AJ718" i="16"/>
  <c r="AK718" i="16"/>
  <c r="AI589" i="16"/>
  <c r="AD589" i="16"/>
  <c r="AL586" i="16"/>
  <c r="AM586" i="16"/>
  <c r="AI567" i="16"/>
  <c r="AD567" i="16"/>
  <c r="AH556" i="16"/>
  <c r="AF556" i="16"/>
  <c r="AG556" i="16" s="1"/>
  <c r="AF323" i="16"/>
  <c r="AG323" i="16" s="1"/>
  <c r="AH323" i="16"/>
  <c r="AI502" i="16"/>
  <c r="AD502" i="16"/>
  <c r="AD708" i="16"/>
  <c r="AI708" i="16"/>
  <c r="AD689" i="16"/>
  <c r="AF665" i="16"/>
  <c r="AG665" i="16" s="1"/>
  <c r="AH665" i="16"/>
  <c r="AF790" i="16"/>
  <c r="AG790" i="16" s="1"/>
  <c r="AH790" i="16"/>
  <c r="AF771" i="16"/>
  <c r="AG771" i="16" s="1"/>
  <c r="AH771" i="16"/>
  <c r="AF750" i="16"/>
  <c r="AG750" i="16" s="1"/>
  <c r="AH750" i="16"/>
  <c r="AI617" i="16"/>
  <c r="AD617" i="16"/>
  <c r="AD604" i="16"/>
  <c r="AI604" i="16"/>
  <c r="AL604" i="16" s="1"/>
  <c r="AM445" i="16"/>
  <c r="AJ445" i="16"/>
  <c r="AJ436" i="16"/>
  <c r="AK436" i="16"/>
  <c r="AL436" i="16"/>
  <c r="AM436" i="16"/>
  <c r="AF709" i="16"/>
  <c r="AG709" i="16" s="1"/>
  <c r="AH709" i="16"/>
  <c r="AL568" i="16"/>
  <c r="AM568" i="16"/>
  <c r="AJ568" i="16"/>
  <c r="AI408" i="16"/>
  <c r="AD408" i="16"/>
  <c r="AI789" i="16"/>
  <c r="AJ789" i="16" s="1"/>
  <c r="AF743" i="16"/>
  <c r="AG743" i="16" s="1"/>
  <c r="AH743" i="16"/>
  <c r="AF726" i="16"/>
  <c r="AG726" i="16" s="1"/>
  <c r="AH726" i="16"/>
  <c r="AJ713" i="16"/>
  <c r="AM713" i="16"/>
  <c r="AH631" i="16"/>
  <c r="AF631" i="16"/>
  <c r="AG631" i="16" s="1"/>
  <c r="AI523" i="16"/>
  <c r="AD523" i="16"/>
  <c r="AI482" i="16"/>
  <c r="AL482" i="16" s="1"/>
  <c r="AD482" i="16"/>
  <c r="AF458" i="16"/>
  <c r="AG458" i="16" s="1"/>
  <c r="AH458" i="16"/>
  <c r="AI352" i="16"/>
  <c r="AL352" i="16" s="1"/>
  <c r="AD352" i="16"/>
  <c r="AD765" i="16"/>
  <c r="AI765" i="16"/>
  <c r="AM765" i="16" s="1"/>
  <c r="AI391" i="16"/>
  <c r="AD391" i="16"/>
  <c r="AH619" i="16"/>
  <c r="AF619" i="16"/>
  <c r="AG619" i="16" s="1"/>
  <c r="AM727" i="16"/>
  <c r="AL658" i="16"/>
  <c r="AJ658" i="16"/>
  <c r="AK658" i="16"/>
  <c r="AM658" i="16"/>
  <c r="AF657" i="16"/>
  <c r="AG657" i="16" s="1"/>
  <c r="AH657" i="16"/>
  <c r="AJ643" i="16"/>
  <c r="AK643" i="16"/>
  <c r="AL643" i="16"/>
  <c r="AM643" i="16"/>
  <c r="AM555" i="16"/>
  <c r="AL555" i="16"/>
  <c r="AI447" i="16"/>
  <c r="AM447" i="16" s="1"/>
  <c r="AD447" i="16"/>
  <c r="AL341" i="16"/>
  <c r="AK341" i="16"/>
  <c r="AJ336" i="16"/>
  <c r="AM336" i="16"/>
  <c r="AH325" i="16"/>
  <c r="AF325" i="16"/>
  <c r="AG325" i="16" s="1"/>
  <c r="AL495" i="16"/>
  <c r="AK495" i="16"/>
  <c r="AL778" i="16"/>
  <c r="AK778" i="16"/>
  <c r="AM778" i="16"/>
  <c r="AK727" i="16"/>
  <c r="AD715" i="16"/>
  <c r="AI715" i="16"/>
  <c r="AI695" i="16"/>
  <c r="AM695" i="16" s="1"/>
  <c r="AI683" i="16"/>
  <c r="AJ683" i="16" s="1"/>
  <c r="AF641" i="16"/>
  <c r="AG641" i="16" s="1"/>
  <c r="AH641" i="16"/>
  <c r="AF626" i="16"/>
  <c r="AG626" i="16" s="1"/>
  <c r="AH626" i="16"/>
  <c r="AF582" i="16"/>
  <c r="AG582" i="16" s="1"/>
  <c r="AH582" i="16"/>
  <c r="AF519" i="16"/>
  <c r="AG519" i="16" s="1"/>
  <c r="AH519" i="16"/>
  <c r="AI443" i="16"/>
  <c r="AL443" i="16" s="1"/>
  <c r="AD443" i="16"/>
  <c r="AL56" i="17"/>
  <c r="AF770" i="16"/>
  <c r="AG770" i="16" s="1"/>
  <c r="AH762" i="16"/>
  <c r="AH756" i="16"/>
  <c r="AM742" i="16"/>
  <c r="AI725" i="16"/>
  <c r="AH717" i="16"/>
  <c r="AL703" i="16"/>
  <c r="AL693" i="16"/>
  <c r="AL681" i="16"/>
  <c r="AI664" i="16"/>
  <c r="AJ664" i="16" s="1"/>
  <c r="AI659" i="16"/>
  <c r="AL659" i="16" s="1"/>
  <c r="AI647" i="16"/>
  <c r="AK647" i="16" s="1"/>
  <c r="AI640" i="16"/>
  <c r="AH623" i="16"/>
  <c r="AH618" i="16"/>
  <c r="AH615" i="16"/>
  <c r="AI608" i="16"/>
  <c r="AJ608" i="16" s="1"/>
  <c r="AI592" i="16"/>
  <c r="AK579" i="16"/>
  <c r="AF576" i="16"/>
  <c r="AG576" i="16" s="1"/>
  <c r="AM574" i="16"/>
  <c r="AF563" i="16"/>
  <c r="AG563" i="16" s="1"/>
  <c r="AF561" i="16"/>
  <c r="AG561" i="16" s="1"/>
  <c r="AM550" i="16"/>
  <c r="AK539" i="16"/>
  <c r="AJ529" i="16"/>
  <c r="AF527" i="16"/>
  <c r="AG527" i="16" s="1"/>
  <c r="AH504" i="16"/>
  <c r="AF504" i="16"/>
  <c r="AG504" i="16" s="1"/>
  <c r="AJ493" i="16"/>
  <c r="AM493" i="16"/>
  <c r="AH484" i="16"/>
  <c r="AF484" i="16"/>
  <c r="AG484" i="16" s="1"/>
  <c r="AH479" i="16"/>
  <c r="AF479" i="16"/>
  <c r="AG479" i="16" s="1"/>
  <c r="AI459" i="16"/>
  <c r="AD459" i="16"/>
  <c r="AF452" i="16"/>
  <c r="AG452" i="16" s="1"/>
  <c r="AH452" i="16"/>
  <c r="AH334" i="16"/>
  <c r="AF334" i="16"/>
  <c r="AG334" i="16" s="1"/>
  <c r="AM324" i="16"/>
  <c r="AF309" i="16"/>
  <c r="AG309" i="16" s="1"/>
  <c r="AH309" i="16"/>
  <c r="AH301" i="16"/>
  <c r="AF301" i="16"/>
  <c r="AG301" i="16" s="1"/>
  <c r="AL272" i="16"/>
  <c r="AJ272" i="16"/>
  <c r="AK272" i="16"/>
  <c r="AM272" i="16"/>
  <c r="AI766" i="16"/>
  <c r="AI749" i="16"/>
  <c r="AK742" i="16"/>
  <c r="AH733" i="16"/>
  <c r="AI705" i="16"/>
  <c r="AK703" i="16"/>
  <c r="AM696" i="16"/>
  <c r="AK693" i="16"/>
  <c r="AM691" i="16"/>
  <c r="AK681" i="16"/>
  <c r="AI676" i="16"/>
  <c r="AI669" i="16"/>
  <c r="AH659" i="16"/>
  <c r="AH654" i="16"/>
  <c r="AH647" i="16"/>
  <c r="AM636" i="16"/>
  <c r="AI633" i="16"/>
  <c r="AM631" i="16"/>
  <c r="AK621" i="16"/>
  <c r="AK605" i="16"/>
  <c r="AK603" i="16"/>
  <c r="AF600" i="16"/>
  <c r="AG600" i="16" s="1"/>
  <c r="AF587" i="16"/>
  <c r="AG587" i="16" s="1"/>
  <c r="AI581" i="16"/>
  <c r="AI572" i="16"/>
  <c r="AH555" i="16"/>
  <c r="AF509" i="16"/>
  <c r="AG509" i="16" s="1"/>
  <c r="AL422" i="16"/>
  <c r="AH379" i="16"/>
  <c r="AF379" i="16"/>
  <c r="AG379" i="16" s="1"/>
  <c r="AH370" i="16"/>
  <c r="AF370" i="16"/>
  <c r="AG370" i="16" s="1"/>
  <c r="AL365" i="16"/>
  <c r="AK365" i="16"/>
  <c r="AJ291" i="16"/>
  <c r="AL291" i="16"/>
  <c r="AM291" i="16"/>
  <c r="AI289" i="16"/>
  <c r="AD289" i="16"/>
  <c r="AI277" i="16"/>
  <c r="AD277" i="16"/>
  <c r="AF63" i="16"/>
  <c r="AG63" i="16" s="1"/>
  <c r="AH63" i="16"/>
  <c r="AM541" i="16"/>
  <c r="AJ541" i="16"/>
  <c r="AL329" i="16"/>
  <c r="AK329" i="16"/>
  <c r="AL305" i="16"/>
  <c r="AK305" i="16"/>
  <c r="AK706" i="16"/>
  <c r="AI667" i="16"/>
  <c r="AM660" i="16"/>
  <c r="AL619" i="16"/>
  <c r="AM601" i="16"/>
  <c r="AI556" i="16"/>
  <c r="AD539" i="16"/>
  <c r="AD511" i="16"/>
  <c r="AD461" i="16"/>
  <c r="AI461" i="16"/>
  <c r="AJ461" i="16" s="1"/>
  <c r="AM417" i="16"/>
  <c r="AL417" i="16"/>
  <c r="AF393" i="16"/>
  <c r="AG393" i="16" s="1"/>
  <c r="AH393" i="16"/>
  <c r="AI319" i="16"/>
  <c r="AD319" i="16"/>
  <c r="AK262" i="16"/>
  <c r="AM262" i="16"/>
  <c r="AL236" i="16"/>
  <c r="AJ236" i="16"/>
  <c r="AK236" i="16"/>
  <c r="AM236" i="16"/>
  <c r="AI754" i="16"/>
  <c r="AJ706" i="16"/>
  <c r="AI679" i="16"/>
  <c r="AM677" i="16"/>
  <c r="AI665" i="16"/>
  <c r="AK660" i="16"/>
  <c r="AK648" i="16"/>
  <c r="AI624" i="16"/>
  <c r="AK619" i="16"/>
  <c r="AJ601" i="16"/>
  <c r="AJ588" i="16"/>
  <c r="AI582" i="16"/>
  <c r="AD574" i="16"/>
  <c r="AI566" i="16"/>
  <c r="AJ544" i="16"/>
  <c r="AM544" i="16"/>
  <c r="AD520" i="16"/>
  <c r="AI520" i="16"/>
  <c r="AF499" i="16"/>
  <c r="AG499" i="16" s="1"/>
  <c r="AH499" i="16"/>
  <c r="AF495" i="16"/>
  <c r="AG495" i="16" s="1"/>
  <c r="AH495" i="16"/>
  <c r="AI490" i="16"/>
  <c r="AD490" i="16"/>
  <c r="AD473" i="16"/>
  <c r="AI473" i="16"/>
  <c r="AJ473" i="16" s="1"/>
  <c r="AF438" i="16"/>
  <c r="AG438" i="16" s="1"/>
  <c r="AH438" i="16"/>
  <c r="AD424" i="16"/>
  <c r="AI424" i="16"/>
  <c r="AF381" i="16"/>
  <c r="AG381" i="16" s="1"/>
  <c r="AH381" i="16"/>
  <c r="AH255" i="16"/>
  <c r="AF255" i="16"/>
  <c r="AG255" i="16" s="1"/>
  <c r="AI229" i="16"/>
  <c r="AD229" i="16"/>
  <c r="AD134" i="16"/>
  <c r="AI134" i="16"/>
  <c r="AH611" i="16"/>
  <c r="AD532" i="16"/>
  <c r="AI532" i="16"/>
  <c r="AK448" i="16"/>
  <c r="AL448" i="16"/>
  <c r="AM448" i="16"/>
  <c r="AF405" i="16"/>
  <c r="AG405" i="16" s="1"/>
  <c r="AH405" i="16"/>
  <c r="AF390" i="16"/>
  <c r="AG390" i="16" s="1"/>
  <c r="AH390" i="16"/>
  <c r="AJ312" i="16"/>
  <c r="AM312" i="16"/>
  <c r="AI310" i="16"/>
  <c r="AJ310" i="16" s="1"/>
  <c r="AD310" i="16"/>
  <c r="AK231" i="16"/>
  <c r="AM231" i="16"/>
  <c r="AD219" i="16"/>
  <c r="AI219" i="16"/>
  <c r="AL219" i="16" s="1"/>
  <c r="AI214" i="16"/>
  <c r="AM214" i="16" s="1"/>
  <c r="AD214" i="16"/>
  <c r="AI743" i="16"/>
  <c r="AI736" i="16"/>
  <c r="AI682" i="16"/>
  <c r="AD672" i="16"/>
  <c r="AI670" i="16"/>
  <c r="AI634" i="16"/>
  <c r="AJ622" i="16"/>
  <c r="AI609" i="16"/>
  <c r="AJ606" i="16"/>
  <c r="AM599" i="16"/>
  <c r="AF588" i="16"/>
  <c r="AG588" i="16" s="1"/>
  <c r="AK575" i="16"/>
  <c r="AD559" i="16"/>
  <c r="AF557" i="16"/>
  <c r="AG557" i="16" s="1"/>
  <c r="AH549" i="16"/>
  <c r="AI530" i="16"/>
  <c r="AL530" i="16" s="1"/>
  <c r="AJ517" i="16"/>
  <c r="AM517" i="16"/>
  <c r="AF511" i="16"/>
  <c r="AG511" i="16" s="1"/>
  <c r="AH511" i="16"/>
  <c r="AF496" i="16"/>
  <c r="AG496" i="16" s="1"/>
  <c r="AH456" i="16"/>
  <c r="AF456" i="16"/>
  <c r="AG456" i="16" s="1"/>
  <c r="AF347" i="16"/>
  <c r="AG347" i="16" s="1"/>
  <c r="AH347" i="16"/>
  <c r="AH338" i="16"/>
  <c r="AF338" i="16"/>
  <c r="AG338" i="16" s="1"/>
  <c r="AK330" i="16"/>
  <c r="AJ330" i="16"/>
  <c r="AM330" i="16"/>
  <c r="AD312" i="16"/>
  <c r="AI297" i="16"/>
  <c r="AD297" i="16"/>
  <c r="AF274" i="16"/>
  <c r="AG274" i="16" s="1"/>
  <c r="AH274" i="16"/>
  <c r="AD231" i="16"/>
  <c r="AK599" i="16"/>
  <c r="AH580" i="16"/>
  <c r="AI538" i="16"/>
  <c r="AL538" i="16" s="1"/>
  <c r="AD538" i="16"/>
  <c r="AF522" i="16"/>
  <c r="AG522" i="16" s="1"/>
  <c r="AH522" i="16"/>
  <c r="AI512" i="16"/>
  <c r="AJ512" i="16" s="1"/>
  <c r="AD496" i="16"/>
  <c r="AI496" i="16"/>
  <c r="AM433" i="16"/>
  <c r="AJ433" i="16"/>
  <c r="AJ382" i="16"/>
  <c r="AK382" i="16"/>
  <c r="AL377" i="16"/>
  <c r="AK377" i="16"/>
  <c r="AI375" i="16"/>
  <c r="AD375" i="16"/>
  <c r="AH293" i="16"/>
  <c r="AF293" i="16"/>
  <c r="AG293" i="16" s="1"/>
  <c r="AH281" i="16"/>
  <c r="AF281" i="16"/>
  <c r="AG281" i="16" s="1"/>
  <c r="AL248" i="16"/>
  <c r="AM248" i="16"/>
  <c r="AF238" i="16"/>
  <c r="AG238" i="16" s="1"/>
  <c r="AH238" i="16"/>
  <c r="AK176" i="16"/>
  <c r="AJ176" i="16"/>
  <c r="AF167" i="16"/>
  <c r="AG167" i="16" s="1"/>
  <c r="AH167" i="16"/>
  <c r="AD551" i="16"/>
  <c r="AI545" i="16"/>
  <c r="AF534" i="16"/>
  <c r="AG534" i="16" s="1"/>
  <c r="AH534" i="16"/>
  <c r="AF487" i="16"/>
  <c r="AG487" i="16" s="1"/>
  <c r="AH487" i="16"/>
  <c r="AD433" i="16"/>
  <c r="AD377" i="16"/>
  <c r="AK366" i="16"/>
  <c r="AM366" i="16"/>
  <c r="AJ178" i="16"/>
  <c r="AK178" i="16"/>
  <c r="AK483" i="16"/>
  <c r="AF480" i="16"/>
  <c r="AG480" i="16" s="1"/>
  <c r="AF437" i="16"/>
  <c r="AG437" i="16" s="1"/>
  <c r="AI415" i="16"/>
  <c r="AI404" i="16"/>
  <c r="AK404" i="16" s="1"/>
  <c r="AH392" i="16"/>
  <c r="AL387" i="16"/>
  <c r="AM339" i="16"/>
  <c r="AF326" i="16"/>
  <c r="AG326" i="16" s="1"/>
  <c r="AI322" i="16"/>
  <c r="AJ322" i="16" s="1"/>
  <c r="AH308" i="16"/>
  <c r="AI306" i="16"/>
  <c r="AF302" i="16"/>
  <c r="AG302" i="16" s="1"/>
  <c r="AD164" i="16"/>
  <c r="AI164" i="16"/>
  <c r="AL164" i="16" s="1"/>
  <c r="AF157" i="16"/>
  <c r="AG157" i="16" s="1"/>
  <c r="AH157" i="16"/>
  <c r="AD146" i="16"/>
  <c r="AI146" i="16"/>
  <c r="AM146" i="16" s="1"/>
  <c r="AD141" i="16"/>
  <c r="AI141" i="16"/>
  <c r="AK86" i="16"/>
  <c r="AM86" i="16"/>
  <c r="AK31" i="16"/>
  <c r="AJ31" i="16"/>
  <c r="AK710" i="17"/>
  <c r="AJ710" i="17"/>
  <c r="AL8" i="17"/>
  <c r="AK8" i="17"/>
  <c r="AM8" i="17"/>
  <c r="AI457" i="16"/>
  <c r="AI418" i="16"/>
  <c r="AL418" i="16" s="1"/>
  <c r="AK387" i="16"/>
  <c r="AI378" i="16"/>
  <c r="AI364" i="16"/>
  <c r="AL364" i="16" s="1"/>
  <c r="AD357" i="16"/>
  <c r="AI353" i="16"/>
  <c r="AJ353" i="16" s="1"/>
  <c r="AI328" i="16"/>
  <c r="AL328" i="16" s="1"/>
  <c r="AI300" i="16"/>
  <c r="AL300" i="16" s="1"/>
  <c r="AD283" i="16"/>
  <c r="AL278" i="16"/>
  <c r="AD262" i="16"/>
  <c r="AI243" i="16"/>
  <c r="AD236" i="16"/>
  <c r="AH232" i="16"/>
  <c r="AK226" i="16"/>
  <c r="AD173" i="16"/>
  <c r="AI173" i="16"/>
  <c r="AJ170" i="16"/>
  <c r="AL170" i="16"/>
  <c r="AJ121" i="16"/>
  <c r="AL121" i="16"/>
  <c r="AD81" i="16"/>
  <c r="AI81" i="16"/>
  <c r="AD26" i="16"/>
  <c r="AI26" i="16"/>
  <c r="AJ761" i="17"/>
  <c r="AK663" i="17"/>
  <c r="AM663" i="17"/>
  <c r="AJ663" i="17"/>
  <c r="AL663" i="17"/>
  <c r="AA491" i="17"/>
  <c r="AA208" i="17"/>
  <c r="AI358" i="16"/>
  <c r="AJ358" i="16" s="1"/>
  <c r="AM342" i="16"/>
  <c r="AM293" i="16"/>
  <c r="AI269" i="16"/>
  <c r="AI267" i="16"/>
  <c r="AJ267" i="16" s="1"/>
  <c r="AK265" i="16"/>
  <c r="AI260" i="16"/>
  <c r="AL260" i="16" s="1"/>
  <c r="AI218" i="16"/>
  <c r="AL218" i="16" s="1"/>
  <c r="AD218" i="16"/>
  <c r="AI202" i="16"/>
  <c r="AJ195" i="16"/>
  <c r="AK195" i="16"/>
  <c r="AM195" i="16"/>
  <c r="AF129" i="16"/>
  <c r="AG129" i="16" s="1"/>
  <c r="AH129" i="16"/>
  <c r="AD93" i="16"/>
  <c r="AI93" i="16"/>
  <c r="AA213" i="17"/>
  <c r="AL531" i="16"/>
  <c r="AF521" i="16"/>
  <c r="AG521" i="16" s="1"/>
  <c r="AM508" i="16"/>
  <c r="AL472" i="16"/>
  <c r="AD466" i="16"/>
  <c r="AD455" i="16"/>
  <c r="AF432" i="16"/>
  <c r="AG432" i="16" s="1"/>
  <c r="AD430" i="16"/>
  <c r="AI423" i="16"/>
  <c r="AD420" i="16"/>
  <c r="AK405" i="16"/>
  <c r="AK393" i="16"/>
  <c r="AD387" i="16"/>
  <c r="AM372" i="16"/>
  <c r="AJ342" i="16"/>
  <c r="AD339" i="16"/>
  <c r="AJ293" i="16"/>
  <c r="AI284" i="16"/>
  <c r="AL284" i="16" s="1"/>
  <c r="AJ265" i="16"/>
  <c r="AI252" i="16"/>
  <c r="AL252" i="16" s="1"/>
  <c r="AI211" i="16"/>
  <c r="AF198" i="16"/>
  <c r="AG198" i="16" s="1"/>
  <c r="AH198" i="16"/>
  <c r="AH154" i="16"/>
  <c r="AJ224" i="16"/>
  <c r="AM224" i="16"/>
  <c r="AK197" i="16"/>
  <c r="AM197" i="16"/>
  <c r="AJ190" i="16"/>
  <c r="AK190" i="16"/>
  <c r="AD175" i="16"/>
  <c r="AI175" i="16"/>
  <c r="AK175" i="16" s="1"/>
  <c r="AJ158" i="16"/>
  <c r="AK158" i="16"/>
  <c r="AH150" i="16"/>
  <c r="AD76" i="16"/>
  <c r="AI76" i="16"/>
  <c r="AA506" i="17"/>
  <c r="AL196" i="17"/>
  <c r="AJ196" i="17"/>
  <c r="AF528" i="16"/>
  <c r="AG528" i="16" s="1"/>
  <c r="AK508" i="16"/>
  <c r="AI484" i="16"/>
  <c r="AM469" i="16"/>
  <c r="AF444" i="16"/>
  <c r="AG444" i="16" s="1"/>
  <c r="AD385" i="16"/>
  <c r="AH356" i="16"/>
  <c r="AM354" i="16"/>
  <c r="AI334" i="16"/>
  <c r="AJ334" i="16" s="1"/>
  <c r="AF307" i="16"/>
  <c r="AG307" i="16" s="1"/>
  <c r="AD290" i="16"/>
  <c r="AI281" i="16"/>
  <c r="AD271" i="16"/>
  <c r="AD265" i="16"/>
  <c r="AI255" i="16"/>
  <c r="AK255" i="16" s="1"/>
  <c r="AH247" i="16"/>
  <c r="AF240" i="16"/>
  <c r="AG240" i="16" s="1"/>
  <c r="AH235" i="16"/>
  <c r="AL233" i="16"/>
  <c r="AF222" i="16"/>
  <c r="AG222" i="16" s="1"/>
  <c r="AI204" i="16"/>
  <c r="AJ204" i="16" s="1"/>
  <c r="AD204" i="16"/>
  <c r="AF187" i="16"/>
  <c r="AG187" i="16" s="1"/>
  <c r="AH187" i="16"/>
  <c r="AH531" i="16"/>
  <c r="AI505" i="16"/>
  <c r="AJ505" i="16" s="1"/>
  <c r="AI481" i="16"/>
  <c r="AH475" i="16"/>
  <c r="AJ469" i="16"/>
  <c r="AD442" i="16"/>
  <c r="AD409" i="16"/>
  <c r="AL403" i="16"/>
  <c r="AK400" i="16"/>
  <c r="AH365" i="16"/>
  <c r="AJ354" i="16"/>
  <c r="AH345" i="16"/>
  <c r="AI340" i="16"/>
  <c r="AL340" i="16" s="1"/>
  <c r="AI318" i="16"/>
  <c r="AI282" i="16"/>
  <c r="AH279" i="16"/>
  <c r="AK233" i="16"/>
  <c r="AL163" i="16"/>
  <c r="AK163" i="16"/>
  <c r="AM163" i="16"/>
  <c r="AF161" i="16"/>
  <c r="AG161" i="16" s="1"/>
  <c r="AH161" i="16"/>
  <c r="AK110" i="16"/>
  <c r="AJ25" i="16"/>
  <c r="AL25" i="16"/>
  <c r="AK284" i="17"/>
  <c r="AM284" i="17"/>
  <c r="AJ284" i="17"/>
  <c r="AL284" i="17"/>
  <c r="AH463" i="16"/>
  <c r="AH427" i="16"/>
  <c r="AF361" i="16"/>
  <c r="AG361" i="16" s="1"/>
  <c r="AH321" i="16"/>
  <c r="AH305" i="16"/>
  <c r="AH299" i="16"/>
  <c r="AH291" i="16"/>
  <c r="AH282" i="16"/>
  <c r="AF211" i="16"/>
  <c r="AG211" i="16" s="1"/>
  <c r="AH211" i="16"/>
  <c r="AI199" i="16"/>
  <c r="AK199" i="16" s="1"/>
  <c r="AJ183" i="16"/>
  <c r="AM183" i="16"/>
  <c r="AJ127" i="16"/>
  <c r="AF103" i="16"/>
  <c r="AG103" i="16" s="1"/>
  <c r="AH103" i="16"/>
  <c r="AL61" i="16"/>
  <c r="AJ61" i="16"/>
  <c r="AF41" i="16"/>
  <c r="AG41" i="16" s="1"/>
  <c r="AH41" i="16"/>
  <c r="AI7" i="16"/>
  <c r="AD7" i="16"/>
  <c r="AA190" i="17"/>
  <c r="AF508" i="16"/>
  <c r="AG508" i="16" s="1"/>
  <c r="AF491" i="16"/>
  <c r="AG491" i="16" s="1"/>
  <c r="AD487" i="16"/>
  <c r="AF485" i="16"/>
  <c r="AG485" i="16" s="1"/>
  <c r="AD479" i="16"/>
  <c r="AF472" i="16"/>
  <c r="AG472" i="16" s="1"/>
  <c r="AD454" i="16"/>
  <c r="AH450" i="16"/>
  <c r="AD421" i="16"/>
  <c r="AH417" i="16"/>
  <c r="AD405" i="16"/>
  <c r="AH403" i="16"/>
  <c r="AD393" i="16"/>
  <c r="AF386" i="16"/>
  <c r="AG386" i="16" s="1"/>
  <c r="AH377" i="16"/>
  <c r="AH368" i="16"/>
  <c r="AH359" i="16"/>
  <c r="AF343" i="16"/>
  <c r="AG343" i="16" s="1"/>
  <c r="AH332" i="16"/>
  <c r="AD327" i="16"/>
  <c r="AF314" i="16"/>
  <c r="AG314" i="16" s="1"/>
  <c r="AD309" i="16"/>
  <c r="AD307" i="16"/>
  <c r="AD301" i="16"/>
  <c r="AF294" i="16"/>
  <c r="AG294" i="16" s="1"/>
  <c r="AM253" i="16"/>
  <c r="AH210" i="16"/>
  <c r="AD165" i="16"/>
  <c r="AI165" i="16"/>
  <c r="AL165" i="16" s="1"/>
  <c r="AI139" i="16"/>
  <c r="AK139" i="16" s="1"/>
  <c r="AD139" i="16"/>
  <c r="AD132" i="16"/>
  <c r="AI132" i="16"/>
  <c r="AK132" i="16" s="1"/>
  <c r="AM117" i="16"/>
  <c r="AL117" i="16"/>
  <c r="AF90" i="16"/>
  <c r="AG90" i="16" s="1"/>
  <c r="AH90" i="16"/>
  <c r="AF67" i="16"/>
  <c r="AG67" i="16" s="1"/>
  <c r="AH67" i="16"/>
  <c r="AF30" i="16"/>
  <c r="AG30" i="16" s="1"/>
  <c r="AH30" i="16"/>
  <c r="AI17" i="16"/>
  <c r="AD17" i="16"/>
  <c r="AF473" i="16"/>
  <c r="AG473" i="16" s="1"/>
  <c r="AH447" i="16"/>
  <c r="AF425" i="16"/>
  <c r="AG425" i="16" s="1"/>
  <c r="AF373" i="16"/>
  <c r="AG373" i="16" s="1"/>
  <c r="AH259" i="16"/>
  <c r="AI225" i="16"/>
  <c r="AL225" i="16" s="1"/>
  <c r="AF186" i="16"/>
  <c r="AG186" i="16" s="1"/>
  <c r="AH186" i="16"/>
  <c r="AD171" i="16"/>
  <c r="AI171" i="16"/>
  <c r="AJ153" i="16"/>
  <c r="AL153" i="16"/>
  <c r="AF113" i="16"/>
  <c r="AG113" i="16" s="1"/>
  <c r="AH113" i="16"/>
  <c r="AD97" i="16"/>
  <c r="AI97" i="16"/>
  <c r="AJ37" i="16"/>
  <c r="AL37" i="16"/>
  <c r="AK19" i="16"/>
  <c r="AJ19" i="16"/>
  <c r="AM631" i="17"/>
  <c r="AM468" i="17"/>
  <c r="AL468" i="17"/>
  <c r="AJ468" i="17"/>
  <c r="AK468" i="17"/>
  <c r="AK230" i="17"/>
  <c r="AJ230" i="17"/>
  <c r="AF192" i="16"/>
  <c r="AG192" i="16" s="1"/>
  <c r="AH175" i="16"/>
  <c r="AH139" i="16"/>
  <c r="AF130" i="16"/>
  <c r="AG130" i="16" s="1"/>
  <c r="AF106" i="16"/>
  <c r="AG106" i="16" s="1"/>
  <c r="AF95" i="16"/>
  <c r="AG95" i="16" s="1"/>
  <c r="AH85" i="16"/>
  <c r="AD78" i="16"/>
  <c r="AD65" i="16"/>
  <c r="AL59" i="16"/>
  <c r="AF52" i="16"/>
  <c r="AG52" i="16" s="1"/>
  <c r="AH49" i="16"/>
  <c r="AL47" i="16"/>
  <c r="AD25" i="16"/>
  <c r="AD23" i="16"/>
  <c r="AF19" i="16"/>
  <c r="AG19" i="16" s="1"/>
  <c r="AH17" i="16"/>
  <c r="AH7" i="16"/>
  <c r="AA725" i="17"/>
  <c r="AM528" i="17"/>
  <c r="AA225" i="17"/>
  <c r="AF225" i="17" s="1"/>
  <c r="AG225" i="17" s="1"/>
  <c r="AA192" i="17"/>
  <c r="AF192" i="17" s="1"/>
  <c r="AG192" i="17" s="1"/>
  <c r="AL97" i="17"/>
  <c r="AM78" i="17"/>
  <c r="AA11" i="17"/>
  <c r="AH201" i="16"/>
  <c r="AD200" i="16"/>
  <c r="AD178" i="16"/>
  <c r="AD163" i="16"/>
  <c r="AI152" i="16"/>
  <c r="AH145" i="16"/>
  <c r="AM137" i="16"/>
  <c r="AF136" i="16"/>
  <c r="AG136" i="16" s="1"/>
  <c r="AD127" i="16"/>
  <c r="AK125" i="16"/>
  <c r="AI104" i="16"/>
  <c r="AM104" i="16" s="1"/>
  <c r="AD101" i="16"/>
  <c r="AH97" i="16"/>
  <c r="AH93" i="16"/>
  <c r="AF83" i="16"/>
  <c r="AG83" i="16" s="1"/>
  <c r="AK59" i="16"/>
  <c r="AI50" i="16"/>
  <c r="AK47" i="16"/>
  <c r="AH33" i="16"/>
  <c r="AD21" i="16"/>
  <c r="AF15" i="16"/>
  <c r="AG15" i="16" s="1"/>
  <c r="AD9" i="16"/>
  <c r="AA553" i="17"/>
  <c r="AK320" i="17"/>
  <c r="AK97" i="17"/>
  <c r="AI187" i="16"/>
  <c r="AK187" i="16" s="1"/>
  <c r="AF179" i="16"/>
  <c r="AG179" i="16" s="1"/>
  <c r="AI156" i="16"/>
  <c r="AH121" i="16"/>
  <c r="AF119" i="16"/>
  <c r="AG119" i="16" s="1"/>
  <c r="AI112" i="16"/>
  <c r="AJ112" i="16" s="1"/>
  <c r="AH102" i="16"/>
  <c r="AL89" i="16"/>
  <c r="AH86" i="16"/>
  <c r="AH66" i="16"/>
  <c r="AI62" i="16"/>
  <c r="AF59" i="16"/>
  <c r="AG59" i="16" s="1"/>
  <c r="AI57" i="16"/>
  <c r="AI55" i="16"/>
  <c r="AF47" i="16"/>
  <c r="AG47" i="16" s="1"/>
  <c r="AI45" i="16"/>
  <c r="AJ43" i="16"/>
  <c r="AI40" i="16"/>
  <c r="AM40" i="16" s="1"/>
  <c r="AH37" i="16"/>
  <c r="AF35" i="16"/>
  <c r="AG35" i="16" s="1"/>
  <c r="AH13" i="16"/>
  <c r="AH3" i="16"/>
  <c r="AA736" i="17"/>
  <c r="AK617" i="17"/>
  <c r="AM569" i="17"/>
  <c r="AJ552" i="17"/>
  <c r="AA130" i="17"/>
  <c r="AA106" i="17"/>
  <c r="AF112" i="16"/>
  <c r="AG112" i="16" s="1"/>
  <c r="AK89" i="16"/>
  <c r="AF40" i="16"/>
  <c r="AG40" i="16" s="1"/>
  <c r="AJ642" i="17"/>
  <c r="AJ617" i="17"/>
  <c r="AL569" i="17"/>
  <c r="AJ272" i="17"/>
  <c r="AM94" i="17"/>
  <c r="AL58" i="17"/>
  <c r="AL129" i="16"/>
  <c r="AI126" i="16"/>
  <c r="AK126" i="16" s="1"/>
  <c r="AI115" i="16"/>
  <c r="AJ89" i="16"/>
  <c r="AD47" i="16"/>
  <c r="AL573" i="17"/>
  <c r="AK569" i="17"/>
  <c r="AM540" i="17"/>
  <c r="AM403" i="17"/>
  <c r="AM401" i="17"/>
  <c r="AM390" i="17"/>
  <c r="AL281" i="17"/>
  <c r="AL185" i="17"/>
  <c r="AM171" i="17"/>
  <c r="AA158" i="17"/>
  <c r="AH199" i="16"/>
  <c r="AH107" i="16"/>
  <c r="AD102" i="16"/>
  <c r="AI73" i="16"/>
  <c r="AF71" i="16"/>
  <c r="AG71" i="16" s="1"/>
  <c r="AI38" i="16"/>
  <c r="AM790" i="17"/>
  <c r="AJ771" i="17"/>
  <c r="AL664" i="17"/>
  <c r="AL540" i="17"/>
  <c r="AK527" i="17"/>
  <c r="AM485" i="17"/>
  <c r="AL403" i="17"/>
  <c r="AL390" i="17"/>
  <c r="AJ321" i="17"/>
  <c r="AM317" i="17"/>
  <c r="AL309" i="17"/>
  <c r="AK283" i="17"/>
  <c r="AK281" i="17"/>
  <c r="AM195" i="17"/>
  <c r="AJ185" i="17"/>
  <c r="AL171" i="17"/>
  <c r="AF191" i="16"/>
  <c r="AG191" i="16" s="1"/>
  <c r="AH138" i="16"/>
  <c r="AF131" i="16"/>
  <c r="AG131" i="16" s="1"/>
  <c r="AI122" i="16"/>
  <c r="AI105" i="16"/>
  <c r="AI100" i="16"/>
  <c r="AI84" i="16"/>
  <c r="AD77" i="16"/>
  <c r="AI48" i="16"/>
  <c r="AJ48" i="16" s="1"/>
  <c r="AI32" i="16"/>
  <c r="AM32" i="16" s="1"/>
  <c r="AI14" i="16"/>
  <c r="AM14" i="16" s="1"/>
  <c r="AD5" i="16"/>
  <c r="AM581" i="17"/>
  <c r="AJ540" i="17"/>
  <c r="AM454" i="17"/>
  <c r="AM425" i="17"/>
  <c r="AK403" i="17"/>
  <c r="AL331" i="17"/>
  <c r="AJ317" i="17"/>
  <c r="AJ311" i="17"/>
  <c r="AL306" i="17"/>
  <c r="AL195" i="17"/>
  <c r="AK171" i="17"/>
  <c r="AM160" i="17"/>
  <c r="AM44" i="17"/>
  <c r="AM27" i="17"/>
  <c r="AM293" i="17"/>
  <c r="AK160" i="17"/>
  <c r="AL96" i="17"/>
  <c r="AK44" i="17"/>
  <c r="AM14" i="17"/>
  <c r="AK151" i="16"/>
  <c r="AI120" i="16"/>
  <c r="AK120" i="16" s="1"/>
  <c r="AK113" i="16"/>
  <c r="AF111" i="16"/>
  <c r="AG111" i="16" s="1"/>
  <c r="AI90" i="16"/>
  <c r="AD89" i="16"/>
  <c r="AH65" i="16"/>
  <c r="AL49" i="16"/>
  <c r="AH39" i="16"/>
  <c r="AI30" i="16"/>
  <c r="AK30" i="16" s="1"/>
  <c r="AK23" i="16"/>
  <c r="AM778" i="17"/>
  <c r="AJ687" i="17"/>
  <c r="AL678" i="17"/>
  <c r="AM675" i="17"/>
  <c r="AL666" i="17"/>
  <c r="AJ581" i="17"/>
  <c r="AM570" i="17"/>
  <c r="AK495" i="17"/>
  <c r="AM413" i="17"/>
  <c r="AJ293" i="17"/>
  <c r="AJ287" i="17"/>
  <c r="AA82" i="17"/>
  <c r="AK32" i="17"/>
  <c r="AM207" i="16"/>
  <c r="AJ151" i="16"/>
  <c r="AL85" i="16"/>
  <c r="AM52" i="16"/>
  <c r="AI44" i="16"/>
  <c r="AM44" i="16" s="1"/>
  <c r="AI36" i="16"/>
  <c r="AH21" i="16"/>
  <c r="AD6" i="16"/>
  <c r="AJ675" i="17"/>
  <c r="AA618" i="17"/>
  <c r="AF618" i="17" s="1"/>
  <c r="AG618" i="17" s="1"/>
  <c r="AL616" i="17"/>
  <c r="AA409" i="17"/>
  <c r="AH409" i="17" s="1"/>
  <c r="AM367" i="17"/>
  <c r="AM225" i="17"/>
  <c r="AM148" i="17"/>
  <c r="AL109" i="17"/>
  <c r="AL84" i="17"/>
  <c r="AJ32" i="17"/>
  <c r="AM21" i="17"/>
  <c r="AA14" i="17"/>
  <c r="AH14" i="17" s="1"/>
  <c r="AA9" i="17"/>
  <c r="AF28" i="16"/>
  <c r="AG28" i="16" s="1"/>
  <c r="AA773" i="17"/>
  <c r="AA570" i="17"/>
  <c r="AK544" i="17"/>
  <c r="AK520" i="17"/>
  <c r="AM442" i="17"/>
  <c r="AA403" i="17"/>
  <c r="AJ391" i="17"/>
  <c r="AJ367" i="17"/>
  <c r="AA365" i="17"/>
  <c r="AF365" i="17" s="1"/>
  <c r="AG365" i="17" s="1"/>
  <c r="AL267" i="17"/>
  <c r="AA207" i="17"/>
  <c r="AK148" i="17"/>
  <c r="AA71" i="17"/>
  <c r="AI790" i="15"/>
  <c r="AM790" i="15" s="1"/>
  <c r="AD790" i="15"/>
  <c r="AK665" i="15"/>
  <c r="AJ665" i="15"/>
  <c r="AL665" i="15"/>
  <c r="AM665" i="15"/>
  <c r="AJ637" i="15"/>
  <c r="AL637" i="15"/>
  <c r="AK508" i="15"/>
  <c r="AJ508" i="15"/>
  <c r="AD786" i="15"/>
  <c r="AI786" i="15"/>
  <c r="AI775" i="15"/>
  <c r="AD775" i="15"/>
  <c r="AK713" i="15"/>
  <c r="AJ713" i="15"/>
  <c r="AL713" i="15"/>
  <c r="AM713" i="15"/>
  <c r="AL700" i="15"/>
  <c r="AJ700" i="15"/>
  <c r="AK700" i="15"/>
  <c r="AM700" i="15"/>
  <c r="AJ698" i="15"/>
  <c r="AK698" i="15"/>
  <c r="AL698" i="15"/>
  <c r="AM698" i="15"/>
  <c r="AI650" i="15"/>
  <c r="AD650" i="15"/>
  <c r="AJ602" i="15"/>
  <c r="AL602" i="15"/>
  <c r="AD770" i="15"/>
  <c r="AI770" i="15"/>
  <c r="AJ308" i="17"/>
  <c r="AK308" i="17"/>
  <c r="AL308" i="17"/>
  <c r="AM308" i="17"/>
  <c r="AK773" i="15"/>
  <c r="AJ773" i="15"/>
  <c r="AL773" i="15"/>
  <c r="AM773" i="15"/>
  <c r="AK738" i="15"/>
  <c r="AL738" i="15"/>
  <c r="AD687" i="15"/>
  <c r="AI687" i="15"/>
  <c r="AL687" i="15" s="1"/>
  <c r="AJ578" i="15"/>
  <c r="AL578" i="15"/>
  <c r="AJ767" i="15"/>
  <c r="AL767" i="15"/>
  <c r="AM767" i="15"/>
  <c r="AD750" i="15"/>
  <c r="AI750" i="15"/>
  <c r="AJ659" i="15"/>
  <c r="AL659" i="15"/>
  <c r="AM659" i="15"/>
  <c r="AI788" i="15"/>
  <c r="AD788" i="15"/>
  <c r="AI566" i="15"/>
  <c r="AD566" i="15"/>
  <c r="AJ674" i="15"/>
  <c r="AK674" i="15"/>
  <c r="AL674" i="15"/>
  <c r="AM674" i="15"/>
  <c r="AK642" i="15"/>
  <c r="AL642" i="15"/>
  <c r="AJ638" i="15"/>
  <c r="AL638" i="15"/>
  <c r="AJ321" i="15"/>
  <c r="AK321" i="15"/>
  <c r="AL321" i="15"/>
  <c r="AM321" i="15"/>
  <c r="AJ309" i="15"/>
  <c r="AK309" i="15"/>
  <c r="AL309" i="15"/>
  <c r="AM309" i="15"/>
  <c r="AK701" i="15"/>
  <c r="AJ701" i="15"/>
  <c r="AL701" i="15"/>
  <c r="AM701" i="15"/>
  <c r="AJ623" i="15"/>
  <c r="AK623" i="15"/>
  <c r="AL623" i="15"/>
  <c r="AM623" i="15"/>
  <c r="AL784" i="15"/>
  <c r="AJ784" i="15"/>
  <c r="AM784" i="15"/>
  <c r="AL736" i="15"/>
  <c r="AJ736" i="15"/>
  <c r="AK736" i="15"/>
  <c r="AM736" i="15"/>
  <c r="AI661" i="15"/>
  <c r="AD661" i="15"/>
  <c r="AL651" i="15"/>
  <c r="AJ651" i="15"/>
  <c r="AK651" i="15"/>
  <c r="AM651" i="15"/>
  <c r="AJ599" i="15"/>
  <c r="AK599" i="15"/>
  <c r="AL599" i="15"/>
  <c r="AM599" i="15"/>
  <c r="AJ563" i="15"/>
  <c r="AK563" i="15"/>
  <c r="AL563" i="15"/>
  <c r="AM563" i="15"/>
  <c r="AI764" i="15"/>
  <c r="AJ764" i="15" s="1"/>
  <c r="AD764" i="15"/>
  <c r="AL649" i="15"/>
  <c r="AJ649" i="15"/>
  <c r="AK649" i="15"/>
  <c r="AM649" i="15"/>
  <c r="AI628" i="15"/>
  <c r="AD628" i="15"/>
  <c r="AJ611" i="15"/>
  <c r="AK611" i="15"/>
  <c r="AL611" i="15"/>
  <c r="AM611" i="15"/>
  <c r="AJ405" i="15"/>
  <c r="AK405" i="15"/>
  <c r="AL405" i="15"/>
  <c r="AM405" i="15"/>
  <c r="AK737" i="15"/>
  <c r="AJ737" i="15"/>
  <c r="AL737" i="15"/>
  <c r="AM737" i="15"/>
  <c r="AD723" i="15"/>
  <c r="AI723" i="15"/>
  <c r="AK723" i="15" s="1"/>
  <c r="AK785" i="15"/>
  <c r="AJ785" i="15"/>
  <c r="AM785" i="15"/>
  <c r="AI760" i="15"/>
  <c r="AD760" i="15"/>
  <c r="AL772" i="15"/>
  <c r="AJ772" i="15"/>
  <c r="AK772" i="15"/>
  <c r="AM772" i="15"/>
  <c r="AJ671" i="15"/>
  <c r="AL671" i="15"/>
  <c r="AM671" i="15"/>
  <c r="AJ635" i="15"/>
  <c r="AL635" i="15"/>
  <c r="AM635" i="15"/>
  <c r="AL625" i="15"/>
  <c r="AK625" i="15"/>
  <c r="AM625" i="15"/>
  <c r="AK604" i="15"/>
  <c r="AJ604" i="15"/>
  <c r="AI479" i="15"/>
  <c r="AD479" i="15"/>
  <c r="AI447" i="15"/>
  <c r="AM447" i="15" s="1"/>
  <c r="AD447" i="15"/>
  <c r="AD794" i="15"/>
  <c r="AI746" i="15"/>
  <c r="AI743" i="15"/>
  <c r="AL695" i="15"/>
  <c r="AJ653" i="15"/>
  <c r="AI613" i="15"/>
  <c r="AI603" i="15"/>
  <c r="AK603" i="15" s="1"/>
  <c r="AI592" i="15"/>
  <c r="AJ551" i="15"/>
  <c r="AL551" i="15"/>
  <c r="AJ539" i="15"/>
  <c r="AK539" i="15"/>
  <c r="AM539" i="15"/>
  <c r="AJ273" i="15"/>
  <c r="AK273" i="15"/>
  <c r="AL273" i="15"/>
  <c r="AM273" i="15"/>
  <c r="AI747" i="15"/>
  <c r="AI725" i="15"/>
  <c r="AI689" i="15"/>
  <c r="AI680" i="15"/>
  <c r="AJ680" i="15" s="1"/>
  <c r="AM677" i="15"/>
  <c r="AI626" i="15"/>
  <c r="AI617" i="15"/>
  <c r="AD532" i="15"/>
  <c r="AI532" i="15"/>
  <c r="AL480" i="15"/>
  <c r="AJ480" i="15"/>
  <c r="AI437" i="15"/>
  <c r="AD437" i="15"/>
  <c r="AM252" i="15"/>
  <c r="AJ252" i="15"/>
  <c r="AL252" i="15"/>
  <c r="AI779" i="15"/>
  <c r="AD778" i="15"/>
  <c r="AD776" i="15"/>
  <c r="AD767" i="15"/>
  <c r="AI755" i="15"/>
  <c r="AD754" i="15"/>
  <c r="AI752" i="15"/>
  <c r="AJ752" i="15" s="1"/>
  <c r="AI741" i="15"/>
  <c r="AD737" i="15"/>
  <c r="AD736" i="15"/>
  <c r="AM731" i="15"/>
  <c r="AI710" i="15"/>
  <c r="AD700" i="15"/>
  <c r="AL677" i="15"/>
  <c r="AI662" i="15"/>
  <c r="AI657" i="15"/>
  <c r="AJ657" i="15" s="1"/>
  <c r="AD656" i="15"/>
  <c r="AD632" i="15"/>
  <c r="AD619" i="15"/>
  <c r="AD602" i="15"/>
  <c r="AD599" i="15"/>
  <c r="AD563" i="15"/>
  <c r="AI441" i="15"/>
  <c r="AD441" i="15"/>
  <c r="AJ393" i="15"/>
  <c r="AK393" i="15"/>
  <c r="AL393" i="15"/>
  <c r="AM393" i="15"/>
  <c r="AI381" i="15"/>
  <c r="AD381" i="15"/>
  <c r="AI328" i="15"/>
  <c r="AK328" i="15" s="1"/>
  <c r="AD328" i="15"/>
  <c r="AI300" i="15"/>
  <c r="AD300" i="15"/>
  <c r="AM285" i="15"/>
  <c r="AJ285" i="15"/>
  <c r="AK285" i="15"/>
  <c r="AD267" i="15"/>
  <c r="AI267" i="15"/>
  <c r="AM267" i="15" s="1"/>
  <c r="AD787" i="15"/>
  <c r="AL783" i="15"/>
  <c r="AI782" i="15"/>
  <c r="AI771" i="15"/>
  <c r="AI748" i="15"/>
  <c r="AL731" i="15"/>
  <c r="AL726" i="15"/>
  <c r="AM712" i="15"/>
  <c r="AI711" i="15"/>
  <c r="AL711" i="15" s="1"/>
  <c r="AI705" i="15"/>
  <c r="AI693" i="15"/>
  <c r="AM686" i="15"/>
  <c r="AI683" i="15"/>
  <c r="AJ677" i="15"/>
  <c r="AI654" i="15"/>
  <c r="AI633" i="15"/>
  <c r="AJ633" i="15" s="1"/>
  <c r="AI520" i="15"/>
  <c r="AD520" i="15"/>
  <c r="AJ502" i="15"/>
  <c r="AL502" i="15"/>
  <c r="AI484" i="15"/>
  <c r="AD484" i="15"/>
  <c r="AL468" i="15"/>
  <c r="AJ468" i="15"/>
  <c r="AK330" i="15"/>
  <c r="AJ330" i="15"/>
  <c r="AL330" i="15"/>
  <c r="AM330" i="15"/>
  <c r="AM322" i="15"/>
  <c r="AJ322" i="15"/>
  <c r="AK322" i="15"/>
  <c r="AL322" i="15"/>
  <c r="AI526" i="15"/>
  <c r="AM526" i="15" s="1"/>
  <c r="AD526" i="15"/>
  <c r="AD334" i="15"/>
  <c r="AI334" i="15"/>
  <c r="AI791" i="15"/>
  <c r="AI774" i="15"/>
  <c r="AD765" i="15"/>
  <c r="AI749" i="15"/>
  <c r="AJ749" i="15" s="1"/>
  <c r="AL734" i="15"/>
  <c r="AI719" i="15"/>
  <c r="AD718" i="15"/>
  <c r="AK686" i="15"/>
  <c r="AI681" i="15"/>
  <c r="AI668" i="15"/>
  <c r="AI645" i="15"/>
  <c r="AI640" i="15"/>
  <c r="AI615" i="15"/>
  <c r="AK615" i="15" s="1"/>
  <c r="AD606" i="15"/>
  <c r="AI587" i="15"/>
  <c r="AK565" i="15"/>
  <c r="AI548" i="15"/>
  <c r="AJ548" i="15" s="1"/>
  <c r="AD548" i="15"/>
  <c r="AJ396" i="15"/>
  <c r="AL396" i="15"/>
  <c r="AL761" i="15"/>
  <c r="AK734" i="15"/>
  <c r="AD721" i="15"/>
  <c r="AL634" i="15"/>
  <c r="AM631" i="15"/>
  <c r="AM598" i="15"/>
  <c r="AJ565" i="15"/>
  <c r="AI544" i="15"/>
  <c r="AL544" i="15" s="1"/>
  <c r="AD544" i="15"/>
  <c r="AI515" i="15"/>
  <c r="AD515" i="15"/>
  <c r="AJ136" i="15"/>
  <c r="AK136" i="15"/>
  <c r="AM136" i="15"/>
  <c r="AJ761" i="15"/>
  <c r="AJ634" i="15"/>
  <c r="AI601" i="15"/>
  <c r="AJ601" i="15" s="1"/>
  <c r="AI550" i="15"/>
  <c r="AM550" i="15" s="1"/>
  <c r="AD550" i="15"/>
  <c r="AJ527" i="15"/>
  <c r="AK527" i="15"/>
  <c r="AM527" i="15"/>
  <c r="AM471" i="15"/>
  <c r="AL471" i="15"/>
  <c r="AK438" i="15"/>
  <c r="AL438" i="15"/>
  <c r="AM438" i="15"/>
  <c r="AI378" i="15"/>
  <c r="AD378" i="15"/>
  <c r="AK366" i="15"/>
  <c r="AJ366" i="15"/>
  <c r="AL366" i="15"/>
  <c r="AM366" i="15"/>
  <c r="AI308" i="15"/>
  <c r="AL308" i="15" s="1"/>
  <c r="AD308" i="15"/>
  <c r="AI296" i="15"/>
  <c r="AL296" i="15" s="1"/>
  <c r="AD296" i="15"/>
  <c r="AK453" i="15"/>
  <c r="AJ453" i="15"/>
  <c r="AL453" i="15"/>
  <c r="AM453" i="15"/>
  <c r="AD394" i="15"/>
  <c r="AI394" i="15"/>
  <c r="AM288" i="15"/>
  <c r="AJ288" i="15"/>
  <c r="AL288" i="15"/>
  <c r="AI272" i="15"/>
  <c r="AL272" i="15" s="1"/>
  <c r="AD272" i="15"/>
  <c r="AM724" i="15"/>
  <c r="AI717" i="15"/>
  <c r="AJ717" i="15" s="1"/>
  <c r="AI714" i="15"/>
  <c r="AM688" i="15"/>
  <c r="AI666" i="15"/>
  <c r="AM652" i="15"/>
  <c r="AM647" i="15"/>
  <c r="AD607" i="15"/>
  <c r="AI591" i="15"/>
  <c r="AK591" i="15" s="1"/>
  <c r="AD574" i="15"/>
  <c r="AD562" i="15"/>
  <c r="AJ556" i="15"/>
  <c r="AK551" i="15"/>
  <c r="AJ501" i="15"/>
  <c r="AL501" i="15"/>
  <c r="AM501" i="15"/>
  <c r="AI390" i="15"/>
  <c r="AD390" i="15"/>
  <c r="AK282" i="15"/>
  <c r="AJ282" i="15"/>
  <c r="AL282" i="15"/>
  <c r="AM282" i="15"/>
  <c r="AK227" i="15"/>
  <c r="AM227" i="15"/>
  <c r="AI669" i="15"/>
  <c r="AL632" i="15"/>
  <c r="AI543" i="15"/>
  <c r="AD503" i="15"/>
  <c r="AI503" i="15"/>
  <c r="AI364" i="15"/>
  <c r="AL364" i="15" s="1"/>
  <c r="AD364" i="15"/>
  <c r="AJ333" i="15"/>
  <c r="AK333" i="15"/>
  <c r="AL333" i="15"/>
  <c r="AM333" i="15"/>
  <c r="AM497" i="15"/>
  <c r="AL476" i="15"/>
  <c r="AI442" i="15"/>
  <c r="AI433" i="15"/>
  <c r="AL417" i="15"/>
  <c r="AI379" i="15"/>
  <c r="AI348" i="15"/>
  <c r="AM345" i="15"/>
  <c r="AM344" i="15"/>
  <c r="AI306" i="15"/>
  <c r="AI277" i="15"/>
  <c r="AK277" i="15" s="1"/>
  <c r="AI103" i="15"/>
  <c r="AD103" i="15"/>
  <c r="AD98" i="15"/>
  <c r="AI98" i="15"/>
  <c r="AJ55" i="15"/>
  <c r="AM55" i="15"/>
  <c r="AJ40" i="15"/>
  <c r="AK40" i="15"/>
  <c r="AL40" i="15"/>
  <c r="AM40" i="15"/>
  <c r="AI32" i="15"/>
  <c r="AD32" i="15"/>
  <c r="AJ28" i="15"/>
  <c r="AK28" i="15"/>
  <c r="AL28" i="15"/>
  <c r="AM28" i="15"/>
  <c r="AJ772" i="17"/>
  <c r="AM772" i="17"/>
  <c r="AA748" i="17"/>
  <c r="AA687" i="17"/>
  <c r="AF687" i="17" s="1"/>
  <c r="AG687" i="17" s="1"/>
  <c r="AA533" i="17"/>
  <c r="AF533" i="17" s="1"/>
  <c r="AG533" i="17" s="1"/>
  <c r="AD488" i="15"/>
  <c r="AL345" i="15"/>
  <c r="AI702" i="15"/>
  <c r="AI323" i="15"/>
  <c r="AI298" i="15"/>
  <c r="AI262" i="15"/>
  <c r="AM250" i="15"/>
  <c r="AK250" i="15"/>
  <c r="AL250" i="15"/>
  <c r="AK199" i="15"/>
  <c r="AJ199" i="15"/>
  <c r="AM199" i="15"/>
  <c r="AI185" i="15"/>
  <c r="AD185" i="15"/>
  <c r="AJ76" i="15"/>
  <c r="AK76" i="15"/>
  <c r="AL76" i="15"/>
  <c r="AM76" i="15"/>
  <c r="AJ16" i="15"/>
  <c r="AK16" i="15"/>
  <c r="AL16" i="15"/>
  <c r="AM16" i="15"/>
  <c r="AA749" i="17"/>
  <c r="AH749" i="17" s="1"/>
  <c r="AA675" i="17"/>
  <c r="AF675" i="17" s="1"/>
  <c r="AG675" i="17" s="1"/>
  <c r="AI513" i="15"/>
  <c r="AJ513" i="15" s="1"/>
  <c r="AM498" i="15"/>
  <c r="AJ497" i="15"/>
  <c r="AI486" i="15"/>
  <c r="AI474" i="15"/>
  <c r="AJ474" i="15" s="1"/>
  <c r="AD468" i="15"/>
  <c r="AD413" i="15"/>
  <c r="AL406" i="15"/>
  <c r="AD401" i="15"/>
  <c r="AI399" i="15"/>
  <c r="AM399" i="15" s="1"/>
  <c r="AI384" i="15"/>
  <c r="AJ384" i="15" s="1"/>
  <c r="AD356" i="15"/>
  <c r="AI354" i="15"/>
  <c r="AK345" i="15"/>
  <c r="AL324" i="15"/>
  <c r="AD321" i="15"/>
  <c r="AI294" i="15"/>
  <c r="AD288" i="15"/>
  <c r="AD284" i="15"/>
  <c r="AI275" i="15"/>
  <c r="AL498" i="15"/>
  <c r="AI492" i="15"/>
  <c r="AM487" i="15"/>
  <c r="AL472" i="15"/>
  <c r="AI443" i="15"/>
  <c r="AL443" i="15" s="1"/>
  <c r="AI439" i="15"/>
  <c r="AJ406" i="15"/>
  <c r="AI397" i="15"/>
  <c r="AL392" i="15"/>
  <c r="AI357" i="15"/>
  <c r="AI349" i="15"/>
  <c r="AK349" i="15" s="1"/>
  <c r="AM342" i="15"/>
  <c r="AI339" i="15"/>
  <c r="AJ324" i="15"/>
  <c r="AD316" i="15"/>
  <c r="AI286" i="15"/>
  <c r="AI253" i="15"/>
  <c r="AK253" i="15" s="1"/>
  <c r="AD225" i="15"/>
  <c r="AI225" i="15"/>
  <c r="AM29" i="15"/>
  <c r="AJ29" i="15"/>
  <c r="AK29" i="15"/>
  <c r="AL29" i="15"/>
  <c r="AL478" i="15"/>
  <c r="AI477" i="15"/>
  <c r="AI414" i="15"/>
  <c r="AI402" i="15"/>
  <c r="AL312" i="15"/>
  <c r="AI232" i="15"/>
  <c r="AL232" i="15" s="1"/>
  <c r="AD232" i="15"/>
  <c r="AM213" i="15"/>
  <c r="AJ213" i="15"/>
  <c r="AK213" i="15"/>
  <c r="AK99" i="15"/>
  <c r="AJ99" i="15"/>
  <c r="AM99" i="15"/>
  <c r="AI89" i="15"/>
  <c r="AD89" i="15"/>
  <c r="AM77" i="15"/>
  <c r="AJ77" i="15"/>
  <c r="AK77" i="15"/>
  <c r="AL77" i="15"/>
  <c r="AA784" i="17"/>
  <c r="AK735" i="17"/>
  <c r="AJ735" i="17"/>
  <c r="AA663" i="17"/>
  <c r="AF663" i="17" s="1"/>
  <c r="AG663" i="17" s="1"/>
  <c r="AJ478" i="15"/>
  <c r="AD476" i="15"/>
  <c r="AD428" i="15"/>
  <c r="AL370" i="15"/>
  <c r="AI369" i="15"/>
  <c r="AD368" i="15"/>
  <c r="AI346" i="15"/>
  <c r="AJ342" i="15"/>
  <c r="AD341" i="15"/>
  <c r="AJ312" i="15"/>
  <c r="AD304" i="15"/>
  <c r="AD246" i="15"/>
  <c r="AI246" i="15"/>
  <c r="AD182" i="15"/>
  <c r="AI182" i="15"/>
  <c r="AM182" i="15" s="1"/>
  <c r="AD119" i="15"/>
  <c r="AI119" i="15"/>
  <c r="AI499" i="15"/>
  <c r="AD497" i="15"/>
  <c r="AM450" i="15"/>
  <c r="AD436" i="15"/>
  <c r="AI407" i="15"/>
  <c r="AK407" i="15" s="1"/>
  <c r="AD387" i="15"/>
  <c r="AI385" i="15"/>
  <c r="AK385" i="15" s="1"/>
  <c r="AM318" i="15"/>
  <c r="AD292" i="15"/>
  <c r="AK258" i="15"/>
  <c r="AJ258" i="15"/>
  <c r="AM258" i="15"/>
  <c r="AD203" i="15"/>
  <c r="AI203" i="15"/>
  <c r="AI188" i="15"/>
  <c r="AM188" i="15" s="1"/>
  <c r="AD188" i="15"/>
  <c r="AI145" i="15"/>
  <c r="AD145" i="15"/>
  <c r="AD79" i="15"/>
  <c r="AI79" i="15"/>
  <c r="AM79" i="15" s="1"/>
  <c r="AA760" i="17"/>
  <c r="AJ737" i="17"/>
  <c r="AK737" i="17"/>
  <c r="AL737" i="17"/>
  <c r="AM737" i="17"/>
  <c r="AA713" i="17"/>
  <c r="AL450" i="15"/>
  <c r="AI367" i="15"/>
  <c r="AL367" i="15" s="1"/>
  <c r="AL318" i="15"/>
  <c r="AM261" i="15"/>
  <c r="AM240" i="15"/>
  <c r="AJ240" i="15"/>
  <c r="AI224" i="15"/>
  <c r="AL224" i="15" s="1"/>
  <c r="AD224" i="15"/>
  <c r="AI220" i="15"/>
  <c r="AL220" i="15" s="1"/>
  <c r="AD220" i="15"/>
  <c r="AM173" i="15"/>
  <c r="AJ173" i="15"/>
  <c r="AK173" i="15"/>
  <c r="AL173" i="15"/>
  <c r="AI161" i="15"/>
  <c r="AD161" i="15"/>
  <c r="AM86" i="15"/>
  <c r="AJ19" i="15"/>
  <c r="AM19" i="15"/>
  <c r="AI215" i="15"/>
  <c r="AJ215" i="15" s="1"/>
  <c r="AD519" i="15"/>
  <c r="AM485" i="15"/>
  <c r="AJ450" i="15"/>
  <c r="AM427" i="15"/>
  <c r="AD392" i="15"/>
  <c r="AI382" i="15"/>
  <c r="AJ318" i="15"/>
  <c r="AL310" i="15"/>
  <c r="AI301" i="15"/>
  <c r="AL274" i="15"/>
  <c r="AM270" i="15"/>
  <c r="AM216" i="15"/>
  <c r="AJ216" i="15"/>
  <c r="AL216" i="15"/>
  <c r="AI13" i="15"/>
  <c r="AJ13" i="15" s="1"/>
  <c r="AD13" i="15"/>
  <c r="AD429" i="15"/>
  <c r="AI395" i="15"/>
  <c r="AI371" i="15"/>
  <c r="AI335" i="15"/>
  <c r="AK335" i="15" s="1"/>
  <c r="AJ261" i="15"/>
  <c r="AL261" i="15"/>
  <c r="AM204" i="15"/>
  <c r="AJ204" i="15"/>
  <c r="AL204" i="15"/>
  <c r="AI88" i="15"/>
  <c r="AD88" i="15"/>
  <c r="AA765" i="17"/>
  <c r="AH765" i="17" s="1"/>
  <c r="AJ742" i="17"/>
  <c r="AM742" i="17"/>
  <c r="AJ226" i="15"/>
  <c r="AL214" i="15"/>
  <c r="AM210" i="15"/>
  <c r="AI195" i="15"/>
  <c r="AK195" i="15" s="1"/>
  <c r="AI191" i="15"/>
  <c r="AL191" i="15" s="1"/>
  <c r="AL137" i="15"/>
  <c r="AJ135" i="15"/>
  <c r="AJ101" i="15"/>
  <c r="AI56" i="15"/>
  <c r="AL56" i="15" s="1"/>
  <c r="AM52" i="15"/>
  <c r="AI41" i="15"/>
  <c r="AI26" i="15"/>
  <c r="AI17" i="15"/>
  <c r="AA785" i="17"/>
  <c r="AF785" i="17" s="1"/>
  <c r="AG785" i="17" s="1"/>
  <c r="AM784" i="17"/>
  <c r="AM754" i="17"/>
  <c r="AL749" i="17"/>
  <c r="AA717" i="17"/>
  <c r="AA716" i="17"/>
  <c r="AH716" i="17" s="1"/>
  <c r="AA701" i="17"/>
  <c r="AF701" i="17" s="1"/>
  <c r="AG701" i="17" s="1"/>
  <c r="AL688" i="17"/>
  <c r="AA669" i="17"/>
  <c r="AH669" i="17" s="1"/>
  <c r="AA656" i="17"/>
  <c r="AH656" i="17" s="1"/>
  <c r="AA652" i="17"/>
  <c r="AF652" i="17" s="1"/>
  <c r="AG652" i="17" s="1"/>
  <c r="AJ418" i="17"/>
  <c r="AM418" i="17"/>
  <c r="AA389" i="17"/>
  <c r="AA378" i="17"/>
  <c r="AK214" i="15"/>
  <c r="AL210" i="15"/>
  <c r="AL196" i="15"/>
  <c r="AM147" i="15"/>
  <c r="AK137" i="15"/>
  <c r="AM124" i="15"/>
  <c r="AM107" i="15"/>
  <c r="AI91" i="15"/>
  <c r="AL53" i="15"/>
  <c r="AL52" i="15"/>
  <c r="AI35" i="15"/>
  <c r="AL35" i="15" s="1"/>
  <c r="AI14" i="15"/>
  <c r="AI4" i="15"/>
  <c r="AA777" i="17"/>
  <c r="AH777" i="17" s="1"/>
  <c r="AA752" i="17"/>
  <c r="AK749" i="17"/>
  <c r="AJ747" i="17"/>
  <c r="AA739" i="17"/>
  <c r="AF739" i="17" s="1"/>
  <c r="AG739" i="17" s="1"/>
  <c r="AM724" i="17"/>
  <c r="AF717" i="17"/>
  <c r="AG717" i="17" s="1"/>
  <c r="AA683" i="17"/>
  <c r="AA606" i="17"/>
  <c r="AF606" i="17" s="1"/>
  <c r="AG606" i="17" s="1"/>
  <c r="AA505" i="17"/>
  <c r="AF505" i="17" s="1"/>
  <c r="AG505" i="17" s="1"/>
  <c r="AA390" i="17"/>
  <c r="AJ355" i="17"/>
  <c r="AK355" i="17"/>
  <c r="AL355" i="17"/>
  <c r="AM355" i="17"/>
  <c r="AJ194" i="17"/>
  <c r="AK194" i="17"/>
  <c r="AA172" i="17"/>
  <c r="AF172" i="17" s="1"/>
  <c r="AG172" i="17" s="1"/>
  <c r="AA59" i="17"/>
  <c r="AM249" i="15"/>
  <c r="AM237" i="15"/>
  <c r="AD216" i="15"/>
  <c r="AJ214" i="15"/>
  <c r="AJ210" i="15"/>
  <c r="AD199" i="15"/>
  <c r="AJ196" i="15"/>
  <c r="AD173" i="15"/>
  <c r="AK170" i="15"/>
  <c r="AI158" i="15"/>
  <c r="AD157" i="15"/>
  <c r="AJ147" i="15"/>
  <c r="AD139" i="15"/>
  <c r="AJ137" i="15"/>
  <c r="AK124" i="15"/>
  <c r="AL121" i="15"/>
  <c r="AI115" i="15"/>
  <c r="AM111" i="15"/>
  <c r="AI110" i="15"/>
  <c r="AI83" i="15"/>
  <c r="AM83" i="15" s="1"/>
  <c r="AD76" i="15"/>
  <c r="AI74" i="15"/>
  <c r="AD68" i="15"/>
  <c r="AK52" i="15"/>
  <c r="AI5" i="15"/>
  <c r="AA772" i="17"/>
  <c r="AA711" i="17"/>
  <c r="AA694" i="17"/>
  <c r="AF694" i="17" s="1"/>
  <c r="AG694" i="17" s="1"/>
  <c r="AM653" i="17"/>
  <c r="AA637" i="17"/>
  <c r="AH637" i="17" s="1"/>
  <c r="AA51" i="17"/>
  <c r="AL773" i="17"/>
  <c r="AJ759" i="17"/>
  <c r="AA757" i="17"/>
  <c r="AK751" i="17"/>
  <c r="AA737" i="17"/>
  <c r="AF737" i="17" s="1"/>
  <c r="AG737" i="17" s="1"/>
  <c r="AM736" i="17"/>
  <c r="AM718" i="17"/>
  <c r="AA691" i="17"/>
  <c r="AL653" i="17"/>
  <c r="AK651" i="17"/>
  <c r="AJ651" i="17"/>
  <c r="AL651" i="17"/>
  <c r="AA615" i="17"/>
  <c r="AF615" i="17" s="1"/>
  <c r="AG615" i="17" s="1"/>
  <c r="AA431" i="17"/>
  <c r="AF431" i="17" s="1"/>
  <c r="AG431" i="17" s="1"/>
  <c r="AJ343" i="17"/>
  <c r="AK343" i="17"/>
  <c r="AL343" i="17"/>
  <c r="AM343" i="17"/>
  <c r="AJ296" i="17"/>
  <c r="AK296" i="17"/>
  <c r="AL296" i="17"/>
  <c r="AM296" i="17"/>
  <c r="AA218" i="17"/>
  <c r="AH218" i="17" s="1"/>
  <c r="AA95" i="17"/>
  <c r="AK249" i="15"/>
  <c r="AL238" i="15"/>
  <c r="AK237" i="15"/>
  <c r="AM234" i="15"/>
  <c r="AI228" i="15"/>
  <c r="AK228" i="15" s="1"/>
  <c r="AD201" i="15"/>
  <c r="AI197" i="15"/>
  <c r="AK197" i="15" s="1"/>
  <c r="AD189" i="15"/>
  <c r="AD169" i="15"/>
  <c r="AD151" i="15"/>
  <c r="AI148" i="15"/>
  <c r="AI125" i="15"/>
  <c r="AJ121" i="15"/>
  <c r="AK97" i="15"/>
  <c r="AD69" i="15"/>
  <c r="AD45" i="15"/>
  <c r="AD21" i="15"/>
  <c r="AD11" i="15"/>
  <c r="AA769" i="17"/>
  <c r="AA729" i="17"/>
  <c r="AA707" i="17"/>
  <c r="AA661" i="17"/>
  <c r="AF661" i="17" s="1"/>
  <c r="AG661" i="17" s="1"/>
  <c r="AA658" i="17"/>
  <c r="AF658" i="17" s="1"/>
  <c r="AG658" i="17" s="1"/>
  <c r="AK653" i="17"/>
  <c r="AA594" i="17"/>
  <c r="AM432" i="17"/>
  <c r="AJ432" i="17"/>
  <c r="AK432" i="17"/>
  <c r="AL432" i="17"/>
  <c r="AA138" i="17"/>
  <c r="AA97" i="17"/>
  <c r="AA56" i="17"/>
  <c r="AL39" i="17"/>
  <c r="AM39" i="17"/>
  <c r="AK238" i="15"/>
  <c r="AL234" i="15"/>
  <c r="AI231" i="15"/>
  <c r="AM231" i="15" s="1"/>
  <c r="AJ193" i="15"/>
  <c r="AK177" i="15"/>
  <c r="AK176" i="15"/>
  <c r="AM171" i="15"/>
  <c r="AD165" i="15"/>
  <c r="AI159" i="15"/>
  <c r="AI149" i="15"/>
  <c r="AJ133" i="15"/>
  <c r="AJ113" i="15"/>
  <c r="AI112" i="15"/>
  <c r="AD81" i="15"/>
  <c r="AI62" i="15"/>
  <c r="AM62" i="15" s="1"/>
  <c r="AI6" i="15"/>
  <c r="AJ6" i="15" s="1"/>
  <c r="AA776" i="17"/>
  <c r="AF776" i="17" s="1"/>
  <c r="AG776" i="17" s="1"/>
  <c r="AA724" i="17"/>
  <c r="AM687" i="17"/>
  <c r="AA682" i="17"/>
  <c r="AF682" i="17" s="1"/>
  <c r="AG682" i="17" s="1"/>
  <c r="AL676" i="17"/>
  <c r="AA639" i="17"/>
  <c r="AA296" i="17"/>
  <c r="AM198" i="15"/>
  <c r="AI175" i="15"/>
  <c r="AM172" i="15"/>
  <c r="AJ171" i="15"/>
  <c r="AK122" i="15"/>
  <c r="AL65" i="15"/>
  <c r="AM43" i="15"/>
  <c r="AI31" i="15"/>
  <c r="AM785" i="17"/>
  <c r="AH769" i="17"/>
  <c r="AA651" i="17"/>
  <c r="AA619" i="17"/>
  <c r="AJ379" i="17"/>
  <c r="AK379" i="17"/>
  <c r="AL379" i="17"/>
  <c r="AM379" i="17"/>
  <c r="AA377" i="17"/>
  <c r="AA305" i="17"/>
  <c r="AA232" i="17"/>
  <c r="AJ198" i="15"/>
  <c r="AK172" i="15"/>
  <c r="AJ122" i="15"/>
  <c r="AK65" i="15"/>
  <c r="AD57" i="15"/>
  <c r="AI54" i="15"/>
  <c r="AM7" i="15"/>
  <c r="AA790" i="17"/>
  <c r="AH790" i="17" s="1"/>
  <c r="AL785" i="17"/>
  <c r="AJ783" i="17"/>
  <c r="AA775" i="17"/>
  <c r="AH775" i="17" s="1"/>
  <c r="AM748" i="17"/>
  <c r="AM730" i="17"/>
  <c r="AA699" i="17"/>
  <c r="AM678" i="17"/>
  <c r="AL654" i="17"/>
  <c r="AA545" i="17"/>
  <c r="AF545" i="17" s="1"/>
  <c r="AG545" i="17" s="1"/>
  <c r="AA521" i="17"/>
  <c r="AA443" i="17"/>
  <c r="AK409" i="17"/>
  <c r="AJ409" i="17"/>
  <c r="AL409" i="17"/>
  <c r="AM409" i="17"/>
  <c r="AA94" i="17"/>
  <c r="AA83" i="17"/>
  <c r="AA63" i="17"/>
  <c r="AA15" i="17"/>
  <c r="AK157" i="15"/>
  <c r="AJ65" i="15"/>
  <c r="AD36" i="15"/>
  <c r="AA728" i="17"/>
  <c r="AH728" i="17" s="1"/>
  <c r="AA657" i="17"/>
  <c r="AH657" i="17" s="1"/>
  <c r="AA647" i="17"/>
  <c r="AF647" i="17" s="1"/>
  <c r="AG647" i="17" s="1"/>
  <c r="AA626" i="17"/>
  <c r="AA582" i="17"/>
  <c r="AA529" i="17"/>
  <c r="AA486" i="17"/>
  <c r="AA482" i="17"/>
  <c r="AA366" i="17"/>
  <c r="AA263" i="17"/>
  <c r="AM222" i="15"/>
  <c r="AI219" i="15"/>
  <c r="AM219" i="15" s="1"/>
  <c r="AL201" i="15"/>
  <c r="AK200" i="15"/>
  <c r="AI194" i="15"/>
  <c r="AJ157" i="15"/>
  <c r="AD121" i="15"/>
  <c r="AK109" i="15"/>
  <c r="AD97" i="15"/>
  <c r="AD84" i="15"/>
  <c r="AJ678" i="17"/>
  <c r="AA455" i="17"/>
  <c r="AI235" i="15"/>
  <c r="AK235" i="15" s="1"/>
  <c r="AL226" i="15"/>
  <c r="AL222" i="15"/>
  <c r="AK201" i="15"/>
  <c r="AK169" i="15"/>
  <c r="AK146" i="15"/>
  <c r="AI134" i="15"/>
  <c r="AD133" i="15"/>
  <c r="AJ109" i="15"/>
  <c r="AL101" i="15"/>
  <c r="AM100" i="15"/>
  <c r="AD93" i="15"/>
  <c r="AI90" i="15"/>
  <c r="AD60" i="15"/>
  <c r="AD48" i="15"/>
  <c r="AA733" i="17"/>
  <c r="AA727" i="17"/>
  <c r="AH727" i="17" s="1"/>
  <c r="AA692" i="17"/>
  <c r="AH692" i="17" s="1"/>
  <c r="AA549" i="17"/>
  <c r="AH549" i="17" s="1"/>
  <c r="AM456" i="17"/>
  <c r="AJ353" i="17"/>
  <c r="AM353" i="17"/>
  <c r="AM339" i="17"/>
  <c r="AK339" i="17"/>
  <c r="AL339" i="17"/>
  <c r="AA294" i="17"/>
  <c r="AF294" i="17" s="1"/>
  <c r="AG294" i="17" s="1"/>
  <c r="AJ237" i="17"/>
  <c r="AL237" i="17"/>
  <c r="AM237" i="17"/>
  <c r="AA165" i="17"/>
  <c r="AH165" i="17" s="1"/>
  <c r="AA60" i="17"/>
  <c r="AA633" i="17"/>
  <c r="AA614" i="17"/>
  <c r="AM518" i="17"/>
  <c r="AK420" i="17"/>
  <c r="AA402" i="17"/>
  <c r="AF402" i="17" s="1"/>
  <c r="AG402" i="17" s="1"/>
  <c r="AA351" i="17"/>
  <c r="AA339" i="17"/>
  <c r="AH339" i="17" s="1"/>
  <c r="AK331" i="17"/>
  <c r="AA330" i="17"/>
  <c r="AF330" i="17" s="1"/>
  <c r="AG330" i="17" s="1"/>
  <c r="AL328" i="17"/>
  <c r="AL317" i="17"/>
  <c r="AA298" i="17"/>
  <c r="AH298" i="17" s="1"/>
  <c r="AJ283" i="17"/>
  <c r="AM281" i="17"/>
  <c r="AK267" i="17"/>
  <c r="AL261" i="17"/>
  <c r="AJ242" i="17"/>
  <c r="AL225" i="17"/>
  <c r="AM212" i="17"/>
  <c r="AJ207" i="17"/>
  <c r="AM205" i="17"/>
  <c r="AK133" i="17"/>
  <c r="AJ109" i="17"/>
  <c r="AA78" i="17"/>
  <c r="AA76" i="17"/>
  <c r="AF76" i="17" s="1"/>
  <c r="AG76" i="17" s="1"/>
  <c r="AK71" i="17"/>
  <c r="AL48" i="17"/>
  <c r="AJ36" i="17"/>
  <c r="AJ21" i="17"/>
  <c r="AJ12" i="17"/>
  <c r="AJ8" i="17"/>
  <c r="AA631" i="17"/>
  <c r="AL628" i="17"/>
  <c r="AA523" i="17"/>
  <c r="AA508" i="17"/>
  <c r="AJ420" i="17"/>
  <c r="AA353" i="17"/>
  <c r="AF353" i="17" s="1"/>
  <c r="AG353" i="17" s="1"/>
  <c r="AJ331" i="17"/>
  <c r="AA320" i="17"/>
  <c r="AJ275" i="17"/>
  <c r="AA250" i="17"/>
  <c r="AF250" i="17" s="1"/>
  <c r="AG250" i="17" s="1"/>
  <c r="AA240" i="17"/>
  <c r="AM158" i="17"/>
  <c r="AM146" i="17"/>
  <c r="AL141" i="17"/>
  <c r="AJ133" i="17"/>
  <c r="AA131" i="17"/>
  <c r="AA114" i="17"/>
  <c r="AF114" i="17" s="1"/>
  <c r="AG114" i="17" s="1"/>
  <c r="AJ59" i="17"/>
  <c r="AM53" i="17"/>
  <c r="AA598" i="17"/>
  <c r="AF598" i="17" s="1"/>
  <c r="AG598" i="17" s="1"/>
  <c r="AM572" i="17"/>
  <c r="AK556" i="17"/>
  <c r="AJ544" i="17"/>
  <c r="AL528" i="17"/>
  <c r="AA510" i="17"/>
  <c r="AH510" i="17" s="1"/>
  <c r="AA470" i="17"/>
  <c r="AF470" i="17" s="1"/>
  <c r="AG470" i="17" s="1"/>
  <c r="AA457" i="17"/>
  <c r="AA456" i="17"/>
  <c r="AA433" i="17"/>
  <c r="AA432" i="17"/>
  <c r="AH432" i="17" s="1"/>
  <c r="AA418" i="17"/>
  <c r="AF418" i="17" s="1"/>
  <c r="AG418" i="17" s="1"/>
  <c r="AA381" i="17"/>
  <c r="AF381" i="17" s="1"/>
  <c r="AG381" i="17" s="1"/>
  <c r="AA300" i="17"/>
  <c r="AF300" i="17" s="1"/>
  <c r="AG300" i="17" s="1"/>
  <c r="AA152" i="17"/>
  <c r="AA141" i="17"/>
  <c r="AF141" i="17" s="1"/>
  <c r="AG141" i="17" s="1"/>
  <c r="AA88" i="17"/>
  <c r="AF88" i="17" s="1"/>
  <c r="AG88" i="17" s="1"/>
  <c r="AA33" i="17"/>
  <c r="AA26" i="17"/>
  <c r="AH26" i="17" s="1"/>
  <c r="AM625" i="17"/>
  <c r="AM605" i="17"/>
  <c r="AM595" i="17"/>
  <c r="AL593" i="17"/>
  <c r="AA577" i="17"/>
  <c r="AF577" i="17" s="1"/>
  <c r="AG577" i="17" s="1"/>
  <c r="AL572" i="17"/>
  <c r="AA537" i="17"/>
  <c r="AF537" i="17" s="1"/>
  <c r="AG537" i="17" s="1"/>
  <c r="AJ528" i="17"/>
  <c r="AK515" i="17"/>
  <c r="AA479" i="17"/>
  <c r="AA458" i="17"/>
  <c r="AA434" i="17"/>
  <c r="AL401" i="17"/>
  <c r="AA397" i="17"/>
  <c r="AH397" i="17" s="1"/>
  <c r="AK388" i="17"/>
  <c r="AK352" i="17"/>
  <c r="AA335" i="17"/>
  <c r="AL332" i="17"/>
  <c r="AL329" i="17"/>
  <c r="AA293" i="17"/>
  <c r="AA287" i="17"/>
  <c r="AH287" i="17" s="1"/>
  <c r="AA261" i="17"/>
  <c r="AA244" i="17"/>
  <c r="AF244" i="17" s="1"/>
  <c r="AG244" i="17" s="1"/>
  <c r="AA237" i="17"/>
  <c r="AA228" i="17"/>
  <c r="AF228" i="17" s="1"/>
  <c r="AG228" i="17" s="1"/>
  <c r="AM193" i="17"/>
  <c r="AA182" i="17"/>
  <c r="AF182" i="17" s="1"/>
  <c r="AG182" i="17" s="1"/>
  <c r="AA146" i="17"/>
  <c r="AL121" i="17"/>
  <c r="AL85" i="17"/>
  <c r="AM77" i="17"/>
  <c r="AJ68" i="17"/>
  <c r="AL63" i="17"/>
  <c r="AJ53" i="17"/>
  <c r="AM23" i="17"/>
  <c r="AA16" i="17"/>
  <c r="AH16" i="17" s="1"/>
  <c r="AJ9" i="17"/>
  <c r="AA5" i="17"/>
  <c r="AF5" i="17" s="1"/>
  <c r="AG5" i="17" s="1"/>
  <c r="AA649" i="17"/>
  <c r="AF649" i="17" s="1"/>
  <c r="AG649" i="17" s="1"/>
  <c r="AL640" i="17"/>
  <c r="AA630" i="17"/>
  <c r="AL625" i="17"/>
  <c r="AA611" i="17"/>
  <c r="AK605" i="17"/>
  <c r="AL597" i="17"/>
  <c r="AL595" i="17"/>
  <c r="AK593" i="17"/>
  <c r="AJ560" i="17"/>
  <c r="AM504" i="17"/>
  <c r="AA490" i="17"/>
  <c r="AL480" i="17"/>
  <c r="AJ417" i="17"/>
  <c r="AM408" i="17"/>
  <c r="AJ401" i="17"/>
  <c r="AM391" i="17"/>
  <c r="AJ388" i="17"/>
  <c r="AA359" i="17"/>
  <c r="AH359" i="17" s="1"/>
  <c r="AM354" i="17"/>
  <c r="AJ352" i="17"/>
  <c r="AM342" i="17"/>
  <c r="AA342" i="17"/>
  <c r="AK332" i="17"/>
  <c r="AK329" i="17"/>
  <c r="AA328" i="17"/>
  <c r="AM327" i="17"/>
  <c r="AJ299" i="17"/>
  <c r="AJ252" i="17"/>
  <c r="AL249" i="17"/>
  <c r="AA242" i="17"/>
  <c r="AH242" i="17" s="1"/>
  <c r="AL193" i="17"/>
  <c r="AM183" i="17"/>
  <c r="AL175" i="17"/>
  <c r="AL173" i="17"/>
  <c r="AA170" i="17"/>
  <c r="AL161" i="17"/>
  <c r="AM159" i="17"/>
  <c r="AL149" i="17"/>
  <c r="AM147" i="17"/>
  <c r="AK121" i="17"/>
  <c r="AK85" i="17"/>
  <c r="AL77" i="17"/>
  <c r="AM56" i="17"/>
  <c r="AA48" i="17"/>
  <c r="AF48" i="17" s="1"/>
  <c r="AG48" i="17" s="1"/>
  <c r="AA47" i="17"/>
  <c r="AA45" i="17"/>
  <c r="AF45" i="17" s="1"/>
  <c r="AG45" i="17" s="1"/>
  <c r="AL40" i="17"/>
  <c r="AM30" i="17"/>
  <c r="AM642" i="17"/>
  <c r="AM627" i="17"/>
  <c r="AA623" i="17"/>
  <c r="AF623" i="17" s="1"/>
  <c r="AG623" i="17" s="1"/>
  <c r="AJ605" i="17"/>
  <c r="AK597" i="17"/>
  <c r="AA580" i="17"/>
  <c r="AH580" i="17" s="1"/>
  <c r="AM551" i="17"/>
  <c r="AA542" i="17"/>
  <c r="AK539" i="17"/>
  <c r="AK532" i="17"/>
  <c r="AA530" i="17"/>
  <c r="AH530" i="17" s="1"/>
  <c r="AH523" i="17"/>
  <c r="AA518" i="17"/>
  <c r="AF518" i="17" s="1"/>
  <c r="AG518" i="17" s="1"/>
  <c r="AJ504" i="17"/>
  <c r="AK480" i="17"/>
  <c r="AL399" i="17"/>
  <c r="AL391" i="17"/>
  <c r="AM376" i="17"/>
  <c r="AM366" i="17"/>
  <c r="AK364" i="17"/>
  <c r="AA356" i="17"/>
  <c r="AH356" i="17" s="1"/>
  <c r="AL354" i="17"/>
  <c r="AA344" i="17"/>
  <c r="AL342" i="17"/>
  <c r="AA338" i="17"/>
  <c r="AH338" i="17" s="1"/>
  <c r="AL321" i="17"/>
  <c r="AM318" i="17"/>
  <c r="AA308" i="17"/>
  <c r="AL257" i="17"/>
  <c r="AM213" i="17"/>
  <c r="AK208" i="17"/>
  <c r="AA202" i="17"/>
  <c r="AF202" i="17" s="1"/>
  <c r="AG202" i="17" s="1"/>
  <c r="AK193" i="17"/>
  <c r="AA184" i="17"/>
  <c r="AL183" i="17"/>
  <c r="AJ175" i="17"/>
  <c r="AJ173" i="17"/>
  <c r="AJ161" i="17"/>
  <c r="AA160" i="17"/>
  <c r="AL159" i="17"/>
  <c r="AL151" i="17"/>
  <c r="AJ149" i="17"/>
  <c r="AA148" i="17"/>
  <c r="AF148" i="17" s="1"/>
  <c r="AG148" i="17" s="1"/>
  <c r="AL147" i="17"/>
  <c r="AM142" i="17"/>
  <c r="AA132" i="17"/>
  <c r="AF132" i="17" s="1"/>
  <c r="AG132" i="17" s="1"/>
  <c r="AJ121" i="17"/>
  <c r="AJ85" i="17"/>
  <c r="AK77" i="17"/>
  <c r="AA74" i="17"/>
  <c r="AH74" i="17" s="1"/>
  <c r="AL72" i="17"/>
  <c r="AM65" i="17"/>
  <c r="AK56" i="17"/>
  <c r="AM54" i="17"/>
  <c r="AM32" i="17"/>
  <c r="AM15" i="17"/>
  <c r="AL642" i="17"/>
  <c r="AK629" i="17"/>
  <c r="AA602" i="17"/>
  <c r="AH602" i="17" s="1"/>
  <c r="AJ597" i="17"/>
  <c r="AA590" i="17"/>
  <c r="AA557" i="17"/>
  <c r="AJ532" i="17"/>
  <c r="AA517" i="17"/>
  <c r="AF517" i="17" s="1"/>
  <c r="AG517" i="17" s="1"/>
  <c r="AA485" i="17"/>
  <c r="AF485" i="17" s="1"/>
  <c r="AG485" i="17" s="1"/>
  <c r="AJ480" i="17"/>
  <c r="AA467" i="17"/>
  <c r="AA460" i="17"/>
  <c r="AF460" i="17" s="1"/>
  <c r="AG460" i="17" s="1"/>
  <c r="AA442" i="17"/>
  <c r="AF442" i="17" s="1"/>
  <c r="AG442" i="17" s="1"/>
  <c r="AA436" i="17"/>
  <c r="AF436" i="17" s="1"/>
  <c r="AG436" i="17" s="1"/>
  <c r="AA422" i="17"/>
  <c r="AK376" i="17"/>
  <c r="AL366" i="17"/>
  <c r="AJ364" i="17"/>
  <c r="AA327" i="17"/>
  <c r="AK321" i="17"/>
  <c r="AA319" i="17"/>
  <c r="AH319" i="17" s="1"/>
  <c r="AA317" i="17"/>
  <c r="AF317" i="17" s="1"/>
  <c r="AG317" i="17" s="1"/>
  <c r="AM306" i="17"/>
  <c r="AM282" i="17"/>
  <c r="AJ274" i="17"/>
  <c r="AA236" i="17"/>
  <c r="AF236" i="17" s="1"/>
  <c r="AG236" i="17" s="1"/>
  <c r="AM224" i="17"/>
  <c r="AJ218" i="17"/>
  <c r="AJ216" i="17"/>
  <c r="AL213" i="17"/>
  <c r="AJ208" i="17"/>
  <c r="AA196" i="17"/>
  <c r="AK183" i="17"/>
  <c r="AK159" i="17"/>
  <c r="AK147" i="17"/>
  <c r="AL142" i="17"/>
  <c r="AL108" i="17"/>
  <c r="AK65" i="17"/>
  <c r="AA50" i="17"/>
  <c r="AA640" i="17"/>
  <c r="AA627" i="17"/>
  <c r="AF627" i="17" s="1"/>
  <c r="AG627" i="17" s="1"/>
  <c r="AA563" i="17"/>
  <c r="AF563" i="17" s="1"/>
  <c r="AG563" i="17" s="1"/>
  <c r="AA478" i="17"/>
  <c r="AF478" i="17" s="1"/>
  <c r="AG478" i="17" s="1"/>
  <c r="AA474" i="17"/>
  <c r="AF474" i="17" s="1"/>
  <c r="AG474" i="17" s="1"/>
  <c r="AA449" i="17"/>
  <c r="AF449" i="17" s="1"/>
  <c r="AG449" i="17" s="1"/>
  <c r="AA401" i="17"/>
  <c r="AF401" i="17" s="1"/>
  <c r="AG401" i="17" s="1"/>
  <c r="AA340" i="17"/>
  <c r="AH340" i="17" s="1"/>
  <c r="AA281" i="17"/>
  <c r="AF281" i="17" s="1"/>
  <c r="AG281" i="17" s="1"/>
  <c r="AA251" i="17"/>
  <c r="AF251" i="17" s="1"/>
  <c r="AG251" i="17" s="1"/>
  <c r="AA249" i="17"/>
  <c r="AH249" i="17" s="1"/>
  <c r="AA238" i="17"/>
  <c r="AM206" i="17"/>
  <c r="AA205" i="17"/>
  <c r="AF205" i="17" s="1"/>
  <c r="AG205" i="17" s="1"/>
  <c r="AA204" i="17"/>
  <c r="AK142" i="17"/>
  <c r="AM132" i="17"/>
  <c r="AA126" i="17"/>
  <c r="AH126" i="17" s="1"/>
  <c r="AA102" i="17"/>
  <c r="AF102" i="17" s="1"/>
  <c r="AG102" i="17" s="1"/>
  <c r="AA68" i="17"/>
  <c r="AH68" i="17" s="1"/>
  <c r="AJ65" i="17"/>
  <c r="AJ54" i="17"/>
  <c r="AA576" i="17"/>
  <c r="AA573" i="17"/>
  <c r="AA571" i="17"/>
  <c r="AH571" i="17" s="1"/>
  <c r="AA560" i="17"/>
  <c r="AH560" i="17" s="1"/>
  <c r="AM557" i="17"/>
  <c r="AA534" i="17"/>
  <c r="AH534" i="17" s="1"/>
  <c r="AA444" i="17"/>
  <c r="AF444" i="17" s="1"/>
  <c r="AG444" i="17" s="1"/>
  <c r="AA408" i="17"/>
  <c r="AF408" i="17" s="1"/>
  <c r="AG408" i="17" s="1"/>
  <c r="AA346" i="17"/>
  <c r="AH346" i="17" s="1"/>
  <c r="AA274" i="17"/>
  <c r="AH274" i="17" s="1"/>
  <c r="AA268" i="17"/>
  <c r="AF268" i="17" s="1"/>
  <c r="AG268" i="17" s="1"/>
  <c r="AA266" i="17"/>
  <c r="AA260" i="17"/>
  <c r="AA256" i="17"/>
  <c r="AF256" i="17" s="1"/>
  <c r="AG256" i="17" s="1"/>
  <c r="AA215" i="17"/>
  <c r="AH215" i="17" s="1"/>
  <c r="AA199" i="17"/>
  <c r="AF199" i="17" s="1"/>
  <c r="AG199" i="17" s="1"/>
  <c r="AA161" i="17"/>
  <c r="AA65" i="17"/>
  <c r="AA35" i="17"/>
  <c r="AF35" i="17" s="1"/>
  <c r="AG35" i="17" s="1"/>
  <c r="AL652" i="17"/>
  <c r="AM639" i="17"/>
  <c r="AJ573" i="17"/>
  <c r="AA565" i="17"/>
  <c r="AF565" i="17" s="1"/>
  <c r="AG565" i="17" s="1"/>
  <c r="AM552" i="17"/>
  <c r="AA552" i="17"/>
  <c r="AF552" i="17" s="1"/>
  <c r="AG552" i="17" s="1"/>
  <c r="AA498" i="17"/>
  <c r="AF498" i="17" s="1"/>
  <c r="AG498" i="17" s="1"/>
  <c r="AA493" i="17"/>
  <c r="AF493" i="17" s="1"/>
  <c r="AG493" i="17" s="1"/>
  <c r="AA462" i="17"/>
  <c r="AF462" i="17" s="1"/>
  <c r="AG462" i="17" s="1"/>
  <c r="AA446" i="17"/>
  <c r="AM400" i="17"/>
  <c r="AL392" i="17"/>
  <c r="AA379" i="17"/>
  <c r="AH379" i="17" s="1"/>
  <c r="AL367" i="17"/>
  <c r="AL319" i="17"/>
  <c r="AL293" i="17"/>
  <c r="AM283" i="17"/>
  <c r="AA277" i="17"/>
  <c r="AH277" i="17" s="1"/>
  <c r="AA262" i="17"/>
  <c r="AF262" i="17" s="1"/>
  <c r="AG262" i="17" s="1"/>
  <c r="AA220" i="17"/>
  <c r="AF220" i="17" s="1"/>
  <c r="AG220" i="17" s="1"/>
  <c r="AA216" i="17"/>
  <c r="AA175" i="17"/>
  <c r="AH175" i="17" s="1"/>
  <c r="AM82" i="17"/>
  <c r="AJ80" i="17"/>
  <c r="AJ44" i="17"/>
  <c r="AA27" i="17"/>
  <c r="AJ24" i="17"/>
  <c r="AL639" i="17"/>
  <c r="AH611" i="17"/>
  <c r="AM571" i="17"/>
  <c r="AA568" i="17"/>
  <c r="AA562" i="17"/>
  <c r="AF562" i="17" s="1"/>
  <c r="AG562" i="17" s="1"/>
  <c r="AL552" i="17"/>
  <c r="AA466" i="17"/>
  <c r="AH466" i="17" s="1"/>
  <c r="AK400" i="17"/>
  <c r="AK392" i="17"/>
  <c r="AA354" i="17"/>
  <c r="AF354" i="17" s="1"/>
  <c r="AG354" i="17" s="1"/>
  <c r="AM267" i="17"/>
  <c r="AA248" i="17"/>
  <c r="AA206" i="17"/>
  <c r="AA99" i="17"/>
  <c r="AF99" i="17" s="1"/>
  <c r="AG99" i="17" s="1"/>
  <c r="AA69" i="17"/>
  <c r="AK215" i="15"/>
  <c r="AJ777" i="15"/>
  <c r="AK777" i="15"/>
  <c r="AL777" i="15"/>
  <c r="AM777" i="15"/>
  <c r="AJ702" i="15"/>
  <c r="AL702" i="15" s="1"/>
  <c r="AJ789" i="15"/>
  <c r="AK789" i="15"/>
  <c r="AL789" i="15"/>
  <c r="AM789" i="15"/>
  <c r="AK740" i="15"/>
  <c r="AL740" i="15"/>
  <c r="AM740" i="15"/>
  <c r="AJ740" i="15"/>
  <c r="AK776" i="15"/>
  <c r="AL776" i="15"/>
  <c r="AM776" i="15"/>
  <c r="AJ776" i="15"/>
  <c r="AK788" i="15"/>
  <c r="AL788" i="15"/>
  <c r="AM788" i="15"/>
  <c r="AJ788" i="15"/>
  <c r="AJ765" i="15"/>
  <c r="AK765" i="15"/>
  <c r="AL765" i="15"/>
  <c r="AM765" i="15"/>
  <c r="AD751" i="15"/>
  <c r="AI751" i="15"/>
  <c r="AI744" i="15"/>
  <c r="AD744" i="15"/>
  <c r="AD730" i="15"/>
  <c r="AK728" i="15"/>
  <c r="AL728" i="15"/>
  <c r="AM728" i="15"/>
  <c r="AJ697" i="15"/>
  <c r="AL697" i="15"/>
  <c r="AM697" i="15"/>
  <c r="AI694" i="15"/>
  <c r="AD694" i="15"/>
  <c r="AK692" i="15"/>
  <c r="AL692" i="15"/>
  <c r="AM692" i="15"/>
  <c r="AD685" i="15"/>
  <c r="AD679" i="15"/>
  <c r="AI679" i="15"/>
  <c r="AD605" i="15"/>
  <c r="AI605" i="15"/>
  <c r="AJ562" i="15"/>
  <c r="AK562" i="15"/>
  <c r="AL562" i="15"/>
  <c r="AM562" i="15"/>
  <c r="AK524" i="15"/>
  <c r="AL524" i="15"/>
  <c r="AM524" i="15"/>
  <c r="AJ524" i="15"/>
  <c r="AJ509" i="15"/>
  <c r="AK509" i="15"/>
  <c r="AL509" i="15"/>
  <c r="AM509" i="15"/>
  <c r="AK506" i="15"/>
  <c r="AL506" i="15"/>
  <c r="AM506" i="15"/>
  <c r="AI733" i="15"/>
  <c r="AI682" i="15"/>
  <c r="AD682" i="15"/>
  <c r="AI794" i="15"/>
  <c r="AD793" i="15"/>
  <c r="AD789" i="15"/>
  <c r="AD777" i="15"/>
  <c r="AD769" i="15"/>
  <c r="AJ766" i="15"/>
  <c r="AK766" i="15"/>
  <c r="AL766" i="15"/>
  <c r="AM766" i="15"/>
  <c r="AD727" i="15"/>
  <c r="AI727" i="15"/>
  <c r="AL723" i="15"/>
  <c r="AJ721" i="15"/>
  <c r="AL721" i="15"/>
  <c r="AJ718" i="15"/>
  <c r="AK718" i="15"/>
  <c r="AL718" i="15"/>
  <c r="AM718" i="15"/>
  <c r="AJ709" i="15"/>
  <c r="AL709" i="15"/>
  <c r="AM709" i="15"/>
  <c r="AI706" i="15"/>
  <c r="AD706" i="15"/>
  <c r="AK704" i="15"/>
  <c r="AL704" i="15"/>
  <c r="AM704" i="15"/>
  <c r="AD697" i="15"/>
  <c r="AD691" i="15"/>
  <c r="AI691" i="15"/>
  <c r="AJ675" i="15"/>
  <c r="AK675" i="15"/>
  <c r="AM675" i="15"/>
  <c r="AI660" i="15"/>
  <c r="AD660" i="15"/>
  <c r="AD641" i="15"/>
  <c r="AI641" i="15"/>
  <c r="AJ339" i="15"/>
  <c r="AK339" i="15"/>
  <c r="AL339" i="15"/>
  <c r="AM339" i="15"/>
  <c r="AI104" i="15"/>
  <c r="AD104" i="15"/>
  <c r="AI96" i="15"/>
  <c r="AD96" i="15"/>
  <c r="AM786" i="15"/>
  <c r="AJ786" i="15"/>
  <c r="AM774" i="15"/>
  <c r="AJ774" i="15"/>
  <c r="AJ753" i="15"/>
  <c r="AK753" i="15"/>
  <c r="AL753" i="15"/>
  <c r="AM753" i="15"/>
  <c r="AM738" i="15"/>
  <c r="AJ738" i="15"/>
  <c r="AK716" i="15"/>
  <c r="AL716" i="15"/>
  <c r="AM716" i="15"/>
  <c r="AD703" i="15"/>
  <c r="AI703" i="15"/>
  <c r="AJ669" i="15"/>
  <c r="AK669" i="15"/>
  <c r="AL669" i="15"/>
  <c r="AM669" i="15"/>
  <c r="AI644" i="15"/>
  <c r="AD644" i="15"/>
  <c r="AJ617" i="15"/>
  <c r="AK617" i="15"/>
  <c r="AL617" i="15"/>
  <c r="AM617" i="15"/>
  <c r="AK608" i="15"/>
  <c r="AL608" i="15"/>
  <c r="AM608" i="15"/>
  <c r="AJ608" i="15"/>
  <c r="AJ585" i="15"/>
  <c r="AK585" i="15"/>
  <c r="AL585" i="15"/>
  <c r="AD549" i="15"/>
  <c r="AI549" i="15"/>
  <c r="AJ440" i="15"/>
  <c r="AK440" i="15"/>
  <c r="AM440" i="15"/>
  <c r="AL440" i="15"/>
  <c r="AI792" i="15"/>
  <c r="AD792" i="15"/>
  <c r="AD593" i="15"/>
  <c r="AI593" i="15"/>
  <c r="AD303" i="15"/>
  <c r="AI303" i="15"/>
  <c r="AD559" i="15"/>
  <c r="AK764" i="15"/>
  <c r="AL764" i="15"/>
  <c r="AM764" i="15"/>
  <c r="AJ723" i="15"/>
  <c r="AM723" i="15"/>
  <c r="AD715" i="15"/>
  <c r="AI715" i="15"/>
  <c r="AJ699" i="15"/>
  <c r="AK699" i="15"/>
  <c r="AM699" i="15"/>
  <c r="AJ681" i="15"/>
  <c r="AK681" i="15"/>
  <c r="AL681" i="15"/>
  <c r="AM681" i="15"/>
  <c r="AK633" i="15"/>
  <c r="AI434" i="15"/>
  <c r="AD434" i="15"/>
  <c r="AJ730" i="15"/>
  <c r="AK730" i="15"/>
  <c r="AL730" i="15"/>
  <c r="AM730" i="15"/>
  <c r="AJ790" i="15"/>
  <c r="AK790" i="15"/>
  <c r="AL790" i="15"/>
  <c r="AJ778" i="15"/>
  <c r="AK778" i="15"/>
  <c r="AL778" i="15"/>
  <c r="AD763" i="15"/>
  <c r="AI763" i="15"/>
  <c r="AL757" i="15"/>
  <c r="AI756" i="15"/>
  <c r="AD756" i="15"/>
  <c r="AJ748" i="15"/>
  <c r="AI729" i="15"/>
  <c r="AJ725" i="15"/>
  <c r="AJ711" i="15"/>
  <c r="AK711" i="15"/>
  <c r="AM711" i="15"/>
  <c r="AJ693" i="15"/>
  <c r="AK693" i="15"/>
  <c r="AL693" i="15"/>
  <c r="AM693" i="15"/>
  <c r="AK512" i="15"/>
  <c r="AL512" i="15"/>
  <c r="AM512" i="15"/>
  <c r="AJ512" i="15"/>
  <c r="AK668" i="15"/>
  <c r="AL668" i="15"/>
  <c r="AM668" i="15"/>
  <c r="AD423" i="15"/>
  <c r="AI423" i="15"/>
  <c r="AD331" i="15"/>
  <c r="AI331" i="15"/>
  <c r="AK757" i="15"/>
  <c r="AJ742" i="15"/>
  <c r="AK742" i="15"/>
  <c r="AL742" i="15"/>
  <c r="AM742" i="15"/>
  <c r="AJ705" i="15"/>
  <c r="AK705" i="15"/>
  <c r="AL705" i="15"/>
  <c r="AM705" i="15"/>
  <c r="AI672" i="15"/>
  <c r="AD672" i="15"/>
  <c r="AM666" i="15"/>
  <c r="AJ666" i="15"/>
  <c r="AL589" i="15"/>
  <c r="AJ589" i="15"/>
  <c r="AK589" i="15"/>
  <c r="AM589" i="15"/>
  <c r="AL359" i="15"/>
  <c r="AK359" i="15"/>
  <c r="AM359" i="15"/>
  <c r="AJ559" i="15"/>
  <c r="AL559" i="15"/>
  <c r="AM559" i="15"/>
  <c r="AK559" i="15"/>
  <c r="AJ685" i="15"/>
  <c r="AL685" i="15"/>
  <c r="AM685" i="15"/>
  <c r="AD673" i="15"/>
  <c r="AI425" i="15"/>
  <c r="AD425" i="15"/>
  <c r="AM793" i="15"/>
  <c r="AM761" i="15"/>
  <c r="AM760" i="15"/>
  <c r="AL759" i="15"/>
  <c r="AM750" i="15"/>
  <c r="AJ750" i="15"/>
  <c r="AD742" i="15"/>
  <c r="AI732" i="15"/>
  <c r="AD732" i="15"/>
  <c r="AI684" i="15"/>
  <c r="AD684" i="15"/>
  <c r="AM678" i="15"/>
  <c r="AJ678" i="15"/>
  <c r="AJ658" i="15"/>
  <c r="AK658" i="15"/>
  <c r="AL658" i="15"/>
  <c r="AM658" i="15"/>
  <c r="AK656" i="15"/>
  <c r="AL656" i="15"/>
  <c r="AM656" i="15"/>
  <c r="AJ537" i="15"/>
  <c r="AK537" i="15"/>
  <c r="AL537" i="15"/>
  <c r="AM537" i="15"/>
  <c r="AJ741" i="15"/>
  <c r="AK741" i="15"/>
  <c r="AL741" i="15"/>
  <c r="AM741" i="15"/>
  <c r="AK752" i="15"/>
  <c r="AD740" i="15"/>
  <c r="AL793" i="15"/>
  <c r="AL787" i="15"/>
  <c r="AM787" i="15"/>
  <c r="AM781" i="15"/>
  <c r="AL775" i="15"/>
  <c r="AM775" i="15"/>
  <c r="AM769" i="15"/>
  <c r="AM726" i="15"/>
  <c r="AJ726" i="15"/>
  <c r="AI696" i="15"/>
  <c r="AD696" i="15"/>
  <c r="AM690" i="15"/>
  <c r="AJ690" i="15"/>
  <c r="AJ661" i="15"/>
  <c r="AK661" i="15"/>
  <c r="AL661" i="15"/>
  <c r="AM661" i="15"/>
  <c r="AI461" i="15"/>
  <c r="AD461" i="15"/>
  <c r="AJ459" i="15"/>
  <c r="AK459" i="15"/>
  <c r="AL459" i="15"/>
  <c r="AM459" i="15"/>
  <c r="AJ379" i="15"/>
  <c r="AK379" i="15"/>
  <c r="AL379" i="15"/>
  <c r="AM379" i="15"/>
  <c r="AI780" i="15"/>
  <c r="AD780" i="15"/>
  <c r="AM762" i="15"/>
  <c r="AJ762" i="15"/>
  <c r="AJ673" i="15"/>
  <c r="AL673" i="15"/>
  <c r="AM673" i="15"/>
  <c r="AK680" i="15"/>
  <c r="AL680" i="15"/>
  <c r="AM680" i="15"/>
  <c r="AJ323" i="15"/>
  <c r="AL323" i="15"/>
  <c r="AK323" i="15"/>
  <c r="AM323" i="15"/>
  <c r="AK793" i="15"/>
  <c r="AM782" i="15"/>
  <c r="AL769" i="15"/>
  <c r="AI768" i="15"/>
  <c r="AD768" i="15"/>
  <c r="AL762" i="15"/>
  <c r="AD739" i="15"/>
  <c r="AI739" i="15"/>
  <c r="AI720" i="15"/>
  <c r="AD720" i="15"/>
  <c r="AI708" i="15"/>
  <c r="AD708" i="15"/>
  <c r="AK685" i="15"/>
  <c r="AL643" i="15"/>
  <c r="AJ643" i="15"/>
  <c r="AK643" i="15"/>
  <c r="AM643" i="15"/>
  <c r="AM372" i="15"/>
  <c r="AK372" i="15"/>
  <c r="AJ372" i="15"/>
  <c r="AL372" i="15"/>
  <c r="AL301" i="15"/>
  <c r="AM301" i="15"/>
  <c r="AJ301" i="15"/>
  <c r="AK301" i="15"/>
  <c r="AI670" i="15"/>
  <c r="AD670" i="15"/>
  <c r="AM418" i="15"/>
  <c r="AJ418" i="15"/>
  <c r="AK418" i="15"/>
  <c r="AL418" i="15"/>
  <c r="AK769" i="15"/>
  <c r="AK762" i="15"/>
  <c r="AD757" i="15"/>
  <c r="AJ754" i="15"/>
  <c r="AK754" i="15"/>
  <c r="AL754" i="15"/>
  <c r="AM754" i="15"/>
  <c r="AM721" i="15"/>
  <c r="AM714" i="15"/>
  <c r="AJ714" i="15"/>
  <c r="AK697" i="15"/>
  <c r="AJ668" i="15"/>
  <c r="AD643" i="15"/>
  <c r="AL601" i="15"/>
  <c r="AK601" i="15"/>
  <c r="AM601" i="15"/>
  <c r="AK590" i="15"/>
  <c r="AM590" i="15"/>
  <c r="AL590" i="15"/>
  <c r="AJ521" i="15"/>
  <c r="AK521" i="15"/>
  <c r="AL521" i="15"/>
  <c r="AM521" i="15"/>
  <c r="AD505" i="15"/>
  <c r="AI505" i="15"/>
  <c r="AI667" i="15"/>
  <c r="AM663" i="15"/>
  <c r="AI655" i="15"/>
  <c r="AJ654" i="15"/>
  <c r="AM638" i="15"/>
  <c r="AM637" i="15"/>
  <c r="AK635" i="15"/>
  <c r="AJ625" i="15"/>
  <c r="AK620" i="15"/>
  <c r="AL620" i="15"/>
  <c r="AM620" i="15"/>
  <c r="AJ613" i="15"/>
  <c r="AK602" i="15"/>
  <c r="AM602" i="15"/>
  <c r="AI597" i="15"/>
  <c r="AJ582" i="15"/>
  <c r="AK582" i="15"/>
  <c r="AM582" i="15"/>
  <c r="AJ571" i="15"/>
  <c r="AL571" i="15"/>
  <c r="AM571" i="15"/>
  <c r="AI534" i="15"/>
  <c r="AD534" i="15"/>
  <c r="AI519" i="15"/>
  <c r="AI494" i="15"/>
  <c r="AD494" i="15"/>
  <c r="AK462" i="15"/>
  <c r="AJ462" i="15"/>
  <c r="AL462" i="15"/>
  <c r="AM462" i="15"/>
  <c r="AL445" i="15"/>
  <c r="AM445" i="15"/>
  <c r="AJ445" i="15"/>
  <c r="AJ399" i="15"/>
  <c r="AK399" i="15"/>
  <c r="AL399" i="15"/>
  <c r="AD391" i="15"/>
  <c r="AI391" i="15"/>
  <c r="AL289" i="15"/>
  <c r="AM289" i="15"/>
  <c r="AJ289" i="15"/>
  <c r="AK289" i="15"/>
  <c r="AJ208" i="15"/>
  <c r="AK208" i="15"/>
  <c r="AM208" i="15"/>
  <c r="AL208" i="15"/>
  <c r="AK187" i="15"/>
  <c r="AJ187" i="15"/>
  <c r="AL187" i="15"/>
  <c r="AM187" i="15"/>
  <c r="AJ609" i="15"/>
  <c r="AK609" i="15"/>
  <c r="AL609" i="15"/>
  <c r="AJ594" i="15"/>
  <c r="AK594" i="15"/>
  <c r="AM594" i="15"/>
  <c r="AJ591" i="15"/>
  <c r="AL591" i="15"/>
  <c r="AM591" i="15"/>
  <c r="AJ574" i="15"/>
  <c r="AK574" i="15"/>
  <c r="AK560" i="15"/>
  <c r="AL560" i="15"/>
  <c r="AM560" i="15"/>
  <c r="AK554" i="15"/>
  <c r="AL554" i="15"/>
  <c r="AM554" i="15"/>
  <c r="AD553" i="15"/>
  <c r="AI553" i="15"/>
  <c r="AJ547" i="15"/>
  <c r="AL547" i="15"/>
  <c r="AM547" i="15"/>
  <c r="AJ525" i="15"/>
  <c r="AK525" i="15"/>
  <c r="AL525" i="15"/>
  <c r="AM525" i="15"/>
  <c r="AJ507" i="15"/>
  <c r="AK507" i="15"/>
  <c r="AL507" i="15"/>
  <c r="AM507" i="15"/>
  <c r="AL491" i="15"/>
  <c r="AK491" i="15"/>
  <c r="AM491" i="15"/>
  <c r="AJ489" i="15"/>
  <c r="AK489" i="15"/>
  <c r="AL489" i="15"/>
  <c r="AM489" i="15"/>
  <c r="AI482" i="15"/>
  <c r="AD482" i="15"/>
  <c r="AL479" i="15"/>
  <c r="AJ479" i="15"/>
  <c r="AK479" i="15"/>
  <c r="AM479" i="15"/>
  <c r="AJ464" i="15"/>
  <c r="AK464" i="15"/>
  <c r="AM464" i="15"/>
  <c r="AD421" i="15"/>
  <c r="AI421" i="15"/>
  <c r="AL397" i="15"/>
  <c r="AM397" i="15"/>
  <c r="AJ397" i="15"/>
  <c r="AK397" i="15"/>
  <c r="AM360" i="15"/>
  <c r="AK360" i="15"/>
  <c r="AL360" i="15"/>
  <c r="AJ327" i="15"/>
  <c r="AK327" i="15"/>
  <c r="AL327" i="15"/>
  <c r="AM327" i="15"/>
  <c r="AI276" i="15"/>
  <c r="AI221" i="15"/>
  <c r="AD221" i="15"/>
  <c r="AJ219" i="15"/>
  <c r="AK219" i="15"/>
  <c r="AL219" i="15"/>
  <c r="AK663" i="15"/>
  <c r="AD658" i="15"/>
  <c r="AK639" i="15"/>
  <c r="AK638" i="15"/>
  <c r="AK637" i="15"/>
  <c r="AK626" i="15"/>
  <c r="AM626" i="15"/>
  <c r="AK614" i="15"/>
  <c r="AM614" i="15"/>
  <c r="AJ606" i="15"/>
  <c r="AK606" i="15"/>
  <c r="AM606" i="15"/>
  <c r="AJ603" i="15"/>
  <c r="AL603" i="15"/>
  <c r="AM603" i="15"/>
  <c r="AD594" i="15"/>
  <c r="AJ569" i="15"/>
  <c r="AK569" i="15"/>
  <c r="AL569" i="15"/>
  <c r="AD547" i="15"/>
  <c r="AK513" i="15"/>
  <c r="AM513" i="15"/>
  <c r="AD475" i="15"/>
  <c r="AI475" i="15"/>
  <c r="AJ435" i="15"/>
  <c r="AK435" i="15"/>
  <c r="AL435" i="15"/>
  <c r="AM435" i="15"/>
  <c r="AD291" i="15"/>
  <c r="AI291" i="15"/>
  <c r="AJ284" i="15"/>
  <c r="AK284" i="15"/>
  <c r="AM284" i="15"/>
  <c r="AL284" i="15"/>
  <c r="AJ235" i="15"/>
  <c r="AD211" i="15"/>
  <c r="AI211" i="15"/>
  <c r="AJ203" i="15"/>
  <c r="AL203" i="15"/>
  <c r="AK203" i="15"/>
  <c r="AM203" i="15"/>
  <c r="AD646" i="15"/>
  <c r="AJ640" i="15"/>
  <c r="AJ639" i="15"/>
  <c r="AJ630" i="15"/>
  <c r="AK630" i="15"/>
  <c r="AM630" i="15"/>
  <c r="AJ621" i="15"/>
  <c r="AK621" i="15"/>
  <c r="AL621" i="15"/>
  <c r="AJ550" i="15"/>
  <c r="AK550" i="15"/>
  <c r="AL550" i="15"/>
  <c r="AK542" i="15"/>
  <c r="AL542" i="15"/>
  <c r="AM542" i="15"/>
  <c r="AD541" i="15"/>
  <c r="AI541" i="15"/>
  <c r="AI522" i="15"/>
  <c r="AD522" i="15"/>
  <c r="AI470" i="15"/>
  <c r="AD470" i="15"/>
  <c r="AL467" i="15"/>
  <c r="AJ467" i="15"/>
  <c r="AK467" i="15"/>
  <c r="AM467" i="15"/>
  <c r="AD457" i="15"/>
  <c r="AI457" i="15"/>
  <c r="AL433" i="15"/>
  <c r="AM433" i="15"/>
  <c r="AJ433" i="15"/>
  <c r="AK433" i="15"/>
  <c r="AD409" i="15"/>
  <c r="AI409" i="15"/>
  <c r="AL407" i="15"/>
  <c r="AJ407" i="15"/>
  <c r="AI368" i="15"/>
  <c r="AJ182" i="15"/>
  <c r="AK182" i="15"/>
  <c r="AL182" i="15"/>
  <c r="AJ627" i="15"/>
  <c r="AL627" i="15"/>
  <c r="AM627" i="15"/>
  <c r="AJ618" i="15"/>
  <c r="AK618" i="15"/>
  <c r="AM618" i="15"/>
  <c r="AJ615" i="15"/>
  <c r="AL615" i="15"/>
  <c r="AM615" i="15"/>
  <c r="AJ583" i="15"/>
  <c r="AL583" i="15"/>
  <c r="AM583" i="15"/>
  <c r="AK572" i="15"/>
  <c r="AL572" i="15"/>
  <c r="AM572" i="15"/>
  <c r="AJ561" i="15"/>
  <c r="AK561" i="15"/>
  <c r="AL561" i="15"/>
  <c r="AM561" i="15"/>
  <c r="AJ555" i="15"/>
  <c r="AK555" i="15"/>
  <c r="AL555" i="15"/>
  <c r="AM555" i="15"/>
  <c r="AK548" i="15"/>
  <c r="AL548" i="15"/>
  <c r="AM548" i="15"/>
  <c r="AJ545" i="15"/>
  <c r="AK545" i="15"/>
  <c r="AL545" i="15"/>
  <c r="AJ535" i="15"/>
  <c r="AL535" i="15"/>
  <c r="AM535" i="15"/>
  <c r="AI510" i="15"/>
  <c r="AD510" i="15"/>
  <c r="AI473" i="15"/>
  <c r="AD473" i="15"/>
  <c r="AL455" i="15"/>
  <c r="AJ455" i="15"/>
  <c r="AK455" i="15"/>
  <c r="AM455" i="15"/>
  <c r="AI389" i="15"/>
  <c r="AD389" i="15"/>
  <c r="AJ387" i="15"/>
  <c r="AK387" i="15"/>
  <c r="AL387" i="15"/>
  <c r="AM387" i="15"/>
  <c r="AI377" i="15"/>
  <c r="AD377" i="15"/>
  <c r="AD375" i="15"/>
  <c r="AI375" i="15"/>
  <c r="AJ356" i="15"/>
  <c r="AK356" i="15"/>
  <c r="AL356" i="15"/>
  <c r="AM356" i="15"/>
  <c r="AJ275" i="15"/>
  <c r="AL275" i="15"/>
  <c r="AK275" i="15"/>
  <c r="AM275" i="15"/>
  <c r="AD239" i="15"/>
  <c r="AI239" i="15"/>
  <c r="AI307" i="15"/>
  <c r="AD648" i="15"/>
  <c r="AI648" i="15"/>
  <c r="AJ642" i="15"/>
  <c r="AM642" i="15"/>
  <c r="AD618" i="15"/>
  <c r="AJ595" i="15"/>
  <c r="AL595" i="15"/>
  <c r="AM595" i="15"/>
  <c r="AJ586" i="15"/>
  <c r="AK586" i="15"/>
  <c r="AD583" i="15"/>
  <c r="AI580" i="15"/>
  <c r="AD580" i="15"/>
  <c r="AJ538" i="15"/>
  <c r="AK538" i="15"/>
  <c r="AL538" i="15"/>
  <c r="AD535" i="15"/>
  <c r="AI448" i="15"/>
  <c r="AD448" i="15"/>
  <c r="AD415" i="15"/>
  <c r="AI415" i="15"/>
  <c r="AL385" i="15"/>
  <c r="AM385" i="15"/>
  <c r="AJ385" i="15"/>
  <c r="AI363" i="15"/>
  <c r="AD363" i="15"/>
  <c r="AJ207" i="15"/>
  <c r="AK207" i="15"/>
  <c r="AL207" i="15"/>
  <c r="AM207" i="15"/>
  <c r="AI108" i="15"/>
  <c r="AD108" i="15"/>
  <c r="AJ32" i="15"/>
  <c r="AK32" i="15"/>
  <c r="AM32" i="15"/>
  <c r="AL32" i="15"/>
  <c r="AI22" i="15"/>
  <c r="AD22" i="15"/>
  <c r="AK791" i="15"/>
  <c r="AK779" i="15"/>
  <c r="AK767" i="15"/>
  <c r="AK755" i="15"/>
  <c r="AK743" i="15"/>
  <c r="AK731" i="15"/>
  <c r="AK719" i="15"/>
  <c r="AK707" i="15"/>
  <c r="AK695" i="15"/>
  <c r="AK683" i="15"/>
  <c r="AK671" i="15"/>
  <c r="AK659" i="15"/>
  <c r="AD636" i="15"/>
  <c r="AI636" i="15"/>
  <c r="AJ631" i="15"/>
  <c r="AL631" i="15"/>
  <c r="AJ607" i="15"/>
  <c r="AL607" i="15"/>
  <c r="AM607" i="15"/>
  <c r="AJ598" i="15"/>
  <c r="AK598" i="15"/>
  <c r="AD595" i="15"/>
  <c r="AI581" i="15"/>
  <c r="AI577" i="15"/>
  <c r="AI558" i="15"/>
  <c r="AD558" i="15"/>
  <c r="AJ543" i="15"/>
  <c r="AK543" i="15"/>
  <c r="AL543" i="15"/>
  <c r="AM543" i="15"/>
  <c r="AK530" i="15"/>
  <c r="AL530" i="15"/>
  <c r="AM530" i="15"/>
  <c r="AD529" i="15"/>
  <c r="AI529" i="15"/>
  <c r="AK495" i="15"/>
  <c r="AJ495" i="15"/>
  <c r="AL495" i="15"/>
  <c r="AM495" i="15"/>
  <c r="AJ295" i="15"/>
  <c r="AK295" i="15"/>
  <c r="AL295" i="15"/>
  <c r="AL241" i="15"/>
  <c r="AM241" i="15"/>
  <c r="AJ241" i="15"/>
  <c r="AK241" i="15"/>
  <c r="AD178" i="15"/>
  <c r="AI178" i="15"/>
  <c r="AK578" i="15"/>
  <c r="AM578" i="15"/>
  <c r="AJ573" i="15"/>
  <c r="AK573" i="15"/>
  <c r="AL573" i="15"/>
  <c r="AK536" i="15"/>
  <c r="AL536" i="15"/>
  <c r="AM536" i="15"/>
  <c r="AJ533" i="15"/>
  <c r="AK533" i="15"/>
  <c r="AL533" i="15"/>
  <c r="AJ523" i="15"/>
  <c r="AL523" i="15"/>
  <c r="AM523" i="15"/>
  <c r="AD517" i="15"/>
  <c r="AI517" i="15"/>
  <c r="AK483" i="15"/>
  <c r="AJ483" i="15"/>
  <c r="AL483" i="15"/>
  <c r="AM483" i="15"/>
  <c r="AK474" i="15"/>
  <c r="AL474" i="15"/>
  <c r="AM474" i="15"/>
  <c r="AL469" i="15"/>
  <c r="AM469" i="15"/>
  <c r="AJ469" i="15"/>
  <c r="AK469" i="15"/>
  <c r="AM456" i="15"/>
  <c r="AK456" i="15"/>
  <c r="AJ456" i="15"/>
  <c r="AL456" i="15"/>
  <c r="AM408" i="15"/>
  <c r="AK408" i="15"/>
  <c r="AJ408" i="15"/>
  <c r="AL408" i="15"/>
  <c r="AM358" i="15"/>
  <c r="AJ358" i="15"/>
  <c r="AK358" i="15"/>
  <c r="AL358" i="15"/>
  <c r="AD347" i="15"/>
  <c r="AI347" i="15"/>
  <c r="AI340" i="15"/>
  <c r="AD340" i="15"/>
  <c r="AJ335" i="15"/>
  <c r="AL335" i="15"/>
  <c r="AM335" i="15"/>
  <c r="AD299" i="15"/>
  <c r="AI299" i="15"/>
  <c r="AJ283" i="15"/>
  <c r="AK283" i="15"/>
  <c r="AL283" i="15"/>
  <c r="AM283" i="15"/>
  <c r="AJ248" i="15"/>
  <c r="AK248" i="15"/>
  <c r="AM248" i="15"/>
  <c r="AL248" i="15"/>
  <c r="AM646" i="15"/>
  <c r="AJ619" i="15"/>
  <c r="AL619" i="15"/>
  <c r="AM619" i="15"/>
  <c r="AK584" i="15"/>
  <c r="AL584" i="15"/>
  <c r="AM584" i="15"/>
  <c r="AM574" i="15"/>
  <c r="AJ570" i="15"/>
  <c r="AK570" i="15"/>
  <c r="AM570" i="15"/>
  <c r="AJ567" i="15"/>
  <c r="AL567" i="15"/>
  <c r="AM567" i="15"/>
  <c r="AJ526" i="15"/>
  <c r="AK526" i="15"/>
  <c r="AL526" i="15"/>
  <c r="AD523" i="15"/>
  <c r="AK518" i="15"/>
  <c r="AL518" i="15"/>
  <c r="AM518" i="15"/>
  <c r="AJ511" i="15"/>
  <c r="AL511" i="15"/>
  <c r="AM511" i="15"/>
  <c r="AJ496" i="15"/>
  <c r="AM496" i="15"/>
  <c r="AK496" i="15"/>
  <c r="AL496" i="15"/>
  <c r="AD493" i="15"/>
  <c r="AI493" i="15"/>
  <c r="AL371" i="15"/>
  <c r="AJ371" i="15"/>
  <c r="AK371" i="15"/>
  <c r="AM371" i="15"/>
  <c r="AJ367" i="15"/>
  <c r="AK367" i="15"/>
  <c r="AM367" i="15"/>
  <c r="AJ328" i="15"/>
  <c r="AM328" i="15"/>
  <c r="AD243" i="15"/>
  <c r="AI243" i="15"/>
  <c r="AI233" i="15"/>
  <c r="AD233" i="15"/>
  <c r="AL646" i="15"/>
  <c r="AJ645" i="15"/>
  <c r="AL645" i="15"/>
  <c r="AM634" i="15"/>
  <c r="AK632" i="15"/>
  <c r="AM632" i="15"/>
  <c r="AI629" i="15"/>
  <c r="AJ622" i="15"/>
  <c r="AK622" i="15"/>
  <c r="AI610" i="15"/>
  <c r="AK596" i="15"/>
  <c r="AL596" i="15"/>
  <c r="AM596" i="15"/>
  <c r="AJ579" i="15"/>
  <c r="AL579" i="15"/>
  <c r="AM579" i="15"/>
  <c r="AL574" i="15"/>
  <c r="AD570" i="15"/>
  <c r="AK547" i="15"/>
  <c r="AI546" i="15"/>
  <c r="AD546" i="15"/>
  <c r="AJ531" i="15"/>
  <c r="AK531" i="15"/>
  <c r="AL531" i="15"/>
  <c r="AM531" i="15"/>
  <c r="AJ514" i="15"/>
  <c r="AK514" i="15"/>
  <c r="AL514" i="15"/>
  <c r="AD511" i="15"/>
  <c r="AJ491" i="15"/>
  <c r="AJ484" i="15"/>
  <c r="AM484" i="15"/>
  <c r="AK484" i="15"/>
  <c r="AL484" i="15"/>
  <c r="AD466" i="15"/>
  <c r="AI466" i="15"/>
  <c r="AL464" i="15"/>
  <c r="AJ452" i="15"/>
  <c r="AK452" i="15"/>
  <c r="AL452" i="15"/>
  <c r="AJ436" i="15"/>
  <c r="AK436" i="15"/>
  <c r="AM436" i="15"/>
  <c r="AL436" i="15"/>
  <c r="AJ413" i="15"/>
  <c r="AL413" i="15"/>
  <c r="AK413" i="15"/>
  <c r="AM413" i="15"/>
  <c r="AD398" i="15"/>
  <c r="AI398" i="15"/>
  <c r="AD338" i="15"/>
  <c r="AI338" i="15"/>
  <c r="AD287" i="15"/>
  <c r="AI287" i="15"/>
  <c r="AJ236" i="15"/>
  <c r="AK236" i="15"/>
  <c r="AM236" i="15"/>
  <c r="AL236" i="15"/>
  <c r="AJ192" i="15"/>
  <c r="AM192" i="15"/>
  <c r="AK192" i="15"/>
  <c r="AI460" i="15"/>
  <c r="AJ411" i="15"/>
  <c r="AK411" i="15"/>
  <c r="AL411" i="15"/>
  <c r="AK410" i="15"/>
  <c r="AL410" i="15"/>
  <c r="AM410" i="15"/>
  <c r="AJ388" i="15"/>
  <c r="AK388" i="15"/>
  <c r="AM388" i="15"/>
  <c r="AL313" i="15"/>
  <c r="AM313" i="15"/>
  <c r="AJ313" i="15"/>
  <c r="AJ280" i="15"/>
  <c r="AK280" i="15"/>
  <c r="AM280" i="15"/>
  <c r="AJ260" i="15"/>
  <c r="AK260" i="15"/>
  <c r="AM260" i="15"/>
  <c r="AI245" i="15"/>
  <c r="AD245" i="15"/>
  <c r="AJ231" i="15"/>
  <c r="AK231" i="15"/>
  <c r="AL231" i="15"/>
  <c r="AJ227" i="15"/>
  <c r="AL227" i="15"/>
  <c r="AJ165" i="15"/>
  <c r="AL165" i="15"/>
  <c r="AM165" i="15"/>
  <c r="AK165" i="15"/>
  <c r="AJ153" i="15"/>
  <c r="AL153" i="15"/>
  <c r="AM153" i="15"/>
  <c r="AK153" i="15"/>
  <c r="AJ141" i="15"/>
  <c r="AL141" i="15"/>
  <c r="AM141" i="15"/>
  <c r="AK141" i="15"/>
  <c r="AJ129" i="15"/>
  <c r="AL129" i="15"/>
  <c r="AM129" i="15"/>
  <c r="AK129" i="15"/>
  <c r="AJ83" i="15"/>
  <c r="AK83" i="15"/>
  <c r="AL83" i="15"/>
  <c r="AD63" i="15"/>
  <c r="AI63" i="15"/>
  <c r="AI34" i="15"/>
  <c r="AD34" i="15"/>
  <c r="AJ20" i="15"/>
  <c r="AK20" i="15"/>
  <c r="AM20" i="15"/>
  <c r="AL20" i="15"/>
  <c r="AI624" i="15"/>
  <c r="AI612" i="15"/>
  <c r="AI600" i="15"/>
  <c r="AI588" i="15"/>
  <c r="AI576" i="15"/>
  <c r="AI564" i="15"/>
  <c r="AI552" i="15"/>
  <c r="AD545" i="15"/>
  <c r="AI540" i="15"/>
  <c r="AD533" i="15"/>
  <c r="AI528" i="15"/>
  <c r="AD521" i="15"/>
  <c r="AI516" i="15"/>
  <c r="AD509" i="15"/>
  <c r="AI504" i="15"/>
  <c r="AK502" i="15"/>
  <c r="AK501" i="15"/>
  <c r="AK499" i="15"/>
  <c r="AD495" i="15"/>
  <c r="AL487" i="15"/>
  <c r="AD483" i="15"/>
  <c r="AK478" i="15"/>
  <c r="AD467" i="15"/>
  <c r="AD460" i="15"/>
  <c r="AL428" i="15"/>
  <c r="AL427" i="15"/>
  <c r="AK422" i="15"/>
  <c r="AL422" i="15"/>
  <c r="AM422" i="15"/>
  <c r="AK417" i="15"/>
  <c r="AD410" i="15"/>
  <c r="AK406" i="15"/>
  <c r="AI403" i="15"/>
  <c r="AJ395" i="15"/>
  <c r="AD388" i="15"/>
  <c r="AD374" i="15"/>
  <c r="AI374" i="15"/>
  <c r="AK370" i="15"/>
  <c r="AL361" i="15"/>
  <c r="AM361" i="15"/>
  <c r="AJ361" i="15"/>
  <c r="AJ353" i="15"/>
  <c r="AL353" i="15"/>
  <c r="AM353" i="15"/>
  <c r="AI343" i="15"/>
  <c r="AL325" i="15"/>
  <c r="AM325" i="15"/>
  <c r="AJ325" i="15"/>
  <c r="AI319" i="15"/>
  <c r="AJ292" i="15"/>
  <c r="AK292" i="15"/>
  <c r="AM292" i="15"/>
  <c r="AJ272" i="15"/>
  <c r="AK272" i="15"/>
  <c r="AM272" i="15"/>
  <c r="AM263" i="15"/>
  <c r="AI257" i="15"/>
  <c r="AD257" i="15"/>
  <c r="AL205" i="15"/>
  <c r="AM205" i="15"/>
  <c r="AJ205" i="15"/>
  <c r="AJ183" i="15"/>
  <c r="AK183" i="15"/>
  <c r="AL183" i="15"/>
  <c r="AK163" i="15"/>
  <c r="AL163" i="15"/>
  <c r="AJ163" i="15"/>
  <c r="AM163" i="15"/>
  <c r="AK151" i="15"/>
  <c r="AL151" i="15"/>
  <c r="AJ151" i="15"/>
  <c r="AM151" i="15"/>
  <c r="AK139" i="15"/>
  <c r="AL139" i="15"/>
  <c r="AJ139" i="15"/>
  <c r="AM139" i="15"/>
  <c r="AI78" i="15"/>
  <c r="AK61" i="15"/>
  <c r="AL61" i="15"/>
  <c r="AM61" i="15"/>
  <c r="AJ61" i="15"/>
  <c r="AK37" i="15"/>
  <c r="AL37" i="15"/>
  <c r="AM37" i="15"/>
  <c r="AJ37" i="15"/>
  <c r="AI10" i="15"/>
  <c r="AD10" i="15"/>
  <c r="AM492" i="15"/>
  <c r="AK487" i="15"/>
  <c r="AJ437" i="15"/>
  <c r="AL437" i="15"/>
  <c r="AK428" i="15"/>
  <c r="AK427" i="15"/>
  <c r="AM396" i="15"/>
  <c r="AK396" i="15"/>
  <c r="AJ370" i="15"/>
  <c r="AJ364" i="15"/>
  <c r="AK364" i="15"/>
  <c r="AM364" i="15"/>
  <c r="AL346" i="15"/>
  <c r="AJ304" i="15"/>
  <c r="AK304" i="15"/>
  <c r="AM304" i="15"/>
  <c r="AI269" i="15"/>
  <c r="AD269" i="15"/>
  <c r="AI255" i="15"/>
  <c r="AI251" i="15"/>
  <c r="AL217" i="15"/>
  <c r="AM217" i="15"/>
  <c r="AJ217" i="15"/>
  <c r="AI116" i="15"/>
  <c r="AD116" i="15"/>
  <c r="AJ8" i="15"/>
  <c r="AK8" i="15"/>
  <c r="AM8" i="15"/>
  <c r="AL8" i="15"/>
  <c r="AD760" i="16"/>
  <c r="AI760" i="16"/>
  <c r="AL492" i="15"/>
  <c r="AM480" i="15"/>
  <c r="AK480" i="15"/>
  <c r="AJ471" i="15"/>
  <c r="AK471" i="15"/>
  <c r="AM465" i="15"/>
  <c r="AJ449" i="15"/>
  <c r="AL449" i="15"/>
  <c r="AM441" i="15"/>
  <c r="AM380" i="15"/>
  <c r="AJ351" i="15"/>
  <c r="AK351" i="15"/>
  <c r="AL351" i="15"/>
  <c r="AD350" i="15"/>
  <c r="AI350" i="15"/>
  <c r="AK346" i="15"/>
  <c r="AI337" i="15"/>
  <c r="AJ316" i="15"/>
  <c r="AK316" i="15"/>
  <c r="AM316" i="15"/>
  <c r="AJ267" i="15"/>
  <c r="AK267" i="15"/>
  <c r="AL267" i="15"/>
  <c r="AJ263" i="15"/>
  <c r="AL263" i="15"/>
  <c r="AL229" i="15"/>
  <c r="AM229" i="15"/>
  <c r="AJ229" i="15"/>
  <c r="AI223" i="15"/>
  <c r="AI180" i="15"/>
  <c r="AD180" i="15"/>
  <c r="AJ105" i="15"/>
  <c r="AL105" i="15"/>
  <c r="AM105" i="15"/>
  <c r="AK105" i="15"/>
  <c r="AJ26" i="15"/>
  <c r="AK26" i="15"/>
  <c r="AL26" i="15"/>
  <c r="AM26" i="15"/>
  <c r="AM628" i="15"/>
  <c r="AM616" i="15"/>
  <c r="AM604" i="15"/>
  <c r="AM592" i="15"/>
  <c r="AM568" i="15"/>
  <c r="AL557" i="15"/>
  <c r="AM556" i="15"/>
  <c r="AM544" i="15"/>
  <c r="AM532" i="15"/>
  <c r="AM520" i="15"/>
  <c r="AM508" i="15"/>
  <c r="AI490" i="15"/>
  <c r="AI481" i="15"/>
  <c r="AK465" i="15"/>
  <c r="AJ447" i="15"/>
  <c r="AK447" i="15"/>
  <c r="AL447" i="15"/>
  <c r="AK446" i="15"/>
  <c r="AL446" i="15"/>
  <c r="AM446" i="15"/>
  <c r="AK441" i="15"/>
  <c r="AK430" i="15"/>
  <c r="AM420" i="15"/>
  <c r="AK420" i="15"/>
  <c r="AI419" i="15"/>
  <c r="AM401" i="15"/>
  <c r="AJ400" i="15"/>
  <c r="AK400" i="15"/>
  <c r="AM400" i="15"/>
  <c r="AK380" i="15"/>
  <c r="AJ296" i="15"/>
  <c r="AK296" i="15"/>
  <c r="AM296" i="15"/>
  <c r="AI281" i="15"/>
  <c r="AD281" i="15"/>
  <c r="AL253" i="15"/>
  <c r="AM253" i="15"/>
  <c r="AJ253" i="15"/>
  <c r="AI247" i="15"/>
  <c r="AJ220" i="15"/>
  <c r="AK220" i="15"/>
  <c r="AM220" i="15"/>
  <c r="AJ194" i="15"/>
  <c r="AL194" i="15"/>
  <c r="AI168" i="15"/>
  <c r="AD168" i="15"/>
  <c r="AI156" i="15"/>
  <c r="AD156" i="15"/>
  <c r="AI144" i="15"/>
  <c r="AD144" i="15"/>
  <c r="AI132" i="15"/>
  <c r="AD132" i="15"/>
  <c r="AJ23" i="15"/>
  <c r="AK23" i="15"/>
  <c r="AM23" i="15"/>
  <c r="AJ14" i="15"/>
  <c r="AK14" i="15"/>
  <c r="AL14" i="15"/>
  <c r="AM14" i="15"/>
  <c r="AL628" i="15"/>
  <c r="AL616" i="15"/>
  <c r="AL604" i="15"/>
  <c r="AL592" i="15"/>
  <c r="AL568" i="15"/>
  <c r="AK557" i="15"/>
  <c r="AL556" i="15"/>
  <c r="AL532" i="15"/>
  <c r="AL520" i="15"/>
  <c r="AL508" i="15"/>
  <c r="AI463" i="15"/>
  <c r="AK458" i="15"/>
  <c r="AL458" i="15"/>
  <c r="AM458" i="15"/>
  <c r="AL454" i="15"/>
  <c r="AD446" i="15"/>
  <c r="AM443" i="15"/>
  <c r="AK442" i="15"/>
  <c r="AJ430" i="15"/>
  <c r="AI429" i="15"/>
  <c r="AJ412" i="15"/>
  <c r="AK412" i="15"/>
  <c r="AM412" i="15"/>
  <c r="AD400" i="15"/>
  <c r="AD386" i="15"/>
  <c r="AI386" i="15"/>
  <c r="AM383" i="15"/>
  <c r="AK382" i="15"/>
  <c r="AL373" i="15"/>
  <c r="AM373" i="15"/>
  <c r="AJ373" i="15"/>
  <c r="AJ365" i="15"/>
  <c r="AL365" i="15"/>
  <c r="AM365" i="15"/>
  <c r="AI355" i="15"/>
  <c r="AM348" i="15"/>
  <c r="AK348" i="15"/>
  <c r="AJ308" i="15"/>
  <c r="AK308" i="15"/>
  <c r="AM308" i="15"/>
  <c r="AI293" i="15"/>
  <c r="AD293" i="15"/>
  <c r="AI279" i="15"/>
  <c r="AL265" i="15"/>
  <c r="AM265" i="15"/>
  <c r="AJ265" i="15"/>
  <c r="AI259" i="15"/>
  <c r="AJ232" i="15"/>
  <c r="AK232" i="15"/>
  <c r="AM232" i="15"/>
  <c r="AI202" i="15"/>
  <c r="AD190" i="15"/>
  <c r="AI190" i="15"/>
  <c r="AJ117" i="15"/>
  <c r="AL117" i="15"/>
  <c r="AM117" i="15"/>
  <c r="AK117" i="15"/>
  <c r="AD95" i="15"/>
  <c r="AI95" i="15"/>
  <c r="AJ93" i="15"/>
  <c r="AL93" i="15"/>
  <c r="AM93" i="15"/>
  <c r="AK93" i="15"/>
  <c r="AK79" i="15"/>
  <c r="AL79" i="15"/>
  <c r="AJ79" i="15"/>
  <c r="AL42" i="15"/>
  <c r="AM42" i="15"/>
  <c r="AJ42" i="15"/>
  <c r="AI488" i="15"/>
  <c r="AK454" i="15"/>
  <c r="AI451" i="15"/>
  <c r="AL444" i="15"/>
  <c r="AJ424" i="15"/>
  <c r="AK424" i="15"/>
  <c r="AM424" i="15"/>
  <c r="AL384" i="15"/>
  <c r="AK383" i="15"/>
  <c r="AJ376" i="15"/>
  <c r="AK376" i="15"/>
  <c r="AM376" i="15"/>
  <c r="AJ320" i="15"/>
  <c r="AK320" i="15"/>
  <c r="AM320" i="15"/>
  <c r="AI305" i="15"/>
  <c r="AD305" i="15"/>
  <c r="AI271" i="15"/>
  <c r="AJ244" i="15"/>
  <c r="AK244" i="15"/>
  <c r="AM244" i="15"/>
  <c r="AL195" i="15"/>
  <c r="AI184" i="15"/>
  <c r="AJ181" i="15"/>
  <c r="AK181" i="15"/>
  <c r="AM181" i="15"/>
  <c r="AI72" i="15"/>
  <c r="AD72" i="15"/>
  <c r="AJ57" i="15"/>
  <c r="AL57" i="15"/>
  <c r="AM57" i="15"/>
  <c r="AK57" i="15"/>
  <c r="AJ11" i="15"/>
  <c r="AK11" i="15"/>
  <c r="AM11" i="15"/>
  <c r="AJ472" i="15"/>
  <c r="AM472" i="15"/>
  <c r="AM468" i="15"/>
  <c r="AK468" i="15"/>
  <c r="AJ454" i="15"/>
  <c r="AJ443" i="15"/>
  <c r="AM432" i="15"/>
  <c r="AK432" i="15"/>
  <c r="AI431" i="15"/>
  <c r="AD424" i="15"/>
  <c r="AJ410" i="15"/>
  <c r="AM392" i="15"/>
  <c r="AJ383" i="15"/>
  <c r="AD376" i="15"/>
  <c r="AD362" i="15"/>
  <c r="AI362" i="15"/>
  <c r="AL349" i="15"/>
  <c r="AM349" i="15"/>
  <c r="AJ349" i="15"/>
  <c r="AJ341" i="15"/>
  <c r="AL341" i="15"/>
  <c r="AM341" i="15"/>
  <c r="AJ332" i="15"/>
  <c r="AK332" i="15"/>
  <c r="AM332" i="15"/>
  <c r="AI317" i="15"/>
  <c r="AD317" i="15"/>
  <c r="AL260" i="15"/>
  <c r="AJ256" i="15"/>
  <c r="AK256" i="15"/>
  <c r="AM256" i="15"/>
  <c r="AJ212" i="15"/>
  <c r="AK212" i="15"/>
  <c r="AM212" i="15"/>
  <c r="AM191" i="15"/>
  <c r="AJ191" i="15"/>
  <c r="AJ188" i="15"/>
  <c r="AK188" i="15"/>
  <c r="AL188" i="15"/>
  <c r="AD174" i="15"/>
  <c r="AI174" i="15"/>
  <c r="AI164" i="15"/>
  <c r="AD164" i="15"/>
  <c r="AI152" i="15"/>
  <c r="AD152" i="15"/>
  <c r="AI140" i="15"/>
  <c r="AD140" i="15"/>
  <c r="AI128" i="15"/>
  <c r="AD128" i="15"/>
  <c r="AI120" i="15"/>
  <c r="AD120" i="15"/>
  <c r="AD472" i="15"/>
  <c r="AM444" i="15"/>
  <c r="AK444" i="15"/>
  <c r="AJ401" i="15"/>
  <c r="AL401" i="15"/>
  <c r="AL388" i="15"/>
  <c r="AM384" i="15"/>
  <c r="AK384" i="15"/>
  <c r="AJ352" i="15"/>
  <c r="AK352" i="15"/>
  <c r="AM352" i="15"/>
  <c r="AI329" i="15"/>
  <c r="AD329" i="15"/>
  <c r="AI315" i="15"/>
  <c r="AI311" i="15"/>
  <c r="AL277" i="15"/>
  <c r="AM277" i="15"/>
  <c r="AJ277" i="15"/>
  <c r="AJ268" i="15"/>
  <c r="AK268" i="15"/>
  <c r="AM268" i="15"/>
  <c r="AJ224" i="15"/>
  <c r="AK224" i="15"/>
  <c r="AM224" i="15"/>
  <c r="AI209" i="15"/>
  <c r="AD209" i="15"/>
  <c r="AM197" i="15"/>
  <c r="AL197" i="15"/>
  <c r="AJ197" i="15"/>
  <c r="AK179" i="15"/>
  <c r="AJ179" i="15"/>
  <c r="AM179" i="15"/>
  <c r="AI123" i="15"/>
  <c r="AK336" i="15"/>
  <c r="AI326" i="15"/>
  <c r="AK324" i="15"/>
  <c r="AI314" i="15"/>
  <c r="AK312" i="15"/>
  <c r="AI302" i="15"/>
  <c r="AK300" i="15"/>
  <c r="AI290" i="15"/>
  <c r="AK288" i="15"/>
  <c r="AI278" i="15"/>
  <c r="AI266" i="15"/>
  <c r="AK264" i="15"/>
  <c r="AI254" i="15"/>
  <c r="AK252" i="15"/>
  <c r="AI242" i="15"/>
  <c r="AK240" i="15"/>
  <c r="AI230" i="15"/>
  <c r="AI218" i="15"/>
  <c r="AK216" i="15"/>
  <c r="AI206" i="15"/>
  <c r="AK204" i="15"/>
  <c r="AL200" i="15"/>
  <c r="AL199" i="15"/>
  <c r="AK198" i="15"/>
  <c r="AK196" i="15"/>
  <c r="AK193" i="15"/>
  <c r="AL172" i="15"/>
  <c r="AL171" i="15"/>
  <c r="AL160" i="15"/>
  <c r="AL159" i="15"/>
  <c r="AL148" i="15"/>
  <c r="AL147" i="15"/>
  <c r="AL136" i="15"/>
  <c r="AL135" i="15"/>
  <c r="AL124" i="15"/>
  <c r="AL112" i="15"/>
  <c r="AL111" i="15"/>
  <c r="AL100" i="15"/>
  <c r="AL99" i="15"/>
  <c r="AI87" i="15"/>
  <c r="AI82" i="15"/>
  <c r="AD82" i="15"/>
  <c r="AK49" i="15"/>
  <c r="AL49" i="15"/>
  <c r="AM49" i="15"/>
  <c r="AK31" i="15"/>
  <c r="AL31" i="15"/>
  <c r="AK19" i="15"/>
  <c r="AL19" i="15"/>
  <c r="AK7" i="15"/>
  <c r="AL7" i="15"/>
  <c r="AJ80" i="15"/>
  <c r="AK80" i="15"/>
  <c r="AM80" i="15"/>
  <c r="AJ69" i="15"/>
  <c r="AL69" i="15"/>
  <c r="AM69" i="15"/>
  <c r="AL54" i="15"/>
  <c r="AM54" i="15"/>
  <c r="AI46" i="15"/>
  <c r="AD46" i="15"/>
  <c r="AJ38" i="15"/>
  <c r="AK38" i="15"/>
  <c r="AL38" i="15"/>
  <c r="AJ35" i="15"/>
  <c r="AK35" i="15"/>
  <c r="AM35" i="15"/>
  <c r="AL638" i="16"/>
  <c r="AM638" i="16"/>
  <c r="AJ638" i="16"/>
  <c r="AK638" i="16"/>
  <c r="AL73" i="15"/>
  <c r="AM73" i="15"/>
  <c r="AI58" i="15"/>
  <c r="AD58" i="15"/>
  <c r="AJ50" i="15"/>
  <c r="AK50" i="15"/>
  <c r="AL50" i="15"/>
  <c r="AJ47" i="15"/>
  <c r="AK47" i="15"/>
  <c r="AM47" i="15"/>
  <c r="AK43" i="15"/>
  <c r="AL43" i="15"/>
  <c r="AF768" i="16"/>
  <c r="AG768" i="16" s="1"/>
  <c r="AH768" i="16"/>
  <c r="AI764" i="16"/>
  <c r="AD764" i="16"/>
  <c r="AL662" i="16"/>
  <c r="AM662" i="16"/>
  <c r="AJ662" i="16"/>
  <c r="AI162" i="15"/>
  <c r="AI150" i="15"/>
  <c r="AI138" i="15"/>
  <c r="AI126" i="15"/>
  <c r="AI114" i="15"/>
  <c r="AI102" i="15"/>
  <c r="AL90" i="15"/>
  <c r="AM90" i="15"/>
  <c r="AK74" i="15"/>
  <c r="AL74" i="15"/>
  <c r="AI64" i="15"/>
  <c r="AJ62" i="15"/>
  <c r="AK62" i="15"/>
  <c r="AL62" i="15"/>
  <c r="AJ59" i="15"/>
  <c r="AK59" i="15"/>
  <c r="AM59" i="15"/>
  <c r="AK55" i="15"/>
  <c r="AL55" i="15"/>
  <c r="AJ44" i="15"/>
  <c r="AK44" i="15"/>
  <c r="AM44" i="15"/>
  <c r="AF786" i="16"/>
  <c r="AG786" i="16" s="1"/>
  <c r="AH786" i="16"/>
  <c r="AI166" i="15"/>
  <c r="AD166" i="15"/>
  <c r="AI154" i="15"/>
  <c r="AD154" i="15"/>
  <c r="AI142" i="15"/>
  <c r="AD142" i="15"/>
  <c r="AI130" i="15"/>
  <c r="AD130" i="15"/>
  <c r="AD123" i="15"/>
  <c r="AI118" i="15"/>
  <c r="AD118" i="15"/>
  <c r="AI106" i="15"/>
  <c r="AD106" i="15"/>
  <c r="AI94" i="15"/>
  <c r="AD94" i="15"/>
  <c r="AM75" i="15"/>
  <c r="AM67" i="15"/>
  <c r="AI66" i="15"/>
  <c r="AJ56" i="15"/>
  <c r="AK56" i="15"/>
  <c r="AM56" i="15"/>
  <c r="AI782" i="16"/>
  <c r="AD782" i="16"/>
  <c r="AL185" i="15"/>
  <c r="AL169" i="15"/>
  <c r="AI167" i="15"/>
  <c r="AL157" i="15"/>
  <c r="AI155" i="15"/>
  <c r="AL145" i="15"/>
  <c r="AI143" i="15"/>
  <c r="AL133" i="15"/>
  <c r="AI131" i="15"/>
  <c r="AK127" i="15"/>
  <c r="AL127" i="15"/>
  <c r="AJ119" i="15"/>
  <c r="AK119" i="15"/>
  <c r="AK115" i="15"/>
  <c r="AL115" i="15"/>
  <c r="AJ107" i="15"/>
  <c r="AK107" i="15"/>
  <c r="AK91" i="15"/>
  <c r="AL91" i="15"/>
  <c r="AJ84" i="15"/>
  <c r="AM84" i="15"/>
  <c r="AI70" i="15"/>
  <c r="AD70" i="15"/>
  <c r="AD27" i="15"/>
  <c r="AI27" i="15"/>
  <c r="AJ24" i="15"/>
  <c r="AL24" i="15"/>
  <c r="AM24" i="15"/>
  <c r="AD15" i="15"/>
  <c r="AI15" i="15"/>
  <c r="AJ12" i="15"/>
  <c r="AL12" i="15"/>
  <c r="AM12" i="15"/>
  <c r="AD3" i="15"/>
  <c r="AJ92" i="15"/>
  <c r="AK92" i="15"/>
  <c r="AM92" i="15"/>
  <c r="AJ75" i="15"/>
  <c r="AK75" i="15"/>
  <c r="AJ71" i="15"/>
  <c r="AK71" i="15"/>
  <c r="AM71" i="15"/>
  <c r="AK67" i="15"/>
  <c r="AL67" i="15"/>
  <c r="AJ21" i="15"/>
  <c r="AL21" i="15"/>
  <c r="AM21" i="15"/>
  <c r="AJ9" i="15"/>
  <c r="AL9" i="15"/>
  <c r="AM9" i="15"/>
  <c r="AI3" i="15"/>
  <c r="AL189" i="15"/>
  <c r="AJ97" i="15"/>
  <c r="AL85" i="15"/>
  <c r="AM85" i="15"/>
  <c r="AJ81" i="15"/>
  <c r="AL81" i="15"/>
  <c r="AM81" i="15"/>
  <c r="AJ68" i="15"/>
  <c r="AK68" i="15"/>
  <c r="AM68" i="15"/>
  <c r="AJ36" i="15"/>
  <c r="AL36" i="15"/>
  <c r="AM36" i="15"/>
  <c r="AK30" i="15"/>
  <c r="AK18" i="15"/>
  <c r="AK189" i="15"/>
  <c r="AM170" i="15"/>
  <c r="AM158" i="15"/>
  <c r="AM146" i="15"/>
  <c r="AM134" i="15"/>
  <c r="AM122" i="15"/>
  <c r="AK86" i="15"/>
  <c r="AL86" i="15"/>
  <c r="AJ49" i="15"/>
  <c r="AJ48" i="15"/>
  <c r="AL48" i="15"/>
  <c r="AM48" i="15"/>
  <c r="AD39" i="15"/>
  <c r="AI39" i="15"/>
  <c r="AI33" i="15"/>
  <c r="AD33" i="15"/>
  <c r="AK25" i="15"/>
  <c r="AL25" i="15"/>
  <c r="AM25" i="15"/>
  <c r="AL13" i="15"/>
  <c r="AJ189" i="15"/>
  <c r="AI186" i="15"/>
  <c r="AK73" i="15"/>
  <c r="AK69" i="15"/>
  <c r="AJ60" i="15"/>
  <c r="AL60" i="15"/>
  <c r="AM60" i="15"/>
  <c r="AD51" i="15"/>
  <c r="AI51" i="15"/>
  <c r="AJ45" i="15"/>
  <c r="AL45" i="15"/>
  <c r="AM45" i="15"/>
  <c r="AL30" i="15"/>
  <c r="AM30" i="15"/>
  <c r="AL18" i="15"/>
  <c r="AM18" i="15"/>
  <c r="AM6" i="15"/>
  <c r="AM789" i="16"/>
  <c r="AK789" i="16"/>
  <c r="AL789" i="16"/>
  <c r="AI642" i="16"/>
  <c r="AD642" i="16"/>
  <c r="AJ490" i="16"/>
  <c r="AK490" i="16"/>
  <c r="AL490" i="16"/>
  <c r="AM490" i="16"/>
  <c r="AJ761" i="16"/>
  <c r="AL761" i="16"/>
  <c r="AM761" i="16"/>
  <c r="AD712" i="16"/>
  <c r="AI712" i="16"/>
  <c r="AF744" i="16"/>
  <c r="AG744" i="16" s="1"/>
  <c r="AH744" i="16"/>
  <c r="AD702" i="16"/>
  <c r="AJ700" i="16"/>
  <c r="AK700" i="16"/>
  <c r="AL700" i="16"/>
  <c r="AM700" i="16"/>
  <c r="AD613" i="16"/>
  <c r="AI613" i="16"/>
  <c r="AF780" i="16"/>
  <c r="AG780" i="16" s="1"/>
  <c r="AH780" i="16"/>
  <c r="AJ765" i="16"/>
  <c r="AD794" i="16"/>
  <c r="AF737" i="16"/>
  <c r="AG737" i="16" s="1"/>
  <c r="AH737" i="16"/>
  <c r="AD675" i="16"/>
  <c r="AI675" i="16"/>
  <c r="AJ526" i="16"/>
  <c r="AK526" i="16"/>
  <c r="AL526" i="16"/>
  <c r="E29" i="18"/>
  <c r="AD763" i="16"/>
  <c r="AJ736" i="16"/>
  <c r="AK736" i="16"/>
  <c r="AL736" i="16"/>
  <c r="AM736" i="16"/>
  <c r="AI546" i="16"/>
  <c r="AD546" i="16"/>
  <c r="AF774" i="16"/>
  <c r="AG774" i="16" s="1"/>
  <c r="AH774" i="16"/>
  <c r="AI738" i="16"/>
  <c r="AD738" i="16"/>
  <c r="AH727" i="16"/>
  <c r="AF727" i="16"/>
  <c r="AG727" i="16" s="1"/>
  <c r="AI690" i="16"/>
  <c r="AD690" i="16"/>
  <c r="AF660" i="16"/>
  <c r="AG660" i="16" s="1"/>
  <c r="AH660" i="16"/>
  <c r="AF792" i="16"/>
  <c r="AG792" i="16" s="1"/>
  <c r="AH792" i="16"/>
  <c r="AM770" i="16"/>
  <c r="AJ770" i="16"/>
  <c r="AK770" i="16"/>
  <c r="AL770" i="16"/>
  <c r="AJ748" i="16"/>
  <c r="AK748" i="16"/>
  <c r="AL748" i="16"/>
  <c r="AM748" i="16"/>
  <c r="AI728" i="16"/>
  <c r="AD728" i="16"/>
  <c r="AJ688" i="16"/>
  <c r="AK688" i="16"/>
  <c r="AL688" i="16"/>
  <c r="AM688" i="16"/>
  <c r="AF680" i="16"/>
  <c r="AG680" i="16" s="1"/>
  <c r="AH680" i="16"/>
  <c r="AI678" i="16"/>
  <c r="AD678" i="16"/>
  <c r="AM777" i="16"/>
  <c r="AK777" i="16"/>
  <c r="AL777" i="16"/>
  <c r="AD770" i="16"/>
  <c r="AJ756" i="16"/>
  <c r="AL756" i="16"/>
  <c r="AK756" i="16"/>
  <c r="AM756" i="16"/>
  <c r="AF730" i="16"/>
  <c r="AG730" i="16" s="1"/>
  <c r="AH730" i="16"/>
  <c r="AK719" i="16"/>
  <c r="AM719" i="16"/>
  <c r="AL719" i="16"/>
  <c r="AF634" i="16"/>
  <c r="AG634" i="16" s="1"/>
  <c r="AH634" i="16"/>
  <c r="AF793" i="16"/>
  <c r="AG793" i="16" s="1"/>
  <c r="AI786" i="16"/>
  <c r="AD786" i="16"/>
  <c r="AK783" i="16"/>
  <c r="AF781" i="16"/>
  <c r="AG781" i="16" s="1"/>
  <c r="AI774" i="16"/>
  <c r="AD774" i="16"/>
  <c r="AK771" i="16"/>
  <c r="AF769" i="16"/>
  <c r="AG769" i="16" s="1"/>
  <c r="AF759" i="16"/>
  <c r="AG759" i="16" s="1"/>
  <c r="AK755" i="16"/>
  <c r="AM755" i="16"/>
  <c r="AF751" i="16"/>
  <c r="AG751" i="16" s="1"/>
  <c r="AJ741" i="16"/>
  <c r="AM741" i="16"/>
  <c r="AJ732" i="16"/>
  <c r="AL732" i="16"/>
  <c r="AI714" i="16"/>
  <c r="AD714" i="16"/>
  <c r="AH708" i="16"/>
  <c r="AF704" i="16"/>
  <c r="AG704" i="16" s="1"/>
  <c r="AH704" i="16"/>
  <c r="AD699" i="16"/>
  <c r="AI699" i="16"/>
  <c r="AH696" i="16"/>
  <c r="AJ684" i="16"/>
  <c r="AL684" i="16"/>
  <c r="AK664" i="16"/>
  <c r="AL664" i="16"/>
  <c r="AM664" i="16"/>
  <c r="AL650" i="16"/>
  <c r="AM650" i="16"/>
  <c r="AJ650" i="16"/>
  <c r="AF646" i="16"/>
  <c r="AG646" i="16" s="1"/>
  <c r="AH646" i="16"/>
  <c r="AI632" i="16"/>
  <c r="AD632" i="16"/>
  <c r="AK578" i="16"/>
  <c r="AM578" i="16"/>
  <c r="AJ578" i="16"/>
  <c r="AD793" i="16"/>
  <c r="AI793" i="16"/>
  <c r="AD781" i="16"/>
  <c r="AI781" i="16"/>
  <c r="AD769" i="16"/>
  <c r="AI769" i="16"/>
  <c r="AD759" i="16"/>
  <c r="AI759" i="16"/>
  <c r="AL746" i="16"/>
  <c r="AM746" i="16"/>
  <c r="AJ746" i="16"/>
  <c r="AD745" i="16"/>
  <c r="AI745" i="16"/>
  <c r="AF740" i="16"/>
  <c r="AG740" i="16" s="1"/>
  <c r="AH740" i="16"/>
  <c r="AD735" i="16"/>
  <c r="AI735" i="16"/>
  <c r="AF692" i="16"/>
  <c r="AG692" i="16" s="1"/>
  <c r="AH692" i="16"/>
  <c r="AD687" i="16"/>
  <c r="AI687" i="16"/>
  <c r="AK557" i="16"/>
  <c r="AM557" i="16"/>
  <c r="AJ557" i="16"/>
  <c r="AD488" i="16"/>
  <c r="AI788" i="16"/>
  <c r="AD788" i="16"/>
  <c r="AK784" i="16"/>
  <c r="AM784" i="16"/>
  <c r="AI776" i="16"/>
  <c r="AD776" i="16"/>
  <c r="AK772" i="16"/>
  <c r="AM772" i="16"/>
  <c r="AH742" i="16"/>
  <c r="AF715" i="16"/>
  <c r="AG715" i="16" s="1"/>
  <c r="AL710" i="16"/>
  <c r="AM710" i="16"/>
  <c r="AJ710" i="16"/>
  <c r="AJ676" i="16"/>
  <c r="AK676" i="16"/>
  <c r="AL676" i="16"/>
  <c r="AM676" i="16"/>
  <c r="AI656" i="16"/>
  <c r="AD656" i="16"/>
  <c r="AI630" i="16"/>
  <c r="AD630" i="16"/>
  <c r="AF624" i="16"/>
  <c r="AG624" i="16" s="1"/>
  <c r="AH624" i="16"/>
  <c r="AF605" i="16"/>
  <c r="AG605" i="16" s="1"/>
  <c r="AH605" i="16"/>
  <c r="AD549" i="16"/>
  <c r="AF366" i="16"/>
  <c r="AG366" i="16" s="1"/>
  <c r="AH366" i="16"/>
  <c r="AD783" i="16"/>
  <c r="AD771" i="16"/>
  <c r="AI752" i="16"/>
  <c r="AD752" i="16"/>
  <c r="AK743" i="16"/>
  <c r="AM743" i="16"/>
  <c r="AJ729" i="16"/>
  <c r="AM729" i="16"/>
  <c r="AJ720" i="16"/>
  <c r="AL720" i="16"/>
  <c r="AL698" i="16"/>
  <c r="AM698" i="16"/>
  <c r="AJ698" i="16"/>
  <c r="AJ628" i="16"/>
  <c r="AK628" i="16"/>
  <c r="AL628" i="16"/>
  <c r="AM628" i="16"/>
  <c r="AI620" i="16"/>
  <c r="AD620" i="16"/>
  <c r="AI611" i="16"/>
  <c r="AD611" i="16"/>
  <c r="AF603" i="16"/>
  <c r="AG603" i="16" s="1"/>
  <c r="AH603" i="16"/>
  <c r="AI791" i="16"/>
  <c r="AJ785" i="16"/>
  <c r="AL785" i="16"/>
  <c r="AI779" i="16"/>
  <c r="AJ773" i="16"/>
  <c r="AL773" i="16"/>
  <c r="AI767" i="16"/>
  <c r="AH757" i="16"/>
  <c r="AL734" i="16"/>
  <c r="AM734" i="16"/>
  <c r="AJ734" i="16"/>
  <c r="AD733" i="16"/>
  <c r="AF728" i="16"/>
  <c r="AG728" i="16" s="1"/>
  <c r="AH728" i="16"/>
  <c r="AD723" i="16"/>
  <c r="AI723" i="16"/>
  <c r="AH720" i="16"/>
  <c r="AL686" i="16"/>
  <c r="AM686" i="16"/>
  <c r="AJ686" i="16"/>
  <c r="AF658" i="16"/>
  <c r="AG658" i="16" s="1"/>
  <c r="AH658" i="16"/>
  <c r="AL577" i="16"/>
  <c r="AJ577" i="16"/>
  <c r="AK577" i="16"/>
  <c r="AM577" i="16"/>
  <c r="AJ515" i="16"/>
  <c r="AM515" i="16"/>
  <c r="AK515" i="16"/>
  <c r="AL515" i="16"/>
  <c r="AF430" i="16"/>
  <c r="AG430" i="16" s="1"/>
  <c r="AH430" i="16"/>
  <c r="AH418" i="16"/>
  <c r="AF418" i="16"/>
  <c r="AG418" i="16" s="1"/>
  <c r="AJ792" i="16"/>
  <c r="AL792" i="16"/>
  <c r="AH785" i="16"/>
  <c r="AH773" i="16"/>
  <c r="AJ768" i="16"/>
  <c r="AL768" i="16"/>
  <c r="AM758" i="16"/>
  <c r="AJ758" i="16"/>
  <c r="AJ753" i="16"/>
  <c r="AJ744" i="16"/>
  <c r="AL744" i="16"/>
  <c r="AI726" i="16"/>
  <c r="AD726" i="16"/>
  <c r="AF679" i="16"/>
  <c r="AG679" i="16" s="1"/>
  <c r="AL674" i="16"/>
  <c r="AM674" i="16"/>
  <c r="AJ674" i="16"/>
  <c r="AJ671" i="16"/>
  <c r="AK671" i="16"/>
  <c r="AM671" i="16"/>
  <c r="AI668" i="16"/>
  <c r="AD668" i="16"/>
  <c r="AD651" i="16"/>
  <c r="AI651" i="16"/>
  <c r="AL626" i="16"/>
  <c r="AM626" i="16"/>
  <c r="AJ626" i="16"/>
  <c r="AF622" i="16"/>
  <c r="AG622" i="16" s="1"/>
  <c r="AH622" i="16"/>
  <c r="AM787" i="16"/>
  <c r="AM775" i="16"/>
  <c r="AD757" i="16"/>
  <c r="AI757" i="16"/>
  <c r="AF752" i="16"/>
  <c r="AG752" i="16" s="1"/>
  <c r="AH752" i="16"/>
  <c r="AD747" i="16"/>
  <c r="AI747" i="16"/>
  <c r="AJ724" i="16"/>
  <c r="AK724" i="16"/>
  <c r="AL724" i="16"/>
  <c r="AM724" i="16"/>
  <c r="AI716" i="16"/>
  <c r="AD716" i="16"/>
  <c r="AK707" i="16"/>
  <c r="AM707" i="16"/>
  <c r="AI654" i="16"/>
  <c r="AD654" i="16"/>
  <c r="AD641" i="16"/>
  <c r="AH601" i="16"/>
  <c r="AF601" i="16"/>
  <c r="AG601" i="16" s="1"/>
  <c r="AK597" i="16"/>
  <c r="AL597" i="16"/>
  <c r="AJ597" i="16"/>
  <c r="AM597" i="16"/>
  <c r="AJ594" i="16"/>
  <c r="AK594" i="16"/>
  <c r="AL594" i="16"/>
  <c r="AM594" i="16"/>
  <c r="AJ533" i="16"/>
  <c r="AK533" i="16"/>
  <c r="AL533" i="16"/>
  <c r="AM533" i="16"/>
  <c r="AI438" i="16"/>
  <c r="AD438" i="16"/>
  <c r="AJ431" i="16"/>
  <c r="AK431" i="16"/>
  <c r="AM431" i="16"/>
  <c r="AL431" i="16"/>
  <c r="AI762" i="16"/>
  <c r="AD762" i="16"/>
  <c r="AI750" i="16"/>
  <c r="AD750" i="16"/>
  <c r="AI704" i="16"/>
  <c r="AD704" i="16"/>
  <c r="AF670" i="16"/>
  <c r="AG670" i="16" s="1"/>
  <c r="AH670" i="16"/>
  <c r="AJ652" i="16"/>
  <c r="AK652" i="16"/>
  <c r="AL652" i="16"/>
  <c r="AM652" i="16"/>
  <c r="AF648" i="16"/>
  <c r="AG648" i="16" s="1"/>
  <c r="AH648" i="16"/>
  <c r="AI618" i="16"/>
  <c r="AD618" i="16"/>
  <c r="AF609" i="16"/>
  <c r="AG609" i="16" s="1"/>
  <c r="AH609" i="16"/>
  <c r="AD552" i="16"/>
  <c r="AI552" i="16"/>
  <c r="AF537" i="16"/>
  <c r="AG537" i="16" s="1"/>
  <c r="AH537" i="16"/>
  <c r="AJ535" i="16"/>
  <c r="AK535" i="16"/>
  <c r="AL535" i="16"/>
  <c r="AM535" i="16"/>
  <c r="AK787" i="16"/>
  <c r="AK775" i="16"/>
  <c r="AL755" i="16"/>
  <c r="AL741" i="16"/>
  <c r="AI740" i="16"/>
  <c r="AD740" i="16"/>
  <c r="AM732" i="16"/>
  <c r="AK731" i="16"/>
  <c r="AM731" i="16"/>
  <c r="AJ717" i="16"/>
  <c r="AM717" i="16"/>
  <c r="AF706" i="16"/>
  <c r="AG706" i="16" s="1"/>
  <c r="AH706" i="16"/>
  <c r="AF694" i="16"/>
  <c r="AG694" i="16" s="1"/>
  <c r="AH694" i="16"/>
  <c r="AI692" i="16"/>
  <c r="AD692" i="16"/>
  <c r="AM684" i="16"/>
  <c r="AD663" i="16"/>
  <c r="AI663" i="16"/>
  <c r="AI644" i="16"/>
  <c r="AD644" i="16"/>
  <c r="AJ616" i="16"/>
  <c r="AK616" i="16"/>
  <c r="AL616" i="16"/>
  <c r="AM616" i="16"/>
  <c r="AF606" i="16"/>
  <c r="AG606" i="16" s="1"/>
  <c r="AH606" i="16"/>
  <c r="AF604" i="16"/>
  <c r="AG604" i="16" s="1"/>
  <c r="AH604" i="16"/>
  <c r="AL589" i="16"/>
  <c r="AJ589" i="16"/>
  <c r="AK589" i="16"/>
  <c r="AM589" i="16"/>
  <c r="AL570" i="16"/>
  <c r="AM570" i="16"/>
  <c r="AJ570" i="16"/>
  <c r="AF565" i="16"/>
  <c r="AG565" i="16" s="1"/>
  <c r="AH565" i="16"/>
  <c r="AJ441" i="16"/>
  <c r="AK441" i="16"/>
  <c r="AL441" i="16"/>
  <c r="AM441" i="16"/>
  <c r="AM783" i="16"/>
  <c r="AM771" i="16"/>
  <c r="AF763" i="16"/>
  <c r="AG763" i="16" s="1"/>
  <c r="AJ755" i="16"/>
  <c r="AH754" i="16"/>
  <c r="AK741" i="16"/>
  <c r="AL722" i="16"/>
  <c r="AM722" i="16"/>
  <c r="AJ722" i="16"/>
  <c r="AD721" i="16"/>
  <c r="AI721" i="16"/>
  <c r="AF716" i="16"/>
  <c r="AG716" i="16" s="1"/>
  <c r="AH716" i="16"/>
  <c r="AD711" i="16"/>
  <c r="AI711" i="16"/>
  <c r="AJ708" i="16"/>
  <c r="AL708" i="16"/>
  <c r="AJ696" i="16"/>
  <c r="AL696" i="16"/>
  <c r="AK684" i="16"/>
  <c r="AF682" i="16"/>
  <c r="AG682" i="16" s="1"/>
  <c r="AH682" i="16"/>
  <c r="AI680" i="16"/>
  <c r="AD680" i="16"/>
  <c r="AI666" i="16"/>
  <c r="AD666" i="16"/>
  <c r="AK650" i="16"/>
  <c r="AJ640" i="16"/>
  <c r="AK640" i="16"/>
  <c r="AL640" i="16"/>
  <c r="AM640" i="16"/>
  <c r="AF636" i="16"/>
  <c r="AG636" i="16" s="1"/>
  <c r="AH636" i="16"/>
  <c r="AL578" i="16"/>
  <c r="AF454" i="16"/>
  <c r="AG454" i="16" s="1"/>
  <c r="AH454" i="16"/>
  <c r="AH784" i="16"/>
  <c r="AH772" i="16"/>
  <c r="AH760" i="16"/>
  <c r="AH748" i="16"/>
  <c r="AH736" i="16"/>
  <c r="AH724" i="16"/>
  <c r="AH712" i="16"/>
  <c r="AH700" i="16"/>
  <c r="AH688" i="16"/>
  <c r="AH676" i="16"/>
  <c r="AH664" i="16"/>
  <c r="AL660" i="16"/>
  <c r="AH652" i="16"/>
  <c r="AL648" i="16"/>
  <c r="AH640" i="16"/>
  <c r="AI639" i="16"/>
  <c r="AL636" i="16"/>
  <c r="AM635" i="16"/>
  <c r="AH628" i="16"/>
  <c r="AI627" i="16"/>
  <c r="AL624" i="16"/>
  <c r="AM623" i="16"/>
  <c r="AH616" i="16"/>
  <c r="AF613" i="16"/>
  <c r="AG613" i="16" s="1"/>
  <c r="AM600" i="16"/>
  <c r="AL599" i="16"/>
  <c r="AI598" i="16"/>
  <c r="AH594" i="16"/>
  <c r="AI593" i="16"/>
  <c r="AH591" i="16"/>
  <c r="AL579" i="16"/>
  <c r="AI573" i="16"/>
  <c r="AD573" i="16"/>
  <c r="AI569" i="16"/>
  <c r="AH568" i="16"/>
  <c r="AF562" i="16"/>
  <c r="AG562" i="16" s="1"/>
  <c r="AH562" i="16"/>
  <c r="AF517" i="16"/>
  <c r="AG517" i="16" s="1"/>
  <c r="AH517" i="16"/>
  <c r="AI513" i="16"/>
  <c r="AD513" i="16"/>
  <c r="AF501" i="16"/>
  <c r="AG501" i="16" s="1"/>
  <c r="AH501" i="16"/>
  <c r="AJ499" i="16"/>
  <c r="AK499" i="16"/>
  <c r="AL499" i="16"/>
  <c r="AM499" i="16"/>
  <c r="AJ497" i="16"/>
  <c r="AK497" i="16"/>
  <c r="AL497" i="16"/>
  <c r="AM497" i="16"/>
  <c r="AK493" i="16"/>
  <c r="AL493" i="16"/>
  <c r="AJ486" i="16"/>
  <c r="AK486" i="16"/>
  <c r="AL486" i="16"/>
  <c r="AM486" i="16"/>
  <c r="AJ478" i="16"/>
  <c r="AK478" i="16"/>
  <c r="AL478" i="16"/>
  <c r="AI450" i="16"/>
  <c r="AD450" i="16"/>
  <c r="AF442" i="16"/>
  <c r="AG442" i="16" s="1"/>
  <c r="AH442" i="16"/>
  <c r="AK395" i="16"/>
  <c r="AL395" i="16"/>
  <c r="AM395" i="16"/>
  <c r="AJ395" i="16"/>
  <c r="AI709" i="16"/>
  <c r="AM705" i="16"/>
  <c r="AI697" i="16"/>
  <c r="AM693" i="16"/>
  <c r="AI685" i="16"/>
  <c r="AM681" i="16"/>
  <c r="AI673" i="16"/>
  <c r="AM669" i="16"/>
  <c r="AI661" i="16"/>
  <c r="AM657" i="16"/>
  <c r="AI649" i="16"/>
  <c r="AL646" i="16"/>
  <c r="AM645" i="16"/>
  <c r="AI637" i="16"/>
  <c r="AK635" i="16"/>
  <c r="AL634" i="16"/>
  <c r="AM633" i="16"/>
  <c r="AI625" i="16"/>
  <c r="AK623" i="16"/>
  <c r="AL622" i="16"/>
  <c r="AM621" i="16"/>
  <c r="AK608" i="16"/>
  <c r="AK607" i="16"/>
  <c r="AL606" i="16"/>
  <c r="AM605" i="16"/>
  <c r="AM604" i="16"/>
  <c r="AM603" i="16"/>
  <c r="AM602" i="16"/>
  <c r="AL601" i="16"/>
  <c r="AK600" i="16"/>
  <c r="AL587" i="16"/>
  <c r="AM581" i="16"/>
  <c r="AH578" i="16"/>
  <c r="AM575" i="16"/>
  <c r="AI571" i="16"/>
  <c r="AM553" i="16"/>
  <c r="AM538" i="16"/>
  <c r="AK529" i="16"/>
  <c r="AL529" i="16"/>
  <c r="AM505" i="16"/>
  <c r="AJ466" i="16"/>
  <c r="AK466" i="16"/>
  <c r="AL466" i="16"/>
  <c r="AJ453" i="16"/>
  <c r="AK453" i="16"/>
  <c r="AL453" i="16"/>
  <c r="AM453" i="16"/>
  <c r="AJ443" i="16"/>
  <c r="AK443" i="16"/>
  <c r="AM443" i="16"/>
  <c r="AK419" i="16"/>
  <c r="AM419" i="16"/>
  <c r="AJ419" i="16"/>
  <c r="AL419" i="16"/>
  <c r="AL412" i="16"/>
  <c r="AM412" i="16"/>
  <c r="AJ412" i="16"/>
  <c r="AK412" i="16"/>
  <c r="AH399" i="16"/>
  <c r="AF399" i="16"/>
  <c r="AG399" i="16" s="1"/>
  <c r="AL669" i="16"/>
  <c r="AH661" i="16"/>
  <c r="AL657" i="16"/>
  <c r="AH649" i="16"/>
  <c r="AL645" i="16"/>
  <c r="AH637" i="16"/>
  <c r="AL633" i="16"/>
  <c r="AH625" i="16"/>
  <c r="AL621" i="16"/>
  <c r="AJ607" i="16"/>
  <c r="AL605" i="16"/>
  <c r="AL603" i="16"/>
  <c r="AL602" i="16"/>
  <c r="AK587" i="16"/>
  <c r="AL582" i="16"/>
  <c r="AL581" i="16"/>
  <c r="AL575" i="16"/>
  <c r="AJ574" i="16"/>
  <c r="AK574" i="16"/>
  <c r="AM565" i="16"/>
  <c r="AI558" i="16"/>
  <c r="AJ548" i="16"/>
  <c r="AK548" i="16"/>
  <c r="AL548" i="16"/>
  <c r="AM548" i="16"/>
  <c r="AK547" i="16"/>
  <c r="AL547" i="16"/>
  <c r="AM547" i="16"/>
  <c r="AF513" i="16"/>
  <c r="AG513" i="16" s="1"/>
  <c r="AH513" i="16"/>
  <c r="AJ511" i="16"/>
  <c r="AK511" i="16"/>
  <c r="AL511" i="16"/>
  <c r="AM511" i="16"/>
  <c r="AI509" i="16"/>
  <c r="AJ502" i="16"/>
  <c r="AK502" i="16"/>
  <c r="AM494" i="16"/>
  <c r="AJ494" i="16"/>
  <c r="AK494" i="16"/>
  <c r="AF490" i="16"/>
  <c r="AG490" i="16" s="1"/>
  <c r="AH490" i="16"/>
  <c r="AI474" i="16"/>
  <c r="AD474" i="16"/>
  <c r="AJ455" i="16"/>
  <c r="AK455" i="16"/>
  <c r="AM455" i="16"/>
  <c r="AJ427" i="16"/>
  <c r="AK427" i="16"/>
  <c r="AL427" i="16"/>
  <c r="AM427" i="16"/>
  <c r="AJ425" i="16"/>
  <c r="AK425" i="16"/>
  <c r="AL425" i="16"/>
  <c r="AM425" i="16"/>
  <c r="AD410" i="16"/>
  <c r="AI410" i="16"/>
  <c r="AL608" i="16"/>
  <c r="AM608" i="16"/>
  <c r="AJ586" i="16"/>
  <c r="AK586" i="16"/>
  <c r="AF577" i="16"/>
  <c r="AG577" i="16" s="1"/>
  <c r="AH577" i="16"/>
  <c r="AJ572" i="16"/>
  <c r="AK572" i="16"/>
  <c r="AL572" i="16"/>
  <c r="AM572" i="16"/>
  <c r="AD564" i="16"/>
  <c r="AI564" i="16"/>
  <c r="AI561" i="16"/>
  <c r="AD561" i="16"/>
  <c r="AK553" i="16"/>
  <c r="AL553" i="16"/>
  <c r="AJ550" i="16"/>
  <c r="AK550" i="16"/>
  <c r="AJ545" i="16"/>
  <c r="AK545" i="16"/>
  <c r="AL545" i="16"/>
  <c r="AM545" i="16"/>
  <c r="AJ538" i="16"/>
  <c r="AK538" i="16"/>
  <c r="AK505" i="16"/>
  <c r="AL505" i="16"/>
  <c r="AJ491" i="16"/>
  <c r="AM491" i="16"/>
  <c r="AF478" i="16"/>
  <c r="AG478" i="16" s="1"/>
  <c r="AH478" i="16"/>
  <c r="AL458" i="16"/>
  <c r="AM458" i="16"/>
  <c r="AJ458" i="16"/>
  <c r="AK458" i="16"/>
  <c r="AJ439" i="16"/>
  <c r="AK439" i="16"/>
  <c r="AL439" i="16"/>
  <c r="AM439" i="16"/>
  <c r="AJ437" i="16"/>
  <c r="AK437" i="16"/>
  <c r="AL437" i="16"/>
  <c r="AM437" i="16"/>
  <c r="AL434" i="16"/>
  <c r="AM434" i="16"/>
  <c r="AJ434" i="16"/>
  <c r="AK434" i="16"/>
  <c r="AI381" i="16"/>
  <c r="AD381" i="16"/>
  <c r="AM288" i="16"/>
  <c r="AJ288" i="16"/>
  <c r="AK288" i="16"/>
  <c r="AL288" i="16"/>
  <c r="AJ286" i="16"/>
  <c r="AK286" i="16"/>
  <c r="AL286" i="16"/>
  <c r="AM286" i="16"/>
  <c r="AL751" i="16"/>
  <c r="AL739" i="16"/>
  <c r="AL727" i="16"/>
  <c r="AK609" i="16"/>
  <c r="AL609" i="16"/>
  <c r="AD586" i="16"/>
  <c r="AJ582" i="16"/>
  <c r="AJ565" i="16"/>
  <c r="AK541" i="16"/>
  <c r="AL541" i="16"/>
  <c r="AM530" i="16"/>
  <c r="AJ530" i="16"/>
  <c r="AK530" i="16"/>
  <c r="AF526" i="16"/>
  <c r="AG526" i="16" s="1"/>
  <c r="AH526" i="16"/>
  <c r="AJ522" i="16"/>
  <c r="AK522" i="16"/>
  <c r="AL522" i="16"/>
  <c r="AM522" i="16"/>
  <c r="AF493" i="16"/>
  <c r="AG493" i="16" s="1"/>
  <c r="AH493" i="16"/>
  <c r="AI489" i="16"/>
  <c r="AD489" i="16"/>
  <c r="AJ487" i="16"/>
  <c r="AK487" i="16"/>
  <c r="AL487" i="16"/>
  <c r="AM487" i="16"/>
  <c r="AJ485" i="16"/>
  <c r="AK485" i="16"/>
  <c r="AL485" i="16"/>
  <c r="AM485" i="16"/>
  <c r="AI477" i="16"/>
  <c r="AD477" i="16"/>
  <c r="AI462" i="16"/>
  <c r="AD462" i="16"/>
  <c r="AD460" i="16"/>
  <c r="AJ451" i="16"/>
  <c r="AK451" i="16"/>
  <c r="AL451" i="16"/>
  <c r="AM451" i="16"/>
  <c r="AJ449" i="16"/>
  <c r="AK449" i="16"/>
  <c r="AL449" i="16"/>
  <c r="AM449" i="16"/>
  <c r="AL446" i="16"/>
  <c r="AM446" i="16"/>
  <c r="AJ446" i="16"/>
  <c r="AK446" i="16"/>
  <c r="AJ408" i="16"/>
  <c r="AL408" i="16"/>
  <c r="AK408" i="16"/>
  <c r="AM408" i="16"/>
  <c r="AL406" i="16"/>
  <c r="AJ406" i="16"/>
  <c r="AM406" i="16"/>
  <c r="AL583" i="16"/>
  <c r="AM583" i="16"/>
  <c r="AJ527" i="16"/>
  <c r="AM527" i="16"/>
  <c r="AD519" i="16"/>
  <c r="AJ514" i="16"/>
  <c r="AK514" i="16"/>
  <c r="AJ479" i="16"/>
  <c r="AK479" i="16"/>
  <c r="AM479" i="16"/>
  <c r="AF466" i="16"/>
  <c r="AG466" i="16" s="1"/>
  <c r="AH466" i="16"/>
  <c r="AM413" i="16"/>
  <c r="AL413" i="16"/>
  <c r="AJ413" i="16"/>
  <c r="AK413" i="16"/>
  <c r="AH789" i="16"/>
  <c r="AH777" i="16"/>
  <c r="AL749" i="16"/>
  <c r="AL737" i="16"/>
  <c r="AL725" i="16"/>
  <c r="AL713" i="16"/>
  <c r="AH705" i="16"/>
  <c r="AL701" i="16"/>
  <c r="AL689" i="16"/>
  <c r="AL677" i="16"/>
  <c r="AL665" i="16"/>
  <c r="AL653" i="16"/>
  <c r="AL629" i="16"/>
  <c r="AL617" i="16"/>
  <c r="AD600" i="16"/>
  <c r="AL595" i="16"/>
  <c r="AM590" i="16"/>
  <c r="AD587" i="16"/>
  <c r="AK584" i="16"/>
  <c r="AL584" i="16"/>
  <c r="AM584" i="16"/>
  <c r="AD575" i="16"/>
  <c r="AJ566" i="16"/>
  <c r="AJ554" i="16"/>
  <c r="AK554" i="16"/>
  <c r="AF529" i="16"/>
  <c r="AG529" i="16" s="1"/>
  <c r="AH529" i="16"/>
  <c r="AI525" i="16"/>
  <c r="AD525" i="16"/>
  <c r="AK517" i="16"/>
  <c r="AL517" i="16"/>
  <c r="AM506" i="16"/>
  <c r="AJ506" i="16"/>
  <c r="AK506" i="16"/>
  <c r="AF502" i="16"/>
  <c r="AG502" i="16" s="1"/>
  <c r="AH502" i="16"/>
  <c r="AJ498" i="16"/>
  <c r="AK498" i="16"/>
  <c r="AL498" i="16"/>
  <c r="AM498" i="16"/>
  <c r="AM482" i="16"/>
  <c r="AJ482" i="16"/>
  <c r="AK482" i="16"/>
  <c r="AJ465" i="16"/>
  <c r="AK465" i="16"/>
  <c r="AL465" i="16"/>
  <c r="AM465" i="16"/>
  <c r="AJ430" i="16"/>
  <c r="AK430" i="16"/>
  <c r="AL430" i="16"/>
  <c r="AJ420" i="16"/>
  <c r="AL420" i="16"/>
  <c r="AK420" i="16"/>
  <c r="AM420" i="16"/>
  <c r="AJ404" i="16"/>
  <c r="AM404" i="16"/>
  <c r="AJ345" i="16"/>
  <c r="AK345" i="16"/>
  <c r="AL345" i="16"/>
  <c r="AM345" i="16"/>
  <c r="AK749" i="16"/>
  <c r="AK737" i="16"/>
  <c r="AK725" i="16"/>
  <c r="AK713" i="16"/>
  <c r="AK701" i="16"/>
  <c r="AK689" i="16"/>
  <c r="AK677" i="16"/>
  <c r="AH668" i="16"/>
  <c r="AK665" i="16"/>
  <c r="AH656" i="16"/>
  <c r="AK653" i="16"/>
  <c r="AK629" i="16"/>
  <c r="AK617" i="16"/>
  <c r="AK596" i="16"/>
  <c r="AK595" i="16"/>
  <c r="AL590" i="16"/>
  <c r="AD580" i="16"/>
  <c r="AJ562" i="16"/>
  <c r="AK562" i="16"/>
  <c r="AJ560" i="16"/>
  <c r="AK560" i="16"/>
  <c r="AL560" i="16"/>
  <c r="AM560" i="16"/>
  <c r="AJ551" i="16"/>
  <c r="AM551" i="16"/>
  <c r="AF550" i="16"/>
  <c r="AG550" i="16" s="1"/>
  <c r="AH550" i="16"/>
  <c r="AM542" i="16"/>
  <c r="AJ542" i="16"/>
  <c r="AK542" i="16"/>
  <c r="AF538" i="16"/>
  <c r="AG538" i="16" s="1"/>
  <c r="AH538" i="16"/>
  <c r="AJ534" i="16"/>
  <c r="AK534" i="16"/>
  <c r="AL534" i="16"/>
  <c r="AM534" i="16"/>
  <c r="AJ503" i="16"/>
  <c r="AM503" i="16"/>
  <c r="AF489" i="16"/>
  <c r="AG489" i="16" s="1"/>
  <c r="AH489" i="16"/>
  <c r="AJ475" i="16"/>
  <c r="AK475" i="16"/>
  <c r="AL475" i="16"/>
  <c r="AM475" i="16"/>
  <c r="AJ467" i="16"/>
  <c r="AK467" i="16"/>
  <c r="AM467" i="16"/>
  <c r="AJ442" i="16"/>
  <c r="AK442" i="16"/>
  <c r="AL442" i="16"/>
  <c r="AJ595" i="16"/>
  <c r="AJ590" i="16"/>
  <c r="AF589" i="16"/>
  <c r="AG589" i="16" s="1"/>
  <c r="AD588" i="16"/>
  <c r="AM567" i="16"/>
  <c r="AJ567" i="16"/>
  <c r="AH566" i="16"/>
  <c r="AL563" i="16"/>
  <c r="AD562" i="16"/>
  <c r="AK559" i="16"/>
  <c r="AL559" i="16"/>
  <c r="AM559" i="16"/>
  <c r="AF553" i="16"/>
  <c r="AG553" i="16" s="1"/>
  <c r="AH553" i="16"/>
  <c r="AJ539" i="16"/>
  <c r="AM539" i="16"/>
  <c r="AD534" i="16"/>
  <c r="AF505" i="16"/>
  <c r="AG505" i="16" s="1"/>
  <c r="AH505" i="16"/>
  <c r="AI501" i="16"/>
  <c r="AD501" i="16"/>
  <c r="AF481" i="16"/>
  <c r="AG481" i="16" s="1"/>
  <c r="AH481" i="16"/>
  <c r="AL470" i="16"/>
  <c r="AM470" i="16"/>
  <c r="AJ470" i="16"/>
  <c r="AK470" i="16"/>
  <c r="AJ454" i="16"/>
  <c r="AK454" i="16"/>
  <c r="AL454" i="16"/>
  <c r="AF408" i="16"/>
  <c r="AG408" i="16" s="1"/>
  <c r="AH408" i="16"/>
  <c r="AJ357" i="16"/>
  <c r="AK357" i="16"/>
  <c r="AL357" i="16"/>
  <c r="AM357" i="16"/>
  <c r="AL596" i="16"/>
  <c r="AM596" i="16"/>
  <c r="AJ585" i="16"/>
  <c r="AK585" i="16"/>
  <c r="AL585" i="16"/>
  <c r="AF541" i="16"/>
  <c r="AG541" i="16" s="1"/>
  <c r="AH541" i="16"/>
  <c r="AI537" i="16"/>
  <c r="AD537" i="16"/>
  <c r="AF525" i="16"/>
  <c r="AG525" i="16" s="1"/>
  <c r="AH525" i="16"/>
  <c r="AJ523" i="16"/>
  <c r="AK523" i="16"/>
  <c r="AL523" i="16"/>
  <c r="AM523" i="16"/>
  <c r="AJ521" i="16"/>
  <c r="AK521" i="16"/>
  <c r="AL521" i="16"/>
  <c r="AM521" i="16"/>
  <c r="AM518" i="16"/>
  <c r="AJ518" i="16"/>
  <c r="AK518" i="16"/>
  <c r="AF514" i="16"/>
  <c r="AG514" i="16" s="1"/>
  <c r="AH514" i="16"/>
  <c r="AJ510" i="16"/>
  <c r="AK510" i="16"/>
  <c r="AL510" i="16"/>
  <c r="AM510" i="16"/>
  <c r="AJ463" i="16"/>
  <c r="AK463" i="16"/>
  <c r="AL463" i="16"/>
  <c r="AM463" i="16"/>
  <c r="AI426" i="16"/>
  <c r="AD426" i="16"/>
  <c r="AF384" i="16"/>
  <c r="AG384" i="16" s="1"/>
  <c r="AH384" i="16"/>
  <c r="AJ555" i="16"/>
  <c r="AJ543" i="16"/>
  <c r="AJ531" i="16"/>
  <c r="AJ507" i="16"/>
  <c r="AJ495" i="16"/>
  <c r="AJ483" i="16"/>
  <c r="AL481" i="16"/>
  <c r="AJ471" i="16"/>
  <c r="AL469" i="16"/>
  <c r="AD465" i="16"/>
  <c r="AL457" i="16"/>
  <c r="AD453" i="16"/>
  <c r="AL445" i="16"/>
  <c r="AD441" i="16"/>
  <c r="AJ435" i="16"/>
  <c r="AL433" i="16"/>
  <c r="AD429" i="16"/>
  <c r="AJ423" i="16"/>
  <c r="AK422" i="16"/>
  <c r="AD419" i="16"/>
  <c r="AJ411" i="16"/>
  <c r="AL405" i="16"/>
  <c r="AJ403" i="16"/>
  <c r="AJ402" i="16"/>
  <c r="AH396" i="16"/>
  <c r="AD395" i="16"/>
  <c r="AJ391" i="16"/>
  <c r="AK391" i="16"/>
  <c r="AI380" i="16"/>
  <c r="AD380" i="16"/>
  <c r="AD374" i="16"/>
  <c r="AI374" i="16"/>
  <c r="AK369" i="16"/>
  <c r="AL369" i="16"/>
  <c r="AM369" i="16"/>
  <c r="AJ367" i="16"/>
  <c r="AK367" i="16"/>
  <c r="AM367" i="16"/>
  <c r="AI359" i="16"/>
  <c r="AD359" i="16"/>
  <c r="AJ355" i="16"/>
  <c r="AK355" i="16"/>
  <c r="AL355" i="16"/>
  <c r="AM355" i="16"/>
  <c r="AI347" i="16"/>
  <c r="AD347" i="16"/>
  <c r="AJ343" i="16"/>
  <c r="AK343" i="16"/>
  <c r="AL343" i="16"/>
  <c r="AM343" i="16"/>
  <c r="AJ333" i="16"/>
  <c r="AK333" i="16"/>
  <c r="AL333" i="16"/>
  <c r="AM333" i="16"/>
  <c r="AJ321" i="16"/>
  <c r="AK321" i="16"/>
  <c r="AL321" i="16"/>
  <c r="AM321" i="16"/>
  <c r="AM316" i="16"/>
  <c r="AJ316" i="16"/>
  <c r="AK316" i="16"/>
  <c r="AF315" i="16"/>
  <c r="AG315" i="16" s="1"/>
  <c r="AH315" i="16"/>
  <c r="AI242" i="16"/>
  <c r="AD242" i="16"/>
  <c r="AK445" i="16"/>
  <c r="AK433" i="16"/>
  <c r="AJ385" i="16"/>
  <c r="AK385" i="16"/>
  <c r="AL382" i="16"/>
  <c r="AM382" i="16"/>
  <c r="AJ370" i="16"/>
  <c r="AK370" i="16"/>
  <c r="AL370" i="16"/>
  <c r="AM370" i="16"/>
  <c r="AM364" i="16"/>
  <c r="AJ364" i="16"/>
  <c r="AK364" i="16"/>
  <c r="AF363" i="16"/>
  <c r="AG363" i="16" s="1"/>
  <c r="AH363" i="16"/>
  <c r="AM352" i="16"/>
  <c r="AJ352" i="16"/>
  <c r="AK352" i="16"/>
  <c r="AF351" i="16"/>
  <c r="AG351" i="16" s="1"/>
  <c r="AH351" i="16"/>
  <c r="AM340" i="16"/>
  <c r="AJ340" i="16"/>
  <c r="AK340" i="16"/>
  <c r="AF339" i="16"/>
  <c r="AG339" i="16" s="1"/>
  <c r="AH339" i="16"/>
  <c r="AJ309" i="16"/>
  <c r="AK309" i="16"/>
  <c r="AL309" i="16"/>
  <c r="AM309" i="16"/>
  <c r="AK290" i="16"/>
  <c r="AJ290" i="16"/>
  <c r="AL290" i="16"/>
  <c r="AM290" i="16"/>
  <c r="AF275" i="16"/>
  <c r="AG275" i="16" s="1"/>
  <c r="AH275" i="16"/>
  <c r="AF81" i="16"/>
  <c r="AG81" i="16" s="1"/>
  <c r="AH81" i="16"/>
  <c r="AF300" i="16"/>
  <c r="AG300" i="16" s="1"/>
  <c r="AH300" i="16"/>
  <c r="AI296" i="16"/>
  <c r="AD296" i="16"/>
  <c r="AJ279" i="16"/>
  <c r="AM279" i="16"/>
  <c r="AK279" i="16"/>
  <c r="AL279" i="16"/>
  <c r="AL269" i="16"/>
  <c r="AM269" i="16"/>
  <c r="AJ269" i="16"/>
  <c r="AK269" i="16"/>
  <c r="AI540" i="16"/>
  <c r="AM536" i="16"/>
  <c r="AI528" i="16"/>
  <c r="AM524" i="16"/>
  <c r="AI516" i="16"/>
  <c r="AM512" i="16"/>
  <c r="AI504" i="16"/>
  <c r="AM500" i="16"/>
  <c r="AI492" i="16"/>
  <c r="AI480" i="16"/>
  <c r="AM476" i="16"/>
  <c r="AH469" i="16"/>
  <c r="AI468" i="16"/>
  <c r="AM464" i="16"/>
  <c r="AH457" i="16"/>
  <c r="AI456" i="16"/>
  <c r="AM452" i="16"/>
  <c r="AD449" i="16"/>
  <c r="AH445" i="16"/>
  <c r="AI444" i="16"/>
  <c r="AM440" i="16"/>
  <c r="AD437" i="16"/>
  <c r="AH433" i="16"/>
  <c r="AI432" i="16"/>
  <c r="AM428" i="16"/>
  <c r="AD425" i="16"/>
  <c r="AM418" i="16"/>
  <c r="AK417" i="16"/>
  <c r="AI414" i="16"/>
  <c r="AD411" i="16"/>
  <c r="AD386" i="16"/>
  <c r="AI386" i="16"/>
  <c r="AI383" i="16"/>
  <c r="AM379" i="16"/>
  <c r="AJ301" i="16"/>
  <c r="AK301" i="16"/>
  <c r="AM301" i="16"/>
  <c r="AM271" i="16"/>
  <c r="AK271" i="16"/>
  <c r="AL271" i="16"/>
  <c r="AM167" i="16"/>
  <c r="AJ167" i="16"/>
  <c r="AL167" i="16"/>
  <c r="AK167" i="16"/>
  <c r="AF165" i="16"/>
  <c r="AG165" i="16" s="1"/>
  <c r="AH165" i="16"/>
  <c r="AL536" i="16"/>
  <c r="AL524" i="16"/>
  <c r="AL512" i="16"/>
  <c r="AL500" i="16"/>
  <c r="AL476" i="16"/>
  <c r="AL464" i="16"/>
  <c r="AL452" i="16"/>
  <c r="AL440" i="16"/>
  <c r="AL428" i="16"/>
  <c r="AK418" i="16"/>
  <c r="AJ417" i="16"/>
  <c r="AI416" i="16"/>
  <c r="AH414" i="16"/>
  <c r="AI407" i="16"/>
  <c r="AM399" i="16"/>
  <c r="AJ397" i="16"/>
  <c r="AK397" i="16"/>
  <c r="AF387" i="16"/>
  <c r="AG387" i="16" s="1"/>
  <c r="AH378" i="16"/>
  <c r="AK375" i="16"/>
  <c r="AL375" i="16"/>
  <c r="AM327" i="16"/>
  <c r="AF284" i="16"/>
  <c r="AG284" i="16" s="1"/>
  <c r="AH284" i="16"/>
  <c r="AJ274" i="16"/>
  <c r="AL274" i="16"/>
  <c r="AK274" i="16"/>
  <c r="AM274" i="16"/>
  <c r="AK536" i="16"/>
  <c r="AK524" i="16"/>
  <c r="AK512" i="16"/>
  <c r="AK500" i="16"/>
  <c r="AK476" i="16"/>
  <c r="AK464" i="16"/>
  <c r="AK452" i="16"/>
  <c r="AH443" i="16"/>
  <c r="AK440" i="16"/>
  <c r="AH431" i="16"/>
  <c r="AK428" i="16"/>
  <c r="AJ418" i="16"/>
  <c r="AF406" i="16"/>
  <c r="AG406" i="16" s="1"/>
  <c r="AL399" i="16"/>
  <c r="AI394" i="16"/>
  <c r="AI392" i="16"/>
  <c r="AD392" i="16"/>
  <c r="AK389" i="16"/>
  <c r="AJ379" i="16"/>
  <c r="AK379" i="16"/>
  <c r="AJ373" i="16"/>
  <c r="AK373" i="16"/>
  <c r="AM373" i="16"/>
  <c r="AF372" i="16"/>
  <c r="AG372" i="16" s="1"/>
  <c r="AH372" i="16"/>
  <c r="AI332" i="16"/>
  <c r="AD332" i="16"/>
  <c r="AM315" i="16"/>
  <c r="AJ299" i="16"/>
  <c r="AK299" i="16"/>
  <c r="AL299" i="16"/>
  <c r="AM299" i="16"/>
  <c r="AF105" i="16"/>
  <c r="AG105" i="16" s="1"/>
  <c r="AH105" i="16"/>
  <c r="AM473" i="16"/>
  <c r="AM461" i="16"/>
  <c r="AL400" i="16"/>
  <c r="AF398" i="16"/>
  <c r="AG398" i="16" s="1"/>
  <c r="AI388" i="16"/>
  <c r="AJ384" i="16"/>
  <c r="AK384" i="16"/>
  <c r="AL384" i="16"/>
  <c r="AD368" i="16"/>
  <c r="AF336" i="16"/>
  <c r="AG336" i="16" s="1"/>
  <c r="AH336" i="16"/>
  <c r="AK327" i="16"/>
  <c r="AL327" i="16"/>
  <c r="AF324" i="16"/>
  <c r="AG324" i="16" s="1"/>
  <c r="AH324" i="16"/>
  <c r="AI320" i="16"/>
  <c r="AD320" i="16"/>
  <c r="AI308" i="16"/>
  <c r="AD308" i="16"/>
  <c r="AD237" i="16"/>
  <c r="AI237" i="16"/>
  <c r="AF220" i="16"/>
  <c r="AG220" i="16" s="1"/>
  <c r="AH220" i="16"/>
  <c r="AH477" i="16"/>
  <c r="AL473" i="16"/>
  <c r="AH465" i="16"/>
  <c r="AL461" i="16"/>
  <c r="AH453" i="16"/>
  <c r="AH441" i="16"/>
  <c r="AH429" i="16"/>
  <c r="AF412" i="16"/>
  <c r="AG412" i="16" s="1"/>
  <c r="AH412" i="16"/>
  <c r="AL401" i="16"/>
  <c r="AD398" i="16"/>
  <c r="AL389" i="16"/>
  <c r="AM389" i="16"/>
  <c r="AM385" i="16"/>
  <c r="AI356" i="16"/>
  <c r="AD356" i="16"/>
  <c r="AI344" i="16"/>
  <c r="AD344" i="16"/>
  <c r="AJ325" i="16"/>
  <c r="AK325" i="16"/>
  <c r="AM325" i="16"/>
  <c r="AK315" i="16"/>
  <c r="AL315" i="16"/>
  <c r="AF312" i="16"/>
  <c r="AG312" i="16" s="1"/>
  <c r="AH312" i="16"/>
  <c r="AJ297" i="16"/>
  <c r="AK297" i="16"/>
  <c r="AL297" i="16"/>
  <c r="AM297" i="16"/>
  <c r="AL289" i="16"/>
  <c r="AJ289" i="16"/>
  <c r="AK289" i="16"/>
  <c r="AM289" i="16"/>
  <c r="AF258" i="16"/>
  <c r="AG258" i="16" s="1"/>
  <c r="AH258" i="16"/>
  <c r="AM507" i="16"/>
  <c r="AM495" i="16"/>
  <c r="AM483" i="16"/>
  <c r="AK473" i="16"/>
  <c r="AM471" i="16"/>
  <c r="AK461" i="16"/>
  <c r="AM435" i="16"/>
  <c r="AM423" i="16"/>
  <c r="AM421" i="16"/>
  <c r="AM411" i="16"/>
  <c r="AK401" i="16"/>
  <c r="AJ400" i="16"/>
  <c r="AM390" i="16"/>
  <c r="AL385" i="16"/>
  <c r="AM376" i="16"/>
  <c r="AJ376" i="16"/>
  <c r="AK376" i="16"/>
  <c r="AF375" i="16"/>
  <c r="AG375" i="16" s="1"/>
  <c r="AH375" i="16"/>
  <c r="AI371" i="16"/>
  <c r="AD371" i="16"/>
  <c r="AK363" i="16"/>
  <c r="AL363" i="16"/>
  <c r="AF360" i="16"/>
  <c r="AG360" i="16" s="1"/>
  <c r="AH360" i="16"/>
  <c r="AK351" i="16"/>
  <c r="AL351" i="16"/>
  <c r="AF348" i="16"/>
  <c r="AG348" i="16" s="1"/>
  <c r="AH348" i="16"/>
  <c r="AK339" i="16"/>
  <c r="AL339" i="16"/>
  <c r="AJ313" i="16"/>
  <c r="AK313" i="16"/>
  <c r="AM313" i="16"/>
  <c r="AL304" i="16"/>
  <c r="AM304" i="16"/>
  <c r="AJ304" i="16"/>
  <c r="AK304" i="16"/>
  <c r="AF265" i="16"/>
  <c r="AG265" i="16" s="1"/>
  <c r="AH265" i="16"/>
  <c r="AD215" i="16"/>
  <c r="AM422" i="16"/>
  <c r="AL421" i="16"/>
  <c r="AL411" i="16"/>
  <c r="AM403" i="16"/>
  <c r="AM402" i="16"/>
  <c r="AJ401" i="16"/>
  <c r="AH380" i="16"/>
  <c r="AJ361" i="16"/>
  <c r="AK361" i="16"/>
  <c r="AM361" i="16"/>
  <c r="AJ349" i="16"/>
  <c r="AK349" i="16"/>
  <c r="AM349" i="16"/>
  <c r="AD337" i="16"/>
  <c r="AI335" i="16"/>
  <c r="AD335" i="16"/>
  <c r="AJ331" i="16"/>
  <c r="AK331" i="16"/>
  <c r="AL331" i="16"/>
  <c r="AM331" i="16"/>
  <c r="AI323" i="16"/>
  <c r="AD323" i="16"/>
  <c r="AK266" i="16"/>
  <c r="AJ266" i="16"/>
  <c r="AL266" i="16"/>
  <c r="AM266" i="16"/>
  <c r="AJ228" i="16"/>
  <c r="AK228" i="16"/>
  <c r="AM228" i="16"/>
  <c r="AL228" i="16"/>
  <c r="AJ221" i="16"/>
  <c r="AM221" i="16"/>
  <c r="AK221" i="16"/>
  <c r="AL221" i="16"/>
  <c r="AJ421" i="16"/>
  <c r="AJ396" i="16"/>
  <c r="AK396" i="16"/>
  <c r="AL396" i="16"/>
  <c r="AK390" i="16"/>
  <c r="AL390" i="16"/>
  <c r="AF327" i="16"/>
  <c r="AG327" i="16" s="1"/>
  <c r="AH327" i="16"/>
  <c r="AJ319" i="16"/>
  <c r="AK319" i="16"/>
  <c r="AL319" i="16"/>
  <c r="AM319" i="16"/>
  <c r="AI311" i="16"/>
  <c r="AD311" i="16"/>
  <c r="AJ377" i="16"/>
  <c r="AJ365" i="16"/>
  <c r="AJ341" i="16"/>
  <c r="AJ329" i="16"/>
  <c r="AJ317" i="16"/>
  <c r="AJ305" i="16"/>
  <c r="AD299" i="16"/>
  <c r="AD288" i="16"/>
  <c r="AD287" i="16"/>
  <c r="AD286" i="16"/>
  <c r="AJ278" i="16"/>
  <c r="AD276" i="16"/>
  <c r="AK261" i="16"/>
  <c r="AM261" i="16"/>
  <c r="AF257" i="16"/>
  <c r="AG257" i="16" s="1"/>
  <c r="AH257" i="16"/>
  <c r="AJ252" i="16"/>
  <c r="AK252" i="16"/>
  <c r="AM252" i="16"/>
  <c r="AD241" i="16"/>
  <c r="AD228" i="16"/>
  <c r="AJ218" i="16"/>
  <c r="AJ216" i="16"/>
  <c r="AK216" i="16"/>
  <c r="AL216" i="16"/>
  <c r="AM216" i="16"/>
  <c r="AJ194" i="16"/>
  <c r="AK194" i="16"/>
  <c r="AM194" i="16"/>
  <c r="AF181" i="16"/>
  <c r="AG181" i="16" s="1"/>
  <c r="AH181" i="16"/>
  <c r="AF170" i="16"/>
  <c r="AG170" i="16" s="1"/>
  <c r="AH170" i="16"/>
  <c r="AF168" i="16"/>
  <c r="AG168" i="16" s="1"/>
  <c r="AH168" i="16"/>
  <c r="AD157" i="16"/>
  <c r="AI157" i="16"/>
  <c r="AH354" i="16"/>
  <c r="AH342" i="16"/>
  <c r="AH330" i="16"/>
  <c r="AH318" i="16"/>
  <c r="AH306" i="16"/>
  <c r="AJ262" i="16"/>
  <c r="AL262" i="16"/>
  <c r="AI251" i="16"/>
  <c r="AD251" i="16"/>
  <c r="AD216" i="16"/>
  <c r="AL187" i="16"/>
  <c r="AM187" i="16"/>
  <c r="AJ187" i="16"/>
  <c r="AF183" i="16"/>
  <c r="AG183" i="16" s="1"/>
  <c r="AH183" i="16"/>
  <c r="AI142" i="16"/>
  <c r="AD142" i="16"/>
  <c r="AF116" i="16"/>
  <c r="AG116" i="16" s="1"/>
  <c r="AH116" i="16"/>
  <c r="AM114" i="16"/>
  <c r="AL114" i="16"/>
  <c r="AJ114" i="16"/>
  <c r="AF72" i="16"/>
  <c r="AG72" i="16" s="1"/>
  <c r="AH72" i="16"/>
  <c r="AI54" i="16"/>
  <c r="AD54" i="16"/>
  <c r="AF20" i="16"/>
  <c r="AG20" i="16" s="1"/>
  <c r="AH20" i="16"/>
  <c r="AK14" i="16"/>
  <c r="AH400" i="16"/>
  <c r="AH388" i="16"/>
  <c r="AH376" i="16"/>
  <c r="AL372" i="16"/>
  <c r="AH364" i="16"/>
  <c r="AL360" i="16"/>
  <c r="AH352" i="16"/>
  <c r="AL348" i="16"/>
  <c r="AH340" i="16"/>
  <c r="AL336" i="16"/>
  <c r="AH328" i="16"/>
  <c r="AL324" i="16"/>
  <c r="AH316" i="16"/>
  <c r="AL312" i="16"/>
  <c r="AH304" i="16"/>
  <c r="AI303" i="16"/>
  <c r="AD292" i="16"/>
  <c r="AI292" i="16"/>
  <c r="AM284" i="16"/>
  <c r="AL283" i="16"/>
  <c r="AL282" i="16"/>
  <c r="AI270" i="16"/>
  <c r="AM257" i="16"/>
  <c r="AJ248" i="16"/>
  <c r="AI247" i="16"/>
  <c r="AD232" i="16"/>
  <c r="AI232" i="16"/>
  <c r="AJ229" i="16"/>
  <c r="AL229" i="16"/>
  <c r="AI205" i="16"/>
  <c r="AD205" i="16"/>
  <c r="AI203" i="16"/>
  <c r="AD203" i="16"/>
  <c r="AJ197" i="16"/>
  <c r="AL197" i="16"/>
  <c r="AJ182" i="16"/>
  <c r="AK182" i="16"/>
  <c r="AM182" i="16"/>
  <c r="AJ180" i="16"/>
  <c r="AK180" i="16"/>
  <c r="AL180" i="16"/>
  <c r="AM180" i="16"/>
  <c r="AF173" i="16"/>
  <c r="AG173" i="16" s="1"/>
  <c r="AH173" i="16"/>
  <c r="AI119" i="16"/>
  <c r="AD119" i="16"/>
  <c r="AI106" i="16"/>
  <c r="AD106" i="16"/>
  <c r="AK97" i="16"/>
  <c r="AM97" i="16"/>
  <c r="AJ97" i="16"/>
  <c r="AL97" i="16"/>
  <c r="AI82" i="16"/>
  <c r="AD82" i="16"/>
  <c r="AK73" i="16"/>
  <c r="AM73" i="16"/>
  <c r="AJ73" i="16"/>
  <c r="AL73" i="16"/>
  <c r="AJ62" i="16"/>
  <c r="AL62" i="16"/>
  <c r="AK62" i="16"/>
  <c r="AM62" i="16"/>
  <c r="AK372" i="16"/>
  <c r="AI362" i="16"/>
  <c r="AK360" i="16"/>
  <c r="AM358" i="16"/>
  <c r="AI350" i="16"/>
  <c r="AK348" i="16"/>
  <c r="AM346" i="16"/>
  <c r="AI338" i="16"/>
  <c r="AK336" i="16"/>
  <c r="AI326" i="16"/>
  <c r="AK324" i="16"/>
  <c r="AM322" i="16"/>
  <c r="AI314" i="16"/>
  <c r="AK312" i="16"/>
  <c r="AM310" i="16"/>
  <c r="AH303" i="16"/>
  <c r="AI302" i="16"/>
  <c r="AM298" i="16"/>
  <c r="AM287" i="16"/>
  <c r="AK284" i="16"/>
  <c r="AK283" i="16"/>
  <c r="AK282" i="16"/>
  <c r="AI273" i="16"/>
  <c r="AH272" i="16"/>
  <c r="AD268" i="16"/>
  <c r="AI268" i="16"/>
  <c r="AF266" i="16"/>
  <c r="AG266" i="16" s="1"/>
  <c r="AH266" i="16"/>
  <c r="AL257" i="16"/>
  <c r="AH256" i="16"/>
  <c r="AH253" i="16"/>
  <c r="AJ243" i="16"/>
  <c r="AL243" i="16"/>
  <c r="AL230" i="16"/>
  <c r="AL211" i="16"/>
  <c r="AM211" i="16"/>
  <c r="AF209" i="16"/>
  <c r="AG209" i="16" s="1"/>
  <c r="AH209" i="16"/>
  <c r="AI201" i="16"/>
  <c r="AM185" i="16"/>
  <c r="AK164" i="16"/>
  <c r="AJ164" i="16"/>
  <c r="AM164" i="16"/>
  <c r="AL156" i="16"/>
  <c r="AJ156" i="16"/>
  <c r="AK156" i="16"/>
  <c r="AM156" i="16"/>
  <c r="AI149" i="16"/>
  <c r="AD149" i="16"/>
  <c r="AI145" i="16"/>
  <c r="AK133" i="16"/>
  <c r="AM133" i="16"/>
  <c r="AJ133" i="16"/>
  <c r="AF128" i="16"/>
  <c r="AG128" i="16" s="1"/>
  <c r="AH128" i="16"/>
  <c r="AM126" i="16"/>
  <c r="AL126" i="16"/>
  <c r="AJ126" i="16"/>
  <c r="AF68" i="16"/>
  <c r="AG68" i="16" s="1"/>
  <c r="AH68" i="16"/>
  <c r="AI66" i="16"/>
  <c r="AD66" i="16"/>
  <c r="AD28" i="16"/>
  <c r="AI28" i="16"/>
  <c r="AH16" i="16"/>
  <c r="AF16" i="16"/>
  <c r="AG16" i="16" s="1"/>
  <c r="AL6" i="16"/>
  <c r="AM6" i="16"/>
  <c r="AJ6" i="16"/>
  <c r="AK6" i="16"/>
  <c r="AL358" i="16"/>
  <c r="AL346" i="16"/>
  <c r="AL322" i="16"/>
  <c r="AL310" i="16"/>
  <c r="AL298" i="16"/>
  <c r="AL287" i="16"/>
  <c r="AJ284" i="16"/>
  <c r="AJ283" i="16"/>
  <c r="AH280" i="16"/>
  <c r="AM265" i="16"/>
  <c r="AI264" i="16"/>
  <c r="AK257" i="16"/>
  <c r="AD256" i="16"/>
  <c r="AI256" i="16"/>
  <c r="AI249" i="16"/>
  <c r="AH248" i="16"/>
  <c r="AF245" i="16"/>
  <c r="AG245" i="16" s="1"/>
  <c r="AH245" i="16"/>
  <c r="AF243" i="16"/>
  <c r="AG243" i="16" s="1"/>
  <c r="AI240" i="16"/>
  <c r="AK223" i="16"/>
  <c r="AL175" i="16"/>
  <c r="AM175" i="16"/>
  <c r="AJ175" i="16"/>
  <c r="AF171" i="16"/>
  <c r="AG171" i="16" s="1"/>
  <c r="AH171" i="16"/>
  <c r="AD138" i="16"/>
  <c r="AI138" i="16"/>
  <c r="AK358" i="16"/>
  <c r="AK346" i="16"/>
  <c r="AK334" i="16"/>
  <c r="AK322" i="16"/>
  <c r="AK310" i="16"/>
  <c r="AK298" i="16"/>
  <c r="AK287" i="16"/>
  <c r="AJ253" i="16"/>
  <c r="AL253" i="16"/>
  <c r="AJ250" i="16"/>
  <c r="AL250" i="16"/>
  <c r="AM250" i="16"/>
  <c r="AI239" i="16"/>
  <c r="AD239" i="16"/>
  <c r="AJ217" i="16"/>
  <c r="AK217" i="16"/>
  <c r="AL217" i="16"/>
  <c r="AK212" i="16"/>
  <c r="AL212" i="16"/>
  <c r="AM212" i="16"/>
  <c r="AF205" i="16"/>
  <c r="AG205" i="16" s="1"/>
  <c r="AH205" i="16"/>
  <c r="AI193" i="16"/>
  <c r="AD193" i="16"/>
  <c r="AI191" i="16"/>
  <c r="AD191" i="16"/>
  <c r="AJ185" i="16"/>
  <c r="AL185" i="16"/>
  <c r="AL139" i="16"/>
  <c r="AM139" i="16"/>
  <c r="AJ139" i="16"/>
  <c r="AI131" i="16"/>
  <c r="AD131" i="16"/>
  <c r="AJ124" i="16"/>
  <c r="AK124" i="16"/>
  <c r="AL124" i="16"/>
  <c r="AM124" i="16"/>
  <c r="AH64" i="16"/>
  <c r="AF64" i="16"/>
  <c r="AG64" i="16" s="1"/>
  <c r="AF12" i="16"/>
  <c r="AG12" i="16" s="1"/>
  <c r="AH12" i="16"/>
  <c r="AM295" i="16"/>
  <c r="AI285" i="16"/>
  <c r="AD280" i="16"/>
  <c r="AI280" i="16"/>
  <c r="AF278" i="16"/>
  <c r="AG278" i="16" s="1"/>
  <c r="AH278" i="16"/>
  <c r="AI263" i="16"/>
  <c r="AD263" i="16"/>
  <c r="AM241" i="16"/>
  <c r="AK230" i="16"/>
  <c r="AM230" i="16"/>
  <c r="AF227" i="16"/>
  <c r="AG227" i="16" s="1"/>
  <c r="AL223" i="16"/>
  <c r="AM223" i="16"/>
  <c r="AF221" i="16"/>
  <c r="AG221" i="16" s="1"/>
  <c r="AH221" i="16"/>
  <c r="AF207" i="16"/>
  <c r="AG207" i="16" s="1"/>
  <c r="AH207" i="16"/>
  <c r="AJ189" i="16"/>
  <c r="AK189" i="16"/>
  <c r="AL189" i="16"/>
  <c r="AM189" i="16"/>
  <c r="AF166" i="16"/>
  <c r="AG166" i="16" s="1"/>
  <c r="AH166" i="16"/>
  <c r="AF149" i="16"/>
  <c r="AG149" i="16" s="1"/>
  <c r="AH149" i="16"/>
  <c r="AL102" i="16"/>
  <c r="AM102" i="16"/>
  <c r="AJ102" i="16"/>
  <c r="AK102" i="16"/>
  <c r="AL78" i="16"/>
  <c r="AM78" i="16"/>
  <c r="AJ78" i="16"/>
  <c r="AK78" i="16"/>
  <c r="AL295" i="16"/>
  <c r="AM267" i="16"/>
  <c r="AM260" i="16"/>
  <c r="AI235" i="16"/>
  <c r="AI227" i="16"/>
  <c r="AD227" i="16"/>
  <c r="AM209" i="16"/>
  <c r="AF197" i="16"/>
  <c r="AG197" i="16" s="1"/>
  <c r="AH197" i="16"/>
  <c r="AL168" i="16"/>
  <c r="AK168" i="16"/>
  <c r="AL120" i="16"/>
  <c r="AM120" i="16"/>
  <c r="AJ120" i="16"/>
  <c r="AF110" i="16"/>
  <c r="AG110" i="16" s="1"/>
  <c r="AH110" i="16"/>
  <c r="AJ98" i="16"/>
  <c r="AL98" i="16"/>
  <c r="AK98" i="16"/>
  <c r="AJ74" i="16"/>
  <c r="AL74" i="16"/>
  <c r="AK74" i="16"/>
  <c r="AL378" i="16"/>
  <c r="AM377" i="16"/>
  <c r="AL366" i="16"/>
  <c r="AM365" i="16"/>
  <c r="AL354" i="16"/>
  <c r="AM353" i="16"/>
  <c r="AL342" i="16"/>
  <c r="AM341" i="16"/>
  <c r="AL330" i="16"/>
  <c r="AM329" i="16"/>
  <c r="AL318" i="16"/>
  <c r="AM317" i="16"/>
  <c r="AL306" i="16"/>
  <c r="AM305" i="16"/>
  <c r="AK295" i="16"/>
  <c r="AL294" i="16"/>
  <c r="AL293" i="16"/>
  <c r="AK291" i="16"/>
  <c r="AK277" i="16"/>
  <c r="AL267" i="16"/>
  <c r="AK260" i="16"/>
  <c r="AM255" i="16"/>
  <c r="AK254" i="16"/>
  <c r="AM254" i="16"/>
  <c r="AH244" i="16"/>
  <c r="AJ231" i="16"/>
  <c r="AL231" i="16"/>
  <c r="AK224" i="16"/>
  <c r="AL224" i="16"/>
  <c r="AI213" i="16"/>
  <c r="AL209" i="16"/>
  <c r="AJ206" i="16"/>
  <c r="AK206" i="16"/>
  <c r="AM206" i="16"/>
  <c r="AF193" i="16"/>
  <c r="AG193" i="16" s="1"/>
  <c r="AH193" i="16"/>
  <c r="AI181" i="16"/>
  <c r="AD181" i="16"/>
  <c r="AJ165" i="16"/>
  <c r="AK165" i="16"/>
  <c r="AM165" i="16"/>
  <c r="AJ146" i="16"/>
  <c r="AK103" i="16"/>
  <c r="AL103" i="16"/>
  <c r="AM103" i="16"/>
  <c r="AJ103" i="16"/>
  <c r="AK79" i="16"/>
  <c r="AL79" i="16"/>
  <c r="AM79" i="16"/>
  <c r="AJ79" i="16"/>
  <c r="AD24" i="16"/>
  <c r="AI24" i="16"/>
  <c r="AM278" i="16"/>
  <c r="AJ277" i="16"/>
  <c r="AK267" i="16"/>
  <c r="AL261" i="16"/>
  <c r="AJ260" i="16"/>
  <c r="AI259" i="16"/>
  <c r="AD244" i="16"/>
  <c r="AI244" i="16"/>
  <c r="AF233" i="16"/>
  <c r="AG233" i="16" s="1"/>
  <c r="AH233" i="16"/>
  <c r="AF219" i="16"/>
  <c r="AG219" i="16" s="1"/>
  <c r="AH219" i="16"/>
  <c r="AF217" i="16"/>
  <c r="AG217" i="16" s="1"/>
  <c r="AH217" i="16"/>
  <c r="AK209" i="16"/>
  <c r="AL199" i="16"/>
  <c r="AM199" i="16"/>
  <c r="AJ199" i="16"/>
  <c r="AF195" i="16"/>
  <c r="AG195" i="16" s="1"/>
  <c r="AH195" i="16"/>
  <c r="AI179" i="16"/>
  <c r="AD179" i="16"/>
  <c r="AJ173" i="16"/>
  <c r="AL173" i="16"/>
  <c r="AJ148" i="16"/>
  <c r="AK148" i="16"/>
  <c r="AL148" i="16"/>
  <c r="AM148" i="16"/>
  <c r="AI144" i="16"/>
  <c r="AD136" i="16"/>
  <c r="AI136" i="16"/>
  <c r="AI107" i="16"/>
  <c r="AD107" i="16"/>
  <c r="AL96" i="16"/>
  <c r="AJ96" i="16"/>
  <c r="AK96" i="16"/>
  <c r="AM96" i="16"/>
  <c r="AI83" i="16"/>
  <c r="AD83" i="16"/>
  <c r="AI58" i="16"/>
  <c r="AD58" i="16"/>
  <c r="AF26" i="16"/>
  <c r="AG26" i="16" s="1"/>
  <c r="AH26" i="16"/>
  <c r="AJ255" i="16"/>
  <c r="AL255" i="16"/>
  <c r="AJ241" i="16"/>
  <c r="AL241" i="16"/>
  <c r="AJ238" i="16"/>
  <c r="AL238" i="16"/>
  <c r="AM238" i="16"/>
  <c r="AF208" i="16"/>
  <c r="AG208" i="16" s="1"/>
  <c r="AH208" i="16"/>
  <c r="AJ192" i="16"/>
  <c r="AK192" i="16"/>
  <c r="AL192" i="16"/>
  <c r="AM192" i="16"/>
  <c r="AF185" i="16"/>
  <c r="AG185" i="16" s="1"/>
  <c r="AH185" i="16"/>
  <c r="AJ177" i="16"/>
  <c r="AK177" i="16"/>
  <c r="AL177" i="16"/>
  <c r="AM177" i="16"/>
  <c r="AM150" i="16"/>
  <c r="AJ150" i="16"/>
  <c r="AK150" i="16"/>
  <c r="AL150" i="16"/>
  <c r="AF141" i="16"/>
  <c r="AG141" i="16" s="1"/>
  <c r="AH141" i="16"/>
  <c r="AL132" i="16"/>
  <c r="AM132" i="16"/>
  <c r="AJ132" i="16"/>
  <c r="AF60" i="16"/>
  <c r="AG60" i="16" s="1"/>
  <c r="AH60" i="16"/>
  <c r="AI46" i="16"/>
  <c r="AD46" i="16"/>
  <c r="AK32" i="16"/>
  <c r="AL32" i="16"/>
  <c r="AK13" i="16"/>
  <c r="AM13" i="16"/>
  <c r="AJ9" i="16"/>
  <c r="AK9" i="16"/>
  <c r="AI130" i="16"/>
  <c r="AD130" i="16"/>
  <c r="AJ125" i="16"/>
  <c r="AD123" i="16"/>
  <c r="AI118" i="16"/>
  <c r="AD118" i="16"/>
  <c r="AJ113" i="16"/>
  <c r="AI88" i="16"/>
  <c r="AM84" i="16"/>
  <c r="AM36" i="16"/>
  <c r="AH34" i="16"/>
  <c r="AF34" i="16"/>
  <c r="AG34" i="16" s="1"/>
  <c r="AI18" i="16"/>
  <c r="AM17" i="16"/>
  <c r="AK17" i="16"/>
  <c r="AL739" i="17"/>
  <c r="AM739" i="17"/>
  <c r="AK739" i="17"/>
  <c r="AJ739" i="17"/>
  <c r="AI258" i="16"/>
  <c r="AI246" i="16"/>
  <c r="AI234" i="16"/>
  <c r="AI222" i="16"/>
  <c r="AI210" i="16"/>
  <c r="AL207" i="16"/>
  <c r="AI198" i="16"/>
  <c r="AL195" i="16"/>
  <c r="AI186" i="16"/>
  <c r="AL183" i="16"/>
  <c r="AI174" i="16"/>
  <c r="AL171" i="16"/>
  <c r="AM170" i="16"/>
  <c r="AI162" i="16"/>
  <c r="AI161" i="16"/>
  <c r="AI160" i="16"/>
  <c r="AH159" i="16"/>
  <c r="AF132" i="16"/>
  <c r="AG132" i="16" s="1"/>
  <c r="AL127" i="16"/>
  <c r="AM127" i="16"/>
  <c r="AF120" i="16"/>
  <c r="AG120" i="16" s="1"/>
  <c r="AL115" i="16"/>
  <c r="AM115" i="16"/>
  <c r="AI108" i="16"/>
  <c r="AH98" i="16"/>
  <c r="AF96" i="16"/>
  <c r="AG96" i="16" s="1"/>
  <c r="AH96" i="16"/>
  <c r="AF88" i="16"/>
  <c r="AG88" i="16" s="1"/>
  <c r="AJ84" i="16"/>
  <c r="AH74" i="16"/>
  <c r="AL71" i="16"/>
  <c r="AH46" i="16"/>
  <c r="AF46" i="16"/>
  <c r="AG46" i="16" s="1"/>
  <c r="AJ44" i="16"/>
  <c r="AK44" i="16"/>
  <c r="AL44" i="16"/>
  <c r="AJ36" i="16"/>
  <c r="AK25" i="16"/>
  <c r="AM25" i="16"/>
  <c r="AJ21" i="16"/>
  <c r="AK21" i="16"/>
  <c r="AH14" i="16"/>
  <c r="AL11" i="16"/>
  <c r="AK121" i="16"/>
  <c r="AM121" i="16"/>
  <c r="AJ104" i="16"/>
  <c r="AK104" i="16"/>
  <c r="AL104" i="16"/>
  <c r="AL90" i="16"/>
  <c r="AM90" i="16"/>
  <c r="AJ80" i="16"/>
  <c r="AK80" i="16"/>
  <c r="AL80" i="16"/>
  <c r="AI70" i="16"/>
  <c r="AD70" i="16"/>
  <c r="AJ52" i="16"/>
  <c r="AL52" i="16"/>
  <c r="AL30" i="16"/>
  <c r="AM30" i="16"/>
  <c r="AJ30" i="16"/>
  <c r="AM29" i="16"/>
  <c r="AK29" i="16"/>
  <c r="AI10" i="16"/>
  <c r="AD10" i="16"/>
  <c r="AI220" i="16"/>
  <c r="AI208" i="16"/>
  <c r="AI196" i="16"/>
  <c r="AI172" i="16"/>
  <c r="AK170" i="16"/>
  <c r="AH164" i="16"/>
  <c r="AF160" i="16"/>
  <c r="AG160" i="16" s="1"/>
  <c r="AH146" i="16"/>
  <c r="AI140" i="16"/>
  <c r="AD125" i="16"/>
  <c r="AD113" i="16"/>
  <c r="AI109" i="16"/>
  <c r="AH104" i="16"/>
  <c r="AL100" i="16"/>
  <c r="AH99" i="16"/>
  <c r="AF94" i="16"/>
  <c r="AG94" i="16" s="1"/>
  <c r="AH80" i="16"/>
  <c r="AL76" i="16"/>
  <c r="AH75" i="16"/>
  <c r="AJ71" i="16"/>
  <c r="AH58" i="16"/>
  <c r="AF58" i="16"/>
  <c r="AG58" i="16" s="1"/>
  <c r="AI56" i="16"/>
  <c r="AL53" i="16"/>
  <c r="AF32" i="16"/>
  <c r="AG32" i="16" s="1"/>
  <c r="AH32" i="16"/>
  <c r="AD29" i="16"/>
  <c r="AJ26" i="16"/>
  <c r="AL26" i="16"/>
  <c r="AF24" i="16"/>
  <c r="AG24" i="16" s="1"/>
  <c r="AH24" i="16"/>
  <c r="AJ11" i="16"/>
  <c r="AI4" i="16"/>
  <c r="AD3" i="16"/>
  <c r="AH196" i="16"/>
  <c r="AH184" i="16"/>
  <c r="AH172" i="16"/>
  <c r="AI169" i="16"/>
  <c r="AD159" i="16"/>
  <c r="AI159" i="16"/>
  <c r="AJ141" i="16"/>
  <c r="AK141" i="16"/>
  <c r="AH140" i="16"/>
  <c r="AJ134" i="16"/>
  <c r="AL134" i="16"/>
  <c r="AI128" i="16"/>
  <c r="AJ122" i="16"/>
  <c r="AL122" i="16"/>
  <c r="AI116" i="16"/>
  <c r="AL101" i="16"/>
  <c r="AI94" i="16"/>
  <c r="AD94" i="16"/>
  <c r="AK91" i="16"/>
  <c r="AL91" i="16"/>
  <c r="AM91" i="16"/>
  <c r="AK85" i="16"/>
  <c r="AM85" i="16"/>
  <c r="AL77" i="16"/>
  <c r="AK37" i="16"/>
  <c r="AM37" i="16"/>
  <c r="AJ8" i="16"/>
  <c r="AK8" i="16"/>
  <c r="AL8" i="16"/>
  <c r="AJ743" i="17"/>
  <c r="AK743" i="17"/>
  <c r="AL743" i="17"/>
  <c r="AM743" i="17"/>
  <c r="AM226" i="16"/>
  <c r="AM190" i="16"/>
  <c r="AM178" i="16"/>
  <c r="AH169" i="16"/>
  <c r="AH147" i="16"/>
  <c r="AL143" i="16"/>
  <c r="AH134" i="16"/>
  <c r="AJ129" i="16"/>
  <c r="AK129" i="16"/>
  <c r="AH122" i="16"/>
  <c r="AJ117" i="16"/>
  <c r="AK117" i="16"/>
  <c r="AJ110" i="16"/>
  <c r="AL110" i="16"/>
  <c r="AK101" i="16"/>
  <c r="AK77" i="16"/>
  <c r="AH70" i="16"/>
  <c r="AF70" i="16"/>
  <c r="AG70" i="16" s="1"/>
  <c r="AI68" i="16"/>
  <c r="AL65" i="16"/>
  <c r="AH45" i="16"/>
  <c r="AL42" i="16"/>
  <c r="AM42" i="16"/>
  <c r="AJ42" i="16"/>
  <c r="AM41" i="16"/>
  <c r="AK41" i="16"/>
  <c r="AI22" i="16"/>
  <c r="AD22" i="16"/>
  <c r="AH10" i="16"/>
  <c r="AF10" i="16"/>
  <c r="AG10" i="16" s="1"/>
  <c r="AF4" i="16"/>
  <c r="AG4" i="16" s="1"/>
  <c r="AA761" i="17"/>
  <c r="AF761" i="17" s="1"/>
  <c r="AG761" i="17" s="1"/>
  <c r="AH254" i="16"/>
  <c r="AH242" i="16"/>
  <c r="AH230" i="16"/>
  <c r="AL226" i="16"/>
  <c r="AH218" i="16"/>
  <c r="AH206" i="16"/>
  <c r="AH194" i="16"/>
  <c r="AL190" i="16"/>
  <c r="AH182" i="16"/>
  <c r="AL178" i="16"/>
  <c r="AL155" i="16"/>
  <c r="AM153" i="16"/>
  <c r="AM152" i="16"/>
  <c r="AK143" i="16"/>
  <c r="AF108" i="16"/>
  <c r="AG108" i="16" s="1"/>
  <c r="AH108" i="16"/>
  <c r="AJ101" i="16"/>
  <c r="AJ86" i="16"/>
  <c r="AL86" i="16"/>
  <c r="AJ77" i="16"/>
  <c r="AI60" i="16"/>
  <c r="AK49" i="16"/>
  <c r="AM49" i="16"/>
  <c r="AF44" i="16"/>
  <c r="AG44" i="16" s="1"/>
  <c r="AH44" i="16"/>
  <c r="AD41" i="16"/>
  <c r="AJ38" i="16"/>
  <c r="AL38" i="16"/>
  <c r="AF36" i="16"/>
  <c r="AG36" i="16" s="1"/>
  <c r="AH36" i="16"/>
  <c r="AJ23" i="16"/>
  <c r="AI16" i="16"/>
  <c r="AM9" i="16"/>
  <c r="AM200" i="16"/>
  <c r="AM188" i="16"/>
  <c r="AM176" i="16"/>
  <c r="AJ143" i="16"/>
  <c r="AF100" i="16"/>
  <c r="AG100" i="16" s="1"/>
  <c r="AF84" i="16"/>
  <c r="AG84" i="16" s="1"/>
  <c r="AH84" i="16"/>
  <c r="AF76" i="16"/>
  <c r="AG76" i="16" s="1"/>
  <c r="AM53" i="16"/>
  <c r="AK53" i="16"/>
  <c r="AL35" i="16"/>
  <c r="AI20" i="16"/>
  <c r="AL17" i="16"/>
  <c r="AL9" i="16"/>
  <c r="AL787" i="17"/>
  <c r="AM787" i="17"/>
  <c r="AK787" i="17"/>
  <c r="AJ787" i="17"/>
  <c r="AA787" i="17"/>
  <c r="AF787" i="17" s="1"/>
  <c r="AG787" i="17" s="1"/>
  <c r="AL200" i="16"/>
  <c r="AL188" i="16"/>
  <c r="AL176" i="16"/>
  <c r="AM158" i="16"/>
  <c r="AJ155" i="16"/>
  <c r="AK153" i="16"/>
  <c r="AJ152" i="16"/>
  <c r="AM125" i="16"/>
  <c r="AM113" i="16"/>
  <c r="AI92" i="16"/>
  <c r="AI72" i="16"/>
  <c r="AK61" i="16"/>
  <c r="AM61" i="16"/>
  <c r="AF56" i="16"/>
  <c r="AG56" i="16" s="1"/>
  <c r="AH56" i="16"/>
  <c r="AD53" i="16"/>
  <c r="AJ50" i="16"/>
  <c r="AL50" i="16"/>
  <c r="AF48" i="16"/>
  <c r="AG48" i="16" s="1"/>
  <c r="AH48" i="16"/>
  <c r="AK35" i="16"/>
  <c r="AI34" i="16"/>
  <c r="AD34" i="16"/>
  <c r="AH22" i="16"/>
  <c r="AF22" i="16"/>
  <c r="AG22" i="16" s="1"/>
  <c r="AJ17" i="16"/>
  <c r="AL13" i="16"/>
  <c r="AI12" i="16"/>
  <c r="AH9" i="16"/>
  <c r="AM5" i="16"/>
  <c r="AK5" i="16"/>
  <c r="AL158" i="16"/>
  <c r="AH92" i="16"/>
  <c r="AM65" i="16"/>
  <c r="AK65" i="16"/>
  <c r="AJ35" i="16"/>
  <c r="AJ13" i="16"/>
  <c r="AF8" i="16"/>
  <c r="AG8" i="16" s="1"/>
  <c r="AH8" i="16"/>
  <c r="AJ741" i="17"/>
  <c r="AK741" i="17"/>
  <c r="AL741" i="17"/>
  <c r="AM741" i="17"/>
  <c r="AD672" i="17"/>
  <c r="AJ789" i="17"/>
  <c r="AK789" i="17"/>
  <c r="AL789" i="17"/>
  <c r="AM789" i="17"/>
  <c r="AI147" i="16"/>
  <c r="AI135" i="16"/>
  <c r="AI111" i="16"/>
  <c r="AI99" i="16"/>
  <c r="AI87" i="16"/>
  <c r="AI75" i="16"/>
  <c r="AI63" i="16"/>
  <c r="AI51" i="16"/>
  <c r="AI39" i="16"/>
  <c r="AI27" i="16"/>
  <c r="AI15" i="16"/>
  <c r="AI3" i="16"/>
  <c r="AJ791" i="17"/>
  <c r="AK791" i="17"/>
  <c r="AM791" i="17"/>
  <c r="AL791" i="17"/>
  <c r="AF713" i="17"/>
  <c r="AG713" i="17" s="1"/>
  <c r="AH713" i="17"/>
  <c r="AF736" i="17"/>
  <c r="AG736" i="17" s="1"/>
  <c r="AH736" i="17"/>
  <c r="AF733" i="17"/>
  <c r="AG733" i="17" s="1"/>
  <c r="AK105" i="16"/>
  <c r="AK93" i="16"/>
  <c r="AK81" i="16"/>
  <c r="AK69" i="16"/>
  <c r="AM67" i="16"/>
  <c r="AK57" i="16"/>
  <c r="AM55" i="16"/>
  <c r="AK45" i="16"/>
  <c r="AM43" i="16"/>
  <c r="AM31" i="16"/>
  <c r="AM19" i="16"/>
  <c r="AM7" i="16"/>
  <c r="AK764" i="17"/>
  <c r="AL764" i="17"/>
  <c r="AM764" i="17"/>
  <c r="AH729" i="17"/>
  <c r="AJ720" i="17"/>
  <c r="AK720" i="17"/>
  <c r="AL720" i="17"/>
  <c r="AM720" i="17"/>
  <c r="AL67" i="16"/>
  <c r="AL55" i="16"/>
  <c r="AL43" i="16"/>
  <c r="AL31" i="16"/>
  <c r="AL19" i="16"/>
  <c r="AL7" i="16"/>
  <c r="AF784" i="17"/>
  <c r="AG784" i="17" s="1"/>
  <c r="AH784" i="17"/>
  <c r="AJ781" i="17"/>
  <c r="AK781" i="17"/>
  <c r="AL781" i="17"/>
  <c r="AM781" i="17"/>
  <c r="AA781" i="17"/>
  <c r="AH781" i="17" s="1"/>
  <c r="AA768" i="17"/>
  <c r="AF768" i="17" s="1"/>
  <c r="AG768" i="17" s="1"/>
  <c r="AK793" i="17"/>
  <c r="AL793" i="17"/>
  <c r="AM793" i="17"/>
  <c r="AJ793" i="17"/>
  <c r="AA793" i="17"/>
  <c r="AH793" i="17" s="1"/>
  <c r="AA778" i="17"/>
  <c r="AH778" i="17" s="1"/>
  <c r="AF777" i="17"/>
  <c r="AG777" i="17" s="1"/>
  <c r="AA774" i="17"/>
  <c r="AF774" i="17" s="1"/>
  <c r="AG774" i="17" s="1"/>
  <c r="AF773" i="17"/>
  <c r="AG773" i="17" s="1"/>
  <c r="AH773" i="17"/>
  <c r="AA771" i="17"/>
  <c r="AF771" i="17" s="1"/>
  <c r="AG771" i="17" s="1"/>
  <c r="AI768" i="17"/>
  <c r="AD768" i="17"/>
  <c r="AA730" i="17"/>
  <c r="AH730" i="17" s="1"/>
  <c r="AF729" i="17"/>
  <c r="AG729" i="17" s="1"/>
  <c r="AA726" i="17"/>
  <c r="AF726" i="17" s="1"/>
  <c r="AG726" i="17" s="1"/>
  <c r="AF725" i="17"/>
  <c r="AG725" i="17" s="1"/>
  <c r="AH725" i="17"/>
  <c r="AA780" i="17"/>
  <c r="AF780" i="17" s="1"/>
  <c r="AG780" i="17" s="1"/>
  <c r="AA764" i="17"/>
  <c r="AH764" i="17" s="1"/>
  <c r="AJ753" i="17"/>
  <c r="AK753" i="17"/>
  <c r="AL753" i="17"/>
  <c r="AM753" i="17"/>
  <c r="AF748" i="17"/>
  <c r="AG748" i="17" s="1"/>
  <c r="AH748" i="17"/>
  <c r="AJ745" i="17"/>
  <c r="AK745" i="17"/>
  <c r="AL745" i="17"/>
  <c r="AM745" i="17"/>
  <c r="AH733" i="17"/>
  <c r="AA732" i="17"/>
  <c r="AF732" i="17" s="1"/>
  <c r="AG732" i="17" s="1"/>
  <c r="AJ717" i="17"/>
  <c r="AK717" i="17"/>
  <c r="AL717" i="17"/>
  <c r="AM717" i="17"/>
  <c r="AL679" i="17"/>
  <c r="AM679" i="17"/>
  <c r="AJ679" i="17"/>
  <c r="AK679" i="17"/>
  <c r="AH626" i="17"/>
  <c r="AF626" i="17"/>
  <c r="AG626" i="17" s="1"/>
  <c r="AA792" i="17"/>
  <c r="AF792" i="17" s="1"/>
  <c r="AG792" i="17" s="1"/>
  <c r="AA789" i="17"/>
  <c r="AH789" i="17" s="1"/>
  <c r="AK776" i="17"/>
  <c r="AL776" i="17"/>
  <c r="AM776" i="17"/>
  <c r="AJ755" i="17"/>
  <c r="AK755" i="17"/>
  <c r="AL755" i="17"/>
  <c r="AM755" i="17"/>
  <c r="AL751" i="17"/>
  <c r="AM751" i="17"/>
  <c r="AA751" i="17"/>
  <c r="AH751" i="17" s="1"/>
  <c r="AA745" i="17"/>
  <c r="AH745" i="17" s="1"/>
  <c r="AA741" i="17"/>
  <c r="AH741" i="17" s="1"/>
  <c r="AH739" i="17"/>
  <c r="AK728" i="17"/>
  <c r="AL728" i="17"/>
  <c r="AM728" i="17"/>
  <c r="AA642" i="17"/>
  <c r="AF642" i="17" s="1"/>
  <c r="AA786" i="17"/>
  <c r="AF786" i="17" s="1"/>
  <c r="AG786" i="17" s="1"/>
  <c r="AH785" i="17"/>
  <c r="AA783" i="17"/>
  <c r="AF783" i="17" s="1"/>
  <c r="AG783" i="17" s="1"/>
  <c r="AI780" i="17"/>
  <c r="AD780" i="17"/>
  <c r="AA742" i="17"/>
  <c r="AH742" i="17" s="1"/>
  <c r="AA738" i="17"/>
  <c r="AF738" i="17" s="1"/>
  <c r="AG738" i="17" s="1"/>
  <c r="AA735" i="17"/>
  <c r="AF735" i="17" s="1"/>
  <c r="AG735" i="17" s="1"/>
  <c r="AI732" i="17"/>
  <c r="AD732" i="17"/>
  <c r="AJ719" i="17"/>
  <c r="AK719" i="17"/>
  <c r="AL719" i="17"/>
  <c r="AM719" i="17"/>
  <c r="AI792" i="17"/>
  <c r="AD792" i="17"/>
  <c r="AJ765" i="17"/>
  <c r="AK765" i="17"/>
  <c r="AL765" i="17"/>
  <c r="AM765" i="17"/>
  <c r="AF760" i="17"/>
  <c r="AG760" i="17" s="1"/>
  <c r="AH760" i="17"/>
  <c r="AJ757" i="17"/>
  <c r="AK757" i="17"/>
  <c r="AL757" i="17"/>
  <c r="AM757" i="17"/>
  <c r="AF757" i="17"/>
  <c r="AG757" i="17" s="1"/>
  <c r="AA744" i="17"/>
  <c r="AF744" i="17" s="1"/>
  <c r="AG744" i="17" s="1"/>
  <c r="AJ714" i="17"/>
  <c r="AK714" i="17"/>
  <c r="AL714" i="17"/>
  <c r="AM714" i="17"/>
  <c r="AK788" i="17"/>
  <c r="AL788" i="17"/>
  <c r="AM788" i="17"/>
  <c r="AD786" i="17"/>
  <c r="AI786" i="17"/>
  <c r="AJ767" i="17"/>
  <c r="AK767" i="17"/>
  <c r="AL767" i="17"/>
  <c r="AM767" i="17"/>
  <c r="AA763" i="17"/>
  <c r="AF763" i="17" s="1"/>
  <c r="AG763" i="17" s="1"/>
  <c r="AA753" i="17"/>
  <c r="AH753" i="17" s="1"/>
  <c r="AK740" i="17"/>
  <c r="AL740" i="17"/>
  <c r="AM740" i="17"/>
  <c r="AJ648" i="17"/>
  <c r="AK648" i="17"/>
  <c r="AL648" i="17"/>
  <c r="AM648" i="17"/>
  <c r="AA648" i="17"/>
  <c r="AF648" i="17" s="1"/>
  <c r="AG648" i="17" s="1"/>
  <c r="AK775" i="17"/>
  <c r="AA754" i="17"/>
  <c r="AF754" i="17" s="1"/>
  <c r="AG754" i="17" s="1"/>
  <c r="AA750" i="17"/>
  <c r="AF750" i="17" s="1"/>
  <c r="AG750" i="17" s="1"/>
  <c r="AA747" i="17"/>
  <c r="AF747" i="17" s="1"/>
  <c r="AG747" i="17" s="1"/>
  <c r="AI744" i="17"/>
  <c r="AD744" i="17"/>
  <c r="AK727" i="17"/>
  <c r="AA718" i="17"/>
  <c r="AF718" i="17" s="1"/>
  <c r="AG718" i="17" s="1"/>
  <c r="AL716" i="17"/>
  <c r="AJ716" i="17"/>
  <c r="AK716" i="17"/>
  <c r="AM716" i="17"/>
  <c r="AA788" i="17"/>
  <c r="AF788" i="17" s="1"/>
  <c r="AG788" i="17" s="1"/>
  <c r="AJ777" i="17"/>
  <c r="AK777" i="17"/>
  <c r="AL777" i="17"/>
  <c r="AM777" i="17"/>
  <c r="AF772" i="17"/>
  <c r="AG772" i="17" s="1"/>
  <c r="AH772" i="17"/>
  <c r="AJ769" i="17"/>
  <c r="AK769" i="17"/>
  <c r="AL769" i="17"/>
  <c r="AM769" i="17"/>
  <c r="AF769" i="17"/>
  <c r="AG769" i="17" s="1"/>
  <c r="AH757" i="17"/>
  <c r="AA756" i="17"/>
  <c r="AF756" i="17" s="1"/>
  <c r="AG756" i="17" s="1"/>
  <c r="AA740" i="17"/>
  <c r="AF740" i="17" s="1"/>
  <c r="AG740" i="17" s="1"/>
  <c r="AJ729" i="17"/>
  <c r="AK729" i="17"/>
  <c r="AL729" i="17"/>
  <c r="AM729" i="17"/>
  <c r="AF724" i="17"/>
  <c r="AG724" i="17" s="1"/>
  <c r="AH724" i="17"/>
  <c r="AI721" i="17"/>
  <c r="AD721" i="17"/>
  <c r="AA721" i="17"/>
  <c r="AF721" i="17" s="1"/>
  <c r="AG721" i="17" s="1"/>
  <c r="AJ779" i="17"/>
  <c r="AK779" i="17"/>
  <c r="AL779" i="17"/>
  <c r="AM779" i="17"/>
  <c r="AL775" i="17"/>
  <c r="AM775" i="17"/>
  <c r="AK752" i="17"/>
  <c r="AL752" i="17"/>
  <c r="AM752" i="17"/>
  <c r="AJ731" i="17"/>
  <c r="AK731" i="17"/>
  <c r="AL731" i="17"/>
  <c r="AM731" i="17"/>
  <c r="AL727" i="17"/>
  <c r="AM727" i="17"/>
  <c r="AJ705" i="17"/>
  <c r="AK705" i="17"/>
  <c r="AL705" i="17"/>
  <c r="AM705" i="17"/>
  <c r="AA766" i="17"/>
  <c r="AH766" i="17" s="1"/>
  <c r="AF765" i="17"/>
  <c r="AG765" i="17" s="1"/>
  <c r="AA762" i="17"/>
  <c r="AF762" i="17" s="1"/>
  <c r="AG762" i="17" s="1"/>
  <c r="AA759" i="17"/>
  <c r="AF759" i="17" s="1"/>
  <c r="AG759" i="17" s="1"/>
  <c r="AI756" i="17"/>
  <c r="AD756" i="17"/>
  <c r="AF752" i="17"/>
  <c r="AG752" i="17" s="1"/>
  <c r="AA720" i="17"/>
  <c r="AF720" i="17" s="1"/>
  <c r="AG720" i="17" s="1"/>
  <c r="AH717" i="17"/>
  <c r="AL703" i="17"/>
  <c r="AM703" i="17"/>
  <c r="AJ703" i="17"/>
  <c r="AJ696" i="17"/>
  <c r="AK696" i="17"/>
  <c r="AL696" i="17"/>
  <c r="AM696" i="17"/>
  <c r="AA696" i="17"/>
  <c r="AF696" i="17" s="1"/>
  <c r="AG696" i="17" s="1"/>
  <c r="AF692" i="17"/>
  <c r="AG692" i="17" s="1"/>
  <c r="AA678" i="17"/>
  <c r="AH678" i="17" s="1"/>
  <c r="AA665" i="17"/>
  <c r="AH665" i="17" s="1"/>
  <c r="AI659" i="17"/>
  <c r="AD659" i="17"/>
  <c r="AA595" i="17"/>
  <c r="AH595" i="17" s="1"/>
  <c r="AK785" i="17"/>
  <c r="AL784" i="17"/>
  <c r="AM783" i="17"/>
  <c r="AL772" i="17"/>
  <c r="AM771" i="17"/>
  <c r="AL760" i="17"/>
  <c r="AM759" i="17"/>
  <c r="AH752" i="17"/>
  <c r="AL748" i="17"/>
  <c r="AM747" i="17"/>
  <c r="AL736" i="17"/>
  <c r="AM735" i="17"/>
  <c r="AL724" i="17"/>
  <c r="AM723" i="17"/>
  <c r="AA723" i="17"/>
  <c r="AH723" i="17" s="1"/>
  <c r="AD720" i="17"/>
  <c r="AJ712" i="17"/>
  <c r="AK712" i="17"/>
  <c r="AM712" i="17"/>
  <c r="AI707" i="17"/>
  <c r="AD707" i="17"/>
  <c r="AA690" i="17"/>
  <c r="AF690" i="17" s="1"/>
  <c r="AG690" i="17" s="1"/>
  <c r="AJ684" i="17"/>
  <c r="AK684" i="17"/>
  <c r="AL684" i="17"/>
  <c r="AM684" i="17"/>
  <c r="AA684" i="17"/>
  <c r="AF684" i="17" s="1"/>
  <c r="AG684" i="17" s="1"/>
  <c r="AA679" i="17"/>
  <c r="AF679" i="17" s="1"/>
  <c r="AG679" i="17" s="1"/>
  <c r="AI671" i="17"/>
  <c r="AD671" i="17"/>
  <c r="AJ662" i="17"/>
  <c r="AK662" i="17"/>
  <c r="AL662" i="17"/>
  <c r="AM662" i="17"/>
  <c r="AA659" i="17"/>
  <c r="AF659" i="17" s="1"/>
  <c r="AG659" i="17" s="1"/>
  <c r="AF443" i="17"/>
  <c r="AG443" i="17" s="1"/>
  <c r="AH443" i="17"/>
  <c r="AJ440" i="17"/>
  <c r="AK440" i="17"/>
  <c r="AL440" i="17"/>
  <c r="AM440" i="17"/>
  <c r="AA794" i="17"/>
  <c r="AF794" i="17" s="1"/>
  <c r="AG794" i="17" s="1"/>
  <c r="AD791" i="17"/>
  <c r="AK784" i="17"/>
  <c r="AL783" i="17"/>
  <c r="AM782" i="17"/>
  <c r="AA782" i="17"/>
  <c r="AH782" i="17" s="1"/>
  <c r="AD779" i="17"/>
  <c r="AI774" i="17"/>
  <c r="AK772" i="17"/>
  <c r="AL771" i="17"/>
  <c r="AM770" i="17"/>
  <c r="AA770" i="17"/>
  <c r="AF770" i="17" s="1"/>
  <c r="AG770" i="17" s="1"/>
  <c r="AD767" i="17"/>
  <c r="AI762" i="17"/>
  <c r="AK760" i="17"/>
  <c r="AL759" i="17"/>
  <c r="AM758" i="17"/>
  <c r="AA758" i="17"/>
  <c r="AF758" i="17" s="1"/>
  <c r="AG758" i="17" s="1"/>
  <c r="AD755" i="17"/>
  <c r="AI750" i="17"/>
  <c r="AK748" i="17"/>
  <c r="AL747" i="17"/>
  <c r="AM746" i="17"/>
  <c r="AA746" i="17"/>
  <c r="AF746" i="17" s="1"/>
  <c r="AG746" i="17" s="1"/>
  <c r="AD743" i="17"/>
  <c r="AI738" i="17"/>
  <c r="AK736" i="17"/>
  <c r="AL735" i="17"/>
  <c r="AM734" i="17"/>
  <c r="AA734" i="17"/>
  <c r="AF734" i="17" s="1"/>
  <c r="AG734" i="17" s="1"/>
  <c r="AD731" i="17"/>
  <c r="AI726" i="17"/>
  <c r="AK724" i="17"/>
  <c r="AL723" i="17"/>
  <c r="AM722" i="17"/>
  <c r="AA722" i="17"/>
  <c r="AF722" i="17" s="1"/>
  <c r="AG722" i="17" s="1"/>
  <c r="AD719" i="17"/>
  <c r="AI709" i="17"/>
  <c r="AD709" i="17"/>
  <c r="AA705" i="17"/>
  <c r="AH705" i="17" s="1"/>
  <c r="AA703" i="17"/>
  <c r="AF703" i="17" s="1"/>
  <c r="AJ693" i="17"/>
  <c r="AK693" i="17"/>
  <c r="AL693" i="17"/>
  <c r="AM693" i="17"/>
  <c r="AL691" i="17"/>
  <c r="AM691" i="17"/>
  <c r="AJ691" i="17"/>
  <c r="AH691" i="17"/>
  <c r="AA671" i="17"/>
  <c r="AH671" i="17" s="1"/>
  <c r="AH658" i="17"/>
  <c r="AF656" i="17"/>
  <c r="AG656" i="17" s="1"/>
  <c r="AA645" i="17"/>
  <c r="AH645" i="17" s="1"/>
  <c r="AA641" i="17"/>
  <c r="AH641" i="17" s="1"/>
  <c r="AF639" i="17"/>
  <c r="AG639" i="17" s="1"/>
  <c r="AH639" i="17"/>
  <c r="AI635" i="17"/>
  <c r="AD635" i="17"/>
  <c r="AA632" i="17"/>
  <c r="AH632" i="17" s="1"/>
  <c r="AA581" i="17"/>
  <c r="AF581" i="17" s="1"/>
  <c r="AL782" i="17"/>
  <c r="AL770" i="17"/>
  <c r="AL758" i="17"/>
  <c r="AL746" i="17"/>
  <c r="AH738" i="17"/>
  <c r="AL734" i="17"/>
  <c r="AL722" i="17"/>
  <c r="AA715" i="17"/>
  <c r="AF715" i="17" s="1"/>
  <c r="AG715" i="17" s="1"/>
  <c r="AA714" i="17"/>
  <c r="AH714" i="17" s="1"/>
  <c r="AF711" i="17"/>
  <c r="AG711" i="17" s="1"/>
  <c r="AH711" i="17"/>
  <c r="AA709" i="17"/>
  <c r="AF709" i="17" s="1"/>
  <c r="AG709" i="17" s="1"/>
  <c r="AF699" i="17"/>
  <c r="AG699" i="17" s="1"/>
  <c r="AH699" i="17"/>
  <c r="AA695" i="17"/>
  <c r="AH695" i="17" s="1"/>
  <c r="AH683" i="17"/>
  <c r="AA677" i="17"/>
  <c r="AF677" i="17" s="1"/>
  <c r="AG677" i="17" s="1"/>
  <c r="AJ674" i="17"/>
  <c r="AK674" i="17"/>
  <c r="AL674" i="17"/>
  <c r="AM674" i="17"/>
  <c r="AA662" i="17"/>
  <c r="AH662" i="17" s="1"/>
  <c r="AA653" i="17"/>
  <c r="AH653" i="17" s="1"/>
  <c r="AF651" i="17"/>
  <c r="AG651" i="17" s="1"/>
  <c r="AH651" i="17"/>
  <c r="AI647" i="17"/>
  <c r="AD647" i="17"/>
  <c r="AJ638" i="17"/>
  <c r="AK638" i="17"/>
  <c r="AL638" i="17"/>
  <c r="AM638" i="17"/>
  <c r="AA635" i="17"/>
  <c r="AH635" i="17" s="1"/>
  <c r="AH619" i="17"/>
  <c r="AK782" i="17"/>
  <c r="AF775" i="17"/>
  <c r="AG775" i="17" s="1"/>
  <c r="AK770" i="17"/>
  <c r="AK758" i="17"/>
  <c r="AF751" i="17"/>
  <c r="AG751" i="17" s="1"/>
  <c r="AK746" i="17"/>
  <c r="AK734" i="17"/>
  <c r="AK722" i="17"/>
  <c r="AH707" i="17"/>
  <c r="AF707" i="17"/>
  <c r="AG707" i="17" s="1"/>
  <c r="AA702" i="17"/>
  <c r="AF702" i="17" s="1"/>
  <c r="AG702" i="17" s="1"/>
  <c r="AJ698" i="17"/>
  <c r="AK698" i="17"/>
  <c r="AL698" i="17"/>
  <c r="AM698" i="17"/>
  <c r="AF689" i="17"/>
  <c r="AG689" i="17" s="1"/>
  <c r="AH689" i="17"/>
  <c r="AA681" i="17"/>
  <c r="AH681" i="17" s="1"/>
  <c r="AJ650" i="17"/>
  <c r="AK650" i="17"/>
  <c r="AL650" i="17"/>
  <c r="AM650" i="17"/>
  <c r="AA585" i="17"/>
  <c r="AH585" i="17" s="1"/>
  <c r="AA791" i="17"/>
  <c r="AH791" i="17" s="1"/>
  <c r="AA779" i="17"/>
  <c r="AF779" i="17" s="1"/>
  <c r="AG779" i="17" s="1"/>
  <c r="AA767" i="17"/>
  <c r="AF767" i="17" s="1"/>
  <c r="AG767" i="17" s="1"/>
  <c r="AA755" i="17"/>
  <c r="AH755" i="17" s="1"/>
  <c r="AA743" i="17"/>
  <c r="AF743" i="17" s="1"/>
  <c r="AG743" i="17" s="1"/>
  <c r="AA731" i="17"/>
  <c r="AH731" i="17" s="1"/>
  <c r="AA719" i="17"/>
  <c r="AF719" i="17" s="1"/>
  <c r="AG719" i="17" s="1"/>
  <c r="AA712" i="17"/>
  <c r="AF712" i="17" s="1"/>
  <c r="AG712" i="17" s="1"/>
  <c r="AI695" i="17"/>
  <c r="AD695" i="17"/>
  <c r="AA693" i="17"/>
  <c r="AF693" i="17" s="1"/>
  <c r="AG693" i="17" s="1"/>
  <c r="AI683" i="17"/>
  <c r="AD683" i="17"/>
  <c r="AA674" i="17"/>
  <c r="AH674" i="17" s="1"/>
  <c r="AA668" i="17"/>
  <c r="AH668" i="17" s="1"/>
  <c r="AJ661" i="17"/>
  <c r="AK661" i="17"/>
  <c r="AL661" i="17"/>
  <c r="AM661" i="17"/>
  <c r="AF640" i="17"/>
  <c r="AG640" i="17" s="1"/>
  <c r="AA638" i="17"/>
  <c r="AF638" i="17" s="1"/>
  <c r="AG638" i="17" s="1"/>
  <c r="AM634" i="17"/>
  <c r="AJ634" i="17"/>
  <c r="AK634" i="17"/>
  <c r="AL634" i="17"/>
  <c r="AA620" i="17"/>
  <c r="AH620" i="17" s="1"/>
  <c r="AJ541" i="17"/>
  <c r="AK541" i="17"/>
  <c r="AL541" i="17"/>
  <c r="AM541" i="17"/>
  <c r="AA698" i="17"/>
  <c r="AH698" i="17" s="1"/>
  <c r="AJ686" i="17"/>
  <c r="AK686" i="17"/>
  <c r="AL686" i="17"/>
  <c r="AM686" i="17"/>
  <c r="AL655" i="17"/>
  <c r="AM655" i="17"/>
  <c r="AJ655" i="17"/>
  <c r="AK655" i="17"/>
  <c r="AA650" i="17"/>
  <c r="AH650" i="17" s="1"/>
  <c r="AL790" i="17"/>
  <c r="AL778" i="17"/>
  <c r="AL766" i="17"/>
  <c r="AL754" i="17"/>
  <c r="AL742" i="17"/>
  <c r="AH734" i="17"/>
  <c r="AL730" i="17"/>
  <c r="AL718" i="17"/>
  <c r="AL715" i="17"/>
  <c r="AM711" i="17"/>
  <c r="AL710" i="17"/>
  <c r="AM710" i="17"/>
  <c r="AJ708" i="17"/>
  <c r="AK708" i="17"/>
  <c r="AM708" i="17"/>
  <c r="AA708" i="17"/>
  <c r="AH708" i="17" s="1"/>
  <c r="AK704" i="17"/>
  <c r="AL704" i="17"/>
  <c r="AM704" i="17"/>
  <c r="AA700" i="17"/>
  <c r="AF700" i="17" s="1"/>
  <c r="AG700" i="17" s="1"/>
  <c r="AF683" i="17"/>
  <c r="AG683" i="17" s="1"/>
  <c r="AH682" i="17"/>
  <c r="AA680" i="17"/>
  <c r="AH680" i="17" s="1"/>
  <c r="AJ673" i="17"/>
  <c r="AK673" i="17"/>
  <c r="AL673" i="17"/>
  <c r="AM673" i="17"/>
  <c r="AA670" i="17"/>
  <c r="AF670" i="17" s="1"/>
  <c r="AG670" i="17" s="1"/>
  <c r="AL667" i="17"/>
  <c r="AM667" i="17"/>
  <c r="AJ667" i="17"/>
  <c r="AK667" i="17"/>
  <c r="AA655" i="17"/>
  <c r="AH655" i="17" s="1"/>
  <c r="AA644" i="17"/>
  <c r="AH644" i="17" s="1"/>
  <c r="AJ637" i="17"/>
  <c r="AK637" i="17"/>
  <c r="AL637" i="17"/>
  <c r="AM637" i="17"/>
  <c r="AF637" i="17"/>
  <c r="AG637" i="17" s="1"/>
  <c r="AH630" i="17"/>
  <c r="AK790" i="17"/>
  <c r="AK778" i="17"/>
  <c r="AK766" i="17"/>
  <c r="AK754" i="17"/>
  <c r="AK742" i="17"/>
  <c r="AK730" i="17"/>
  <c r="AK718" i="17"/>
  <c r="AK715" i="17"/>
  <c r="AD713" i="17"/>
  <c r="AI713" i="17"/>
  <c r="AD710" i="17"/>
  <c r="AI697" i="17"/>
  <c r="AD697" i="17"/>
  <c r="AA688" i="17"/>
  <c r="AF688" i="17" s="1"/>
  <c r="AG688" i="17" s="1"/>
  <c r="AA686" i="17"/>
  <c r="AF686" i="17" s="1"/>
  <c r="AG686" i="17" s="1"/>
  <c r="AA667" i="17"/>
  <c r="AH667" i="17" s="1"/>
  <c r="AJ660" i="17"/>
  <c r="AK660" i="17"/>
  <c r="AL660" i="17"/>
  <c r="AM660" i="17"/>
  <c r="AA660" i="17"/>
  <c r="AF660" i="17" s="1"/>
  <c r="AG660" i="17" s="1"/>
  <c r="AA654" i="17"/>
  <c r="AH654" i="17" s="1"/>
  <c r="AJ649" i="17"/>
  <c r="AK649" i="17"/>
  <c r="AL649" i="17"/>
  <c r="AM649" i="17"/>
  <c r="AJ715" i="17"/>
  <c r="AK711" i="17"/>
  <c r="AL711" i="17"/>
  <c r="AA710" i="17"/>
  <c r="AH710" i="17" s="1"/>
  <c r="AA706" i="17"/>
  <c r="AH706" i="17" s="1"/>
  <c r="AA704" i="17"/>
  <c r="AH704" i="17" s="1"/>
  <c r="AA697" i="17"/>
  <c r="AF697" i="17" s="1"/>
  <c r="AG697" i="17" s="1"/>
  <c r="AH694" i="17"/>
  <c r="AF691" i="17"/>
  <c r="AG691" i="17" s="1"/>
  <c r="AA672" i="17"/>
  <c r="AH672" i="17" s="1"/>
  <c r="AA666" i="17"/>
  <c r="AF666" i="17" s="1"/>
  <c r="AG666" i="17" s="1"/>
  <c r="AA646" i="17"/>
  <c r="AF646" i="17" s="1"/>
  <c r="AG646" i="17" s="1"/>
  <c r="AL643" i="17"/>
  <c r="AM643" i="17"/>
  <c r="AJ643" i="17"/>
  <c r="AK643" i="17"/>
  <c r="AF631" i="17"/>
  <c r="AG631" i="17" s="1"/>
  <c r="AF614" i="17"/>
  <c r="AG614" i="17" s="1"/>
  <c r="AI685" i="17"/>
  <c r="AD685" i="17"/>
  <c r="AA643" i="17"/>
  <c r="AH643" i="17" s="1"/>
  <c r="AJ636" i="17"/>
  <c r="AK636" i="17"/>
  <c r="AL636" i="17"/>
  <c r="AM636" i="17"/>
  <c r="AA636" i="17"/>
  <c r="AF636" i="17" s="1"/>
  <c r="AG636" i="17" s="1"/>
  <c r="AK630" i="17"/>
  <c r="AL630" i="17"/>
  <c r="AJ630" i="17"/>
  <c r="AM630" i="17"/>
  <c r="AJ592" i="17"/>
  <c r="AL592" i="17"/>
  <c r="AM592" i="17"/>
  <c r="AK592" i="17"/>
  <c r="AF570" i="17"/>
  <c r="AG570" i="17" s="1"/>
  <c r="AH570" i="17"/>
  <c r="AJ624" i="17"/>
  <c r="AK624" i="17"/>
  <c r="AL624" i="17"/>
  <c r="AM624" i="17"/>
  <c r="AK618" i="17"/>
  <c r="AL618" i="17"/>
  <c r="AA613" i="17"/>
  <c r="AH613" i="17" s="1"/>
  <c r="AJ606" i="17"/>
  <c r="AK606" i="17"/>
  <c r="AL606" i="17"/>
  <c r="AA605" i="17"/>
  <c r="AF605" i="17" s="1"/>
  <c r="AG605" i="17" s="1"/>
  <c r="AA600" i="17"/>
  <c r="AH600" i="17" s="1"/>
  <c r="AI590" i="17"/>
  <c r="AD590" i="17"/>
  <c r="AI578" i="17"/>
  <c r="AD578" i="17"/>
  <c r="AJ568" i="17"/>
  <c r="AK568" i="17"/>
  <c r="AL568" i="17"/>
  <c r="AM568" i="17"/>
  <c r="AJ565" i="17"/>
  <c r="AK565" i="17"/>
  <c r="AL565" i="17"/>
  <c r="AM565" i="17"/>
  <c r="AA540" i="17"/>
  <c r="AF540" i="17" s="1"/>
  <c r="AG540" i="17" s="1"/>
  <c r="AM700" i="17"/>
  <c r="AI692" i="17"/>
  <c r="AM688" i="17"/>
  <c r="AI680" i="17"/>
  <c r="AM676" i="17"/>
  <c r="AA676" i="17"/>
  <c r="AF676" i="17" s="1"/>
  <c r="AG676" i="17" s="1"/>
  <c r="AD673" i="17"/>
  <c r="AI668" i="17"/>
  <c r="AM664" i="17"/>
  <c r="AA664" i="17"/>
  <c r="AH664" i="17" s="1"/>
  <c r="AD661" i="17"/>
  <c r="AI656" i="17"/>
  <c r="AM652" i="17"/>
  <c r="AD649" i="17"/>
  <c r="AI644" i="17"/>
  <c r="AM640" i="17"/>
  <c r="AD637" i="17"/>
  <c r="AA621" i="17"/>
  <c r="AH621" i="17" s="1"/>
  <c r="AF611" i="17"/>
  <c r="AG611" i="17" s="1"/>
  <c r="AI602" i="17"/>
  <c r="AD602" i="17"/>
  <c r="AJ582" i="17"/>
  <c r="AK582" i="17"/>
  <c r="AL582" i="17"/>
  <c r="AJ546" i="17"/>
  <c r="AK546" i="17"/>
  <c r="AM546" i="17"/>
  <c r="AL546" i="17"/>
  <c r="AA430" i="17"/>
  <c r="AF430" i="17" s="1"/>
  <c r="AG430" i="17" s="1"/>
  <c r="AK700" i="17"/>
  <c r="AL699" i="17"/>
  <c r="AI690" i="17"/>
  <c r="AK688" i="17"/>
  <c r="AL687" i="17"/>
  <c r="AK676" i="17"/>
  <c r="AL675" i="17"/>
  <c r="AK664" i="17"/>
  <c r="AK652" i="17"/>
  <c r="AK640" i="17"/>
  <c r="AA634" i="17"/>
  <c r="AF634" i="17" s="1"/>
  <c r="AG634" i="17" s="1"/>
  <c r="AH633" i="17"/>
  <c r="AJ627" i="17"/>
  <c r="AK627" i="17"/>
  <c r="AJ616" i="17"/>
  <c r="AM616" i="17"/>
  <c r="AA607" i="17"/>
  <c r="AF607" i="17" s="1"/>
  <c r="AG607" i="17" s="1"/>
  <c r="AJ604" i="17"/>
  <c r="AL604" i="17"/>
  <c r="AM604" i="17"/>
  <c r="AF594" i="17"/>
  <c r="AG594" i="17" s="1"/>
  <c r="AH594" i="17"/>
  <c r="AH590" i="17"/>
  <c r="AF590" i="17"/>
  <c r="AG590" i="17" s="1"/>
  <c r="AF568" i="17"/>
  <c r="AG568" i="17" s="1"/>
  <c r="AL562" i="17"/>
  <c r="AM562" i="17"/>
  <c r="AJ562" i="17"/>
  <c r="AK562" i="17"/>
  <c r="AI701" i="17"/>
  <c r="AK699" i="17"/>
  <c r="AI689" i="17"/>
  <c r="AA685" i="17"/>
  <c r="AH685" i="17" s="1"/>
  <c r="AI677" i="17"/>
  <c r="AA673" i="17"/>
  <c r="AH673" i="17" s="1"/>
  <c r="AI665" i="17"/>
  <c r="AJ631" i="17"/>
  <c r="AK631" i="17"/>
  <c r="AA629" i="17"/>
  <c r="AH629" i="17" s="1"/>
  <c r="AD627" i="17"/>
  <c r="AA624" i="17"/>
  <c r="AH624" i="17" s="1"/>
  <c r="AL622" i="17"/>
  <c r="AM622" i="17"/>
  <c r="AJ619" i="17"/>
  <c r="AK619" i="17"/>
  <c r="AD616" i="17"/>
  <c r="AA610" i="17"/>
  <c r="AF610" i="17" s="1"/>
  <c r="AG610" i="17" s="1"/>
  <c r="AA592" i="17"/>
  <c r="AH592" i="17" s="1"/>
  <c r="AA587" i="17"/>
  <c r="AH587" i="17" s="1"/>
  <c r="AA583" i="17"/>
  <c r="AF583" i="17" s="1"/>
  <c r="AG583" i="17" s="1"/>
  <c r="AJ577" i="17"/>
  <c r="AK577" i="17"/>
  <c r="AL577" i="17"/>
  <c r="AM577" i="17"/>
  <c r="AJ567" i="17"/>
  <c r="AK567" i="17"/>
  <c r="AL567" i="17"/>
  <c r="AM567" i="17"/>
  <c r="AA567" i="17"/>
  <c r="AH567" i="17" s="1"/>
  <c r="AF553" i="17"/>
  <c r="AG553" i="17" s="1"/>
  <c r="AH553" i="17"/>
  <c r="AA541" i="17"/>
  <c r="AF541" i="17" s="1"/>
  <c r="AG541" i="17" s="1"/>
  <c r="AJ464" i="17"/>
  <c r="AL464" i="17"/>
  <c r="AM464" i="17"/>
  <c r="AK464" i="17"/>
  <c r="AM633" i="17"/>
  <c r="AH631" i="17"/>
  <c r="AH618" i="17"/>
  <c r="AI614" i="17"/>
  <c r="AD614" i="17"/>
  <c r="AA612" i="17"/>
  <c r="AH612" i="17" s="1"/>
  <c r="AA599" i="17"/>
  <c r="AH599" i="17" s="1"/>
  <c r="AJ589" i="17"/>
  <c r="AK589" i="17"/>
  <c r="AL589" i="17"/>
  <c r="AM589" i="17"/>
  <c r="AD580" i="17"/>
  <c r="AA575" i="17"/>
  <c r="AH575" i="17" s="1"/>
  <c r="AM555" i="17"/>
  <c r="AL555" i="17"/>
  <c r="AJ555" i="17"/>
  <c r="AK555" i="17"/>
  <c r="AA543" i="17"/>
  <c r="AF543" i="17" s="1"/>
  <c r="AG543" i="17" s="1"/>
  <c r="AH652" i="17"/>
  <c r="AH640" i="17"/>
  <c r="AL633" i="17"/>
  <c r="AJ601" i="17"/>
  <c r="AK601" i="17"/>
  <c r="AL601" i="17"/>
  <c r="AM601" i="17"/>
  <c r="AA597" i="17"/>
  <c r="AF597" i="17" s="1"/>
  <c r="AG597" i="17" s="1"/>
  <c r="AA589" i="17"/>
  <c r="AH589" i="17" s="1"/>
  <c r="AF582" i="17"/>
  <c r="AG582" i="17" s="1"/>
  <c r="AH582" i="17"/>
  <c r="AA566" i="17"/>
  <c r="AF566" i="17" s="1"/>
  <c r="AG566" i="17" s="1"/>
  <c r="AM706" i="17"/>
  <c r="AM694" i="17"/>
  <c r="AM682" i="17"/>
  <c r="AM670" i="17"/>
  <c r="AM658" i="17"/>
  <c r="AM646" i="17"/>
  <c r="AK633" i="17"/>
  <c r="AA622" i="17"/>
  <c r="AH622" i="17" s="1"/>
  <c r="AA609" i="17"/>
  <c r="AF609" i="17" s="1"/>
  <c r="AG609" i="17" s="1"/>
  <c r="AA601" i="17"/>
  <c r="AF601" i="17" s="1"/>
  <c r="AG601" i="17" s="1"/>
  <c r="AJ591" i="17"/>
  <c r="AK591" i="17"/>
  <c r="AM591" i="17"/>
  <c r="AA591" i="17"/>
  <c r="AH591" i="17" s="1"/>
  <c r="AL574" i="17"/>
  <c r="AM574" i="17"/>
  <c r="AJ574" i="17"/>
  <c r="AK574" i="17"/>
  <c r="AA564" i="17"/>
  <c r="AF564" i="17" s="1"/>
  <c r="AG564" i="17" s="1"/>
  <c r="AL706" i="17"/>
  <c r="AL694" i="17"/>
  <c r="AL682" i="17"/>
  <c r="AL670" i="17"/>
  <c r="AM669" i="17"/>
  <c r="AL658" i="17"/>
  <c r="AM657" i="17"/>
  <c r="AL646" i="17"/>
  <c r="AM645" i="17"/>
  <c r="AJ628" i="17"/>
  <c r="AM628" i="17"/>
  <c r="AK623" i="17"/>
  <c r="AL623" i="17"/>
  <c r="AM623" i="17"/>
  <c r="AH614" i="17"/>
  <c r="AJ603" i="17"/>
  <c r="AK603" i="17"/>
  <c r="AM603" i="17"/>
  <c r="AA603" i="17"/>
  <c r="AH603" i="17" s="1"/>
  <c r="AA596" i="17"/>
  <c r="AH596" i="17" s="1"/>
  <c r="AL586" i="17"/>
  <c r="AM586" i="17"/>
  <c r="AJ586" i="17"/>
  <c r="AK586" i="17"/>
  <c r="AA586" i="17"/>
  <c r="AF586" i="17" s="1"/>
  <c r="AG586" i="17" s="1"/>
  <c r="AH583" i="17"/>
  <c r="AJ579" i="17"/>
  <c r="AK579" i="17"/>
  <c r="AM579" i="17"/>
  <c r="AA579" i="17"/>
  <c r="AH579" i="17" s="1"/>
  <c r="AA574" i="17"/>
  <c r="AF574" i="17" s="1"/>
  <c r="AG574" i="17" s="1"/>
  <c r="AF573" i="17"/>
  <c r="AG573" i="17" s="1"/>
  <c r="AI566" i="17"/>
  <c r="AD566" i="17"/>
  <c r="AA561" i="17"/>
  <c r="AF561" i="17" s="1"/>
  <c r="AG561" i="17" s="1"/>
  <c r="AA559" i="17"/>
  <c r="AH559" i="17" s="1"/>
  <c r="AA519" i="17"/>
  <c r="AF519" i="17" s="1"/>
  <c r="AG519" i="17" s="1"/>
  <c r="AK706" i="17"/>
  <c r="AK694" i="17"/>
  <c r="AK682" i="17"/>
  <c r="AL681" i="17"/>
  <c r="AK670" i="17"/>
  <c r="AL669" i="17"/>
  <c r="AK658" i="17"/>
  <c r="AL657" i="17"/>
  <c r="AK646" i="17"/>
  <c r="AL645" i="17"/>
  <c r="AF630" i="17"/>
  <c r="AG630" i="17" s="1"/>
  <c r="AD628" i="17"/>
  <c r="AF619" i="17"/>
  <c r="AG619" i="17" s="1"/>
  <c r="AA608" i="17"/>
  <c r="AH608" i="17" s="1"/>
  <c r="AL598" i="17"/>
  <c r="AM598" i="17"/>
  <c r="AJ598" i="17"/>
  <c r="AK598" i="17"/>
  <c r="AA554" i="17"/>
  <c r="AH554" i="17" s="1"/>
  <c r="AK681" i="17"/>
  <c r="AK669" i="17"/>
  <c r="AK657" i="17"/>
  <c r="AK645" i="17"/>
  <c r="AF633" i="17"/>
  <c r="AG633" i="17" s="1"/>
  <c r="AD632" i="17"/>
  <c r="AI632" i="17"/>
  <c r="AA628" i="17"/>
  <c r="AF628" i="17" s="1"/>
  <c r="AG628" i="17" s="1"/>
  <c r="AA625" i="17"/>
  <c r="AH625" i="17" s="1"/>
  <c r="AM618" i="17"/>
  <c r="AJ615" i="17"/>
  <c r="AK615" i="17"/>
  <c r="AA584" i="17"/>
  <c r="AH584" i="17" s="1"/>
  <c r="AA578" i="17"/>
  <c r="AH578" i="17" s="1"/>
  <c r="AF576" i="17"/>
  <c r="AG576" i="17" s="1"/>
  <c r="AA569" i="17"/>
  <c r="AH569" i="17" s="1"/>
  <c r="AI626" i="17"/>
  <c r="AD626" i="17"/>
  <c r="AJ618" i="17"/>
  <c r="AA617" i="17"/>
  <c r="AF617" i="17" s="1"/>
  <c r="AG617" i="17" s="1"/>
  <c r="AJ613" i="17"/>
  <c r="AK613" i="17"/>
  <c r="AL613" i="17"/>
  <c r="AM613" i="17"/>
  <c r="AM606" i="17"/>
  <c r="AJ596" i="17"/>
  <c r="AL596" i="17"/>
  <c r="AM596" i="17"/>
  <c r="AJ594" i="17"/>
  <c r="AK594" i="17"/>
  <c r="AL594" i="17"/>
  <c r="AA593" i="17"/>
  <c r="AF593" i="17" s="1"/>
  <c r="AG593" i="17" s="1"/>
  <c r="AA588" i="17"/>
  <c r="AH588" i="17" s="1"/>
  <c r="AA509" i="17"/>
  <c r="AH509" i="17" s="1"/>
  <c r="AJ611" i="17"/>
  <c r="AJ599" i="17"/>
  <c r="AJ587" i="17"/>
  <c r="AH577" i="17"/>
  <c r="AJ575" i="17"/>
  <c r="AA572" i="17"/>
  <c r="AF572" i="17" s="1"/>
  <c r="AG572" i="17" s="1"/>
  <c r="AH565" i="17"/>
  <c r="AJ563" i="17"/>
  <c r="AL560" i="17"/>
  <c r="AJ559" i="17"/>
  <c r="AL559" i="17"/>
  <c r="AF542" i="17"/>
  <c r="AG542" i="17" s="1"/>
  <c r="AJ510" i="17"/>
  <c r="AK510" i="17"/>
  <c r="AL510" i="17"/>
  <c r="AM510" i="17"/>
  <c r="AJ502" i="17"/>
  <c r="AK502" i="17"/>
  <c r="AL502" i="17"/>
  <c r="AM502" i="17"/>
  <c r="AJ472" i="17"/>
  <c r="AK472" i="17"/>
  <c r="AL472" i="17"/>
  <c r="AM472" i="17"/>
  <c r="AA454" i="17"/>
  <c r="AF454" i="17" s="1"/>
  <c r="AG454" i="17" s="1"/>
  <c r="AA426" i="17"/>
  <c r="AF426" i="17" s="1"/>
  <c r="AG426" i="17" s="1"/>
  <c r="AH576" i="17"/>
  <c r="AH564" i="17"/>
  <c r="AF557" i="17"/>
  <c r="AG557" i="17" s="1"/>
  <c r="AK550" i="17"/>
  <c r="AM550" i="17"/>
  <c r="AJ538" i="17"/>
  <c r="AK538" i="17"/>
  <c r="AM538" i="17"/>
  <c r="AJ534" i="17"/>
  <c r="AK534" i="17"/>
  <c r="AM534" i="17"/>
  <c r="AF529" i="17"/>
  <c r="AG529" i="17" s="1"/>
  <c r="AH529" i="17"/>
  <c r="AJ523" i="17"/>
  <c r="AL523" i="17"/>
  <c r="AM523" i="17"/>
  <c r="AK521" i="17"/>
  <c r="AL521" i="17"/>
  <c r="AD517" i="17"/>
  <c r="AI517" i="17"/>
  <c r="AJ506" i="17"/>
  <c r="AK506" i="17"/>
  <c r="AD502" i="17"/>
  <c r="AF486" i="17"/>
  <c r="AG486" i="17" s="1"/>
  <c r="AH486" i="17"/>
  <c r="AM629" i="17"/>
  <c r="AI621" i="17"/>
  <c r="AM617" i="17"/>
  <c r="AI609" i="17"/>
  <c r="AK607" i="17"/>
  <c r="AK595" i="17"/>
  <c r="AK583" i="17"/>
  <c r="AK571" i="17"/>
  <c r="AL570" i="17"/>
  <c r="AH562" i="17"/>
  <c r="AI561" i="17"/>
  <c r="AA558" i="17"/>
  <c r="AF558" i="17" s="1"/>
  <c r="AG558" i="17" s="1"/>
  <c r="AK536" i="17"/>
  <c r="AL536" i="17"/>
  <c r="AM536" i="17"/>
  <c r="AD519" i="17"/>
  <c r="AA501" i="17"/>
  <c r="AF501" i="17" s="1"/>
  <c r="AG501" i="17" s="1"/>
  <c r="AA499" i="17"/>
  <c r="AH499" i="17" s="1"/>
  <c r="AF491" i="17"/>
  <c r="AG491" i="17" s="1"/>
  <c r="AH491" i="17"/>
  <c r="AF467" i="17"/>
  <c r="AG467" i="17" s="1"/>
  <c r="AH467" i="17"/>
  <c r="AJ416" i="17"/>
  <c r="AK416" i="17"/>
  <c r="AL416" i="17"/>
  <c r="AM416" i="17"/>
  <c r="AI620" i="17"/>
  <c r="AA616" i="17"/>
  <c r="AH616" i="17" s="1"/>
  <c r="AD613" i="17"/>
  <c r="AI608" i="17"/>
  <c r="AA604" i="17"/>
  <c r="AH604" i="17" s="1"/>
  <c r="AD601" i="17"/>
  <c r="AD589" i="17"/>
  <c r="AD577" i="17"/>
  <c r="AH573" i="17"/>
  <c r="AK570" i="17"/>
  <c r="AD565" i="17"/>
  <c r="AL556" i="17"/>
  <c r="AM556" i="17"/>
  <c r="AA555" i="17"/>
  <c r="AF555" i="17" s="1"/>
  <c r="AG555" i="17" s="1"/>
  <c r="AJ551" i="17"/>
  <c r="AL551" i="17"/>
  <c r="AK548" i="17"/>
  <c r="AL548" i="17"/>
  <c r="AM548" i="17"/>
  <c r="AA536" i="17"/>
  <c r="AF536" i="17" s="1"/>
  <c r="AG536" i="17" s="1"/>
  <c r="AJ530" i="17"/>
  <c r="AK530" i="17"/>
  <c r="AA527" i="17"/>
  <c r="AF527" i="17" s="1"/>
  <c r="AG527" i="17" s="1"/>
  <c r="AA515" i="17"/>
  <c r="AF515" i="17" s="1"/>
  <c r="AG515" i="17" s="1"/>
  <c r="AJ512" i="17"/>
  <c r="AK512" i="17"/>
  <c r="AL512" i="17"/>
  <c r="AM512" i="17"/>
  <c r="AA504" i="17"/>
  <c r="AH504" i="17" s="1"/>
  <c r="AD482" i="17"/>
  <c r="AI482" i="17"/>
  <c r="AA419" i="17"/>
  <c r="AF419" i="17" s="1"/>
  <c r="AG419" i="17" s="1"/>
  <c r="AA548" i="17"/>
  <c r="AH548" i="17" s="1"/>
  <c r="AJ522" i="17"/>
  <c r="AK522" i="17"/>
  <c r="AM522" i="17"/>
  <c r="AF521" i="17"/>
  <c r="AG521" i="17" s="1"/>
  <c r="AH521" i="17"/>
  <c r="AA512" i="17"/>
  <c r="AF512" i="17" s="1"/>
  <c r="AG512" i="17" s="1"/>
  <c r="AF506" i="17"/>
  <c r="AG506" i="17" s="1"/>
  <c r="AH506" i="17"/>
  <c r="AI501" i="17"/>
  <c r="AD501" i="17"/>
  <c r="AI474" i="17"/>
  <c r="AD474" i="17"/>
  <c r="AD460" i="17"/>
  <c r="AA546" i="17"/>
  <c r="AH546" i="17" s="1"/>
  <c r="AJ537" i="17"/>
  <c r="AK537" i="17"/>
  <c r="AL537" i="17"/>
  <c r="AJ514" i="17"/>
  <c r="AK514" i="17"/>
  <c r="AL514" i="17"/>
  <c r="AM514" i="17"/>
  <c r="AF390" i="17"/>
  <c r="AG390" i="17" s="1"/>
  <c r="AH390" i="17"/>
  <c r="AK557" i="17"/>
  <c r="AL557" i="17"/>
  <c r="AM554" i="17"/>
  <c r="AH552" i="17"/>
  <c r="AH542" i="17"/>
  <c r="AA532" i="17"/>
  <c r="AF532" i="17" s="1"/>
  <c r="AG532" i="17" s="1"/>
  <c r="AJ526" i="17"/>
  <c r="AK526" i="17"/>
  <c r="AL526" i="17"/>
  <c r="AM526" i="17"/>
  <c r="AK524" i="17"/>
  <c r="AL524" i="17"/>
  <c r="AM524" i="17"/>
  <c r="AJ518" i="17"/>
  <c r="AK518" i="17"/>
  <c r="AK509" i="17"/>
  <c r="AL509" i="17"/>
  <c r="AM509" i="17"/>
  <c r="AA500" i="17"/>
  <c r="AH500" i="17" s="1"/>
  <c r="AJ484" i="17"/>
  <c r="AK484" i="17"/>
  <c r="AL484" i="17"/>
  <c r="AM484" i="17"/>
  <c r="AA388" i="17"/>
  <c r="AH388" i="17" s="1"/>
  <c r="AM612" i="17"/>
  <c r="AM600" i="17"/>
  <c r="AM588" i="17"/>
  <c r="AM576" i="17"/>
  <c r="AM564" i="17"/>
  <c r="AH557" i="17"/>
  <c r="AL554" i="17"/>
  <c r="AA551" i="17"/>
  <c r="AH551" i="17" s="1"/>
  <c r="AJ542" i="17"/>
  <c r="AK542" i="17"/>
  <c r="AF530" i="17"/>
  <c r="AG530" i="17" s="1"/>
  <c r="AD526" i="17"/>
  <c r="AA524" i="17"/>
  <c r="AF524" i="17" s="1"/>
  <c r="AG524" i="17" s="1"/>
  <c r="AA507" i="17"/>
  <c r="AH507" i="17" s="1"/>
  <c r="AK625" i="17"/>
  <c r="AL612" i="17"/>
  <c r="AM611" i="17"/>
  <c r="AL600" i="17"/>
  <c r="AM599" i="17"/>
  <c r="AL588" i="17"/>
  <c r="AM587" i="17"/>
  <c r="AL576" i="17"/>
  <c r="AM575" i="17"/>
  <c r="AH568" i="17"/>
  <c r="AL564" i="17"/>
  <c r="AM563" i="17"/>
  <c r="AJ558" i="17"/>
  <c r="AK558" i="17"/>
  <c r="AM558" i="17"/>
  <c r="AA556" i="17"/>
  <c r="AF556" i="17" s="1"/>
  <c r="AG556" i="17" s="1"/>
  <c r="AK554" i="17"/>
  <c r="AI553" i="17"/>
  <c r="AA544" i="17"/>
  <c r="AH544" i="17" s="1"/>
  <c r="AA539" i="17"/>
  <c r="AF539" i="17" s="1"/>
  <c r="AG539" i="17" s="1"/>
  <c r="AJ535" i="17"/>
  <c r="AL535" i="17"/>
  <c r="AM535" i="17"/>
  <c r="AA535" i="17"/>
  <c r="AF535" i="17" s="1"/>
  <c r="AG535" i="17" s="1"/>
  <c r="AK533" i="17"/>
  <c r="AL533" i="17"/>
  <c r="AA528" i="17"/>
  <c r="AF528" i="17" s="1"/>
  <c r="AG528" i="17" s="1"/>
  <c r="AA522" i="17"/>
  <c r="AH522" i="17" s="1"/>
  <c r="AA513" i="17"/>
  <c r="AH513" i="17" s="1"/>
  <c r="AJ511" i="17"/>
  <c r="AK511" i="17"/>
  <c r="AL511" i="17"/>
  <c r="AM511" i="17"/>
  <c r="AA511" i="17"/>
  <c r="AF511" i="17" s="1"/>
  <c r="AG511" i="17" s="1"/>
  <c r="AJ500" i="17"/>
  <c r="AK500" i="17"/>
  <c r="AL500" i="17"/>
  <c r="AM500" i="17"/>
  <c r="AH490" i="17"/>
  <c r="AJ476" i="17"/>
  <c r="AL476" i="17"/>
  <c r="AM476" i="17"/>
  <c r="AD470" i="17"/>
  <c r="AI470" i="17"/>
  <c r="AD398" i="17"/>
  <c r="AK612" i="17"/>
  <c r="AL611" i="17"/>
  <c r="AK600" i="17"/>
  <c r="AL599" i="17"/>
  <c r="AK588" i="17"/>
  <c r="AL587" i="17"/>
  <c r="AK576" i="17"/>
  <c r="AL575" i="17"/>
  <c r="AK564" i="17"/>
  <c r="AL563" i="17"/>
  <c r="AM559" i="17"/>
  <c r="AL550" i="17"/>
  <c r="AJ547" i="17"/>
  <c r="AL547" i="17"/>
  <c r="AM547" i="17"/>
  <c r="AA547" i="17"/>
  <c r="AF547" i="17" s="1"/>
  <c r="AG547" i="17" s="1"/>
  <c r="AI545" i="17"/>
  <c r="AD529" i="17"/>
  <c r="AI529" i="17"/>
  <c r="AK523" i="17"/>
  <c r="AA516" i="17"/>
  <c r="AH516" i="17" s="1"/>
  <c r="AA503" i="17"/>
  <c r="AH503" i="17" s="1"/>
  <c r="AK489" i="17"/>
  <c r="AL489" i="17"/>
  <c r="AM489" i="17"/>
  <c r="AJ489" i="17"/>
  <c r="AF479" i="17"/>
  <c r="AG479" i="17" s="1"/>
  <c r="AH479" i="17"/>
  <c r="AI462" i="17"/>
  <c r="AD462" i="17"/>
  <c r="AK422" i="17"/>
  <c r="AL422" i="17"/>
  <c r="AM422" i="17"/>
  <c r="AM560" i="17"/>
  <c r="AK559" i="17"/>
  <c r="AJ550" i="17"/>
  <c r="AL538" i="17"/>
  <c r="AA531" i="17"/>
  <c r="AH531" i="17" s="1"/>
  <c r="AI525" i="17"/>
  <c r="AA525" i="17"/>
  <c r="AF525" i="17" s="1"/>
  <c r="AG525" i="17" s="1"/>
  <c r="AM521" i="17"/>
  <c r="AA520" i="17"/>
  <c r="AF520" i="17" s="1"/>
  <c r="AI513" i="17"/>
  <c r="AD513" i="17"/>
  <c r="AM506" i="17"/>
  <c r="AF503" i="17"/>
  <c r="AG503" i="17" s="1"/>
  <c r="AA497" i="17"/>
  <c r="AH497" i="17" s="1"/>
  <c r="AA450" i="17"/>
  <c r="AH450" i="17" s="1"/>
  <c r="AA400" i="17"/>
  <c r="AF400" i="17" s="1"/>
  <c r="AG400" i="17" s="1"/>
  <c r="AF523" i="17"/>
  <c r="AG523" i="17" s="1"/>
  <c r="AJ487" i="17"/>
  <c r="AM487" i="17"/>
  <c r="AA487" i="17"/>
  <c r="AH487" i="17" s="1"/>
  <c r="AA484" i="17"/>
  <c r="AH484" i="17" s="1"/>
  <c r="AJ478" i="17"/>
  <c r="AK478" i="17"/>
  <c r="AL478" i="17"/>
  <c r="AA472" i="17"/>
  <c r="AH472" i="17" s="1"/>
  <c r="AJ466" i="17"/>
  <c r="AK466" i="17"/>
  <c r="AL466" i="17"/>
  <c r="AJ459" i="17"/>
  <c r="AK459" i="17"/>
  <c r="AL459" i="17"/>
  <c r="AM459" i="17"/>
  <c r="AK446" i="17"/>
  <c r="AL446" i="17"/>
  <c r="AM446" i="17"/>
  <c r="AJ435" i="17"/>
  <c r="AK435" i="17"/>
  <c r="AL435" i="17"/>
  <c r="AM435" i="17"/>
  <c r="AI426" i="17"/>
  <c r="AD426" i="17"/>
  <c r="AJ424" i="17"/>
  <c r="AK424" i="17"/>
  <c r="AL424" i="17"/>
  <c r="AM424" i="17"/>
  <c r="AA416" i="17"/>
  <c r="AH416" i="17" s="1"/>
  <c r="AK406" i="17"/>
  <c r="AL406" i="17"/>
  <c r="AJ406" i="17"/>
  <c r="AM406" i="17"/>
  <c r="AD548" i="17"/>
  <c r="AI543" i="17"/>
  <c r="AM539" i="17"/>
  <c r="AD536" i="17"/>
  <c r="AF534" i="17"/>
  <c r="AG534" i="17" s="1"/>
  <c r="AI531" i="17"/>
  <c r="AM527" i="17"/>
  <c r="AD524" i="17"/>
  <c r="AL516" i="17"/>
  <c r="AM515" i="17"/>
  <c r="AD512" i="17"/>
  <c r="AF510" i="17"/>
  <c r="AG510" i="17" s="1"/>
  <c r="AH508" i="17"/>
  <c r="AI507" i="17"/>
  <c r="AL504" i="17"/>
  <c r="AM503" i="17"/>
  <c r="AJ490" i="17"/>
  <c r="AK490" i="17"/>
  <c r="AL490" i="17"/>
  <c r="AA489" i="17"/>
  <c r="AH489" i="17" s="1"/>
  <c r="AD487" i="17"/>
  <c r="AA481" i="17"/>
  <c r="AF481" i="17" s="1"/>
  <c r="AG481" i="17" s="1"/>
  <c r="AA476" i="17"/>
  <c r="AF476" i="17" s="1"/>
  <c r="AG476" i="17" s="1"/>
  <c r="AH474" i="17"/>
  <c r="AA469" i="17"/>
  <c r="AF469" i="17" s="1"/>
  <c r="AG469" i="17" s="1"/>
  <c r="AA464" i="17"/>
  <c r="AF464" i="17" s="1"/>
  <c r="AG464" i="17" s="1"/>
  <c r="AH462" i="17"/>
  <c r="AI450" i="17"/>
  <c r="AD450" i="17"/>
  <c r="AJ448" i="17"/>
  <c r="AK448" i="17"/>
  <c r="AL448" i="17"/>
  <c r="AM448" i="17"/>
  <c r="AA440" i="17"/>
  <c r="AH440" i="17" s="1"/>
  <c r="AD429" i="17"/>
  <c r="AA429" i="17"/>
  <c r="AH429" i="17" s="1"/>
  <c r="AA410" i="17"/>
  <c r="AF410" i="17" s="1"/>
  <c r="AG410" i="17" s="1"/>
  <c r="AA373" i="17"/>
  <c r="AF373" i="17" s="1"/>
  <c r="AG373" i="17" s="1"/>
  <c r="AJ338" i="17"/>
  <c r="AL338" i="17"/>
  <c r="AM338" i="17"/>
  <c r="AA550" i="17"/>
  <c r="AH550" i="17" s="1"/>
  <c r="AD547" i="17"/>
  <c r="AL539" i="17"/>
  <c r="AA538" i="17"/>
  <c r="AF538" i="17" s="1"/>
  <c r="AG538" i="17" s="1"/>
  <c r="AD535" i="17"/>
  <c r="AL527" i="17"/>
  <c r="AA526" i="17"/>
  <c r="AH526" i="17" s="1"/>
  <c r="AD523" i="17"/>
  <c r="AL515" i="17"/>
  <c r="AA514" i="17"/>
  <c r="AH514" i="17" s="1"/>
  <c r="AD511" i="17"/>
  <c r="AL503" i="17"/>
  <c r="AA502" i="17"/>
  <c r="AF502" i="17" s="1"/>
  <c r="AG502" i="17" s="1"/>
  <c r="AM498" i="17"/>
  <c r="AI497" i="17"/>
  <c r="AK496" i="17"/>
  <c r="AM496" i="17"/>
  <c r="AA495" i="17"/>
  <c r="AH495" i="17" s="1"/>
  <c r="AD493" i="17"/>
  <c r="AI493" i="17"/>
  <c r="AA492" i="17"/>
  <c r="AH492" i="17" s="1"/>
  <c r="AJ483" i="17"/>
  <c r="AK483" i="17"/>
  <c r="AL483" i="17"/>
  <c r="AM483" i="17"/>
  <c r="AA480" i="17"/>
  <c r="AH480" i="17" s="1"/>
  <c r="AJ471" i="17"/>
  <c r="AK471" i="17"/>
  <c r="AL471" i="17"/>
  <c r="AM471" i="17"/>
  <c r="AA468" i="17"/>
  <c r="AF468" i="17" s="1"/>
  <c r="AG468" i="17" s="1"/>
  <c r="AA453" i="17"/>
  <c r="AH453" i="17" s="1"/>
  <c r="AH426" i="17"/>
  <c r="AA424" i="17"/>
  <c r="AH424" i="17" s="1"/>
  <c r="AA421" i="17"/>
  <c r="AF421" i="17" s="1"/>
  <c r="AG421" i="17" s="1"/>
  <c r="AA420" i="17"/>
  <c r="AF420" i="17" s="1"/>
  <c r="AG420" i="17" s="1"/>
  <c r="AJ415" i="17"/>
  <c r="AK415" i="17"/>
  <c r="AL415" i="17"/>
  <c r="AM415" i="17"/>
  <c r="AA415" i="17"/>
  <c r="AH415" i="17" s="1"/>
  <c r="AA412" i="17"/>
  <c r="AF412" i="17" s="1"/>
  <c r="AG412" i="17" s="1"/>
  <c r="AJ394" i="17"/>
  <c r="AK394" i="17"/>
  <c r="AL394" i="17"/>
  <c r="AM394" i="17"/>
  <c r="AF508" i="17"/>
  <c r="AG508" i="17" s="1"/>
  <c r="AI505" i="17"/>
  <c r="AL498" i="17"/>
  <c r="AF490" i="17"/>
  <c r="AG490" i="17" s="1"/>
  <c r="AA459" i="17"/>
  <c r="AF459" i="17" s="1"/>
  <c r="AG459" i="17" s="1"/>
  <c r="AH457" i="17"/>
  <c r="AA448" i="17"/>
  <c r="AH448" i="17" s="1"/>
  <c r="AA445" i="17"/>
  <c r="AH445" i="17" s="1"/>
  <c r="AJ439" i="17"/>
  <c r="AK439" i="17"/>
  <c r="AL439" i="17"/>
  <c r="AM439" i="17"/>
  <c r="AA439" i="17"/>
  <c r="AF439" i="17" s="1"/>
  <c r="AG439" i="17" s="1"/>
  <c r="AA435" i="17"/>
  <c r="AF435" i="17" s="1"/>
  <c r="AG435" i="17" s="1"/>
  <c r="AH433" i="17"/>
  <c r="AJ428" i="17"/>
  <c r="AK428" i="17"/>
  <c r="AL428" i="17"/>
  <c r="AM428" i="17"/>
  <c r="AA413" i="17"/>
  <c r="AF413" i="17" s="1"/>
  <c r="AG413" i="17" s="1"/>
  <c r="AA411" i="17"/>
  <c r="AH411" i="17" s="1"/>
  <c r="AL405" i="17"/>
  <c r="AM405" i="17"/>
  <c r="AJ405" i="17"/>
  <c r="AK405" i="17"/>
  <c r="AM499" i="17"/>
  <c r="AJ498" i="17"/>
  <c r="AA496" i="17"/>
  <c r="AH496" i="17" s="1"/>
  <c r="AJ475" i="17"/>
  <c r="AK475" i="17"/>
  <c r="AM475" i="17"/>
  <c r="AA475" i="17"/>
  <c r="AH475" i="17" s="1"/>
  <c r="AJ463" i="17"/>
  <c r="AK463" i="17"/>
  <c r="AM463" i="17"/>
  <c r="AA463" i="17"/>
  <c r="AF463" i="17" s="1"/>
  <c r="AJ452" i="17"/>
  <c r="AK452" i="17"/>
  <c r="AL452" i="17"/>
  <c r="AM452" i="17"/>
  <c r="AD439" i="17"/>
  <c r="AA437" i="17"/>
  <c r="AF437" i="17" s="1"/>
  <c r="AG437" i="17" s="1"/>
  <c r="AJ423" i="17"/>
  <c r="AK423" i="17"/>
  <c r="AL423" i="17"/>
  <c r="AM423" i="17"/>
  <c r="AD405" i="17"/>
  <c r="AL499" i="17"/>
  <c r="AK494" i="17"/>
  <c r="AM494" i="17"/>
  <c r="AA483" i="17"/>
  <c r="AH483" i="17" s="1"/>
  <c r="AD475" i="17"/>
  <c r="AA471" i="17"/>
  <c r="AH471" i="17" s="1"/>
  <c r="AF466" i="17"/>
  <c r="AG466" i="17" s="1"/>
  <c r="AD463" i="17"/>
  <c r="AF455" i="17"/>
  <c r="AG455" i="17" s="1"/>
  <c r="AH455" i="17"/>
  <c r="AJ447" i="17"/>
  <c r="AK447" i="17"/>
  <c r="AL447" i="17"/>
  <c r="AM447" i="17"/>
  <c r="AA428" i="17"/>
  <c r="AF428" i="17" s="1"/>
  <c r="AG428" i="17" s="1"/>
  <c r="AA414" i="17"/>
  <c r="AH414" i="17" s="1"/>
  <c r="AI411" i="17"/>
  <c r="AD411" i="17"/>
  <c r="AH515" i="17"/>
  <c r="AK499" i="17"/>
  <c r="AA473" i="17"/>
  <c r="AF473" i="17" s="1"/>
  <c r="AG473" i="17" s="1"/>
  <c r="AA461" i="17"/>
  <c r="AF461" i="17" s="1"/>
  <c r="AG461" i="17" s="1"/>
  <c r="AF457" i="17"/>
  <c r="AG457" i="17" s="1"/>
  <c r="AA452" i="17"/>
  <c r="AF452" i="17" s="1"/>
  <c r="AG452" i="17" s="1"/>
  <c r="AA438" i="17"/>
  <c r="AH438" i="17" s="1"/>
  <c r="AF433" i="17"/>
  <c r="AG433" i="17" s="1"/>
  <c r="AJ407" i="17"/>
  <c r="AK407" i="17"/>
  <c r="AM407" i="17"/>
  <c r="AF366" i="17"/>
  <c r="AG366" i="17" s="1"/>
  <c r="AH366" i="17"/>
  <c r="AA364" i="17"/>
  <c r="AF364" i="17" s="1"/>
  <c r="AG364" i="17" s="1"/>
  <c r="AI313" i="17"/>
  <c r="AD313" i="17"/>
  <c r="AA488" i="17"/>
  <c r="AF488" i="17" s="1"/>
  <c r="AG488" i="17" s="1"/>
  <c r="AH485" i="17"/>
  <c r="AH461" i="17"/>
  <c r="AK458" i="17"/>
  <c r="AL458" i="17"/>
  <c r="AM458" i="17"/>
  <c r="AK434" i="17"/>
  <c r="AL434" i="17"/>
  <c r="AM434" i="17"/>
  <c r="AJ427" i="17"/>
  <c r="AK427" i="17"/>
  <c r="AL427" i="17"/>
  <c r="AM427" i="17"/>
  <c r="AA427" i="17"/>
  <c r="AF427" i="17" s="1"/>
  <c r="AG427" i="17" s="1"/>
  <c r="AA423" i="17"/>
  <c r="AH423" i="17" s="1"/>
  <c r="AI414" i="17"/>
  <c r="AD414" i="17"/>
  <c r="AF403" i="17"/>
  <c r="AG403" i="17" s="1"/>
  <c r="AH403" i="17"/>
  <c r="AJ348" i="17"/>
  <c r="AK348" i="17"/>
  <c r="AL348" i="17"/>
  <c r="AM348" i="17"/>
  <c r="AM544" i="17"/>
  <c r="AM532" i="17"/>
  <c r="AM520" i="17"/>
  <c r="AM508" i="17"/>
  <c r="AD498" i="17"/>
  <c r="AJ495" i="17"/>
  <c r="AL495" i="17"/>
  <c r="AA494" i="17"/>
  <c r="AF494" i="17" s="1"/>
  <c r="AG494" i="17" s="1"/>
  <c r="AD491" i="17"/>
  <c r="AI491" i="17"/>
  <c r="AI486" i="17"/>
  <c r="AD486" i="17"/>
  <c r="AA477" i="17"/>
  <c r="AF477" i="17" s="1"/>
  <c r="AG477" i="17" s="1"/>
  <c r="AA465" i="17"/>
  <c r="AF465" i="17" s="1"/>
  <c r="AG465" i="17" s="1"/>
  <c r="AJ451" i="17"/>
  <c r="AK451" i="17"/>
  <c r="AL451" i="17"/>
  <c r="AM451" i="17"/>
  <c r="AA451" i="17"/>
  <c r="AH451" i="17" s="1"/>
  <c r="AA447" i="17"/>
  <c r="AH447" i="17" s="1"/>
  <c r="AI438" i="17"/>
  <c r="AD438" i="17"/>
  <c r="AJ436" i="17"/>
  <c r="AK436" i="17"/>
  <c r="AL436" i="17"/>
  <c r="AM436" i="17"/>
  <c r="AD427" i="17"/>
  <c r="AA425" i="17"/>
  <c r="AF425" i="17" s="1"/>
  <c r="AG425" i="17" s="1"/>
  <c r="AA417" i="17"/>
  <c r="AF417" i="17" s="1"/>
  <c r="AG417" i="17" s="1"/>
  <c r="AA406" i="17"/>
  <c r="AH406" i="17" s="1"/>
  <c r="AA398" i="17"/>
  <c r="AF398" i="17" s="1"/>
  <c r="AG398" i="17" s="1"/>
  <c r="AA385" i="17"/>
  <c r="AH385" i="17" s="1"/>
  <c r="AK369" i="17"/>
  <c r="AL369" i="17"/>
  <c r="AM369" i="17"/>
  <c r="AJ369" i="17"/>
  <c r="AL487" i="17"/>
  <c r="AA441" i="17"/>
  <c r="AH441" i="17" s="1"/>
  <c r="AH482" i="17"/>
  <c r="AI481" i="17"/>
  <c r="AI469" i="17"/>
  <c r="AH458" i="17"/>
  <c r="AI457" i="17"/>
  <c r="AL454" i="17"/>
  <c r="AH446" i="17"/>
  <c r="AI445" i="17"/>
  <c r="AL442" i="17"/>
  <c r="AH434" i="17"/>
  <c r="AI433" i="17"/>
  <c r="AL430" i="17"/>
  <c r="AH422" i="17"/>
  <c r="AI421" i="17"/>
  <c r="AL418" i="17"/>
  <c r="AM417" i="17"/>
  <c r="AA405" i="17"/>
  <c r="AF405" i="17" s="1"/>
  <c r="AG405" i="17" s="1"/>
  <c r="AM402" i="17"/>
  <c r="AJ396" i="17"/>
  <c r="AK396" i="17"/>
  <c r="AL396" i="17"/>
  <c r="AM396" i="17"/>
  <c r="AJ389" i="17"/>
  <c r="AK389" i="17"/>
  <c r="AL389" i="17"/>
  <c r="AK381" i="17"/>
  <c r="AL381" i="17"/>
  <c r="AM381" i="17"/>
  <c r="AF378" i="17"/>
  <c r="AG378" i="17" s="1"/>
  <c r="AH378" i="17"/>
  <c r="AI373" i="17"/>
  <c r="AD373" i="17"/>
  <c r="AA369" i="17"/>
  <c r="AH369" i="17" s="1"/>
  <c r="AJ363" i="17"/>
  <c r="AK363" i="17"/>
  <c r="AL363" i="17"/>
  <c r="AM363" i="17"/>
  <c r="AJ358" i="17"/>
  <c r="AK358" i="17"/>
  <c r="AL358" i="17"/>
  <c r="AM358" i="17"/>
  <c r="AF351" i="17"/>
  <c r="AG351" i="17" s="1"/>
  <c r="AK335" i="17"/>
  <c r="AL335" i="17"/>
  <c r="AM335" i="17"/>
  <c r="AJ335" i="17"/>
  <c r="AI258" i="17"/>
  <c r="AD258" i="17"/>
  <c r="AK454" i="17"/>
  <c r="AK442" i="17"/>
  <c r="AK430" i="17"/>
  <c r="AK418" i="17"/>
  <c r="AL417" i="17"/>
  <c r="AD406" i="17"/>
  <c r="AL402" i="17"/>
  <c r="AA396" i="17"/>
  <c r="AF396" i="17" s="1"/>
  <c r="AG396" i="17" s="1"/>
  <c r="AA394" i="17"/>
  <c r="AH394" i="17" s="1"/>
  <c r="AI385" i="17"/>
  <c r="AD385" i="17"/>
  <c r="AA376" i="17"/>
  <c r="AH376" i="17" s="1"/>
  <c r="AA371" i="17"/>
  <c r="AF371" i="17" s="1"/>
  <c r="AG371" i="17" s="1"/>
  <c r="AJ350" i="17"/>
  <c r="AK350" i="17"/>
  <c r="AL350" i="17"/>
  <c r="AM350" i="17"/>
  <c r="AA350" i="17"/>
  <c r="AF350" i="17" s="1"/>
  <c r="AG350" i="17" s="1"/>
  <c r="AF335" i="17"/>
  <c r="AG335" i="17" s="1"/>
  <c r="AH335" i="17"/>
  <c r="AA318" i="17"/>
  <c r="AH318" i="17" s="1"/>
  <c r="AA267" i="17"/>
  <c r="AH267" i="17" s="1"/>
  <c r="AF482" i="17"/>
  <c r="AG482" i="17" s="1"/>
  <c r="AI479" i="17"/>
  <c r="AI467" i="17"/>
  <c r="AF458" i="17"/>
  <c r="AG458" i="17" s="1"/>
  <c r="AH456" i="17"/>
  <c r="AI455" i="17"/>
  <c r="AF446" i="17"/>
  <c r="AG446" i="17" s="1"/>
  <c r="AI443" i="17"/>
  <c r="AF434" i="17"/>
  <c r="AG434" i="17" s="1"/>
  <c r="AI431" i="17"/>
  <c r="AF422" i="17"/>
  <c r="AG422" i="17" s="1"/>
  <c r="AI419" i="17"/>
  <c r="AH408" i="17"/>
  <c r="AK402" i="17"/>
  <c r="AJ387" i="17"/>
  <c r="AL387" i="17"/>
  <c r="AM387" i="17"/>
  <c r="AF376" i="17"/>
  <c r="AG376" i="17" s="1"/>
  <c r="AA363" i="17"/>
  <c r="AF363" i="17" s="1"/>
  <c r="AG363" i="17" s="1"/>
  <c r="AJ360" i="17"/>
  <c r="AK360" i="17"/>
  <c r="AL360" i="17"/>
  <c r="AM360" i="17"/>
  <c r="AJ291" i="17"/>
  <c r="AK291" i="17"/>
  <c r="AL291" i="17"/>
  <c r="AM291" i="17"/>
  <c r="AJ269" i="17"/>
  <c r="AK269" i="17"/>
  <c r="AL269" i="17"/>
  <c r="AM269" i="17"/>
  <c r="AA269" i="17"/>
  <c r="AH269" i="17" s="1"/>
  <c r="AF267" i="17"/>
  <c r="AG267" i="17" s="1"/>
  <c r="AA392" i="17"/>
  <c r="AF392" i="17" s="1"/>
  <c r="AG392" i="17" s="1"/>
  <c r="AA383" i="17"/>
  <c r="AF383" i="17" s="1"/>
  <c r="AG383" i="17" s="1"/>
  <c r="AJ375" i="17"/>
  <c r="AK375" i="17"/>
  <c r="AL375" i="17"/>
  <c r="AM375" i="17"/>
  <c r="AJ370" i="17"/>
  <c r="AK370" i="17"/>
  <c r="AL370" i="17"/>
  <c r="AM370" i="17"/>
  <c r="AA358" i="17"/>
  <c r="AF358" i="17" s="1"/>
  <c r="AG358" i="17" s="1"/>
  <c r="AF344" i="17"/>
  <c r="AG344" i="17" s="1"/>
  <c r="AA343" i="17"/>
  <c r="AF343" i="17" s="1"/>
  <c r="AG343" i="17" s="1"/>
  <c r="AA332" i="17"/>
  <c r="AF332" i="17" s="1"/>
  <c r="AG332" i="17" s="1"/>
  <c r="AF328" i="17"/>
  <c r="AG328" i="17" s="1"/>
  <c r="AH328" i="17"/>
  <c r="AA306" i="17"/>
  <c r="AF306" i="17" s="1"/>
  <c r="AG306" i="17" s="1"/>
  <c r="AF305" i="17"/>
  <c r="AG305" i="17" s="1"/>
  <c r="AH305" i="17"/>
  <c r="AI477" i="17"/>
  <c r="AM473" i="17"/>
  <c r="AI465" i="17"/>
  <c r="AM461" i="17"/>
  <c r="AF456" i="17"/>
  <c r="AG456" i="17" s="1"/>
  <c r="AI453" i="17"/>
  <c r="AF389" i="17"/>
  <c r="AG389" i="17" s="1"/>
  <c r="AH389" i="17"/>
  <c r="AJ362" i="17"/>
  <c r="AK362" i="17"/>
  <c r="AL362" i="17"/>
  <c r="AM362" i="17"/>
  <c r="AA362" i="17"/>
  <c r="AF362" i="17" s="1"/>
  <c r="AG362" i="17" s="1"/>
  <c r="AA349" i="17"/>
  <c r="AH349" i="17" s="1"/>
  <c r="AK345" i="17"/>
  <c r="AL345" i="17"/>
  <c r="AM345" i="17"/>
  <c r="AA331" i="17"/>
  <c r="AF331" i="17" s="1"/>
  <c r="AG331" i="17" s="1"/>
  <c r="AJ324" i="17"/>
  <c r="AI304" i="17"/>
  <c r="AD304" i="17"/>
  <c r="AL485" i="17"/>
  <c r="AH477" i="17"/>
  <c r="AL473" i="17"/>
  <c r="AL461" i="17"/>
  <c r="AL449" i="17"/>
  <c r="AL437" i="17"/>
  <c r="AL425" i="17"/>
  <c r="AL413" i="17"/>
  <c r="AL410" i="17"/>
  <c r="AJ408" i="17"/>
  <c r="AL408" i="17"/>
  <c r="AA407" i="17"/>
  <c r="AF407" i="17" s="1"/>
  <c r="AG407" i="17" s="1"/>
  <c r="AI404" i="17"/>
  <c r="AJ399" i="17"/>
  <c r="AM399" i="17"/>
  <c r="AI393" i="17"/>
  <c r="AJ382" i="17"/>
  <c r="AK382" i="17"/>
  <c r="AL382" i="17"/>
  <c r="AM382" i="17"/>
  <c r="AF379" i="17"/>
  <c r="AG379" i="17" s="1"/>
  <c r="AJ372" i="17"/>
  <c r="AK372" i="17"/>
  <c r="AL372" i="17"/>
  <c r="AM372" i="17"/>
  <c r="AA368" i="17"/>
  <c r="AH368" i="17" s="1"/>
  <c r="AD362" i="17"/>
  <c r="AA295" i="17"/>
  <c r="AF295" i="17" s="1"/>
  <c r="AG295" i="17" s="1"/>
  <c r="AK485" i="17"/>
  <c r="AK473" i="17"/>
  <c r="AK461" i="17"/>
  <c r="AK449" i="17"/>
  <c r="AK437" i="17"/>
  <c r="AK425" i="17"/>
  <c r="AK413" i="17"/>
  <c r="AI397" i="17"/>
  <c r="AD397" i="17"/>
  <c r="AF377" i="17"/>
  <c r="AG377" i="17" s="1"/>
  <c r="AH377" i="17"/>
  <c r="AA370" i="17"/>
  <c r="AH370" i="17" s="1"/>
  <c r="AF356" i="17"/>
  <c r="AG356" i="17" s="1"/>
  <c r="AA355" i="17"/>
  <c r="AH355" i="17" s="1"/>
  <c r="AI349" i="17"/>
  <c r="AD349" i="17"/>
  <c r="AA345" i="17"/>
  <c r="AH345" i="17" s="1"/>
  <c r="AH342" i="17"/>
  <c r="AA341" i="17"/>
  <c r="AF341" i="17" s="1"/>
  <c r="AG341" i="17" s="1"/>
  <c r="AD337" i="17"/>
  <c r="AA337" i="17"/>
  <c r="AH337" i="17" s="1"/>
  <c r="AA329" i="17"/>
  <c r="AF329" i="17" s="1"/>
  <c r="AG329" i="17" s="1"/>
  <c r="AA393" i="17"/>
  <c r="AF393" i="17" s="1"/>
  <c r="AG393" i="17" s="1"/>
  <c r="AJ386" i="17"/>
  <c r="AK386" i="17"/>
  <c r="AM386" i="17"/>
  <c r="AA386" i="17"/>
  <c r="AF386" i="17" s="1"/>
  <c r="AG386" i="17" s="1"/>
  <c r="AJ384" i="17"/>
  <c r="AK384" i="17"/>
  <c r="AL384" i="17"/>
  <c r="AM384" i="17"/>
  <c r="AA380" i="17"/>
  <c r="AF380" i="17" s="1"/>
  <c r="AG380" i="17" s="1"/>
  <c r="AJ374" i="17"/>
  <c r="AK374" i="17"/>
  <c r="AL374" i="17"/>
  <c r="AM374" i="17"/>
  <c r="AA374" i="17"/>
  <c r="AF374" i="17" s="1"/>
  <c r="AG374" i="17" s="1"/>
  <c r="AA361" i="17"/>
  <c r="AF361" i="17" s="1"/>
  <c r="AG361" i="17" s="1"/>
  <c r="AK357" i="17"/>
  <c r="AL357" i="17"/>
  <c r="AM357" i="17"/>
  <c r="AA352" i="17"/>
  <c r="AH352" i="17" s="1"/>
  <c r="AA347" i="17"/>
  <c r="AH347" i="17" s="1"/>
  <c r="AA336" i="17"/>
  <c r="AF336" i="17" s="1"/>
  <c r="AG336" i="17" s="1"/>
  <c r="AA282" i="17"/>
  <c r="AF282" i="17" s="1"/>
  <c r="AG282" i="17" s="1"/>
  <c r="AJ279" i="17"/>
  <c r="AK279" i="17"/>
  <c r="AL279" i="17"/>
  <c r="AM279" i="17"/>
  <c r="AA395" i="17"/>
  <c r="AH395" i="17" s="1"/>
  <c r="AA391" i="17"/>
  <c r="AH391" i="17" s="1"/>
  <c r="AA384" i="17"/>
  <c r="AH384" i="17" s="1"/>
  <c r="AA382" i="17"/>
  <c r="AH382" i="17" s="1"/>
  <c r="AH344" i="17"/>
  <c r="AA404" i="17"/>
  <c r="AH404" i="17" s="1"/>
  <c r="AA367" i="17"/>
  <c r="AH367" i="17" s="1"/>
  <c r="AI361" i="17"/>
  <c r="AD361" i="17"/>
  <c r="AA357" i="17"/>
  <c r="AF357" i="17" s="1"/>
  <c r="AG357" i="17" s="1"/>
  <c r="AJ351" i="17"/>
  <c r="AK351" i="17"/>
  <c r="AL351" i="17"/>
  <c r="AM351" i="17"/>
  <c r="AJ346" i="17"/>
  <c r="AK346" i="17"/>
  <c r="AL346" i="17"/>
  <c r="AM346" i="17"/>
  <c r="AI336" i="17"/>
  <c r="AD336" i="17"/>
  <c r="AJ326" i="17"/>
  <c r="AK326" i="17"/>
  <c r="AL326" i="17"/>
  <c r="AM326" i="17"/>
  <c r="AA326" i="17"/>
  <c r="AH326" i="17" s="1"/>
  <c r="AK390" i="17"/>
  <c r="AH381" i="17"/>
  <c r="AI380" i="17"/>
  <c r="AK378" i="17"/>
  <c r="AL377" i="17"/>
  <c r="AK366" i="17"/>
  <c r="AL365" i="17"/>
  <c r="AM364" i="17"/>
  <c r="AI356" i="17"/>
  <c r="AK354" i="17"/>
  <c r="AL353" i="17"/>
  <c r="AM352" i="17"/>
  <c r="AF347" i="17"/>
  <c r="AG347" i="17" s="1"/>
  <c r="AI344" i="17"/>
  <c r="AK342" i="17"/>
  <c r="AK341" i="17"/>
  <c r="AJ339" i="17"/>
  <c r="AK333" i="17"/>
  <c r="AA323" i="17"/>
  <c r="AF323" i="17" s="1"/>
  <c r="AG323" i="17" s="1"/>
  <c r="AJ315" i="17"/>
  <c r="AK315" i="17"/>
  <c r="AL315" i="17"/>
  <c r="AM315" i="17"/>
  <c r="AA313" i="17"/>
  <c r="AM309" i="17"/>
  <c r="AK309" i="17"/>
  <c r="AF308" i="17"/>
  <c r="AG308" i="17" s="1"/>
  <c r="AH308" i="17"/>
  <c r="AA304" i="17"/>
  <c r="AF304" i="17" s="1"/>
  <c r="AG304" i="17" s="1"/>
  <c r="AA291" i="17"/>
  <c r="AF291" i="17" s="1"/>
  <c r="AG291" i="17" s="1"/>
  <c r="AL286" i="17"/>
  <c r="AM286" i="17"/>
  <c r="AJ286" i="17"/>
  <c r="AK286" i="17"/>
  <c r="AA399" i="17"/>
  <c r="AH399" i="17" s="1"/>
  <c r="AD396" i="17"/>
  <c r="AA387" i="17"/>
  <c r="AH387" i="17" s="1"/>
  <c r="AD384" i="17"/>
  <c r="AK377" i="17"/>
  <c r="AA375" i="17"/>
  <c r="AF375" i="17" s="1"/>
  <c r="AG375" i="17" s="1"/>
  <c r="AD372" i="17"/>
  <c r="AK365" i="17"/>
  <c r="AD360" i="17"/>
  <c r="AK353" i="17"/>
  <c r="AD348" i="17"/>
  <c r="AF338" i="17"/>
  <c r="AG338" i="17" s="1"/>
  <c r="AK334" i="17"/>
  <c r="AJ333" i="17"/>
  <c r="AF327" i="17"/>
  <c r="AG327" i="17" s="1"/>
  <c r="AL297" i="17"/>
  <c r="AA279" i="17"/>
  <c r="AF279" i="17" s="1"/>
  <c r="AG279" i="17" s="1"/>
  <c r="AD276" i="17"/>
  <c r="AA276" i="17"/>
  <c r="AF276" i="17" s="1"/>
  <c r="AG276" i="17" s="1"/>
  <c r="AA255" i="17"/>
  <c r="AF255" i="17" s="1"/>
  <c r="AG255" i="17" s="1"/>
  <c r="AJ167" i="17"/>
  <c r="AK167" i="17"/>
  <c r="AL167" i="17"/>
  <c r="AM167" i="17"/>
  <c r="AI340" i="17"/>
  <c r="AJ327" i="17"/>
  <c r="AK327" i="17"/>
  <c r="AK322" i="17"/>
  <c r="AF319" i="17"/>
  <c r="AG319" i="17" s="1"/>
  <c r="AA315" i="17"/>
  <c r="AH315" i="17" s="1"/>
  <c r="AJ312" i="17"/>
  <c r="AK312" i="17"/>
  <c r="AL312" i="17"/>
  <c r="AM312" i="17"/>
  <c r="AA311" i="17"/>
  <c r="AH311" i="17" s="1"/>
  <c r="AA309" i="17"/>
  <c r="AH309" i="17" s="1"/>
  <c r="AI301" i="17"/>
  <c r="AD301" i="17"/>
  <c r="AJ290" i="17"/>
  <c r="AK290" i="17"/>
  <c r="AL290" i="17"/>
  <c r="AM290" i="17"/>
  <c r="AA290" i="17"/>
  <c r="AF290" i="17" s="1"/>
  <c r="AG290" i="17" s="1"/>
  <c r="AA288" i="17"/>
  <c r="AH288" i="17" s="1"/>
  <c r="AA286" i="17"/>
  <c r="AH286" i="17" s="1"/>
  <c r="AA272" i="17"/>
  <c r="AF272" i="17" s="1"/>
  <c r="AG272" i="17" s="1"/>
  <c r="AJ236" i="17"/>
  <c r="AK236" i="17"/>
  <c r="AL236" i="17"/>
  <c r="AM236" i="17"/>
  <c r="AL334" i="17"/>
  <c r="AM334" i="17"/>
  <c r="AA324" i="17"/>
  <c r="AH324" i="17" s="1"/>
  <c r="AF320" i="17"/>
  <c r="AG320" i="17" s="1"/>
  <c r="AH320" i="17"/>
  <c r="AJ303" i="17"/>
  <c r="AK303" i="17"/>
  <c r="AL303" i="17"/>
  <c r="AM303" i="17"/>
  <c r="AA301" i="17"/>
  <c r="AF301" i="17" s="1"/>
  <c r="AG301" i="17" s="1"/>
  <c r="AM297" i="17"/>
  <c r="AK297" i="17"/>
  <c r="AF296" i="17"/>
  <c r="AG296" i="17" s="1"/>
  <c r="AH296" i="17"/>
  <c r="AJ278" i="17"/>
  <c r="AK278" i="17"/>
  <c r="AL278" i="17"/>
  <c r="AM278" i="17"/>
  <c r="AA278" i="17"/>
  <c r="AF278" i="17" s="1"/>
  <c r="AG278" i="17" s="1"/>
  <c r="AA271" i="17"/>
  <c r="AH271" i="17" s="1"/>
  <c r="AH263" i="17"/>
  <c r="AF263" i="17"/>
  <c r="AG263" i="17" s="1"/>
  <c r="AA194" i="17"/>
  <c r="AF194" i="17" s="1"/>
  <c r="AG194" i="17" s="1"/>
  <c r="AA372" i="17"/>
  <c r="AF372" i="17" s="1"/>
  <c r="AG372" i="17" s="1"/>
  <c r="AA360" i="17"/>
  <c r="AF360" i="17" s="1"/>
  <c r="AG360" i="17" s="1"/>
  <c r="AA348" i="17"/>
  <c r="AF348" i="17" s="1"/>
  <c r="AG348" i="17" s="1"/>
  <c r="AD339" i="17"/>
  <c r="AL322" i="17"/>
  <c r="AM322" i="17"/>
  <c r="AA321" i="17"/>
  <c r="AH321" i="17" s="1"/>
  <c r="AA307" i="17"/>
  <c r="AH307" i="17" s="1"/>
  <c r="AI271" i="17"/>
  <c r="AD271" i="17"/>
  <c r="AM395" i="17"/>
  <c r="AM383" i="17"/>
  <c r="AM371" i="17"/>
  <c r="AM359" i="17"/>
  <c r="AM347" i="17"/>
  <c r="AK328" i="17"/>
  <c r="AJ318" i="17"/>
  <c r="AK318" i="17"/>
  <c r="AJ314" i="17"/>
  <c r="AK314" i="17"/>
  <c r="AL314" i="17"/>
  <c r="AM314" i="17"/>
  <c r="AA314" i="17"/>
  <c r="AF314" i="17" s="1"/>
  <c r="AG314" i="17" s="1"/>
  <c r="AL310" i="17"/>
  <c r="AM310" i="17"/>
  <c r="AJ310" i="17"/>
  <c r="AD307" i="17"/>
  <c r="AA303" i="17"/>
  <c r="AH303" i="17" s="1"/>
  <c r="AJ300" i="17"/>
  <c r="AK300" i="17"/>
  <c r="AL300" i="17"/>
  <c r="AM300" i="17"/>
  <c r="AH300" i="17"/>
  <c r="AA299" i="17"/>
  <c r="AF299" i="17" s="1"/>
  <c r="AG299" i="17" s="1"/>
  <c r="AA297" i="17"/>
  <c r="AF297" i="17" s="1"/>
  <c r="AG297" i="17" s="1"/>
  <c r="AF293" i="17"/>
  <c r="AG293" i="17" s="1"/>
  <c r="AH293" i="17"/>
  <c r="AL395" i="17"/>
  <c r="AL383" i="17"/>
  <c r="AL371" i="17"/>
  <c r="AL359" i="17"/>
  <c r="AH351" i="17"/>
  <c r="AL347" i="17"/>
  <c r="AH327" i="17"/>
  <c r="AJ325" i="17"/>
  <c r="AK325" i="17"/>
  <c r="AL325" i="17"/>
  <c r="AM325" i="17"/>
  <c r="AK323" i="17"/>
  <c r="AL323" i="17"/>
  <c r="AM323" i="17"/>
  <c r="AA312" i="17"/>
  <c r="AH312" i="17" s="1"/>
  <c r="AI292" i="17"/>
  <c r="AD292" i="17"/>
  <c r="AK285" i="17"/>
  <c r="AA273" i="17"/>
  <c r="AF273" i="17" s="1"/>
  <c r="AG273" i="17" s="1"/>
  <c r="AH261" i="17"/>
  <c r="AK395" i="17"/>
  <c r="AK383" i="17"/>
  <c r="AK371" i="17"/>
  <c r="AK359" i="17"/>
  <c r="AK347" i="17"/>
  <c r="AA333" i="17"/>
  <c r="AH333" i="17" s="1"/>
  <c r="AD328" i="17"/>
  <c r="AD325" i="17"/>
  <c r="AA322" i="17"/>
  <c r="AH322" i="17" s="1"/>
  <c r="AA310" i="17"/>
  <c r="AH310" i="17" s="1"/>
  <c r="AA292" i="17"/>
  <c r="AH292" i="17" s="1"/>
  <c r="AI289" i="17"/>
  <c r="AD289" i="17"/>
  <c r="AA275" i="17"/>
  <c r="AF275" i="17" s="1"/>
  <c r="AG275" i="17" s="1"/>
  <c r="AM270" i="17"/>
  <c r="AJ270" i="17"/>
  <c r="AK270" i="17"/>
  <c r="AL270" i="17"/>
  <c r="AA254" i="17"/>
  <c r="AH254" i="17" s="1"/>
  <c r="AF340" i="17"/>
  <c r="AG340" i="17" s="1"/>
  <c r="AA334" i="17"/>
  <c r="AH334" i="17" s="1"/>
  <c r="AA325" i="17"/>
  <c r="AF325" i="17" s="1"/>
  <c r="AG325" i="17" s="1"/>
  <c r="AI316" i="17"/>
  <c r="AD316" i="17"/>
  <c r="AJ302" i="17"/>
  <c r="AK302" i="17"/>
  <c r="AL302" i="17"/>
  <c r="AM302" i="17"/>
  <c r="AA302" i="17"/>
  <c r="AH302" i="17" s="1"/>
  <c r="AL298" i="17"/>
  <c r="AM298" i="17"/>
  <c r="AJ298" i="17"/>
  <c r="AF298" i="17"/>
  <c r="AG298" i="17" s="1"/>
  <c r="AA289" i="17"/>
  <c r="AF289" i="17" s="1"/>
  <c r="AG289" i="17" s="1"/>
  <c r="AA285" i="17"/>
  <c r="AF285" i="17" s="1"/>
  <c r="AG285" i="17" s="1"/>
  <c r="AA284" i="17"/>
  <c r="AH284" i="17" s="1"/>
  <c r="AJ280" i="17"/>
  <c r="AK280" i="17"/>
  <c r="AL280" i="17"/>
  <c r="AM280" i="17"/>
  <c r="AI277" i="17"/>
  <c r="AD277" i="17"/>
  <c r="AF342" i="17"/>
  <c r="AG342" i="17" s="1"/>
  <c r="AA316" i="17"/>
  <c r="AH316" i="17" s="1"/>
  <c r="AA280" i="17"/>
  <c r="AF280" i="17" s="1"/>
  <c r="AG280" i="17" s="1"/>
  <c r="AD264" i="17"/>
  <c r="AI264" i="17"/>
  <c r="AA224" i="17"/>
  <c r="AF224" i="17" s="1"/>
  <c r="AG224" i="17" s="1"/>
  <c r="AL252" i="17"/>
  <c r="AJ248" i="17"/>
  <c r="AK248" i="17"/>
  <c r="AL248" i="17"/>
  <c r="AA245" i="17"/>
  <c r="AH245" i="17" s="1"/>
  <c r="AJ243" i="17"/>
  <c r="AK243" i="17"/>
  <c r="AL243" i="17"/>
  <c r="AM243" i="17"/>
  <c r="AI240" i="17"/>
  <c r="AF237" i="17"/>
  <c r="AG237" i="17" s="1"/>
  <c r="AI232" i="17"/>
  <c r="AD232" i="17"/>
  <c r="AF227" i="17"/>
  <c r="AG227" i="17" s="1"/>
  <c r="AA198" i="17"/>
  <c r="AH198" i="17" s="1"/>
  <c r="AA147" i="17"/>
  <c r="AH147" i="17" s="1"/>
  <c r="AA283" i="17"/>
  <c r="AH283" i="17" s="1"/>
  <c r="AD280" i="17"/>
  <c r="AD269" i="17"/>
  <c r="AD268" i="17"/>
  <c r="AF266" i="17"/>
  <c r="AG266" i="17" s="1"/>
  <c r="AK252" i="17"/>
  <c r="AD251" i="17"/>
  <c r="AI251" i="17"/>
  <c r="AH248" i="17"/>
  <c r="AF240" i="17"/>
  <c r="AG240" i="17" s="1"/>
  <c r="AJ234" i="17"/>
  <c r="AL234" i="17"/>
  <c r="AM234" i="17"/>
  <c r="AK228" i="17"/>
  <c r="AL228" i="17"/>
  <c r="AM228" i="17"/>
  <c r="AA226" i="17"/>
  <c r="AH226" i="17" s="1"/>
  <c r="AF216" i="17"/>
  <c r="AG216" i="17" s="1"/>
  <c r="AF207" i="17"/>
  <c r="AG207" i="17" s="1"/>
  <c r="AH207" i="17"/>
  <c r="AL150" i="17"/>
  <c r="AM150" i="17"/>
  <c r="AJ150" i="17"/>
  <c r="AK150" i="17"/>
  <c r="AA270" i="17"/>
  <c r="AF270" i="17" s="1"/>
  <c r="AG270" i="17" s="1"/>
  <c r="AH232" i="17"/>
  <c r="AJ220" i="17"/>
  <c r="AK220" i="17"/>
  <c r="AL220" i="17"/>
  <c r="AM220" i="17"/>
  <c r="AK306" i="17"/>
  <c r="AK294" i="17"/>
  <c r="AK282" i="17"/>
  <c r="AM266" i="17"/>
  <c r="AI265" i="17"/>
  <c r="AA264" i="17"/>
  <c r="AH264" i="17" s="1"/>
  <c r="AF260" i="17"/>
  <c r="AG260" i="17" s="1"/>
  <c r="AA258" i="17"/>
  <c r="AH258" i="17" s="1"/>
  <c r="AK253" i="17"/>
  <c r="AL246" i="17"/>
  <c r="AM246" i="17"/>
  <c r="AJ241" i="17"/>
  <c r="AL241" i="17"/>
  <c r="AM241" i="17"/>
  <c r="AF238" i="17"/>
  <c r="AG238" i="17" s="1"/>
  <c r="AA230" i="17"/>
  <c r="AF230" i="17" s="1"/>
  <c r="AG230" i="17" s="1"/>
  <c r="AA227" i="17"/>
  <c r="AH227" i="17" s="1"/>
  <c r="AJ210" i="17"/>
  <c r="AK210" i="17"/>
  <c r="AL210" i="17"/>
  <c r="AM210" i="17"/>
  <c r="AD274" i="17"/>
  <c r="AM268" i="17"/>
  <c r="AH244" i="17"/>
  <c r="AA243" i="17"/>
  <c r="AA239" i="17"/>
  <c r="AF239" i="17" s="1"/>
  <c r="AG239" i="17" s="1"/>
  <c r="AH220" i="17"/>
  <c r="AF218" i="17"/>
  <c r="AG218" i="17" s="1"/>
  <c r="AL268" i="17"/>
  <c r="AK266" i="17"/>
  <c r="AL266" i="17"/>
  <c r="AK259" i="17"/>
  <c r="AL259" i="17"/>
  <c r="AM259" i="17"/>
  <c r="AL253" i="17"/>
  <c r="AM253" i="17"/>
  <c r="AA252" i="17"/>
  <c r="AH252" i="17" s="1"/>
  <c r="AF248" i="17"/>
  <c r="AG248" i="17" s="1"/>
  <c r="AA246" i="17"/>
  <c r="AH246" i="17" s="1"/>
  <c r="AJ233" i="17"/>
  <c r="AK233" i="17"/>
  <c r="AM233" i="17"/>
  <c r="AA233" i="17"/>
  <c r="AH233" i="17" s="1"/>
  <c r="AJ229" i="17"/>
  <c r="AK229" i="17"/>
  <c r="AL229" i="17"/>
  <c r="AM229" i="17"/>
  <c r="AJ217" i="17"/>
  <c r="AK217" i="17"/>
  <c r="AL217" i="17"/>
  <c r="AM217" i="17"/>
  <c r="AF213" i="17"/>
  <c r="AG213" i="17" s="1"/>
  <c r="AH213" i="17"/>
  <c r="AK268" i="17"/>
  <c r="AH266" i="17"/>
  <c r="AI256" i="17"/>
  <c r="AD256" i="17"/>
  <c r="AD233" i="17"/>
  <c r="AJ222" i="17"/>
  <c r="AK222" i="17"/>
  <c r="AL222" i="17"/>
  <c r="AM222" i="17"/>
  <c r="AJ157" i="17"/>
  <c r="AK157" i="17"/>
  <c r="AL157" i="17"/>
  <c r="AM157" i="17"/>
  <c r="AA265" i="17"/>
  <c r="AH265" i="17" s="1"/>
  <c r="AF261" i="17"/>
  <c r="AG261" i="17" s="1"/>
  <c r="AM247" i="17"/>
  <c r="AI244" i="17"/>
  <c r="AD244" i="17"/>
  <c r="AA241" i="17"/>
  <c r="AF241" i="17" s="1"/>
  <c r="AG241" i="17" s="1"/>
  <c r="AH237" i="17"/>
  <c r="AA231" i="17"/>
  <c r="AF231" i="17" s="1"/>
  <c r="AG231" i="17" s="1"/>
  <c r="AM209" i="17"/>
  <c r="AJ209" i="17"/>
  <c r="AK209" i="17"/>
  <c r="AL209" i="17"/>
  <c r="AM311" i="17"/>
  <c r="AM299" i="17"/>
  <c r="AM287" i="17"/>
  <c r="AH280" i="17"/>
  <c r="AM275" i="17"/>
  <c r="AM274" i="17"/>
  <c r="AM273" i="17"/>
  <c r="AL272" i="17"/>
  <c r="AH268" i="17"/>
  <c r="AA259" i="17"/>
  <c r="AF259" i="17" s="1"/>
  <c r="AG259" i="17" s="1"/>
  <c r="AK254" i="17"/>
  <c r="AL254" i="17"/>
  <c r="AM254" i="17"/>
  <c r="AA217" i="17"/>
  <c r="AF217" i="17" s="1"/>
  <c r="AG217" i="17" s="1"/>
  <c r="AA203" i="17"/>
  <c r="AF203" i="17" s="1"/>
  <c r="AG203" i="17" s="1"/>
  <c r="AI180" i="17"/>
  <c r="AD180" i="17"/>
  <c r="AA180" i="17"/>
  <c r="AF180" i="17" s="1"/>
  <c r="AG180" i="17" s="1"/>
  <c r="AL311" i="17"/>
  <c r="AL299" i="17"/>
  <c r="AL287" i="17"/>
  <c r="AL275" i="17"/>
  <c r="AL274" i="17"/>
  <c r="AL273" i="17"/>
  <c r="AJ260" i="17"/>
  <c r="AK260" i="17"/>
  <c r="AL260" i="17"/>
  <c r="AJ257" i="17"/>
  <c r="AM257" i="17"/>
  <c r="AA257" i="17"/>
  <c r="AF257" i="17" s="1"/>
  <c r="AG257" i="17" s="1"/>
  <c r="AA253" i="17"/>
  <c r="AF253" i="17" s="1"/>
  <c r="AG253" i="17" s="1"/>
  <c r="AF249" i="17"/>
  <c r="AG249" i="17" s="1"/>
  <c r="AA235" i="17"/>
  <c r="AH235" i="17" s="1"/>
  <c r="AA229" i="17"/>
  <c r="AH229" i="17" s="1"/>
  <c r="AA214" i="17"/>
  <c r="AF214" i="17" s="1"/>
  <c r="AG214" i="17" s="1"/>
  <c r="AA183" i="17"/>
  <c r="AF183" i="17" s="1"/>
  <c r="AG183" i="17" s="1"/>
  <c r="AK273" i="17"/>
  <c r="AD263" i="17"/>
  <c r="AI263" i="17"/>
  <c r="AH262" i="17"/>
  <c r="AH260" i="17"/>
  <c r="AD257" i="17"/>
  <c r="AM248" i="17"/>
  <c r="AA247" i="17"/>
  <c r="AH247" i="17" s="1"/>
  <c r="AF245" i="17"/>
  <c r="AG245" i="17" s="1"/>
  <c r="AF232" i="17"/>
  <c r="AG232" i="17" s="1"/>
  <c r="AI221" i="17"/>
  <c r="AD221" i="17"/>
  <c r="AA212" i="17"/>
  <c r="AF212" i="17" s="1"/>
  <c r="AG212" i="17" s="1"/>
  <c r="AI144" i="17"/>
  <c r="AD144" i="17"/>
  <c r="AA144" i="17"/>
  <c r="AH144" i="17" s="1"/>
  <c r="AA209" i="17"/>
  <c r="AH209" i="17" s="1"/>
  <c r="AF208" i="17"/>
  <c r="AG208" i="17" s="1"/>
  <c r="AA200" i="17"/>
  <c r="AF200" i="17" s="1"/>
  <c r="AG200" i="17" s="1"/>
  <c r="AM197" i="17"/>
  <c r="AK197" i="17"/>
  <c r="AA195" i="17"/>
  <c r="AH195" i="17" s="1"/>
  <c r="AH190" i="17"/>
  <c r="AF190" i="17"/>
  <c r="AG190" i="17" s="1"/>
  <c r="AD184" i="17"/>
  <c r="AA163" i="17"/>
  <c r="AH163" i="17" s="1"/>
  <c r="AD154" i="17"/>
  <c r="AA142" i="17"/>
  <c r="AF142" i="17" s="1"/>
  <c r="AG142" i="17" s="1"/>
  <c r="AL134" i="17"/>
  <c r="AM134" i="17"/>
  <c r="AJ134" i="17"/>
  <c r="AK134" i="17"/>
  <c r="AA117" i="17"/>
  <c r="AH117" i="17" s="1"/>
  <c r="AK261" i="17"/>
  <c r="AK249" i="17"/>
  <c r="AH240" i="17"/>
  <c r="AI239" i="17"/>
  <c r="AK237" i="17"/>
  <c r="AH228" i="17"/>
  <c r="AI227" i="17"/>
  <c r="AK225" i="17"/>
  <c r="AL224" i="17"/>
  <c r="AA223" i="17"/>
  <c r="AF223" i="17" s="1"/>
  <c r="AG223" i="17" s="1"/>
  <c r="AD220" i="17"/>
  <c r="AH216" i="17"/>
  <c r="AK213" i="17"/>
  <c r="AL212" i="17"/>
  <c r="AA211" i="17"/>
  <c r="AH211" i="17" s="1"/>
  <c r="AM207" i="17"/>
  <c r="AL206" i="17"/>
  <c r="AD204" i="17"/>
  <c r="AM198" i="17"/>
  <c r="AJ177" i="17"/>
  <c r="AK177" i="17"/>
  <c r="AL177" i="17"/>
  <c r="AM177" i="17"/>
  <c r="AJ164" i="17"/>
  <c r="AK164" i="17"/>
  <c r="AL164" i="17"/>
  <c r="AM164" i="17"/>
  <c r="AA157" i="17"/>
  <c r="AF157" i="17" s="1"/>
  <c r="AG157" i="17" s="1"/>
  <c r="AI262" i="17"/>
  <c r="AI250" i="17"/>
  <c r="AI238" i="17"/>
  <c r="AA234" i="17"/>
  <c r="AH234" i="17" s="1"/>
  <c r="AI226" i="17"/>
  <c r="AK224" i="17"/>
  <c r="AA222" i="17"/>
  <c r="AF222" i="17" s="1"/>
  <c r="AG222" i="17" s="1"/>
  <c r="AI214" i="17"/>
  <c r="AK212" i="17"/>
  <c r="AA210" i="17"/>
  <c r="AH210" i="17" s="1"/>
  <c r="AM208" i="17"/>
  <c r="AL207" i="17"/>
  <c r="AK206" i="17"/>
  <c r="AM194" i="17"/>
  <c r="AF184" i="17"/>
  <c r="AG184" i="17" s="1"/>
  <c r="AH184" i="17"/>
  <c r="AJ182" i="17"/>
  <c r="AK182" i="17"/>
  <c r="AL182" i="17"/>
  <c r="AF170" i="17"/>
  <c r="AG170" i="17" s="1"/>
  <c r="AH170" i="17"/>
  <c r="AA166" i="17"/>
  <c r="AH166" i="17" s="1"/>
  <c r="AA162" i="17"/>
  <c r="AH162" i="17" s="1"/>
  <c r="AA119" i="17"/>
  <c r="AH119" i="17" s="1"/>
  <c r="AH238" i="17"/>
  <c r="AA221" i="17"/>
  <c r="AH221" i="17" s="1"/>
  <c r="AJ202" i="17"/>
  <c r="AK202" i="17"/>
  <c r="AL202" i="17"/>
  <c r="AK201" i="17"/>
  <c r="AL201" i="17"/>
  <c r="AM201" i="17"/>
  <c r="AL198" i="17"/>
  <c r="AJ198" i="17"/>
  <c r="AF196" i="17"/>
  <c r="AG196" i="17" s="1"/>
  <c r="AH196" i="17"/>
  <c r="AL194" i="17"/>
  <c r="AJ191" i="17"/>
  <c r="AK191" i="17"/>
  <c r="AM191" i="17"/>
  <c r="AJ189" i="17"/>
  <c r="AK189" i="17"/>
  <c r="AL189" i="17"/>
  <c r="AM189" i="17"/>
  <c r="AJ179" i="17"/>
  <c r="AK179" i="17"/>
  <c r="AL179" i="17"/>
  <c r="AM179" i="17"/>
  <c r="AA177" i="17"/>
  <c r="AF177" i="17" s="1"/>
  <c r="AG177" i="17" s="1"/>
  <c r="AA173" i="17"/>
  <c r="AH173" i="17" s="1"/>
  <c r="AJ169" i="17"/>
  <c r="AK169" i="17"/>
  <c r="AL169" i="17"/>
  <c r="AM169" i="17"/>
  <c r="AA164" i="17"/>
  <c r="AF164" i="17" s="1"/>
  <c r="AG164" i="17" s="1"/>
  <c r="AL162" i="17"/>
  <c r="AM162" i="17"/>
  <c r="AJ162" i="17"/>
  <c r="AF161" i="17"/>
  <c r="AG161" i="17" s="1"/>
  <c r="AA159" i="17"/>
  <c r="AH159" i="17" s="1"/>
  <c r="AI156" i="17"/>
  <c r="AD156" i="17"/>
  <c r="AA156" i="17"/>
  <c r="AH156" i="17" s="1"/>
  <c r="AJ143" i="17"/>
  <c r="AK143" i="17"/>
  <c r="AL143" i="17"/>
  <c r="AM143" i="17"/>
  <c r="AF130" i="17"/>
  <c r="AG130" i="17" s="1"/>
  <c r="AH130" i="17"/>
  <c r="AA90" i="17"/>
  <c r="AF90" i="17" s="1"/>
  <c r="AG90" i="17" s="1"/>
  <c r="AH51" i="17"/>
  <c r="AF51" i="17"/>
  <c r="AG51" i="17" s="1"/>
  <c r="AF204" i="17"/>
  <c r="AG204" i="17" s="1"/>
  <c r="AH204" i="17"/>
  <c r="AI166" i="17"/>
  <c r="AD166" i="17"/>
  <c r="AA113" i="17"/>
  <c r="AH113" i="17" s="1"/>
  <c r="AA107" i="17"/>
  <c r="AF107" i="17" s="1"/>
  <c r="AG107" i="17" s="1"/>
  <c r="AF94" i="17"/>
  <c r="AG94" i="17" s="1"/>
  <c r="AH94" i="17"/>
  <c r="AI235" i="17"/>
  <c r="AM231" i="17"/>
  <c r="AI223" i="17"/>
  <c r="AM219" i="17"/>
  <c r="AA219" i="17"/>
  <c r="AH219" i="17" s="1"/>
  <c r="AI211" i="17"/>
  <c r="AM203" i="17"/>
  <c r="AA201" i="17"/>
  <c r="AF201" i="17" s="1"/>
  <c r="AG201" i="17" s="1"/>
  <c r="AA197" i="17"/>
  <c r="AF197" i="17" s="1"/>
  <c r="AG197" i="17" s="1"/>
  <c r="AA193" i="17"/>
  <c r="AH193" i="17" s="1"/>
  <c r="AA191" i="17"/>
  <c r="AF191" i="17" s="1"/>
  <c r="AG191" i="17" s="1"/>
  <c r="AA189" i="17"/>
  <c r="AF189" i="17" s="1"/>
  <c r="AG189" i="17" s="1"/>
  <c r="AJ176" i="17"/>
  <c r="AK176" i="17"/>
  <c r="AL176" i="17"/>
  <c r="AM176" i="17"/>
  <c r="AA169" i="17"/>
  <c r="AH169" i="17" s="1"/>
  <c r="AJ153" i="17"/>
  <c r="AK153" i="17"/>
  <c r="AL153" i="17"/>
  <c r="AM153" i="17"/>
  <c r="AF59" i="17"/>
  <c r="AG59" i="17" s="1"/>
  <c r="AH59" i="17"/>
  <c r="AM242" i="17"/>
  <c r="AL231" i="17"/>
  <c r="AM230" i="17"/>
  <c r="AL219" i="17"/>
  <c r="AM218" i="17"/>
  <c r="AH199" i="17"/>
  <c r="AA187" i="17"/>
  <c r="AF187" i="17" s="1"/>
  <c r="AG187" i="17" s="1"/>
  <c r="AA178" i="17"/>
  <c r="AH178" i="17" s="1"/>
  <c r="AA174" i="17"/>
  <c r="AF174" i="17" s="1"/>
  <c r="AG174" i="17" s="1"/>
  <c r="AF146" i="17"/>
  <c r="AG146" i="17" s="1"/>
  <c r="AH146" i="17"/>
  <c r="AA120" i="17"/>
  <c r="AH120" i="17" s="1"/>
  <c r="AA62" i="17"/>
  <c r="AH62" i="17" s="1"/>
  <c r="AL242" i="17"/>
  <c r="AK231" i="17"/>
  <c r="AL230" i="17"/>
  <c r="AK219" i="17"/>
  <c r="AL218" i="17"/>
  <c r="AH208" i="17"/>
  <c r="AH205" i="17"/>
  <c r="AM196" i="17"/>
  <c r="AJ188" i="17"/>
  <c r="AK188" i="17"/>
  <c r="AL188" i="17"/>
  <c r="AM188" i="17"/>
  <c r="AA185" i="17"/>
  <c r="AH185" i="17" s="1"/>
  <c r="AJ181" i="17"/>
  <c r="AK181" i="17"/>
  <c r="AL181" i="17"/>
  <c r="AM181" i="17"/>
  <c r="AA176" i="17"/>
  <c r="AH176" i="17" s="1"/>
  <c r="AL174" i="17"/>
  <c r="AM174" i="17"/>
  <c r="AJ174" i="17"/>
  <c r="AA171" i="17"/>
  <c r="AF171" i="17" s="1"/>
  <c r="AG171" i="17" s="1"/>
  <c r="AI168" i="17"/>
  <c r="AD168" i="17"/>
  <c r="AA168" i="17"/>
  <c r="AH168" i="17" s="1"/>
  <c r="AH161" i="17"/>
  <c r="AF160" i="17"/>
  <c r="AG160" i="17" s="1"/>
  <c r="AH160" i="17"/>
  <c r="AJ155" i="17"/>
  <c r="AK155" i="17"/>
  <c r="AL155" i="17"/>
  <c r="AM155" i="17"/>
  <c r="AA153" i="17"/>
  <c r="AA149" i="17"/>
  <c r="AF149" i="17" s="1"/>
  <c r="AG149" i="17" s="1"/>
  <c r="AJ145" i="17"/>
  <c r="AK145" i="17"/>
  <c r="AL145" i="17"/>
  <c r="AM145" i="17"/>
  <c r="AM216" i="17"/>
  <c r="AF206" i="17"/>
  <c r="AG206" i="17" s="1"/>
  <c r="AH206" i="17"/>
  <c r="AM204" i="17"/>
  <c r="AI200" i="17"/>
  <c r="AK196" i="17"/>
  <c r="AA186" i="17"/>
  <c r="AF186" i="17" s="1"/>
  <c r="AG186" i="17" s="1"/>
  <c r="AI178" i="17"/>
  <c r="AD178" i="17"/>
  <c r="AA151" i="17"/>
  <c r="AH151" i="17" s="1"/>
  <c r="AA118" i="17"/>
  <c r="AF118" i="17" s="1"/>
  <c r="AG118" i="17" s="1"/>
  <c r="AL216" i="17"/>
  <c r="AL204" i="17"/>
  <c r="AJ203" i="17"/>
  <c r="AK203" i="17"/>
  <c r="AI192" i="17"/>
  <c r="AD192" i="17"/>
  <c r="AI190" i="17"/>
  <c r="AD190" i="17"/>
  <c r="AA188" i="17"/>
  <c r="AH188" i="17" s="1"/>
  <c r="AL186" i="17"/>
  <c r="AM186" i="17"/>
  <c r="AJ186" i="17"/>
  <c r="AA181" i="17"/>
  <c r="AF181" i="17" s="1"/>
  <c r="AG181" i="17" s="1"/>
  <c r="AF168" i="17"/>
  <c r="AG168" i="17" s="1"/>
  <c r="AJ165" i="17"/>
  <c r="AK165" i="17"/>
  <c r="AL165" i="17"/>
  <c r="AM165" i="17"/>
  <c r="AJ152" i="17"/>
  <c r="AK152" i="17"/>
  <c r="AL152" i="17"/>
  <c r="AM152" i="17"/>
  <c r="AA145" i="17"/>
  <c r="AF145" i="17" s="1"/>
  <c r="AG145" i="17" s="1"/>
  <c r="AH138" i="17"/>
  <c r="AF138" i="17"/>
  <c r="AG138" i="17" s="1"/>
  <c r="AK69" i="17"/>
  <c r="AL69" i="17"/>
  <c r="AM69" i="17"/>
  <c r="AJ69" i="17"/>
  <c r="AA38" i="17"/>
  <c r="AH38" i="17" s="1"/>
  <c r="AK204" i="17"/>
  <c r="AD203" i="17"/>
  <c r="AH202" i="17"/>
  <c r="AL197" i="17"/>
  <c r="AF163" i="17"/>
  <c r="AG163" i="17" s="1"/>
  <c r="AF158" i="17"/>
  <c r="AG158" i="17" s="1"/>
  <c r="AH158" i="17"/>
  <c r="AA154" i="17"/>
  <c r="AH154" i="17" s="1"/>
  <c r="AA150" i="17"/>
  <c r="AF150" i="17" s="1"/>
  <c r="AG150" i="17" s="1"/>
  <c r="AK185" i="17"/>
  <c r="AK173" i="17"/>
  <c r="AL172" i="17"/>
  <c r="AK161" i="17"/>
  <c r="AL160" i="17"/>
  <c r="AH152" i="17"/>
  <c r="AK149" i="17"/>
  <c r="AL148" i="17"/>
  <c r="AJ139" i="17"/>
  <c r="AK139" i="17"/>
  <c r="AM139" i="17"/>
  <c r="AH131" i="17"/>
  <c r="AJ127" i="17"/>
  <c r="AK127" i="17"/>
  <c r="AM127" i="17"/>
  <c r="AJ93" i="17"/>
  <c r="AK93" i="17"/>
  <c r="AL93" i="17"/>
  <c r="AM93" i="17"/>
  <c r="AA86" i="17"/>
  <c r="AF86" i="17" s="1"/>
  <c r="AG86" i="17" s="1"/>
  <c r="AM84" i="17"/>
  <c r="AJ84" i="17"/>
  <c r="AI76" i="17"/>
  <c r="AD76" i="17"/>
  <c r="AK129" i="17"/>
  <c r="AL129" i="17"/>
  <c r="AM129" i="17"/>
  <c r="AJ112" i="17"/>
  <c r="AK112" i="17"/>
  <c r="AL112" i="17"/>
  <c r="AM112" i="17"/>
  <c r="AF106" i="17"/>
  <c r="AG106" i="17" s="1"/>
  <c r="AH106" i="17"/>
  <c r="AJ103" i="17"/>
  <c r="AK103" i="17"/>
  <c r="AM103" i="17"/>
  <c r="AJ101" i="17"/>
  <c r="AK101" i="17"/>
  <c r="AL101" i="17"/>
  <c r="AM101" i="17"/>
  <c r="AI90" i="17"/>
  <c r="AD90" i="17"/>
  <c r="AL170" i="17"/>
  <c r="AL158" i="17"/>
  <c r="AF152" i="17"/>
  <c r="AG152" i="17" s="1"/>
  <c r="AL146" i="17"/>
  <c r="AK135" i="17"/>
  <c r="AL135" i="17"/>
  <c r="AM135" i="17"/>
  <c r="AA134" i="17"/>
  <c r="AF134" i="17" s="1"/>
  <c r="AG134" i="17" s="1"/>
  <c r="AL132" i="17"/>
  <c r="AJ125" i="17"/>
  <c r="AK125" i="17"/>
  <c r="AL125" i="17"/>
  <c r="AM125" i="17"/>
  <c r="AA123" i="17"/>
  <c r="AH123" i="17" s="1"/>
  <c r="AJ118" i="17"/>
  <c r="AK118" i="17"/>
  <c r="AL118" i="17"/>
  <c r="AJ116" i="17"/>
  <c r="AL116" i="17"/>
  <c r="AM116" i="17"/>
  <c r="AA109" i="17"/>
  <c r="AF109" i="17" s="1"/>
  <c r="AG109" i="17" s="1"/>
  <c r="AD103" i="17"/>
  <c r="AA93" i="17"/>
  <c r="AF93" i="17" s="1"/>
  <c r="AG93" i="17" s="1"/>
  <c r="AA80" i="17"/>
  <c r="AH80" i="17" s="1"/>
  <c r="AJ73" i="17"/>
  <c r="AL73" i="17"/>
  <c r="AM73" i="17"/>
  <c r="AA67" i="17"/>
  <c r="AF67" i="17" s="1"/>
  <c r="AH63" i="17"/>
  <c r="AF63" i="17"/>
  <c r="AG63" i="17" s="1"/>
  <c r="AA44" i="17"/>
  <c r="AH44" i="17" s="1"/>
  <c r="AA39" i="17"/>
  <c r="AF39" i="17" s="1"/>
  <c r="AG39" i="17" s="1"/>
  <c r="AH35" i="17"/>
  <c r="AA23" i="17"/>
  <c r="AF23" i="17" s="1"/>
  <c r="AG23" i="17" s="1"/>
  <c r="AK170" i="17"/>
  <c r="AK158" i="17"/>
  <c r="AK146" i="17"/>
  <c r="AI137" i="17"/>
  <c r="AD137" i="17"/>
  <c r="AK132" i="17"/>
  <c r="AA129" i="17"/>
  <c r="AH129" i="17" s="1"/>
  <c r="AA125" i="17"/>
  <c r="AF125" i="17" s="1"/>
  <c r="AG125" i="17" s="1"/>
  <c r="AI114" i="17"/>
  <c r="AD114" i="17"/>
  <c r="AK105" i="17"/>
  <c r="AL105" i="17"/>
  <c r="AM105" i="17"/>
  <c r="AJ87" i="17"/>
  <c r="AK87" i="17"/>
  <c r="AL87" i="17"/>
  <c r="AM87" i="17"/>
  <c r="AI52" i="17"/>
  <c r="AD52" i="17"/>
  <c r="AD34" i="17"/>
  <c r="AI34" i="17"/>
  <c r="AD7" i="17"/>
  <c r="AI7" i="17"/>
  <c r="AA179" i="17"/>
  <c r="AF179" i="17" s="1"/>
  <c r="AG179" i="17" s="1"/>
  <c r="AA167" i="17"/>
  <c r="AH167" i="17" s="1"/>
  <c r="AA155" i="17"/>
  <c r="AF155" i="17" s="1"/>
  <c r="AA143" i="17"/>
  <c r="AF143" i="17" s="1"/>
  <c r="AG143" i="17" s="1"/>
  <c r="AM141" i="17"/>
  <c r="AA137" i="17"/>
  <c r="AF137" i="17" s="1"/>
  <c r="AG137" i="17" s="1"/>
  <c r="AF131" i="17"/>
  <c r="AG131" i="17" s="1"/>
  <c r="AA112" i="17"/>
  <c r="AF112" i="17" s="1"/>
  <c r="AG112" i="17" s="1"/>
  <c r="AI110" i="17"/>
  <c r="AH97" i="17"/>
  <c r="AA96" i="17"/>
  <c r="AH96" i="17" s="1"/>
  <c r="AF95" i="17"/>
  <c r="AG95" i="17" s="1"/>
  <c r="AH95" i="17"/>
  <c r="AJ92" i="17"/>
  <c r="AK92" i="17"/>
  <c r="AL92" i="17"/>
  <c r="AM92" i="17"/>
  <c r="AF82" i="17"/>
  <c r="AG82" i="17" s="1"/>
  <c r="AH82" i="17"/>
  <c r="AA77" i="17"/>
  <c r="AF77" i="17" s="1"/>
  <c r="AG77" i="17" s="1"/>
  <c r="AF60" i="17"/>
  <c r="AG60" i="17" s="1"/>
  <c r="AA52" i="17"/>
  <c r="AH52" i="17" s="1"/>
  <c r="AA34" i="17"/>
  <c r="AH34" i="17" s="1"/>
  <c r="AJ140" i="17"/>
  <c r="AL140" i="17"/>
  <c r="AM140" i="17"/>
  <c r="AA135" i="17"/>
  <c r="AH135" i="17" s="1"/>
  <c r="AJ124" i="17"/>
  <c r="AK124" i="17"/>
  <c r="AL124" i="17"/>
  <c r="AM124" i="17"/>
  <c r="AA108" i="17"/>
  <c r="AF108" i="17" s="1"/>
  <c r="AG108" i="17" s="1"/>
  <c r="AA105" i="17"/>
  <c r="AF105" i="17" s="1"/>
  <c r="AG105" i="17" s="1"/>
  <c r="AK98" i="17"/>
  <c r="AL98" i="17"/>
  <c r="AM98" i="17"/>
  <c r="AA87" i="17"/>
  <c r="AH87" i="17" s="1"/>
  <c r="AJ81" i="17"/>
  <c r="AK81" i="17"/>
  <c r="AL81" i="17"/>
  <c r="AM81" i="17"/>
  <c r="AD64" i="17"/>
  <c r="AJ141" i="17"/>
  <c r="AD140" i="17"/>
  <c r="AJ136" i="17"/>
  <c r="AK136" i="17"/>
  <c r="AL136" i="17"/>
  <c r="AM136" i="17"/>
  <c r="AJ130" i="17"/>
  <c r="AK130" i="17"/>
  <c r="AL130" i="17"/>
  <c r="AJ128" i="17"/>
  <c r="AL128" i="17"/>
  <c r="AM128" i="17"/>
  <c r="AA121" i="17"/>
  <c r="AH121" i="17" s="1"/>
  <c r="AH114" i="17"/>
  <c r="AA110" i="17"/>
  <c r="AF110" i="17" s="1"/>
  <c r="AG110" i="17" s="1"/>
  <c r="AJ89" i="17"/>
  <c r="AK89" i="17"/>
  <c r="AL89" i="17"/>
  <c r="AM89" i="17"/>
  <c r="AA81" i="17"/>
  <c r="AH81" i="17" s="1"/>
  <c r="AF71" i="17"/>
  <c r="AG71" i="17" s="1"/>
  <c r="AH71" i="17"/>
  <c r="AK57" i="17"/>
  <c r="AJ57" i="17"/>
  <c r="AL57" i="17"/>
  <c r="AM57" i="17"/>
  <c r="AA54" i="17"/>
  <c r="AF54" i="17" s="1"/>
  <c r="AG54" i="17" s="1"/>
  <c r="AI26" i="17"/>
  <c r="AD26" i="17"/>
  <c r="AF11" i="17"/>
  <c r="AG11" i="17" s="1"/>
  <c r="AH11" i="17"/>
  <c r="AH9" i="17"/>
  <c r="AF9" i="17"/>
  <c r="AG9" i="17" s="1"/>
  <c r="AA140" i="17"/>
  <c r="AF140" i="17" s="1"/>
  <c r="AG140" i="17" s="1"/>
  <c r="AJ138" i="17"/>
  <c r="AK138" i="17"/>
  <c r="AL138" i="17"/>
  <c r="AA133" i="17"/>
  <c r="AH133" i="17" s="1"/>
  <c r="AD128" i="17"/>
  <c r="AI126" i="17"/>
  <c r="AD126" i="17"/>
  <c r="AI102" i="17"/>
  <c r="AD102" i="17"/>
  <c r="AA100" i="17"/>
  <c r="AH100" i="17" s="1"/>
  <c r="AA98" i="17"/>
  <c r="AF98" i="17" s="1"/>
  <c r="AG98" i="17" s="1"/>
  <c r="AF97" i="17"/>
  <c r="AG97" i="17" s="1"/>
  <c r="AM96" i="17"/>
  <c r="AJ96" i="17"/>
  <c r="AA85" i="17"/>
  <c r="AF85" i="17" s="1"/>
  <c r="AG85" i="17" s="1"/>
  <c r="AA75" i="17"/>
  <c r="AM199" i="17"/>
  <c r="AM187" i="17"/>
  <c r="AM175" i="17"/>
  <c r="AM163" i="17"/>
  <c r="AM151" i="17"/>
  <c r="AD138" i="17"/>
  <c r="AA124" i="17"/>
  <c r="AH124" i="17" s="1"/>
  <c r="AI122" i="17"/>
  <c r="AJ115" i="17"/>
  <c r="AK115" i="17"/>
  <c r="AM115" i="17"/>
  <c r="AK111" i="17"/>
  <c r="AL111" i="17"/>
  <c r="AM111" i="17"/>
  <c r="AM108" i="17"/>
  <c r="AJ108" i="17"/>
  <c r="AJ106" i="17"/>
  <c r="AK106" i="17"/>
  <c r="AL106" i="17"/>
  <c r="AJ104" i="17"/>
  <c r="AL104" i="17"/>
  <c r="AM104" i="17"/>
  <c r="AJ91" i="17"/>
  <c r="AK91" i="17"/>
  <c r="AL91" i="17"/>
  <c r="AM91" i="17"/>
  <c r="AA57" i="17"/>
  <c r="AF57" i="17" s="1"/>
  <c r="AG57" i="17" s="1"/>
  <c r="AA53" i="17"/>
  <c r="AF53" i="17" s="1"/>
  <c r="AG53" i="17" s="1"/>
  <c r="AA30" i="17"/>
  <c r="AF30" i="17" s="1"/>
  <c r="AG30" i="17" s="1"/>
  <c r="AM120" i="17"/>
  <c r="AK117" i="17"/>
  <c r="AL117" i="17"/>
  <c r="AM117" i="17"/>
  <c r="AH85" i="17"/>
  <c r="AA84" i="17"/>
  <c r="AH84" i="17" s="1"/>
  <c r="AF83" i="17"/>
  <c r="AG83" i="17" s="1"/>
  <c r="AH83" i="17"/>
  <c r="AA66" i="17"/>
  <c r="AF66" i="17" s="1"/>
  <c r="AG66" i="17" s="1"/>
  <c r="AJ61" i="17"/>
  <c r="AL61" i="17"/>
  <c r="AM61" i="17"/>
  <c r="AK61" i="17"/>
  <c r="AA42" i="17"/>
  <c r="AF42" i="17" s="1"/>
  <c r="AG42" i="17" s="1"/>
  <c r="AJ37" i="17"/>
  <c r="AL37" i="17"/>
  <c r="AM37" i="17"/>
  <c r="AK37" i="17"/>
  <c r="AK19" i="17"/>
  <c r="AD141" i="17"/>
  <c r="AA136" i="17"/>
  <c r="AH136" i="17" s="1"/>
  <c r="AL127" i="17"/>
  <c r="AA122" i="17"/>
  <c r="AF122" i="17" s="1"/>
  <c r="AG122" i="17" s="1"/>
  <c r="AL120" i="17"/>
  <c r="AJ113" i="17"/>
  <c r="AK113" i="17"/>
  <c r="AL113" i="17"/>
  <c r="AM113" i="17"/>
  <c r="AA111" i="17"/>
  <c r="AH111" i="17" s="1"/>
  <c r="AJ99" i="17"/>
  <c r="AK99" i="17"/>
  <c r="AL99" i="17"/>
  <c r="AM99" i="17"/>
  <c r="AK86" i="17"/>
  <c r="AL86" i="17"/>
  <c r="AM86" i="17"/>
  <c r="AH76" i="17"/>
  <c r="AH47" i="17"/>
  <c r="AA21" i="17"/>
  <c r="AH21" i="17" s="1"/>
  <c r="AL94" i="17"/>
  <c r="AL82" i="17"/>
  <c r="AH75" i="17"/>
  <c r="AA72" i="17"/>
  <c r="AH72" i="17" s="1"/>
  <c r="AM66" i="17"/>
  <c r="AA64" i="17"/>
  <c r="AH64" i="17" s="1"/>
  <c r="AI46" i="17"/>
  <c r="AD29" i="17"/>
  <c r="AI29" i="17"/>
  <c r="AJ27" i="17"/>
  <c r="AK27" i="17"/>
  <c r="AA24" i="17"/>
  <c r="AF24" i="17" s="1"/>
  <c r="AG24" i="17" s="1"/>
  <c r="AD22" i="17"/>
  <c r="AI22" i="17"/>
  <c r="AK14" i="17"/>
  <c r="AL14" i="17"/>
  <c r="AD10" i="17"/>
  <c r="AI10" i="17"/>
  <c r="AA128" i="17"/>
  <c r="AF128" i="17" s="1"/>
  <c r="AG128" i="17" s="1"/>
  <c r="AD125" i="17"/>
  <c r="AA116" i="17"/>
  <c r="AF116" i="17" s="1"/>
  <c r="AG116" i="17" s="1"/>
  <c r="AD113" i="17"/>
  <c r="AA104" i="17"/>
  <c r="AF104" i="17" s="1"/>
  <c r="AG104" i="17" s="1"/>
  <c r="AD101" i="17"/>
  <c r="AK94" i="17"/>
  <c r="AA92" i="17"/>
  <c r="AF92" i="17" s="1"/>
  <c r="AG92" i="17" s="1"/>
  <c r="AD89" i="17"/>
  <c r="AK82" i="17"/>
  <c r="AM74" i="17"/>
  <c r="AF69" i="17"/>
  <c r="AG69" i="17" s="1"/>
  <c r="AL66" i="17"/>
  <c r="AM59" i="17"/>
  <c r="AM58" i="17"/>
  <c r="AJ58" i="17"/>
  <c r="AM51" i="17"/>
  <c r="AH50" i="17"/>
  <c r="AA49" i="17"/>
  <c r="AH49" i="17" s="1"/>
  <c r="AK47" i="17"/>
  <c r="AA37" i="17"/>
  <c r="AF37" i="17" s="1"/>
  <c r="AG37" i="17" s="1"/>
  <c r="AA29" i="17"/>
  <c r="AH29" i="17" s="1"/>
  <c r="AF26" i="17"/>
  <c r="AG26" i="17" s="1"/>
  <c r="AA22" i="17"/>
  <c r="AF22" i="17" s="1"/>
  <c r="AG22" i="17" s="1"/>
  <c r="AA12" i="17"/>
  <c r="AH12" i="17" s="1"/>
  <c r="AA10" i="17"/>
  <c r="AF10" i="17" s="1"/>
  <c r="AG10" i="17" s="1"/>
  <c r="AJ6" i="17"/>
  <c r="AK6" i="17"/>
  <c r="AL6" i="17"/>
  <c r="AM6" i="17"/>
  <c r="AA139" i="17"/>
  <c r="AF139" i="17" s="1"/>
  <c r="AG139" i="17" s="1"/>
  <c r="AI131" i="17"/>
  <c r="AA127" i="17"/>
  <c r="AF127" i="17" s="1"/>
  <c r="AG127" i="17" s="1"/>
  <c r="AI119" i="17"/>
  <c r="AA115" i="17"/>
  <c r="AF115" i="17" s="1"/>
  <c r="AG115" i="17" s="1"/>
  <c r="AI107" i="17"/>
  <c r="AA103" i="17"/>
  <c r="AF103" i="17" s="1"/>
  <c r="AG103" i="17" s="1"/>
  <c r="AA91" i="17"/>
  <c r="AH91" i="17" s="1"/>
  <c r="AI83" i="17"/>
  <c r="AK80" i="17"/>
  <c r="AF78" i="17"/>
  <c r="AG78" i="17" s="1"/>
  <c r="AD77" i="17"/>
  <c r="AM71" i="17"/>
  <c r="AI70" i="17"/>
  <c r="AJ66" i="17"/>
  <c r="AA61" i="17"/>
  <c r="AF61" i="17" s="1"/>
  <c r="AG61" i="17" s="1"/>
  <c r="AK59" i="17"/>
  <c r="AD53" i="17"/>
  <c r="AJ47" i="17"/>
  <c r="AH45" i="17"/>
  <c r="AJ43" i="17"/>
  <c r="AK43" i="17"/>
  <c r="AM43" i="17"/>
  <c r="AJ40" i="17"/>
  <c r="AM40" i="17"/>
  <c r="AJ35" i="17"/>
  <c r="AL35" i="17"/>
  <c r="AK30" i="17"/>
  <c r="AL30" i="17"/>
  <c r="AD17" i="17"/>
  <c r="AI17" i="17"/>
  <c r="AJ15" i="17"/>
  <c r="AK15" i="17"/>
  <c r="AA73" i="17"/>
  <c r="AH73" i="17" s="1"/>
  <c r="AF56" i="17"/>
  <c r="AG56" i="17" s="1"/>
  <c r="AJ51" i="17"/>
  <c r="AK51" i="17"/>
  <c r="AK50" i="17"/>
  <c r="AL50" i="17"/>
  <c r="AA40" i="17"/>
  <c r="AH40" i="17" s="1"/>
  <c r="AJ25" i="17"/>
  <c r="AL25" i="17"/>
  <c r="AM25" i="17"/>
  <c r="AA17" i="17"/>
  <c r="AH17" i="17" s="1"/>
  <c r="AF14" i="17"/>
  <c r="AG14" i="17" s="1"/>
  <c r="AA6" i="17"/>
  <c r="AH6" i="17" s="1"/>
  <c r="AJ4" i="17"/>
  <c r="AL4" i="17"/>
  <c r="AM4" i="17"/>
  <c r="AA3" i="17"/>
  <c r="AH3" i="17" s="1"/>
  <c r="AA101" i="17"/>
  <c r="AF101" i="17" s="1"/>
  <c r="AG101" i="17" s="1"/>
  <c r="AA89" i="17"/>
  <c r="AF89" i="17" s="1"/>
  <c r="AG89" i="17" s="1"/>
  <c r="AI79" i="17"/>
  <c r="AJ71" i="17"/>
  <c r="AJ63" i="17"/>
  <c r="AK63" i="17"/>
  <c r="AK62" i="17"/>
  <c r="AL62" i="17"/>
  <c r="AL60" i="17"/>
  <c r="AL55" i="17"/>
  <c r="AD50" i="17"/>
  <c r="AA46" i="17"/>
  <c r="AH46" i="17" s="1"/>
  <c r="AF33" i="17"/>
  <c r="AG33" i="17" s="1"/>
  <c r="AA32" i="17"/>
  <c r="AH32" i="17" s="1"/>
  <c r="AM11" i="17"/>
  <c r="AA4" i="17"/>
  <c r="AF4" i="17" s="1"/>
  <c r="AM100" i="17"/>
  <c r="AH93" i="17"/>
  <c r="AM88" i="17"/>
  <c r="AJ75" i="17"/>
  <c r="AK75" i="17"/>
  <c r="AK74" i="17"/>
  <c r="AL74" i="17"/>
  <c r="AH69" i="17"/>
  <c r="AA58" i="17"/>
  <c r="AH58" i="17" s="1"/>
  <c r="AK48" i="17"/>
  <c r="AM48" i="17"/>
  <c r="AI38" i="17"/>
  <c r="AD38" i="17"/>
  <c r="AD33" i="17"/>
  <c r="AJ23" i="17"/>
  <c r="AL23" i="17"/>
  <c r="AK18" i="17"/>
  <c r="AL18" i="17"/>
  <c r="AM18" i="17"/>
  <c r="AL16" i="17"/>
  <c r="AJ13" i="17"/>
  <c r="AL13" i="17"/>
  <c r="AM13" i="17"/>
  <c r="AL100" i="17"/>
  <c r="AL88" i="17"/>
  <c r="AA70" i="17"/>
  <c r="AF70" i="17" s="1"/>
  <c r="AG70" i="17" s="1"/>
  <c r="AF65" i="17"/>
  <c r="AG65" i="17" s="1"/>
  <c r="AH65" i="17"/>
  <c r="AK60" i="17"/>
  <c r="AM60" i="17"/>
  <c r="AJ55" i="17"/>
  <c r="AM55" i="17"/>
  <c r="AF27" i="17"/>
  <c r="AG27" i="17" s="1"/>
  <c r="AH27" i="17"/>
  <c r="AA25" i="17"/>
  <c r="AF25" i="17" s="1"/>
  <c r="AG25" i="17" s="1"/>
  <c r="AJ11" i="17"/>
  <c r="AL11" i="17"/>
  <c r="AK100" i="17"/>
  <c r="AK88" i="17"/>
  <c r="AA79" i="17"/>
  <c r="AF79" i="17" s="1"/>
  <c r="AG79" i="17" s="1"/>
  <c r="AH78" i="17"/>
  <c r="AF75" i="17"/>
  <c r="AG75" i="17" s="1"/>
  <c r="AK72" i="17"/>
  <c r="AM72" i="17"/>
  <c r="AI67" i="17"/>
  <c r="AD59" i="17"/>
  <c r="AF50" i="17"/>
  <c r="AG50" i="17" s="1"/>
  <c r="AM42" i="17"/>
  <c r="AD41" i="17"/>
  <c r="AI41" i="17"/>
  <c r="AJ39" i="17"/>
  <c r="AK39" i="17"/>
  <c r="AH33" i="17"/>
  <c r="AI31" i="17"/>
  <c r="AJ28" i="17"/>
  <c r="AM28" i="17"/>
  <c r="AF21" i="17"/>
  <c r="AG21" i="17" s="1"/>
  <c r="AA18" i="17"/>
  <c r="AF18" i="17" s="1"/>
  <c r="AG18" i="17" s="1"/>
  <c r="AA13" i="17"/>
  <c r="AF13" i="17" s="1"/>
  <c r="AG13" i="17" s="1"/>
  <c r="AA8" i="17"/>
  <c r="AH8" i="17" s="1"/>
  <c r="AL45" i="17"/>
  <c r="AK45" i="17"/>
  <c r="AA41" i="17"/>
  <c r="AF41" i="17" s="1"/>
  <c r="AG41" i="17" s="1"/>
  <c r="AA28" i="17"/>
  <c r="AF28" i="17" s="1"/>
  <c r="AG28" i="17" s="1"/>
  <c r="AF15" i="17"/>
  <c r="AG15" i="17" s="1"/>
  <c r="AH15" i="17"/>
  <c r="AD3" i="17"/>
  <c r="AF74" i="17"/>
  <c r="AG74" i="17" s="1"/>
  <c r="AH56" i="17"/>
  <c r="AA55" i="17"/>
  <c r="AH55" i="17" s="1"/>
  <c r="AJ49" i="17"/>
  <c r="AL49" i="17"/>
  <c r="AM49" i="17"/>
  <c r="AF47" i="17"/>
  <c r="AG47" i="17" s="1"/>
  <c r="AK42" i="17"/>
  <c r="AL42" i="17"/>
  <c r="AA36" i="17"/>
  <c r="AF36" i="17" s="1"/>
  <c r="AG36" i="17" s="1"/>
  <c r="AA20" i="17"/>
  <c r="AF20" i="17" s="1"/>
  <c r="AG20" i="17" s="1"/>
  <c r="AJ16" i="17"/>
  <c r="AM16" i="17"/>
  <c r="AD5" i="17"/>
  <c r="AI5" i="17"/>
  <c r="AH60" i="17"/>
  <c r="AH48" i="17"/>
  <c r="AA43" i="17"/>
  <c r="AF43" i="17" s="1"/>
  <c r="AG43" i="17" s="1"/>
  <c r="AD40" i="17"/>
  <c r="AA31" i="17"/>
  <c r="AH31" i="17" s="1"/>
  <c r="AD28" i="17"/>
  <c r="AK21" i="17"/>
  <c r="AA19" i="17"/>
  <c r="AF19" i="17" s="1"/>
  <c r="AG19" i="17" s="1"/>
  <c r="AD16" i="17"/>
  <c r="AK9" i="17"/>
  <c r="AA7" i="17"/>
  <c r="AH7" i="17" s="1"/>
  <c r="AD4" i="17"/>
  <c r="AD14" i="17"/>
  <c r="AM36" i="17"/>
  <c r="AM24" i="17"/>
  <c r="AM12" i="17"/>
  <c r="AJ585" i="17" l="1"/>
  <c r="AF309" i="17"/>
  <c r="AG309" i="17" s="1"/>
  <c r="AH597" i="17"/>
  <c r="AM430" i="17"/>
  <c r="AF3" i="17"/>
  <c r="AG3" i="17" s="1"/>
  <c r="AF569" i="17"/>
  <c r="AG569" i="17" s="1"/>
  <c r="AL607" i="17"/>
  <c r="AJ187" i="17"/>
  <c r="AF233" i="17"/>
  <c r="AG233" i="17" s="1"/>
  <c r="AM607" i="17"/>
  <c r="AL456" i="17"/>
  <c r="AL187" i="17"/>
  <c r="AL585" i="17"/>
  <c r="AK456" i="17"/>
  <c r="AK572" i="17"/>
  <c r="AL78" i="17"/>
  <c r="AH86" i="17"/>
  <c r="AK78" i="17"/>
  <c r="AK585" i="17"/>
  <c r="AJ69" i="16"/>
  <c r="AL69" i="16"/>
  <c r="AM69" i="16"/>
  <c r="AJ645" i="16"/>
  <c r="AK645" i="16"/>
  <c r="AH54" i="17"/>
  <c r="AH157" i="17"/>
  <c r="AH142" i="17"/>
  <c r="AF368" i="17"/>
  <c r="AG368" i="17" s="1"/>
  <c r="AJ703" i="16"/>
  <c r="AM703" i="16"/>
  <c r="AJ784" i="16"/>
  <c r="AL784" i="16"/>
  <c r="AM701" i="16"/>
  <c r="AL317" i="16"/>
  <c r="AK317" i="16"/>
  <c r="AF29" i="17"/>
  <c r="AG29" i="17" s="1"/>
  <c r="AF221" i="17"/>
  <c r="AG221" i="17" s="1"/>
  <c r="AF355" i="17"/>
  <c r="AG355" i="17" s="1"/>
  <c r="AM360" i="16"/>
  <c r="AH107" i="17"/>
  <c r="AH357" i="17"/>
  <c r="AH561" i="17"/>
  <c r="AF624" i="17"/>
  <c r="AG624" i="17" s="1"/>
  <c r="AL471" i="16"/>
  <c r="AK471" i="16"/>
  <c r="AM773" i="16"/>
  <c r="AK773" i="16"/>
  <c r="AL507" i="16"/>
  <c r="AK507" i="16"/>
  <c r="AK544" i="16"/>
  <c r="AL544" i="16"/>
  <c r="AF522" i="17"/>
  <c r="AG522" i="17" s="1"/>
  <c r="AH679" i="17"/>
  <c r="AF793" i="17"/>
  <c r="AG793" i="17" s="1"/>
  <c r="AH343" i="17"/>
  <c r="AF680" i="17"/>
  <c r="AG680" i="17" s="1"/>
  <c r="AJ623" i="16"/>
  <c r="AL623" i="16"/>
  <c r="AJ619" i="16"/>
  <c r="AM619" i="16"/>
  <c r="AL402" i="16"/>
  <c r="AK402" i="16"/>
  <c r="AL790" i="16"/>
  <c r="AJ790" i="16"/>
  <c r="AK790" i="16"/>
  <c r="AM790" i="16"/>
  <c r="AJ723" i="17"/>
  <c r="AJ636" i="16"/>
  <c r="AK636" i="16"/>
  <c r="AF144" i="17"/>
  <c r="AG144" i="17" s="1"/>
  <c r="AJ151" i="17"/>
  <c r="AK758" i="15"/>
  <c r="AJ758" i="15"/>
  <c r="AM758" i="15"/>
  <c r="AJ160" i="15"/>
  <c r="AM160" i="15"/>
  <c r="AM336" i="15"/>
  <c r="AL336" i="15"/>
  <c r="AK653" i="15"/>
  <c r="AL653" i="15"/>
  <c r="AL688" i="15"/>
  <c r="AJ688" i="15"/>
  <c r="AK688" i="15"/>
  <c r="AH41" i="17"/>
  <c r="AF32" i="17"/>
  <c r="AG32" i="17" s="1"/>
  <c r="AF52" i="17"/>
  <c r="AG52" i="17" s="1"/>
  <c r="AF269" i="17"/>
  <c r="AG269" i="17" s="1"/>
  <c r="AH677" i="17"/>
  <c r="AK191" i="15"/>
  <c r="AM195" i="15"/>
  <c r="AL328" i="15"/>
  <c r="AL513" i="15"/>
  <c r="AM633" i="15"/>
  <c r="AJ707" i="15"/>
  <c r="AL707" i="15"/>
  <c r="AM707" i="15"/>
  <c r="AM226" i="15"/>
  <c r="AK226" i="15"/>
  <c r="AL430" i="15"/>
  <c r="AL758" i="15"/>
  <c r="AM238" i="15"/>
  <c r="AJ238" i="15"/>
  <c r="AM53" i="15"/>
  <c r="AJ53" i="15"/>
  <c r="AK53" i="15"/>
  <c r="AM101" i="15"/>
  <c r="AK101" i="15"/>
  <c r="AF166" i="17"/>
  <c r="AG166" i="17" s="1"/>
  <c r="AF318" i="17"/>
  <c r="AG318" i="17" s="1"/>
  <c r="AH770" i="17"/>
  <c r="AH763" i="17"/>
  <c r="AF753" i="17"/>
  <c r="AG753" i="17" s="1"/>
  <c r="AL6" i="15"/>
  <c r="AK6" i="15"/>
  <c r="AK443" i="15"/>
  <c r="AL633" i="15"/>
  <c r="AH449" i="17"/>
  <c r="AM759" i="15"/>
  <c r="AJ759" i="15"/>
  <c r="AK759" i="15"/>
  <c r="AH750" i="17"/>
  <c r="AK761" i="17"/>
  <c r="AM310" i="15"/>
  <c r="AJ310" i="15"/>
  <c r="AK310" i="15"/>
  <c r="AL724" i="15"/>
  <c r="AJ724" i="15"/>
  <c r="AK724" i="15"/>
  <c r="AM702" i="15"/>
  <c r="AM653" i="15"/>
  <c r="AM783" i="15"/>
  <c r="AJ783" i="15"/>
  <c r="AK783" i="15"/>
  <c r="AM274" i="15"/>
  <c r="AJ274" i="15"/>
  <c r="AK274" i="15"/>
  <c r="AK690" i="15"/>
  <c r="AL690" i="15"/>
  <c r="AH145" i="17"/>
  <c r="AH194" i="17"/>
  <c r="AH363" i="17"/>
  <c r="AH295" i="17"/>
  <c r="AM766" i="17"/>
  <c r="AM449" i="17"/>
  <c r="AK270" i="15"/>
  <c r="AJ270" i="15"/>
  <c r="AL270" i="15"/>
  <c r="AK342" i="15"/>
  <c r="AL342" i="15"/>
  <c r="AL146" i="15"/>
  <c r="AJ146" i="15"/>
  <c r="AJ392" i="17"/>
  <c r="AF635" i="17"/>
  <c r="AG635" i="17" s="1"/>
  <c r="AM235" i="15"/>
  <c r="AK160" i="15"/>
  <c r="AJ336" i="15"/>
  <c r="AH105" i="17"/>
  <c r="AF17" i="17"/>
  <c r="AG17" i="17" s="1"/>
  <c r="AF44" i="17"/>
  <c r="AG44" i="17" s="1"/>
  <c r="AH214" i="17"/>
  <c r="AH581" i="17"/>
  <c r="AJ195" i="15"/>
  <c r="AM407" i="15"/>
  <c r="AL235" i="15"/>
  <c r="AM752" i="15"/>
  <c r="AH649" i="17"/>
  <c r="AM761" i="17"/>
  <c r="AJ695" i="15"/>
  <c r="AM695" i="15"/>
  <c r="AH200" i="17"/>
  <c r="AF226" i="17"/>
  <c r="AG226" i="17" s="1"/>
  <c r="AH374" i="17"/>
  <c r="AH291" i="17"/>
  <c r="AF429" i="17"/>
  <c r="AG429" i="17" s="1"/>
  <c r="AF730" i="17"/>
  <c r="AG730" i="17" s="1"/>
  <c r="AL752" i="15"/>
  <c r="AJ520" i="17"/>
  <c r="AJ417" i="15"/>
  <c r="AM417" i="15"/>
  <c r="AK295" i="17"/>
  <c r="AJ295" i="17"/>
  <c r="AM492" i="17"/>
  <c r="AK492" i="17"/>
  <c r="AL492" i="17"/>
  <c r="AK666" i="17"/>
  <c r="AM666" i="17"/>
  <c r="AK163" i="17"/>
  <c r="AJ163" i="17"/>
  <c r="AF175" i="17"/>
  <c r="AG175" i="17" s="1"/>
  <c r="AH314" i="17"/>
  <c r="AF277" i="17"/>
  <c r="AG277" i="17" s="1"/>
  <c r="AM285" i="17"/>
  <c r="AH299" i="17"/>
  <c r="AF495" i="17"/>
  <c r="AG495" i="17" s="1"/>
  <c r="AF579" i="17"/>
  <c r="AG579" i="17" s="1"/>
  <c r="AH566" i="17"/>
  <c r="AF667" i="17"/>
  <c r="AG667" i="17" s="1"/>
  <c r="AH636" i="17"/>
  <c r="AH88" i="17"/>
  <c r="AJ294" i="17"/>
  <c r="AL294" i="17"/>
  <c r="AM294" i="17"/>
  <c r="AM573" i="17"/>
  <c r="AK573" i="17"/>
  <c r="AK195" i="17"/>
  <c r="AJ195" i="17"/>
  <c r="AH148" i="17"/>
  <c r="AF64" i="17"/>
  <c r="AG64" i="17" s="1"/>
  <c r="AH192" i="17"/>
  <c r="AF287" i="17"/>
  <c r="AG287" i="17" s="1"/>
  <c r="AH332" i="17"/>
  <c r="AF303" i="17"/>
  <c r="AG303" i="17" s="1"/>
  <c r="AH401" i="17"/>
  <c r="AH465" i="17"/>
  <c r="AH430" i="17"/>
  <c r="AH498" i="17"/>
  <c r="AH726" i="17"/>
  <c r="AH647" i="17"/>
  <c r="AF790" i="17"/>
  <c r="AG790" i="17" s="1"/>
  <c r="AH754" i="17"/>
  <c r="AH615" i="17"/>
  <c r="AJ583" i="17"/>
  <c r="AL583" i="17"/>
  <c r="AM583" i="17"/>
  <c r="AJ329" i="17"/>
  <c r="AM329" i="17"/>
  <c r="AJ282" i="17"/>
  <c r="AL282" i="17"/>
  <c r="AK54" i="17"/>
  <c r="AL54" i="17"/>
  <c r="AH66" i="17"/>
  <c r="AM19" i="17"/>
  <c r="AH164" i="17"/>
  <c r="AM681" i="17"/>
  <c r="AF165" i="17"/>
  <c r="AG165" i="17" s="1"/>
  <c r="AL629" i="17"/>
  <c r="AJ629" i="17"/>
  <c r="AK319" i="17"/>
  <c r="AJ319" i="17"/>
  <c r="AM319" i="17"/>
  <c r="AJ305" i="17"/>
  <c r="AK305" i="17"/>
  <c r="AM305" i="17"/>
  <c r="AM584" i="17"/>
  <c r="AJ584" i="17"/>
  <c r="AK584" i="17"/>
  <c r="AL584" i="17"/>
  <c r="AL19" i="17"/>
  <c r="AF188" i="17"/>
  <c r="AG188" i="17" s="1"/>
  <c r="AF126" i="17"/>
  <c r="AG126" i="17" s="1"/>
  <c r="AL288" i="17"/>
  <c r="AH444" i="17"/>
  <c r="AH396" i="17"/>
  <c r="AF423" i="17"/>
  <c r="AG423" i="17" s="1"/>
  <c r="AF475" i="17"/>
  <c r="AG475" i="17" s="1"/>
  <c r="AJ377" i="17"/>
  <c r="AM377" i="17"/>
  <c r="AM420" i="17"/>
  <c r="AL420" i="17"/>
  <c r="AM133" i="17"/>
  <c r="AL133" i="17"/>
  <c r="AL295" i="17"/>
  <c r="AL378" i="17"/>
  <c r="AJ172" i="17"/>
  <c r="AK172" i="17"/>
  <c r="AM172" i="17"/>
  <c r="AM330" i="17"/>
  <c r="AJ330" i="17"/>
  <c r="AK330" i="17"/>
  <c r="AL330" i="17"/>
  <c r="AM333" i="17"/>
  <c r="AL333" i="17"/>
  <c r="AH140" i="17"/>
  <c r="AH150" i="17"/>
  <c r="AH155" i="17"/>
  <c r="AH304" i="17"/>
  <c r="AL247" i="17"/>
  <c r="AH330" i="17"/>
  <c r="AM441" i="17"/>
  <c r="AF513" i="17"/>
  <c r="AG513" i="17" s="1"/>
  <c r="AF580" i="17"/>
  <c r="AG580" i="17" s="1"/>
  <c r="AF608" i="17"/>
  <c r="AG608" i="17" s="1"/>
  <c r="AF681" i="17"/>
  <c r="AG681" i="17" s="1"/>
  <c r="AL163" i="17"/>
  <c r="AJ332" i="17"/>
  <c r="AM332" i="17"/>
  <c r="AF178" i="17"/>
  <c r="AG178" i="17" s="1"/>
  <c r="AM255" i="17"/>
  <c r="AK247" i="17"/>
  <c r="AL255" i="17"/>
  <c r="AH317" i="17"/>
  <c r="AH410" i="17"/>
  <c r="AH476" i="17"/>
  <c r="AF500" i="17"/>
  <c r="AG500" i="17" s="1"/>
  <c r="AH502" i="17"/>
  <c r="AF588" i="17"/>
  <c r="AG588" i="17" s="1"/>
  <c r="AH545" i="17"/>
  <c r="AF643" i="17"/>
  <c r="AG643" i="17" s="1"/>
  <c r="AH744" i="17"/>
  <c r="AL400" i="17"/>
  <c r="AJ400" i="17"/>
  <c r="AH108" i="17"/>
  <c r="AK288" i="17"/>
  <c r="AF265" i="17"/>
  <c r="AG265" i="17" s="1"/>
  <c r="AF211" i="17"/>
  <c r="AG211" i="17" s="1"/>
  <c r="AK255" i="17"/>
  <c r="AH348" i="17"/>
  <c r="AH418" i="17"/>
  <c r="AF509" i="17"/>
  <c r="AG509" i="17" s="1"/>
  <c r="AF571" i="17"/>
  <c r="AG571" i="17" s="1"/>
  <c r="AH627" i="17"/>
  <c r="AH762" i="17"/>
  <c r="AF745" i="17"/>
  <c r="AG745" i="17" s="1"/>
  <c r="AM68" i="17"/>
  <c r="AM272" i="17"/>
  <c r="AJ341" i="17"/>
  <c r="AM341" i="17"/>
  <c r="AH30" i="17"/>
  <c r="AM324" i="17"/>
  <c r="AF499" i="17"/>
  <c r="AG499" i="17" s="1"/>
  <c r="AH666" i="17"/>
  <c r="AM378" i="17"/>
  <c r="AJ441" i="17"/>
  <c r="AJ760" i="17"/>
  <c r="AM760" i="17"/>
  <c r="AL20" i="17"/>
  <c r="AJ20" i="17"/>
  <c r="AK20" i="17"/>
  <c r="AM20" i="17"/>
  <c r="AF111" i="17"/>
  <c r="AG111" i="17" s="1"/>
  <c r="AM288" i="17"/>
  <c r="AH256" i="17"/>
  <c r="AH278" i="17"/>
  <c r="AL324" i="17"/>
  <c r="AH468" i="17"/>
  <c r="AF668" i="17"/>
  <c r="AG668" i="17" s="1"/>
  <c r="AF632" i="17"/>
  <c r="AG632" i="17" s="1"/>
  <c r="AH670" i="17"/>
  <c r="AM295" i="17"/>
  <c r="AK725" i="17"/>
  <c r="AJ666" i="17"/>
  <c r="AM593" i="17"/>
  <c r="AK68" i="17"/>
  <c r="AJ492" i="17"/>
  <c r="AJ249" i="17"/>
  <c r="AM249" i="17"/>
  <c r="AM97" i="17"/>
  <c r="AJ97" i="17"/>
  <c r="AH109" i="17"/>
  <c r="AF113" i="17"/>
  <c r="AG113" i="17" s="1"/>
  <c r="AL285" i="17"/>
  <c r="AL441" i="17"/>
  <c r="AF727" i="17"/>
  <c r="AG727" i="17" s="1"/>
  <c r="AL725" i="17"/>
  <c r="AM725" i="17"/>
  <c r="AJ261" i="17"/>
  <c r="AM261" i="17"/>
  <c r="AK275" i="16"/>
  <c r="AJ275" i="16"/>
  <c r="AF96" i="17"/>
  <c r="AG96" i="17" s="1"/>
  <c r="AH776" i="17"/>
  <c r="AJ715" i="16"/>
  <c r="AK715" i="16"/>
  <c r="AL715" i="16"/>
  <c r="AM715" i="16"/>
  <c r="AF38" i="17"/>
  <c r="AG38" i="17" s="1"/>
  <c r="AH53" i="17"/>
  <c r="AF81" i="17"/>
  <c r="AG81" i="17" s="1"/>
  <c r="AF40" i="17"/>
  <c r="AG40" i="17" s="1"/>
  <c r="AH98" i="17"/>
  <c r="AH236" i="17"/>
  <c r="AH427" i="17"/>
  <c r="AF432" i="17"/>
  <c r="AG432" i="17" s="1"/>
  <c r="AH421" i="17"/>
  <c r="AF409" i="17"/>
  <c r="AG409" i="17" s="1"/>
  <c r="AH533" i="17"/>
  <c r="AF602" i="17"/>
  <c r="AG602" i="17" s="1"/>
  <c r="AH701" i="17"/>
  <c r="AF622" i="17"/>
  <c r="AG622" i="17" s="1"/>
  <c r="AF749" i="17"/>
  <c r="AG749" i="17" s="1"/>
  <c r="AF728" i="17"/>
  <c r="AG728" i="17" s="1"/>
  <c r="AL214" i="16"/>
  <c r="AM204" i="16"/>
  <c r="AM591" i="16"/>
  <c r="AM659" i="16"/>
  <c r="AJ76" i="16"/>
  <c r="AM76" i="16"/>
  <c r="AK76" i="16"/>
  <c r="AK173" i="16"/>
  <c r="AM173" i="16"/>
  <c r="AK415" i="16"/>
  <c r="AM415" i="16"/>
  <c r="AJ415" i="16"/>
  <c r="AL415" i="16"/>
  <c r="AJ496" i="16"/>
  <c r="AK496" i="16"/>
  <c r="AL496" i="16"/>
  <c r="AM496" i="16"/>
  <c r="AK758" i="16"/>
  <c r="AL758" i="16"/>
  <c r="AJ647" i="16"/>
  <c r="AL647" i="16"/>
  <c r="AK780" i="16"/>
  <c r="AM780" i="16"/>
  <c r="AH259" i="17"/>
  <c r="AF264" i="17"/>
  <c r="AG264" i="17" s="1"/>
  <c r="AJ32" i="16"/>
  <c r="AH110" i="17"/>
  <c r="AH70" i="17"/>
  <c r="AH463" i="17"/>
  <c r="AF489" i="17"/>
  <c r="AG489" i="17" s="1"/>
  <c r="AF440" i="17"/>
  <c r="AG440" i="17" s="1"/>
  <c r="AH574" i="17"/>
  <c r="AH686" i="17"/>
  <c r="AF629" i="17"/>
  <c r="AG629" i="17" s="1"/>
  <c r="AH702" i="17"/>
  <c r="AF653" i="17"/>
  <c r="AG653" i="17" s="1"/>
  <c r="AH771" i="17"/>
  <c r="AM225" i="16"/>
  <c r="AL204" i="16"/>
  <c r="AM334" i="16"/>
  <c r="AL591" i="16"/>
  <c r="AK659" i="16"/>
  <c r="AJ90" i="16"/>
  <c r="AK90" i="16"/>
  <c r="AL84" i="16"/>
  <c r="AK84" i="16"/>
  <c r="AK55" i="16"/>
  <c r="AJ55" i="16"/>
  <c r="AM609" i="16"/>
  <c r="AJ609" i="16"/>
  <c r="AJ424" i="16"/>
  <c r="AK424" i="16"/>
  <c r="AL424" i="16"/>
  <c r="AM424" i="16"/>
  <c r="AL520" i="16"/>
  <c r="AM520" i="16"/>
  <c r="AJ520" i="16"/>
  <c r="AK520" i="16"/>
  <c r="AJ633" i="16"/>
  <c r="AK633" i="16"/>
  <c r="AJ617" i="16"/>
  <c r="AM617" i="16"/>
  <c r="AJ707" i="16"/>
  <c r="AL707" i="16"/>
  <c r="AL459" i="16"/>
  <c r="AK459" i="16"/>
  <c r="AH28" i="17"/>
  <c r="AJ219" i="16"/>
  <c r="AK219" i="16"/>
  <c r="AM219" i="16"/>
  <c r="AJ556" i="16"/>
  <c r="AK556" i="16"/>
  <c r="AL556" i="16"/>
  <c r="AM556" i="16"/>
  <c r="AH354" i="17"/>
  <c r="AF315" i="17"/>
  <c r="AG315" i="17" s="1"/>
  <c r="AH541" i="17"/>
  <c r="AF578" i="17"/>
  <c r="AG578" i="17" s="1"/>
  <c r="AK225" i="16"/>
  <c r="AK204" i="16"/>
  <c r="AJ459" i="16"/>
  <c r="AK591" i="16"/>
  <c r="AJ659" i="16"/>
  <c r="AJ100" i="16"/>
  <c r="AK100" i="16"/>
  <c r="AM100" i="16"/>
  <c r="AJ115" i="16"/>
  <c r="AK115" i="16"/>
  <c r="AJ57" i="16"/>
  <c r="AM57" i="16"/>
  <c r="AL57" i="16"/>
  <c r="AM50" i="16"/>
  <c r="AK50" i="16"/>
  <c r="AK152" i="16"/>
  <c r="AL152" i="16"/>
  <c r="AJ93" i="16"/>
  <c r="AL93" i="16"/>
  <c r="AM93" i="16"/>
  <c r="AJ532" i="16"/>
  <c r="AL532" i="16"/>
  <c r="AM532" i="16"/>
  <c r="AK532" i="16"/>
  <c r="AJ665" i="16"/>
  <c r="AM665" i="16"/>
  <c r="AL277" i="16"/>
  <c r="AM277" i="16"/>
  <c r="AJ705" i="16"/>
  <c r="AK705" i="16"/>
  <c r="AL705" i="16"/>
  <c r="AK708" i="16"/>
  <c r="AM708" i="16"/>
  <c r="AJ751" i="16"/>
  <c r="AK751" i="16"/>
  <c r="AM751" i="16"/>
  <c r="AL514" i="16"/>
  <c r="AM514" i="16"/>
  <c r="AF404" i="17"/>
  <c r="AG404" i="17" s="1"/>
  <c r="AJ202" i="16"/>
  <c r="AK202" i="16"/>
  <c r="AH787" i="17"/>
  <c r="AJ447" i="16"/>
  <c r="AJ624" i="16"/>
  <c r="AK624" i="16"/>
  <c r="AM624" i="16"/>
  <c r="AF55" i="17"/>
  <c r="AG55" i="17" s="1"/>
  <c r="AF100" i="17"/>
  <c r="AG100" i="17" s="1"/>
  <c r="AH225" i="17"/>
  <c r="AF310" i="17"/>
  <c r="AG310" i="17" s="1"/>
  <c r="AF339" i="17"/>
  <c r="AG339" i="17" s="1"/>
  <c r="AF387" i="17"/>
  <c r="AG387" i="17" s="1"/>
  <c r="AF345" i="17"/>
  <c r="AG345" i="17" s="1"/>
  <c r="AH442" i="17"/>
  <c r="AH607" i="17"/>
  <c r="AH700" i="17"/>
  <c r="AJ225" i="16"/>
  <c r="AL683" i="16"/>
  <c r="AL780" i="16"/>
  <c r="AH436" i="17"/>
  <c r="AJ105" i="16"/>
  <c r="AL105" i="16"/>
  <c r="AM105" i="16"/>
  <c r="AK378" i="16"/>
  <c r="AJ378" i="16"/>
  <c r="AM378" i="16"/>
  <c r="AK634" i="16"/>
  <c r="AJ634" i="16"/>
  <c r="AM634" i="16"/>
  <c r="AJ667" i="16"/>
  <c r="AK667" i="16"/>
  <c r="AL667" i="16"/>
  <c r="AM667" i="16"/>
  <c r="AL592" i="16"/>
  <c r="AK592" i="16"/>
  <c r="AJ592" i="16"/>
  <c r="AM592" i="16"/>
  <c r="AJ300" i="16"/>
  <c r="AM300" i="16"/>
  <c r="AF669" i="17"/>
  <c r="AG669" i="17" s="1"/>
  <c r="AF346" i="17"/>
  <c r="AG346" i="17" s="1"/>
  <c r="AH393" i="17"/>
  <c r="AF705" i="17"/>
  <c r="AG705" i="17" s="1"/>
  <c r="AF781" i="17"/>
  <c r="AG781" i="17" s="1"/>
  <c r="AM459" i="16"/>
  <c r="AL48" i="16"/>
  <c r="AK48" i="16"/>
  <c r="AH102" i="17"/>
  <c r="AF121" i="17"/>
  <c r="AG121" i="17" s="1"/>
  <c r="AH251" i="17"/>
  <c r="AH250" i="17"/>
  <c r="AH273" i="17"/>
  <c r="AF324" i="17"/>
  <c r="AG324" i="17" s="1"/>
  <c r="AF388" i="17"/>
  <c r="AG388" i="17" s="1"/>
  <c r="AF453" i="17"/>
  <c r="AG453" i="17" s="1"/>
  <c r="AH524" i="17"/>
  <c r="AH598" i="17"/>
  <c r="AF592" i="17"/>
  <c r="AG592" i="17" s="1"/>
  <c r="AH737" i="17"/>
  <c r="AL334" i="16"/>
  <c r="AK300" i="16"/>
  <c r="AK328" i="16"/>
  <c r="AI460" i="16"/>
  <c r="AM683" i="16"/>
  <c r="AJ780" i="16"/>
  <c r="AK122" i="16"/>
  <c r="AM122" i="16"/>
  <c r="AJ282" i="16"/>
  <c r="AM282" i="16"/>
  <c r="AK481" i="16"/>
  <c r="AJ481" i="16"/>
  <c r="AM481" i="16"/>
  <c r="AJ484" i="16"/>
  <c r="AK484" i="16"/>
  <c r="AM484" i="16"/>
  <c r="AL484" i="16"/>
  <c r="AJ211" i="16"/>
  <c r="AK211" i="16"/>
  <c r="AL423" i="16"/>
  <c r="AK423" i="16"/>
  <c r="AM26" i="16"/>
  <c r="AK26" i="16"/>
  <c r="AK306" i="16"/>
  <c r="AM306" i="16"/>
  <c r="AJ306" i="16"/>
  <c r="AL670" i="16"/>
  <c r="AJ670" i="16"/>
  <c r="AK670" i="16"/>
  <c r="AM670" i="16"/>
  <c r="AJ679" i="16"/>
  <c r="AK679" i="16"/>
  <c r="AL679" i="16"/>
  <c r="AM679" i="16"/>
  <c r="AJ725" i="16"/>
  <c r="AM725" i="16"/>
  <c r="AK567" i="16"/>
  <c r="AL567" i="16"/>
  <c r="AH747" i="17"/>
  <c r="AH222" i="17"/>
  <c r="AF16" i="17"/>
  <c r="AG16" i="17" s="1"/>
  <c r="AH22" i="17"/>
  <c r="AH132" i="17"/>
  <c r="AH239" i="17"/>
  <c r="AH217" i="17"/>
  <c r="AF292" i="17"/>
  <c r="AG292" i="17" s="1"/>
  <c r="AH281" i="17"/>
  <c r="AH306" i="17"/>
  <c r="AF397" i="17"/>
  <c r="AG397" i="17" s="1"/>
  <c r="AH454" i="17"/>
  <c r="AH435" i="17"/>
  <c r="AH460" i="17"/>
  <c r="AH687" i="17"/>
  <c r="AH788" i="17"/>
  <c r="AF714" i="17"/>
  <c r="AG714" i="17" s="1"/>
  <c r="AM112" i="16"/>
  <c r="AJ328" i="16"/>
  <c r="AK683" i="16"/>
  <c r="AF242" i="17"/>
  <c r="AG242" i="17" s="1"/>
  <c r="AK7" i="16"/>
  <c r="AJ7" i="16"/>
  <c r="AK318" i="16"/>
  <c r="AJ318" i="16"/>
  <c r="AM318" i="16"/>
  <c r="AK243" i="16"/>
  <c r="AM243" i="16"/>
  <c r="AJ375" i="16"/>
  <c r="AM375" i="16"/>
  <c r="AK134" i="16"/>
  <c r="AM134" i="16"/>
  <c r="AK566" i="16"/>
  <c r="AL566" i="16"/>
  <c r="AM566" i="16"/>
  <c r="AJ749" i="16"/>
  <c r="AM749" i="16"/>
  <c r="AL447" i="16"/>
  <c r="AK447" i="16"/>
  <c r="AJ695" i="16"/>
  <c r="AL695" i="16"/>
  <c r="AF312" i="17"/>
  <c r="AG312" i="17" s="1"/>
  <c r="AL353" i="16"/>
  <c r="AK353" i="16"/>
  <c r="AK753" i="16"/>
  <c r="AL753" i="16"/>
  <c r="AF58" i="17"/>
  <c r="AG58" i="17" s="1"/>
  <c r="AF274" i="17"/>
  <c r="AG274" i="17" s="1"/>
  <c r="AF424" i="17"/>
  <c r="AG424" i="17" s="1"/>
  <c r="AH512" i="17"/>
  <c r="AF591" i="17"/>
  <c r="AG591" i="17" s="1"/>
  <c r="AF603" i="17"/>
  <c r="AG603" i="17" s="1"/>
  <c r="AH606" i="17"/>
  <c r="AM202" i="16"/>
  <c r="AK40" i="16"/>
  <c r="AL112" i="16"/>
  <c r="AM328" i="16"/>
  <c r="AM647" i="16"/>
  <c r="AK695" i="16"/>
  <c r="AL765" i="16"/>
  <c r="AH563" i="17"/>
  <c r="AL36" i="16"/>
  <c r="AK36" i="16"/>
  <c r="AK38" i="16"/>
  <c r="AM38" i="16"/>
  <c r="AJ171" i="16"/>
  <c r="AM171" i="16"/>
  <c r="AK171" i="16"/>
  <c r="AJ81" i="16"/>
  <c r="AM81" i="16"/>
  <c r="AL81" i="16"/>
  <c r="AK457" i="16"/>
  <c r="AJ457" i="16"/>
  <c r="AM457" i="16"/>
  <c r="AL682" i="16"/>
  <c r="AJ682" i="16"/>
  <c r="AK682" i="16"/>
  <c r="AM682" i="16"/>
  <c r="AL754" i="16"/>
  <c r="AJ754" i="16"/>
  <c r="AM754" i="16"/>
  <c r="AK754" i="16"/>
  <c r="AJ581" i="16"/>
  <c r="AK581" i="16"/>
  <c r="AJ669" i="16"/>
  <c r="AK669" i="16"/>
  <c r="AL766" i="16"/>
  <c r="AJ766" i="16"/>
  <c r="AK766" i="16"/>
  <c r="AM766" i="16"/>
  <c r="AL202" i="16"/>
  <c r="AM275" i="16"/>
  <c r="AL14" i="16"/>
  <c r="AJ604" i="16"/>
  <c r="AK604" i="16"/>
  <c r="AJ45" i="16"/>
  <c r="AM45" i="16"/>
  <c r="AL45" i="16"/>
  <c r="AF68" i="17"/>
  <c r="AG68" i="17" s="1"/>
  <c r="AH118" i="17"/>
  <c r="AF359" i="17"/>
  <c r="AG359" i="17" s="1"/>
  <c r="AH5" i="17"/>
  <c r="AH365" i="17"/>
  <c r="AH505" i="17"/>
  <c r="AH746" i="17"/>
  <c r="AH663" i="17"/>
  <c r="AK146" i="16"/>
  <c r="AL40" i="16"/>
  <c r="AK112" i="16"/>
  <c r="AM218" i="16"/>
  <c r="AL404" i="16"/>
  <c r="AK765" i="16"/>
  <c r="AJ281" i="16"/>
  <c r="AK281" i="16"/>
  <c r="AL281" i="16"/>
  <c r="AM281" i="16"/>
  <c r="AL141" i="16"/>
  <c r="AM141" i="16"/>
  <c r="AM582" i="16"/>
  <c r="AK582" i="16"/>
  <c r="AH230" i="17"/>
  <c r="AJ214" i="16"/>
  <c r="AK214" i="16"/>
  <c r="AH425" i="17"/>
  <c r="AJ14" i="16"/>
  <c r="AH104" i="17"/>
  <c r="AH57" i="17"/>
  <c r="AF124" i="17"/>
  <c r="AG124" i="17" s="1"/>
  <c r="AF193" i="17"/>
  <c r="AG193" i="17" s="1"/>
  <c r="AH257" i="17"/>
  <c r="AF384" i="17"/>
  <c r="AG384" i="17" s="1"/>
  <c r="AH501" i="17"/>
  <c r="AF559" i="17"/>
  <c r="AG559" i="17" s="1"/>
  <c r="AF657" i="17"/>
  <c r="AG657" i="17" s="1"/>
  <c r="AH648" i="17"/>
  <c r="AM48" i="16"/>
  <c r="AL146" i="16"/>
  <c r="AJ40" i="16"/>
  <c r="AL275" i="16"/>
  <c r="AK218" i="16"/>
  <c r="AM753" i="16"/>
  <c r="AJ743" i="16"/>
  <c r="AL743" i="16"/>
  <c r="AK229" i="16"/>
  <c r="AM229" i="16"/>
  <c r="AL391" i="16"/>
  <c r="AM391" i="16"/>
  <c r="AL502" i="16"/>
  <c r="AM502" i="16"/>
  <c r="AL215" i="15"/>
  <c r="E13" i="18"/>
  <c r="AH623" i="17"/>
  <c r="AM149" i="15"/>
  <c r="AJ149" i="15"/>
  <c r="AK149" i="15"/>
  <c r="AL149" i="15"/>
  <c r="AK402" i="15"/>
  <c r="AJ402" i="15"/>
  <c r="AL402" i="15"/>
  <c r="AM402" i="15"/>
  <c r="AJ103" i="15"/>
  <c r="AM103" i="15"/>
  <c r="AL640" i="15"/>
  <c r="AM640" i="15"/>
  <c r="AM747" i="15"/>
  <c r="AK747" i="15"/>
  <c r="AL747" i="15"/>
  <c r="AL650" i="15"/>
  <c r="AJ650" i="15"/>
  <c r="AK650" i="15"/>
  <c r="AM650" i="15"/>
  <c r="AH39" i="17"/>
  <c r="AH112" i="17"/>
  <c r="AF229" i="17"/>
  <c r="AG229" i="17" s="1"/>
  <c r="AH270" i="17"/>
  <c r="AF246" i="17"/>
  <c r="AG246" i="17" s="1"/>
  <c r="AF322" i="17"/>
  <c r="AG322" i="17" s="1"/>
  <c r="AH279" i="17"/>
  <c r="AH353" i="17"/>
  <c r="AH470" i="17"/>
  <c r="AH481" i="17"/>
  <c r="AH431" i="17"/>
  <c r="AH413" i="17"/>
  <c r="AF507" i="17"/>
  <c r="AG507" i="17" s="1"/>
  <c r="AH537" i="17"/>
  <c r="AH532" i="17"/>
  <c r="AF438" i="17"/>
  <c r="AG438" i="17" s="1"/>
  <c r="AH555" i="17"/>
  <c r="AF504" i="17"/>
  <c r="AG504" i="17" s="1"/>
  <c r="AH540" i="17"/>
  <c r="AH659" i="17"/>
  <c r="AH661" i="17"/>
  <c r="AF662" i="17"/>
  <c r="AG662" i="17" s="1"/>
  <c r="AH703" i="17"/>
  <c r="AK13" i="15"/>
  <c r="AM687" i="15"/>
  <c r="AL134" i="15"/>
  <c r="AJ134" i="15"/>
  <c r="AK134" i="15"/>
  <c r="AJ31" i="15"/>
  <c r="AM31" i="15"/>
  <c r="AK159" i="15"/>
  <c r="AJ159" i="15"/>
  <c r="AM159" i="15"/>
  <c r="AM125" i="15"/>
  <c r="AJ125" i="15"/>
  <c r="AK125" i="15"/>
  <c r="AL125" i="15"/>
  <c r="AJ74" i="15"/>
  <c r="AM74" i="15"/>
  <c r="AL158" i="15"/>
  <c r="AJ158" i="15"/>
  <c r="AK158" i="15"/>
  <c r="AJ4" i="15"/>
  <c r="AM4" i="15"/>
  <c r="AK4" i="15"/>
  <c r="AL4" i="15"/>
  <c r="AK246" i="15"/>
  <c r="AJ246" i="15"/>
  <c r="AL246" i="15"/>
  <c r="AM246" i="15"/>
  <c r="AK414" i="15"/>
  <c r="AJ414" i="15"/>
  <c r="AL414" i="15"/>
  <c r="AM414" i="15"/>
  <c r="AM185" i="15"/>
  <c r="AJ185" i="15"/>
  <c r="AK185" i="15"/>
  <c r="AM645" i="15"/>
  <c r="AK645" i="15"/>
  <c r="AM662" i="15"/>
  <c r="AJ662" i="15"/>
  <c r="AK662" i="15"/>
  <c r="AL662" i="15"/>
  <c r="AK437" i="15"/>
  <c r="AM437" i="15"/>
  <c r="AM161" i="15"/>
  <c r="AJ161" i="15"/>
  <c r="AK161" i="15"/>
  <c r="AL161" i="15"/>
  <c r="AM286" i="15"/>
  <c r="AJ286" i="15"/>
  <c r="AK286" i="15"/>
  <c r="AL286" i="15"/>
  <c r="AM334" i="15"/>
  <c r="AJ334" i="15"/>
  <c r="AK334" i="15"/>
  <c r="AL334" i="15"/>
  <c r="AL613" i="15"/>
  <c r="AM613" i="15"/>
  <c r="AK613" i="15"/>
  <c r="AJ566" i="15"/>
  <c r="AL566" i="15"/>
  <c r="AH36" i="17"/>
  <c r="AH13" i="17"/>
  <c r="AH180" i="17"/>
  <c r="AF129" i="17"/>
  <c r="AG129" i="17" s="1"/>
  <c r="AH61" i="17"/>
  <c r="AH18" i="17"/>
  <c r="AF7" i="17"/>
  <c r="AG7" i="17" s="1"/>
  <c r="AH174" i="17"/>
  <c r="AH203" i="17"/>
  <c r="AF159" i="17"/>
  <c r="AG159" i="17" s="1"/>
  <c r="AF195" i="17"/>
  <c r="AG195" i="17" s="1"/>
  <c r="AF219" i="17"/>
  <c r="AG219" i="17" s="1"/>
  <c r="AF302" i="17"/>
  <c r="AG302" i="17" s="1"/>
  <c r="AH350" i="17"/>
  <c r="AF367" i="17"/>
  <c r="AG367" i="17" s="1"/>
  <c r="AH297" i="17"/>
  <c r="AF333" i="17"/>
  <c r="AG333" i="17" s="1"/>
  <c r="AH272" i="17"/>
  <c r="AF472" i="17"/>
  <c r="AG472" i="17" s="1"/>
  <c r="AH488" i="17"/>
  <c r="AF382" i="17"/>
  <c r="AG382" i="17" s="1"/>
  <c r="AF551" i="17"/>
  <c r="AG551" i="17" s="1"/>
  <c r="AF447" i="17"/>
  <c r="AG447" i="17" s="1"/>
  <c r="AF445" i="17"/>
  <c r="AG445" i="17" s="1"/>
  <c r="AF550" i="17"/>
  <c r="AG550" i="17" s="1"/>
  <c r="AF567" i="17"/>
  <c r="AG567" i="17" s="1"/>
  <c r="AF548" i="17"/>
  <c r="AG548" i="17" s="1"/>
  <c r="AH690" i="17"/>
  <c r="AF620" i="17"/>
  <c r="AG620" i="17" s="1"/>
  <c r="AF665" i="17"/>
  <c r="AG665" i="17" s="1"/>
  <c r="AF698" i="17"/>
  <c r="AG698" i="17" s="1"/>
  <c r="AF716" i="17"/>
  <c r="AG716" i="17" s="1"/>
  <c r="AF671" i="17"/>
  <c r="AG671" i="17" s="1"/>
  <c r="AH660" i="17"/>
  <c r="AH767" i="17"/>
  <c r="AF708" i="17"/>
  <c r="AG708" i="17" s="1"/>
  <c r="AK640" i="15"/>
  <c r="AK687" i="15"/>
  <c r="AJ148" i="15"/>
  <c r="AK148" i="15"/>
  <c r="AM148" i="15"/>
  <c r="AM89" i="15"/>
  <c r="AJ89" i="15"/>
  <c r="AK89" i="15"/>
  <c r="AL89" i="15"/>
  <c r="AJ477" i="15"/>
  <c r="AK477" i="15"/>
  <c r="AL477" i="15"/>
  <c r="AM477" i="15"/>
  <c r="AK492" i="15"/>
  <c r="AJ492" i="15"/>
  <c r="AK306" i="15"/>
  <c r="AL306" i="15"/>
  <c r="AM306" i="15"/>
  <c r="AJ306" i="15"/>
  <c r="AJ775" i="15"/>
  <c r="AK775" i="15"/>
  <c r="AH127" i="17"/>
  <c r="AF169" i="17"/>
  <c r="AG169" i="17" s="1"/>
  <c r="AH183" i="17"/>
  <c r="AH275" i="17"/>
  <c r="AH201" i="17"/>
  <c r="AH276" i="17"/>
  <c r="AH294" i="17"/>
  <c r="AH437" i="17"/>
  <c r="AF546" i="17"/>
  <c r="AG546" i="17" s="1"/>
  <c r="AH518" i="17"/>
  <c r="AF451" i="17"/>
  <c r="AG451" i="17" s="1"/>
  <c r="AF613" i="17"/>
  <c r="AG613" i="17" s="1"/>
  <c r="AF599" i="17"/>
  <c r="AG599" i="17" s="1"/>
  <c r="AF587" i="17"/>
  <c r="AG587" i="17" s="1"/>
  <c r="AH794" i="17"/>
  <c r="AF654" i="17"/>
  <c r="AG654" i="17" s="1"/>
  <c r="AH761" i="17"/>
  <c r="AF782" i="17"/>
  <c r="AG782" i="17" s="1"/>
  <c r="AH719" i="17"/>
  <c r="AM566" i="15"/>
  <c r="AM717" i="15"/>
  <c r="AJ687" i="15"/>
  <c r="AF560" i="17"/>
  <c r="AG560" i="17" s="1"/>
  <c r="AJ743" i="15"/>
  <c r="AM743" i="15"/>
  <c r="AL743" i="15"/>
  <c r="AK786" i="15"/>
  <c r="AL786" i="15"/>
  <c r="AH224" i="17"/>
  <c r="AH362" i="17"/>
  <c r="AF185" i="17"/>
  <c r="AG185" i="17" s="1"/>
  <c r="AF370" i="17"/>
  <c r="AG370" i="17" s="1"/>
  <c r="AF391" i="17"/>
  <c r="AG391" i="17" s="1"/>
  <c r="AF641" i="17"/>
  <c r="AG641" i="17" s="1"/>
  <c r="AL103" i="15"/>
  <c r="AK566" i="15"/>
  <c r="AM657" i="15"/>
  <c r="AL717" i="15"/>
  <c r="AK702" i="15"/>
  <c r="AL110" i="15"/>
  <c r="AJ110" i="15"/>
  <c r="AK110" i="15"/>
  <c r="AM110" i="15"/>
  <c r="AM145" i="15"/>
  <c r="AJ145" i="15"/>
  <c r="AK145" i="15"/>
  <c r="AM710" i="15"/>
  <c r="AJ710" i="15"/>
  <c r="AK710" i="15"/>
  <c r="AL710" i="15"/>
  <c r="AJ779" i="15"/>
  <c r="AL779" i="15"/>
  <c r="AM779" i="15"/>
  <c r="AK532" i="15"/>
  <c r="AJ532" i="15"/>
  <c r="AK746" i="15"/>
  <c r="AL746" i="15"/>
  <c r="AM746" i="15"/>
  <c r="AJ746" i="15"/>
  <c r="AH231" i="17"/>
  <c r="AH364" i="17"/>
  <c r="AH398" i="17"/>
  <c r="AH392" i="17"/>
  <c r="AH407" i="17"/>
  <c r="AF484" i="17"/>
  <c r="AG484" i="17" s="1"/>
  <c r="AH371" i="17"/>
  <c r="AF471" i="17"/>
  <c r="AG471" i="17" s="1"/>
  <c r="AH478" i="17"/>
  <c r="AH520" i="17"/>
  <c r="AF549" i="17"/>
  <c r="AG549" i="17" s="1"/>
  <c r="AH556" i="17"/>
  <c r="AH572" i="17"/>
  <c r="AF600" i="17"/>
  <c r="AG600" i="17" s="1"/>
  <c r="AF678" i="17"/>
  <c r="AG678" i="17" s="1"/>
  <c r="AH722" i="17"/>
  <c r="AF585" i="17"/>
  <c r="AG585" i="17" s="1"/>
  <c r="AH774" i="17"/>
  <c r="AH675" i="17"/>
  <c r="AH709" i="17"/>
  <c r="AF723" i="17"/>
  <c r="AG723" i="17" s="1"/>
  <c r="AF731" i="17"/>
  <c r="AG731" i="17" s="1"/>
  <c r="AK103" i="15"/>
  <c r="AL657" i="15"/>
  <c r="AK717" i="15"/>
  <c r="AM17" i="15"/>
  <c r="AK17" i="15"/>
  <c r="AL17" i="15"/>
  <c r="AJ17" i="15"/>
  <c r="AJ515" i="15"/>
  <c r="AK515" i="15"/>
  <c r="AL515" i="15"/>
  <c r="AM515" i="15"/>
  <c r="AJ441" i="15"/>
  <c r="AL441" i="15"/>
  <c r="AH128" i="17"/>
  <c r="AH24" i="17"/>
  <c r="AF46" i="17"/>
  <c r="AG46" i="17" s="1"/>
  <c r="AF120" i="17"/>
  <c r="AG120" i="17" s="1"/>
  <c r="AH141" i="17"/>
  <c r="AH42" i="17"/>
  <c r="AF12" i="17"/>
  <c r="AG12" i="17" s="1"/>
  <c r="AH186" i="17"/>
  <c r="AH182" i="17"/>
  <c r="AH143" i="17"/>
  <c r="AF215" i="17"/>
  <c r="AG215" i="17" s="1"/>
  <c r="AH375" i="17"/>
  <c r="AF480" i="17"/>
  <c r="AG480" i="17" s="1"/>
  <c r="AH341" i="17"/>
  <c r="AH419" i="17"/>
  <c r="AF414" i="17"/>
  <c r="AG414" i="17" s="1"/>
  <c r="AF441" i="17"/>
  <c r="AG441" i="17" s="1"/>
  <c r="AF596" i="17"/>
  <c r="AG596" i="17" s="1"/>
  <c r="AH732" i="17"/>
  <c r="AK657" i="15"/>
  <c r="AJ115" i="15"/>
  <c r="AM115" i="15"/>
  <c r="AJ91" i="15"/>
  <c r="AM91" i="15"/>
  <c r="AJ357" i="15"/>
  <c r="AK357" i="15"/>
  <c r="AL357" i="15"/>
  <c r="AM357" i="15"/>
  <c r="AL348" i="15"/>
  <c r="AJ348" i="15"/>
  <c r="AJ719" i="15"/>
  <c r="AL719" i="15"/>
  <c r="AM719" i="15"/>
  <c r="AK750" i="15"/>
  <c r="AL750" i="15"/>
  <c r="AF135" i="17"/>
  <c r="AG135" i="17" s="1"/>
  <c r="AH90" i="17"/>
  <c r="AH67" i="17"/>
  <c r="AH187" i="17"/>
  <c r="AF254" i="17"/>
  <c r="AG254" i="17" s="1"/>
  <c r="AF411" i="17"/>
  <c r="AG411" i="17" s="1"/>
  <c r="AF448" i="17"/>
  <c r="AG448" i="17" s="1"/>
  <c r="AH402" i="17"/>
  <c r="AF450" i="17"/>
  <c r="AG450" i="17" s="1"/>
  <c r="AF416" i="17"/>
  <c r="AG416" i="17" s="1"/>
  <c r="AH517" i="17"/>
  <c r="AF554" i="17"/>
  <c r="AG554" i="17" s="1"/>
  <c r="AH786" i="17"/>
  <c r="AJ747" i="15"/>
  <c r="AH99" i="17"/>
  <c r="AJ90" i="15"/>
  <c r="AK90" i="15"/>
  <c r="AK175" i="15"/>
  <c r="AJ175" i="15"/>
  <c r="AL175" i="15"/>
  <c r="AM175" i="15"/>
  <c r="AM41" i="15"/>
  <c r="AK41" i="15"/>
  <c r="AL41" i="15"/>
  <c r="AJ41" i="15"/>
  <c r="AL395" i="15"/>
  <c r="AK395" i="15"/>
  <c r="AM395" i="15"/>
  <c r="AK294" i="15"/>
  <c r="AJ294" i="15"/>
  <c r="AL294" i="15"/>
  <c r="AM294" i="15"/>
  <c r="AM394" i="15"/>
  <c r="AJ394" i="15"/>
  <c r="AK394" i="15"/>
  <c r="AL394" i="15"/>
  <c r="AK544" i="15"/>
  <c r="AJ544" i="15"/>
  <c r="AK520" i="15"/>
  <c r="AJ520" i="15"/>
  <c r="AL748" i="15"/>
  <c r="AK748" i="15"/>
  <c r="AM748" i="15"/>
  <c r="AM300" i="15"/>
  <c r="AJ300" i="15"/>
  <c r="AL300" i="15"/>
  <c r="AL626" i="15"/>
  <c r="AJ626" i="15"/>
  <c r="AK628" i="15"/>
  <c r="AJ628" i="15"/>
  <c r="AM770" i="15"/>
  <c r="AJ770" i="15"/>
  <c r="AK770" i="15"/>
  <c r="AL770" i="15"/>
  <c r="AH197" i="17"/>
  <c r="AH172" i="17"/>
  <c r="AH493" i="17"/>
  <c r="AF755" i="17"/>
  <c r="AG755" i="17" s="1"/>
  <c r="AM228" i="15"/>
  <c r="AL228" i="15"/>
  <c r="AJ228" i="15"/>
  <c r="AJ499" i="15"/>
  <c r="AM499" i="15"/>
  <c r="AL499" i="15"/>
  <c r="AM346" i="15"/>
  <c r="AJ346" i="15"/>
  <c r="AK486" i="15"/>
  <c r="AJ486" i="15"/>
  <c r="AL486" i="15"/>
  <c r="AM486" i="15"/>
  <c r="AM262" i="15"/>
  <c r="AK262" i="15"/>
  <c r="AJ262" i="15"/>
  <c r="AL262" i="15"/>
  <c r="AJ503" i="15"/>
  <c r="AK503" i="15"/>
  <c r="AM503" i="15"/>
  <c r="AL503" i="15"/>
  <c r="AK749" i="15"/>
  <c r="AL749" i="15"/>
  <c r="AM749" i="15"/>
  <c r="AM771" i="15"/>
  <c r="AJ771" i="15"/>
  <c r="AK771" i="15"/>
  <c r="AL771" i="15"/>
  <c r="AH79" i="17"/>
  <c r="AH525" i="17"/>
  <c r="AK54" i="15"/>
  <c r="AJ54" i="15"/>
  <c r="AJ112" i="15"/>
  <c r="AK112" i="15"/>
  <c r="AM112" i="15"/>
  <c r="AM382" i="15"/>
  <c r="AJ382" i="15"/>
  <c r="AL382" i="15"/>
  <c r="AL119" i="15"/>
  <c r="AM119" i="15"/>
  <c r="AK225" i="15"/>
  <c r="AL225" i="15"/>
  <c r="AM225" i="15"/>
  <c r="AJ225" i="15"/>
  <c r="AM298" i="15"/>
  <c r="AL298" i="15"/>
  <c r="AJ298" i="15"/>
  <c r="AK298" i="15"/>
  <c r="AL98" i="15"/>
  <c r="AJ98" i="15"/>
  <c r="AK98" i="15"/>
  <c r="AM98" i="15"/>
  <c r="AK390" i="15"/>
  <c r="AJ390" i="15"/>
  <c r="AL390" i="15"/>
  <c r="AM390" i="15"/>
  <c r="AK666" i="15"/>
  <c r="AL666" i="15"/>
  <c r="AJ587" i="15"/>
  <c r="AK587" i="15"/>
  <c r="AL587" i="15"/>
  <c r="AM587" i="15"/>
  <c r="AM654" i="15"/>
  <c r="AK654" i="15"/>
  <c r="AL654" i="15"/>
  <c r="AL782" i="15"/>
  <c r="AJ782" i="15"/>
  <c r="AK782" i="15"/>
  <c r="AH464" i="17"/>
  <c r="AH696" i="17"/>
  <c r="AM5" i="15"/>
  <c r="AJ5" i="15"/>
  <c r="AK5" i="15"/>
  <c r="AL5" i="15"/>
  <c r="AJ369" i="15"/>
  <c r="AK369" i="15"/>
  <c r="AL369" i="15"/>
  <c r="AM369" i="15"/>
  <c r="AJ439" i="15"/>
  <c r="AK439" i="15"/>
  <c r="AL439" i="15"/>
  <c r="AM439" i="15"/>
  <c r="AK378" i="15"/>
  <c r="AJ378" i="15"/>
  <c r="AL378" i="15"/>
  <c r="AM378" i="15"/>
  <c r="AK774" i="15"/>
  <c r="AL774" i="15"/>
  <c r="AK689" i="15"/>
  <c r="AM689" i="15"/>
  <c r="AJ689" i="15"/>
  <c r="AL689" i="15"/>
  <c r="AK592" i="15"/>
  <c r="AJ592" i="15"/>
  <c r="AL760" i="15"/>
  <c r="AJ760" i="15"/>
  <c r="AK760" i="15"/>
  <c r="AF156" i="17"/>
  <c r="AG156" i="17" s="1"/>
  <c r="AH255" i="17"/>
  <c r="AH329" i="17"/>
  <c r="AF349" i="17"/>
  <c r="AG349" i="17" s="1"/>
  <c r="AF415" i="17"/>
  <c r="AG415" i="17" s="1"/>
  <c r="AF531" i="17"/>
  <c r="AG531" i="17" s="1"/>
  <c r="AF650" i="17"/>
  <c r="AG650" i="17" s="1"/>
  <c r="AF791" i="17"/>
  <c r="AG791" i="17" s="1"/>
  <c r="AM13" i="15"/>
  <c r="AM194" i="15"/>
  <c r="AK194" i="15"/>
  <c r="AJ88" i="15"/>
  <c r="AK88" i="15"/>
  <c r="AL88" i="15"/>
  <c r="AM88" i="15"/>
  <c r="AK354" i="15"/>
  <c r="AJ354" i="15"/>
  <c r="AL354" i="15"/>
  <c r="AM354" i="15"/>
  <c r="AM442" i="15"/>
  <c r="AL442" i="15"/>
  <c r="AJ442" i="15"/>
  <c r="AK714" i="15"/>
  <c r="AL714" i="15"/>
  <c r="AJ791" i="15"/>
  <c r="AM791" i="15"/>
  <c r="AL791" i="15"/>
  <c r="AJ683" i="15"/>
  <c r="AL683" i="15"/>
  <c r="AM683" i="15"/>
  <c r="AJ381" i="15"/>
  <c r="AK381" i="15"/>
  <c r="AL381" i="15"/>
  <c r="AM381" i="15"/>
  <c r="AJ755" i="15"/>
  <c r="AL755" i="15"/>
  <c r="AM755" i="15"/>
  <c r="AK725" i="15"/>
  <c r="AL725" i="15"/>
  <c r="AM725" i="15"/>
  <c r="AG4" i="17"/>
  <c r="AG463" i="17"/>
  <c r="AG703" i="17"/>
  <c r="AG155" i="17"/>
  <c r="AG642" i="17"/>
  <c r="AG67" i="17"/>
  <c r="AJ292" i="17"/>
  <c r="AK292" i="17"/>
  <c r="AL292" i="17"/>
  <c r="AM292" i="17"/>
  <c r="AL41" i="17"/>
  <c r="AM41" i="17"/>
  <c r="AJ41" i="17"/>
  <c r="AK41" i="17"/>
  <c r="AF136" i="17"/>
  <c r="AG136" i="17" s="1"/>
  <c r="AH125" i="17"/>
  <c r="AH313" i="17"/>
  <c r="AF313" i="17"/>
  <c r="AG313" i="17" s="1"/>
  <c r="AH331" i="17"/>
  <c r="AF395" i="17"/>
  <c r="AG395" i="17" s="1"/>
  <c r="AH372" i="17"/>
  <c r="AF321" i="17"/>
  <c r="AG321" i="17" s="1"/>
  <c r="AH420" i="17"/>
  <c r="AJ385" i="17"/>
  <c r="AK385" i="17"/>
  <c r="AL385" i="17"/>
  <c r="AM385" i="17"/>
  <c r="AH452" i="17"/>
  <c r="AH383" i="17"/>
  <c r="AJ525" i="17"/>
  <c r="AK525" i="17"/>
  <c r="AL525" i="17"/>
  <c r="AM525" i="17"/>
  <c r="AJ462" i="17"/>
  <c r="AK462" i="17"/>
  <c r="AL462" i="17"/>
  <c r="AM462" i="17"/>
  <c r="AM621" i="17"/>
  <c r="AJ621" i="17"/>
  <c r="AK621" i="17"/>
  <c r="AL621" i="17"/>
  <c r="AF595" i="17"/>
  <c r="AG595" i="17" s="1"/>
  <c r="AH538" i="17"/>
  <c r="AF584" i="17"/>
  <c r="AG584" i="17" s="1"/>
  <c r="AH634" i="17"/>
  <c r="AJ756" i="17"/>
  <c r="AK756" i="17"/>
  <c r="AL756" i="17"/>
  <c r="AM756" i="17"/>
  <c r="AJ792" i="17"/>
  <c r="AL792" i="17"/>
  <c r="AM792" i="17"/>
  <c r="AK792" i="17"/>
  <c r="AK111" i="16"/>
  <c r="AJ111" i="16"/>
  <c r="AL111" i="16"/>
  <c r="AM111" i="16"/>
  <c r="AJ34" i="16"/>
  <c r="AK34" i="16"/>
  <c r="AL34" i="16"/>
  <c r="AM34" i="16"/>
  <c r="AJ92" i="16"/>
  <c r="AK92" i="16"/>
  <c r="AL92" i="16"/>
  <c r="AM92" i="16"/>
  <c r="AK116" i="16"/>
  <c r="AL116" i="16"/>
  <c r="AJ116" i="16"/>
  <c r="AM116" i="16"/>
  <c r="AM174" i="16"/>
  <c r="AK174" i="16"/>
  <c r="AJ174" i="16"/>
  <c r="AL174" i="16"/>
  <c r="AM83" i="16"/>
  <c r="AK83" i="16"/>
  <c r="AL83" i="16"/>
  <c r="AJ83" i="16"/>
  <c r="AK285" i="16"/>
  <c r="AJ285" i="16"/>
  <c r="AL285" i="16"/>
  <c r="AM285" i="16"/>
  <c r="AJ191" i="16"/>
  <c r="AK191" i="16"/>
  <c r="AL191" i="16"/>
  <c r="AM191" i="16"/>
  <c r="AK239" i="16"/>
  <c r="AL239" i="16"/>
  <c r="AM239" i="16"/>
  <c r="AJ239" i="16"/>
  <c r="AJ149" i="16"/>
  <c r="AK149" i="16"/>
  <c r="AL149" i="16"/>
  <c r="AM149" i="16"/>
  <c r="AJ320" i="16"/>
  <c r="AK320" i="16"/>
  <c r="AL320" i="16"/>
  <c r="AM320" i="16"/>
  <c r="AM388" i="16"/>
  <c r="AJ388" i="16"/>
  <c r="AK388" i="16"/>
  <c r="AL388" i="16"/>
  <c r="AL394" i="16"/>
  <c r="AM394" i="16"/>
  <c r="AJ394" i="16"/>
  <c r="AK394" i="16"/>
  <c r="AJ462" i="16"/>
  <c r="AK462" i="16"/>
  <c r="AL462" i="16"/>
  <c r="AM462" i="16"/>
  <c r="AJ489" i="16"/>
  <c r="AK489" i="16"/>
  <c r="AL489" i="16"/>
  <c r="AM489" i="16"/>
  <c r="AM685" i="16"/>
  <c r="AK685" i="16"/>
  <c r="AJ685" i="16"/>
  <c r="AL685" i="16"/>
  <c r="AJ654" i="16"/>
  <c r="AK654" i="16"/>
  <c r="AL654" i="16"/>
  <c r="AM654" i="16"/>
  <c r="AK651" i="16"/>
  <c r="AL651" i="16"/>
  <c r="AM651" i="16"/>
  <c r="AJ651" i="16"/>
  <c r="AJ678" i="16"/>
  <c r="AK678" i="16"/>
  <c r="AL678" i="16"/>
  <c r="AM678" i="16"/>
  <c r="AI702" i="16"/>
  <c r="AJ33" i="15"/>
  <c r="E7" i="18" s="1"/>
  <c r="AK33" i="15"/>
  <c r="AJ155" i="15"/>
  <c r="AK155" i="15"/>
  <c r="AL155" i="15"/>
  <c r="AM155" i="15"/>
  <c r="AK166" i="15"/>
  <c r="AL166" i="15"/>
  <c r="AJ166" i="15"/>
  <c r="AM166" i="15"/>
  <c r="AJ64" i="15"/>
  <c r="E8" i="18" s="1"/>
  <c r="AK64" i="15"/>
  <c r="AK314" i="15"/>
  <c r="AL314" i="15"/>
  <c r="AM314" i="15"/>
  <c r="AJ314" i="15"/>
  <c r="AJ152" i="15"/>
  <c r="AK152" i="15"/>
  <c r="AM152" i="15"/>
  <c r="AL152" i="15"/>
  <c r="AL431" i="15"/>
  <c r="AJ431" i="15"/>
  <c r="AK431" i="15"/>
  <c r="AM431" i="15"/>
  <c r="AL202" i="15"/>
  <c r="AJ202" i="15"/>
  <c r="AM202" i="15"/>
  <c r="AK202" i="15"/>
  <c r="AK760" i="16"/>
  <c r="AM760" i="16"/>
  <c r="AL760" i="16"/>
  <c r="AJ760" i="16"/>
  <c r="AJ546" i="15"/>
  <c r="AK546" i="15"/>
  <c r="AM546" i="15"/>
  <c r="AL546" i="15"/>
  <c r="AJ558" i="15"/>
  <c r="AK558" i="15"/>
  <c r="AM558" i="15"/>
  <c r="AL558" i="15"/>
  <c r="AJ475" i="15"/>
  <c r="AK475" i="15"/>
  <c r="AL475" i="15"/>
  <c r="AM475" i="15"/>
  <c r="AJ534" i="15"/>
  <c r="AK534" i="15"/>
  <c r="AM534" i="15"/>
  <c r="AL534" i="15"/>
  <c r="AJ684" i="15"/>
  <c r="AK684" i="15"/>
  <c r="AM684" i="15"/>
  <c r="AL684" i="15"/>
  <c r="AJ672" i="15"/>
  <c r="E28" i="18" s="1"/>
  <c r="AK672" i="15"/>
  <c r="AL727" i="15"/>
  <c r="AM727" i="15"/>
  <c r="AJ727" i="15"/>
  <c r="AK727" i="15"/>
  <c r="AJ682" i="15"/>
  <c r="AK682" i="15"/>
  <c r="AL682" i="15"/>
  <c r="AM682" i="15"/>
  <c r="AL751" i="15"/>
  <c r="AM751" i="15"/>
  <c r="AJ751" i="15"/>
  <c r="AK751" i="15"/>
  <c r="AJ156" i="17"/>
  <c r="AK156" i="17"/>
  <c r="AL156" i="17"/>
  <c r="AM156" i="17"/>
  <c r="AH23" i="17"/>
  <c r="AL29" i="17"/>
  <c r="AM29" i="17"/>
  <c r="AK29" i="17"/>
  <c r="AJ29" i="17"/>
  <c r="AM226" i="17"/>
  <c r="AJ226" i="17"/>
  <c r="AK226" i="17"/>
  <c r="AL226" i="17"/>
  <c r="AL344" i="17"/>
  <c r="AM344" i="17"/>
  <c r="AJ344" i="17"/>
  <c r="AK344" i="17"/>
  <c r="AK5" i="17"/>
  <c r="AL5" i="17"/>
  <c r="AM5" i="17"/>
  <c r="AJ5" i="17"/>
  <c r="AF176" i="17"/>
  <c r="AG176" i="17" s="1"/>
  <c r="AF117" i="17"/>
  <c r="AG117" i="17" s="1"/>
  <c r="AF153" i="17"/>
  <c r="AG153" i="17" s="1"/>
  <c r="AH153" i="17"/>
  <c r="AJ211" i="17"/>
  <c r="AK211" i="17"/>
  <c r="AL211" i="17"/>
  <c r="AM211" i="17"/>
  <c r="AJ221" i="17"/>
  <c r="AK221" i="17"/>
  <c r="AL221" i="17"/>
  <c r="AM221" i="17"/>
  <c r="AF252" i="17"/>
  <c r="AG252" i="17" s="1"/>
  <c r="AF283" i="17"/>
  <c r="AG283" i="17" s="1"/>
  <c r="AJ361" i="17"/>
  <c r="AK361" i="17"/>
  <c r="AL361" i="17"/>
  <c r="AM361" i="17"/>
  <c r="AF399" i="17"/>
  <c r="AM404" i="17"/>
  <c r="AJ404" i="17"/>
  <c r="AK404" i="17"/>
  <c r="AL404" i="17"/>
  <c r="AF258" i="17"/>
  <c r="AG258" i="17" s="1"/>
  <c r="AL433" i="17"/>
  <c r="AM433" i="17"/>
  <c r="AJ433" i="17"/>
  <c r="AK433" i="17"/>
  <c r="AL469" i="17"/>
  <c r="AM469" i="17"/>
  <c r="AJ469" i="17"/>
  <c r="AK469" i="17"/>
  <c r="AJ486" i="17"/>
  <c r="AK486" i="17"/>
  <c r="AL486" i="17"/>
  <c r="AM486" i="17"/>
  <c r="AF483" i="17"/>
  <c r="AG483" i="17" s="1"/>
  <c r="AL493" i="17"/>
  <c r="AJ493" i="17"/>
  <c r="AK493" i="17"/>
  <c r="AM493" i="17"/>
  <c r="AH459" i="17"/>
  <c r="AJ608" i="17"/>
  <c r="AL608" i="17"/>
  <c r="AM608" i="17"/>
  <c r="AK608" i="17"/>
  <c r="AH638" i="17"/>
  <c r="AF612" i="17"/>
  <c r="AG612" i="17" s="1"/>
  <c r="AH547" i="17"/>
  <c r="AJ677" i="17"/>
  <c r="AL677" i="17"/>
  <c r="AM677" i="17"/>
  <c r="AK677" i="17"/>
  <c r="AK692" i="17"/>
  <c r="AL692" i="17"/>
  <c r="AM692" i="17"/>
  <c r="AJ692" i="17"/>
  <c r="AF685" i="17"/>
  <c r="AG685" i="17" s="1"/>
  <c r="AH688" i="17"/>
  <c r="AF589" i="17"/>
  <c r="AG589" i="17" s="1"/>
  <c r="AF664" i="17"/>
  <c r="AG664" i="17" s="1"/>
  <c r="AJ635" i="17"/>
  <c r="AK635" i="17"/>
  <c r="AL635" i="17"/>
  <c r="AM635" i="17"/>
  <c r="AH740" i="17"/>
  <c r="AJ659" i="17"/>
  <c r="AK659" i="17"/>
  <c r="AL659" i="17"/>
  <c r="AM659" i="17"/>
  <c r="AH735" i="17"/>
  <c r="AH783" i="17"/>
  <c r="AK135" i="16"/>
  <c r="AJ135" i="16"/>
  <c r="AL135" i="16"/>
  <c r="AM135" i="16"/>
  <c r="AI95" i="16"/>
  <c r="AJ22" i="16"/>
  <c r="AK22" i="16"/>
  <c r="AL22" i="16"/>
  <c r="AM22" i="16"/>
  <c r="AJ10" i="16"/>
  <c r="AL10" i="16"/>
  <c r="AM10" i="16"/>
  <c r="AK10" i="16"/>
  <c r="AJ88" i="16"/>
  <c r="AL88" i="16"/>
  <c r="AM88" i="16"/>
  <c r="AK88" i="16"/>
  <c r="AK227" i="16"/>
  <c r="AL227" i="16"/>
  <c r="AJ227" i="16"/>
  <c r="AM227" i="16"/>
  <c r="AK273" i="16"/>
  <c r="AM273" i="16"/>
  <c r="AJ273" i="16"/>
  <c r="AL273" i="16"/>
  <c r="AJ314" i="16"/>
  <c r="AL314" i="16"/>
  <c r="AM314" i="16"/>
  <c r="AK314" i="16"/>
  <c r="AJ362" i="16"/>
  <c r="AL362" i="16"/>
  <c r="AM362" i="16"/>
  <c r="AK362" i="16"/>
  <c r="AM270" i="16"/>
  <c r="AK270" i="16"/>
  <c r="AL270" i="16"/>
  <c r="AJ270" i="16"/>
  <c r="AJ356" i="16"/>
  <c r="AK356" i="16"/>
  <c r="AL356" i="16"/>
  <c r="AM356" i="16"/>
  <c r="AJ332" i="16"/>
  <c r="AK332" i="16"/>
  <c r="AL332" i="16"/>
  <c r="AM332" i="16"/>
  <c r="AL414" i="16"/>
  <c r="AJ414" i="16"/>
  <c r="AM414" i="16"/>
  <c r="AK414" i="16"/>
  <c r="AL516" i="16"/>
  <c r="AM516" i="16"/>
  <c r="AJ516" i="16"/>
  <c r="AK516" i="16"/>
  <c r="AI580" i="16"/>
  <c r="AJ450" i="16"/>
  <c r="AK450" i="16"/>
  <c r="AL450" i="16"/>
  <c r="AM450" i="16"/>
  <c r="AK711" i="16"/>
  <c r="AL711" i="16"/>
  <c r="AM711" i="16"/>
  <c r="AJ711" i="16"/>
  <c r="AJ726" i="16"/>
  <c r="AK726" i="16"/>
  <c r="AM726" i="16"/>
  <c r="AL726" i="16"/>
  <c r="AI549" i="16"/>
  <c r="AL776" i="16"/>
  <c r="AM776" i="16"/>
  <c r="AJ776" i="16"/>
  <c r="AK776" i="16"/>
  <c r="AI610" i="16"/>
  <c r="AJ712" i="16"/>
  <c r="AK712" i="16"/>
  <c r="AL712" i="16"/>
  <c r="AM712" i="16"/>
  <c r="AJ51" i="15"/>
  <c r="AK51" i="15"/>
  <c r="AL51" i="15"/>
  <c r="AM51" i="15"/>
  <c r="AJ39" i="15"/>
  <c r="AK39" i="15"/>
  <c r="AL39" i="15"/>
  <c r="AM39" i="15"/>
  <c r="AK106" i="15"/>
  <c r="AL106" i="15"/>
  <c r="AJ106" i="15"/>
  <c r="AM106" i="15"/>
  <c r="AK242" i="15"/>
  <c r="AL242" i="15"/>
  <c r="AM242" i="15"/>
  <c r="AJ242" i="15"/>
  <c r="AJ72" i="15"/>
  <c r="AM72" i="15"/>
  <c r="AK72" i="15"/>
  <c r="AL72" i="15"/>
  <c r="AJ305" i="15"/>
  <c r="AL305" i="15"/>
  <c r="AM305" i="15"/>
  <c r="AK305" i="15"/>
  <c r="AK386" i="15"/>
  <c r="AL386" i="15"/>
  <c r="AM386" i="15"/>
  <c r="AJ386" i="15"/>
  <c r="AJ251" i="15"/>
  <c r="AL251" i="15"/>
  <c r="AK251" i="15"/>
  <c r="AM251" i="15"/>
  <c r="AM528" i="15"/>
  <c r="AJ528" i="15"/>
  <c r="AK528" i="15"/>
  <c r="AL528" i="15"/>
  <c r="AJ629" i="15"/>
  <c r="AK629" i="15"/>
  <c r="AL629" i="15"/>
  <c r="AM629" i="15"/>
  <c r="AJ299" i="15"/>
  <c r="AL299" i="15"/>
  <c r="AK299" i="15"/>
  <c r="AM299" i="15"/>
  <c r="AL178" i="15"/>
  <c r="AK178" i="15"/>
  <c r="AM178" i="15"/>
  <c r="AJ178" i="15"/>
  <c r="AJ636" i="15"/>
  <c r="AK636" i="15"/>
  <c r="AL636" i="15"/>
  <c r="AM636" i="15"/>
  <c r="AJ389" i="15"/>
  <c r="AL389" i="15"/>
  <c r="AM389" i="15"/>
  <c r="AK389" i="15"/>
  <c r="AL553" i="15"/>
  <c r="AM553" i="15"/>
  <c r="AK553" i="15"/>
  <c r="AJ553" i="15"/>
  <c r="AJ708" i="15"/>
  <c r="AK708" i="15"/>
  <c r="AM708" i="15"/>
  <c r="AL708" i="15"/>
  <c r="AJ706" i="15"/>
  <c r="AK706" i="15"/>
  <c r="AL706" i="15"/>
  <c r="AM706" i="15"/>
  <c r="AJ733" i="15"/>
  <c r="E30" i="18" s="1"/>
  <c r="AK733" i="15"/>
  <c r="AJ114" i="17"/>
  <c r="AK114" i="17"/>
  <c r="AL114" i="17"/>
  <c r="AM114" i="17"/>
  <c r="AJ223" i="17"/>
  <c r="AK223" i="17"/>
  <c r="AL223" i="17"/>
  <c r="AM223" i="17"/>
  <c r="AH189" i="17"/>
  <c r="AJ232" i="17"/>
  <c r="AK232" i="17"/>
  <c r="AL232" i="17"/>
  <c r="AM232" i="17"/>
  <c r="AJ180" i="17"/>
  <c r="AK180" i="17"/>
  <c r="AL180" i="17"/>
  <c r="AM180" i="17"/>
  <c r="AH115" i="17"/>
  <c r="AF87" i="17"/>
  <c r="AG87" i="17" s="1"/>
  <c r="AF31" i="17"/>
  <c r="AG31" i="17" s="1"/>
  <c r="AH171" i="17"/>
  <c r="AJ31" i="17"/>
  <c r="AK31" i="17"/>
  <c r="AM31" i="17"/>
  <c r="AL31" i="17"/>
  <c r="AH19" i="17"/>
  <c r="AF91" i="17"/>
  <c r="AG91" i="17" s="1"/>
  <c r="AJ52" i="17"/>
  <c r="AM52" i="17"/>
  <c r="AK52" i="17"/>
  <c r="AL52" i="17"/>
  <c r="AH43" i="17"/>
  <c r="AF119" i="17"/>
  <c r="AG119" i="17" s="1"/>
  <c r="AF154" i="17"/>
  <c r="AG154" i="17" s="1"/>
  <c r="AF198" i="17"/>
  <c r="AG198" i="17" s="1"/>
  <c r="AF49" i="17"/>
  <c r="AG49" i="17" s="1"/>
  <c r="AF173" i="17"/>
  <c r="AG173" i="17" s="1"/>
  <c r="AH212" i="17"/>
  <c r="AH149" i="17"/>
  <c r="AM238" i="17"/>
  <c r="AJ238" i="17"/>
  <c r="AL238" i="17"/>
  <c r="AK238" i="17"/>
  <c r="AJ263" i="17"/>
  <c r="AK263" i="17"/>
  <c r="AL263" i="17"/>
  <c r="AM263" i="17"/>
  <c r="AF247" i="17"/>
  <c r="AF284" i="17"/>
  <c r="AG284" i="17" s="1"/>
  <c r="AL380" i="17"/>
  <c r="AM380" i="17"/>
  <c r="AJ380" i="17"/>
  <c r="AK380" i="17"/>
  <c r="AJ336" i="17"/>
  <c r="AK336" i="17"/>
  <c r="AL336" i="17"/>
  <c r="AM336" i="17"/>
  <c r="AF406" i="17"/>
  <c r="AG406" i="17" s="1"/>
  <c r="AH360" i="17"/>
  <c r="AF394" i="17"/>
  <c r="AG394" i="17" s="1"/>
  <c r="AJ431" i="17"/>
  <c r="AK431" i="17"/>
  <c r="AL431" i="17"/>
  <c r="AM431" i="17"/>
  <c r="AJ479" i="17"/>
  <c r="AK479" i="17"/>
  <c r="AL479" i="17"/>
  <c r="AM479" i="17"/>
  <c r="AJ373" i="17"/>
  <c r="AK373" i="17"/>
  <c r="AL373" i="17"/>
  <c r="AM373" i="17"/>
  <c r="AJ438" i="17"/>
  <c r="AK438" i="17"/>
  <c r="AL438" i="17"/>
  <c r="AM438" i="17"/>
  <c r="AJ491" i="17"/>
  <c r="AK491" i="17"/>
  <c r="AL491" i="17"/>
  <c r="AM491" i="17"/>
  <c r="AH428" i="17"/>
  <c r="AH405" i="17"/>
  <c r="AF487" i="17"/>
  <c r="AG487" i="17" s="1"/>
  <c r="AJ450" i="17"/>
  <c r="AK450" i="17"/>
  <c r="AL450" i="17"/>
  <c r="AM450" i="17"/>
  <c r="AF516" i="17"/>
  <c r="AG516" i="17" s="1"/>
  <c r="AF526" i="17"/>
  <c r="AG526" i="17" s="1"/>
  <c r="AJ553" i="17"/>
  <c r="AK553" i="17"/>
  <c r="AL553" i="17"/>
  <c r="AM553" i="17"/>
  <c r="AF514" i="17"/>
  <c r="AG514" i="17" s="1"/>
  <c r="AK482" i="17"/>
  <c r="AL482" i="17"/>
  <c r="AM482" i="17"/>
  <c r="AJ482" i="17"/>
  <c r="AH519" i="17"/>
  <c r="AM561" i="17"/>
  <c r="AK561" i="17"/>
  <c r="AL561" i="17"/>
  <c r="AJ561" i="17"/>
  <c r="AF234" i="17"/>
  <c r="AG234" i="17" s="1"/>
  <c r="AJ517" i="17"/>
  <c r="AK517" i="17"/>
  <c r="AL517" i="17"/>
  <c r="AM517" i="17"/>
  <c r="AH617" i="17"/>
  <c r="AF604" i="17"/>
  <c r="AG604" i="17" s="1"/>
  <c r="AF575" i="17"/>
  <c r="AG575" i="17" s="1"/>
  <c r="AH693" i="17"/>
  <c r="AJ695" i="17"/>
  <c r="AK695" i="17"/>
  <c r="AL695" i="17"/>
  <c r="AM695" i="17"/>
  <c r="AH684" i="17"/>
  <c r="AJ709" i="17"/>
  <c r="AM709" i="17"/>
  <c r="AK709" i="17"/>
  <c r="AL709" i="17"/>
  <c r="AJ671" i="17"/>
  <c r="AK671" i="17"/>
  <c r="AL671" i="17"/>
  <c r="AM671" i="17"/>
  <c r="AJ707" i="17"/>
  <c r="AK707" i="17"/>
  <c r="AL707" i="17"/>
  <c r="AM707" i="17"/>
  <c r="AH759" i="17"/>
  <c r="AF778" i="17"/>
  <c r="AG778" i="17" s="1"/>
  <c r="AH743" i="17"/>
  <c r="AK147" i="16"/>
  <c r="AJ147" i="16"/>
  <c r="AL147" i="16"/>
  <c r="AM147" i="16"/>
  <c r="AI64" i="16"/>
  <c r="AK172" i="16"/>
  <c r="AM172" i="16"/>
  <c r="AJ172" i="16"/>
  <c r="AL172" i="16"/>
  <c r="AM186" i="16"/>
  <c r="AK186" i="16"/>
  <c r="AJ186" i="16"/>
  <c r="AL186" i="16"/>
  <c r="AM235" i="16"/>
  <c r="AJ235" i="16"/>
  <c r="AK235" i="16"/>
  <c r="AL235" i="16"/>
  <c r="AJ193" i="16"/>
  <c r="AK193" i="16"/>
  <c r="AL193" i="16"/>
  <c r="AM193" i="16"/>
  <c r="AJ82" i="16"/>
  <c r="AK82" i="16"/>
  <c r="AL82" i="16"/>
  <c r="AM82" i="16"/>
  <c r="AM119" i="16"/>
  <c r="AJ119" i="16"/>
  <c r="AK119" i="16"/>
  <c r="AL119" i="16"/>
  <c r="AK251" i="16"/>
  <c r="AL251" i="16"/>
  <c r="AJ251" i="16"/>
  <c r="AM251" i="16"/>
  <c r="AJ456" i="16"/>
  <c r="AL456" i="16"/>
  <c r="AM456" i="16"/>
  <c r="AK456" i="16"/>
  <c r="AJ477" i="16"/>
  <c r="AK477" i="16"/>
  <c r="AL477" i="16"/>
  <c r="AM477" i="16"/>
  <c r="AM637" i="16"/>
  <c r="AK637" i="16"/>
  <c r="AJ637" i="16"/>
  <c r="AL637" i="16"/>
  <c r="AM697" i="16"/>
  <c r="AK697" i="16"/>
  <c r="AL697" i="16"/>
  <c r="AJ697" i="16"/>
  <c r="AI672" i="16"/>
  <c r="AJ618" i="16"/>
  <c r="AK618" i="16"/>
  <c r="AL618" i="16"/>
  <c r="AM618" i="16"/>
  <c r="AJ704" i="16"/>
  <c r="AK704" i="16"/>
  <c r="AL704" i="16"/>
  <c r="AM704" i="16"/>
  <c r="AJ438" i="16"/>
  <c r="AK438" i="16"/>
  <c r="AL438" i="16"/>
  <c r="AM438" i="16"/>
  <c r="AI733" i="16"/>
  <c r="AK791" i="16"/>
  <c r="AM791" i="16"/>
  <c r="AJ791" i="16"/>
  <c r="AL791" i="16"/>
  <c r="AK752" i="16"/>
  <c r="AJ752" i="16"/>
  <c r="AL752" i="16"/>
  <c r="AM752" i="16"/>
  <c r="AK687" i="16"/>
  <c r="AL687" i="16"/>
  <c r="AM687" i="16"/>
  <c r="AJ687" i="16"/>
  <c r="AK786" i="16"/>
  <c r="AJ786" i="16"/>
  <c r="AL786" i="16"/>
  <c r="AM786" i="16"/>
  <c r="AJ27" i="15"/>
  <c r="AK27" i="15"/>
  <c r="AL27" i="15"/>
  <c r="AM27" i="15"/>
  <c r="AJ167" i="15"/>
  <c r="AK167" i="15"/>
  <c r="AL167" i="15"/>
  <c r="AM167" i="15"/>
  <c r="AK326" i="15"/>
  <c r="AL326" i="15"/>
  <c r="AM326" i="15"/>
  <c r="AJ326" i="15"/>
  <c r="AJ311" i="15"/>
  <c r="AL311" i="15"/>
  <c r="AK311" i="15"/>
  <c r="AM311" i="15"/>
  <c r="AJ164" i="15"/>
  <c r="AK164" i="15"/>
  <c r="AM164" i="15"/>
  <c r="AL164" i="15"/>
  <c r="AJ132" i="15"/>
  <c r="AK132" i="15"/>
  <c r="AL132" i="15"/>
  <c r="AM132" i="15"/>
  <c r="AJ255" i="15"/>
  <c r="AK255" i="15"/>
  <c r="AL255" i="15"/>
  <c r="AM255" i="15"/>
  <c r="AJ287" i="15"/>
  <c r="AL287" i="15"/>
  <c r="AK287" i="15"/>
  <c r="AM287" i="15"/>
  <c r="AL529" i="15"/>
  <c r="AM529" i="15"/>
  <c r="AJ529" i="15"/>
  <c r="AK529" i="15"/>
  <c r="AL703" i="15"/>
  <c r="AM703" i="15"/>
  <c r="AK703" i="15"/>
  <c r="AJ703" i="15"/>
  <c r="AJ660" i="15"/>
  <c r="AK660" i="15"/>
  <c r="AL660" i="15"/>
  <c r="AM660" i="15"/>
  <c r="AK794" i="15"/>
  <c r="AJ794" i="15"/>
  <c r="E32" i="18" s="1"/>
  <c r="AJ694" i="15"/>
  <c r="AK694" i="15"/>
  <c r="AL694" i="15"/>
  <c r="AM694" i="15"/>
  <c r="AH20" i="17"/>
  <c r="AJ397" i="17"/>
  <c r="AK397" i="17"/>
  <c r="AL397" i="17"/>
  <c r="AM397" i="17"/>
  <c r="AL122" i="17"/>
  <c r="AM122" i="17"/>
  <c r="AJ122" i="17"/>
  <c r="AK122" i="17"/>
  <c r="AH25" i="17"/>
  <c r="AH37" i="17"/>
  <c r="AF62" i="17"/>
  <c r="AG62" i="17" s="1"/>
  <c r="AM46" i="17"/>
  <c r="AJ46" i="17"/>
  <c r="AK46" i="17"/>
  <c r="AL46" i="17"/>
  <c r="AM264" i="17"/>
  <c r="AK264" i="17"/>
  <c r="AL264" i="17"/>
  <c r="AJ264" i="17"/>
  <c r="AJ316" i="17"/>
  <c r="AK316" i="17"/>
  <c r="AL316" i="17"/>
  <c r="AM316" i="17"/>
  <c r="AF307" i="17"/>
  <c r="AG307" i="17" s="1"/>
  <c r="AH412" i="17"/>
  <c r="AL258" i="17"/>
  <c r="AM258" i="17"/>
  <c r="AK258" i="17"/>
  <c r="AJ258" i="17"/>
  <c r="AF385" i="17"/>
  <c r="AG385" i="17" s="1"/>
  <c r="AM531" i="17"/>
  <c r="AJ531" i="17"/>
  <c r="AK531" i="17"/>
  <c r="AL531" i="17"/>
  <c r="AJ513" i="17"/>
  <c r="AK513" i="17"/>
  <c r="AL513" i="17"/>
  <c r="AM513" i="17"/>
  <c r="AH558" i="17"/>
  <c r="AJ474" i="17"/>
  <c r="AK474" i="17"/>
  <c r="AL474" i="17"/>
  <c r="AM474" i="17"/>
  <c r="AH336" i="17"/>
  <c r="AH586" i="17"/>
  <c r="AG581" i="17"/>
  <c r="AJ685" i="17"/>
  <c r="AK685" i="17"/>
  <c r="AL685" i="17"/>
  <c r="AM685" i="17"/>
  <c r="AH697" i="17"/>
  <c r="AH712" i="17"/>
  <c r="AM738" i="17"/>
  <c r="AJ738" i="17"/>
  <c r="AK738" i="17"/>
  <c r="AL738" i="17"/>
  <c r="AM762" i="17"/>
  <c r="AJ762" i="17"/>
  <c r="AL762" i="17"/>
  <c r="AK762" i="17"/>
  <c r="AH715" i="17"/>
  <c r="AK3" i="16"/>
  <c r="AJ3" i="16"/>
  <c r="AM3" i="16" s="1"/>
  <c r="AH718" i="17"/>
  <c r="AJ20" i="16"/>
  <c r="AK20" i="16"/>
  <c r="AL20" i="16"/>
  <c r="AM20" i="16"/>
  <c r="AK128" i="16"/>
  <c r="AL128" i="16"/>
  <c r="AJ128" i="16"/>
  <c r="AM128" i="16"/>
  <c r="AI184" i="16"/>
  <c r="AL24" i="16"/>
  <c r="AK24" i="16"/>
  <c r="AM24" i="16"/>
  <c r="AJ24" i="16"/>
  <c r="AJ213" i="16"/>
  <c r="AK213" i="16"/>
  <c r="AL213" i="16"/>
  <c r="AM213" i="16"/>
  <c r="AM138" i="16"/>
  <c r="AK138" i="16"/>
  <c r="AL138" i="16"/>
  <c r="AJ138" i="16"/>
  <c r="AJ203" i="16"/>
  <c r="AK203" i="16"/>
  <c r="AL203" i="16"/>
  <c r="AM203" i="16"/>
  <c r="AJ335" i="16"/>
  <c r="AK335" i="16"/>
  <c r="AL335" i="16"/>
  <c r="AM335" i="16"/>
  <c r="AL528" i="16"/>
  <c r="AM528" i="16"/>
  <c r="AJ528" i="16"/>
  <c r="AK528" i="16"/>
  <c r="AJ666" i="16"/>
  <c r="AK666" i="16"/>
  <c r="AL666" i="16"/>
  <c r="AM666" i="16"/>
  <c r="AJ644" i="16"/>
  <c r="AK644" i="16"/>
  <c r="AL644" i="16"/>
  <c r="AM644" i="16"/>
  <c r="AK757" i="16"/>
  <c r="AJ757" i="16"/>
  <c r="AL757" i="16"/>
  <c r="AM757" i="16"/>
  <c r="AJ668" i="16"/>
  <c r="AK668" i="16"/>
  <c r="AM668" i="16"/>
  <c r="AL668" i="16"/>
  <c r="AL759" i="16"/>
  <c r="AJ759" i="16"/>
  <c r="AK759" i="16"/>
  <c r="AM759" i="16"/>
  <c r="AJ632" i="16"/>
  <c r="AK632" i="16"/>
  <c r="AL632" i="16"/>
  <c r="AM632" i="16"/>
  <c r="AJ690" i="16"/>
  <c r="AK690" i="16"/>
  <c r="AL690" i="16"/>
  <c r="AM690" i="16"/>
  <c r="AK118" i="15"/>
  <c r="AL118" i="15"/>
  <c r="AJ118" i="15"/>
  <c r="AM118" i="15"/>
  <c r="AK764" i="16"/>
  <c r="AL764" i="16"/>
  <c r="AM764" i="16"/>
  <c r="AJ764" i="16"/>
  <c r="AK254" i="15"/>
  <c r="AL254" i="15"/>
  <c r="AM254" i="15"/>
  <c r="AJ254" i="15"/>
  <c r="AJ315" i="15"/>
  <c r="AK315" i="15"/>
  <c r="AL315" i="15"/>
  <c r="AM315" i="15"/>
  <c r="AL174" i="15"/>
  <c r="AK174" i="15"/>
  <c r="AJ174" i="15"/>
  <c r="AM174" i="15"/>
  <c r="AJ451" i="15"/>
  <c r="AK451" i="15"/>
  <c r="AL451" i="15"/>
  <c r="AM451" i="15"/>
  <c r="AJ247" i="15"/>
  <c r="AK247" i="15"/>
  <c r="AL247" i="15"/>
  <c r="AM247" i="15"/>
  <c r="AJ257" i="15"/>
  <c r="AL257" i="15"/>
  <c r="AM257" i="15"/>
  <c r="AK257" i="15"/>
  <c r="AJ343" i="15"/>
  <c r="AK343" i="15"/>
  <c r="AL343" i="15"/>
  <c r="AM343" i="15"/>
  <c r="AJ403" i="15"/>
  <c r="AK403" i="15"/>
  <c r="AL403" i="15"/>
  <c r="AM403" i="15"/>
  <c r="AM540" i="15"/>
  <c r="AJ540" i="15"/>
  <c r="AK540" i="15"/>
  <c r="AL540" i="15"/>
  <c r="AL577" i="15"/>
  <c r="AJ577" i="15"/>
  <c r="AK577" i="15"/>
  <c r="AM577" i="15"/>
  <c r="AJ648" i="15"/>
  <c r="AK648" i="15"/>
  <c r="AL648" i="15"/>
  <c r="AM648" i="15"/>
  <c r="AL409" i="15"/>
  <c r="AM409" i="15"/>
  <c r="AJ409" i="15"/>
  <c r="AK409" i="15"/>
  <c r="AJ720" i="15"/>
  <c r="AK720" i="15"/>
  <c r="AM720" i="15"/>
  <c r="AL720" i="15"/>
  <c r="AJ696" i="15"/>
  <c r="AK696" i="15"/>
  <c r="AM696" i="15"/>
  <c r="AL696" i="15"/>
  <c r="AM215" i="15"/>
  <c r="M13" i="18" s="1"/>
  <c r="AH301" i="17"/>
  <c r="AK39" i="16"/>
  <c r="AM39" i="16"/>
  <c r="AJ39" i="16"/>
  <c r="AL39" i="16"/>
  <c r="AF162" i="17"/>
  <c r="AG162" i="17" s="1"/>
  <c r="AF147" i="17"/>
  <c r="AG147" i="17" s="1"/>
  <c r="AH92" i="17"/>
  <c r="AK10" i="17"/>
  <c r="AM10" i="17"/>
  <c r="AJ10" i="17"/>
  <c r="AL10" i="17"/>
  <c r="AH10" i="17"/>
  <c r="AK26" i="17"/>
  <c r="AL26" i="17"/>
  <c r="AJ26" i="17"/>
  <c r="AM26" i="17"/>
  <c r="AF80" i="17"/>
  <c r="AG80" i="17" s="1"/>
  <c r="AJ250" i="17"/>
  <c r="AK250" i="17"/>
  <c r="AL250" i="17"/>
  <c r="AM250" i="17"/>
  <c r="AH134" i="17"/>
  <c r="AF271" i="17"/>
  <c r="AG271" i="17" s="1"/>
  <c r="AH289" i="17"/>
  <c r="AF8" i="17"/>
  <c r="AG8" i="17" s="1"/>
  <c r="AH116" i="17"/>
  <c r="AJ107" i="17"/>
  <c r="AK107" i="17"/>
  <c r="AL107" i="17"/>
  <c r="AM107" i="17"/>
  <c r="AF133" i="17"/>
  <c r="AG133" i="17" s="1"/>
  <c r="AF6" i="17"/>
  <c r="AG6" i="17" s="1"/>
  <c r="AJ102" i="17"/>
  <c r="AK102" i="17"/>
  <c r="AL102" i="17"/>
  <c r="AM102" i="17"/>
  <c r="AF73" i="17"/>
  <c r="AG73" i="17" s="1"/>
  <c r="AF84" i="17"/>
  <c r="AG84" i="17" s="1"/>
  <c r="AH139" i="17"/>
  <c r="AJ76" i="17"/>
  <c r="AK76" i="17"/>
  <c r="AL76" i="17"/>
  <c r="AM76" i="17"/>
  <c r="AH179" i="17"/>
  <c r="AJ262" i="17"/>
  <c r="AK262" i="17"/>
  <c r="AL262" i="17"/>
  <c r="AM262" i="17"/>
  <c r="AF235" i="17"/>
  <c r="AG235" i="17" s="1"/>
  <c r="AF210" i="17"/>
  <c r="AG210" i="17" s="1"/>
  <c r="AL265" i="17"/>
  <c r="AM265" i="17"/>
  <c r="AJ265" i="17"/>
  <c r="AK265" i="17"/>
  <c r="AH386" i="17"/>
  <c r="AH290" i="17"/>
  <c r="AJ340" i="17"/>
  <c r="AK340" i="17"/>
  <c r="AL340" i="17"/>
  <c r="AM340" i="17"/>
  <c r="AF369" i="17"/>
  <c r="AH439" i="17"/>
  <c r="AH380" i="17"/>
  <c r="AF288" i="17"/>
  <c r="AG288" i="17" s="1"/>
  <c r="AL481" i="17"/>
  <c r="AM481" i="17"/>
  <c r="AJ481" i="17"/>
  <c r="AK481" i="17"/>
  <c r="AH494" i="17"/>
  <c r="AH527" i="17"/>
  <c r="AH528" i="17"/>
  <c r="AJ620" i="17"/>
  <c r="AK620" i="17"/>
  <c r="AL620" i="17"/>
  <c r="AM620" i="17"/>
  <c r="AH609" i="17"/>
  <c r="AJ689" i="17"/>
  <c r="AL689" i="17"/>
  <c r="AK689" i="17"/>
  <c r="AM689" i="17"/>
  <c r="AM690" i="17"/>
  <c r="AK690" i="17"/>
  <c r="AJ690" i="17"/>
  <c r="AL690" i="17"/>
  <c r="AF672" i="17"/>
  <c r="AG672" i="17" s="1"/>
  <c r="AH758" i="17"/>
  <c r="AF645" i="17"/>
  <c r="AG645" i="17" s="1"/>
  <c r="AJ721" i="17"/>
  <c r="AK721" i="17"/>
  <c r="AL721" i="17"/>
  <c r="AM721" i="17"/>
  <c r="AJ744" i="17"/>
  <c r="AK744" i="17"/>
  <c r="AL744" i="17"/>
  <c r="AM744" i="17"/>
  <c r="AH780" i="17"/>
  <c r="AF789" i="17"/>
  <c r="AG789" i="17" s="1"/>
  <c r="AF706" i="17"/>
  <c r="AG706" i="17" s="1"/>
  <c r="AF764" i="17"/>
  <c r="AK15" i="16"/>
  <c r="AM15" i="16"/>
  <c r="AJ15" i="16"/>
  <c r="AL15" i="16"/>
  <c r="AI33" i="16"/>
  <c r="AK196" i="16"/>
  <c r="AM196" i="16"/>
  <c r="AJ196" i="16"/>
  <c r="AL196" i="16"/>
  <c r="AM198" i="16"/>
  <c r="AK198" i="16"/>
  <c r="AJ198" i="16"/>
  <c r="AL198" i="16"/>
  <c r="AJ118" i="16"/>
  <c r="AK118" i="16"/>
  <c r="AL118" i="16"/>
  <c r="AM118" i="16"/>
  <c r="AK249" i="16"/>
  <c r="AM249" i="16"/>
  <c r="AJ249" i="16"/>
  <c r="AL249" i="16"/>
  <c r="AJ326" i="16"/>
  <c r="AL326" i="16"/>
  <c r="AM326" i="16"/>
  <c r="AK326" i="16"/>
  <c r="AJ311" i="16"/>
  <c r="AK311" i="16"/>
  <c r="AL311" i="16"/>
  <c r="AM311" i="16"/>
  <c r="AI337" i="16"/>
  <c r="AI276" i="16"/>
  <c r="AJ509" i="16"/>
  <c r="AK509" i="16"/>
  <c r="AL509" i="16"/>
  <c r="AM509" i="16"/>
  <c r="AM709" i="16"/>
  <c r="AK709" i="16"/>
  <c r="AL709" i="16"/>
  <c r="AJ709" i="16"/>
  <c r="AM569" i="16"/>
  <c r="AK569" i="16"/>
  <c r="AL569" i="16"/>
  <c r="AJ569" i="16"/>
  <c r="AK663" i="16"/>
  <c r="AL663" i="16"/>
  <c r="AM663" i="16"/>
  <c r="AJ663" i="16"/>
  <c r="AJ750" i="16"/>
  <c r="AK750" i="16"/>
  <c r="AM750" i="16"/>
  <c r="AL750" i="16"/>
  <c r="AK699" i="16"/>
  <c r="AL699" i="16"/>
  <c r="AM699" i="16"/>
  <c r="AJ699" i="16"/>
  <c r="AJ546" i="16"/>
  <c r="AL546" i="16"/>
  <c r="AM546" i="16"/>
  <c r="AK546" i="16"/>
  <c r="AJ209" i="15"/>
  <c r="AL209" i="15"/>
  <c r="AM209" i="15"/>
  <c r="AK209" i="15"/>
  <c r="AJ95" i="15"/>
  <c r="E9" i="18" s="1"/>
  <c r="AK95" i="15"/>
  <c r="AL95" i="15"/>
  <c r="L9" i="18" s="1"/>
  <c r="AJ259" i="15"/>
  <c r="AK259" i="15"/>
  <c r="AL259" i="15"/>
  <c r="AM259" i="15"/>
  <c r="AJ355" i="15"/>
  <c r="AK355" i="15"/>
  <c r="AL355" i="15"/>
  <c r="AM355" i="15"/>
  <c r="AJ463" i="15"/>
  <c r="AK463" i="15"/>
  <c r="AM463" i="15"/>
  <c r="AL463" i="15"/>
  <c r="AJ144" i="15"/>
  <c r="AK144" i="15"/>
  <c r="AL144" i="15"/>
  <c r="AM144" i="15"/>
  <c r="AJ269" i="15"/>
  <c r="AL269" i="15"/>
  <c r="AM269" i="15"/>
  <c r="AK269" i="15"/>
  <c r="AK338" i="15"/>
  <c r="AL338" i="15"/>
  <c r="AM338" i="15"/>
  <c r="AJ338" i="15"/>
  <c r="AJ581" i="15"/>
  <c r="AK581" i="15"/>
  <c r="AL581" i="15"/>
  <c r="AM581" i="15"/>
  <c r="AK22" i="15"/>
  <c r="AL22" i="15"/>
  <c r="AJ22" i="15"/>
  <c r="AM22" i="15"/>
  <c r="AJ363" i="15"/>
  <c r="AK363" i="15"/>
  <c r="AL363" i="15"/>
  <c r="AM363" i="15"/>
  <c r="AJ375" i="15"/>
  <c r="AK375" i="15"/>
  <c r="AL375" i="15"/>
  <c r="AM375" i="15"/>
  <c r="AK470" i="15"/>
  <c r="AL470" i="15"/>
  <c r="AJ470" i="15"/>
  <c r="AM470" i="15"/>
  <c r="AL739" i="15"/>
  <c r="AM739" i="15"/>
  <c r="AJ739" i="15"/>
  <c r="AK739" i="15"/>
  <c r="AJ425" i="15"/>
  <c r="AL425" i="15"/>
  <c r="AK425" i="15"/>
  <c r="AM425" i="15"/>
  <c r="AJ729" i="15"/>
  <c r="AK729" i="15"/>
  <c r="AL729" i="15"/>
  <c r="AM729" i="15"/>
  <c r="AJ549" i="15"/>
  <c r="E24" i="18" s="1"/>
  <c r="AK549" i="15"/>
  <c r="AJ96" i="15"/>
  <c r="AK96" i="15"/>
  <c r="AL96" i="15"/>
  <c r="AM96" i="15"/>
  <c r="AL356" i="17"/>
  <c r="AM356" i="17"/>
  <c r="AJ356" i="17"/>
  <c r="AK356" i="17"/>
  <c r="AF352" i="17"/>
  <c r="AG352" i="17" s="1"/>
  <c r="AJ453" i="17"/>
  <c r="AK453" i="17"/>
  <c r="AL453" i="17"/>
  <c r="AM453" i="17"/>
  <c r="AJ443" i="17"/>
  <c r="AK443" i="17"/>
  <c r="AL443" i="17"/>
  <c r="AM443" i="17"/>
  <c r="AH323" i="17"/>
  <c r="AH539" i="17"/>
  <c r="AJ505" i="17"/>
  <c r="AK505" i="17"/>
  <c r="AL505" i="17"/>
  <c r="AM505" i="17"/>
  <c r="AJ529" i="17"/>
  <c r="AK529" i="17"/>
  <c r="AL529" i="17"/>
  <c r="AM529" i="17"/>
  <c r="AH593" i="17"/>
  <c r="AJ501" i="17"/>
  <c r="AK501" i="17"/>
  <c r="AL501" i="17"/>
  <c r="AM501" i="17"/>
  <c r="AH536" i="17"/>
  <c r="AF544" i="17"/>
  <c r="AG544" i="17" s="1"/>
  <c r="AJ626" i="17"/>
  <c r="AK626" i="17"/>
  <c r="AL626" i="17"/>
  <c r="AM626" i="17"/>
  <c r="AH535" i="17"/>
  <c r="AK668" i="17"/>
  <c r="AL668" i="17"/>
  <c r="AM668" i="17"/>
  <c r="AJ668" i="17"/>
  <c r="AF704" i="17"/>
  <c r="AG704" i="17" s="1"/>
  <c r="AF695" i="17"/>
  <c r="AG695" i="17" s="1"/>
  <c r="AH610" i="17"/>
  <c r="AH792" i="17"/>
  <c r="AM786" i="17"/>
  <c r="AJ786" i="17"/>
  <c r="AK786" i="17"/>
  <c r="AL786" i="17"/>
  <c r="AF741" i="17"/>
  <c r="AG741" i="17" s="1"/>
  <c r="AK27" i="16"/>
  <c r="AM27" i="16"/>
  <c r="AJ27" i="16"/>
  <c r="AL27" i="16"/>
  <c r="AK208" i="16"/>
  <c r="AJ208" i="16"/>
  <c r="AL208" i="16"/>
  <c r="AM208" i="16"/>
  <c r="AI154" i="16"/>
  <c r="AI123" i="16"/>
  <c r="AJ179" i="16"/>
  <c r="AK179" i="16"/>
  <c r="AL179" i="16"/>
  <c r="AM179" i="16"/>
  <c r="AM131" i="16"/>
  <c r="AJ131" i="16"/>
  <c r="AK131" i="16"/>
  <c r="AL131" i="16"/>
  <c r="AK256" i="16"/>
  <c r="AJ256" i="16"/>
  <c r="AM256" i="16"/>
  <c r="AL256" i="16"/>
  <c r="AJ205" i="16"/>
  <c r="AK205" i="16"/>
  <c r="AL205" i="16"/>
  <c r="AM205" i="16"/>
  <c r="AJ292" i="16"/>
  <c r="AK292" i="16"/>
  <c r="AL292" i="16"/>
  <c r="AM292" i="16"/>
  <c r="AI398" i="16"/>
  <c r="AK407" i="16"/>
  <c r="AM407" i="16"/>
  <c r="AJ407" i="16"/>
  <c r="AL407" i="16"/>
  <c r="AJ468" i="16"/>
  <c r="AL468" i="16"/>
  <c r="AM468" i="16"/>
  <c r="AK468" i="16"/>
  <c r="AL540" i="16"/>
  <c r="AM540" i="16"/>
  <c r="AJ540" i="16"/>
  <c r="AK540" i="16"/>
  <c r="AJ296" i="16"/>
  <c r="AK296" i="16"/>
  <c r="AL296" i="16"/>
  <c r="AM296" i="16"/>
  <c r="AJ347" i="16"/>
  <c r="AK347" i="16"/>
  <c r="AL347" i="16"/>
  <c r="AM347" i="16"/>
  <c r="AJ525" i="16"/>
  <c r="AK525" i="16"/>
  <c r="AL525" i="16"/>
  <c r="AM525" i="16"/>
  <c r="AJ561" i="16"/>
  <c r="AK561" i="16"/>
  <c r="AL561" i="16"/>
  <c r="AM561" i="16"/>
  <c r="AK571" i="16"/>
  <c r="AL571" i="16"/>
  <c r="AM571" i="16"/>
  <c r="AJ571" i="16"/>
  <c r="AJ680" i="16"/>
  <c r="AK680" i="16"/>
  <c r="AL680" i="16"/>
  <c r="AM680" i="16"/>
  <c r="AM721" i="16"/>
  <c r="AK721" i="16"/>
  <c r="AJ721" i="16"/>
  <c r="AL721" i="16"/>
  <c r="AL788" i="16"/>
  <c r="AM788" i="16"/>
  <c r="AJ788" i="16"/>
  <c r="AK788" i="16"/>
  <c r="AK769" i="16"/>
  <c r="AJ769" i="16"/>
  <c r="AL769" i="16"/>
  <c r="AM769" i="16"/>
  <c r="AK675" i="16"/>
  <c r="AL675" i="16"/>
  <c r="AM675" i="16"/>
  <c r="AJ675" i="16"/>
  <c r="AJ613" i="16"/>
  <c r="AK613" i="16"/>
  <c r="AL613" i="16"/>
  <c r="AM613" i="16"/>
  <c r="L13" i="18"/>
  <c r="L29" i="18"/>
  <c r="M29" i="18"/>
  <c r="AK70" i="15"/>
  <c r="AL70" i="15"/>
  <c r="AJ70" i="15"/>
  <c r="AM70" i="15"/>
  <c r="AL102" i="15"/>
  <c r="AM102" i="15"/>
  <c r="AJ102" i="15"/>
  <c r="AK102" i="15"/>
  <c r="AK266" i="15"/>
  <c r="AL266" i="15"/>
  <c r="AM266" i="15"/>
  <c r="AJ266" i="15"/>
  <c r="AJ329" i="15"/>
  <c r="AL329" i="15"/>
  <c r="AM329" i="15"/>
  <c r="AK329" i="15"/>
  <c r="AK362" i="15"/>
  <c r="AL362" i="15"/>
  <c r="AM362" i="15"/>
  <c r="AJ362" i="15"/>
  <c r="AJ184" i="15"/>
  <c r="E12" i="18" s="1"/>
  <c r="AK184" i="15"/>
  <c r="AJ488" i="15"/>
  <c r="E22" i="18" s="1"/>
  <c r="AK488" i="15"/>
  <c r="AL488" i="15"/>
  <c r="L22" i="18" s="1"/>
  <c r="AL419" i="15"/>
  <c r="AK419" i="15"/>
  <c r="AM419" i="15"/>
  <c r="AJ419" i="15"/>
  <c r="AL481" i="15"/>
  <c r="AM481" i="15"/>
  <c r="AJ481" i="15"/>
  <c r="AK481" i="15"/>
  <c r="AM552" i="15"/>
  <c r="AJ552" i="15"/>
  <c r="AK552" i="15"/>
  <c r="AL552" i="15"/>
  <c r="AK580" i="15"/>
  <c r="AJ580" i="15"/>
  <c r="E25" i="18" s="1"/>
  <c r="AJ307" i="15"/>
  <c r="E16" i="18" s="1"/>
  <c r="AK307" i="15"/>
  <c r="AJ331" i="15"/>
  <c r="AK331" i="15"/>
  <c r="AL331" i="15"/>
  <c r="AM331" i="15"/>
  <c r="AJ605" i="15"/>
  <c r="AK605" i="15"/>
  <c r="AL605" i="15"/>
  <c r="AM605" i="15"/>
  <c r="AK22" i="17"/>
  <c r="AM22" i="17"/>
  <c r="AJ22" i="17"/>
  <c r="AL22" i="17"/>
  <c r="AJ90" i="17"/>
  <c r="AK90" i="17"/>
  <c r="AL90" i="17"/>
  <c r="AM90" i="17"/>
  <c r="AJ768" i="17"/>
  <c r="AK768" i="17"/>
  <c r="AL768" i="17"/>
  <c r="AM768" i="17"/>
  <c r="AK220" i="16"/>
  <c r="AJ220" i="16"/>
  <c r="AL220" i="16"/>
  <c r="AM220" i="16"/>
  <c r="AK244" i="16"/>
  <c r="AJ244" i="16"/>
  <c r="AL244" i="16"/>
  <c r="AM244" i="16"/>
  <c r="AJ432" i="16"/>
  <c r="AL432" i="16"/>
  <c r="AM432" i="16"/>
  <c r="AK432" i="16"/>
  <c r="AM564" i="16"/>
  <c r="AJ564" i="16"/>
  <c r="AL564" i="16"/>
  <c r="AK564" i="16"/>
  <c r="AJ410" i="16"/>
  <c r="AK410" i="16"/>
  <c r="AL410" i="16"/>
  <c r="AM410" i="16"/>
  <c r="AJ558" i="16"/>
  <c r="AL558" i="16"/>
  <c r="AM558" i="16"/>
  <c r="AK558" i="16"/>
  <c r="AM649" i="16"/>
  <c r="AK649" i="16"/>
  <c r="AJ649" i="16"/>
  <c r="AL649" i="16"/>
  <c r="AJ573" i="16"/>
  <c r="AK573" i="16"/>
  <c r="AL573" i="16"/>
  <c r="AM573" i="16"/>
  <c r="AK627" i="16"/>
  <c r="AL627" i="16"/>
  <c r="AM627" i="16"/>
  <c r="AJ627" i="16"/>
  <c r="AK762" i="16"/>
  <c r="AM762" i="16"/>
  <c r="AJ762" i="16"/>
  <c r="AL762" i="16"/>
  <c r="AK716" i="16"/>
  <c r="AJ716" i="16"/>
  <c r="AL716" i="16"/>
  <c r="AM716" i="16"/>
  <c r="AK735" i="16"/>
  <c r="AL735" i="16"/>
  <c r="AM735" i="16"/>
  <c r="AJ735" i="16"/>
  <c r="AJ642" i="16"/>
  <c r="AK642" i="16"/>
  <c r="AL642" i="16"/>
  <c r="AM642" i="16"/>
  <c r="AM782" i="16"/>
  <c r="AJ782" i="16"/>
  <c r="AK782" i="16"/>
  <c r="AL782" i="16"/>
  <c r="AK130" i="15"/>
  <c r="AL130" i="15"/>
  <c r="AJ130" i="15"/>
  <c r="AM130" i="15"/>
  <c r="AL114" i="15"/>
  <c r="AM114" i="15"/>
  <c r="AK114" i="15"/>
  <c r="AJ114" i="15"/>
  <c r="AK278" i="15"/>
  <c r="AL278" i="15"/>
  <c r="AM278" i="15"/>
  <c r="AJ278" i="15"/>
  <c r="AJ120" i="15"/>
  <c r="AK120" i="15"/>
  <c r="AL120" i="15"/>
  <c r="AM120" i="15"/>
  <c r="AJ156" i="15"/>
  <c r="AK156" i="15"/>
  <c r="AL156" i="15"/>
  <c r="AM156" i="15"/>
  <c r="AM490" i="15"/>
  <c r="AK490" i="15"/>
  <c r="AL490" i="15"/>
  <c r="AJ490" i="15"/>
  <c r="AJ180" i="15"/>
  <c r="AK180" i="15"/>
  <c r="AM180" i="15"/>
  <c r="AL180" i="15"/>
  <c r="AM564" i="15"/>
  <c r="AJ564" i="15"/>
  <c r="AK564" i="15"/>
  <c r="AL564" i="15"/>
  <c r="AJ460" i="15"/>
  <c r="E21" i="18" s="1"/>
  <c r="AK460" i="15"/>
  <c r="AK398" i="15"/>
  <c r="AJ398" i="15"/>
  <c r="E19" i="18" s="1"/>
  <c r="AJ239" i="15"/>
  <c r="AL239" i="15"/>
  <c r="AK239" i="15"/>
  <c r="AM239" i="15"/>
  <c r="AJ522" i="15"/>
  <c r="AK522" i="15"/>
  <c r="AM522" i="15"/>
  <c r="AL522" i="15"/>
  <c r="AJ291" i="15"/>
  <c r="AK291" i="15"/>
  <c r="AL291" i="15"/>
  <c r="AM291" i="15"/>
  <c r="AL482" i="15"/>
  <c r="AJ482" i="15"/>
  <c r="AK482" i="15"/>
  <c r="AM482" i="15"/>
  <c r="AJ732" i="15"/>
  <c r="AK732" i="15"/>
  <c r="AM732" i="15"/>
  <c r="AL732" i="15"/>
  <c r="AJ303" i="15"/>
  <c r="AK303" i="15"/>
  <c r="AL303" i="15"/>
  <c r="AM303" i="15"/>
  <c r="AK644" i="15"/>
  <c r="AM644" i="15"/>
  <c r="AJ644" i="15"/>
  <c r="AL644" i="15"/>
  <c r="AJ104" i="15"/>
  <c r="AK104" i="15"/>
  <c r="AM104" i="15"/>
  <c r="AL104" i="15"/>
  <c r="AL691" i="15"/>
  <c r="AM691" i="15"/>
  <c r="AJ691" i="15"/>
  <c r="AK691" i="15"/>
  <c r="AM70" i="17"/>
  <c r="AJ70" i="17"/>
  <c r="AK70" i="17"/>
  <c r="AL70" i="17"/>
  <c r="AM507" i="17"/>
  <c r="AJ507" i="17"/>
  <c r="AK507" i="17"/>
  <c r="AL507" i="17"/>
  <c r="AM210" i="16"/>
  <c r="AL210" i="16"/>
  <c r="AJ210" i="16"/>
  <c r="AK210" i="16"/>
  <c r="AM107" i="16"/>
  <c r="AJ107" i="16"/>
  <c r="AK107" i="16"/>
  <c r="AL107" i="16"/>
  <c r="AJ374" i="16"/>
  <c r="AL374" i="16"/>
  <c r="AM374" i="16"/>
  <c r="AK374" i="16"/>
  <c r="AK38" i="17"/>
  <c r="AL38" i="17"/>
  <c r="AJ38" i="17"/>
  <c r="AM38" i="17"/>
  <c r="AH77" i="17"/>
  <c r="AJ119" i="17"/>
  <c r="AK119" i="17"/>
  <c r="AL119" i="17"/>
  <c r="AM119" i="17"/>
  <c r="AF72" i="17"/>
  <c r="AG72" i="17" s="1"/>
  <c r="AL110" i="17"/>
  <c r="AM110" i="17"/>
  <c r="AJ110" i="17"/>
  <c r="AK110" i="17"/>
  <c r="AF209" i="17"/>
  <c r="AG209" i="17" s="1"/>
  <c r="AH191" i="17"/>
  <c r="AJ166" i="17"/>
  <c r="AK166" i="17"/>
  <c r="AL166" i="17"/>
  <c r="AM166" i="17"/>
  <c r="AJ244" i="17"/>
  <c r="AK244" i="17"/>
  <c r="AL244" i="17"/>
  <c r="AM244" i="17"/>
  <c r="AJ256" i="17"/>
  <c r="AK256" i="17"/>
  <c r="AL256" i="17"/>
  <c r="AM256" i="17"/>
  <c r="AH223" i="17"/>
  <c r="AK240" i="17"/>
  <c r="AM240" i="17"/>
  <c r="AJ240" i="17"/>
  <c r="AL240" i="17"/>
  <c r="AF326" i="17"/>
  <c r="AG326" i="17" s="1"/>
  <c r="AJ349" i="17"/>
  <c r="AK349" i="17"/>
  <c r="AL349" i="17"/>
  <c r="AM349" i="17"/>
  <c r="AK393" i="17"/>
  <c r="AL393" i="17"/>
  <c r="AM393" i="17"/>
  <c r="AJ393" i="17"/>
  <c r="AH417" i="17"/>
  <c r="AH400" i="17"/>
  <c r="AF316" i="17"/>
  <c r="AG316" i="17" s="1"/>
  <c r="AH325" i="17"/>
  <c r="AH361" i="17"/>
  <c r="AF497" i="17"/>
  <c r="AG497" i="17" s="1"/>
  <c r="AJ497" i="17"/>
  <c r="AL497" i="17"/>
  <c r="AK497" i="17"/>
  <c r="AM497" i="17"/>
  <c r="AM543" i="17"/>
  <c r="AJ543" i="17"/>
  <c r="AL543" i="17"/>
  <c r="AK543" i="17"/>
  <c r="AH605" i="17"/>
  <c r="AH543" i="17"/>
  <c r="AH628" i="17"/>
  <c r="AI580" i="17"/>
  <c r="AF616" i="17"/>
  <c r="AG616" i="17" s="1"/>
  <c r="AH642" i="17"/>
  <c r="AJ701" i="17"/>
  <c r="AL701" i="17"/>
  <c r="AM701" i="17"/>
  <c r="AK701" i="17"/>
  <c r="AJ578" i="17"/>
  <c r="AK578" i="17"/>
  <c r="AL578" i="17"/>
  <c r="AM578" i="17"/>
  <c r="AF710" i="17"/>
  <c r="AG710" i="17" s="1"/>
  <c r="AF621" i="17"/>
  <c r="AG621" i="17" s="1"/>
  <c r="AH676" i="17"/>
  <c r="AF655" i="17"/>
  <c r="AG655" i="17" s="1"/>
  <c r="AH721" i="17"/>
  <c r="AK51" i="16"/>
  <c r="AM51" i="16"/>
  <c r="AL51" i="16"/>
  <c r="AJ51" i="16"/>
  <c r="AJ56" i="16"/>
  <c r="AK56" i="16"/>
  <c r="AL56" i="16"/>
  <c r="AM56" i="16"/>
  <c r="AM160" i="16"/>
  <c r="AK160" i="16"/>
  <c r="AJ160" i="16"/>
  <c r="AL160" i="16"/>
  <c r="AJ46" i="16"/>
  <c r="AK46" i="16"/>
  <c r="AL46" i="16"/>
  <c r="AM46" i="16"/>
  <c r="AJ136" i="16"/>
  <c r="AK136" i="16"/>
  <c r="AL136" i="16"/>
  <c r="AM136" i="16"/>
  <c r="AK263" i="16"/>
  <c r="AJ263" i="16"/>
  <c r="AM263" i="16"/>
  <c r="AL263" i="16"/>
  <c r="AJ338" i="16"/>
  <c r="AL338" i="16"/>
  <c r="AM338" i="16"/>
  <c r="AK338" i="16"/>
  <c r="AI307" i="16"/>
  <c r="AJ371" i="16"/>
  <c r="AK371" i="16"/>
  <c r="AL371" i="16"/>
  <c r="AM371" i="16"/>
  <c r="AK237" i="16"/>
  <c r="AM237" i="16"/>
  <c r="AJ237" i="16"/>
  <c r="AL237" i="16"/>
  <c r="AJ416" i="16"/>
  <c r="AK416" i="16"/>
  <c r="AL416" i="16"/>
  <c r="AM416" i="16"/>
  <c r="AJ426" i="16"/>
  <c r="AK426" i="16"/>
  <c r="AL426" i="16"/>
  <c r="AM426" i="16"/>
  <c r="AM381" i="16"/>
  <c r="AJ381" i="16"/>
  <c r="AK381" i="16"/>
  <c r="AL381" i="16"/>
  <c r="AK740" i="16"/>
  <c r="AJ740" i="16"/>
  <c r="AL740" i="16"/>
  <c r="AM740" i="16"/>
  <c r="AJ630" i="16"/>
  <c r="AK630" i="16"/>
  <c r="AL630" i="16"/>
  <c r="AM630" i="16"/>
  <c r="AK781" i="16"/>
  <c r="AJ781" i="16"/>
  <c r="AL781" i="16"/>
  <c r="AM781" i="16"/>
  <c r="AJ738" i="16"/>
  <c r="AK738" i="16"/>
  <c r="AM738" i="16"/>
  <c r="AL738" i="16"/>
  <c r="AJ3" i="15"/>
  <c r="E6" i="18" s="1"/>
  <c r="AK3" i="15"/>
  <c r="AL66" i="15"/>
  <c r="AM66" i="15"/>
  <c r="AJ66" i="15"/>
  <c r="AK66" i="15"/>
  <c r="AL126" i="15"/>
  <c r="AM126" i="15"/>
  <c r="AK126" i="15"/>
  <c r="AJ126" i="15"/>
  <c r="AK58" i="15"/>
  <c r="AL58" i="15"/>
  <c r="AJ58" i="15"/>
  <c r="AM58" i="15"/>
  <c r="AK46" i="15"/>
  <c r="AL46" i="15"/>
  <c r="AM46" i="15"/>
  <c r="AJ46" i="15"/>
  <c r="AK206" i="15"/>
  <c r="AL206" i="15"/>
  <c r="AM206" i="15"/>
  <c r="AJ206" i="15"/>
  <c r="AJ317" i="15"/>
  <c r="AL317" i="15"/>
  <c r="AM317" i="15"/>
  <c r="AK317" i="15"/>
  <c r="AJ429" i="15"/>
  <c r="E20" i="18" s="1"/>
  <c r="AK429" i="15"/>
  <c r="AJ223" i="15"/>
  <c r="AK223" i="15"/>
  <c r="AL223" i="15"/>
  <c r="AM223" i="15"/>
  <c r="AJ337" i="15"/>
  <c r="E17" i="18" s="1"/>
  <c r="AK337" i="15"/>
  <c r="AL78" i="15"/>
  <c r="AM78" i="15"/>
  <c r="AJ78" i="15"/>
  <c r="AK78" i="15"/>
  <c r="AM576" i="15"/>
  <c r="AJ576" i="15"/>
  <c r="AK576" i="15"/>
  <c r="AL576" i="15"/>
  <c r="AK34" i="15"/>
  <c r="AL34" i="15"/>
  <c r="AJ34" i="15"/>
  <c r="AM34" i="15"/>
  <c r="AJ340" i="15"/>
  <c r="AK340" i="15"/>
  <c r="AM340" i="15"/>
  <c r="AL340" i="15"/>
  <c r="AJ377" i="15"/>
  <c r="AL377" i="15"/>
  <c r="AM377" i="15"/>
  <c r="AK377" i="15"/>
  <c r="AL473" i="15"/>
  <c r="AJ473" i="15"/>
  <c r="AK473" i="15"/>
  <c r="AM473" i="15"/>
  <c r="AL541" i="15"/>
  <c r="AM541" i="15"/>
  <c r="AJ541" i="15"/>
  <c r="AK541" i="15"/>
  <c r="AJ221" i="15"/>
  <c r="AL221" i="15"/>
  <c r="AM221" i="15"/>
  <c r="AK221" i="15"/>
  <c r="AJ597" i="15"/>
  <c r="AK597" i="15"/>
  <c r="AL597" i="15"/>
  <c r="AM597" i="15"/>
  <c r="AL655" i="15"/>
  <c r="AM655" i="15"/>
  <c r="AJ655" i="15"/>
  <c r="AK655" i="15"/>
  <c r="AL461" i="15"/>
  <c r="AJ461" i="15"/>
  <c r="AK461" i="15"/>
  <c r="AM461" i="15"/>
  <c r="AJ423" i="15"/>
  <c r="AK423" i="15"/>
  <c r="AL423" i="15"/>
  <c r="AM423" i="15"/>
  <c r="AK434" i="15"/>
  <c r="AL434" i="15"/>
  <c r="AM434" i="15"/>
  <c r="AJ434" i="15"/>
  <c r="AL715" i="15"/>
  <c r="AM715" i="15"/>
  <c r="AK715" i="15"/>
  <c r="AJ715" i="15"/>
  <c r="AL679" i="15"/>
  <c r="AM679" i="15"/>
  <c r="AJ679" i="15"/>
  <c r="AK679" i="15"/>
  <c r="AJ178" i="17"/>
  <c r="AK178" i="17"/>
  <c r="AL178" i="17"/>
  <c r="AM178" i="17"/>
  <c r="AJ277" i="17"/>
  <c r="AK277" i="17"/>
  <c r="AL277" i="17"/>
  <c r="AM277" i="17"/>
  <c r="AK470" i="17"/>
  <c r="AL470" i="17"/>
  <c r="AM470" i="17"/>
  <c r="AJ470" i="17"/>
  <c r="AH101" i="17"/>
  <c r="AJ190" i="17"/>
  <c r="AK190" i="17"/>
  <c r="AL190" i="17"/>
  <c r="AM190" i="17"/>
  <c r="AK235" i="17"/>
  <c r="AL235" i="17"/>
  <c r="AM235" i="17"/>
  <c r="AJ235" i="17"/>
  <c r="AL227" i="17"/>
  <c r="AM227" i="17"/>
  <c r="AJ227" i="17"/>
  <c r="AK227" i="17"/>
  <c r="AJ144" i="17"/>
  <c r="AK144" i="17"/>
  <c r="AL144" i="17"/>
  <c r="AM144" i="17"/>
  <c r="AH177" i="17"/>
  <c r="AH282" i="17"/>
  <c r="AH241" i="17"/>
  <c r="AJ289" i="17"/>
  <c r="AK289" i="17"/>
  <c r="AL289" i="17"/>
  <c r="AM289" i="17"/>
  <c r="AH253" i="17"/>
  <c r="AL271" i="17"/>
  <c r="AJ271" i="17"/>
  <c r="AK271" i="17"/>
  <c r="AM271" i="17"/>
  <c r="AF337" i="17"/>
  <c r="AG337" i="17" s="1"/>
  <c r="AK465" i="17"/>
  <c r="AL465" i="17"/>
  <c r="AM465" i="17"/>
  <c r="AJ465" i="17"/>
  <c r="AJ455" i="17"/>
  <c r="AK455" i="17"/>
  <c r="AL455" i="17"/>
  <c r="AM455" i="17"/>
  <c r="AG520" i="17"/>
  <c r="AK545" i="17"/>
  <c r="AL545" i="17"/>
  <c r="AJ545" i="17"/>
  <c r="AM545" i="17"/>
  <c r="AF496" i="17"/>
  <c r="AG496" i="17" s="1"/>
  <c r="AH358" i="17"/>
  <c r="AJ614" i="17"/>
  <c r="AK614" i="17"/>
  <c r="AL614" i="17"/>
  <c r="AM614" i="17"/>
  <c r="AH511" i="17"/>
  <c r="AJ602" i="17"/>
  <c r="AK602" i="17"/>
  <c r="AL602" i="17"/>
  <c r="AM602" i="17"/>
  <c r="AJ713" i="17"/>
  <c r="AL713" i="17"/>
  <c r="AK713" i="17"/>
  <c r="AM713" i="17"/>
  <c r="AF673" i="17"/>
  <c r="AF674" i="17"/>
  <c r="AG674" i="17" s="1"/>
  <c r="AF644" i="17"/>
  <c r="AG644" i="17" s="1"/>
  <c r="AJ647" i="17"/>
  <c r="AK647" i="17"/>
  <c r="AL647" i="17"/>
  <c r="AM647" i="17"/>
  <c r="AF492" i="17"/>
  <c r="AG492" i="17" s="1"/>
  <c r="AF625" i="17"/>
  <c r="AG625" i="17" s="1"/>
  <c r="AH779" i="17"/>
  <c r="AF766" i="17"/>
  <c r="AG766" i="17" s="1"/>
  <c r="AH768" i="17"/>
  <c r="AK63" i="16"/>
  <c r="AM63" i="16"/>
  <c r="AL63" i="16"/>
  <c r="AJ63" i="16"/>
  <c r="AJ4" i="16"/>
  <c r="AL4" i="16"/>
  <c r="AK4" i="16"/>
  <c r="AM4" i="16"/>
  <c r="AM161" i="16"/>
  <c r="AK161" i="16"/>
  <c r="AJ161" i="16"/>
  <c r="AL161" i="16"/>
  <c r="AM222" i="16"/>
  <c r="AJ222" i="16"/>
  <c r="AK222" i="16"/>
  <c r="AL222" i="16"/>
  <c r="AL18" i="16"/>
  <c r="AM18" i="16"/>
  <c r="AJ18" i="16"/>
  <c r="AK18" i="16"/>
  <c r="AM259" i="16"/>
  <c r="AJ259" i="16"/>
  <c r="AK259" i="16"/>
  <c r="AL259" i="16"/>
  <c r="AJ181" i="16"/>
  <c r="AK181" i="16"/>
  <c r="AL181" i="16"/>
  <c r="AM181" i="16"/>
  <c r="AJ264" i="16"/>
  <c r="AM264" i="16"/>
  <c r="AK264" i="16"/>
  <c r="AL264" i="16"/>
  <c r="AJ28" i="16"/>
  <c r="AL28" i="16"/>
  <c r="AK28" i="16"/>
  <c r="AM28" i="16"/>
  <c r="AJ106" i="16"/>
  <c r="AK106" i="16"/>
  <c r="AL106" i="16"/>
  <c r="AM106" i="16"/>
  <c r="AK232" i="16"/>
  <c r="AM232" i="16"/>
  <c r="AJ232" i="16"/>
  <c r="AL232" i="16"/>
  <c r="AM303" i="16"/>
  <c r="AK303" i="16"/>
  <c r="AL303" i="16"/>
  <c r="AJ303" i="16"/>
  <c r="AI245" i="16"/>
  <c r="AI368" i="16"/>
  <c r="AJ480" i="16"/>
  <c r="AL480" i="16"/>
  <c r="AM480" i="16"/>
  <c r="AK480" i="16"/>
  <c r="AJ537" i="16"/>
  <c r="AK537" i="16"/>
  <c r="AL537" i="16"/>
  <c r="AM537" i="16"/>
  <c r="AJ501" i="16"/>
  <c r="AK501" i="16"/>
  <c r="AL501" i="16"/>
  <c r="AM501" i="16"/>
  <c r="AI519" i="16"/>
  <c r="AJ474" i="16"/>
  <c r="AK474" i="16"/>
  <c r="AL474" i="16"/>
  <c r="AM474" i="16"/>
  <c r="AM661" i="16"/>
  <c r="AK661" i="16"/>
  <c r="AL661" i="16"/>
  <c r="AJ661" i="16"/>
  <c r="AJ692" i="16"/>
  <c r="AK692" i="16"/>
  <c r="AL692" i="16"/>
  <c r="AM692" i="16"/>
  <c r="AK767" i="16"/>
  <c r="AM767" i="16"/>
  <c r="AJ767" i="16"/>
  <c r="AL767" i="16"/>
  <c r="AK728" i="16"/>
  <c r="AL728" i="16"/>
  <c r="AM728" i="16"/>
  <c r="AJ728" i="16"/>
  <c r="AL186" i="15"/>
  <c r="AJ186" i="15"/>
  <c r="AK186" i="15"/>
  <c r="AM186" i="15"/>
  <c r="AJ131" i="15"/>
  <c r="AK131" i="15"/>
  <c r="AL131" i="15"/>
  <c r="AM131" i="15"/>
  <c r="AK142" i="15"/>
  <c r="AL142" i="15"/>
  <c r="AJ142" i="15"/>
  <c r="AM142" i="15"/>
  <c r="AL138" i="15"/>
  <c r="AM138" i="15"/>
  <c r="AK138" i="15"/>
  <c r="AJ138" i="15"/>
  <c r="AK290" i="15"/>
  <c r="AL290" i="15"/>
  <c r="AM290" i="15"/>
  <c r="AJ290" i="15"/>
  <c r="AK123" i="15"/>
  <c r="AJ123" i="15"/>
  <c r="E10" i="18" s="1"/>
  <c r="AJ128" i="15"/>
  <c r="AK128" i="15"/>
  <c r="AM128" i="15"/>
  <c r="AL128" i="15"/>
  <c r="AJ279" i="15"/>
  <c r="AK279" i="15"/>
  <c r="AL279" i="15"/>
  <c r="AM279" i="15"/>
  <c r="AJ168" i="15"/>
  <c r="AL168" i="15"/>
  <c r="AM168" i="15"/>
  <c r="AK168" i="15"/>
  <c r="AJ281" i="15"/>
  <c r="AL281" i="15"/>
  <c r="AM281" i="15"/>
  <c r="AK281" i="15"/>
  <c r="AM588" i="15"/>
  <c r="AJ588" i="15"/>
  <c r="AK588" i="15"/>
  <c r="AL588" i="15"/>
  <c r="AJ63" i="15"/>
  <c r="AK63" i="15"/>
  <c r="AL63" i="15"/>
  <c r="AM63" i="15"/>
  <c r="AM466" i="15"/>
  <c r="AJ466" i="15"/>
  <c r="AK466" i="15"/>
  <c r="AL466" i="15"/>
  <c r="AL347" i="15"/>
  <c r="AJ347" i="15"/>
  <c r="AM347" i="15"/>
  <c r="AK347" i="15"/>
  <c r="AJ415" i="15"/>
  <c r="AK415" i="15"/>
  <c r="AL415" i="15"/>
  <c r="AM415" i="15"/>
  <c r="AJ211" i="15"/>
  <c r="AK211" i="15"/>
  <c r="AL211" i="15"/>
  <c r="AM211" i="15"/>
  <c r="AM276" i="15"/>
  <c r="M15" i="18" s="1"/>
  <c r="AK276" i="15"/>
  <c r="AJ276" i="15"/>
  <c r="E15" i="18" s="1"/>
  <c r="AL421" i="15"/>
  <c r="AM421" i="15"/>
  <c r="AJ421" i="15"/>
  <c r="AK421" i="15"/>
  <c r="AJ391" i="15"/>
  <c r="AK391" i="15"/>
  <c r="AL391" i="15"/>
  <c r="AM391" i="15"/>
  <c r="AJ768" i="15"/>
  <c r="AK768" i="15"/>
  <c r="AL768" i="15"/>
  <c r="AM768" i="15"/>
  <c r="AJ593" i="15"/>
  <c r="AK593" i="15"/>
  <c r="AL593" i="15"/>
  <c r="AM593" i="15"/>
  <c r="AL445" i="17"/>
  <c r="AM445" i="17"/>
  <c r="AJ445" i="17"/>
  <c r="AK445" i="17"/>
  <c r="AJ313" i="17"/>
  <c r="AK313" i="17"/>
  <c r="AL313" i="17"/>
  <c r="AM313" i="17"/>
  <c r="AL12" i="16"/>
  <c r="AJ12" i="16"/>
  <c r="AK12" i="16"/>
  <c r="AM12" i="16"/>
  <c r="AK109" i="16"/>
  <c r="AM109" i="16"/>
  <c r="AJ109" i="16"/>
  <c r="AL109" i="16"/>
  <c r="AH122" i="17"/>
  <c r="AH181" i="17"/>
  <c r="AF123" i="17"/>
  <c r="AG123" i="17" s="1"/>
  <c r="AF34" i="17"/>
  <c r="AM79" i="17"/>
  <c r="AJ79" i="17"/>
  <c r="AK79" i="17"/>
  <c r="AL79" i="17"/>
  <c r="AL17" i="17"/>
  <c r="AM17" i="17"/>
  <c r="AJ17" i="17"/>
  <c r="AK17" i="17"/>
  <c r="AJ131" i="17"/>
  <c r="AK131" i="17"/>
  <c r="AM131" i="17"/>
  <c r="AL131" i="17"/>
  <c r="AH4" i="17"/>
  <c r="AH89" i="17"/>
  <c r="AJ7" i="17"/>
  <c r="AK7" i="17"/>
  <c r="AL7" i="17"/>
  <c r="AM7" i="17"/>
  <c r="AH137" i="17"/>
  <c r="AJ200" i="17"/>
  <c r="AL200" i="17"/>
  <c r="AM200" i="17"/>
  <c r="AK200" i="17"/>
  <c r="AM214" i="17"/>
  <c r="AJ214" i="17"/>
  <c r="AK214" i="17"/>
  <c r="AL214" i="17"/>
  <c r="AJ251" i="17"/>
  <c r="AK251" i="17"/>
  <c r="AL251" i="17"/>
  <c r="AM251" i="17"/>
  <c r="AH285" i="17"/>
  <c r="AF286" i="17"/>
  <c r="AG286" i="17" s="1"/>
  <c r="AF334" i="17"/>
  <c r="AG334" i="17" s="1"/>
  <c r="AL421" i="17"/>
  <c r="AM421" i="17"/>
  <c r="AJ421" i="17"/>
  <c r="AK421" i="17"/>
  <c r="AH469" i="17"/>
  <c r="AH601" i="17"/>
  <c r="AJ665" i="17"/>
  <c r="AL665" i="17"/>
  <c r="AM665" i="17"/>
  <c r="AK665" i="17"/>
  <c r="AJ590" i="17"/>
  <c r="AK590" i="17"/>
  <c r="AL590" i="17"/>
  <c r="AM590" i="17"/>
  <c r="AH646" i="17"/>
  <c r="AJ683" i="17"/>
  <c r="AK683" i="17"/>
  <c r="AL683" i="17"/>
  <c r="AM683" i="17"/>
  <c r="AM726" i="17"/>
  <c r="AJ726" i="17"/>
  <c r="AK726" i="17"/>
  <c r="AL726" i="17"/>
  <c r="AM750" i="17"/>
  <c r="AJ750" i="17"/>
  <c r="AK750" i="17"/>
  <c r="AL750" i="17"/>
  <c r="AM774" i="17"/>
  <c r="AJ774" i="17"/>
  <c r="AK774" i="17"/>
  <c r="AL774" i="17"/>
  <c r="AF742" i="17"/>
  <c r="AG742" i="17" s="1"/>
  <c r="AK75" i="16"/>
  <c r="AJ75" i="16"/>
  <c r="AL75" i="16"/>
  <c r="AM75" i="16"/>
  <c r="AL60" i="16"/>
  <c r="AJ60" i="16"/>
  <c r="AK60" i="16"/>
  <c r="AM60" i="16"/>
  <c r="AH756" i="17"/>
  <c r="AJ68" i="16"/>
  <c r="AK68" i="16"/>
  <c r="AL68" i="16"/>
  <c r="AM68" i="16"/>
  <c r="AM159" i="16"/>
  <c r="AK159" i="16"/>
  <c r="AJ159" i="16"/>
  <c r="AL159" i="16"/>
  <c r="AK140" i="16"/>
  <c r="AL140" i="16"/>
  <c r="AM140" i="16"/>
  <c r="AJ140" i="16"/>
  <c r="AM162" i="16"/>
  <c r="AK162" i="16"/>
  <c r="AJ162" i="16"/>
  <c r="AL162" i="16"/>
  <c r="AJ234" i="16"/>
  <c r="AK234" i="16"/>
  <c r="AL234" i="16"/>
  <c r="AM234" i="16"/>
  <c r="AJ130" i="16"/>
  <c r="AK130" i="16"/>
  <c r="AL130" i="16"/>
  <c r="AM130" i="16"/>
  <c r="AL144" i="16"/>
  <c r="AJ144" i="16"/>
  <c r="AK144" i="16"/>
  <c r="AM144" i="16"/>
  <c r="AJ201" i="16"/>
  <c r="AK201" i="16"/>
  <c r="AL201" i="16"/>
  <c r="AM201" i="16"/>
  <c r="AJ302" i="16"/>
  <c r="AL302" i="16"/>
  <c r="AM302" i="16"/>
  <c r="AK302" i="16"/>
  <c r="AL54" i="16"/>
  <c r="AM54" i="16"/>
  <c r="AJ54" i="16"/>
  <c r="AK54" i="16"/>
  <c r="AJ323" i="16"/>
  <c r="AK323" i="16"/>
  <c r="AL323" i="16"/>
  <c r="AM323" i="16"/>
  <c r="AK383" i="16"/>
  <c r="AL383" i="16"/>
  <c r="AM383" i="16"/>
  <c r="AJ383" i="16"/>
  <c r="AL492" i="16"/>
  <c r="AM492" i="16"/>
  <c r="AJ492" i="16"/>
  <c r="AK492" i="16"/>
  <c r="AJ380" i="16"/>
  <c r="AK380" i="16"/>
  <c r="AL380" i="16"/>
  <c r="AM380" i="16"/>
  <c r="AJ460" i="16"/>
  <c r="AL460" i="16" s="1"/>
  <c r="AK460" i="16"/>
  <c r="AI429" i="16"/>
  <c r="AK593" i="16"/>
  <c r="AL593" i="16"/>
  <c r="AM593" i="16"/>
  <c r="AJ593" i="16"/>
  <c r="AL552" i="16"/>
  <c r="AM552" i="16"/>
  <c r="AK552" i="16"/>
  <c r="AJ552" i="16"/>
  <c r="AJ611" i="16"/>
  <c r="AK611" i="16"/>
  <c r="AL611" i="16"/>
  <c r="AM611" i="16"/>
  <c r="AJ656" i="16"/>
  <c r="AK656" i="16"/>
  <c r="AM656" i="16"/>
  <c r="AL656" i="16"/>
  <c r="AI488" i="16"/>
  <c r="AK793" i="16"/>
  <c r="AJ793" i="16"/>
  <c r="AL793" i="16"/>
  <c r="AM793" i="16"/>
  <c r="AI794" i="16"/>
  <c r="AJ15" i="15"/>
  <c r="AK15" i="15"/>
  <c r="AL15" i="15"/>
  <c r="AM15" i="15"/>
  <c r="AL150" i="15"/>
  <c r="AM150" i="15"/>
  <c r="AK150" i="15"/>
  <c r="AJ150" i="15"/>
  <c r="AK218" i="15"/>
  <c r="AL218" i="15"/>
  <c r="AM218" i="15"/>
  <c r="AJ218" i="15"/>
  <c r="AK350" i="15"/>
  <c r="AL350" i="15"/>
  <c r="AM350" i="15"/>
  <c r="AJ350" i="15"/>
  <c r="AJ116" i="15"/>
  <c r="AK116" i="15"/>
  <c r="AM116" i="15"/>
  <c r="AL116" i="15"/>
  <c r="AM504" i="15"/>
  <c r="AJ504" i="15"/>
  <c r="AK504" i="15"/>
  <c r="AL504" i="15"/>
  <c r="AM600" i="15"/>
  <c r="AJ600" i="15"/>
  <c r="AK600" i="15"/>
  <c r="AL600" i="15"/>
  <c r="AJ233" i="15"/>
  <c r="AL233" i="15"/>
  <c r="AM233" i="15"/>
  <c r="AK233" i="15"/>
  <c r="AL517" i="15"/>
  <c r="AM517" i="15"/>
  <c r="AJ517" i="15"/>
  <c r="AK517" i="15"/>
  <c r="AJ510" i="15"/>
  <c r="AK510" i="15"/>
  <c r="AM510" i="15"/>
  <c r="AL510" i="15"/>
  <c r="AL457" i="15"/>
  <c r="AM457" i="15"/>
  <c r="AJ457" i="15"/>
  <c r="AK457" i="15"/>
  <c r="AL494" i="15"/>
  <c r="AJ494" i="15"/>
  <c r="AK494" i="15"/>
  <c r="AM494" i="15"/>
  <c r="AL667" i="15"/>
  <c r="AM667" i="15"/>
  <c r="AJ667" i="15"/>
  <c r="AK667" i="15"/>
  <c r="AJ780" i="15"/>
  <c r="AK780" i="15"/>
  <c r="AL780" i="15"/>
  <c r="AM780" i="15"/>
  <c r="AJ756" i="15"/>
  <c r="AK756" i="15"/>
  <c r="AL756" i="15"/>
  <c r="AM756" i="15"/>
  <c r="AJ414" i="17"/>
  <c r="AK414" i="17"/>
  <c r="AL414" i="17"/>
  <c r="AM414" i="17"/>
  <c r="AJ697" i="17"/>
  <c r="AK697" i="17"/>
  <c r="AL697" i="17"/>
  <c r="AM697" i="17"/>
  <c r="AJ142" i="16"/>
  <c r="AK142" i="16"/>
  <c r="AL142" i="16"/>
  <c r="AM142" i="16"/>
  <c r="AJ83" i="17"/>
  <c r="AK83" i="17"/>
  <c r="AL83" i="17"/>
  <c r="AM83" i="17"/>
  <c r="AJ126" i="17"/>
  <c r="AK126" i="17"/>
  <c r="AL126" i="17"/>
  <c r="AM126" i="17"/>
  <c r="AJ192" i="17"/>
  <c r="AL192" i="17"/>
  <c r="AK192" i="17"/>
  <c r="AM192" i="17"/>
  <c r="AF243" i="17"/>
  <c r="AG243" i="17" s="1"/>
  <c r="AH243" i="17"/>
  <c r="AF167" i="17"/>
  <c r="AG167" i="17" s="1"/>
  <c r="AL457" i="17"/>
  <c r="AM457" i="17"/>
  <c r="AJ457" i="17"/>
  <c r="AK457" i="17"/>
  <c r="AJ411" i="17"/>
  <c r="AK411" i="17"/>
  <c r="AL411" i="17"/>
  <c r="AM411" i="17"/>
  <c r="AM609" i="17"/>
  <c r="AK609" i="17"/>
  <c r="AL609" i="17"/>
  <c r="AJ609" i="17"/>
  <c r="AK680" i="17"/>
  <c r="AL680" i="17"/>
  <c r="AM680" i="17"/>
  <c r="AJ680" i="17"/>
  <c r="AH720" i="17"/>
  <c r="AK87" i="16"/>
  <c r="AJ87" i="16"/>
  <c r="AL87" i="16"/>
  <c r="AM87" i="16"/>
  <c r="AJ16" i="16"/>
  <c r="AL16" i="16"/>
  <c r="AK16" i="16"/>
  <c r="AM16" i="16"/>
  <c r="AJ94" i="16"/>
  <c r="AK94" i="16"/>
  <c r="AM94" i="16"/>
  <c r="AL94" i="16"/>
  <c r="AJ70" i="16"/>
  <c r="AL70" i="16"/>
  <c r="AK70" i="16"/>
  <c r="AM70" i="16"/>
  <c r="AL108" i="16"/>
  <c r="AK108" i="16"/>
  <c r="AJ108" i="16"/>
  <c r="AM108" i="16"/>
  <c r="AL246" i="16"/>
  <c r="AM246" i="16"/>
  <c r="AJ246" i="16"/>
  <c r="AK246" i="16"/>
  <c r="AJ58" i="16"/>
  <c r="AL58" i="16"/>
  <c r="AM58" i="16"/>
  <c r="AK58" i="16"/>
  <c r="AJ280" i="16"/>
  <c r="AK280" i="16"/>
  <c r="AM280" i="16"/>
  <c r="AL280" i="16"/>
  <c r="AK145" i="16"/>
  <c r="AM145" i="16"/>
  <c r="AJ145" i="16"/>
  <c r="AL145" i="16"/>
  <c r="AL268" i="16"/>
  <c r="AM268" i="16"/>
  <c r="AJ268" i="16"/>
  <c r="AK268" i="16"/>
  <c r="AJ350" i="16"/>
  <c r="AL350" i="16"/>
  <c r="AM350" i="16"/>
  <c r="AK350" i="16"/>
  <c r="AM247" i="16"/>
  <c r="AK247" i="16"/>
  <c r="AL247" i="16"/>
  <c r="AJ247" i="16"/>
  <c r="AI215" i="16"/>
  <c r="AJ308" i="16"/>
  <c r="AK308" i="16"/>
  <c r="AL308" i="16"/>
  <c r="AM308" i="16"/>
  <c r="AJ386" i="16"/>
  <c r="AM386" i="16"/>
  <c r="AK386" i="16"/>
  <c r="AL386" i="16"/>
  <c r="AJ444" i="16"/>
  <c r="AL444" i="16"/>
  <c r="AM444" i="16"/>
  <c r="AK444" i="16"/>
  <c r="AK242" i="16"/>
  <c r="AM242" i="16"/>
  <c r="AL242" i="16"/>
  <c r="AJ242" i="16"/>
  <c r="AM625" i="16"/>
  <c r="AK625" i="16"/>
  <c r="AJ625" i="16"/>
  <c r="AL625" i="16"/>
  <c r="AM673" i="16"/>
  <c r="AK673" i="16"/>
  <c r="AJ673" i="16"/>
  <c r="AL673" i="16"/>
  <c r="AJ513" i="16"/>
  <c r="AK513" i="16"/>
  <c r="AL513" i="16"/>
  <c r="AM513" i="16"/>
  <c r="AK639" i="16"/>
  <c r="AL639" i="16"/>
  <c r="AM639" i="16"/>
  <c r="AJ639" i="16"/>
  <c r="AI641" i="16"/>
  <c r="AK723" i="16"/>
  <c r="AL723" i="16"/>
  <c r="AM723" i="16"/>
  <c r="AJ723" i="16"/>
  <c r="AM745" i="16"/>
  <c r="AK745" i="16"/>
  <c r="AJ745" i="16"/>
  <c r="AL745" i="16"/>
  <c r="AJ714" i="16"/>
  <c r="AK714" i="16"/>
  <c r="AL714" i="16"/>
  <c r="AM714" i="16"/>
  <c r="AK774" i="16"/>
  <c r="AJ774" i="16"/>
  <c r="AL774" i="16"/>
  <c r="AM774" i="16"/>
  <c r="AI763" i="16"/>
  <c r="AJ143" i="15"/>
  <c r="AK143" i="15"/>
  <c r="AL143" i="15"/>
  <c r="AM143" i="15"/>
  <c r="AK154" i="15"/>
  <c r="AJ154" i="15"/>
  <c r="E11" i="18" s="1"/>
  <c r="AL162" i="15"/>
  <c r="AM162" i="15"/>
  <c r="AK162" i="15"/>
  <c r="AJ162" i="15"/>
  <c r="AK82" i="15"/>
  <c r="AL82" i="15"/>
  <c r="AJ82" i="15"/>
  <c r="AM82" i="15"/>
  <c r="AK302" i="15"/>
  <c r="AL302" i="15"/>
  <c r="AM302" i="15"/>
  <c r="AJ302" i="15"/>
  <c r="AJ140" i="15"/>
  <c r="AK140" i="15"/>
  <c r="AM140" i="15"/>
  <c r="AL140" i="15"/>
  <c r="AL190" i="15"/>
  <c r="AK190" i="15"/>
  <c r="AM190" i="15"/>
  <c r="AJ190" i="15"/>
  <c r="AJ293" i="15"/>
  <c r="AL293" i="15"/>
  <c r="AM293" i="15"/>
  <c r="AK293" i="15"/>
  <c r="AK10" i="15"/>
  <c r="AL10" i="15"/>
  <c r="AJ10" i="15"/>
  <c r="AM10" i="15"/>
  <c r="AM612" i="15"/>
  <c r="AK612" i="15"/>
  <c r="AL612" i="15"/>
  <c r="AJ612" i="15"/>
  <c r="AJ610" i="15"/>
  <c r="E26" i="18" s="1"/>
  <c r="AK610" i="15"/>
  <c r="AJ243" i="15"/>
  <c r="AK243" i="15"/>
  <c r="AL243" i="15"/>
  <c r="AM243" i="15"/>
  <c r="AJ108" i="15"/>
  <c r="AK108" i="15"/>
  <c r="AL108" i="15"/>
  <c r="AM108" i="15"/>
  <c r="AJ368" i="15"/>
  <c r="E18" i="18" s="1"/>
  <c r="AK368" i="15"/>
  <c r="AJ519" i="15"/>
  <c r="E23" i="18" s="1"/>
  <c r="AK519" i="15"/>
  <c r="AL505" i="15"/>
  <c r="AM505" i="15"/>
  <c r="AJ505" i="15"/>
  <c r="AK505" i="15"/>
  <c r="AJ670" i="15"/>
  <c r="AK670" i="15"/>
  <c r="AL670" i="15"/>
  <c r="AM670" i="15"/>
  <c r="AJ566" i="17"/>
  <c r="AK566" i="17"/>
  <c r="AL566" i="17"/>
  <c r="AM566" i="17"/>
  <c r="AK644" i="17"/>
  <c r="AL644" i="17"/>
  <c r="AM644" i="17"/>
  <c r="AJ644" i="17"/>
  <c r="AJ67" i="17"/>
  <c r="AM67" i="17"/>
  <c r="AK67" i="17"/>
  <c r="AL67" i="17"/>
  <c r="AI3" i="17"/>
  <c r="AK34" i="17"/>
  <c r="AM34" i="17"/>
  <c r="AJ34" i="17"/>
  <c r="AL34" i="17"/>
  <c r="AH103" i="17"/>
  <c r="AJ137" i="17"/>
  <c r="AK137" i="17"/>
  <c r="AL137" i="17"/>
  <c r="AM137" i="17"/>
  <c r="AJ168" i="17"/>
  <c r="AK168" i="17"/>
  <c r="AL168" i="17"/>
  <c r="AM168" i="17"/>
  <c r="AF151" i="17"/>
  <c r="AG151" i="17" s="1"/>
  <c r="AL239" i="17"/>
  <c r="AJ239" i="17"/>
  <c r="AK239" i="17"/>
  <c r="AM239" i="17"/>
  <c r="AJ301" i="17"/>
  <c r="AK301" i="17"/>
  <c r="AL301" i="17"/>
  <c r="AM301" i="17"/>
  <c r="AF311" i="17"/>
  <c r="AG311" i="17" s="1"/>
  <c r="AJ304" i="17"/>
  <c r="AK304" i="17"/>
  <c r="AL304" i="17"/>
  <c r="AM304" i="17"/>
  <c r="AK477" i="17"/>
  <c r="AL477" i="17"/>
  <c r="AM477" i="17"/>
  <c r="AJ477" i="17"/>
  <c r="AH373" i="17"/>
  <c r="AJ419" i="17"/>
  <c r="AK419" i="17"/>
  <c r="AL419" i="17"/>
  <c r="AM419" i="17"/>
  <c r="AJ467" i="17"/>
  <c r="AK467" i="17"/>
  <c r="AL467" i="17"/>
  <c r="AM467" i="17"/>
  <c r="AH473" i="17"/>
  <c r="AJ426" i="17"/>
  <c r="AK426" i="17"/>
  <c r="AL426" i="17"/>
  <c r="AM426" i="17"/>
  <c r="AJ632" i="17"/>
  <c r="AK632" i="17"/>
  <c r="AL632" i="17"/>
  <c r="AM632" i="17"/>
  <c r="AK656" i="17"/>
  <c r="AL656" i="17"/>
  <c r="AM656" i="17"/>
  <c r="AJ656" i="17"/>
  <c r="AJ732" i="17"/>
  <c r="AK732" i="17"/>
  <c r="AL732" i="17"/>
  <c r="AM732" i="17"/>
  <c r="AJ780" i="17"/>
  <c r="AK780" i="17"/>
  <c r="AL780" i="17"/>
  <c r="AM780" i="17"/>
  <c r="AK99" i="16"/>
  <c r="AJ99" i="16"/>
  <c r="AL99" i="16"/>
  <c r="AM99" i="16"/>
  <c r="AL72" i="16"/>
  <c r="AJ72" i="16"/>
  <c r="AK72" i="16"/>
  <c r="AM72" i="16"/>
  <c r="AK169" i="16"/>
  <c r="AJ169" i="16"/>
  <c r="AM169" i="16"/>
  <c r="AL169" i="16"/>
  <c r="AJ258" i="16"/>
  <c r="AK258" i="16"/>
  <c r="AL258" i="16"/>
  <c r="AM258" i="16"/>
  <c r="AJ240" i="16"/>
  <c r="AK240" i="16"/>
  <c r="AM240" i="16"/>
  <c r="AL240" i="16"/>
  <c r="AL66" i="16"/>
  <c r="AM66" i="16"/>
  <c r="AJ66" i="16"/>
  <c r="AK66" i="16"/>
  <c r="AK157" i="16"/>
  <c r="AL157" i="16"/>
  <c r="AM157" i="16"/>
  <c r="AJ157" i="16"/>
  <c r="AJ344" i="16"/>
  <c r="AK344" i="16"/>
  <c r="AL344" i="16"/>
  <c r="AM344" i="16"/>
  <c r="AJ392" i="16"/>
  <c r="AL392" i="16"/>
  <c r="AM392" i="16"/>
  <c r="AK392" i="16"/>
  <c r="AL504" i="16"/>
  <c r="AM504" i="16"/>
  <c r="AK504" i="16"/>
  <c r="AJ504" i="16"/>
  <c r="AJ359" i="16"/>
  <c r="AK359" i="16"/>
  <c r="AL359" i="16"/>
  <c r="AM359" i="16"/>
  <c r="AJ598" i="16"/>
  <c r="AK598" i="16"/>
  <c r="AM598" i="16"/>
  <c r="AL598" i="16"/>
  <c r="AK747" i="16"/>
  <c r="AL747" i="16"/>
  <c r="AM747" i="16"/>
  <c r="AJ747" i="16"/>
  <c r="AK779" i="16"/>
  <c r="AM779" i="16"/>
  <c r="AJ779" i="16"/>
  <c r="AL779" i="16"/>
  <c r="AJ620" i="16"/>
  <c r="AK620" i="16"/>
  <c r="AL620" i="16"/>
  <c r="AM620" i="16"/>
  <c r="AK94" i="15"/>
  <c r="AL94" i="15"/>
  <c r="AJ94" i="15"/>
  <c r="AM94" i="15"/>
  <c r="AJ87" i="15"/>
  <c r="AK87" i="15"/>
  <c r="AM87" i="15"/>
  <c r="AL87" i="15"/>
  <c r="AK230" i="15"/>
  <c r="AL230" i="15"/>
  <c r="AM230" i="15"/>
  <c r="AJ230" i="15"/>
  <c r="AJ271" i="15"/>
  <c r="AK271" i="15"/>
  <c r="AL271" i="15"/>
  <c r="AM271" i="15"/>
  <c r="AJ319" i="15"/>
  <c r="AK319" i="15"/>
  <c r="AL319" i="15"/>
  <c r="AM319" i="15"/>
  <c r="AK374" i="15"/>
  <c r="AL374" i="15"/>
  <c r="AM374" i="15"/>
  <c r="AJ374" i="15"/>
  <c r="AM516" i="15"/>
  <c r="AJ516" i="15"/>
  <c r="AK516" i="15"/>
  <c r="AL516" i="15"/>
  <c r="AM624" i="15"/>
  <c r="AK624" i="15"/>
  <c r="AL624" i="15"/>
  <c r="AJ624" i="15"/>
  <c r="AJ245" i="15"/>
  <c r="E14" i="18" s="1"/>
  <c r="AK245" i="15"/>
  <c r="AM493" i="15"/>
  <c r="AJ493" i="15"/>
  <c r="AK493" i="15"/>
  <c r="AL493" i="15"/>
  <c r="AJ448" i="15"/>
  <c r="AK448" i="15"/>
  <c r="AM448" i="15"/>
  <c r="AL448" i="15"/>
  <c r="AK763" i="15"/>
  <c r="AJ763" i="15"/>
  <c r="E31" i="18" s="1"/>
  <c r="AJ792" i="15"/>
  <c r="AK792" i="15"/>
  <c r="AL792" i="15"/>
  <c r="AM792" i="15"/>
  <c r="AK641" i="15"/>
  <c r="AJ641" i="15"/>
  <c r="E27" i="18" s="1"/>
  <c r="AJ744" i="15"/>
  <c r="AK744" i="15"/>
  <c r="AM744" i="15"/>
  <c r="AL744" i="15"/>
  <c r="AM95" i="15" l="1"/>
  <c r="M9" i="18" s="1"/>
  <c r="AL460" i="15"/>
  <c r="L21" i="18" s="1"/>
  <c r="AL33" i="15"/>
  <c r="L7" i="18" s="1"/>
  <c r="AM337" i="15"/>
  <c r="M17" i="18" s="1"/>
  <c r="AM154" i="15"/>
  <c r="M11" i="18" s="1"/>
  <c r="AL337" i="15"/>
  <c r="L17" i="18" s="1"/>
  <c r="AI368" i="17"/>
  <c r="AJ368" i="17" s="1"/>
  <c r="D18" i="18" s="1"/>
  <c r="F18" i="18" s="1"/>
  <c r="AI549" i="17"/>
  <c r="AJ549" i="17" s="1"/>
  <c r="D24" i="18" s="1"/>
  <c r="F24" i="18" s="1"/>
  <c r="AI460" i="17"/>
  <c r="AK460" i="17" s="1"/>
  <c r="AM460" i="16"/>
  <c r="AI488" i="17"/>
  <c r="AJ488" i="17" s="1"/>
  <c r="D22" i="18" s="1"/>
  <c r="F22" i="18" s="1"/>
  <c r="AL733" i="15"/>
  <c r="L30" i="18" s="1"/>
  <c r="AI307" i="17"/>
  <c r="AJ307" i="17" s="1"/>
  <c r="D16" i="18" s="1"/>
  <c r="F16" i="18" s="1"/>
  <c r="AI123" i="17"/>
  <c r="AJ123" i="17" s="1"/>
  <c r="D10" i="18" s="1"/>
  <c r="F10" i="18" s="1"/>
  <c r="AM368" i="15"/>
  <c r="M18" i="18" s="1"/>
  <c r="AM610" i="15"/>
  <c r="M26" i="18" s="1"/>
  <c r="AI763" i="17"/>
  <c r="AK763" i="17" s="1"/>
  <c r="AM460" i="15"/>
  <c r="M21" i="18" s="1"/>
  <c r="AL64" i="15"/>
  <c r="L8" i="18" s="1"/>
  <c r="AM641" i="15"/>
  <c r="M27" i="18" s="1"/>
  <c r="AL641" i="15"/>
  <c r="L27" i="18" s="1"/>
  <c r="AL368" i="15"/>
  <c r="L18" i="18" s="1"/>
  <c r="AL610" i="15"/>
  <c r="L26" i="18" s="1"/>
  <c r="AM488" i="15"/>
  <c r="M22" i="18" s="1"/>
  <c r="AM794" i="15"/>
  <c r="M32" i="18" s="1"/>
  <c r="AM245" i="15"/>
  <c r="M14" i="18" s="1"/>
  <c r="AL245" i="15"/>
  <c r="L14" i="18" s="1"/>
  <c r="AL429" i="15"/>
  <c r="L20" i="18" s="1"/>
  <c r="AJ763" i="16"/>
  <c r="AL763" i="16" s="1"/>
  <c r="AK763" i="16"/>
  <c r="AJ488" i="16"/>
  <c r="AL488" i="16" s="1"/>
  <c r="AK488" i="16"/>
  <c r="AM519" i="15"/>
  <c r="M23" i="18" s="1"/>
  <c r="AM398" i="15"/>
  <c r="M19" i="18" s="1"/>
  <c r="AL3" i="16"/>
  <c r="AL672" i="15"/>
  <c r="L28" i="18" s="1"/>
  <c r="AM763" i="15"/>
  <c r="M31" i="18" s="1"/>
  <c r="AI641" i="17"/>
  <c r="AL519" i="15"/>
  <c r="L23" i="18" s="1"/>
  <c r="AL276" i="15"/>
  <c r="L15" i="18" s="1"/>
  <c r="AL398" i="15"/>
  <c r="L19" i="18" s="1"/>
  <c r="AM307" i="15"/>
  <c r="M16" i="18" s="1"/>
  <c r="AL184" i="15"/>
  <c r="L12" i="18" s="1"/>
  <c r="AG764" i="17"/>
  <c r="AI794" i="17"/>
  <c r="AI519" i="17"/>
  <c r="AM672" i="15"/>
  <c r="M28" i="18" s="1"/>
  <c r="AL763" i="15"/>
  <c r="L31" i="18" s="1"/>
  <c r="AJ215" i="16"/>
  <c r="AL215" i="16" s="1"/>
  <c r="AK215" i="16"/>
  <c r="AL307" i="15"/>
  <c r="L16" i="18" s="1"/>
  <c r="AM184" i="15"/>
  <c r="M12" i="18" s="1"/>
  <c r="AK184" i="16"/>
  <c r="AJ184" i="16"/>
  <c r="AL184" i="16" s="1"/>
  <c r="AI337" i="17"/>
  <c r="AI733" i="17"/>
  <c r="AM429" i="15"/>
  <c r="M20" i="18" s="1"/>
  <c r="AJ549" i="16"/>
  <c r="AM549" i="16" s="1"/>
  <c r="AK549" i="16"/>
  <c r="AG399" i="17"/>
  <c r="AI429" i="17"/>
  <c r="AG34" i="17"/>
  <c r="AI64" i="17"/>
  <c r="AJ64" i="16"/>
  <c r="AM64" i="16" s="1"/>
  <c r="AL64" i="16"/>
  <c r="AK64" i="16"/>
  <c r="AM33" i="15"/>
  <c r="M7" i="18" s="1"/>
  <c r="AJ794" i="16"/>
  <c r="AM794" i="16" s="1"/>
  <c r="AK794" i="16"/>
  <c r="AM519" i="16"/>
  <c r="AJ519" i="16"/>
  <c r="AL519" i="16" s="1"/>
  <c r="AK519" i="16"/>
  <c r="AG673" i="17"/>
  <c r="AI702" i="17"/>
  <c r="AM3" i="15"/>
  <c r="M6" i="18" s="1"/>
  <c r="AJ307" i="16"/>
  <c r="AM307" i="16" s="1"/>
  <c r="AK307" i="16"/>
  <c r="AM580" i="15"/>
  <c r="M25" i="18" s="1"/>
  <c r="AM549" i="15"/>
  <c r="M24" i="18" s="1"/>
  <c r="AK733" i="16"/>
  <c r="AJ733" i="16"/>
  <c r="AM733" i="16" s="1"/>
  <c r="AM733" i="15"/>
  <c r="M30" i="18" s="1"/>
  <c r="AM64" i="15"/>
  <c r="M8" i="18" s="1"/>
  <c r="AI95" i="17"/>
  <c r="AJ580" i="16"/>
  <c r="AL580" i="16" s="1"/>
  <c r="AK580" i="16"/>
  <c r="AJ3" i="17"/>
  <c r="D6" i="18" s="1"/>
  <c r="F6" i="18" s="1"/>
  <c r="AK3" i="17"/>
  <c r="AJ368" i="16"/>
  <c r="AL368" i="16" s="1"/>
  <c r="AK368" i="16"/>
  <c r="AL3" i="15"/>
  <c r="L6" i="18" s="1"/>
  <c r="AL580" i="15"/>
  <c r="L25" i="18" s="1"/>
  <c r="AJ398" i="16"/>
  <c r="AM398" i="16" s="1"/>
  <c r="AK398" i="16"/>
  <c r="AL549" i="15"/>
  <c r="L24" i="18" s="1"/>
  <c r="AJ276" i="16"/>
  <c r="AM276" i="16" s="1"/>
  <c r="AK276" i="16"/>
  <c r="AJ672" i="16"/>
  <c r="AM672" i="16" s="1"/>
  <c r="AL672" i="16"/>
  <c r="AK672" i="16"/>
  <c r="AJ95" i="16"/>
  <c r="AL95" i="16" s="1"/>
  <c r="AK95" i="16"/>
  <c r="AL154" i="15"/>
  <c r="L11" i="18" s="1"/>
  <c r="AJ429" i="16"/>
  <c r="AM429" i="16" s="1"/>
  <c r="AK429" i="16"/>
  <c r="AJ245" i="16"/>
  <c r="AM245" i="16" s="1"/>
  <c r="AK245" i="16"/>
  <c r="AK123" i="16"/>
  <c r="AJ123" i="16"/>
  <c r="AL123" i="16" s="1"/>
  <c r="AJ337" i="16"/>
  <c r="AL337" i="16" s="1"/>
  <c r="AK337" i="16"/>
  <c r="AJ702" i="16"/>
  <c r="AL702" i="16" s="1"/>
  <c r="AK702" i="16"/>
  <c r="AI672" i="17"/>
  <c r="AK488" i="17"/>
  <c r="AJ154" i="16"/>
  <c r="AM154" i="16" s="1"/>
  <c r="AK154" i="16"/>
  <c r="AJ33" i="16"/>
  <c r="AL33" i="16" s="1"/>
  <c r="AK33" i="16"/>
  <c r="AI610" i="17"/>
  <c r="AL794" i="15"/>
  <c r="L32" i="18" s="1"/>
  <c r="AI154" i="17"/>
  <c r="AI245" i="17"/>
  <c r="AG247" i="17"/>
  <c r="AI276" i="17"/>
  <c r="AJ641" i="16"/>
  <c r="AM641" i="16" s="1"/>
  <c r="AK641" i="16"/>
  <c r="AK368" i="17"/>
  <c r="AM123" i="15"/>
  <c r="M10" i="18" s="1"/>
  <c r="AI215" i="17"/>
  <c r="AJ610" i="16"/>
  <c r="AM610" i="16" s="1"/>
  <c r="AK610" i="16"/>
  <c r="AL610" i="16"/>
  <c r="AI184" i="17"/>
  <c r="AI33" i="17"/>
  <c r="AL123" i="15"/>
  <c r="L10" i="18" s="1"/>
  <c r="AJ580" i="17"/>
  <c r="D25" i="18" s="1"/>
  <c r="F25" i="18" s="1"/>
  <c r="AK580" i="17"/>
  <c r="AG369" i="17"/>
  <c r="AI398" i="17"/>
  <c r="AL641" i="16" l="1"/>
  <c r="AM368" i="16"/>
  <c r="AK123" i="17"/>
  <c r="AK307" i="17"/>
  <c r="AJ460" i="17"/>
  <c r="D21" i="18" s="1"/>
  <c r="F21" i="18" s="1"/>
  <c r="AL549" i="16"/>
  <c r="AM488" i="16"/>
  <c r="AK549" i="17"/>
  <c r="AJ763" i="17"/>
  <c r="D31" i="18" s="1"/>
  <c r="F31" i="18" s="1"/>
  <c r="AL307" i="16"/>
  <c r="AL245" i="16"/>
  <c r="AL276" i="16"/>
  <c r="AM33" i="16"/>
  <c r="AM337" i="16"/>
  <c r="AL429" i="16"/>
  <c r="AM184" i="16"/>
  <c r="AL307" i="17"/>
  <c r="J16" i="18" s="1"/>
  <c r="AL580" i="17"/>
  <c r="J25" i="18" s="1"/>
  <c r="AM549" i="17"/>
  <c r="K24" i="18" s="1"/>
  <c r="AM123" i="17"/>
  <c r="K10" i="18" s="1"/>
  <c r="AJ215" i="17"/>
  <c r="D13" i="18" s="1"/>
  <c r="F13" i="18" s="1"/>
  <c r="AK215" i="17"/>
  <c r="AL398" i="16"/>
  <c r="AL794" i="16"/>
  <c r="AM215" i="16"/>
  <c r="AJ154" i="17"/>
  <c r="D11" i="18" s="1"/>
  <c r="F11" i="18" s="1"/>
  <c r="AK154" i="17"/>
  <c r="AL154" i="16"/>
  <c r="AM580" i="17"/>
  <c r="K25" i="18" s="1"/>
  <c r="AM95" i="16"/>
  <c r="AJ64" i="17"/>
  <c r="D8" i="18" s="1"/>
  <c r="F8" i="18" s="1"/>
  <c r="AK64" i="17"/>
  <c r="AJ641" i="17"/>
  <c r="D27" i="18" s="1"/>
  <c r="F27" i="18" s="1"/>
  <c r="AK641" i="17"/>
  <c r="AK33" i="17"/>
  <c r="AJ33" i="17"/>
  <c r="D7" i="18" s="1"/>
  <c r="F7" i="18" s="1"/>
  <c r="AM488" i="17"/>
  <c r="K22" i="18" s="1"/>
  <c r="AM123" i="16"/>
  <c r="AL733" i="16"/>
  <c r="AL123" i="17"/>
  <c r="J10" i="18" s="1"/>
  <c r="AM368" i="17"/>
  <c r="K18" i="18" s="1"/>
  <c r="AJ184" i="17"/>
  <c r="D12" i="18" s="1"/>
  <c r="F12" i="18" s="1"/>
  <c r="AK184" i="17"/>
  <c r="AL488" i="17"/>
  <c r="J22" i="18" s="1"/>
  <c r="AK702" i="17"/>
  <c r="AJ702" i="17"/>
  <c r="D29" i="18" s="1"/>
  <c r="F29" i="18" s="1"/>
  <c r="AJ733" i="17"/>
  <c r="D30" i="18" s="1"/>
  <c r="F30" i="18" s="1"/>
  <c r="AK733" i="17"/>
  <c r="AJ519" i="17"/>
  <c r="D23" i="18" s="1"/>
  <c r="F23" i="18" s="1"/>
  <c r="AK519" i="17"/>
  <c r="AJ610" i="17"/>
  <c r="D26" i="18" s="1"/>
  <c r="F26" i="18" s="1"/>
  <c r="AK610" i="17"/>
  <c r="AJ672" i="17"/>
  <c r="D28" i="18" s="1"/>
  <c r="F28" i="18" s="1"/>
  <c r="AK672" i="17"/>
  <c r="AK337" i="17"/>
  <c r="AJ337" i="17"/>
  <c r="D17" i="18" s="1"/>
  <c r="F17" i="18" s="1"/>
  <c r="AL549" i="17"/>
  <c r="J24" i="18" s="1"/>
  <c r="AJ794" i="17"/>
  <c r="D32" i="18" s="1"/>
  <c r="F32" i="18" s="1"/>
  <c r="AK794" i="17"/>
  <c r="AM763" i="16"/>
  <c r="AJ276" i="17"/>
  <c r="D15" i="18" s="1"/>
  <c r="F15" i="18" s="1"/>
  <c r="AK276" i="17"/>
  <c r="AM702" i="16"/>
  <c r="AL3" i="17"/>
  <c r="J6" i="18" s="1"/>
  <c r="AM580" i="16"/>
  <c r="AM307" i="17"/>
  <c r="K16" i="18" s="1"/>
  <c r="AJ95" i="17"/>
  <c r="D9" i="18" s="1"/>
  <c r="F9" i="18" s="1"/>
  <c r="AK95" i="17"/>
  <c r="AL368" i="17"/>
  <c r="J18" i="18" s="1"/>
  <c r="AJ398" i="17"/>
  <c r="D19" i="18" s="1"/>
  <c r="F19" i="18" s="1"/>
  <c r="AK398" i="17"/>
  <c r="AM3" i="17"/>
  <c r="K6" i="18" s="1"/>
  <c r="AJ245" i="17"/>
  <c r="D14" i="18" s="1"/>
  <c r="F14" i="18" s="1"/>
  <c r="AK245" i="17"/>
  <c r="AJ429" i="17"/>
  <c r="D20" i="18" s="1"/>
  <c r="F20" i="18" s="1"/>
  <c r="AK429" i="17"/>
  <c r="D35" i="18" l="1"/>
  <c r="AM460" i="17"/>
  <c r="K21" i="18" s="1"/>
  <c r="D37" i="18"/>
  <c r="AL460" i="17"/>
  <c r="J21" i="18" s="1"/>
  <c r="AL763" i="17"/>
  <c r="J31" i="18" s="1"/>
  <c r="AM429" i="17"/>
  <c r="K20" i="18" s="1"/>
  <c r="AL429" i="17"/>
  <c r="J20" i="18" s="1"/>
  <c r="D36" i="18"/>
  <c r="AM763" i="17"/>
  <c r="K31" i="18" s="1"/>
  <c r="AM154" i="17"/>
  <c r="K11" i="18" s="1"/>
  <c r="AL64" i="17"/>
  <c r="J8" i="18" s="1"/>
  <c r="AM337" i="17"/>
  <c r="K17" i="18" s="1"/>
  <c r="AL519" i="17"/>
  <c r="J23" i="18" s="1"/>
  <c r="AM702" i="17"/>
  <c r="K29" i="18" s="1"/>
  <c r="AL702" i="17"/>
  <c r="J29" i="18" s="1"/>
  <c r="AL245" i="17"/>
  <c r="J14" i="18" s="1"/>
  <c r="AM398" i="17"/>
  <c r="K19" i="18" s="1"/>
  <c r="AM672" i="17"/>
  <c r="K28" i="18" s="1"/>
  <c r="AM64" i="17"/>
  <c r="K8" i="18" s="1"/>
  <c r="AL672" i="17"/>
  <c r="J28" i="18" s="1"/>
  <c r="AL215" i="17"/>
  <c r="J13" i="18" s="1"/>
  <c r="AM245" i="17"/>
  <c r="K14" i="18" s="1"/>
  <c r="AM95" i="17"/>
  <c r="K9" i="18" s="1"/>
  <c r="AL95" i="17"/>
  <c r="J9" i="18" s="1"/>
  <c r="AL610" i="17"/>
  <c r="J26" i="18" s="1"/>
  <c r="AM33" i="17"/>
  <c r="K7" i="18" s="1"/>
  <c r="AM794" i="17"/>
  <c r="K32" i="18" s="1"/>
  <c r="AM184" i="17"/>
  <c r="K12" i="18" s="1"/>
  <c r="AL794" i="17"/>
  <c r="J32" i="18" s="1"/>
  <c r="AM519" i="17"/>
  <c r="K23" i="18" s="1"/>
  <c r="AL33" i="17"/>
  <c r="J7" i="18" s="1"/>
  <c r="AM733" i="17"/>
  <c r="K30" i="18" s="1"/>
  <c r="AL184" i="17"/>
  <c r="J12" i="18" s="1"/>
  <c r="AL733" i="17"/>
  <c r="J30" i="18" s="1"/>
  <c r="AM641" i="17"/>
  <c r="K27" i="18" s="1"/>
  <c r="AL398" i="17"/>
  <c r="J19" i="18" s="1"/>
  <c r="AL641" i="17"/>
  <c r="J27" i="18" s="1"/>
  <c r="AM276" i="17"/>
  <c r="K15" i="18" s="1"/>
  <c r="AL337" i="17"/>
  <c r="J17" i="18" s="1"/>
  <c r="AM215" i="17"/>
  <c r="K13" i="18" s="1"/>
  <c r="AL276" i="17"/>
  <c r="J15" i="18" s="1"/>
  <c r="AM610" i="17"/>
  <c r="K26" i="18" s="1"/>
  <c r="AL154" i="17"/>
  <c r="J11" i="18" s="1"/>
  <c r="W45" i="12" l="1"/>
  <c r="V43" i="12"/>
  <c r="V42" i="12"/>
  <c r="V41" i="12"/>
  <c r="V40" i="12"/>
  <c r="U35" i="12"/>
  <c r="U33" i="12"/>
  <c r="U32" i="12"/>
  <c r="U31" i="12"/>
  <c r="I45" i="12"/>
  <c r="J45" i="12" s="1"/>
  <c r="K45" i="12" s="1"/>
  <c r="L45" i="12" s="1"/>
  <c r="M45" i="12" s="1"/>
  <c r="N45" i="12" s="1"/>
  <c r="O45" i="12" s="1"/>
  <c r="P45" i="12" s="1"/>
  <c r="Q45" i="12" s="1"/>
  <c r="H43" i="12"/>
  <c r="I43" i="12" s="1"/>
  <c r="J43" i="12" s="1"/>
  <c r="K43" i="12" s="1"/>
  <c r="L43" i="12" s="1"/>
  <c r="M43" i="12" s="1"/>
  <c r="N43" i="12" s="1"/>
  <c r="O43" i="12" s="1"/>
  <c r="P43" i="12" s="1"/>
  <c r="Q43" i="12" s="1"/>
  <c r="H42" i="12"/>
  <c r="I42" i="12" s="1"/>
  <c r="H41" i="12"/>
  <c r="I41" i="12" s="1"/>
  <c r="J41" i="12" s="1"/>
  <c r="K41" i="12" s="1"/>
  <c r="L41" i="12" s="1"/>
  <c r="M41" i="12" s="1"/>
  <c r="N41" i="12" s="1"/>
  <c r="O41" i="12" s="1"/>
  <c r="P41" i="12" s="1"/>
  <c r="Q41" i="12" s="1"/>
  <c r="H40" i="12"/>
  <c r="G35" i="12"/>
  <c r="G33" i="12"/>
  <c r="G32" i="12"/>
  <c r="H32" i="12" s="1"/>
  <c r="G31" i="12"/>
  <c r="C22" i="4" l="1"/>
  <c r="AL43" i="12"/>
  <c r="AG34" i="12"/>
  <c r="AH34" i="12"/>
  <c r="AI34" i="12"/>
  <c r="AJ34" i="12"/>
  <c r="AK34" i="12"/>
  <c r="AK38" i="12"/>
  <c r="AJ38" i="12"/>
  <c r="AI38" i="12"/>
  <c r="AH38" i="12"/>
  <c r="AG38" i="12"/>
  <c r="AK37" i="12"/>
  <c r="AJ37" i="12"/>
  <c r="AI37" i="12"/>
  <c r="AH37" i="12"/>
  <c r="AG37" i="12"/>
  <c r="AG32" i="12"/>
  <c r="AH32" i="12"/>
  <c r="AI32" i="12"/>
  <c r="AJ32" i="12"/>
  <c r="AK32" i="12"/>
  <c r="AG33" i="12"/>
  <c r="AH33" i="12"/>
  <c r="AI33" i="12"/>
  <c r="AJ33" i="12"/>
  <c r="AK33" i="12"/>
  <c r="AH31" i="12"/>
  <c r="AI31" i="12"/>
  <c r="AJ31" i="12"/>
  <c r="AK31" i="12"/>
  <c r="AG31" i="12"/>
  <c r="AG41" i="12"/>
  <c r="AG40" i="12"/>
  <c r="L777" i="10"/>
  <c r="L778" i="10"/>
  <c r="L779" i="10"/>
  <c r="L780" i="10"/>
  <c r="L781" i="10"/>
  <c r="L782" i="10"/>
  <c r="L783" i="10"/>
  <c r="L784" i="10"/>
  <c r="L787" i="10"/>
  <c r="L788" i="10"/>
  <c r="L789" i="10"/>
  <c r="L790" i="10"/>
  <c r="L791" i="10"/>
  <c r="L792" i="10"/>
  <c r="L793" i="10"/>
  <c r="L794" i="10"/>
  <c r="L797" i="10"/>
  <c r="L798" i="10"/>
  <c r="L800" i="10"/>
  <c r="L801" i="10"/>
  <c r="L802" i="10"/>
  <c r="L803" i="10"/>
  <c r="L804" i="10"/>
  <c r="L805" i="10"/>
  <c r="L806" i="10"/>
  <c r="L807" i="10"/>
  <c r="L808" i="10"/>
  <c r="L809" i="10"/>
  <c r="L810" i="10"/>
  <c r="L811" i="10"/>
  <c r="L812" i="10"/>
  <c r="L814" i="10"/>
  <c r="L815" i="10"/>
  <c r="L816" i="10"/>
  <c r="L817" i="10"/>
  <c r="L818" i="10"/>
  <c r="L819" i="10"/>
  <c r="L820" i="10"/>
  <c r="L821" i="10"/>
  <c r="L822" i="10"/>
  <c r="L823" i="10"/>
  <c r="L824" i="10"/>
  <c r="L825" i="10"/>
  <c r="L826" i="10"/>
  <c r="L827" i="10"/>
  <c r="AL12" i="9"/>
  <c r="AM12" i="9"/>
  <c r="AL13" i="9"/>
  <c r="AM13" i="9"/>
  <c r="AL14" i="9"/>
  <c r="AM14" i="9"/>
  <c r="AL15" i="9"/>
  <c r="AM15" i="9"/>
  <c r="AL16" i="9"/>
  <c r="AM16" i="9"/>
  <c r="AL17" i="9"/>
  <c r="AM17" i="9"/>
  <c r="AL18" i="9"/>
  <c r="AM18" i="9"/>
  <c r="AL19" i="9"/>
  <c r="AM19" i="9"/>
  <c r="AL20" i="9"/>
  <c r="AM20" i="9"/>
  <c r="AL21" i="9"/>
  <c r="AM21" i="9"/>
  <c r="AL22" i="9"/>
  <c r="AM22" i="9"/>
  <c r="AL23" i="9"/>
  <c r="AM23" i="9"/>
  <c r="AL24" i="9"/>
  <c r="AM24" i="9"/>
  <c r="AL25" i="9"/>
  <c r="AM25" i="9"/>
  <c r="AL26" i="9"/>
  <c r="AM26" i="9"/>
  <c r="AL27" i="9"/>
  <c r="AM27" i="9"/>
  <c r="AL28" i="9"/>
  <c r="AM28" i="9"/>
  <c r="AL29" i="9"/>
  <c r="AM29" i="9"/>
  <c r="AL30" i="9"/>
  <c r="AM30" i="9"/>
  <c r="AL31" i="9"/>
  <c r="AM31" i="9"/>
  <c r="AL32" i="9"/>
  <c r="AM32" i="9"/>
  <c r="AL33" i="9"/>
  <c r="AM33" i="9"/>
  <c r="AL34" i="9"/>
  <c r="AM34" i="9"/>
  <c r="AL35" i="9"/>
  <c r="AM35" i="9"/>
  <c r="AL36" i="9"/>
  <c r="AM36" i="9"/>
  <c r="AL37" i="9"/>
  <c r="AM37" i="9"/>
  <c r="AL38" i="9"/>
  <c r="AM38" i="9"/>
  <c r="AL39" i="9"/>
  <c r="AM39" i="9"/>
  <c r="AL40" i="9"/>
  <c r="AM40" i="9"/>
  <c r="AL41" i="9"/>
  <c r="AM41" i="9"/>
  <c r="AL42" i="9"/>
  <c r="AM42" i="9"/>
  <c r="AL43" i="9"/>
  <c r="AM43" i="9"/>
  <c r="AL44" i="9"/>
  <c r="AM44" i="9"/>
  <c r="AL45" i="9"/>
  <c r="AM45" i="9"/>
  <c r="AL46" i="9"/>
  <c r="AM46" i="9"/>
  <c r="AL47" i="9"/>
  <c r="AM47" i="9"/>
  <c r="AL48" i="9"/>
  <c r="AM48" i="9"/>
  <c r="AL49" i="9"/>
  <c r="AM49" i="9"/>
  <c r="AL50" i="9"/>
  <c r="AM50" i="9"/>
  <c r="AL51" i="9"/>
  <c r="AM51" i="9"/>
  <c r="AL52" i="9"/>
  <c r="AM52" i="9"/>
  <c r="AL53" i="9"/>
  <c r="AM53" i="9"/>
  <c r="AL54" i="9"/>
  <c r="AM54" i="9"/>
  <c r="AL55" i="9"/>
  <c r="AM55" i="9"/>
  <c r="AL56" i="9"/>
  <c r="AM56" i="9"/>
  <c r="AL57" i="9"/>
  <c r="AM57" i="9"/>
  <c r="AL58" i="9"/>
  <c r="AM58" i="9"/>
  <c r="AL59" i="9"/>
  <c r="AM59" i="9"/>
  <c r="AL60" i="9"/>
  <c r="AM60" i="9"/>
  <c r="AL61" i="9"/>
  <c r="AM61" i="9"/>
  <c r="AL62" i="9"/>
  <c r="AM62" i="9"/>
  <c r="AL63" i="9"/>
  <c r="AM63" i="9"/>
  <c r="AL64" i="9"/>
  <c r="AM64" i="9"/>
  <c r="AL65" i="9"/>
  <c r="AM65" i="9"/>
  <c r="AL66" i="9"/>
  <c r="AM66" i="9"/>
  <c r="AL67" i="9"/>
  <c r="AM67" i="9"/>
  <c r="AL68" i="9"/>
  <c r="AM68" i="9"/>
  <c r="AL69" i="9"/>
  <c r="AM69" i="9"/>
  <c r="AL70" i="9"/>
  <c r="AM70" i="9"/>
  <c r="AL71" i="9"/>
  <c r="AM71" i="9"/>
  <c r="AL72" i="9"/>
  <c r="AM72" i="9"/>
  <c r="AL73" i="9"/>
  <c r="AM73" i="9"/>
  <c r="AL74" i="9"/>
  <c r="AM74" i="9"/>
  <c r="AL75" i="9"/>
  <c r="AM75" i="9"/>
  <c r="AL76" i="9"/>
  <c r="AM76" i="9"/>
  <c r="AL77" i="9"/>
  <c r="AM77" i="9"/>
  <c r="AL78" i="9"/>
  <c r="AM78" i="9"/>
  <c r="AL79" i="9"/>
  <c r="AM79" i="9"/>
  <c r="AL80" i="9"/>
  <c r="AM80" i="9"/>
  <c r="AL81" i="9"/>
  <c r="AM81" i="9"/>
  <c r="AL82" i="9"/>
  <c r="AM82" i="9"/>
  <c r="AL83" i="9"/>
  <c r="AM83" i="9"/>
  <c r="AL84" i="9"/>
  <c r="AM84" i="9"/>
  <c r="AL85" i="9"/>
  <c r="AM85" i="9"/>
  <c r="AL86" i="9"/>
  <c r="AM86" i="9"/>
  <c r="AL87" i="9"/>
  <c r="AM87" i="9"/>
  <c r="AL88" i="9"/>
  <c r="AM88" i="9"/>
  <c r="AL89" i="9"/>
  <c r="AM89" i="9"/>
  <c r="AL90" i="9"/>
  <c r="AM90" i="9"/>
  <c r="AL91" i="9"/>
  <c r="AM91" i="9"/>
  <c r="AL92" i="9"/>
  <c r="AM92" i="9"/>
  <c r="AL93" i="9"/>
  <c r="AM93" i="9"/>
  <c r="AL94" i="9"/>
  <c r="AM94" i="9"/>
  <c r="AL95" i="9"/>
  <c r="AM95" i="9"/>
  <c r="AL96" i="9"/>
  <c r="AM96" i="9"/>
  <c r="AL97" i="9"/>
  <c r="AM97" i="9"/>
  <c r="AL98" i="9"/>
  <c r="AM98" i="9"/>
  <c r="AL99" i="9"/>
  <c r="AM99" i="9"/>
  <c r="AL100" i="9"/>
  <c r="AM100" i="9"/>
  <c r="AL101" i="9"/>
  <c r="AM101" i="9"/>
  <c r="AL102" i="9"/>
  <c r="AM102" i="9"/>
  <c r="AL103" i="9"/>
  <c r="AM103" i="9"/>
  <c r="AL104" i="9"/>
  <c r="AM104" i="9"/>
  <c r="AL105" i="9"/>
  <c r="AM105" i="9"/>
  <c r="AL106" i="9"/>
  <c r="AM106" i="9"/>
  <c r="AL107" i="9"/>
  <c r="AM107" i="9"/>
  <c r="AL108" i="9"/>
  <c r="AM108" i="9"/>
  <c r="AL109" i="9"/>
  <c r="AM109" i="9"/>
  <c r="AL110" i="9"/>
  <c r="AM110" i="9"/>
  <c r="AL111" i="9"/>
  <c r="AM111" i="9"/>
  <c r="AL112" i="9"/>
  <c r="AM112" i="9"/>
  <c r="AL113" i="9"/>
  <c r="AM113" i="9"/>
  <c r="AL114" i="9"/>
  <c r="AM114" i="9"/>
  <c r="AL115" i="9"/>
  <c r="AM115" i="9"/>
  <c r="AL116" i="9"/>
  <c r="AM116" i="9"/>
  <c r="AL117" i="9"/>
  <c r="AM117" i="9"/>
  <c r="AL118" i="9"/>
  <c r="AM118" i="9"/>
  <c r="AL119" i="9"/>
  <c r="AM119" i="9"/>
  <c r="AL120" i="9"/>
  <c r="AM120" i="9"/>
  <c r="AL121" i="9"/>
  <c r="AM121" i="9"/>
  <c r="AL122" i="9"/>
  <c r="AM122" i="9"/>
  <c r="AL123" i="9"/>
  <c r="AM123" i="9"/>
  <c r="AL124" i="9"/>
  <c r="AM124" i="9"/>
  <c r="AL125" i="9"/>
  <c r="AM125" i="9"/>
  <c r="AL126" i="9"/>
  <c r="AM126" i="9"/>
  <c r="AL127" i="9"/>
  <c r="AM127" i="9"/>
  <c r="AL128" i="9"/>
  <c r="AM128" i="9"/>
  <c r="AL129" i="9"/>
  <c r="AM129" i="9"/>
  <c r="AL130" i="9"/>
  <c r="AM130" i="9"/>
  <c r="AL131" i="9"/>
  <c r="AM131" i="9"/>
  <c r="AL132" i="9"/>
  <c r="AM132" i="9"/>
  <c r="AL133" i="9"/>
  <c r="AM133" i="9"/>
  <c r="AL134" i="9"/>
  <c r="AM134" i="9"/>
  <c r="AL135" i="9"/>
  <c r="AM135" i="9"/>
  <c r="AL136" i="9"/>
  <c r="AM136" i="9"/>
  <c r="AL137" i="9"/>
  <c r="AM137" i="9"/>
  <c r="AL138" i="9"/>
  <c r="AM138" i="9"/>
  <c r="AL139" i="9"/>
  <c r="AM139" i="9"/>
  <c r="AL140" i="9"/>
  <c r="AM140" i="9"/>
  <c r="AL141" i="9"/>
  <c r="AM141" i="9"/>
  <c r="AL142" i="9"/>
  <c r="AM142" i="9"/>
  <c r="AL143" i="9"/>
  <c r="AM143" i="9"/>
  <c r="AL144" i="9"/>
  <c r="AM144" i="9"/>
  <c r="AL145" i="9"/>
  <c r="AM145" i="9"/>
  <c r="AL146" i="9"/>
  <c r="AM146" i="9"/>
  <c r="AL147" i="9"/>
  <c r="AM147" i="9"/>
  <c r="AL148" i="9"/>
  <c r="AM148" i="9"/>
  <c r="AL149" i="9"/>
  <c r="AM149" i="9"/>
  <c r="AL150" i="9"/>
  <c r="AM150" i="9"/>
  <c r="AL151" i="9"/>
  <c r="AM151" i="9"/>
  <c r="AL152" i="9"/>
  <c r="AM152" i="9"/>
  <c r="AL153" i="9"/>
  <c r="AM153" i="9"/>
  <c r="AL154" i="9"/>
  <c r="AM154" i="9"/>
  <c r="AL155" i="9"/>
  <c r="AM155" i="9"/>
  <c r="AL156" i="9"/>
  <c r="AM156" i="9"/>
  <c r="AL157" i="9"/>
  <c r="AM157" i="9"/>
  <c r="AL158" i="9"/>
  <c r="AM158" i="9"/>
  <c r="AL159" i="9"/>
  <c r="AM159" i="9"/>
  <c r="AL160" i="9"/>
  <c r="AM160" i="9"/>
  <c r="AL161" i="9"/>
  <c r="AM161" i="9"/>
  <c r="AL162" i="9"/>
  <c r="AM162" i="9"/>
  <c r="AL163" i="9"/>
  <c r="AM163" i="9"/>
  <c r="AL164" i="9"/>
  <c r="AM164" i="9"/>
  <c r="AL165" i="9"/>
  <c r="AM165" i="9"/>
  <c r="AL166" i="9"/>
  <c r="AM166" i="9"/>
  <c r="AL167" i="9"/>
  <c r="AM167" i="9"/>
  <c r="AL168" i="9"/>
  <c r="AM168" i="9"/>
  <c r="AL169" i="9"/>
  <c r="AM169" i="9"/>
  <c r="AL170" i="9"/>
  <c r="AM170" i="9"/>
  <c r="AL171" i="9"/>
  <c r="AM171" i="9"/>
  <c r="AL172" i="9"/>
  <c r="AM172" i="9"/>
  <c r="AL173" i="9"/>
  <c r="AM173" i="9"/>
  <c r="AL174" i="9"/>
  <c r="AM174" i="9"/>
  <c r="AL175" i="9"/>
  <c r="AM175" i="9"/>
  <c r="AL176" i="9"/>
  <c r="AM176" i="9"/>
  <c r="AL177" i="9"/>
  <c r="AM177" i="9"/>
  <c r="AL178" i="9"/>
  <c r="AM178" i="9"/>
  <c r="AL179" i="9"/>
  <c r="AM179" i="9"/>
  <c r="AL180" i="9"/>
  <c r="AM180" i="9"/>
  <c r="AL181" i="9"/>
  <c r="AM181" i="9"/>
  <c r="AL182" i="9"/>
  <c r="AM182" i="9"/>
  <c r="AL183" i="9"/>
  <c r="AM183" i="9"/>
  <c r="AL184" i="9"/>
  <c r="AM184" i="9"/>
  <c r="AL185" i="9"/>
  <c r="AM185" i="9"/>
  <c r="AL186" i="9"/>
  <c r="AM186" i="9"/>
  <c r="AL187" i="9"/>
  <c r="AM187" i="9"/>
  <c r="AL188" i="9"/>
  <c r="AM188" i="9"/>
  <c r="AL189" i="9"/>
  <c r="AM189" i="9"/>
  <c r="AL190" i="9"/>
  <c r="AM190" i="9"/>
  <c r="AL191" i="9"/>
  <c r="AM191" i="9"/>
  <c r="AL192" i="9"/>
  <c r="AM192" i="9"/>
  <c r="AL193" i="9"/>
  <c r="AM193" i="9"/>
  <c r="AL194" i="9"/>
  <c r="AM194" i="9"/>
  <c r="AL195" i="9"/>
  <c r="AM195" i="9"/>
  <c r="AL196" i="9"/>
  <c r="AM196" i="9"/>
  <c r="AL197" i="9"/>
  <c r="AM197" i="9"/>
  <c r="AL198" i="9"/>
  <c r="AM198" i="9"/>
  <c r="AL199" i="9"/>
  <c r="AM199" i="9"/>
  <c r="AL200" i="9"/>
  <c r="AM200" i="9"/>
  <c r="AL201" i="9"/>
  <c r="AM201" i="9"/>
  <c r="AL202" i="9"/>
  <c r="AM202" i="9"/>
  <c r="AL203" i="9"/>
  <c r="AM203" i="9"/>
  <c r="AL204" i="9"/>
  <c r="AM204" i="9"/>
  <c r="AL205" i="9"/>
  <c r="AM205" i="9"/>
  <c r="AL206" i="9"/>
  <c r="AM206" i="9"/>
  <c r="AL207" i="9"/>
  <c r="AM207" i="9"/>
  <c r="AL208" i="9"/>
  <c r="AM208" i="9"/>
  <c r="AL209" i="9"/>
  <c r="AM209" i="9"/>
  <c r="AL210" i="9"/>
  <c r="AM210" i="9"/>
  <c r="AL211" i="9"/>
  <c r="AM211" i="9"/>
  <c r="AL212" i="9"/>
  <c r="AM212" i="9"/>
  <c r="AL213" i="9"/>
  <c r="AM213" i="9"/>
  <c r="AL214" i="9"/>
  <c r="AM214" i="9"/>
  <c r="AL215" i="9"/>
  <c r="AM215" i="9"/>
  <c r="AL216" i="9"/>
  <c r="AM216" i="9"/>
  <c r="AL217" i="9"/>
  <c r="AM217" i="9"/>
  <c r="AL218" i="9"/>
  <c r="AM218" i="9"/>
  <c r="AL219" i="9"/>
  <c r="AM219" i="9"/>
  <c r="AL220" i="9"/>
  <c r="AM220" i="9"/>
  <c r="AL221" i="9"/>
  <c r="AM221" i="9"/>
  <c r="AL222" i="9"/>
  <c r="AM222" i="9"/>
  <c r="AL223" i="9"/>
  <c r="AM223" i="9"/>
  <c r="AL224" i="9"/>
  <c r="AM224" i="9"/>
  <c r="AL225" i="9"/>
  <c r="AM225" i="9"/>
  <c r="AL226" i="9"/>
  <c r="AM226" i="9"/>
  <c r="AL227" i="9"/>
  <c r="AM227" i="9"/>
  <c r="AL228" i="9"/>
  <c r="AM228" i="9"/>
  <c r="AL229" i="9"/>
  <c r="AM229" i="9"/>
  <c r="AL230" i="9"/>
  <c r="AM230" i="9"/>
  <c r="AL231" i="9"/>
  <c r="AM231" i="9"/>
  <c r="AL232" i="9"/>
  <c r="AM232" i="9"/>
  <c r="AL233" i="9"/>
  <c r="AM233" i="9"/>
  <c r="AL234" i="9"/>
  <c r="AM234" i="9"/>
  <c r="AL235" i="9"/>
  <c r="AM235" i="9"/>
  <c r="AL236" i="9"/>
  <c r="AM236" i="9"/>
  <c r="AL237" i="9"/>
  <c r="AM237" i="9"/>
  <c r="AL238" i="9"/>
  <c r="AM238" i="9"/>
  <c r="AL239" i="9"/>
  <c r="AM239" i="9"/>
  <c r="AL240" i="9"/>
  <c r="AM240" i="9"/>
  <c r="AL241" i="9"/>
  <c r="AM241" i="9"/>
  <c r="AL242" i="9"/>
  <c r="AM242" i="9"/>
  <c r="AL243" i="9"/>
  <c r="AM243" i="9"/>
  <c r="AL244" i="9"/>
  <c r="AM244" i="9"/>
  <c r="AL245" i="9"/>
  <c r="AM245" i="9"/>
  <c r="AL246" i="9"/>
  <c r="AM246" i="9"/>
  <c r="AL247" i="9"/>
  <c r="AM247" i="9"/>
  <c r="AL248" i="9"/>
  <c r="AM248" i="9"/>
  <c r="AL249" i="9"/>
  <c r="AM249" i="9"/>
  <c r="AL250" i="9"/>
  <c r="AM250" i="9"/>
  <c r="AL251" i="9"/>
  <c r="AM251" i="9"/>
  <c r="AL252" i="9"/>
  <c r="AM252" i="9"/>
  <c r="AL253" i="9"/>
  <c r="AM253" i="9"/>
  <c r="AL254" i="9"/>
  <c r="AM254" i="9"/>
  <c r="AL255" i="9"/>
  <c r="AM255" i="9"/>
  <c r="AL256" i="9"/>
  <c r="AM256" i="9"/>
  <c r="AL257" i="9"/>
  <c r="AM257" i="9"/>
  <c r="AL258" i="9"/>
  <c r="AM258" i="9"/>
  <c r="AL259" i="9"/>
  <c r="AM259" i="9"/>
  <c r="AL260" i="9"/>
  <c r="AM260" i="9"/>
  <c r="AL261" i="9"/>
  <c r="AM261" i="9"/>
  <c r="AL262" i="9"/>
  <c r="AM262" i="9"/>
  <c r="AL263" i="9"/>
  <c r="AM263" i="9"/>
  <c r="AL264" i="9"/>
  <c r="AM264" i="9"/>
  <c r="AL265" i="9"/>
  <c r="AM265" i="9"/>
  <c r="AL266" i="9"/>
  <c r="AM266" i="9"/>
  <c r="AL267" i="9"/>
  <c r="AM267" i="9"/>
  <c r="AL268" i="9"/>
  <c r="AM268" i="9"/>
  <c r="AL269" i="9"/>
  <c r="AM269" i="9"/>
  <c r="AL270" i="9"/>
  <c r="AM270" i="9"/>
  <c r="AL271" i="9"/>
  <c r="AM271" i="9"/>
  <c r="AL272" i="9"/>
  <c r="AM272" i="9"/>
  <c r="AL273" i="9"/>
  <c r="AM273" i="9"/>
  <c r="AL274" i="9"/>
  <c r="AM274" i="9"/>
  <c r="AL275" i="9"/>
  <c r="AM275" i="9"/>
  <c r="AL276" i="9"/>
  <c r="AM276" i="9"/>
  <c r="AL277" i="9"/>
  <c r="AM277" i="9"/>
  <c r="AL278" i="9"/>
  <c r="AM278" i="9"/>
  <c r="AL279" i="9"/>
  <c r="AM279" i="9"/>
  <c r="AL280" i="9"/>
  <c r="AM280" i="9"/>
  <c r="AL281" i="9"/>
  <c r="AM281" i="9"/>
  <c r="AL282" i="9"/>
  <c r="AM282" i="9"/>
  <c r="AL283" i="9"/>
  <c r="AM283" i="9"/>
  <c r="AL284" i="9"/>
  <c r="AM284" i="9"/>
  <c r="AL285" i="9"/>
  <c r="AM285" i="9"/>
  <c r="AL286" i="9"/>
  <c r="AM286" i="9"/>
  <c r="AL287" i="9"/>
  <c r="AM287" i="9"/>
  <c r="AL288" i="9"/>
  <c r="AM288" i="9"/>
  <c r="AL289" i="9"/>
  <c r="AM289" i="9"/>
  <c r="AL290" i="9"/>
  <c r="AM290" i="9"/>
  <c r="AL291" i="9"/>
  <c r="AM291" i="9"/>
  <c r="AL292" i="9"/>
  <c r="AM292" i="9"/>
  <c r="AL293" i="9"/>
  <c r="AM293" i="9"/>
  <c r="AL294" i="9"/>
  <c r="AM294" i="9"/>
  <c r="AL295" i="9"/>
  <c r="AM295" i="9"/>
  <c r="AL296" i="9"/>
  <c r="AM296" i="9"/>
  <c r="AL297" i="9"/>
  <c r="AM297" i="9"/>
  <c r="AL298" i="9"/>
  <c r="AM298" i="9"/>
  <c r="AL299" i="9"/>
  <c r="AM299" i="9"/>
  <c r="AL300" i="9"/>
  <c r="AM300" i="9"/>
  <c r="AL301" i="9"/>
  <c r="AM301" i="9"/>
  <c r="AL302" i="9"/>
  <c r="AM302" i="9"/>
  <c r="AL303" i="9"/>
  <c r="AM303" i="9"/>
  <c r="AL304" i="9"/>
  <c r="AM304" i="9"/>
  <c r="AL305" i="9"/>
  <c r="AM305" i="9"/>
  <c r="AL306" i="9"/>
  <c r="AM306" i="9"/>
  <c r="AL307" i="9"/>
  <c r="AM307" i="9"/>
  <c r="AL308" i="9"/>
  <c r="AM308" i="9"/>
  <c r="AL309" i="9"/>
  <c r="AM309" i="9"/>
  <c r="AL310" i="9"/>
  <c r="AM310" i="9"/>
  <c r="AL311" i="9"/>
  <c r="AM311" i="9"/>
  <c r="AL312" i="9"/>
  <c r="AM312" i="9"/>
  <c r="AL313" i="9"/>
  <c r="AM313" i="9"/>
  <c r="AL314" i="9"/>
  <c r="AM314" i="9"/>
  <c r="AL315" i="9"/>
  <c r="AM315" i="9"/>
  <c r="AL316" i="9"/>
  <c r="AM316" i="9"/>
  <c r="AL317" i="9"/>
  <c r="AM317" i="9"/>
  <c r="AL318" i="9"/>
  <c r="AM318" i="9"/>
  <c r="AL319" i="9"/>
  <c r="AM319" i="9"/>
  <c r="AL320" i="9"/>
  <c r="AM320" i="9"/>
  <c r="AL321" i="9"/>
  <c r="AM321" i="9"/>
  <c r="AL322" i="9"/>
  <c r="AM322" i="9"/>
  <c r="AL323" i="9"/>
  <c r="AM323" i="9"/>
  <c r="AL324" i="9"/>
  <c r="AM324" i="9"/>
  <c r="AL325" i="9"/>
  <c r="AM325" i="9"/>
  <c r="AL326" i="9"/>
  <c r="AM326" i="9"/>
  <c r="AL327" i="9"/>
  <c r="AM327" i="9"/>
  <c r="AL328" i="9"/>
  <c r="AM328" i="9"/>
  <c r="AL329" i="9"/>
  <c r="AM329" i="9"/>
  <c r="AL330" i="9"/>
  <c r="AM330" i="9"/>
  <c r="AL331" i="9"/>
  <c r="AM331" i="9"/>
  <c r="AL332" i="9"/>
  <c r="AM332" i="9"/>
  <c r="AL333" i="9"/>
  <c r="AM333" i="9"/>
  <c r="AL334" i="9"/>
  <c r="AM334" i="9"/>
  <c r="AL335" i="9"/>
  <c r="AM335" i="9"/>
  <c r="AL336" i="9"/>
  <c r="AM336" i="9"/>
  <c r="AL337" i="9"/>
  <c r="AM337" i="9"/>
  <c r="AL338" i="9"/>
  <c r="AM338" i="9"/>
  <c r="AL339" i="9"/>
  <c r="AM339" i="9"/>
  <c r="AL340" i="9"/>
  <c r="AM340" i="9"/>
  <c r="AL341" i="9"/>
  <c r="AM341" i="9"/>
  <c r="AL342" i="9"/>
  <c r="AM342" i="9"/>
  <c r="AL343" i="9"/>
  <c r="AM343" i="9"/>
  <c r="AL344" i="9"/>
  <c r="AM344" i="9"/>
  <c r="AL345" i="9"/>
  <c r="AM345" i="9"/>
  <c r="AL346" i="9"/>
  <c r="AM346" i="9"/>
  <c r="AL347" i="9"/>
  <c r="AM347" i="9"/>
  <c r="AL348" i="9"/>
  <c r="AM348" i="9"/>
  <c r="AL349" i="9"/>
  <c r="AM349" i="9"/>
  <c r="AL350" i="9"/>
  <c r="AM350" i="9"/>
  <c r="AL351" i="9"/>
  <c r="AM351" i="9"/>
  <c r="AL352" i="9"/>
  <c r="AM352" i="9"/>
  <c r="AL353" i="9"/>
  <c r="AM353" i="9"/>
  <c r="AL354" i="9"/>
  <c r="AM354" i="9"/>
  <c r="AL355" i="9"/>
  <c r="AM355" i="9"/>
  <c r="AL356" i="9"/>
  <c r="AM356" i="9"/>
  <c r="AL357" i="9"/>
  <c r="AM357" i="9"/>
  <c r="AL358" i="9"/>
  <c r="AM358" i="9"/>
  <c r="AL359" i="9"/>
  <c r="AM359" i="9"/>
  <c r="AL360" i="9"/>
  <c r="AM360" i="9"/>
  <c r="AL361" i="9"/>
  <c r="AM361" i="9"/>
  <c r="AL362" i="9"/>
  <c r="AM362" i="9"/>
  <c r="AL363" i="9"/>
  <c r="AM363" i="9"/>
  <c r="AL364" i="9"/>
  <c r="AM364" i="9"/>
  <c r="AL365" i="9"/>
  <c r="AM365" i="9"/>
  <c r="AL366" i="9"/>
  <c r="AM366" i="9"/>
  <c r="AL367" i="9"/>
  <c r="AM367" i="9"/>
  <c r="AL368" i="9"/>
  <c r="AM368" i="9"/>
  <c r="AL369" i="9"/>
  <c r="AM369" i="9"/>
  <c r="AL370" i="9"/>
  <c r="AM370" i="9"/>
  <c r="AL371" i="9"/>
  <c r="AM371" i="9"/>
  <c r="AL372" i="9"/>
  <c r="AM372" i="9"/>
  <c r="AL373" i="9"/>
  <c r="AM373" i="9"/>
  <c r="AL374" i="9"/>
  <c r="AM374" i="9"/>
  <c r="AL375" i="9"/>
  <c r="AM375" i="9"/>
  <c r="AL376" i="9"/>
  <c r="AM376" i="9"/>
  <c r="AL377" i="9"/>
  <c r="AM377" i="9"/>
  <c r="AL378" i="9"/>
  <c r="AM378" i="9"/>
  <c r="AL379" i="9"/>
  <c r="AM379" i="9"/>
  <c r="AL380" i="9"/>
  <c r="AM380" i="9"/>
  <c r="AL381" i="9"/>
  <c r="AM381" i="9"/>
  <c r="AL382" i="9"/>
  <c r="AM382" i="9"/>
  <c r="AL383" i="9"/>
  <c r="AM383" i="9"/>
  <c r="AL384" i="9"/>
  <c r="AM384" i="9"/>
  <c r="AL385" i="9"/>
  <c r="AM385" i="9"/>
  <c r="AL386" i="9"/>
  <c r="AM386" i="9"/>
  <c r="AL387" i="9"/>
  <c r="AM387" i="9"/>
  <c r="AL388" i="9"/>
  <c r="AM388" i="9"/>
  <c r="AL389" i="9"/>
  <c r="AM389" i="9"/>
  <c r="AL390" i="9"/>
  <c r="AM390" i="9"/>
  <c r="AL391" i="9"/>
  <c r="AM391" i="9"/>
  <c r="AL392" i="9"/>
  <c r="AM392" i="9"/>
  <c r="AL393" i="9"/>
  <c r="AM393" i="9"/>
  <c r="AL394" i="9"/>
  <c r="AM394" i="9"/>
  <c r="AL395" i="9"/>
  <c r="AM395" i="9"/>
  <c r="AL396" i="9"/>
  <c r="AM396" i="9"/>
  <c r="AL397" i="9"/>
  <c r="AM397" i="9"/>
  <c r="AL398" i="9"/>
  <c r="AM398" i="9"/>
  <c r="AL399" i="9"/>
  <c r="AM399" i="9"/>
  <c r="AL400" i="9"/>
  <c r="AM400" i="9"/>
  <c r="AL401" i="9"/>
  <c r="AM401" i="9"/>
  <c r="AL402" i="9"/>
  <c r="AM402" i="9"/>
  <c r="AL403" i="9"/>
  <c r="AM403" i="9"/>
  <c r="AL404" i="9"/>
  <c r="AM404" i="9"/>
  <c r="AL405" i="9"/>
  <c r="AM405" i="9"/>
  <c r="AL406" i="9"/>
  <c r="AM406" i="9"/>
  <c r="AL407" i="9"/>
  <c r="AM407" i="9"/>
  <c r="AL408" i="9"/>
  <c r="AM408" i="9"/>
  <c r="AL409" i="9"/>
  <c r="AM409" i="9"/>
  <c r="AL410" i="9"/>
  <c r="AM410" i="9"/>
  <c r="AL411" i="9"/>
  <c r="AM411" i="9"/>
  <c r="AL412" i="9"/>
  <c r="AM412" i="9"/>
  <c r="AL413" i="9"/>
  <c r="AM413" i="9"/>
  <c r="AL414" i="9"/>
  <c r="AM414" i="9"/>
  <c r="AL415" i="9"/>
  <c r="AM415" i="9"/>
  <c r="AL416" i="9"/>
  <c r="AM416" i="9"/>
  <c r="AL417" i="9"/>
  <c r="AM417" i="9"/>
  <c r="AL418" i="9"/>
  <c r="AM418" i="9"/>
  <c r="AL419" i="9"/>
  <c r="AM419" i="9"/>
  <c r="AL420" i="9"/>
  <c r="AM420" i="9"/>
  <c r="AL421" i="9"/>
  <c r="AM421" i="9"/>
  <c r="AL422" i="9"/>
  <c r="AM422" i="9"/>
  <c r="AL423" i="9"/>
  <c r="AM423" i="9"/>
  <c r="AL424" i="9"/>
  <c r="AM424" i="9"/>
  <c r="AL425" i="9"/>
  <c r="AM425" i="9"/>
  <c r="AL426" i="9"/>
  <c r="AM426" i="9"/>
  <c r="AL427" i="9"/>
  <c r="AM427" i="9"/>
  <c r="AL428" i="9"/>
  <c r="AM428" i="9"/>
  <c r="AL429" i="9"/>
  <c r="AM429" i="9"/>
  <c r="AL430" i="9"/>
  <c r="AM430" i="9"/>
  <c r="AL431" i="9"/>
  <c r="AM431" i="9"/>
  <c r="AL432" i="9"/>
  <c r="AM432" i="9"/>
  <c r="AL433" i="9"/>
  <c r="AM433" i="9"/>
  <c r="AL434" i="9"/>
  <c r="AM434" i="9"/>
  <c r="AL435" i="9"/>
  <c r="AM435" i="9"/>
  <c r="AL436" i="9"/>
  <c r="AM436" i="9"/>
  <c r="AL437" i="9"/>
  <c r="AM437" i="9"/>
  <c r="AL438" i="9"/>
  <c r="AM438" i="9"/>
  <c r="AL439" i="9"/>
  <c r="AM439" i="9"/>
  <c r="AL440" i="9"/>
  <c r="AM440" i="9"/>
  <c r="AL441" i="9"/>
  <c r="AM441" i="9"/>
  <c r="AL442" i="9"/>
  <c r="AM442" i="9"/>
  <c r="AL443" i="9"/>
  <c r="AM443" i="9"/>
  <c r="AL444" i="9"/>
  <c r="AM444" i="9"/>
  <c r="AL445" i="9"/>
  <c r="AM445" i="9"/>
  <c r="AL446" i="9"/>
  <c r="AM446" i="9"/>
  <c r="AL447" i="9"/>
  <c r="AM447" i="9"/>
  <c r="AL448" i="9"/>
  <c r="AM448" i="9"/>
  <c r="AL449" i="9"/>
  <c r="AM449" i="9"/>
  <c r="AL450" i="9"/>
  <c r="AM450" i="9"/>
  <c r="AL451" i="9"/>
  <c r="AM451" i="9"/>
  <c r="AL452" i="9"/>
  <c r="AM452" i="9"/>
  <c r="AL453" i="9"/>
  <c r="AM453" i="9"/>
  <c r="AL454" i="9"/>
  <c r="AM454" i="9"/>
  <c r="AL455" i="9"/>
  <c r="AM455" i="9"/>
  <c r="AL456" i="9"/>
  <c r="AM456" i="9"/>
  <c r="AL457" i="9"/>
  <c r="AM457" i="9"/>
  <c r="AL458" i="9"/>
  <c r="AM458" i="9"/>
  <c r="AL459" i="9"/>
  <c r="AM459" i="9"/>
  <c r="AL460" i="9"/>
  <c r="AM460" i="9"/>
  <c r="AL461" i="9"/>
  <c r="AM461" i="9"/>
  <c r="AL462" i="9"/>
  <c r="AM462" i="9"/>
  <c r="AL463" i="9"/>
  <c r="AM463" i="9"/>
  <c r="AL464" i="9"/>
  <c r="AM464" i="9"/>
  <c r="AL465" i="9"/>
  <c r="AM465" i="9"/>
  <c r="AL466" i="9"/>
  <c r="AM466" i="9"/>
  <c r="AL467" i="9"/>
  <c r="AM467" i="9"/>
  <c r="AL468" i="9"/>
  <c r="AM468" i="9"/>
  <c r="AL469" i="9"/>
  <c r="AM469" i="9"/>
  <c r="AL470" i="9"/>
  <c r="AM470" i="9"/>
  <c r="AL471" i="9"/>
  <c r="AM471" i="9"/>
  <c r="AL472" i="9"/>
  <c r="AM472" i="9"/>
  <c r="AL473" i="9"/>
  <c r="AM473" i="9"/>
  <c r="AL474" i="9"/>
  <c r="AM474" i="9"/>
  <c r="AL475" i="9"/>
  <c r="AM475" i="9"/>
  <c r="AL476" i="9"/>
  <c r="AM476" i="9"/>
  <c r="AL477" i="9"/>
  <c r="AM477" i="9"/>
  <c r="AL478" i="9"/>
  <c r="AM478" i="9"/>
  <c r="AL479" i="9"/>
  <c r="AM479" i="9"/>
  <c r="AL480" i="9"/>
  <c r="AM480" i="9"/>
  <c r="AL481" i="9"/>
  <c r="AM481" i="9"/>
  <c r="AL482" i="9"/>
  <c r="AM482" i="9"/>
  <c r="AL483" i="9"/>
  <c r="AM483" i="9"/>
  <c r="AL484" i="9"/>
  <c r="AM484" i="9"/>
  <c r="AL485" i="9"/>
  <c r="AM485" i="9"/>
  <c r="AL486" i="9"/>
  <c r="AM486" i="9"/>
  <c r="AL487" i="9"/>
  <c r="AM487" i="9"/>
  <c r="AL488" i="9"/>
  <c r="AM488" i="9"/>
  <c r="AL489" i="9"/>
  <c r="AM489" i="9"/>
  <c r="AL490" i="9"/>
  <c r="AM490" i="9"/>
  <c r="AL491" i="9"/>
  <c r="AM491" i="9"/>
  <c r="AL492" i="9"/>
  <c r="AM492" i="9"/>
  <c r="AL493" i="9"/>
  <c r="AM493" i="9"/>
  <c r="AL494" i="9"/>
  <c r="AM494" i="9"/>
  <c r="AL495" i="9"/>
  <c r="AM495" i="9"/>
  <c r="AL496" i="9"/>
  <c r="AM496" i="9"/>
  <c r="AL497" i="9"/>
  <c r="AM497" i="9"/>
  <c r="AL498" i="9"/>
  <c r="AM498" i="9"/>
  <c r="AL499" i="9"/>
  <c r="AM499" i="9"/>
  <c r="AL500" i="9"/>
  <c r="AM500" i="9"/>
  <c r="AL501" i="9"/>
  <c r="AM501" i="9"/>
  <c r="AL502" i="9"/>
  <c r="AM502" i="9"/>
  <c r="AL503" i="9"/>
  <c r="AM503" i="9"/>
  <c r="AL504" i="9"/>
  <c r="AM504" i="9"/>
  <c r="AL505" i="9"/>
  <c r="AM505" i="9"/>
  <c r="AL506" i="9"/>
  <c r="AM506" i="9"/>
  <c r="AL507" i="9"/>
  <c r="AM507" i="9"/>
  <c r="AL508" i="9"/>
  <c r="AM508" i="9"/>
  <c r="AL509" i="9"/>
  <c r="AM509" i="9"/>
  <c r="AL510" i="9"/>
  <c r="AM510" i="9"/>
  <c r="AL511" i="9"/>
  <c r="AM511" i="9"/>
  <c r="AL512" i="9"/>
  <c r="AM512" i="9"/>
  <c r="AL513" i="9"/>
  <c r="AM513" i="9"/>
  <c r="AL514" i="9"/>
  <c r="AM514" i="9"/>
  <c r="AL515" i="9"/>
  <c r="AM515" i="9"/>
  <c r="AL516" i="9"/>
  <c r="AM516" i="9"/>
  <c r="AL517" i="9"/>
  <c r="AM517" i="9"/>
  <c r="AL518" i="9"/>
  <c r="AM518" i="9"/>
  <c r="AL519" i="9"/>
  <c r="AM519" i="9"/>
  <c r="AL520" i="9"/>
  <c r="AM520" i="9"/>
  <c r="AL521" i="9"/>
  <c r="AM521" i="9"/>
  <c r="AL522" i="9"/>
  <c r="AM522" i="9"/>
  <c r="AL523" i="9"/>
  <c r="AM523" i="9"/>
  <c r="AL524" i="9"/>
  <c r="AM524" i="9"/>
  <c r="AL525" i="9"/>
  <c r="AM525" i="9"/>
  <c r="AL526" i="9"/>
  <c r="AM526" i="9"/>
  <c r="AL527" i="9"/>
  <c r="AM527" i="9"/>
  <c r="AL528" i="9"/>
  <c r="AM528" i="9"/>
  <c r="AL529" i="9"/>
  <c r="AM529" i="9"/>
  <c r="AL530" i="9"/>
  <c r="AM530" i="9"/>
  <c r="AL531" i="9"/>
  <c r="AM531" i="9"/>
  <c r="AL532" i="9"/>
  <c r="AM532" i="9"/>
  <c r="AL533" i="9"/>
  <c r="AM533" i="9"/>
  <c r="AL534" i="9"/>
  <c r="AM534" i="9"/>
  <c r="AL535" i="9"/>
  <c r="AM535" i="9"/>
  <c r="AL536" i="9"/>
  <c r="AM536" i="9"/>
  <c r="AL537" i="9"/>
  <c r="AM537" i="9"/>
  <c r="AL538" i="9"/>
  <c r="AM538" i="9"/>
  <c r="AL539" i="9"/>
  <c r="AM539" i="9"/>
  <c r="AL540" i="9"/>
  <c r="AM540" i="9"/>
  <c r="AL541" i="9"/>
  <c r="AM541" i="9"/>
  <c r="AL542" i="9"/>
  <c r="AM542" i="9"/>
  <c r="AL543" i="9"/>
  <c r="AM543" i="9"/>
  <c r="AL544" i="9"/>
  <c r="AM544" i="9"/>
  <c r="AL545" i="9"/>
  <c r="AM545" i="9"/>
  <c r="AL546" i="9"/>
  <c r="AM546" i="9"/>
  <c r="AL547" i="9"/>
  <c r="AM547" i="9"/>
  <c r="AL548" i="9"/>
  <c r="AM548" i="9"/>
  <c r="AL549" i="9"/>
  <c r="AM549" i="9"/>
  <c r="AL550" i="9"/>
  <c r="AM550" i="9"/>
  <c r="AL551" i="9"/>
  <c r="AM551" i="9"/>
  <c r="AL552" i="9"/>
  <c r="AM552" i="9"/>
  <c r="AL553" i="9"/>
  <c r="AM553" i="9"/>
  <c r="AL554" i="9"/>
  <c r="AM554" i="9"/>
  <c r="AL555" i="9"/>
  <c r="AM555" i="9"/>
  <c r="AL556" i="9"/>
  <c r="AM556" i="9"/>
  <c r="AL557" i="9"/>
  <c r="AM557" i="9"/>
  <c r="AL558" i="9"/>
  <c r="AM558" i="9"/>
  <c r="AL559" i="9"/>
  <c r="AM559" i="9"/>
  <c r="AL560" i="9"/>
  <c r="AM560" i="9"/>
  <c r="AL561" i="9"/>
  <c r="AM561" i="9"/>
  <c r="AL562" i="9"/>
  <c r="AM562" i="9"/>
  <c r="AL563" i="9"/>
  <c r="AM563" i="9"/>
  <c r="AL564" i="9"/>
  <c r="AM564" i="9"/>
  <c r="AL565" i="9"/>
  <c r="AM565" i="9"/>
  <c r="AL566" i="9"/>
  <c r="AM566" i="9"/>
  <c r="AL567" i="9"/>
  <c r="AM567" i="9"/>
  <c r="AL568" i="9"/>
  <c r="AM568" i="9"/>
  <c r="AL569" i="9"/>
  <c r="AM569" i="9"/>
  <c r="AL570" i="9"/>
  <c r="AM570" i="9"/>
  <c r="AL571" i="9"/>
  <c r="AM571" i="9"/>
  <c r="AL572" i="9"/>
  <c r="AM572" i="9"/>
  <c r="AL573" i="9"/>
  <c r="AM573" i="9"/>
  <c r="AL574" i="9"/>
  <c r="AM574" i="9"/>
  <c r="AL575" i="9"/>
  <c r="AM575" i="9"/>
  <c r="AL576" i="9"/>
  <c r="AM576" i="9"/>
  <c r="AL577" i="9"/>
  <c r="AM577" i="9"/>
  <c r="AL578" i="9"/>
  <c r="AM578" i="9"/>
  <c r="AL579" i="9"/>
  <c r="AM579" i="9"/>
  <c r="AL580" i="9"/>
  <c r="AM580" i="9"/>
  <c r="AL581" i="9"/>
  <c r="AM581" i="9"/>
  <c r="AL582" i="9"/>
  <c r="AM582" i="9"/>
  <c r="AL583" i="9"/>
  <c r="AM583" i="9"/>
  <c r="AL584" i="9"/>
  <c r="AM584" i="9"/>
  <c r="AL585" i="9"/>
  <c r="AM585" i="9"/>
  <c r="AL586" i="9"/>
  <c r="AM586" i="9"/>
  <c r="AL587" i="9"/>
  <c r="AM587" i="9"/>
  <c r="AL588" i="9"/>
  <c r="AM588" i="9"/>
  <c r="AL589" i="9"/>
  <c r="AM589" i="9"/>
  <c r="AL590" i="9"/>
  <c r="AM590" i="9"/>
  <c r="AL591" i="9"/>
  <c r="AM591" i="9"/>
  <c r="AL592" i="9"/>
  <c r="AM592" i="9"/>
  <c r="AL593" i="9"/>
  <c r="AM593" i="9"/>
  <c r="AL594" i="9"/>
  <c r="AM594" i="9"/>
  <c r="AL595" i="9"/>
  <c r="AM595" i="9"/>
  <c r="AL596" i="9"/>
  <c r="AM596" i="9"/>
  <c r="AL597" i="9"/>
  <c r="AM597" i="9"/>
  <c r="AL598" i="9"/>
  <c r="AM598" i="9"/>
  <c r="AL599" i="9"/>
  <c r="AM599" i="9"/>
  <c r="AL600" i="9"/>
  <c r="AM600" i="9"/>
  <c r="AL601" i="9"/>
  <c r="AM601" i="9"/>
  <c r="AL602" i="9"/>
  <c r="AM602" i="9"/>
  <c r="AL603" i="9"/>
  <c r="AM603" i="9"/>
  <c r="AL604" i="9"/>
  <c r="AM604" i="9"/>
  <c r="AL605" i="9"/>
  <c r="AM605" i="9"/>
  <c r="AL606" i="9"/>
  <c r="AM606" i="9"/>
  <c r="AL607" i="9"/>
  <c r="AM607" i="9"/>
  <c r="AL608" i="9"/>
  <c r="AM608" i="9"/>
  <c r="AL609" i="9"/>
  <c r="AM609" i="9"/>
  <c r="AL610" i="9"/>
  <c r="AM610" i="9"/>
  <c r="AL611" i="9"/>
  <c r="AM611" i="9"/>
  <c r="AL612" i="9"/>
  <c r="AM612" i="9"/>
  <c r="AL613" i="9"/>
  <c r="AM613" i="9"/>
  <c r="AL614" i="9"/>
  <c r="AM614" i="9"/>
  <c r="AL615" i="9"/>
  <c r="AM615" i="9"/>
  <c r="AL616" i="9"/>
  <c r="AM616" i="9"/>
  <c r="AL617" i="9"/>
  <c r="AM617" i="9"/>
  <c r="AL618" i="9"/>
  <c r="AM618" i="9"/>
  <c r="AL619" i="9"/>
  <c r="AM619" i="9"/>
  <c r="AL620" i="9"/>
  <c r="AM620" i="9"/>
  <c r="AL621" i="9"/>
  <c r="AM621" i="9"/>
  <c r="AL622" i="9"/>
  <c r="AM622" i="9"/>
  <c r="AL623" i="9"/>
  <c r="AM623" i="9"/>
  <c r="AL624" i="9"/>
  <c r="AM624" i="9"/>
  <c r="AL625" i="9"/>
  <c r="AM625" i="9"/>
  <c r="AL626" i="9"/>
  <c r="AM626" i="9"/>
  <c r="AL627" i="9"/>
  <c r="AM627" i="9"/>
  <c r="AL628" i="9"/>
  <c r="AM628" i="9"/>
  <c r="AL629" i="9"/>
  <c r="AM629" i="9"/>
  <c r="AL630" i="9"/>
  <c r="AM630" i="9"/>
  <c r="AL631" i="9"/>
  <c r="AM631" i="9"/>
  <c r="AL632" i="9"/>
  <c r="AM632" i="9"/>
  <c r="AL633" i="9"/>
  <c r="AM633" i="9"/>
  <c r="AL634" i="9"/>
  <c r="AM634" i="9"/>
  <c r="AL635" i="9"/>
  <c r="AM635" i="9"/>
  <c r="AL636" i="9"/>
  <c r="AM636" i="9"/>
  <c r="AL637" i="9"/>
  <c r="AM637" i="9"/>
  <c r="AL638" i="9"/>
  <c r="AM638" i="9"/>
  <c r="AL639" i="9"/>
  <c r="AM639" i="9"/>
  <c r="AL640" i="9"/>
  <c r="AM640" i="9"/>
  <c r="AL641" i="9"/>
  <c r="AM641" i="9"/>
  <c r="AL642" i="9"/>
  <c r="AM642" i="9"/>
  <c r="AL643" i="9"/>
  <c r="AM643" i="9"/>
  <c r="AL644" i="9"/>
  <c r="AM644" i="9"/>
  <c r="AL645" i="9"/>
  <c r="AM645" i="9"/>
  <c r="AL646" i="9"/>
  <c r="AM646" i="9"/>
  <c r="AM11" i="9"/>
  <c r="AL11" i="9"/>
  <c r="J42" i="12" l="1"/>
  <c r="AK40" i="12"/>
  <c r="AI40" i="12"/>
  <c r="AH40" i="12"/>
  <c r="AJ42" i="12"/>
  <c r="AK42" i="12"/>
  <c r="AI42" i="12"/>
  <c r="AH42" i="12"/>
  <c r="AG42" i="12"/>
  <c r="AJ40" i="12"/>
  <c r="I40" i="12"/>
  <c r="AK41" i="12"/>
  <c r="AJ41" i="12"/>
  <c r="AI41" i="12"/>
  <c r="AH41" i="12"/>
  <c r="W42" i="12"/>
  <c r="AM647" i="9"/>
  <c r="AL647" i="9"/>
  <c r="K42" i="12" l="1"/>
  <c r="X42" i="12"/>
  <c r="J40" i="12"/>
  <c r="W40" i="12"/>
  <c r="AM648" i="9"/>
  <c r="G8" i="9" s="1"/>
  <c r="K39" i="10" l="1"/>
  <c r="K159" i="10"/>
  <c r="K171" i="10"/>
  <c r="K195" i="10"/>
  <c r="K207" i="10"/>
  <c r="K219" i="10"/>
  <c r="K243" i="10"/>
  <c r="K279" i="10"/>
  <c r="K291" i="10"/>
  <c r="K303" i="10"/>
  <c r="K315" i="10"/>
  <c r="K327" i="10"/>
  <c r="L327" i="10" s="1"/>
  <c r="P327" i="10" s="1"/>
  <c r="K339" i="10"/>
  <c r="K387" i="10"/>
  <c r="K411" i="10"/>
  <c r="K459" i="10"/>
  <c r="K591" i="10"/>
  <c r="K675" i="10"/>
  <c r="K687" i="10"/>
  <c r="K723" i="10"/>
  <c r="K735" i="10"/>
  <c r="K747" i="10"/>
  <c r="K795" i="10"/>
  <c r="K360" i="10"/>
  <c r="L360" i="10" s="1"/>
  <c r="P360" i="10" s="1"/>
  <c r="K160" i="10"/>
  <c r="K172" i="10"/>
  <c r="K196" i="10"/>
  <c r="K208" i="10"/>
  <c r="K220" i="10"/>
  <c r="K256" i="10"/>
  <c r="K340" i="10"/>
  <c r="K352" i="10"/>
  <c r="K460" i="10"/>
  <c r="K796" i="10"/>
  <c r="K432" i="10"/>
  <c r="K29" i="10"/>
  <c r="L29" i="10" s="1"/>
  <c r="P29" i="10" s="1"/>
  <c r="K161" i="10"/>
  <c r="K221" i="10"/>
  <c r="K245" i="10"/>
  <c r="K257" i="10"/>
  <c r="K269" i="10"/>
  <c r="K281" i="10"/>
  <c r="L281" i="10" s="1"/>
  <c r="P281" i="10" s="1"/>
  <c r="K293" i="10"/>
  <c r="K305" i="10"/>
  <c r="K317" i="10"/>
  <c r="K341" i="10"/>
  <c r="K365" i="10"/>
  <c r="K401" i="10"/>
  <c r="L401" i="10" s="1"/>
  <c r="P401" i="10" s="1"/>
  <c r="K413" i="10"/>
  <c r="K425" i="10"/>
  <c r="K497" i="10"/>
  <c r="K509" i="10"/>
  <c r="K665" i="10"/>
  <c r="K761" i="10"/>
  <c r="K444" i="10"/>
  <c r="K150" i="10"/>
  <c r="K162" i="10"/>
  <c r="K210" i="10"/>
  <c r="L210" i="10" s="1"/>
  <c r="P210" i="10" s="1"/>
  <c r="K222" i="10"/>
  <c r="L222" i="10" s="1"/>
  <c r="P222" i="10" s="1"/>
  <c r="K234" i="10"/>
  <c r="L234" i="10" s="1"/>
  <c r="P234" i="10" s="1"/>
  <c r="K246" i="10"/>
  <c r="K270" i="10"/>
  <c r="K294" i="10"/>
  <c r="K330" i="10"/>
  <c r="K342" i="10"/>
  <c r="K354" i="10"/>
  <c r="K498" i="10"/>
  <c r="K582" i="10"/>
  <c r="K774" i="10"/>
  <c r="K786" i="10"/>
  <c r="K799" i="10"/>
  <c r="K264" i="10"/>
  <c r="L264" i="10" s="1"/>
  <c r="P264" i="10" s="1"/>
  <c r="K384" i="10"/>
  <c r="K480" i="10"/>
  <c r="K720" i="10"/>
  <c r="K7" i="10"/>
  <c r="K151" i="10"/>
  <c r="K163" i="10"/>
  <c r="K175" i="10"/>
  <c r="K187" i="10"/>
  <c r="K199" i="10"/>
  <c r="K211" i="10"/>
  <c r="K223" i="10"/>
  <c r="L223" i="10" s="1"/>
  <c r="P223" i="10" s="1"/>
  <c r="K235" i="10"/>
  <c r="L235" i="10" s="1"/>
  <c r="P235" i="10" s="1"/>
  <c r="K247" i="10"/>
  <c r="K259" i="10"/>
  <c r="K271" i="10"/>
  <c r="K295" i="10"/>
  <c r="K319" i="10"/>
  <c r="K331" i="10"/>
  <c r="K343" i="10"/>
  <c r="K367" i="10"/>
  <c r="K379" i="10"/>
  <c r="K463" i="10"/>
  <c r="K499" i="10"/>
  <c r="L499" i="10" s="1"/>
  <c r="P499" i="10" s="1"/>
  <c r="K523" i="10"/>
  <c r="L523" i="10" s="1"/>
  <c r="P523" i="10" s="1"/>
  <c r="K204" i="10"/>
  <c r="K276" i="10"/>
  <c r="K32" i="10"/>
  <c r="L32" i="10" s="1"/>
  <c r="P32" i="10" s="1"/>
  <c r="K152" i="10"/>
  <c r="K164" i="10"/>
  <c r="K176" i="10"/>
  <c r="K212" i="10"/>
  <c r="L212" i="10" s="1"/>
  <c r="P212" i="10" s="1"/>
  <c r="K224" i="10"/>
  <c r="K236" i="10"/>
  <c r="K260" i="10"/>
  <c r="K272" i="10"/>
  <c r="L272" i="10" s="1"/>
  <c r="P272" i="10" s="1"/>
  <c r="K284" i="10"/>
  <c r="L284" i="10" s="1"/>
  <c r="P284" i="10" s="1"/>
  <c r="K296" i="10"/>
  <c r="K320" i="10"/>
  <c r="K344" i="10"/>
  <c r="L344" i="10" s="1"/>
  <c r="P344" i="10" s="1"/>
  <c r="K392" i="10"/>
  <c r="K404" i="10"/>
  <c r="K452" i="10"/>
  <c r="K488" i="10"/>
  <c r="K500" i="10"/>
  <c r="K524" i="10"/>
  <c r="K596" i="10"/>
  <c r="L596" i="10" s="1"/>
  <c r="P596" i="10" s="1"/>
  <c r="K620" i="10"/>
  <c r="L620" i="10" s="1"/>
  <c r="P620" i="10" s="1"/>
  <c r="K180" i="10"/>
  <c r="L180" i="10" s="1"/>
  <c r="P180" i="10" s="1"/>
  <c r="K252" i="10"/>
  <c r="K372" i="10"/>
  <c r="K696" i="10"/>
  <c r="L696" i="10" s="1"/>
  <c r="P696" i="10" s="1"/>
  <c r="K153" i="10"/>
  <c r="K165" i="10"/>
  <c r="K189" i="10"/>
  <c r="K201" i="10"/>
  <c r="L201" i="10" s="1"/>
  <c r="P201" i="10" s="1"/>
  <c r="K213" i="10"/>
  <c r="K225" i="10"/>
  <c r="K285" i="10"/>
  <c r="K297" i="10"/>
  <c r="L297" i="10" s="1"/>
  <c r="P297" i="10" s="1"/>
  <c r="K345" i="10"/>
  <c r="L345" i="10" s="1"/>
  <c r="P345" i="10" s="1"/>
  <c r="K357" i="10"/>
  <c r="K453" i="10"/>
  <c r="K609" i="10"/>
  <c r="K621" i="10"/>
  <c r="K693" i="10"/>
  <c r="K813" i="10"/>
  <c r="K24" i="10"/>
  <c r="L24" i="10" s="1"/>
  <c r="P24" i="10" s="1"/>
  <c r="K300" i="10"/>
  <c r="K588" i="10"/>
  <c r="K22" i="10"/>
  <c r="K154" i="10"/>
  <c r="L154" i="10" s="1"/>
  <c r="P154" i="10" s="1"/>
  <c r="K166" i="10"/>
  <c r="L166" i="10" s="1"/>
  <c r="P166" i="10" s="1"/>
  <c r="K178" i="10"/>
  <c r="K190" i="10"/>
  <c r="K202" i="10"/>
  <c r="K226" i="10"/>
  <c r="K238" i="10"/>
  <c r="K262" i="10"/>
  <c r="K286" i="10"/>
  <c r="L286" i="10" s="1"/>
  <c r="P286" i="10" s="1"/>
  <c r="K310" i="10"/>
  <c r="L310" i="10" s="1"/>
  <c r="P310" i="10" s="1"/>
  <c r="K382" i="10"/>
  <c r="K394" i="10"/>
  <c r="L394" i="10" s="1"/>
  <c r="P394" i="10" s="1"/>
  <c r="K406" i="10"/>
  <c r="L406" i="10" s="1"/>
  <c r="P406" i="10" s="1"/>
  <c r="K454" i="10"/>
  <c r="L454" i="10" s="1"/>
  <c r="P454" i="10" s="1"/>
  <c r="K586" i="10"/>
  <c r="K670" i="10"/>
  <c r="K156" i="10"/>
  <c r="K288" i="10"/>
  <c r="K744" i="10"/>
  <c r="K23" i="10"/>
  <c r="K167" i="10"/>
  <c r="L167" i="10" s="1"/>
  <c r="P167" i="10" s="1"/>
  <c r="K191" i="10"/>
  <c r="K203" i="10"/>
  <c r="K215" i="10"/>
  <c r="L215" i="10" s="1"/>
  <c r="P215" i="10" s="1"/>
  <c r="K239" i="10"/>
  <c r="L239" i="10" s="1"/>
  <c r="P239" i="10" s="1"/>
  <c r="K251" i="10"/>
  <c r="L251" i="10" s="1"/>
  <c r="P251" i="10" s="1"/>
  <c r="K323" i="10"/>
  <c r="K335" i="10"/>
  <c r="K347" i="10"/>
  <c r="L347" i="10" s="1"/>
  <c r="P347" i="10" s="1"/>
  <c r="K383" i="10"/>
  <c r="K395" i="10"/>
  <c r="K419" i="10"/>
  <c r="K455" i="10"/>
  <c r="L455" i="10" s="1"/>
  <c r="P455" i="10" s="1"/>
  <c r="K671" i="10"/>
  <c r="K719" i="10"/>
  <c r="K731" i="10"/>
  <c r="L731" i="10" s="1"/>
  <c r="P731" i="10" s="1"/>
  <c r="K743" i="10"/>
  <c r="L743" i="10" s="1"/>
  <c r="P743" i="10" s="1"/>
  <c r="K755" i="10"/>
  <c r="L755" i="10" s="1"/>
  <c r="P755" i="10" s="1"/>
  <c r="K168" i="10"/>
  <c r="K492" i="10"/>
  <c r="K732" i="10"/>
  <c r="K13" i="10"/>
  <c r="K25" i="10"/>
  <c r="K169" i="10"/>
  <c r="K181" i="10"/>
  <c r="L181" i="10" s="1"/>
  <c r="P181" i="10" s="1"/>
  <c r="K205" i="10"/>
  <c r="K241" i="10"/>
  <c r="K253" i="10"/>
  <c r="L253" i="10" s="1"/>
  <c r="P253" i="10" s="1"/>
  <c r="K301" i="10"/>
  <c r="L301" i="10" s="1"/>
  <c r="P301" i="10" s="1"/>
  <c r="K325" i="10"/>
  <c r="L325" i="10" s="1"/>
  <c r="P325" i="10" s="1"/>
  <c r="K385" i="10"/>
  <c r="K493" i="10"/>
  <c r="K529" i="10"/>
  <c r="K685" i="10"/>
  <c r="K697" i="10"/>
  <c r="K733" i="10"/>
  <c r="L733" i="10" s="1"/>
  <c r="P733" i="10" s="1"/>
  <c r="K757" i="10"/>
  <c r="L757" i="10" s="1"/>
  <c r="P757" i="10" s="1"/>
  <c r="K785" i="10"/>
  <c r="K2" i="10"/>
  <c r="K14" i="10"/>
  <c r="L14" i="10" s="1"/>
  <c r="P14" i="10" s="1"/>
  <c r="K38" i="10"/>
  <c r="L38" i="10" s="1"/>
  <c r="P38" i="10" s="1"/>
  <c r="K158" i="10"/>
  <c r="L158" i="10" s="1"/>
  <c r="P158" i="10" s="1"/>
  <c r="K170" i="10"/>
  <c r="K194" i="10"/>
  <c r="K206" i="10"/>
  <c r="K230" i="10"/>
  <c r="K242" i="10"/>
  <c r="L242" i="10" s="1"/>
  <c r="P242" i="10" s="1"/>
  <c r="K254" i="10"/>
  <c r="L254" i="10" s="1"/>
  <c r="P254" i="10" s="1"/>
  <c r="K266" i="10"/>
  <c r="L266" i="10" s="1"/>
  <c r="P266" i="10" s="1"/>
  <c r="K290" i="10"/>
  <c r="L290" i="10" s="1"/>
  <c r="P290" i="10" s="1"/>
  <c r="K314" i="10"/>
  <c r="L314" i="10" s="1"/>
  <c r="P314" i="10" s="1"/>
  <c r="K326" i="10"/>
  <c r="L326" i="10" s="1"/>
  <c r="P326" i="10" s="1"/>
  <c r="K338" i="10"/>
  <c r="L338" i="10" s="1"/>
  <c r="P338" i="10" s="1"/>
  <c r="K362" i="10"/>
  <c r="L362" i="10" s="1"/>
  <c r="P362" i="10" s="1"/>
  <c r="K398" i="10"/>
  <c r="K458" i="10"/>
  <c r="K518" i="10"/>
  <c r="L518" i="10" s="1"/>
  <c r="P518" i="10" s="1"/>
  <c r="K590" i="10"/>
  <c r="K686" i="10"/>
  <c r="K701" i="10"/>
  <c r="K612" i="10"/>
  <c r="L612" i="10" s="1"/>
  <c r="P612" i="10" s="1"/>
  <c r="L170" i="10"/>
  <c r="P170" i="10" s="1"/>
  <c r="L194" i="10"/>
  <c r="P194" i="10" s="1"/>
  <c r="L206" i="10"/>
  <c r="P206" i="10" s="1"/>
  <c r="L230" i="10"/>
  <c r="P230" i="10" s="1"/>
  <c r="L398" i="10"/>
  <c r="P398" i="10" s="1"/>
  <c r="L458" i="10"/>
  <c r="P458" i="10" s="1"/>
  <c r="L39" i="10"/>
  <c r="P39" i="10" s="1"/>
  <c r="L159" i="10"/>
  <c r="P159" i="10" s="1"/>
  <c r="L171" i="10"/>
  <c r="P171" i="10" s="1"/>
  <c r="L195" i="10"/>
  <c r="P195" i="10" s="1"/>
  <c r="L207" i="10"/>
  <c r="P207" i="10" s="1"/>
  <c r="L219" i="10"/>
  <c r="P219" i="10" s="1"/>
  <c r="L243" i="10"/>
  <c r="P243" i="10" s="1"/>
  <c r="L279" i="10"/>
  <c r="P279" i="10" s="1"/>
  <c r="L291" i="10"/>
  <c r="P291" i="10" s="1"/>
  <c r="L303" i="10"/>
  <c r="P303" i="10" s="1"/>
  <c r="L315" i="10"/>
  <c r="P315" i="10" s="1"/>
  <c r="L339" i="10"/>
  <c r="P339" i="10" s="1"/>
  <c r="L387" i="10"/>
  <c r="P387" i="10" s="1"/>
  <c r="L411" i="10"/>
  <c r="P411" i="10" s="1"/>
  <c r="L161" i="10"/>
  <c r="P161" i="10" s="1"/>
  <c r="L221" i="10"/>
  <c r="P221" i="10" s="1"/>
  <c r="L245" i="10"/>
  <c r="P245" i="10" s="1"/>
  <c r="L257" i="10"/>
  <c r="P257" i="10" s="1"/>
  <c r="L269" i="10"/>
  <c r="P269" i="10" s="1"/>
  <c r="L293" i="10"/>
  <c r="P293" i="10" s="1"/>
  <c r="L305" i="10"/>
  <c r="P305" i="10" s="1"/>
  <c r="L317" i="10"/>
  <c r="P317" i="10" s="1"/>
  <c r="L341" i="10"/>
  <c r="P341" i="10" s="1"/>
  <c r="L365" i="10"/>
  <c r="P365" i="10" s="1"/>
  <c r="L150" i="10"/>
  <c r="P150" i="10" s="1"/>
  <c r="L162" i="10"/>
  <c r="P162" i="10" s="1"/>
  <c r="L151" i="10"/>
  <c r="P151" i="10" s="1"/>
  <c r="L163" i="10"/>
  <c r="P163" i="10" s="1"/>
  <c r="L175" i="10"/>
  <c r="P175" i="10" s="1"/>
  <c r="L187" i="10"/>
  <c r="P187" i="10" s="1"/>
  <c r="L199" i="10"/>
  <c r="P199" i="10" s="1"/>
  <c r="L211" i="10"/>
  <c r="P211" i="10" s="1"/>
  <c r="L247" i="10"/>
  <c r="P247" i="10" s="1"/>
  <c r="L259" i="10"/>
  <c r="P259" i="10" s="1"/>
  <c r="L271" i="10"/>
  <c r="P271" i="10" s="1"/>
  <c r="L295" i="10"/>
  <c r="P295" i="10" s="1"/>
  <c r="L319" i="10"/>
  <c r="P319" i="10" s="1"/>
  <c r="L331" i="10"/>
  <c r="P331" i="10" s="1"/>
  <c r="L343" i="10"/>
  <c r="P343" i="10" s="1"/>
  <c r="L367" i="10"/>
  <c r="P367" i="10" s="1"/>
  <c r="L379" i="10"/>
  <c r="P379" i="10" s="1"/>
  <c r="L463" i="10"/>
  <c r="P463" i="10" s="1"/>
  <c r="L152" i="10"/>
  <c r="P152" i="10" s="1"/>
  <c r="L164" i="10"/>
  <c r="P164" i="10" s="1"/>
  <c r="L176" i="10"/>
  <c r="P176" i="10" s="1"/>
  <c r="L224" i="10"/>
  <c r="P224" i="10" s="1"/>
  <c r="L236" i="10"/>
  <c r="P236" i="10" s="1"/>
  <c r="L260" i="10"/>
  <c r="P260" i="10" s="1"/>
  <c r="L296" i="10"/>
  <c r="P296" i="10" s="1"/>
  <c r="L320" i="10"/>
  <c r="P320" i="10" s="1"/>
  <c r="L153" i="10"/>
  <c r="P153" i="10" s="1"/>
  <c r="L165" i="10"/>
  <c r="P165" i="10" s="1"/>
  <c r="L189" i="10"/>
  <c r="P189" i="10" s="1"/>
  <c r="L213" i="10"/>
  <c r="P213" i="10" s="1"/>
  <c r="L225" i="10"/>
  <c r="P225" i="10" s="1"/>
  <c r="L285" i="10"/>
  <c r="P285" i="10" s="1"/>
  <c r="L357" i="10"/>
  <c r="P357" i="10" s="1"/>
  <c r="L453" i="10"/>
  <c r="P453" i="10" s="1"/>
  <c r="L178" i="10"/>
  <c r="P178" i="10" s="1"/>
  <c r="L190" i="10"/>
  <c r="P190" i="10" s="1"/>
  <c r="L202" i="10"/>
  <c r="P202" i="10" s="1"/>
  <c r="L226" i="10"/>
  <c r="P226" i="10" s="1"/>
  <c r="L238" i="10"/>
  <c r="P238" i="10" s="1"/>
  <c r="L262" i="10"/>
  <c r="P262" i="10" s="1"/>
  <c r="L382" i="10"/>
  <c r="P382" i="10" s="1"/>
  <c r="L191" i="10"/>
  <c r="P191" i="10" s="1"/>
  <c r="L203" i="10"/>
  <c r="P203" i="10" s="1"/>
  <c r="L22" i="10"/>
  <c r="P22" i="10" s="1"/>
  <c r="L156" i="10"/>
  <c r="P156" i="10" s="1"/>
  <c r="L168" i="10"/>
  <c r="P168" i="10" s="1"/>
  <c r="L204" i="10"/>
  <c r="P204" i="10" s="1"/>
  <c r="L252" i="10"/>
  <c r="P252" i="10" s="1"/>
  <c r="L276" i="10"/>
  <c r="P276" i="10" s="1"/>
  <c r="L288" i="10"/>
  <c r="P288" i="10" s="1"/>
  <c r="L300" i="10"/>
  <c r="P300" i="10" s="1"/>
  <c r="L372" i="10"/>
  <c r="P372" i="10" s="1"/>
  <c r="L384" i="10"/>
  <c r="P384" i="10" s="1"/>
  <c r="L432" i="10"/>
  <c r="P432" i="10" s="1"/>
  <c r="L444" i="10"/>
  <c r="P444" i="10" s="1"/>
  <c r="L160" i="10"/>
  <c r="P160" i="10" s="1"/>
  <c r="L498" i="10"/>
  <c r="P498" i="10" s="1"/>
  <c r="L524" i="10"/>
  <c r="P524" i="10" s="1"/>
  <c r="L169" i="10"/>
  <c r="P169" i="10" s="1"/>
  <c r="L241" i="10"/>
  <c r="P241" i="10" s="1"/>
  <c r="L395" i="10"/>
  <c r="P395" i="10" s="1"/>
  <c r="L500" i="10"/>
  <c r="P500" i="10" s="1"/>
  <c r="L609" i="10"/>
  <c r="P609" i="10" s="1"/>
  <c r="L621" i="10"/>
  <c r="P621" i="10" s="1"/>
  <c r="L693" i="10"/>
  <c r="P693" i="10" s="1"/>
  <c r="L744" i="10"/>
  <c r="P744" i="10" s="1"/>
  <c r="L747" i="10"/>
  <c r="P747" i="10" s="1"/>
  <c r="L172" i="10"/>
  <c r="P172" i="10" s="1"/>
  <c r="L330" i="10"/>
  <c r="P330" i="10" s="1"/>
  <c r="L488" i="10"/>
  <c r="P488" i="10" s="1"/>
  <c r="L586" i="10"/>
  <c r="P586" i="10" s="1"/>
  <c r="L670" i="10"/>
  <c r="P670" i="10" s="1"/>
  <c r="L732" i="10"/>
  <c r="P732" i="10" s="1"/>
  <c r="L687" i="10"/>
  <c r="P687" i="10" s="1"/>
  <c r="L735" i="10"/>
  <c r="P735" i="10" s="1"/>
  <c r="L497" i="10"/>
  <c r="P497" i="10" s="1"/>
  <c r="L220" i="10"/>
  <c r="P220" i="10" s="1"/>
  <c r="L246" i="10"/>
  <c r="P246" i="10" s="1"/>
  <c r="L671" i="10"/>
  <c r="P671" i="10" s="1"/>
  <c r="L719" i="10"/>
  <c r="P719" i="10" s="1"/>
  <c r="L509" i="10"/>
  <c r="P509" i="10" s="1"/>
  <c r="L460" i="10"/>
  <c r="P460" i="10" s="1"/>
  <c r="L196" i="10"/>
  <c r="P196" i="10" s="1"/>
  <c r="L270" i="10"/>
  <c r="P270" i="10" s="1"/>
  <c r="L294" i="10"/>
  <c r="P294" i="10" s="1"/>
  <c r="L383" i="10"/>
  <c r="P383" i="10" s="1"/>
  <c r="L413" i="10"/>
  <c r="P413" i="10" s="1"/>
  <c r="L425" i="10"/>
  <c r="P425" i="10" s="1"/>
  <c r="L588" i="10"/>
  <c r="P588" i="10" s="1"/>
  <c r="L720" i="10"/>
  <c r="P720" i="10" s="1"/>
  <c r="L352" i="10"/>
  <c r="P352" i="10" s="1"/>
  <c r="L385" i="10"/>
  <c r="P385" i="10" s="1"/>
  <c r="L452" i="10"/>
  <c r="P452" i="10" s="1"/>
  <c r="L529" i="10"/>
  <c r="P529" i="10" s="1"/>
  <c r="L685" i="10"/>
  <c r="P685" i="10" s="1"/>
  <c r="L697" i="10"/>
  <c r="P697" i="10" s="1"/>
  <c r="L675" i="10"/>
  <c r="P675" i="10" s="1"/>
  <c r="L723" i="10"/>
  <c r="P723" i="10" s="1"/>
  <c r="L335" i="10"/>
  <c r="P335" i="10" s="1"/>
  <c r="L480" i="10"/>
  <c r="P480" i="10" s="1"/>
  <c r="L492" i="10"/>
  <c r="P492" i="10" s="1"/>
  <c r="L590" i="10"/>
  <c r="P590" i="10" s="1"/>
  <c r="L686" i="10"/>
  <c r="P686" i="10" s="1"/>
  <c r="L354" i="10"/>
  <c r="P354" i="10" s="1"/>
  <c r="L493" i="10"/>
  <c r="P493" i="10" s="1"/>
  <c r="L591" i="10"/>
  <c r="P591" i="10" s="1"/>
  <c r="L205" i="10"/>
  <c r="P205" i="10" s="1"/>
  <c r="L342" i="10"/>
  <c r="P342" i="10" s="1"/>
  <c r="L419" i="10"/>
  <c r="P419" i="10" s="1"/>
  <c r="L459" i="10"/>
  <c r="P459" i="10" s="1"/>
  <c r="L23" i="10"/>
  <c r="P23" i="10" s="1"/>
  <c r="L208" i="10"/>
  <c r="P208" i="10" s="1"/>
  <c r="L256" i="10"/>
  <c r="P256" i="10" s="1"/>
  <c r="L323" i="10"/>
  <c r="P323" i="10" s="1"/>
  <c r="L340" i="10"/>
  <c r="P340" i="10" s="1"/>
  <c r="L404" i="10"/>
  <c r="P404" i="10" s="1"/>
  <c r="L665" i="10"/>
  <c r="P665" i="10" s="1"/>
  <c r="L701" i="10"/>
  <c r="P701" i="10" s="1"/>
  <c r="L761" i="10"/>
  <c r="P761" i="10" s="1"/>
  <c r="L582" i="10"/>
  <c r="P582" i="10" s="1"/>
  <c r="L774" i="10"/>
  <c r="P774" i="10" s="1"/>
  <c r="L392" i="10"/>
  <c r="P392" i="10" s="1"/>
  <c r="L13" i="10"/>
  <c r="P13" i="10" s="1"/>
  <c r="L7" i="10"/>
  <c r="P7" i="10" s="1"/>
  <c r="L25" i="10"/>
  <c r="P25" i="10" s="1"/>
  <c r="G15" i="9"/>
  <c r="G12" i="9"/>
  <c r="Y42" i="12"/>
  <c r="L42" i="12"/>
  <c r="K40" i="12"/>
  <c r="X40" i="12"/>
  <c r="Z42" i="12" l="1"/>
  <c r="L40" i="12"/>
  <c r="Y40" i="12"/>
  <c r="M42" i="12"/>
  <c r="N42" i="12" l="1"/>
  <c r="Z40" i="12"/>
  <c r="M40" i="12"/>
  <c r="AA42" i="12"/>
  <c r="N40" i="12" l="1"/>
  <c r="AA40" i="12"/>
  <c r="O42" i="12"/>
  <c r="AB42" i="12"/>
  <c r="AC42" i="12" l="1"/>
  <c r="P42" i="12"/>
  <c r="AB40" i="12"/>
  <c r="O40" i="12"/>
  <c r="AD42" i="12" l="1"/>
  <c r="Q42" i="12"/>
  <c r="P40" i="12"/>
  <c r="AC40" i="12"/>
  <c r="AD40" i="12" l="1"/>
  <c r="AE42" i="12"/>
  <c r="Q40" i="12"/>
  <c r="AE40" i="12" l="1"/>
  <c r="M2" i="10" l="1"/>
  <c r="M827" i="10"/>
  <c r="M826" i="10"/>
  <c r="M825" i="10"/>
  <c r="M824" i="10"/>
  <c r="M823" i="10"/>
  <c r="M822" i="10"/>
  <c r="M821" i="10"/>
  <c r="M820" i="10"/>
  <c r="M819" i="10"/>
  <c r="M818" i="10"/>
  <c r="M817" i="10"/>
  <c r="M816" i="10"/>
  <c r="M815" i="10"/>
  <c r="M814" i="10"/>
  <c r="M813" i="10"/>
  <c r="M812" i="10"/>
  <c r="M811" i="10"/>
  <c r="M810" i="10"/>
  <c r="M809" i="10"/>
  <c r="M808" i="10"/>
  <c r="M807" i="10"/>
  <c r="M806" i="10"/>
  <c r="M805" i="10"/>
  <c r="M804" i="10"/>
  <c r="M803" i="10"/>
  <c r="M802" i="10"/>
  <c r="M801" i="10"/>
  <c r="M800" i="10"/>
  <c r="M799" i="10"/>
  <c r="M798" i="10"/>
  <c r="M797" i="10"/>
  <c r="M796" i="10"/>
  <c r="M795" i="10"/>
  <c r="M794" i="10"/>
  <c r="M793" i="10"/>
  <c r="M792" i="10"/>
  <c r="M791" i="10"/>
  <c r="M790" i="10"/>
  <c r="M789" i="10"/>
  <c r="M788" i="10"/>
  <c r="M787" i="10"/>
  <c r="M786" i="10"/>
  <c r="M785" i="10"/>
  <c r="M784" i="10"/>
  <c r="M783" i="10"/>
  <c r="M782" i="10"/>
  <c r="M781" i="10"/>
  <c r="M780" i="10"/>
  <c r="M779" i="10"/>
  <c r="M778" i="10"/>
  <c r="M777" i="10"/>
  <c r="M776" i="10"/>
  <c r="L785" i="10" l="1"/>
  <c r="L796" i="10"/>
  <c r="L795" i="10"/>
  <c r="L786" i="10"/>
  <c r="L799" i="10"/>
  <c r="L813" i="10"/>
  <c r="L2" i="10"/>
  <c r="S3" i="12"/>
  <c r="F3" i="12"/>
  <c r="G3" i="12" s="1"/>
  <c r="H3" i="12" s="1"/>
  <c r="I3" i="12" s="1"/>
  <c r="J3" i="12" s="1"/>
  <c r="K3" i="12" s="1"/>
  <c r="L3" i="12" s="1"/>
  <c r="M3" i="12" s="1"/>
  <c r="N3" i="12" s="1"/>
  <c r="O3" i="12" s="1"/>
  <c r="P3" i="12" s="1"/>
  <c r="Q3" i="12" s="1"/>
  <c r="AE3" i="12" s="1"/>
  <c r="H34" i="12" l="1"/>
  <c r="H35" i="12"/>
  <c r="H31" i="12"/>
  <c r="H33" i="12"/>
  <c r="H38" i="12"/>
  <c r="H37" i="12"/>
  <c r="V3" i="12"/>
  <c r="Y3" i="12"/>
  <c r="AD3" i="12"/>
  <c r="AC3" i="12"/>
  <c r="AB3" i="12"/>
  <c r="U3" i="12"/>
  <c r="AA3" i="12"/>
  <c r="Z3" i="12"/>
  <c r="X3" i="12"/>
  <c r="W3" i="12"/>
  <c r="T3" i="12"/>
  <c r="V31" i="12" l="1"/>
  <c r="C6" i="13"/>
  <c r="D7" i="13" s="1"/>
  <c r="F7" i="13" s="1"/>
  <c r="F8" i="13" s="1"/>
  <c r="V35" i="12"/>
  <c r="I35" i="12"/>
  <c r="I31" i="12"/>
  <c r="I34" i="12"/>
  <c r="V33" i="12"/>
  <c r="I33" i="12"/>
  <c r="V32" i="12"/>
  <c r="I38" i="12"/>
  <c r="V38" i="12"/>
  <c r="I32" i="12"/>
  <c r="I37" i="12"/>
  <c r="V37" i="12"/>
  <c r="W43" i="12" l="1"/>
  <c r="W33" i="12"/>
  <c r="W41" i="12"/>
  <c r="J32" i="12"/>
  <c r="J33" i="12"/>
  <c r="J37" i="12"/>
  <c r="J31" i="12"/>
  <c r="W31" i="12"/>
  <c r="J35" i="12"/>
  <c r="W35" i="12"/>
  <c r="W38" i="12"/>
  <c r="J38" i="12"/>
  <c r="J34" i="12"/>
  <c r="W32" i="12"/>
  <c r="W37" i="12"/>
  <c r="X45" i="12" l="1"/>
  <c r="X43" i="12"/>
  <c r="K32" i="12"/>
  <c r="X41" i="12"/>
  <c r="K31" i="12"/>
  <c r="K33" i="12"/>
  <c r="X33" i="12"/>
  <c r="X32" i="12"/>
  <c r="K35" i="12"/>
  <c r="K37" i="12"/>
  <c r="X35" i="12"/>
  <c r="X31" i="12"/>
  <c r="K38" i="12"/>
  <c r="X38" i="12"/>
  <c r="K34" i="12"/>
  <c r="X37" i="12"/>
  <c r="Y45" i="12" l="1"/>
  <c r="Y43" i="12"/>
  <c r="L32" i="12"/>
  <c r="L31" i="12"/>
  <c r="L33" i="12"/>
  <c r="Y33" i="12"/>
  <c r="Y41" i="12"/>
  <c r="L35" i="12"/>
  <c r="Y31" i="12"/>
  <c r="L38" i="12"/>
  <c r="L34" i="12"/>
  <c r="L37" i="12"/>
  <c r="Y38" i="12"/>
  <c r="Y35" i="12"/>
  <c r="Y32" i="12"/>
  <c r="Y37" i="12"/>
  <c r="Z45" i="12" l="1"/>
  <c r="M33" i="12"/>
  <c r="M32" i="12"/>
  <c r="M31" i="12"/>
  <c r="Z33" i="12"/>
  <c r="M34" i="12"/>
  <c r="M35" i="12"/>
  <c r="Z31" i="12"/>
  <c r="M38" i="12"/>
  <c r="Z43" i="12"/>
  <c r="Z38" i="12"/>
  <c r="Z41" i="12"/>
  <c r="M37" i="12"/>
  <c r="Z35" i="12"/>
  <c r="Z32" i="12"/>
  <c r="Z37" i="12"/>
  <c r="N32" i="12" l="1"/>
  <c r="N35" i="12"/>
  <c r="N31" i="12"/>
  <c r="N33" i="12"/>
  <c r="AA33" i="12"/>
  <c r="N38" i="12"/>
  <c r="N34" i="12"/>
  <c r="AA31" i="12"/>
  <c r="AA45" i="12"/>
  <c r="N37" i="12"/>
  <c r="AA38" i="12"/>
  <c r="AA41" i="12"/>
  <c r="AA43" i="12"/>
  <c r="AA32" i="12"/>
  <c r="AA35" i="12"/>
  <c r="AA37" i="12"/>
  <c r="O35" i="12" l="1"/>
  <c r="P35" i="12" s="1"/>
  <c r="O32" i="12"/>
  <c r="P32" i="12" s="1"/>
  <c r="O31" i="12"/>
  <c r="O33" i="12"/>
  <c r="AB33" i="12"/>
  <c r="O38" i="12"/>
  <c r="AB31" i="12"/>
  <c r="O34" i="12"/>
  <c r="O37" i="12"/>
  <c r="AB45" i="12"/>
  <c r="AB38" i="12"/>
  <c r="AB32" i="12"/>
  <c r="AB43" i="12"/>
  <c r="AB41" i="12"/>
  <c r="AB35" i="12"/>
  <c r="AB37" i="12"/>
  <c r="AC33" i="12"/>
  <c r="P33" i="12" l="1"/>
  <c r="Q33" i="12" s="1"/>
  <c r="P31" i="12"/>
  <c r="P38" i="12"/>
  <c r="P34" i="12"/>
  <c r="AC31" i="12"/>
  <c r="P37" i="12"/>
  <c r="AC45" i="12"/>
  <c r="AC38" i="12"/>
  <c r="AC32" i="12"/>
  <c r="AC35" i="12"/>
  <c r="AC41" i="12"/>
  <c r="AC43" i="12"/>
  <c r="AC37" i="12"/>
  <c r="Q31" i="12"/>
  <c r="Q35" i="12"/>
  <c r="Q32" i="12"/>
  <c r="AD33" i="12" l="1"/>
  <c r="AE33" i="12" s="1"/>
  <c r="AD31" i="12"/>
  <c r="Q38" i="12"/>
  <c r="Q34" i="12"/>
  <c r="Q37" i="12"/>
  <c r="AD45" i="12"/>
  <c r="AD32" i="12"/>
  <c r="AD38" i="12"/>
  <c r="AD35" i="12"/>
  <c r="AD43" i="12"/>
  <c r="AD41" i="12"/>
  <c r="AD37" i="12"/>
  <c r="AE31" i="12" l="1"/>
  <c r="AE38" i="12"/>
  <c r="AE32" i="12"/>
  <c r="AE35" i="12"/>
  <c r="AE45" i="12"/>
  <c r="AE41" i="12"/>
  <c r="AE43" i="12"/>
  <c r="AE37" i="12"/>
  <c r="R48" i="8" l="1"/>
  <c r="H22" i="4" s="1"/>
  <c r="K48" i="8"/>
  <c r="G22" i="4" s="1"/>
  <c r="Q45" i="8"/>
  <c r="Q44" i="8"/>
  <c r="J45" i="8"/>
  <c r="J44" i="8"/>
  <c r="K44" i="8" s="1"/>
  <c r="A5" i="9"/>
  <c r="A6" i="9"/>
  <c r="A7" i="9"/>
  <c r="A8" i="9"/>
  <c r="A9" i="9"/>
  <c r="A10" i="9"/>
  <c r="A11" i="9"/>
  <c r="A12" i="9"/>
  <c r="A13" i="9"/>
  <c r="A14" i="9"/>
  <c r="F22" i="4" l="1"/>
  <c r="E22" i="4"/>
  <c r="R45" i="8"/>
  <c r="R46" i="8"/>
  <c r="V48" i="8"/>
  <c r="V46" i="8"/>
  <c r="R44" i="8"/>
  <c r="A4" i="9"/>
  <c r="A15" i="9"/>
  <c r="A16" i="9"/>
  <c r="A3" i="9"/>
  <c r="E15" i="9"/>
  <c r="E16" i="9"/>
  <c r="D16" i="9"/>
  <c r="D15" i="9"/>
  <c r="Q785" i="10" l="1"/>
  <c r="Q797" i="10"/>
  <c r="Q786" i="10"/>
  <c r="Q787" i="10"/>
  <c r="Q776" i="10"/>
  <c r="Q777" i="10"/>
  <c r="Q801" i="10"/>
  <c r="Q813" i="10"/>
  <c r="Q825" i="10"/>
  <c r="Q778" i="10"/>
  <c r="Q802" i="10"/>
  <c r="Q814" i="10"/>
  <c r="Q779" i="10"/>
  <c r="Q803" i="10"/>
  <c r="Q815" i="10"/>
  <c r="Q827" i="10"/>
  <c r="Q780" i="10"/>
  <c r="Q804" i="10"/>
  <c r="Q816" i="10"/>
  <c r="Q781" i="10"/>
  <c r="Q805" i="10"/>
  <c r="Q817" i="10"/>
  <c r="Q796" i="10"/>
  <c r="P776" i="10"/>
  <c r="P788" i="10"/>
  <c r="P812" i="10"/>
  <c r="P777" i="10"/>
  <c r="P813" i="10"/>
  <c r="Q806" i="10"/>
  <c r="P778" i="10"/>
  <c r="P790" i="10"/>
  <c r="P802" i="10"/>
  <c r="P804" i="10"/>
  <c r="Q808" i="10"/>
  <c r="P779" i="10"/>
  <c r="P827" i="10"/>
  <c r="P792" i="10"/>
  <c r="Q818" i="10"/>
  <c r="P780" i="10"/>
  <c r="Q819" i="10"/>
  <c r="P781" i="10"/>
  <c r="P793" i="10"/>
  <c r="P805" i="10"/>
  <c r="P817" i="10"/>
  <c r="Q820" i="10"/>
  <c r="P782" i="10"/>
  <c r="P794" i="10"/>
  <c r="P783" i="10"/>
  <c r="P795" i="10"/>
  <c r="Q784" i="10"/>
  <c r="P784" i="10"/>
  <c r="Q794" i="10"/>
  <c r="P787" i="10"/>
  <c r="P798" i="10"/>
  <c r="Q795" i="10"/>
  <c r="P786" i="10"/>
  <c r="P820" i="10"/>
  <c r="P821" i="10"/>
  <c r="P799" i="10"/>
  <c r="P808" i="10"/>
  <c r="P2" i="10"/>
  <c r="P797" i="10"/>
  <c r="P822" i="10"/>
  <c r="Q782" i="10"/>
  <c r="P823" i="10"/>
  <c r="Q826" i="10"/>
  <c r="F35" i="18"/>
  <c r="V34" i="12" s="1"/>
  <c r="E36" i="18"/>
  <c r="Q791" i="10"/>
  <c r="Q789" i="10"/>
  <c r="Q2" i="10"/>
  <c r="Q788" i="10"/>
  <c r="Q800" i="10"/>
  <c r="Q799" i="10"/>
  <c r="Q824" i="10"/>
  <c r="Q812" i="10"/>
  <c r="Q783" i="10"/>
  <c r="Q823" i="10"/>
  <c r="Q811" i="10"/>
  <c r="Q822" i="10"/>
  <c r="Q821" i="10"/>
  <c r="Q807" i="10"/>
  <c r="Q793" i="10"/>
  <c r="Q790" i="10"/>
  <c r="P806" i="10"/>
  <c r="P818" i="10"/>
  <c r="P807" i="10"/>
  <c r="P819" i="10"/>
  <c r="P785" i="10"/>
  <c r="P796" i="10"/>
  <c r="P809" i="10"/>
  <c r="P810" i="10"/>
  <c r="P800" i="10"/>
  <c r="P789" i="10"/>
  <c r="P801" i="10"/>
  <c r="P825" i="10"/>
  <c r="P814" i="10"/>
  <c r="P826" i="10"/>
  <c r="P791" i="10"/>
  <c r="P803" i="10"/>
  <c r="Q809" i="10"/>
  <c r="Q798" i="10"/>
  <c r="Q810" i="10"/>
  <c r="Q792" i="10"/>
  <c r="P816" i="10" l="1"/>
  <c r="P815" i="10"/>
  <c r="P824" i="10"/>
  <c r="P811" i="10"/>
  <c r="F36" i="18"/>
  <c r="W34" i="12" s="1"/>
  <c r="E37" i="18"/>
  <c r="F37" i="18" s="1"/>
  <c r="X34" i="12" s="1"/>
  <c r="Y34" i="12" l="1"/>
  <c r="F9" i="13"/>
  <c r="F10" i="13" s="1"/>
  <c r="F11" i="13" s="1"/>
  <c r="F12" i="13" s="1"/>
  <c r="F13" i="13" s="1"/>
  <c r="Z34" i="12" l="1"/>
  <c r="AA34" i="12" l="1"/>
  <c r="AB34" i="12" l="1"/>
  <c r="AC34" i="12" l="1"/>
  <c r="AD34" i="12" l="1"/>
  <c r="AE34" i="12" l="1"/>
  <c r="U36" i="12"/>
  <c r="D22" i="4" s="1"/>
  <c r="W36" i="12" l="1"/>
  <c r="AD36" i="12"/>
  <c r="V36" i="12"/>
  <c r="Y36" i="12"/>
  <c r="AB36" i="12"/>
  <c r="AC36" i="12"/>
  <c r="AE36" i="12"/>
  <c r="Z36" i="12"/>
  <c r="X36" i="12"/>
  <c r="AA36" i="12"/>
</calcChain>
</file>

<file path=xl/sharedStrings.xml><?xml version="1.0" encoding="utf-8"?>
<sst xmlns="http://schemas.openxmlformats.org/spreadsheetml/2006/main" count="8198" uniqueCount="1989">
  <si>
    <t>LDC Application ID</t>
  </si>
  <si>
    <t>Lead LDC</t>
  </si>
  <si>
    <t>Program Name</t>
  </si>
  <si>
    <t>IESO Reporting Period</t>
  </si>
  <si>
    <t>Total Incentive ($)</t>
  </si>
  <si>
    <t>Total Demand Savings (kW)</t>
  </si>
  <si>
    <t>Total Energy Savings (kWh)</t>
  </si>
  <si>
    <t>Payment Status</t>
  </si>
  <si>
    <t>ENERGY + INC.</t>
  </si>
  <si>
    <t>SWIMMING POOL EFFICIENCY LOCAL PROGRAM</t>
  </si>
  <si>
    <t>March 2019</t>
  </si>
  <si>
    <t>1.25 kW</t>
  </si>
  <si>
    <t>Paid</t>
  </si>
  <si>
    <t>0.92 kW</t>
  </si>
  <si>
    <t>4,028 kWh</t>
  </si>
  <si>
    <t>0 kWh</t>
  </si>
  <si>
    <t>3,923 kWh</t>
  </si>
  <si>
    <t>0.00 kW</t>
  </si>
  <si>
    <t>SAVE ON ENERGY ENERGY MANAGER PROGRAM</t>
  </si>
  <si>
    <t>1006346</t>
  </si>
  <si>
    <t>SAVE ON ENERGY HEATING AND COOLING PROGRAM</t>
  </si>
  <si>
    <t>October 2019</t>
  </si>
  <si>
    <t>0.80 kW</t>
  </si>
  <si>
    <t>1,310 kWh</t>
  </si>
  <si>
    <t>1006357</t>
  </si>
  <si>
    <t>September 2019</t>
  </si>
  <si>
    <t>1008051</t>
  </si>
  <si>
    <t>August 2019</t>
  </si>
  <si>
    <t>1.00 kW</t>
  </si>
  <si>
    <t>1,475 kWh</t>
  </si>
  <si>
    <t>1009162</t>
  </si>
  <si>
    <t>0.75 kW</t>
  </si>
  <si>
    <t>1011434</t>
  </si>
  <si>
    <t>1011494</t>
  </si>
  <si>
    <t>1013622</t>
  </si>
  <si>
    <t>1040680</t>
  </si>
  <si>
    <t>1043796</t>
  </si>
  <si>
    <t>1044298</t>
  </si>
  <si>
    <t>1047285</t>
  </si>
  <si>
    <t>November 2019</t>
  </si>
  <si>
    <t>1062024</t>
  </si>
  <si>
    <t>0.32 kW</t>
  </si>
  <si>
    <t>5,477 kWh</t>
  </si>
  <si>
    <t>1066893</t>
  </si>
  <si>
    <t>1076254</t>
  </si>
  <si>
    <t>1076263</t>
  </si>
  <si>
    <t>1088183</t>
  </si>
  <si>
    <t>1090310</t>
  </si>
  <si>
    <t>1091782</t>
  </si>
  <si>
    <t>February 2020</t>
  </si>
  <si>
    <t>1095260</t>
  </si>
  <si>
    <t>1097341</t>
  </si>
  <si>
    <t>1098616</t>
  </si>
  <si>
    <t>1098718</t>
  </si>
  <si>
    <t>1100622</t>
  </si>
  <si>
    <t>SAVE ON ENERGY RETROFIT PROGRAM</t>
  </si>
  <si>
    <t>1131132</t>
  </si>
  <si>
    <t>1132378</t>
  </si>
  <si>
    <t>1155231</t>
  </si>
  <si>
    <t>1159586</t>
  </si>
  <si>
    <t>1165370</t>
  </si>
  <si>
    <t>1166606</t>
  </si>
  <si>
    <t>1166631</t>
  </si>
  <si>
    <t>1166832</t>
  </si>
  <si>
    <t>1166876</t>
  </si>
  <si>
    <t>1166898</t>
  </si>
  <si>
    <t>1167677</t>
  </si>
  <si>
    <t>1168589</t>
  </si>
  <si>
    <t>1168598</t>
  </si>
  <si>
    <t>January 2020</t>
  </si>
  <si>
    <t>1168610</t>
  </si>
  <si>
    <t>1168913</t>
  </si>
  <si>
    <t>0.41 kW</t>
  </si>
  <si>
    <t>732 kWh</t>
  </si>
  <si>
    <t>1172174</t>
  </si>
  <si>
    <t>1172972</t>
  </si>
  <si>
    <t>December 2019</t>
  </si>
  <si>
    <t>1174651</t>
  </si>
  <si>
    <t>0.45 kW</t>
  </si>
  <si>
    <t>4,832 kWh</t>
  </si>
  <si>
    <t>1174655</t>
  </si>
  <si>
    <t>1174682</t>
  </si>
  <si>
    <t>1174714</t>
  </si>
  <si>
    <t>1174735</t>
  </si>
  <si>
    <t>1174742</t>
  </si>
  <si>
    <t>1174773</t>
  </si>
  <si>
    <t>1174779</t>
  </si>
  <si>
    <t>1174786</t>
  </si>
  <si>
    <t>1174822</t>
  </si>
  <si>
    <t>1174842</t>
  </si>
  <si>
    <t>1174843</t>
  </si>
  <si>
    <t>1174852</t>
  </si>
  <si>
    <t>1174855</t>
  </si>
  <si>
    <t>1174856</t>
  </si>
  <si>
    <t>1174861</t>
  </si>
  <si>
    <t>1175010</t>
  </si>
  <si>
    <t>1175015</t>
  </si>
  <si>
    <t>1175021</t>
  </si>
  <si>
    <t>1175034</t>
  </si>
  <si>
    <t>1175042</t>
  </si>
  <si>
    <t>1175085</t>
  </si>
  <si>
    <t>1175090</t>
  </si>
  <si>
    <t>1175094</t>
  </si>
  <si>
    <t>1175098</t>
  </si>
  <si>
    <t>1175377</t>
  </si>
  <si>
    <t>1175861</t>
  </si>
  <si>
    <t>1175923</t>
  </si>
  <si>
    <t>1175930</t>
  </si>
  <si>
    <t>1176595</t>
  </si>
  <si>
    <t>1177099</t>
  </si>
  <si>
    <t>1177112</t>
  </si>
  <si>
    <t>1177115</t>
  </si>
  <si>
    <t>1177305</t>
  </si>
  <si>
    <t>0.59 kW</t>
  </si>
  <si>
    <t>864 kWh</t>
  </si>
  <si>
    <t>1179857</t>
  </si>
  <si>
    <t>1180590</t>
  </si>
  <si>
    <t>1181291</t>
  </si>
  <si>
    <t>1181407</t>
  </si>
  <si>
    <t>1181532</t>
  </si>
  <si>
    <t>1182602</t>
  </si>
  <si>
    <t>1183557</t>
  </si>
  <si>
    <t>1183895</t>
  </si>
  <si>
    <t>1183902</t>
  </si>
  <si>
    <t>1183918</t>
  </si>
  <si>
    <t>1183986</t>
  </si>
  <si>
    <t>1184176</t>
  </si>
  <si>
    <t>1184195</t>
  </si>
  <si>
    <t>1184235</t>
  </si>
  <si>
    <t>1184542</t>
  </si>
  <si>
    <t>1185205</t>
  </si>
  <si>
    <t>1185255</t>
  </si>
  <si>
    <t>1186226</t>
  </si>
  <si>
    <t>1186287</t>
  </si>
  <si>
    <t>1186907</t>
  </si>
  <si>
    <t>March 2020</t>
  </si>
  <si>
    <t>1187815</t>
  </si>
  <si>
    <t>1188331</t>
  </si>
  <si>
    <t>1188855</t>
  </si>
  <si>
    <t>1188955</t>
  </si>
  <si>
    <t>1192211</t>
  </si>
  <si>
    <t>1193170</t>
  </si>
  <si>
    <t>1197338</t>
  </si>
  <si>
    <t>1197344</t>
  </si>
  <si>
    <t>1197391</t>
  </si>
  <si>
    <t>1198145</t>
  </si>
  <si>
    <t>1199246</t>
  </si>
  <si>
    <t>1199904</t>
  </si>
  <si>
    <t>1200258</t>
  </si>
  <si>
    <t>1200266</t>
  </si>
  <si>
    <t>0.90 kW</t>
  </si>
  <si>
    <t>9.50 kW</t>
  </si>
  <si>
    <t>1.62 kW</t>
  </si>
  <si>
    <t>10.10 kW</t>
  </si>
  <si>
    <t>1.60 kW</t>
  </si>
  <si>
    <t>8.20 kW</t>
  </si>
  <si>
    <t>2.72 kW</t>
  </si>
  <si>
    <t>5.52 kW</t>
  </si>
  <si>
    <t>1.80 kW</t>
  </si>
  <si>
    <t>5.04 kW</t>
  </si>
  <si>
    <t>20,142 kWh</t>
  </si>
  <si>
    <t>1.30 kW</t>
  </si>
  <si>
    <t>0.70 kW</t>
  </si>
  <si>
    <t>13.02 kW</t>
  </si>
  <si>
    <t>0.31 kW</t>
  </si>
  <si>
    <t>4.00 kW</t>
  </si>
  <si>
    <t>0.40 kW</t>
  </si>
  <si>
    <t>11.20 kW</t>
  </si>
  <si>
    <t>3.12 kW</t>
  </si>
  <si>
    <t>545 kWh</t>
  </si>
  <si>
    <t>139298</t>
  </si>
  <si>
    <t>47,082 kWh</t>
  </si>
  <si>
    <t>0.23 kW</t>
  </si>
  <si>
    <t>5.59 kW</t>
  </si>
  <si>
    <t>1.70 kW</t>
  </si>
  <si>
    <t>12.40 kW</t>
  </si>
  <si>
    <t>2.10 kW</t>
  </si>
  <si>
    <t>2.30 kW</t>
  </si>
  <si>
    <t>2.20 kW</t>
  </si>
  <si>
    <t>0.30 kW</t>
  </si>
  <si>
    <t>11.91 kW</t>
  </si>
  <si>
    <t>0.20 kW</t>
  </si>
  <si>
    <t>6.10 kW</t>
  </si>
  <si>
    <t>5,880 kWh</t>
  </si>
  <si>
    <t>0.64 kW</t>
  </si>
  <si>
    <t>4,594 kWh</t>
  </si>
  <si>
    <t>1.90 kW</t>
  </si>
  <si>
    <t>8.56 kW</t>
  </si>
  <si>
    <t>8.05 kW</t>
  </si>
  <si>
    <t>7.50 kW</t>
  </si>
  <si>
    <t>1.96 kW</t>
  </si>
  <si>
    <t>49,216 kWh</t>
  </si>
  <si>
    <t>0.50 kW</t>
  </si>
  <si>
    <t>6,720 kWh</t>
  </si>
  <si>
    <t>7.96 kW</t>
  </si>
  <si>
    <t>146121</t>
  </si>
  <si>
    <t>8.00 kW</t>
  </si>
  <si>
    <t>2.60 kW</t>
  </si>
  <si>
    <t>4.10 kW</t>
  </si>
  <si>
    <t>2.82 kW</t>
  </si>
  <si>
    <t>3.20 kW</t>
  </si>
  <si>
    <t>7.20 kW</t>
  </si>
  <si>
    <t>1.50 kW</t>
  </si>
  <si>
    <t>1.10 kW</t>
  </si>
  <si>
    <t>2.01 kW</t>
  </si>
  <si>
    <t>151151</t>
  </si>
  <si>
    <t>2.44 kW</t>
  </si>
  <si>
    <t>1.39 kW</t>
  </si>
  <si>
    <t>152738</t>
  </si>
  <si>
    <t>June 2021</t>
  </si>
  <si>
    <t>9,344 kWh</t>
  </si>
  <si>
    <t>3.10 kW</t>
  </si>
  <si>
    <t>3.40 kW</t>
  </si>
  <si>
    <t>2.75 kW</t>
  </si>
  <si>
    <t>0.97 kW</t>
  </si>
  <si>
    <t>2,521 kWh</t>
  </si>
  <si>
    <t>4,200 kWh</t>
  </si>
  <si>
    <t>2.28 kW</t>
  </si>
  <si>
    <t>3.30 kW</t>
  </si>
  <si>
    <t>2.70 kW</t>
  </si>
  <si>
    <t>0.60 kW</t>
  </si>
  <si>
    <t>4,872 kWh</t>
  </si>
  <si>
    <t>0.49 kW</t>
  </si>
  <si>
    <t>0.91 kW</t>
  </si>
  <si>
    <t>1.71 kW</t>
  </si>
  <si>
    <t>1.72 kW</t>
  </si>
  <si>
    <t>5.90 kW</t>
  </si>
  <si>
    <t>157809</t>
  </si>
  <si>
    <t>5.60 kW</t>
  </si>
  <si>
    <t>157818</t>
  </si>
  <si>
    <t>27.21 kW</t>
  </si>
  <si>
    <t>112,784 kWh</t>
  </si>
  <si>
    <t>9.70 kW</t>
  </si>
  <si>
    <t>2.86 kW</t>
  </si>
  <si>
    <t>158133</t>
  </si>
  <si>
    <t>23,520 kWh</t>
  </si>
  <si>
    <t>2.16 kW</t>
  </si>
  <si>
    <t>8,349 kWh</t>
  </si>
  <si>
    <t>17,052 kWh</t>
  </si>
  <si>
    <t>0.95 kW</t>
  </si>
  <si>
    <t>20.50 kW</t>
  </si>
  <si>
    <t>2.83 kW</t>
  </si>
  <si>
    <t>4.30 kW</t>
  </si>
  <si>
    <t>160594</t>
  </si>
  <si>
    <t>September 2021</t>
  </si>
  <si>
    <t>58.00 kW</t>
  </si>
  <si>
    <t>513,953 kWh</t>
  </si>
  <si>
    <t>36,792 kWh</t>
  </si>
  <si>
    <t>5.41 kW</t>
  </si>
  <si>
    <t>161860</t>
  </si>
  <si>
    <t>162095</t>
  </si>
  <si>
    <t>81,294 kWh</t>
  </si>
  <si>
    <t>1.20 kW</t>
  </si>
  <si>
    <t>162583</t>
  </si>
  <si>
    <t>162654</t>
  </si>
  <si>
    <t>7,599 kWh</t>
  </si>
  <si>
    <t>4.70 kW</t>
  </si>
  <si>
    <t>163317</t>
  </si>
  <si>
    <t>163320</t>
  </si>
  <si>
    <t>163322</t>
  </si>
  <si>
    <t>163324</t>
  </si>
  <si>
    <t>163410</t>
  </si>
  <si>
    <t>14,277 kWh</t>
  </si>
  <si>
    <t>163496</t>
  </si>
  <si>
    <t>45.70 kW</t>
  </si>
  <si>
    <t>219,014 kWh</t>
  </si>
  <si>
    <t>5.63 kW</t>
  </si>
  <si>
    <t>4,529 kWh</t>
  </si>
  <si>
    <t>0.48 kW</t>
  </si>
  <si>
    <t>0.94 kW</t>
  </si>
  <si>
    <t>4,299 kWh</t>
  </si>
  <si>
    <t>164014</t>
  </si>
  <si>
    <t>22.92 kW</t>
  </si>
  <si>
    <t>169,680 kWh</t>
  </si>
  <si>
    <t>164266</t>
  </si>
  <si>
    <t>10,102 kWh</t>
  </si>
  <si>
    <t>164267</t>
  </si>
  <si>
    <t>16,137 kWh</t>
  </si>
  <si>
    <t>164355</t>
  </si>
  <si>
    <t>August 2021</t>
  </si>
  <si>
    <t>4.90 kW</t>
  </si>
  <si>
    <t>22,510 kWh</t>
  </si>
  <si>
    <t>164465</t>
  </si>
  <si>
    <t>0.34 kW</t>
  </si>
  <si>
    <t>1,576 kWh</t>
  </si>
  <si>
    <t>43.10 kW</t>
  </si>
  <si>
    <t>2.26 kW</t>
  </si>
  <si>
    <t>6.50 kW</t>
  </si>
  <si>
    <t>29,861 kWh</t>
  </si>
  <si>
    <t>165545</t>
  </si>
  <si>
    <t>1.31 kW</t>
  </si>
  <si>
    <t>5,709 kWh</t>
  </si>
  <si>
    <t>12.30 kW</t>
  </si>
  <si>
    <t>0.68 kW</t>
  </si>
  <si>
    <t>1.73 kW</t>
  </si>
  <si>
    <t>1.49 kW</t>
  </si>
  <si>
    <t>166323</t>
  </si>
  <si>
    <t>166600</t>
  </si>
  <si>
    <t>March 2021</t>
  </si>
  <si>
    <t>64.40 kW</t>
  </si>
  <si>
    <t>492,568 kWh</t>
  </si>
  <si>
    <t>166863</t>
  </si>
  <si>
    <t>26.20 kW</t>
  </si>
  <si>
    <t>229,250 kWh</t>
  </si>
  <si>
    <t>166967</t>
  </si>
  <si>
    <t>22.89 kW</t>
  </si>
  <si>
    <t>114,106 kWh</t>
  </si>
  <si>
    <t>167103</t>
  </si>
  <si>
    <t>42.28 kW</t>
  </si>
  <si>
    <t>346,827 kWh</t>
  </si>
  <si>
    <t>168070</t>
  </si>
  <si>
    <t>9,732 kWh</t>
  </si>
  <si>
    <t>168744</t>
  </si>
  <si>
    <t>5,717 kWh</t>
  </si>
  <si>
    <t>2,335 kWh</t>
  </si>
  <si>
    <t>6.00 kW</t>
  </si>
  <si>
    <t>8.67 kW</t>
  </si>
  <si>
    <t>169340</t>
  </si>
  <si>
    <t>4.57 kW</t>
  </si>
  <si>
    <t>169500</t>
  </si>
  <si>
    <t>0.16 kW</t>
  </si>
  <si>
    <t>5,838 kWh</t>
  </si>
  <si>
    <t>10.90 kW</t>
  </si>
  <si>
    <t>3.14 kW</t>
  </si>
  <si>
    <t>170628</t>
  </si>
  <si>
    <t>6,402 kWh</t>
  </si>
  <si>
    <t>170820</t>
  </si>
  <si>
    <t>3.66 kW</t>
  </si>
  <si>
    <t>32,093 kWh</t>
  </si>
  <si>
    <t>170941</t>
  </si>
  <si>
    <t>3.94 kW</t>
  </si>
  <si>
    <t>171286</t>
  </si>
  <si>
    <t>7.23 kW</t>
  </si>
  <si>
    <t>27,243 kWh</t>
  </si>
  <si>
    <t>171783</t>
  </si>
  <si>
    <t>35.70 kW</t>
  </si>
  <si>
    <t>239,133 kWh</t>
  </si>
  <si>
    <t>171904</t>
  </si>
  <si>
    <t>172244</t>
  </si>
  <si>
    <t>29,406 kWh</t>
  </si>
  <si>
    <t>172833</t>
  </si>
  <si>
    <t>172898</t>
  </si>
  <si>
    <t>10.00 kW</t>
  </si>
  <si>
    <t>33.00 kW</t>
  </si>
  <si>
    <t>BRANTFORD POWER INC.</t>
  </si>
  <si>
    <t>173134</t>
  </si>
  <si>
    <t>9,126 kWh</t>
  </si>
  <si>
    <t>173648</t>
  </si>
  <si>
    <t>2.15 kW</t>
  </si>
  <si>
    <t>8,341 kWh</t>
  </si>
  <si>
    <t>173667</t>
  </si>
  <si>
    <t>1,167 kWh</t>
  </si>
  <si>
    <t>173945</t>
  </si>
  <si>
    <t>174309</t>
  </si>
  <si>
    <t>68,905 kWh</t>
  </si>
  <si>
    <t>175102</t>
  </si>
  <si>
    <t>175113</t>
  </si>
  <si>
    <t>203,721 kWh</t>
  </si>
  <si>
    <t>10.20 kW</t>
  </si>
  <si>
    <t>175394</t>
  </si>
  <si>
    <t>175522</t>
  </si>
  <si>
    <t>14,295 kWh</t>
  </si>
  <si>
    <t>175526</t>
  </si>
  <si>
    <t>3.16 kW</t>
  </si>
  <si>
    <t>16,243 kWh</t>
  </si>
  <si>
    <t>175766</t>
  </si>
  <si>
    <t>14.00 kW</t>
  </si>
  <si>
    <t>96,233 kWh</t>
  </si>
  <si>
    <t>175914</t>
  </si>
  <si>
    <t>175915</t>
  </si>
  <si>
    <t>175916</t>
  </si>
  <si>
    <t>175917</t>
  </si>
  <si>
    <t>175918</t>
  </si>
  <si>
    <t>175919</t>
  </si>
  <si>
    <t>175920</t>
  </si>
  <si>
    <t>1.34 kW</t>
  </si>
  <si>
    <t>175933</t>
  </si>
  <si>
    <t>7,453 kWh</t>
  </si>
  <si>
    <t>176835</t>
  </si>
  <si>
    <t>1.89 kW</t>
  </si>
  <si>
    <t>8,683 kWh</t>
  </si>
  <si>
    <t>0.88 kW</t>
  </si>
  <si>
    <t>177031</t>
  </si>
  <si>
    <t>1.93 kW</t>
  </si>
  <si>
    <t>8,887 kWh</t>
  </si>
  <si>
    <t>177035</t>
  </si>
  <si>
    <t>51,432 kWh</t>
  </si>
  <si>
    <t>177091</t>
  </si>
  <si>
    <t>11,580 kWh</t>
  </si>
  <si>
    <t>9.47 kW</t>
  </si>
  <si>
    <t>0.37 kW</t>
  </si>
  <si>
    <t>177154</t>
  </si>
  <si>
    <t>68,119 kWh</t>
  </si>
  <si>
    <t>177186</t>
  </si>
  <si>
    <t>47.18 kW</t>
  </si>
  <si>
    <t>286,568 kWh</t>
  </si>
  <si>
    <t>177266</t>
  </si>
  <si>
    <t>177389</t>
  </si>
  <si>
    <t>177392</t>
  </si>
  <si>
    <t>177467</t>
  </si>
  <si>
    <t>33,796 kWh</t>
  </si>
  <si>
    <t>177697</t>
  </si>
  <si>
    <t>153,169 kWh</t>
  </si>
  <si>
    <t>177733</t>
  </si>
  <si>
    <t>178332</t>
  </si>
  <si>
    <t>12.80 kW</t>
  </si>
  <si>
    <t>41,682 kWh</t>
  </si>
  <si>
    <t>0.25 kW</t>
  </si>
  <si>
    <t>178852</t>
  </si>
  <si>
    <t>10,374 kWh</t>
  </si>
  <si>
    <t>179017</t>
  </si>
  <si>
    <t>83,607 kWh</t>
  </si>
  <si>
    <t>179289</t>
  </si>
  <si>
    <t>179360</t>
  </si>
  <si>
    <t>179415</t>
  </si>
  <si>
    <t>10,221 kWh</t>
  </si>
  <si>
    <t>179739</t>
  </si>
  <si>
    <t>5.16 kW</t>
  </si>
  <si>
    <t>34,875 kWh</t>
  </si>
  <si>
    <t>179755</t>
  </si>
  <si>
    <t>6.90 kW</t>
  </si>
  <si>
    <t>59,723 kWh</t>
  </si>
  <si>
    <t>179800</t>
  </si>
  <si>
    <t>179971</t>
  </si>
  <si>
    <t>4,927 kWh</t>
  </si>
  <si>
    <t>1.08 kW</t>
  </si>
  <si>
    <t>180001</t>
  </si>
  <si>
    <t>180033</t>
  </si>
  <si>
    <t>38.80 kW</t>
  </si>
  <si>
    <t>146,270 kWh</t>
  </si>
  <si>
    <t>180123</t>
  </si>
  <si>
    <t>148,736 kWh</t>
  </si>
  <si>
    <t>180406</t>
  </si>
  <si>
    <t>180684</t>
  </si>
  <si>
    <t>12.12 kW</t>
  </si>
  <si>
    <t>78,757 kWh</t>
  </si>
  <si>
    <t>180702</t>
  </si>
  <si>
    <t>180793</t>
  </si>
  <si>
    <t>0.47 kW</t>
  </si>
  <si>
    <t>181115</t>
  </si>
  <si>
    <t>22.79 kW</t>
  </si>
  <si>
    <t>176,139 kWh</t>
  </si>
  <si>
    <t>181128</t>
  </si>
  <si>
    <t>181182</t>
  </si>
  <si>
    <t>8,838 kWh</t>
  </si>
  <si>
    <t>181436</t>
  </si>
  <si>
    <t>4,973 kWh</t>
  </si>
  <si>
    <t>181446</t>
  </si>
  <si>
    <t>8.32 kW</t>
  </si>
  <si>
    <t>28,600 kWh</t>
  </si>
  <si>
    <t>181450</t>
  </si>
  <si>
    <t>181533</t>
  </si>
  <si>
    <t>4.52 kW</t>
  </si>
  <si>
    <t>17,027 kWh</t>
  </si>
  <si>
    <t>181610</t>
  </si>
  <si>
    <t>51.10 kW</t>
  </si>
  <si>
    <t>196,689 kWh</t>
  </si>
  <si>
    <t>181634</t>
  </si>
  <si>
    <t>27,056 kWh</t>
  </si>
  <si>
    <t>181693</t>
  </si>
  <si>
    <t>181754</t>
  </si>
  <si>
    <t>13.27 kW</t>
  </si>
  <si>
    <t>109,161 kWh</t>
  </si>
  <si>
    <t>181765</t>
  </si>
  <si>
    <t>6.33 kW</t>
  </si>
  <si>
    <t>29,072 kWh</t>
  </si>
  <si>
    <t>21.00 kW</t>
  </si>
  <si>
    <t>181933</t>
  </si>
  <si>
    <t>February 2021</t>
  </si>
  <si>
    <t>9,428 kWh</t>
  </si>
  <si>
    <t>182034</t>
  </si>
  <si>
    <t>182055</t>
  </si>
  <si>
    <t>8.37 kW</t>
  </si>
  <si>
    <t>66,414 kWh</t>
  </si>
  <si>
    <t>182108</t>
  </si>
  <si>
    <t>9.32 kW</t>
  </si>
  <si>
    <t>35,112 kWh</t>
  </si>
  <si>
    <t>182272</t>
  </si>
  <si>
    <t>12.35 kW</t>
  </si>
  <si>
    <t>103,969 kWh</t>
  </si>
  <si>
    <t>182280</t>
  </si>
  <si>
    <t>7,997 kWh</t>
  </si>
  <si>
    <t>182284</t>
  </si>
  <si>
    <t>0.10 kW</t>
  </si>
  <si>
    <t>11,260 kWh</t>
  </si>
  <si>
    <t>182285</t>
  </si>
  <si>
    <t>6,053 kWh</t>
  </si>
  <si>
    <t>182392</t>
  </si>
  <si>
    <t>40,123 kWh</t>
  </si>
  <si>
    <t>182405</t>
  </si>
  <si>
    <t>14,974 kWh</t>
  </si>
  <si>
    <t>182413</t>
  </si>
  <si>
    <t>5,673 kWh</t>
  </si>
  <si>
    <t>182427</t>
  </si>
  <si>
    <t>31.40 kW</t>
  </si>
  <si>
    <t>82,201 kWh</t>
  </si>
  <si>
    <t>182467</t>
  </si>
  <si>
    <t>182700</t>
  </si>
  <si>
    <t>1.79 kW</t>
  </si>
  <si>
    <t>8,238 kWh</t>
  </si>
  <si>
    <t>182748</t>
  </si>
  <si>
    <t>182912</t>
  </si>
  <si>
    <t>182916</t>
  </si>
  <si>
    <t>182917</t>
  </si>
  <si>
    <t>182971</t>
  </si>
  <si>
    <t>37,659 kWh</t>
  </si>
  <si>
    <t>182979</t>
  </si>
  <si>
    <t>170.70 kW</t>
  </si>
  <si>
    <t>1,750,585 kWh</t>
  </si>
  <si>
    <t>183016</t>
  </si>
  <si>
    <t>30,620 kWh</t>
  </si>
  <si>
    <t>183086</t>
  </si>
  <si>
    <t>183098</t>
  </si>
  <si>
    <t>4.15 kW</t>
  </si>
  <si>
    <t>183189</t>
  </si>
  <si>
    <t>21.60 kW</t>
  </si>
  <si>
    <t>262,261 kWh</t>
  </si>
  <si>
    <t>183199</t>
  </si>
  <si>
    <t>67,116 kWh</t>
  </si>
  <si>
    <t>183210</t>
  </si>
  <si>
    <t>7,125 kWh</t>
  </si>
  <si>
    <t>183542</t>
  </si>
  <si>
    <t>11,462 kWh</t>
  </si>
  <si>
    <t>183761</t>
  </si>
  <si>
    <t>266,906 kWh</t>
  </si>
  <si>
    <t>183831</t>
  </si>
  <si>
    <t>7,134 kWh</t>
  </si>
  <si>
    <t>183993</t>
  </si>
  <si>
    <t>1.06 kW</t>
  </si>
  <si>
    <t>4,624 kWh</t>
  </si>
  <si>
    <t>184159</t>
  </si>
  <si>
    <t>26.03 kW</t>
  </si>
  <si>
    <t>174,477 kWh</t>
  </si>
  <si>
    <t>184161</t>
  </si>
  <si>
    <t>184169</t>
  </si>
  <si>
    <t>28,392 kWh</t>
  </si>
  <si>
    <t>184171</t>
  </si>
  <si>
    <t>19.60 kW</t>
  </si>
  <si>
    <t>90,042 kWh</t>
  </si>
  <si>
    <t>184198</t>
  </si>
  <si>
    <t>29,347 kWh</t>
  </si>
  <si>
    <t>184333</t>
  </si>
  <si>
    <t>184336</t>
  </si>
  <si>
    <t>184356</t>
  </si>
  <si>
    <t>21.70 kW</t>
  </si>
  <si>
    <t>16,197 kWh</t>
  </si>
  <si>
    <t>184494</t>
  </si>
  <si>
    <t>2.14 kW</t>
  </si>
  <si>
    <t>18,730 kWh</t>
  </si>
  <si>
    <t>184505</t>
  </si>
  <si>
    <t>184506</t>
  </si>
  <si>
    <t>3,654 kWh</t>
  </si>
  <si>
    <t>184630</t>
  </si>
  <si>
    <t>0.35 kW</t>
  </si>
  <si>
    <t>1,612 kWh</t>
  </si>
  <si>
    <t>184687</t>
  </si>
  <si>
    <t>2.49 kW</t>
  </si>
  <si>
    <t>12,405 kWh</t>
  </si>
  <si>
    <t>184722</t>
  </si>
  <si>
    <t>184962</t>
  </si>
  <si>
    <t>0.72 kW</t>
  </si>
  <si>
    <t>3,308 kWh</t>
  </si>
  <si>
    <t>184984</t>
  </si>
  <si>
    <t>12,180 kWh</t>
  </si>
  <si>
    <t>184990</t>
  </si>
  <si>
    <t>185027</t>
  </si>
  <si>
    <t>185046</t>
  </si>
  <si>
    <t>1.67 kW</t>
  </si>
  <si>
    <t>26,772 kWh</t>
  </si>
  <si>
    <t>185075</t>
  </si>
  <si>
    <t>1,720 kWh</t>
  </si>
  <si>
    <t>185265</t>
  </si>
  <si>
    <t>185335</t>
  </si>
  <si>
    <t>20.15 kW</t>
  </si>
  <si>
    <t>77,892 kWh</t>
  </si>
  <si>
    <t>185348</t>
  </si>
  <si>
    <t>16,150 kWh</t>
  </si>
  <si>
    <t>185477</t>
  </si>
  <si>
    <t>7.30 kW</t>
  </si>
  <si>
    <t>65,276 kWh</t>
  </si>
  <si>
    <t>185603</t>
  </si>
  <si>
    <t>28,568 kWh</t>
  </si>
  <si>
    <t>185646</t>
  </si>
  <si>
    <t>11,492 kWh</t>
  </si>
  <si>
    <t>185715</t>
  </si>
  <si>
    <t>185717</t>
  </si>
  <si>
    <t>185867</t>
  </si>
  <si>
    <t>185969</t>
  </si>
  <si>
    <t>14,175 kWh</t>
  </si>
  <si>
    <t>186028</t>
  </si>
  <si>
    <t>106,243 kWh</t>
  </si>
  <si>
    <t>186164</t>
  </si>
  <si>
    <t>8.49 kW</t>
  </si>
  <si>
    <t>35,485 kWh</t>
  </si>
  <si>
    <t>186196</t>
  </si>
  <si>
    <t>1,433 kWh</t>
  </si>
  <si>
    <t>186222</t>
  </si>
  <si>
    <t>2.85 kW</t>
  </si>
  <si>
    <t>11,433 kWh</t>
  </si>
  <si>
    <t>186276</t>
  </si>
  <si>
    <t>22.26 kW</t>
  </si>
  <si>
    <t>111,339 kWh</t>
  </si>
  <si>
    <t>186281</t>
  </si>
  <si>
    <t>9,571 kWh</t>
  </si>
  <si>
    <t>186305</t>
  </si>
  <si>
    <t>2,293 kWh</t>
  </si>
  <si>
    <t>186313</t>
  </si>
  <si>
    <t>186336</t>
  </si>
  <si>
    <t>2.80 kW</t>
  </si>
  <si>
    <t>2,053 kWh</t>
  </si>
  <si>
    <t>186426</t>
  </si>
  <si>
    <t>186488</t>
  </si>
  <si>
    <t>33,907 kWh</t>
  </si>
  <si>
    <t>186500</t>
  </si>
  <si>
    <t>8,117 kWh</t>
  </si>
  <si>
    <t>186528</t>
  </si>
  <si>
    <t>186836</t>
  </si>
  <si>
    <t>3,440 kWh</t>
  </si>
  <si>
    <t>187052</t>
  </si>
  <si>
    <t>5.36 kW</t>
  </si>
  <si>
    <t>20,072 kWh</t>
  </si>
  <si>
    <t>187212</t>
  </si>
  <si>
    <t>187253</t>
  </si>
  <si>
    <t>5,561 kWh</t>
  </si>
  <si>
    <t>187304</t>
  </si>
  <si>
    <t>5.30 kW</t>
  </si>
  <si>
    <t>26,243 kWh</t>
  </si>
  <si>
    <t>187307</t>
  </si>
  <si>
    <t>187379</t>
  </si>
  <si>
    <t>10,878 kWh</t>
  </si>
  <si>
    <t>187383</t>
  </si>
  <si>
    <t>11.41 kW</t>
  </si>
  <si>
    <t>54,836 kWh</t>
  </si>
  <si>
    <t>187410</t>
  </si>
  <si>
    <t>187467</t>
  </si>
  <si>
    <t>18,376 kWh</t>
  </si>
  <si>
    <t>187526</t>
  </si>
  <si>
    <t>4,082 kWh</t>
  </si>
  <si>
    <t>187774</t>
  </si>
  <si>
    <t>45,571 kWh</t>
  </si>
  <si>
    <t>187781</t>
  </si>
  <si>
    <t>16,962 kWh</t>
  </si>
  <si>
    <t>187919</t>
  </si>
  <si>
    <t>187926</t>
  </si>
  <si>
    <t>6.08 kW</t>
  </si>
  <si>
    <t>22,918 kWh</t>
  </si>
  <si>
    <t>187950</t>
  </si>
  <si>
    <t>2.51 kW</t>
  </si>
  <si>
    <t>8,140 kWh</t>
  </si>
  <si>
    <t>188021</t>
  </si>
  <si>
    <t>70.20 kW</t>
  </si>
  <si>
    <t>349,775 kWh</t>
  </si>
  <si>
    <t>188150</t>
  </si>
  <si>
    <t>43.00 kW</t>
  </si>
  <si>
    <t>369,301 kWh</t>
  </si>
  <si>
    <t>188181</t>
  </si>
  <si>
    <t>15.28 kW</t>
  </si>
  <si>
    <t>130,553 kWh</t>
  </si>
  <si>
    <t>188185</t>
  </si>
  <si>
    <t>2.95 kW</t>
  </si>
  <si>
    <t>14,664 kWh</t>
  </si>
  <si>
    <t>188401</t>
  </si>
  <si>
    <t>2.71 kW</t>
  </si>
  <si>
    <t>11,695 kWh</t>
  </si>
  <si>
    <t>188406</t>
  </si>
  <si>
    <t>15.30 kW</t>
  </si>
  <si>
    <t>56,321 kWh</t>
  </si>
  <si>
    <t>188440</t>
  </si>
  <si>
    <t>188469</t>
  </si>
  <si>
    <t>71,462 kWh</t>
  </si>
  <si>
    <t>188837</t>
  </si>
  <si>
    <t>23.49 kW</t>
  </si>
  <si>
    <t>112,216 kWh</t>
  </si>
  <si>
    <t>188923</t>
  </si>
  <si>
    <t>27.25 kW</t>
  </si>
  <si>
    <t>111,261 kWh</t>
  </si>
  <si>
    <t>189037</t>
  </si>
  <si>
    <t>1,999 kWh</t>
  </si>
  <si>
    <t>189112</t>
  </si>
  <si>
    <t>20.20 kW</t>
  </si>
  <si>
    <t>156,025 kWh</t>
  </si>
  <si>
    <t>189215</t>
  </si>
  <si>
    <t>22,378 kWh</t>
  </si>
  <si>
    <t>189368</t>
  </si>
  <si>
    <t>3,503 kWh</t>
  </si>
  <si>
    <t>189438</t>
  </si>
  <si>
    <t>4,513 kWh</t>
  </si>
  <si>
    <t>189521</t>
  </si>
  <si>
    <t>53,466 kWh</t>
  </si>
  <si>
    <t>189558</t>
  </si>
  <si>
    <t>35,322 kWh</t>
  </si>
  <si>
    <t>189642</t>
  </si>
  <si>
    <t>713 kWh</t>
  </si>
  <si>
    <t>189647</t>
  </si>
  <si>
    <t>0.29 kW</t>
  </si>
  <si>
    <t>2,442 kWh</t>
  </si>
  <si>
    <t>189668</t>
  </si>
  <si>
    <t>168,264 kWh</t>
  </si>
  <si>
    <t>189671</t>
  </si>
  <si>
    <t>4,043 kWh</t>
  </si>
  <si>
    <t>189725</t>
  </si>
  <si>
    <t>July 2019</t>
  </si>
  <si>
    <t>1,393 kWh</t>
  </si>
  <si>
    <t>189752</t>
  </si>
  <si>
    <t>17,527 kWh</t>
  </si>
  <si>
    <t>189776</t>
  </si>
  <si>
    <t>1,489 kWh</t>
  </si>
  <si>
    <t>189867</t>
  </si>
  <si>
    <t>7,486 kWh</t>
  </si>
  <si>
    <t>189960</t>
  </si>
  <si>
    <t>15,788 kWh</t>
  </si>
  <si>
    <t>190034</t>
  </si>
  <si>
    <t>18.45 kW</t>
  </si>
  <si>
    <t>78,095 kWh</t>
  </si>
  <si>
    <t>190080</t>
  </si>
  <si>
    <t>3.32 kW</t>
  </si>
  <si>
    <t>12,085 kWh</t>
  </si>
  <si>
    <t>190123</t>
  </si>
  <si>
    <t>1.56 kW</t>
  </si>
  <si>
    <t>7,167 kWh</t>
  </si>
  <si>
    <t>190276</t>
  </si>
  <si>
    <t>313 kWh</t>
  </si>
  <si>
    <t>190282</t>
  </si>
  <si>
    <t>5,879 kWh</t>
  </si>
  <si>
    <t>190472</t>
  </si>
  <si>
    <t>1.13 kW</t>
  </si>
  <si>
    <t>4,415 kWh</t>
  </si>
  <si>
    <t>190520</t>
  </si>
  <si>
    <t>32,676 kWh</t>
  </si>
  <si>
    <t>190626</t>
  </si>
  <si>
    <t>1.28 kW</t>
  </si>
  <si>
    <t>190994</t>
  </si>
  <si>
    <t>6.92 kW</t>
  </si>
  <si>
    <t>27,123 kWh</t>
  </si>
  <si>
    <t>191040</t>
  </si>
  <si>
    <t>22,511 kWh</t>
  </si>
  <si>
    <t>191043</t>
  </si>
  <si>
    <t>56,278 kWh</t>
  </si>
  <si>
    <t>191075</t>
  </si>
  <si>
    <t>3,446 kWh</t>
  </si>
  <si>
    <t>191210</t>
  </si>
  <si>
    <t>2.78 kW</t>
  </si>
  <si>
    <t>12,476 kWh</t>
  </si>
  <si>
    <t>191227</t>
  </si>
  <si>
    <t>2.43 kW</t>
  </si>
  <si>
    <t>10,639 kWh</t>
  </si>
  <si>
    <t>191232</t>
  </si>
  <si>
    <t>0.57 kW</t>
  </si>
  <si>
    <t>2,619 kWh</t>
  </si>
  <si>
    <t>191313</t>
  </si>
  <si>
    <t>3.43 kW</t>
  </si>
  <si>
    <t>12,928 kWh</t>
  </si>
  <si>
    <t>191327</t>
  </si>
  <si>
    <t>105.66 kW</t>
  </si>
  <si>
    <t>1,031,312 kWh</t>
  </si>
  <si>
    <t>191337</t>
  </si>
  <si>
    <t>110,376 kWh</t>
  </si>
  <si>
    <t>191393</t>
  </si>
  <si>
    <t>8,269 kWh</t>
  </si>
  <si>
    <t>191531</t>
  </si>
  <si>
    <t>56,653 kWh</t>
  </si>
  <si>
    <t>191596</t>
  </si>
  <si>
    <t>4,526 kWh</t>
  </si>
  <si>
    <t>191623</t>
  </si>
  <si>
    <t>64,316 kWh</t>
  </si>
  <si>
    <t>191642</t>
  </si>
  <si>
    <t>11,714 kWh</t>
  </si>
  <si>
    <t>191662</t>
  </si>
  <si>
    <t>5,989 kWh</t>
  </si>
  <si>
    <t>191674</t>
  </si>
  <si>
    <t>10.47 kW</t>
  </si>
  <si>
    <t>39,444 kWh</t>
  </si>
  <si>
    <t>191713</t>
  </si>
  <si>
    <t>49,039 kWh</t>
  </si>
  <si>
    <t>191727</t>
  </si>
  <si>
    <t>0.69 kW</t>
  </si>
  <si>
    <t>3,304 kWh</t>
  </si>
  <si>
    <t>191880</t>
  </si>
  <si>
    <t>15,512 kWh</t>
  </si>
  <si>
    <t>191900</t>
  </si>
  <si>
    <t>6,156 kWh</t>
  </si>
  <si>
    <t>192114</t>
  </si>
  <si>
    <t>2,642 kWh</t>
  </si>
  <si>
    <t>192212</t>
  </si>
  <si>
    <t>58.82 kW</t>
  </si>
  <si>
    <t>519,195 kWh</t>
  </si>
  <si>
    <t>192252</t>
  </si>
  <si>
    <t>6.17 kW</t>
  </si>
  <si>
    <t>28,176 kWh</t>
  </si>
  <si>
    <t>192269</t>
  </si>
  <si>
    <t>34.72 kW</t>
  </si>
  <si>
    <t>159,504 kWh</t>
  </si>
  <si>
    <t>192369</t>
  </si>
  <si>
    <t>24,714 kWh</t>
  </si>
  <si>
    <t>192446</t>
  </si>
  <si>
    <t>19.19 kW</t>
  </si>
  <si>
    <t>70,109 kWh</t>
  </si>
  <si>
    <t>192479</t>
  </si>
  <si>
    <t>3,104 kWh</t>
  </si>
  <si>
    <t>192547</t>
  </si>
  <si>
    <t>3,974 kWh</t>
  </si>
  <si>
    <t>192690</t>
  </si>
  <si>
    <t>85,187 kWh</t>
  </si>
  <si>
    <t>192767</t>
  </si>
  <si>
    <t>1.77 kW</t>
  </si>
  <si>
    <t>8,123 kWh</t>
  </si>
  <si>
    <t>192769</t>
  </si>
  <si>
    <t>39,324 kWh</t>
  </si>
  <si>
    <t>192838</t>
  </si>
  <si>
    <t>1.02 kW</t>
  </si>
  <si>
    <t>3,687 kWh</t>
  </si>
  <si>
    <t>192973</t>
  </si>
  <si>
    <t>7.07 kW</t>
  </si>
  <si>
    <t>34,921 kWh</t>
  </si>
  <si>
    <t>193022</t>
  </si>
  <si>
    <t>39.17 kW</t>
  </si>
  <si>
    <t>248,165 kWh</t>
  </si>
  <si>
    <t>193116</t>
  </si>
  <si>
    <t>4,595 kWh</t>
  </si>
  <si>
    <t>193118</t>
  </si>
  <si>
    <t>14,427 kWh</t>
  </si>
  <si>
    <t>193119</t>
  </si>
  <si>
    <t>10,912 kWh</t>
  </si>
  <si>
    <t>193160</t>
  </si>
  <si>
    <t>193183</t>
  </si>
  <si>
    <t>12,496 kWh</t>
  </si>
  <si>
    <t>193482</t>
  </si>
  <si>
    <t>1.88 kW</t>
  </si>
  <si>
    <t>9,400 kWh</t>
  </si>
  <si>
    <t>193509</t>
  </si>
  <si>
    <t>94,668 kWh</t>
  </si>
  <si>
    <t>193510</t>
  </si>
  <si>
    <t>193511</t>
  </si>
  <si>
    <t>193563</t>
  </si>
  <si>
    <t>14.30 kW</t>
  </si>
  <si>
    <t>169,186 kWh</t>
  </si>
  <si>
    <t>193587</t>
  </si>
  <si>
    <t>11.39 kW</t>
  </si>
  <si>
    <t>51,025 kWh</t>
  </si>
  <si>
    <t>193699</t>
  </si>
  <si>
    <t>6,279 kWh</t>
  </si>
  <si>
    <t>193700</t>
  </si>
  <si>
    <t>6,464 kWh</t>
  </si>
  <si>
    <t>193719</t>
  </si>
  <si>
    <t>12,947 kWh</t>
  </si>
  <si>
    <t>193877</t>
  </si>
  <si>
    <t>0.36 kW</t>
  </si>
  <si>
    <t>1,654 kWh</t>
  </si>
  <si>
    <t>193932</t>
  </si>
  <si>
    <t>20.00 kW</t>
  </si>
  <si>
    <t>118,742 kWh</t>
  </si>
  <si>
    <t>193945</t>
  </si>
  <si>
    <t>33.90 kW</t>
  </si>
  <si>
    <t>163,471 kWh</t>
  </si>
  <si>
    <t>194040</t>
  </si>
  <si>
    <t>830 kWh</t>
  </si>
  <si>
    <t>194054</t>
  </si>
  <si>
    <t>132,729 kWh</t>
  </si>
  <si>
    <t>194056</t>
  </si>
  <si>
    <t>3,599 kWh</t>
  </si>
  <si>
    <t>194069</t>
  </si>
  <si>
    <t>4,730 kWh</t>
  </si>
  <si>
    <t>194076</t>
  </si>
  <si>
    <t>61,969 kWh</t>
  </si>
  <si>
    <t>194077</t>
  </si>
  <si>
    <t>1.99 kW</t>
  </si>
  <si>
    <t>194103</t>
  </si>
  <si>
    <t>4.56 kW</t>
  </si>
  <si>
    <t>17,927 kWh</t>
  </si>
  <si>
    <t>194322</t>
  </si>
  <si>
    <t>4,007 kWh</t>
  </si>
  <si>
    <t>194372</t>
  </si>
  <si>
    <t>1.29 kW</t>
  </si>
  <si>
    <t>14,825 kWh</t>
  </si>
  <si>
    <t>194486</t>
  </si>
  <si>
    <t>81,679 kWh</t>
  </si>
  <si>
    <t>194616</t>
  </si>
  <si>
    <t>0.09 kW</t>
  </si>
  <si>
    <t>54 kWh</t>
  </si>
  <si>
    <t>194651</t>
  </si>
  <si>
    <t>14.44 kW</t>
  </si>
  <si>
    <t>66,397 kWh</t>
  </si>
  <si>
    <t>194829</t>
  </si>
  <si>
    <t>12.90 kW</t>
  </si>
  <si>
    <t>122,391 kWh</t>
  </si>
  <si>
    <t>194926</t>
  </si>
  <si>
    <t>6.20 kW</t>
  </si>
  <si>
    <t>28,646 kWh</t>
  </si>
  <si>
    <t>194954</t>
  </si>
  <si>
    <t>2,985 kWh</t>
  </si>
  <si>
    <t>195173</t>
  </si>
  <si>
    <t>1.68 kW</t>
  </si>
  <si>
    <t>7,718 kWh</t>
  </si>
  <si>
    <t>195212</t>
  </si>
  <si>
    <t>10,962 kWh</t>
  </si>
  <si>
    <t>195275</t>
  </si>
  <si>
    <t>3.80 kW</t>
  </si>
  <si>
    <t>16,563 kWh</t>
  </si>
  <si>
    <t>195340</t>
  </si>
  <si>
    <t>10,858 kWh</t>
  </si>
  <si>
    <t>195381</t>
  </si>
  <si>
    <t>39,810 kWh</t>
  </si>
  <si>
    <t>195382</t>
  </si>
  <si>
    <t>43,798 kWh</t>
  </si>
  <si>
    <t>195480</t>
  </si>
  <si>
    <t>195512</t>
  </si>
  <si>
    <t>8.40 kW</t>
  </si>
  <si>
    <t>41,170 kWh</t>
  </si>
  <si>
    <t>195544</t>
  </si>
  <si>
    <t>21,444 kWh</t>
  </si>
  <si>
    <t>195675</t>
  </si>
  <si>
    <t>196022</t>
  </si>
  <si>
    <t>45,106 kWh</t>
  </si>
  <si>
    <t>196050</t>
  </si>
  <si>
    <t>3,129 kWh</t>
  </si>
  <si>
    <t>196225</t>
  </si>
  <si>
    <t>22,249 kWh</t>
  </si>
  <si>
    <t>196243</t>
  </si>
  <si>
    <t>5.23 kW</t>
  </si>
  <si>
    <t>34,544 kWh</t>
  </si>
  <si>
    <t>196635</t>
  </si>
  <si>
    <t>23,743 kWh</t>
  </si>
  <si>
    <t>196715</t>
  </si>
  <si>
    <t>1,385 kWh</t>
  </si>
  <si>
    <t>196953</t>
  </si>
  <si>
    <t>3,216 kWh</t>
  </si>
  <si>
    <t>197021</t>
  </si>
  <si>
    <t>13.23 kW</t>
  </si>
  <si>
    <t>40,773 kWh</t>
  </si>
  <si>
    <t>197096</t>
  </si>
  <si>
    <t>20,448 kWh</t>
  </si>
  <si>
    <t>197246</t>
  </si>
  <si>
    <t>197261</t>
  </si>
  <si>
    <t>25,924 kWh</t>
  </si>
  <si>
    <t>197293</t>
  </si>
  <si>
    <t>15.04 kW</t>
  </si>
  <si>
    <t>63,484 kWh</t>
  </si>
  <si>
    <t>197358</t>
  </si>
  <si>
    <t>679 kWh</t>
  </si>
  <si>
    <t>197816</t>
  </si>
  <si>
    <t>0.58 kW</t>
  </si>
  <si>
    <t>2,673 kWh</t>
  </si>
  <si>
    <t>198128</t>
  </si>
  <si>
    <t>6.40 kW</t>
  </si>
  <si>
    <t>21,371 kWh</t>
  </si>
  <si>
    <t>198129</t>
  </si>
  <si>
    <t>12,400 kWh</t>
  </si>
  <si>
    <t>198203</t>
  </si>
  <si>
    <t>6,706 kWh</t>
  </si>
  <si>
    <t>198517</t>
  </si>
  <si>
    <t>847,987 kWh</t>
  </si>
  <si>
    <t>198529</t>
  </si>
  <si>
    <t>4.50 kW</t>
  </si>
  <si>
    <t>16,992 kWh</t>
  </si>
  <si>
    <t>198626</t>
  </si>
  <si>
    <t>2.54 kW</t>
  </si>
  <si>
    <t>28,007 kWh</t>
  </si>
  <si>
    <t>198656</t>
  </si>
  <si>
    <t>198859</t>
  </si>
  <si>
    <t>13,974 kWh</t>
  </si>
  <si>
    <t>199071</t>
  </si>
  <si>
    <t>199135</t>
  </si>
  <si>
    <t>6,476 kWh</t>
  </si>
  <si>
    <t>August 2020</t>
  </si>
  <si>
    <t>1.64 kW</t>
  </si>
  <si>
    <t>199369</t>
  </si>
  <si>
    <t>21.83 kW</t>
  </si>
  <si>
    <t>135,347 kWh</t>
  </si>
  <si>
    <t>199820</t>
  </si>
  <si>
    <t>199926</t>
  </si>
  <si>
    <t>9,419 kWh</t>
  </si>
  <si>
    <t>1.12 kW</t>
  </si>
  <si>
    <t>200243</t>
  </si>
  <si>
    <t>10,354 kWh</t>
  </si>
  <si>
    <t>200270</t>
  </si>
  <si>
    <t>200331</t>
  </si>
  <si>
    <t>4.20 kW</t>
  </si>
  <si>
    <t>15,075 kWh</t>
  </si>
  <si>
    <t>200484</t>
  </si>
  <si>
    <t>1,147 kWh</t>
  </si>
  <si>
    <t>200544</t>
  </si>
  <si>
    <t>15.50 kW</t>
  </si>
  <si>
    <t>71,207 kWh</t>
  </si>
  <si>
    <t>200701</t>
  </si>
  <si>
    <t>200702</t>
  </si>
  <si>
    <t>2,269 kWh</t>
  </si>
  <si>
    <t>200951</t>
  </si>
  <si>
    <t>10.40 kW</t>
  </si>
  <si>
    <t>54,122 kWh</t>
  </si>
  <si>
    <t>200988</t>
  </si>
  <si>
    <t>0.52 kW</t>
  </si>
  <si>
    <t>2,389 kWh</t>
  </si>
  <si>
    <t>2018000000000000000000000000000000000000000000000000000000000000000000000000000000000000000000000000</t>
  </si>
  <si>
    <t>1.04 kW</t>
  </si>
  <si>
    <t>4,565 kWh</t>
  </si>
  <si>
    <t>201802</t>
  </si>
  <si>
    <t>2.74 kW</t>
  </si>
  <si>
    <t>10,543 kWh</t>
  </si>
  <si>
    <t>201805000000000</t>
  </si>
  <si>
    <t>4,381 kWh</t>
  </si>
  <si>
    <t>201812</t>
  </si>
  <si>
    <t>3.89 kW</t>
  </si>
  <si>
    <t>24,234 kWh</t>
  </si>
  <si>
    <t>0.84 kW</t>
  </si>
  <si>
    <t>2018300000000000000000000</t>
  </si>
  <si>
    <t>6,695 kWh</t>
  </si>
  <si>
    <t>0.89 kW</t>
  </si>
  <si>
    <t>1.03 kW</t>
  </si>
  <si>
    <t>20185200000000</t>
  </si>
  <si>
    <t>1.46 kW</t>
  </si>
  <si>
    <t>6,398 kWh</t>
  </si>
  <si>
    <t>2018600000000000000000000000000000000000000000000</t>
  </si>
  <si>
    <t>3,958 kWh</t>
  </si>
  <si>
    <t>1.33 kW</t>
  </si>
  <si>
    <t>5,856 kWh</t>
  </si>
  <si>
    <t>201899000000</t>
  </si>
  <si>
    <t>4,113 kWh</t>
  </si>
  <si>
    <t>201902E+124</t>
  </si>
  <si>
    <t>SAVE ON ENERGY SMALL BUSINESS LIGHTING PROGRAM</t>
  </si>
  <si>
    <t>June 2019</t>
  </si>
  <si>
    <t>1.75 kW</t>
  </si>
  <si>
    <t>4,374 kWh</t>
  </si>
  <si>
    <t>201902E+272</t>
  </si>
  <si>
    <t>0.42 kW</t>
  </si>
  <si>
    <t>742 kWh</t>
  </si>
  <si>
    <t>201902E+59F</t>
  </si>
  <si>
    <t>9,050 kWh</t>
  </si>
  <si>
    <t>201902E+91D</t>
  </si>
  <si>
    <t>3,114 kWh</t>
  </si>
  <si>
    <t>201902E+B1B</t>
  </si>
  <si>
    <t>3,207 kWh</t>
  </si>
  <si>
    <t>201902E+CB0</t>
  </si>
  <si>
    <t>786 kWh</t>
  </si>
  <si>
    <t>201902E+D10</t>
  </si>
  <si>
    <t>1.55 kW</t>
  </si>
  <si>
    <t>4,184 kWh</t>
  </si>
  <si>
    <t>201902E+E53</t>
  </si>
  <si>
    <t>201902E+F19</t>
  </si>
  <si>
    <t>1.23 kW</t>
  </si>
  <si>
    <t>201902E+F7E</t>
  </si>
  <si>
    <t>2,763 kWh</t>
  </si>
  <si>
    <t>201902E+FD1</t>
  </si>
  <si>
    <t>1,681 kWh</t>
  </si>
  <si>
    <t>201903E+07F</t>
  </si>
  <si>
    <t>2,956 kWh</t>
  </si>
  <si>
    <t>201903E+2BB</t>
  </si>
  <si>
    <t>0.12 kW</t>
  </si>
  <si>
    <t>201903E+313</t>
  </si>
  <si>
    <t>1.24 kW</t>
  </si>
  <si>
    <t>3,046 kWh</t>
  </si>
  <si>
    <t>201903E+31E</t>
  </si>
  <si>
    <t>10,893 kWh</t>
  </si>
  <si>
    <t>201903E+3F1</t>
  </si>
  <si>
    <t>1,294 kWh</t>
  </si>
  <si>
    <t>201903E+4EE</t>
  </si>
  <si>
    <t>2,829 kWh</t>
  </si>
  <si>
    <t>201903E+649</t>
  </si>
  <si>
    <t>0.27 kW</t>
  </si>
  <si>
    <t>824 kWh</t>
  </si>
  <si>
    <t>201903E+6D8</t>
  </si>
  <si>
    <t>371 kWh</t>
  </si>
  <si>
    <t>201903E+6EF</t>
  </si>
  <si>
    <t>0.62 kW</t>
  </si>
  <si>
    <t>1,852 kWh</t>
  </si>
  <si>
    <t>201903E+A6B</t>
  </si>
  <si>
    <t>7.67 kW</t>
  </si>
  <si>
    <t>19,601 kWh</t>
  </si>
  <si>
    <t>201903E+BFC</t>
  </si>
  <si>
    <t>2.23 kW</t>
  </si>
  <si>
    <t>4,065 kWh</t>
  </si>
  <si>
    <t>201903E+C86</t>
  </si>
  <si>
    <t>3,899 kWh</t>
  </si>
  <si>
    <t>201903E+CF6</t>
  </si>
  <si>
    <t>1.21 kW</t>
  </si>
  <si>
    <t>3,615 kWh</t>
  </si>
  <si>
    <t>201903E+D15</t>
  </si>
  <si>
    <t>3,837 kWh</t>
  </si>
  <si>
    <t>201903E+D50</t>
  </si>
  <si>
    <t>3,669 kWh</t>
  </si>
  <si>
    <t>201903E+E76</t>
  </si>
  <si>
    <t>10,413 kWh</t>
  </si>
  <si>
    <t>201903E+F02</t>
  </si>
  <si>
    <t>310 kWh</t>
  </si>
  <si>
    <t>201903E+F74</t>
  </si>
  <si>
    <t>3,358 kWh</t>
  </si>
  <si>
    <t>20192FA8</t>
  </si>
  <si>
    <t>8,055 kWh</t>
  </si>
  <si>
    <t>201987</t>
  </si>
  <si>
    <t>17,225 kWh</t>
  </si>
  <si>
    <t>2019A580</t>
  </si>
  <si>
    <t>3,356 kWh</t>
  </si>
  <si>
    <t>2019D283</t>
  </si>
  <si>
    <t>202048</t>
  </si>
  <si>
    <t>12.22 kW</t>
  </si>
  <si>
    <t>41,888 kWh</t>
  </si>
  <si>
    <t>202192</t>
  </si>
  <si>
    <t>15,330 kWh</t>
  </si>
  <si>
    <t>202282</t>
  </si>
  <si>
    <t>9,006 kWh</t>
  </si>
  <si>
    <t>202475</t>
  </si>
  <si>
    <t>3,943 kWh</t>
  </si>
  <si>
    <t>202585</t>
  </si>
  <si>
    <t>19,854 kWh</t>
  </si>
  <si>
    <t>202649</t>
  </si>
  <si>
    <t>7,976 kWh</t>
  </si>
  <si>
    <t>202759</t>
  </si>
  <si>
    <t>4,642 kWh</t>
  </si>
  <si>
    <t>202806</t>
  </si>
  <si>
    <t>203011</t>
  </si>
  <si>
    <t>3,153 kWh</t>
  </si>
  <si>
    <t>203012</t>
  </si>
  <si>
    <t>6,132 kWh</t>
  </si>
  <si>
    <t>203684</t>
  </si>
  <si>
    <t>203709</t>
  </si>
  <si>
    <t>2,149 kWh</t>
  </si>
  <si>
    <t>203941</t>
  </si>
  <si>
    <t>1.38 kW</t>
  </si>
  <si>
    <t>5,386 kWh</t>
  </si>
  <si>
    <t>204763</t>
  </si>
  <si>
    <t>206274</t>
  </si>
  <si>
    <t>22.48 kW</t>
  </si>
  <si>
    <t>114,388 kWh</t>
  </si>
  <si>
    <t>206372</t>
  </si>
  <si>
    <t>April 2020</t>
  </si>
  <si>
    <t>22.73 kW</t>
  </si>
  <si>
    <t>95,896 kWh</t>
  </si>
  <si>
    <t>206425</t>
  </si>
  <si>
    <t>November 2020</t>
  </si>
  <si>
    <t>46,100 kWh</t>
  </si>
  <si>
    <t>206477</t>
  </si>
  <si>
    <t>83.80 kW</t>
  </si>
  <si>
    <t>727,128 kWh</t>
  </si>
  <si>
    <t>206512</t>
  </si>
  <si>
    <t>10,064 kWh</t>
  </si>
  <si>
    <t>206592</t>
  </si>
  <si>
    <t>7.10 kW</t>
  </si>
  <si>
    <t>60,500 kWh</t>
  </si>
  <si>
    <t>206783</t>
  </si>
  <si>
    <t>3.51 kW</t>
  </si>
  <si>
    <t>14,750 kWh</t>
  </si>
  <si>
    <t>206788</t>
  </si>
  <si>
    <t>5.27 kW</t>
  </si>
  <si>
    <t>22,125 kWh</t>
  </si>
  <si>
    <t>206821</t>
  </si>
  <si>
    <t>32.50 kW</t>
  </si>
  <si>
    <t>206842</t>
  </si>
  <si>
    <t>98,688 kWh</t>
  </si>
  <si>
    <t>206856</t>
  </si>
  <si>
    <t>275,095 kWh</t>
  </si>
  <si>
    <t>207012</t>
  </si>
  <si>
    <t>339,901 kWh</t>
  </si>
  <si>
    <t>207024</t>
  </si>
  <si>
    <t>6.60 kW</t>
  </si>
  <si>
    <t>56,134 kWh</t>
  </si>
  <si>
    <t>207206</t>
  </si>
  <si>
    <t>97,339 kWh</t>
  </si>
  <si>
    <t>207211</t>
  </si>
  <si>
    <t>207314</t>
  </si>
  <si>
    <t>38.85 kW</t>
  </si>
  <si>
    <t>134,250 kWh</t>
  </si>
  <si>
    <t>207418</t>
  </si>
  <si>
    <t>0.74 kW</t>
  </si>
  <si>
    <t>9,903 kWh</t>
  </si>
  <si>
    <t>207425</t>
  </si>
  <si>
    <t>17,141 kWh</t>
  </si>
  <si>
    <t>207435</t>
  </si>
  <si>
    <t>18.65 kW</t>
  </si>
  <si>
    <t>163,400 kWh</t>
  </si>
  <si>
    <t>207442</t>
  </si>
  <si>
    <t>May 2020</t>
  </si>
  <si>
    <t>16.80 kW</t>
  </si>
  <si>
    <t>95,736 kWh</t>
  </si>
  <si>
    <t>207449</t>
  </si>
  <si>
    <t>6,438 kWh</t>
  </si>
  <si>
    <t>207453</t>
  </si>
  <si>
    <t>207478</t>
  </si>
  <si>
    <t>46.50 kW</t>
  </si>
  <si>
    <t>199,005 kWh</t>
  </si>
  <si>
    <t>0.14 kW</t>
  </si>
  <si>
    <t>0.53 kW</t>
  </si>
  <si>
    <t>0.54 kW</t>
  </si>
  <si>
    <t>0.77 kW</t>
  </si>
  <si>
    <t>SAVE ON ENERGY PROCESS AND SYSTEMS UPGRADES PROGRAM</t>
  </si>
  <si>
    <t>1,460.00 kW</t>
  </si>
  <si>
    <t>11,188,000 kWh</t>
  </si>
  <si>
    <t>70654001</t>
  </si>
  <si>
    <t>73109000</t>
  </si>
  <si>
    <t>73738000</t>
  </si>
  <si>
    <t>74708000</t>
  </si>
  <si>
    <t>1,282 kWh</t>
  </si>
  <si>
    <t>2.47 kW</t>
  </si>
  <si>
    <t>0.56 kW</t>
  </si>
  <si>
    <t>990 kWh</t>
  </si>
  <si>
    <t>2.04 kW</t>
  </si>
  <si>
    <t>750071-013</t>
  </si>
  <si>
    <t>1.84 kW</t>
  </si>
  <si>
    <t>1.76 kW</t>
  </si>
  <si>
    <t>750088-211</t>
  </si>
  <si>
    <t>1,530 kWh</t>
  </si>
  <si>
    <t>1.47 kW</t>
  </si>
  <si>
    <t>750101-027</t>
  </si>
  <si>
    <t>1,575 kWh</t>
  </si>
  <si>
    <t>750101-051</t>
  </si>
  <si>
    <t>750101-087</t>
  </si>
  <si>
    <t>2,231 kWh</t>
  </si>
  <si>
    <t>750101-088</t>
  </si>
  <si>
    <t>2,114 kWh</t>
  </si>
  <si>
    <t>750101-090</t>
  </si>
  <si>
    <t>1,175 kWh</t>
  </si>
  <si>
    <t>750101-092</t>
  </si>
  <si>
    <t>3,712 kWh</t>
  </si>
  <si>
    <t>750101-093</t>
  </si>
  <si>
    <t>1,544 kWh</t>
  </si>
  <si>
    <t>750101-094</t>
  </si>
  <si>
    <t>1,965 kWh</t>
  </si>
  <si>
    <t>750101-096</t>
  </si>
  <si>
    <t>635 kWh</t>
  </si>
  <si>
    <t>969656</t>
  </si>
  <si>
    <t>977727</t>
  </si>
  <si>
    <t>980030</t>
  </si>
  <si>
    <t>983410</t>
  </si>
  <si>
    <t>985845</t>
  </si>
  <si>
    <t>AF-2018-02</t>
  </si>
  <si>
    <t>SAVE ON ENERGY AUDIT FUNDING PROGRAM</t>
  </si>
  <si>
    <t>15.40 kW</t>
  </si>
  <si>
    <t>104,113 kWh</t>
  </si>
  <si>
    <t>AF-2018-03</t>
  </si>
  <si>
    <t>19,903 kWh</t>
  </si>
  <si>
    <t>AF-2018-04</t>
  </si>
  <si>
    <t>AF-2018-05</t>
  </si>
  <si>
    <t>359,215 kWh</t>
  </si>
  <si>
    <t>AF-2018-06</t>
  </si>
  <si>
    <t>AF-2018-07</t>
  </si>
  <si>
    <t>1,642 kWh</t>
  </si>
  <si>
    <t>AF-2018-08</t>
  </si>
  <si>
    <t>9,358 kWh</t>
  </si>
  <si>
    <t>AF-2018-09</t>
  </si>
  <si>
    <t>AF-Energy+-2018-01</t>
  </si>
  <si>
    <t>SAVE ON ENERGY BUSINESS REFRIGERATION INCENTIVE PROGRAM</t>
  </si>
  <si>
    <t>700 kWh</t>
  </si>
  <si>
    <t>SAVE ON ENERGY HOME ASSISTANCE PROGRAM</t>
  </si>
  <si>
    <t>EEM-0272</t>
  </si>
  <si>
    <t>EM-0272</t>
  </si>
  <si>
    <t>3,045,000 kWh</t>
  </si>
  <si>
    <t>HPNC-2018-03</t>
  </si>
  <si>
    <t>SAVE ON ENERGY HIGH PERFORMANCE NEW CONSTRUCTION PROGRAM</t>
  </si>
  <si>
    <t>16.12 kW</t>
  </si>
  <si>
    <t>47,196 kWh</t>
  </si>
  <si>
    <t>I-ENG-C8-00027</t>
  </si>
  <si>
    <t>911 kWh</t>
  </si>
  <si>
    <t>I-ENG-C8-00087</t>
  </si>
  <si>
    <t>M156161</t>
  </si>
  <si>
    <t>152.00 kW</t>
  </si>
  <si>
    <t>359,646 kWh</t>
  </si>
  <si>
    <t>M172429</t>
  </si>
  <si>
    <t>9.52 kW</t>
  </si>
  <si>
    <t>33,274 kWh</t>
  </si>
  <si>
    <t>M175224</t>
  </si>
  <si>
    <t>18.00 kW</t>
  </si>
  <si>
    <t>57,629 kWh</t>
  </si>
  <si>
    <t>M175862</t>
  </si>
  <si>
    <t>5.26 kW</t>
  </si>
  <si>
    <t>24,175 kWh</t>
  </si>
  <si>
    <t>M176346</t>
  </si>
  <si>
    <t>89.27 kW</t>
  </si>
  <si>
    <t>597,336 kWh</t>
  </si>
  <si>
    <t>M176610</t>
  </si>
  <si>
    <t>12,513 kWh</t>
  </si>
  <si>
    <t>M177558</t>
  </si>
  <si>
    <t>130,648 kWh</t>
  </si>
  <si>
    <t>M181527</t>
  </si>
  <si>
    <t>277,907 kWh</t>
  </si>
  <si>
    <t>M182171</t>
  </si>
  <si>
    <t>43.72 kW</t>
  </si>
  <si>
    <t>243,518 kWh</t>
  </si>
  <si>
    <t>M183051</t>
  </si>
  <si>
    <t>7,122 kWh</t>
  </si>
  <si>
    <t>M183705</t>
  </si>
  <si>
    <t>38.00 kW</t>
  </si>
  <si>
    <t>163,911 kWh</t>
  </si>
  <si>
    <t>M184411</t>
  </si>
  <si>
    <t>M185194</t>
  </si>
  <si>
    <t>270,154 kWh</t>
  </si>
  <si>
    <t>M185427</t>
  </si>
  <si>
    <t>37,363 kWh</t>
  </si>
  <si>
    <t>M186137</t>
  </si>
  <si>
    <t>132,303 kWh</t>
  </si>
  <si>
    <t>M187416</t>
  </si>
  <si>
    <t>17.00 kW</t>
  </si>
  <si>
    <t>125,804 kWh</t>
  </si>
  <si>
    <t>M187892</t>
  </si>
  <si>
    <t>59.69 kW</t>
  </si>
  <si>
    <t>364,783 kWh</t>
  </si>
  <si>
    <t>M187902</t>
  </si>
  <si>
    <t>100,163 kWh</t>
  </si>
  <si>
    <t>M188727</t>
  </si>
  <si>
    <t>23.95 kW</t>
  </si>
  <si>
    <t>151,647 kWh</t>
  </si>
  <si>
    <t>M189080</t>
  </si>
  <si>
    <t>December 2020</t>
  </si>
  <si>
    <t>6.45 kW</t>
  </si>
  <si>
    <t>28,299 kWh</t>
  </si>
  <si>
    <t>M190121</t>
  </si>
  <si>
    <t>21,482 kWh</t>
  </si>
  <si>
    <t>M190315</t>
  </si>
  <si>
    <t>27.80 kW</t>
  </si>
  <si>
    <t>238,223 kWh</t>
  </si>
  <si>
    <t>M190664</t>
  </si>
  <si>
    <t>49,749 kWh</t>
  </si>
  <si>
    <t>M191315</t>
  </si>
  <si>
    <t>24,320 kWh</t>
  </si>
  <si>
    <t>M193010</t>
  </si>
  <si>
    <t>M193112</t>
  </si>
  <si>
    <t>40,989 kWh</t>
  </si>
  <si>
    <t>M193206</t>
  </si>
  <si>
    <t>8,743 kWh</t>
  </si>
  <si>
    <t>M193512</t>
  </si>
  <si>
    <t>M193513</t>
  </si>
  <si>
    <t>M193566</t>
  </si>
  <si>
    <t>92,429 kWh</t>
  </si>
  <si>
    <t>M193851</t>
  </si>
  <si>
    <t>5.68 kW</t>
  </si>
  <si>
    <t>34,050 kWh</t>
  </si>
  <si>
    <t>M194439</t>
  </si>
  <si>
    <t>9.48 kW</t>
  </si>
  <si>
    <t>49,170 kWh</t>
  </si>
  <si>
    <t>M194456</t>
  </si>
  <si>
    <t>37.20 kW</t>
  </si>
  <si>
    <t>308,078 kWh</t>
  </si>
  <si>
    <t>M194459</t>
  </si>
  <si>
    <t>M194561</t>
  </si>
  <si>
    <t>12.58 kW</t>
  </si>
  <si>
    <t>57,430 kWh</t>
  </si>
  <si>
    <t>M194958</t>
  </si>
  <si>
    <t>8,173 kWh</t>
  </si>
  <si>
    <t>M195267</t>
  </si>
  <si>
    <t>60.90 kW</t>
  </si>
  <si>
    <t>571,876 kWh</t>
  </si>
  <si>
    <t>M195392</t>
  </si>
  <si>
    <t>14,987 kWh</t>
  </si>
  <si>
    <t>M195396</t>
  </si>
  <si>
    <t>M196472</t>
  </si>
  <si>
    <t>79,296 kWh</t>
  </si>
  <si>
    <t>M196808</t>
  </si>
  <si>
    <t>10,851 kWh</t>
  </si>
  <si>
    <t>M197452</t>
  </si>
  <si>
    <t>10,052 kWh</t>
  </si>
  <si>
    <t>M197510</t>
  </si>
  <si>
    <t>2,480 kWh</t>
  </si>
  <si>
    <t>M197577</t>
  </si>
  <si>
    <t>M197594</t>
  </si>
  <si>
    <t>24.07 kW</t>
  </si>
  <si>
    <t>204,512 kWh</t>
  </si>
  <si>
    <t>M197611</t>
  </si>
  <si>
    <t>5.81 kW</t>
  </si>
  <si>
    <t>26,707 kWh</t>
  </si>
  <si>
    <t>M198016</t>
  </si>
  <si>
    <t>3.91 kW</t>
  </si>
  <si>
    <t>69,628 kWh</t>
  </si>
  <si>
    <t>M198407</t>
  </si>
  <si>
    <t>17.16 kW</t>
  </si>
  <si>
    <t>73,374 kWh</t>
  </si>
  <si>
    <t>M198514</t>
  </si>
  <si>
    <t>4.58 kW</t>
  </si>
  <si>
    <t>62,480 kWh</t>
  </si>
  <si>
    <t>M198518</t>
  </si>
  <si>
    <t>18.10 kW</t>
  </si>
  <si>
    <t>125,237 kWh</t>
  </si>
  <si>
    <t>M198648</t>
  </si>
  <si>
    <t>12.08 kW</t>
  </si>
  <si>
    <t>44,963 kWh</t>
  </si>
  <si>
    <t>M198650</t>
  </si>
  <si>
    <t>6.28 kW</t>
  </si>
  <si>
    <t>32,347 kWh</t>
  </si>
  <si>
    <t>M198692</t>
  </si>
  <si>
    <t>8,456 kWh</t>
  </si>
  <si>
    <t>M198752</t>
  </si>
  <si>
    <t>14.12 kW</t>
  </si>
  <si>
    <t>64,867 kWh</t>
  </si>
  <si>
    <t>M199144</t>
  </si>
  <si>
    <t>10.35 kW</t>
  </si>
  <si>
    <t>40,509 kWh</t>
  </si>
  <si>
    <t>M199175</t>
  </si>
  <si>
    <t>20.56 kW</t>
  </si>
  <si>
    <t>181,162 kWh</t>
  </si>
  <si>
    <t>M199181</t>
  </si>
  <si>
    <t>58,036 kWh</t>
  </si>
  <si>
    <t>M199688</t>
  </si>
  <si>
    <t>8,754 kWh</t>
  </si>
  <si>
    <t>M199841</t>
  </si>
  <si>
    <t>28.70 kW</t>
  </si>
  <si>
    <t>123,032 kWh</t>
  </si>
  <si>
    <t>M199877</t>
  </si>
  <si>
    <t>55.80 kW</t>
  </si>
  <si>
    <t>612,179 kWh</t>
  </si>
  <si>
    <t>M200007</t>
  </si>
  <si>
    <t>26.00 kW</t>
  </si>
  <si>
    <t>323,595 kWh</t>
  </si>
  <si>
    <t>M200036</t>
  </si>
  <si>
    <t>14,923 kWh</t>
  </si>
  <si>
    <t>M200213</t>
  </si>
  <si>
    <t>22,932 kWh</t>
  </si>
  <si>
    <t>M200463</t>
  </si>
  <si>
    <t>12.49 kW</t>
  </si>
  <si>
    <t>81,467 kWh</t>
  </si>
  <si>
    <t>M200645</t>
  </si>
  <si>
    <t>9.34 kW</t>
  </si>
  <si>
    <t>50,367 kWh</t>
  </si>
  <si>
    <t>M200698</t>
  </si>
  <si>
    <t>30,823 kWh</t>
  </si>
  <si>
    <t>M200726</t>
  </si>
  <si>
    <t>M200984</t>
  </si>
  <si>
    <t>5.38 kW</t>
  </si>
  <si>
    <t>36,598 kWh</t>
  </si>
  <si>
    <t>M201037</t>
  </si>
  <si>
    <t>6,771 kWh</t>
  </si>
  <si>
    <t>M201188</t>
  </si>
  <si>
    <t>5,733 kWh</t>
  </si>
  <si>
    <t>M201309</t>
  </si>
  <si>
    <t>76,938 kWh</t>
  </si>
  <si>
    <t>M201497</t>
  </si>
  <si>
    <t>2,616 kWh</t>
  </si>
  <si>
    <t>M201824</t>
  </si>
  <si>
    <t>47.81 kW</t>
  </si>
  <si>
    <t>198,897 kWh</t>
  </si>
  <si>
    <t>M201935</t>
  </si>
  <si>
    <t>6,673 kWh</t>
  </si>
  <si>
    <t>M201937</t>
  </si>
  <si>
    <t>M201958</t>
  </si>
  <si>
    <t>10,327 kWh</t>
  </si>
  <si>
    <t>M202056</t>
  </si>
  <si>
    <t>40.96 kW</t>
  </si>
  <si>
    <t>175,895 kWh</t>
  </si>
  <si>
    <t>M202065</t>
  </si>
  <si>
    <t>M202117</t>
  </si>
  <si>
    <t>46.56 kW</t>
  </si>
  <si>
    <t>225,496 kWh</t>
  </si>
  <si>
    <t>M202136</t>
  </si>
  <si>
    <t>537 kWh</t>
  </si>
  <si>
    <t>M202150</t>
  </si>
  <si>
    <t>26.16 kW</t>
  </si>
  <si>
    <t>120,179 kWh</t>
  </si>
  <si>
    <t>M202406</t>
  </si>
  <si>
    <t>191,984 kWh</t>
  </si>
  <si>
    <t>M202427</t>
  </si>
  <si>
    <t>20.14 kW</t>
  </si>
  <si>
    <t>176,543 kWh</t>
  </si>
  <si>
    <t>M202519</t>
  </si>
  <si>
    <t>48.10 kW</t>
  </si>
  <si>
    <t>322,517 kWh</t>
  </si>
  <si>
    <t>M202717</t>
  </si>
  <si>
    <t>2,423 kWh</t>
  </si>
  <si>
    <t>M202718</t>
  </si>
  <si>
    <t>8,757 kWh</t>
  </si>
  <si>
    <t>M202777</t>
  </si>
  <si>
    <t>8,526 kWh</t>
  </si>
  <si>
    <t>M202919</t>
  </si>
  <si>
    <t>11.90 kW</t>
  </si>
  <si>
    <t>76,775 kWh</t>
  </si>
  <si>
    <t>M203057</t>
  </si>
  <si>
    <t>1,573 kWh</t>
  </si>
  <si>
    <t>M203077</t>
  </si>
  <si>
    <t>22,003 kWh</t>
  </si>
  <si>
    <t>M203151</t>
  </si>
  <si>
    <t>M203286</t>
  </si>
  <si>
    <t>3,845 kWh</t>
  </si>
  <si>
    <t>M203319</t>
  </si>
  <si>
    <t>9.20 kW</t>
  </si>
  <si>
    <t>43,637 kWh</t>
  </si>
  <si>
    <t>M203380</t>
  </si>
  <si>
    <t>67,575 kWh</t>
  </si>
  <si>
    <t>M203525</t>
  </si>
  <si>
    <t>19,754 kWh</t>
  </si>
  <si>
    <t>M203545</t>
  </si>
  <si>
    <t>9.30 kW</t>
  </si>
  <si>
    <t>34,109 kWh</t>
  </si>
  <si>
    <t>M203626</t>
  </si>
  <si>
    <t>85.50 kW</t>
  </si>
  <si>
    <t>749,120 kWh</t>
  </si>
  <si>
    <t>M203703</t>
  </si>
  <si>
    <t>63,112 kWh</t>
  </si>
  <si>
    <t>M203752</t>
  </si>
  <si>
    <t>3,798 kWh</t>
  </si>
  <si>
    <t>M203850</t>
  </si>
  <si>
    <t>145,250 kWh</t>
  </si>
  <si>
    <t>M203889</t>
  </si>
  <si>
    <t>6.85 kW</t>
  </si>
  <si>
    <t>25,872 kWh</t>
  </si>
  <si>
    <t>M203943</t>
  </si>
  <si>
    <t>10,740 kWh</t>
  </si>
  <si>
    <t>M203944</t>
  </si>
  <si>
    <t>1,586 kWh</t>
  </si>
  <si>
    <t>M204137</t>
  </si>
  <si>
    <t>M204142</t>
  </si>
  <si>
    <t>M204214</t>
  </si>
  <si>
    <t>31.74 kW</t>
  </si>
  <si>
    <t>237,114 kWh</t>
  </si>
  <si>
    <t>M204343</t>
  </si>
  <si>
    <t>M204412</t>
  </si>
  <si>
    <t>14.43 kW</t>
  </si>
  <si>
    <t>54,369 kWh</t>
  </si>
  <si>
    <t>M204546</t>
  </si>
  <si>
    <t>6,859 kWh</t>
  </si>
  <si>
    <t>M204655</t>
  </si>
  <si>
    <t>14.55 kW</t>
  </si>
  <si>
    <t>55,390 kWh</t>
  </si>
  <si>
    <t>M204790</t>
  </si>
  <si>
    <t>18.22 kW</t>
  </si>
  <si>
    <t>103,946 kWh</t>
  </si>
  <si>
    <t>M204937</t>
  </si>
  <si>
    <t>1.40 kW</t>
  </si>
  <si>
    <t>5,597 kWh</t>
  </si>
  <si>
    <t>M205061</t>
  </si>
  <si>
    <t>129,786 kWh</t>
  </si>
  <si>
    <t>M205237</t>
  </si>
  <si>
    <t>111,904 kWh</t>
  </si>
  <si>
    <t>M205559</t>
  </si>
  <si>
    <t>11,636 kWh</t>
  </si>
  <si>
    <t>M205683</t>
  </si>
  <si>
    <t>26,638 kWh</t>
  </si>
  <si>
    <t>M205778</t>
  </si>
  <si>
    <t>131,851 kWh</t>
  </si>
  <si>
    <t>M206096</t>
  </si>
  <si>
    <t>1,142 kWh</t>
  </si>
  <si>
    <t>PI-601496</t>
  </si>
  <si>
    <t>T100894</t>
  </si>
  <si>
    <t>2.87 kW</t>
  </si>
  <si>
    <t>14,194 kWh</t>
  </si>
  <si>
    <t>T100903</t>
  </si>
  <si>
    <t>40,478 kWh</t>
  </si>
  <si>
    <t>T100989</t>
  </si>
  <si>
    <t>12,384 kWh</t>
  </si>
  <si>
    <t>T101104</t>
  </si>
  <si>
    <t>9,093 kWh</t>
  </si>
  <si>
    <t>T101160</t>
  </si>
  <si>
    <t>21,003 kWh</t>
  </si>
  <si>
    <t>T101169</t>
  </si>
  <si>
    <t>27.32 kW</t>
  </si>
  <si>
    <t>151,042 kWh</t>
  </si>
  <si>
    <t>T101178</t>
  </si>
  <si>
    <t>9,240 kWh</t>
  </si>
  <si>
    <t>T101579</t>
  </si>
  <si>
    <t>12,264 kWh</t>
  </si>
  <si>
    <t>T102351</t>
  </si>
  <si>
    <t>T102509</t>
  </si>
  <si>
    <t>30,050 kWh</t>
  </si>
  <si>
    <t>T102518</t>
  </si>
  <si>
    <t>7,815 kWh</t>
  </si>
  <si>
    <t>T102521</t>
  </si>
  <si>
    <t>7.28 kW</t>
  </si>
  <si>
    <t>37,908 kWh</t>
  </si>
  <si>
    <t>T102612</t>
  </si>
  <si>
    <t>37.30 kW</t>
  </si>
  <si>
    <t>226,783 kWh</t>
  </si>
  <si>
    <t>T102614</t>
  </si>
  <si>
    <t>18,623 kWh</t>
  </si>
  <si>
    <t>T102617</t>
  </si>
  <si>
    <t>10.30 kW</t>
  </si>
  <si>
    <t>47,299 kWh</t>
  </si>
  <si>
    <t>T102630</t>
  </si>
  <si>
    <t>18.77 kW</t>
  </si>
  <si>
    <t>81,025 kWh</t>
  </si>
  <si>
    <t>T102657</t>
  </si>
  <si>
    <t>40,152 kWh</t>
  </si>
  <si>
    <t>T102711</t>
  </si>
  <si>
    <t>T102745</t>
  </si>
  <si>
    <t>18,821 kWh</t>
  </si>
  <si>
    <t>T102752</t>
  </si>
  <si>
    <t>12.67 kW</t>
  </si>
  <si>
    <t>107,391 kWh</t>
  </si>
  <si>
    <t>T102761</t>
  </si>
  <si>
    <t>37,486 kWh</t>
  </si>
  <si>
    <t>T102762</t>
  </si>
  <si>
    <t>88.70 kW</t>
  </si>
  <si>
    <t>505,520 kWh</t>
  </si>
  <si>
    <t>T102770</t>
  </si>
  <si>
    <t>16.30 kW</t>
  </si>
  <si>
    <t>48,950 kWh</t>
  </si>
  <si>
    <t>T102772</t>
  </si>
  <si>
    <t>4,472 kWh</t>
  </si>
  <si>
    <t>T102784</t>
  </si>
  <si>
    <t>13.84 kW</t>
  </si>
  <si>
    <t>56,400 kWh</t>
  </si>
  <si>
    <t>T102949</t>
  </si>
  <si>
    <t>15,732 kWh</t>
  </si>
  <si>
    <t>T102962</t>
  </si>
  <si>
    <t>39.96 kW</t>
  </si>
  <si>
    <t>204,131 kWh</t>
  </si>
  <si>
    <t>T103142</t>
  </si>
  <si>
    <t>11,305 kWh</t>
  </si>
  <si>
    <t>T103211</t>
  </si>
  <si>
    <t>4,235 kWh</t>
  </si>
  <si>
    <t>T103229</t>
  </si>
  <si>
    <t>12,046 kWh</t>
  </si>
  <si>
    <t>T103251</t>
  </si>
  <si>
    <t>99.40 kW</t>
  </si>
  <si>
    <t>566,182 kWh</t>
  </si>
  <si>
    <t>T103263</t>
  </si>
  <si>
    <t>11,350 kWh</t>
  </si>
  <si>
    <t>T103268</t>
  </si>
  <si>
    <t>1,469 kWh</t>
  </si>
  <si>
    <t>T103420</t>
  </si>
  <si>
    <t>9,106 kWh</t>
  </si>
  <si>
    <t>T103439</t>
  </si>
  <si>
    <t>9,316 kWh</t>
  </si>
  <si>
    <t>T103445</t>
  </si>
  <si>
    <t>12.10 kW</t>
  </si>
  <si>
    <t>39,389 kWh</t>
  </si>
  <si>
    <t>T103578</t>
  </si>
  <si>
    <t>13,117 kWh</t>
  </si>
  <si>
    <t>T103583</t>
  </si>
  <si>
    <t>40.01 kW</t>
  </si>
  <si>
    <t>164,907 kWh</t>
  </si>
  <si>
    <t>T103586</t>
  </si>
  <si>
    <t>11.14 kW</t>
  </si>
  <si>
    <t>57,819 kWh</t>
  </si>
  <si>
    <t>T103632</t>
  </si>
  <si>
    <t>71.62 kW</t>
  </si>
  <si>
    <t>671,707 kWh</t>
  </si>
  <si>
    <t>T103643</t>
  </si>
  <si>
    <t>2,627 kWh</t>
  </si>
  <si>
    <t>T103669</t>
  </si>
  <si>
    <t>16.86 kW</t>
  </si>
  <si>
    <t>83,004 kWh</t>
  </si>
  <si>
    <t>T103756</t>
  </si>
  <si>
    <t>39,166 kWh</t>
  </si>
  <si>
    <t>T104136</t>
  </si>
  <si>
    <t>8,026 kWh</t>
  </si>
  <si>
    <t>T104145</t>
  </si>
  <si>
    <t>28.80 kW</t>
  </si>
  <si>
    <t>173,292 kWh</t>
  </si>
  <si>
    <t>T104150</t>
  </si>
  <si>
    <t>6.44 kW</t>
  </si>
  <si>
    <t>25,108 kWh</t>
  </si>
  <si>
    <t>T104153</t>
  </si>
  <si>
    <t>42,999 kWh</t>
  </si>
  <si>
    <t>T104158</t>
  </si>
  <si>
    <t>22,507 kWh</t>
  </si>
  <si>
    <t>T104162</t>
  </si>
  <si>
    <t>167,751 kWh</t>
  </si>
  <si>
    <t>1,176 kWh</t>
  </si>
  <si>
    <t>199,300 kWh</t>
  </si>
  <si>
    <t>26.91 kW</t>
  </si>
  <si>
    <t>T103859</t>
  </si>
  <si>
    <t>T103716</t>
  </si>
  <si>
    <t>2,297 kWh</t>
  </si>
  <si>
    <t>T103589</t>
  </si>
  <si>
    <t>6,071 kWh</t>
  </si>
  <si>
    <t>T103566</t>
  </si>
  <si>
    <t>49,960 kWh</t>
  </si>
  <si>
    <t>T101011</t>
  </si>
  <si>
    <t>107,997 kWh</t>
  </si>
  <si>
    <t>M181868</t>
  </si>
  <si>
    <t>215,619 kWh</t>
  </si>
  <si>
    <t>M180083</t>
  </si>
  <si>
    <t>155,142 kWh</t>
  </si>
  <si>
    <t>M180082</t>
  </si>
  <si>
    <t>56,258 kWh</t>
  </si>
  <si>
    <t>M162332</t>
  </si>
  <si>
    <t>16,632 kWh</t>
  </si>
  <si>
    <t>12,852 kWh</t>
  </si>
  <si>
    <t>66,114 kWh</t>
  </si>
  <si>
    <t>17,089 kWh</t>
  </si>
  <si>
    <t>T104260</t>
  </si>
  <si>
    <t>36,195 kWh</t>
  </si>
  <si>
    <t>T103762</t>
  </si>
  <si>
    <t>80,497 kWh</t>
  </si>
  <si>
    <t>T103714</t>
  </si>
  <si>
    <t>384,508 kWh</t>
  </si>
  <si>
    <t>43.90 kW</t>
  </si>
  <si>
    <t>T103713</t>
  </si>
  <si>
    <t>36,893 kWh</t>
  </si>
  <si>
    <t>4.27 kW</t>
  </si>
  <si>
    <t>T103654</t>
  </si>
  <si>
    <t>75,679 kWh</t>
  </si>
  <si>
    <t>T103181</t>
  </si>
  <si>
    <t>3,547 kWh</t>
  </si>
  <si>
    <t>T102708</t>
  </si>
  <si>
    <t>48,640 kWh</t>
  </si>
  <si>
    <t>15.20 kW</t>
  </si>
  <si>
    <t>T102694</t>
  </si>
  <si>
    <t>9,370 kWh</t>
  </si>
  <si>
    <t>T102609</t>
  </si>
  <si>
    <t>16,053 kWh</t>
  </si>
  <si>
    <t>3.49 kW</t>
  </si>
  <si>
    <t>M202455</t>
  </si>
  <si>
    <t>120,533 kWh</t>
  </si>
  <si>
    <t>21.82 kW</t>
  </si>
  <si>
    <t>M201976</t>
  </si>
  <si>
    <t>I-BRN-A5-00014</t>
  </si>
  <si>
    <t>87,758 kWh</t>
  </si>
  <si>
    <t>10.02 kW</t>
  </si>
  <si>
    <t>45,083 kWh</t>
  </si>
  <si>
    <t>5.14 kW</t>
  </si>
  <si>
    <t>199,835 kWh</t>
  </si>
  <si>
    <t>59.95 kW</t>
  </si>
  <si>
    <t>28,242 kWh</t>
  </si>
  <si>
    <t>260,049 kWh</t>
  </si>
  <si>
    <t>41.27 kW</t>
  </si>
  <si>
    <t>98,514 kWh</t>
  </si>
  <si>
    <t>36,979 kWh</t>
  </si>
  <si>
    <t>8,694 kWh</t>
  </si>
  <si>
    <t>SAVE ON ENERGY RETROFIT PROGRAM (STREETLIGHTING)</t>
  </si>
  <si>
    <t>Year</t>
  </si>
  <si>
    <t>Grand Total</t>
  </si>
  <si>
    <t>Demand Savings</t>
  </si>
  <si>
    <t>Energy Savings</t>
  </si>
  <si>
    <t>Reporting Year</t>
  </si>
  <si>
    <t>Residential</t>
  </si>
  <si>
    <t>Rate Class</t>
  </si>
  <si>
    <t>Program</t>
  </si>
  <si>
    <t>Source</t>
  </si>
  <si>
    <t>GS&lt;50 kW</t>
  </si>
  <si>
    <t>GS&gt;50 kW</t>
  </si>
  <si>
    <t>Table 5-b.  2016 Lost Revenues Work Form</t>
  </si>
  <si>
    <t>Home Depot Home Appliance Market Uplift Conservation Fund Pilot Program</t>
  </si>
  <si>
    <t>Verified</t>
  </si>
  <si>
    <t>Save on Energy Coupon Program</t>
  </si>
  <si>
    <t>Save on Energy Heating and Cooling Program</t>
  </si>
  <si>
    <t>Save on Energy Home Assistance Program</t>
  </si>
  <si>
    <t>Save on Energy Retrofit Program</t>
  </si>
  <si>
    <t>Save on Energy Small Business Lighting Program</t>
  </si>
  <si>
    <t>Save on Energy High Performance New Construction Program</t>
  </si>
  <si>
    <t>Save on Energy Energy Manager Program</t>
  </si>
  <si>
    <t>Table 5-c.  2017 Lost Revenues Work Form</t>
  </si>
  <si>
    <t>Save on Energy Instant Discount Program</t>
  </si>
  <si>
    <t>Save on Energy Process &amp; Systems Upgrades Program</t>
  </si>
  <si>
    <t>Whole Home Pilot Program</t>
  </si>
  <si>
    <t>Table 5-d.  2018 Lost Revenues Work Form</t>
  </si>
  <si>
    <t>Save on Energy Smart Thermostat Program</t>
  </si>
  <si>
    <t xml:space="preserve">Unverified P&amp;C </t>
  </si>
  <si>
    <t>Table 5-e.  2019 Lost Revenues Work Form</t>
  </si>
  <si>
    <t>Table 5-f.  2020 Lost Revenues Work Form</t>
  </si>
  <si>
    <t>Table 5-g.  2021 Lost Revenues Work Form</t>
  </si>
  <si>
    <t>GS&lt;50</t>
  </si>
  <si>
    <t>GS&gt;50</t>
  </si>
  <si>
    <t>Save on Energy Monitoring &amp; Targeting Program</t>
  </si>
  <si>
    <t>https://www.ieso.ca/en/Sector-Participants/Energy-Efficiency/Evaluation-Measurement-and-Verification</t>
  </si>
  <si>
    <t>RES</t>
  </si>
  <si>
    <t>GS &lt; 50 kW</t>
  </si>
  <si>
    <t>GS &gt; 50 to 999 kW</t>
  </si>
  <si>
    <t>GS &gt; 1000 to 4999 kW</t>
  </si>
  <si>
    <t>BRANTFORD POWER INC. Total</t>
  </si>
  <si>
    <t>ENERGY + INC. Total</t>
  </si>
  <si>
    <t>Values</t>
  </si>
  <si>
    <t>Gross Demand Savings</t>
  </si>
  <si>
    <t>Gross Energy Savings</t>
  </si>
  <si>
    <t>NTG</t>
  </si>
  <si>
    <t>2020 References</t>
  </si>
  <si>
    <t>Residential Programs</t>
  </si>
  <si>
    <t>https://www.ieso.ca/-/media/Files/IESO/Document-Library/conservation/EMV/2020/PY2020CFF-Residential-Evaluation-Report.ashx</t>
  </si>
  <si>
    <t>Business Programs</t>
  </si>
  <si>
    <t>https://www.ieso.ca/-/media/Files/IESO/Document-Library/conservation/EMV/2020/PY2020CFF-Business-Evaluation-Report.ashx</t>
  </si>
  <si>
    <t>2019 References</t>
  </si>
  <si>
    <t>https://www.ieso.ca/-/media/Files/IESO/Document-Library/conservation/EMV/2019/PY19-CFF-Business-Evaluation-Report.ashx</t>
  </si>
  <si>
    <t>Net Demand Savings</t>
  </si>
  <si>
    <t>Net Energy Savings</t>
  </si>
  <si>
    <t>Sum of Net Demand Savings</t>
  </si>
  <si>
    <t>Sum of Net Energy Savings</t>
  </si>
  <si>
    <t>Industrial Programs and Energy Performance Programs</t>
  </si>
  <si>
    <t>https://www.ieso.ca/-/media/Files/IESO/Document-Library/conservation/EMV/2019/PY19-CFF-Industrial--EPP-Evaluation-Report.ashx</t>
  </si>
  <si>
    <t>Rate Class Allocation</t>
  </si>
  <si>
    <t>LRAMVA Model Table</t>
  </si>
  <si>
    <t>True-up</t>
  </si>
  <si>
    <t>Additional 2018</t>
  </si>
  <si>
    <t>Additional 2019</t>
  </si>
  <si>
    <t>Supplemental</t>
  </si>
  <si>
    <t>Approved in EB-2021-0009: Brantford_Att 4H 2017 CDM Program Results_20210518</t>
  </si>
  <si>
    <t>Approved in EB-2021-0009 -  Brantford_Att 4I_Apr 2019 Participation and Cost Report_20210518 and Brantford_Att 4Gb_Addl_LRAMVA Data_20210518</t>
  </si>
  <si>
    <t>Business Refrigeration Local Program</t>
  </si>
  <si>
    <t>Small &amp; Medium Business Energy Management System LDC Innovation Fund Pilot Program</t>
  </si>
  <si>
    <t>Save on Energy Energy Performance Program for Multi-Site Customers</t>
  </si>
  <si>
    <t xml:space="preserve">Large User </t>
  </si>
  <si>
    <t xml:space="preserve">Street Lights </t>
  </si>
  <si>
    <t>Smart Thermostat Program</t>
  </si>
  <si>
    <t>Swimming Pool Efficiency Program</t>
  </si>
  <si>
    <t>Unverified</t>
  </si>
  <si>
    <t>Actual lost revenue based on kW billing</t>
  </si>
  <si>
    <t>Month</t>
  </si>
  <si>
    <t>Billed amount (kW)</t>
  </si>
  <si>
    <t>Gross kW reduction</t>
  </si>
  <si>
    <t>Net to Gross Ratio</t>
  </si>
  <si>
    <t>Net kW reduction</t>
  </si>
  <si>
    <t>Fixture type</t>
  </si>
  <si>
    <t>a</t>
  </si>
  <si>
    <t>b</t>
  </si>
  <si>
    <t>c</t>
  </si>
  <si>
    <t>b * c</t>
  </si>
  <si>
    <t>d</t>
  </si>
  <si>
    <t>e</t>
  </si>
  <si>
    <t>d * e</t>
  </si>
  <si>
    <r>
      <t xml:space="preserve">d </t>
    </r>
    <r>
      <rPr>
        <b/>
        <vertAlign val="subscript"/>
        <sz val="11"/>
        <color theme="0"/>
        <rFont val="Calibri"/>
        <family val="2"/>
        <scheme val="minor"/>
      </rPr>
      <t>1</t>
    </r>
  </si>
  <si>
    <r>
      <t xml:space="preserve">e </t>
    </r>
    <r>
      <rPr>
        <b/>
        <vertAlign val="subscript"/>
        <sz val="11"/>
        <color theme="0"/>
        <rFont val="Calibri"/>
        <family val="2"/>
        <scheme val="minor"/>
      </rPr>
      <t>1</t>
    </r>
  </si>
  <si>
    <r>
      <t xml:space="preserve">d </t>
    </r>
    <r>
      <rPr>
        <b/>
        <vertAlign val="subscript"/>
        <sz val="11"/>
        <color theme="0"/>
        <rFont val="Calibri"/>
        <family val="2"/>
        <scheme val="minor"/>
      </rPr>
      <t>1</t>
    </r>
    <r>
      <rPr>
        <b/>
        <sz val="11"/>
        <color theme="0"/>
        <rFont val="Calibri"/>
        <family val="2"/>
        <scheme val="minor"/>
      </rPr>
      <t xml:space="preserve"> * e </t>
    </r>
    <r>
      <rPr>
        <b/>
        <vertAlign val="subscript"/>
        <sz val="11"/>
        <color theme="0"/>
        <rFont val="Calibri"/>
        <family val="2"/>
        <scheme val="minor"/>
      </rPr>
      <t>1</t>
    </r>
  </si>
  <si>
    <t>100W INC</t>
  </si>
  <si>
    <t>300W INC</t>
  </si>
  <si>
    <t>125W MV</t>
  </si>
  <si>
    <t>175W MV</t>
  </si>
  <si>
    <t>200W MV</t>
  </si>
  <si>
    <t>400W MV</t>
  </si>
  <si>
    <t>70W HPS</t>
  </si>
  <si>
    <t>100W HPS</t>
  </si>
  <si>
    <t>150W HPS</t>
  </si>
  <si>
    <t>200W HPS</t>
  </si>
  <si>
    <t>250W HPS</t>
  </si>
  <si>
    <t>400W HPS</t>
  </si>
  <si>
    <t>100W MH</t>
  </si>
  <si>
    <t>Total</t>
  </si>
  <si>
    <t>82W LED</t>
  </si>
  <si>
    <t>Persistence in 2018</t>
  </si>
  <si>
    <t>70W PED</t>
  </si>
  <si>
    <t>Persistence in 2019</t>
  </si>
  <si>
    <t>100W LED</t>
  </si>
  <si>
    <t>Persistence in 2020</t>
  </si>
  <si>
    <t>60W LED</t>
  </si>
  <si>
    <t>Persistence in 2021</t>
  </si>
  <si>
    <t>40W LED</t>
  </si>
  <si>
    <t>Persistence in 2022</t>
  </si>
  <si>
    <t>38W LED</t>
  </si>
  <si>
    <t>35W LED</t>
  </si>
  <si>
    <t>28W LED</t>
  </si>
  <si>
    <t>134W LED</t>
  </si>
  <si>
    <t>78W LED</t>
  </si>
  <si>
    <t>68W LED</t>
  </si>
  <si>
    <t>53W LED</t>
  </si>
  <si>
    <t>46W LED</t>
  </si>
  <si>
    <t>34W LED</t>
  </si>
  <si>
    <t>54W LED</t>
  </si>
  <si>
    <t>120W LED</t>
  </si>
  <si>
    <t>72W LED</t>
  </si>
  <si>
    <t>108W LED</t>
  </si>
  <si>
    <t>160W LED</t>
  </si>
  <si>
    <t>30W LED</t>
  </si>
  <si>
    <t>Demand to Energy Ratio</t>
  </si>
  <si>
    <t>Notes &amp; Assumptions</t>
  </si>
  <si>
    <t>162028</t>
  </si>
  <si>
    <t>162366</t>
  </si>
  <si>
    <t>162804</t>
  </si>
  <si>
    <t>162835</t>
  </si>
  <si>
    <t>162840</t>
  </si>
  <si>
    <t>166255</t>
  </si>
  <si>
    <t>170502</t>
  </si>
  <si>
    <t>171262</t>
  </si>
  <si>
    <t>171267</t>
  </si>
  <si>
    <t>172275</t>
  </si>
  <si>
    <t>172772</t>
  </si>
  <si>
    <t>172810</t>
  </si>
  <si>
    <t>173094</t>
  </si>
  <si>
    <t>178368</t>
  </si>
  <si>
    <t>178473</t>
  </si>
  <si>
    <t>179142</t>
  </si>
  <si>
    <t>182346</t>
  </si>
  <si>
    <t>182628</t>
  </si>
  <si>
    <t>184381</t>
  </si>
  <si>
    <t>185528</t>
  </si>
  <si>
    <t>185661</t>
  </si>
  <si>
    <t>188199</t>
  </si>
  <si>
    <t>188547</t>
  </si>
  <si>
    <t>188807</t>
  </si>
  <si>
    <t>190288</t>
  </si>
  <si>
    <t>191183</t>
  </si>
  <si>
    <t>191609</t>
  </si>
  <si>
    <t>194070</t>
  </si>
  <si>
    <t>194768</t>
  </si>
  <si>
    <t>195383</t>
  </si>
  <si>
    <t>195434</t>
  </si>
  <si>
    <t>195549</t>
  </si>
  <si>
    <t>197598</t>
  </si>
  <si>
    <t>198843</t>
  </si>
  <si>
    <t>199252</t>
  </si>
  <si>
    <t>199327</t>
  </si>
  <si>
    <t>205264</t>
  </si>
  <si>
    <t>205276</t>
  </si>
  <si>
    <t>206012</t>
  </si>
  <si>
    <t>206682</t>
  </si>
  <si>
    <t>207284</t>
  </si>
  <si>
    <t>September 2020</t>
  </si>
  <si>
    <t>9,506 kWh</t>
  </si>
  <si>
    <t>12,172 kWh</t>
  </si>
  <si>
    <t>18,200 kWh</t>
  </si>
  <si>
    <t>1.82 kW</t>
  </si>
  <si>
    <t>1,090 kWh</t>
  </si>
  <si>
    <t>1.63 kW</t>
  </si>
  <si>
    <t>6,960 kWh</t>
  </si>
  <si>
    <t>17,127 kWh</t>
  </si>
  <si>
    <t>33.17 kW</t>
  </si>
  <si>
    <t>152,382 kWh</t>
  </si>
  <si>
    <t>8.74 kW</t>
  </si>
  <si>
    <t>5,596 kWh</t>
  </si>
  <si>
    <t>9.83 kW</t>
  </si>
  <si>
    <t>68,970 kWh</t>
  </si>
  <si>
    <t>3.38 kW</t>
  </si>
  <si>
    <t>15,527 kWh</t>
  </si>
  <si>
    <t>7,534 kWh</t>
  </si>
  <si>
    <t>40.40 kW</t>
  </si>
  <si>
    <t>356,307 kWh</t>
  </si>
  <si>
    <t>2,919 kWh</t>
  </si>
  <si>
    <t>2,629 kWh</t>
  </si>
  <si>
    <t>38,881 kWh</t>
  </si>
  <si>
    <t>31,037 kWh</t>
  </si>
  <si>
    <t>118,732 kWh</t>
  </si>
  <si>
    <t>(All)</t>
  </si>
  <si>
    <t>Estimate for Unreported Demand</t>
  </si>
  <si>
    <t>Max Hour Date</t>
  </si>
  <si>
    <t>Max Day in Month (kW)</t>
  </si>
  <si>
    <t>Max Hour in Month (kW)</t>
  </si>
  <si>
    <t>Monthly kWh</t>
  </si>
  <si>
    <t>Daily kW</t>
  </si>
  <si>
    <t>Hour in Day</t>
  </si>
  <si>
    <t>Max Hour in Day (kW)</t>
  </si>
  <si>
    <t>End of Month</t>
  </si>
  <si>
    <t>Year-Month</t>
  </si>
  <si>
    <t>Daily Peak</t>
  </si>
  <si>
    <t>24:00</t>
  </si>
  <si>
    <t>23:00</t>
  </si>
  <si>
    <t>22:00</t>
  </si>
  <si>
    <t>21:00</t>
  </si>
  <si>
    <t>20:00</t>
  </si>
  <si>
    <t>19:00</t>
  </si>
  <si>
    <t>18:00</t>
  </si>
  <si>
    <t>17:00</t>
  </si>
  <si>
    <t>16:00</t>
  </si>
  <si>
    <t>15:00</t>
  </si>
  <si>
    <t>14:00</t>
  </si>
  <si>
    <t>13:00</t>
  </si>
  <si>
    <t>12:00</t>
  </si>
  <si>
    <t>11:00</t>
  </si>
  <si>
    <t>10:00</t>
  </si>
  <si>
    <t>9:00</t>
  </si>
  <si>
    <t>8:00</t>
  </si>
  <si>
    <t>7:00</t>
  </si>
  <si>
    <t>6:00</t>
  </si>
  <si>
    <t>5:00</t>
  </si>
  <si>
    <t>4:00</t>
  </si>
  <si>
    <t>3:00</t>
  </si>
  <si>
    <t>2:00</t>
  </si>
  <si>
    <t>1:00</t>
  </si>
  <si>
    <t>READDATE</t>
  </si>
  <si>
    <t>Peak Hour (Net Load)</t>
  </si>
  <si>
    <t>Peak Hour (Gross Load)</t>
  </si>
  <si>
    <t>Difference for LRAMVA (kW)</t>
  </si>
  <si>
    <t>Monthly hourly peak demand from grid (kW)</t>
  </si>
  <si>
    <t>Monthly hourly peak demand at facility (kW)</t>
  </si>
  <si>
    <t>Impact of cogeneration facility on revenues</t>
  </si>
  <si>
    <t>2020 Total</t>
  </si>
  <si>
    <t>2021 Total</t>
  </si>
  <si>
    <t>2022 Total</t>
  </si>
  <si>
    <t>Net Total</t>
  </si>
  <si>
    <t>Gross Total</t>
  </si>
  <si>
    <t>Large Users</t>
  </si>
  <si>
    <t>NTG Factor Demand</t>
  </si>
  <si>
    <t>NTG Factor Energy</t>
  </si>
  <si>
    <t>Energy Net-to-Gross</t>
  </si>
  <si>
    <t>Demand Net-to-Gross</t>
  </si>
  <si>
    <t>https://www.ieso.ca/-/media/Files/IESO/Document-Library/conservation/EMV/2020/PY2020CFF-Industrial-and-EPP-Report.ashx</t>
  </si>
  <si>
    <t>2019 EM&amp;V Industrial Programs Table 1.2</t>
  </si>
  <si>
    <t>2019 EM&amp;V Business Programs Table 3.1 &amp; 3.2</t>
  </si>
  <si>
    <t>2020 EM&amp;V Industrial Programs Table 2</t>
  </si>
  <si>
    <t>2019 EM&amp;V Residential Programs Table 2</t>
  </si>
  <si>
    <t>2020 EM&amp;V Residential Programs Table 2</t>
  </si>
  <si>
    <t>2020 EM&amp;V Business Programs Table 2-26 &amp; 2-27</t>
  </si>
  <si>
    <t>Approved in EB-2018-0028: EnergyPlus_2017 Final Verified Annual LDC CDM Program Results_20180629_20180914</t>
  </si>
  <si>
    <t>Approved in EB-2018-0028: EnergyPlus_2017 Final Verified Annual LDC CDM Program Results_20180629_20180914  Grossed up percentages by class as the totals did not add to 100%.</t>
  </si>
  <si>
    <t>Approved in EB-2019-0031: EnergyPlus_2020_LRAMVA_Participation_and Cost_Report_2019_04</t>
  </si>
  <si>
    <t>IESO Reported Results + NTG Adjustments - Demand savings based on difference between gross load and gross load including generation.  See E+ PSUI tabs.</t>
  </si>
  <si>
    <t>Check</t>
  </si>
  <si>
    <t>Data Source &amp; Notes</t>
  </si>
  <si>
    <t>IESO Reported Results + NTG Adjustments.  Persistence based on 2019 results for same program.</t>
  </si>
  <si>
    <t>IESO Reported Results + NTG Adjustments.  Persistence based on 2016 results for same program.</t>
  </si>
  <si>
    <t>IESO Reported Results + NTG Adjustments.  Persistence based on 2018 results for same program.</t>
  </si>
  <si>
    <t>IESO Reported Results + NTG Adjustments.  Persistence based on 2017 results for same program. No demand savings reported to IESO.  Estimates based on demand to energy savings ratio in IESO published report.</t>
  </si>
  <si>
    <t>IESO Reported Results + NTG Adjustments.  Persistence based on 2017 results for same program.</t>
  </si>
  <si>
    <t>IESO Reported Results + NTG Adjustments.  Persistence references not available, full persistence included beyond 2019.</t>
  </si>
  <si>
    <t xml:space="preserve">Demand savings based on actual billing demand reductions. See E+ Streetlighting tab.  Streetlighting projects removed from Retrofit projects in IESO Reported Results.  </t>
  </si>
  <si>
    <t>City of Cambridge</t>
  </si>
  <si>
    <t>Consolidated Totals</t>
  </si>
  <si>
    <t>No. of Lights</t>
  </si>
  <si>
    <t>Actual Luminaire Wattage</t>
  </si>
  <si>
    <t>Billed KW</t>
  </si>
  <si>
    <t>Region of Waterloo</t>
  </si>
  <si>
    <t>d * e / 1000</t>
  </si>
  <si>
    <t>Township of North Dumfries</t>
  </si>
  <si>
    <t>Pre-conversion billing demand (December 2016)</t>
  </si>
  <si>
    <t>Monthly Total</t>
  </si>
  <si>
    <t>Post-conversion billing demand (December 2017)</t>
  </si>
  <si>
    <t>d 1</t>
  </si>
  <si>
    <t>e 1</t>
  </si>
  <si>
    <t>d 1 * e 1 / 1000</t>
  </si>
  <si>
    <t>IESO Reported Results + NTG Adjustments.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</si>
</sst>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.00_-;\-* #,##0.00_-;_-* &quot;-&quot;??_-;_-@_-"/>
    <numFmt numFmtId="166" formatCode="_(* #,##0.0_);_(* \(#,##0.0\);_(* &quot;-&quot;??_);_(@_)"/>
    <numFmt numFmtId="167" formatCode="mmmm\ yyyy"/>
    <numFmt numFmtId="168" formatCode="0.0%"/>
    <numFmt numFmtId="169" formatCode="&quot;$&quot;#,##0"/>
    <numFmt numFmtId="170" formatCode="0.000%"/>
    <numFmt numFmtId="171" formatCode="_(&quot;$&quot;* #,##0.0_);_(&quot;$&quot;* \(#,##0.0\);_(&quot;$&quot;* &quot;-&quot;??_);_(@_)"/>
    <numFmt numFmtId="172" formatCode="[$-409]d\-mmm;@"/>
    <numFmt numFmtId="173" formatCode="ddd\,\ dd\-mmm\-yyyy"/>
    <numFmt numFmtId="174" formatCode="#0.#####"/>
  </numFmts>
  <fonts count="30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6"/>
      <color indexed="8"/>
      <name val="Calibri"/>
      <family val="2"/>
      <scheme val="minor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vertAlign val="subscript"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theme="5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Tahoma"/>
      <family val="2"/>
    </font>
    <font>
      <sz val="10"/>
      <color theme="1"/>
      <name val="Arial"/>
      <family val="2"/>
    </font>
    <font>
      <sz val="8"/>
      <color theme="1"/>
      <name val="Tahoma"/>
      <family val="2"/>
    </font>
    <font>
      <b/>
      <sz val="10"/>
      <color theme="0"/>
      <name val="Arial"/>
      <family val="2"/>
    </font>
    <font>
      <sz val="14"/>
      <color theme="1"/>
      <name val="Arial"/>
      <family val="2"/>
    </font>
    <font>
      <sz val="11"/>
      <color rgb="FF000000"/>
      <name val="Calibri"/>
    </font>
    <font>
      <sz val="12"/>
      <name val="SWISS"/>
    </font>
    <font>
      <b/>
      <sz val="10"/>
      <color theme="5"/>
      <name val="Calibri"/>
      <family val="2"/>
      <scheme val="minor"/>
    </font>
    <font>
      <b/>
      <sz val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D2E2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</borders>
  <cellStyleXfs count="20">
    <xf numFmtId="0" fontId="0" fillId="0" borderId="0"/>
    <xf numFmtId="0" fontId="2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5" fillId="0" borderId="0"/>
    <xf numFmtId="43" fontId="1" fillId="0" borderId="0" applyFont="0" applyFill="0" applyBorder="0" applyAlignment="0" applyProtection="0"/>
    <xf numFmtId="0" fontId="21" fillId="0" borderId="0"/>
    <xf numFmtId="43" fontId="22" fillId="0" borderId="0" applyFont="0" applyFill="0" applyBorder="0" applyAlignment="0" applyProtection="0"/>
    <xf numFmtId="0" fontId="22" fillId="0" borderId="0"/>
    <xf numFmtId="0" fontId="21" fillId="0" borderId="0"/>
    <xf numFmtId="0" fontId="26" fillId="0" borderId="0" applyAlignment="0"/>
    <xf numFmtId="0" fontId="27" fillId="0" borderId="0"/>
  </cellStyleXfs>
  <cellXfs count="154">
    <xf numFmtId="0" fontId="0" fillId="0" borderId="0" xfId="0"/>
    <xf numFmtId="0" fontId="0" fillId="0" borderId="0" xfId="0" pivotButton="1"/>
    <xf numFmtId="164" fontId="0" fillId="0" borderId="0" xfId="2" applyNumberFormat="1" applyFont="1"/>
    <xf numFmtId="164" fontId="0" fillId="0" borderId="0" xfId="0" applyNumberFormat="1"/>
    <xf numFmtId="164" fontId="0" fillId="0" borderId="0" xfId="0" pivotButton="1" applyNumberFormat="1"/>
    <xf numFmtId="0" fontId="0" fillId="0" borderId="0" xfId="0" applyNumberFormat="1"/>
    <xf numFmtId="0" fontId="9" fillId="0" borderId="0" xfId="0" applyFont="1"/>
    <xf numFmtId="0" fontId="8" fillId="0" borderId="0" xfId="0" applyFont="1" applyFill="1" applyAlignment="1">
      <alignment horizontal="left" wrapText="1"/>
    </xf>
    <xf numFmtId="0" fontId="10" fillId="0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43" fontId="9" fillId="3" borderId="0" xfId="2" applyFont="1" applyFill="1" applyAlignment="1">
      <alignment horizontal="left"/>
    </xf>
    <xf numFmtId="164" fontId="9" fillId="3" borderId="0" xfId="2" applyNumberFormat="1" applyFont="1" applyFill="1" applyAlignment="1">
      <alignment horizontal="left"/>
    </xf>
    <xf numFmtId="166" fontId="8" fillId="3" borderId="0" xfId="2" applyNumberFormat="1" applyFont="1" applyFill="1" applyAlignment="1">
      <alignment horizontal="left" wrapText="1"/>
    </xf>
    <xf numFmtId="164" fontId="8" fillId="3" borderId="0" xfId="2" applyNumberFormat="1" applyFont="1" applyFill="1" applyAlignment="1">
      <alignment horizontal="left" wrapText="1"/>
    </xf>
    <xf numFmtId="10" fontId="8" fillId="3" borderId="0" xfId="5" applyNumberFormat="1" applyFont="1" applyFill="1" applyAlignment="1">
      <alignment horizontal="center" wrapText="1"/>
    </xf>
    <xf numFmtId="10" fontId="9" fillId="3" borderId="0" xfId="5" applyNumberFormat="1" applyFont="1" applyFill="1" applyAlignment="1">
      <alignment horizontal="center"/>
    </xf>
    <xf numFmtId="3" fontId="6" fillId="0" borderId="0" xfId="6" applyNumberFormat="1" applyFont="1"/>
    <xf numFmtId="164" fontId="6" fillId="0" borderId="0" xfId="2" applyNumberFormat="1" applyFont="1"/>
    <xf numFmtId="9" fontId="6" fillId="0" borderId="0" xfId="6" applyNumberFormat="1" applyFont="1"/>
    <xf numFmtId="9" fontId="6" fillId="0" borderId="0" xfId="5" applyFont="1"/>
    <xf numFmtId="0" fontId="6" fillId="0" borderId="0" xfId="6" applyFont="1"/>
    <xf numFmtId="3" fontId="6" fillId="0" borderId="0" xfId="6" applyNumberFormat="1" applyFont="1" applyBorder="1" applyAlignment="1">
      <alignment horizontal="center"/>
    </xf>
    <xf numFmtId="0" fontId="6" fillId="0" borderId="0" xfId="6" applyFont="1" applyBorder="1" applyAlignment="1">
      <alignment horizontal="center"/>
    </xf>
    <xf numFmtId="0" fontId="6" fillId="0" borderId="0" xfId="6" applyFont="1" applyAlignment="1">
      <alignment wrapText="1"/>
    </xf>
    <xf numFmtId="0" fontId="6" fillId="0" borderId="0" xfId="6" applyFont="1" applyFill="1"/>
    <xf numFmtId="3" fontId="6" fillId="0" borderId="0" xfId="6" applyNumberFormat="1" applyFont="1" applyFill="1" applyBorder="1" applyAlignment="1">
      <alignment horizontal="center"/>
    </xf>
    <xf numFmtId="0" fontId="6" fillId="0" borderId="0" xfId="6" applyFont="1" applyBorder="1"/>
    <xf numFmtId="164" fontId="6" fillId="0" borderId="0" xfId="2" applyNumberFormat="1" applyFont="1" applyBorder="1"/>
    <xf numFmtId="164" fontId="6" fillId="0" borderId="0" xfId="2" applyNumberFormat="1" applyFont="1" applyFill="1"/>
    <xf numFmtId="3" fontId="6" fillId="0" borderId="0" xfId="6" applyNumberFormat="1" applyFont="1" applyFill="1"/>
    <xf numFmtId="0" fontId="9" fillId="0" borderId="0" xfId="0" applyFont="1" applyAlignment="1">
      <alignment horizontal="center"/>
    </xf>
    <xf numFmtId="0" fontId="9" fillId="0" borderId="1" xfId="0" applyFont="1" applyBorder="1"/>
    <xf numFmtId="0" fontId="11" fillId="0" borderId="0" xfId="0" applyFont="1"/>
    <xf numFmtId="9" fontId="9" fillId="0" borderId="1" xfId="0" applyNumberFormat="1" applyFont="1" applyBorder="1"/>
    <xf numFmtId="168" fontId="9" fillId="0" borderId="1" xfId="5" applyNumberFormat="1" applyFont="1" applyBorder="1"/>
    <xf numFmtId="9" fontId="9" fillId="3" borderId="1" xfId="0" applyNumberFormat="1" applyFont="1" applyFill="1" applyBorder="1"/>
    <xf numFmtId="168" fontId="9" fillId="0" borderId="0" xfId="5" applyNumberFormat="1" applyFont="1"/>
    <xf numFmtId="0" fontId="12" fillId="0" borderId="0" xfId="0" applyFont="1"/>
    <xf numFmtId="0" fontId="13" fillId="0" borderId="0" xfId="4" applyFont="1"/>
    <xf numFmtId="0" fontId="12" fillId="0" borderId="0" xfId="0" applyFont="1" applyAlignment="1">
      <alignment horizontal="center"/>
    </xf>
    <xf numFmtId="168" fontId="6" fillId="0" borderId="0" xfId="5" applyNumberFormat="1" applyFont="1"/>
    <xf numFmtId="164" fontId="6" fillId="0" borderId="0" xfId="2" applyNumberFormat="1" applyFont="1" applyFill="1" applyBorder="1" applyAlignment="1">
      <alignment horizontal="center"/>
    </xf>
    <xf numFmtId="164" fontId="6" fillId="0" borderId="0" xfId="2" applyNumberFormat="1" applyFont="1" applyBorder="1" applyAlignment="1">
      <alignment horizontal="center"/>
    </xf>
    <xf numFmtId="0" fontId="1" fillId="4" borderId="0" xfId="6" applyFill="1"/>
    <xf numFmtId="169" fontId="7" fillId="4" borderId="0" xfId="12" applyNumberFormat="1" applyFont="1" applyFill="1" applyAlignment="1">
      <alignment vertical="center"/>
    </xf>
    <xf numFmtId="169" fontId="16" fillId="4" borderId="0" xfId="12" applyNumberFormat="1" applyFont="1" applyFill="1" applyAlignment="1">
      <alignment vertical="center"/>
    </xf>
    <xf numFmtId="9" fontId="5" fillId="5" borderId="3" xfId="12" applyNumberFormat="1" applyFont="1" applyFill="1" applyBorder="1" applyAlignment="1">
      <alignment horizontal="center" vertical="center" wrapText="1"/>
    </xf>
    <xf numFmtId="17" fontId="18" fillId="2" borderId="3" xfId="6" applyNumberFormat="1" applyFont="1" applyFill="1" applyBorder="1"/>
    <xf numFmtId="40" fontId="19" fillId="2" borderId="3" xfId="6" quotePrefix="1" applyNumberFormat="1" applyFont="1" applyFill="1" applyBorder="1" applyAlignment="1" applyProtection="1">
      <alignment horizontal="center"/>
      <protection locked="0"/>
    </xf>
    <xf numFmtId="0" fontId="18" fillId="2" borderId="3" xfId="6" applyFont="1" applyFill="1" applyBorder="1" applyAlignment="1" applyProtection="1">
      <alignment horizontal="center"/>
      <protection locked="0"/>
    </xf>
    <xf numFmtId="0" fontId="18" fillId="2" borderId="3" xfId="6" applyFont="1" applyFill="1" applyBorder="1" applyProtection="1">
      <protection locked="0"/>
    </xf>
    <xf numFmtId="40" fontId="18" fillId="2" borderId="3" xfId="6" quotePrefix="1" applyNumberFormat="1" applyFont="1" applyFill="1" applyBorder="1" applyAlignment="1" applyProtection="1">
      <alignment horizontal="center"/>
      <protection locked="0"/>
    </xf>
    <xf numFmtId="43" fontId="18" fillId="2" borderId="3" xfId="13" quotePrefix="1" applyFont="1" applyFill="1" applyBorder="1" applyProtection="1">
      <protection locked="0"/>
    </xf>
    <xf numFmtId="40" fontId="1" fillId="4" borderId="0" xfId="6" applyNumberFormat="1" applyFill="1"/>
    <xf numFmtId="17" fontId="20" fillId="2" borderId="3" xfId="6" applyNumberFormat="1" applyFont="1" applyFill="1" applyBorder="1"/>
    <xf numFmtId="0" fontId="20" fillId="2" borderId="3" xfId="6" applyFont="1" applyFill="1" applyBorder="1" applyProtection="1">
      <protection locked="0"/>
    </xf>
    <xf numFmtId="43" fontId="20" fillId="2" borderId="3" xfId="13" quotePrefix="1" applyFont="1" applyFill="1" applyBorder="1" applyProtection="1">
      <protection locked="0"/>
    </xf>
    <xf numFmtId="43" fontId="18" fillId="2" borderId="3" xfId="6" applyNumberFormat="1" applyFont="1" applyFill="1" applyBorder="1" applyProtection="1">
      <protection locked="0"/>
    </xf>
    <xf numFmtId="43" fontId="1" fillId="4" borderId="0" xfId="6" applyNumberFormat="1" applyFill="1"/>
    <xf numFmtId="9" fontId="18" fillId="2" borderId="3" xfId="6" applyNumberFormat="1" applyFont="1" applyFill="1" applyBorder="1" applyProtection="1">
      <protection locked="0"/>
    </xf>
    <xf numFmtId="168" fontId="6" fillId="0" borderId="0" xfId="6" applyNumberFormat="1" applyFont="1"/>
    <xf numFmtId="164" fontId="18" fillId="2" borderId="3" xfId="2" applyNumberFormat="1" applyFont="1" applyFill="1" applyBorder="1" applyProtection="1">
      <protection locked="0"/>
    </xf>
    <xf numFmtId="170" fontId="9" fillId="0" borderId="1" xfId="5" applyNumberFormat="1" applyFont="1" applyBorder="1"/>
    <xf numFmtId="43" fontId="0" fillId="0" borderId="0" xfId="2" applyFont="1"/>
    <xf numFmtId="170" fontId="0" fillId="0" borderId="0" xfId="2" applyNumberFormat="1" applyFont="1"/>
    <xf numFmtId="170" fontId="0" fillId="0" borderId="0" xfId="0" applyNumberFormat="1"/>
    <xf numFmtId="170" fontId="0" fillId="0" borderId="0" xfId="5" applyNumberFormat="1" applyFont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164" fontId="0" fillId="0" borderId="0" xfId="2" applyNumberFormat="1" applyFont="1" applyAlignment="1">
      <alignment horizontal="center"/>
    </xf>
    <xf numFmtId="43" fontId="0" fillId="0" borderId="0" xfId="0" applyNumberFormat="1"/>
    <xf numFmtId="170" fontId="9" fillId="0" borderId="1" xfId="0" applyNumberFormat="1" applyFont="1" applyBorder="1"/>
    <xf numFmtId="164" fontId="1" fillId="4" borderId="0" xfId="6" applyNumberFormat="1" applyFill="1"/>
    <xf numFmtId="43" fontId="9" fillId="6" borderId="0" xfId="2" applyFont="1" applyFill="1" applyAlignment="1">
      <alignment horizontal="left"/>
    </xf>
    <xf numFmtId="0" fontId="21" fillId="0" borderId="0" xfId="14"/>
    <xf numFmtId="172" fontId="21" fillId="0" borderId="0" xfId="15" applyNumberFormat="1" applyFont="1"/>
    <xf numFmtId="43" fontId="21" fillId="0" borderId="0" xfId="15" applyFont="1"/>
    <xf numFmtId="164" fontId="21" fillId="0" borderId="0" xfId="15" applyNumberFormat="1" applyFont="1"/>
    <xf numFmtId="172" fontId="23" fillId="7" borderId="4" xfId="15" applyNumberFormat="1" applyFont="1" applyFill="1" applyBorder="1" applyAlignment="1">
      <alignment vertical="top"/>
    </xf>
    <xf numFmtId="14" fontId="23" fillId="7" borderId="4" xfId="15" applyNumberFormat="1" applyFont="1" applyFill="1" applyBorder="1" applyAlignment="1">
      <alignment vertical="top"/>
    </xf>
    <xf numFmtId="43" fontId="23" fillId="7" borderId="4" xfId="15" applyFont="1" applyFill="1" applyBorder="1" applyAlignment="1">
      <alignment vertical="top"/>
    </xf>
    <xf numFmtId="43" fontId="23" fillId="8" borderId="4" xfId="15" applyFont="1" applyFill="1" applyBorder="1" applyAlignment="1">
      <alignment vertical="top"/>
    </xf>
    <xf numFmtId="43" fontId="23" fillId="8" borderId="4" xfId="15" applyFont="1" applyFill="1" applyBorder="1" applyAlignment="1">
      <alignment horizontal="center" vertical="top"/>
    </xf>
    <xf numFmtId="164" fontId="23" fillId="9" borderId="4" xfId="15" applyNumberFormat="1" applyFont="1" applyFill="1" applyBorder="1" applyAlignment="1">
      <alignment vertical="top"/>
    </xf>
    <xf numFmtId="0" fontId="23" fillId="9" borderId="4" xfId="15" applyNumberFormat="1" applyFont="1" applyFill="1" applyBorder="1" applyAlignment="1">
      <alignment vertical="top"/>
    </xf>
    <xf numFmtId="43" fontId="23" fillId="0" borderId="4" xfId="15" applyFont="1" applyBorder="1" applyAlignment="1">
      <alignment vertical="top"/>
    </xf>
    <xf numFmtId="173" fontId="23" fillId="0" borderId="4" xfId="14" applyNumberFormat="1" applyFont="1" applyBorder="1" applyAlignment="1">
      <alignment vertical="top"/>
    </xf>
    <xf numFmtId="172" fontId="23" fillId="7" borderId="5" xfId="15" applyNumberFormat="1" applyFont="1" applyFill="1" applyBorder="1" applyAlignment="1">
      <alignment horizontal="center" vertical="top"/>
    </xf>
    <xf numFmtId="43" fontId="23" fillId="7" borderId="5" xfId="15" applyFont="1" applyFill="1" applyBorder="1" applyAlignment="1">
      <alignment horizontal="center" vertical="top"/>
    </xf>
    <xf numFmtId="43" fontId="23" fillId="8" borderId="5" xfId="15" applyFont="1" applyFill="1" applyBorder="1" applyAlignment="1">
      <alignment horizontal="center" vertical="top"/>
    </xf>
    <xf numFmtId="164" fontId="23" fillId="9" borderId="5" xfId="15" applyNumberFormat="1" applyFont="1" applyFill="1" applyBorder="1" applyAlignment="1">
      <alignment horizontal="center" vertical="top"/>
    </xf>
    <xf numFmtId="43" fontId="23" fillId="10" borderId="5" xfId="15" applyFont="1" applyFill="1" applyBorder="1" applyAlignment="1">
      <alignment horizontal="center" vertical="top"/>
    </xf>
    <xf numFmtId="0" fontId="23" fillId="10" borderId="5" xfId="14" applyFont="1" applyFill="1" applyBorder="1" applyAlignment="1">
      <alignment horizontal="center" vertical="top"/>
    </xf>
    <xf numFmtId="174" fontId="23" fillId="0" borderId="4" xfId="14" applyNumberFormat="1" applyFont="1" applyBorder="1" applyAlignment="1">
      <alignment vertical="top"/>
    </xf>
    <xf numFmtId="0" fontId="22" fillId="0" borderId="0" xfId="16"/>
    <xf numFmtId="0" fontId="22" fillId="0" borderId="0" xfId="16" applyAlignment="1">
      <alignment horizontal="center"/>
    </xf>
    <xf numFmtId="0" fontId="25" fillId="0" borderId="0" xfId="16" applyFont="1" applyAlignment="1">
      <alignment horizontal="left"/>
    </xf>
    <xf numFmtId="0" fontId="14" fillId="0" borderId="0" xfId="16" applyFont="1" applyAlignment="1">
      <alignment horizontal="left"/>
    </xf>
    <xf numFmtId="0" fontId="4" fillId="0" borderId="0" xfId="4"/>
    <xf numFmtId="168" fontId="9" fillId="0" borderId="1" xfId="0" applyNumberFormat="1" applyFont="1" applyBorder="1"/>
    <xf numFmtId="0" fontId="12" fillId="3" borderId="1" xfId="0" applyFont="1" applyFill="1" applyBorder="1"/>
    <xf numFmtId="0" fontId="12" fillId="3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 wrapText="1"/>
    </xf>
    <xf numFmtId="0" fontId="9" fillId="0" borderId="0" xfId="0" applyFont="1" applyFill="1"/>
    <xf numFmtId="166" fontId="9" fillId="3" borderId="0" xfId="2" applyNumberFormat="1" applyFont="1" applyFill="1"/>
    <xf numFmtId="164" fontId="9" fillId="3" borderId="0" xfId="2" applyNumberFormat="1" applyFont="1" applyFill="1"/>
    <xf numFmtId="0" fontId="8" fillId="0" borderId="2" xfId="6" applyFont="1" applyBorder="1"/>
    <xf numFmtId="3" fontId="8" fillId="0" borderId="0" xfId="6" applyNumberFormat="1" applyFont="1" applyBorder="1" applyAlignment="1">
      <alignment horizontal="center"/>
    </xf>
    <xf numFmtId="0" fontId="8" fillId="0" borderId="0" xfId="6" applyFont="1"/>
    <xf numFmtId="0" fontId="8" fillId="0" borderId="0" xfId="6" applyFont="1" applyBorder="1" applyAlignment="1">
      <alignment horizontal="center"/>
    </xf>
    <xf numFmtId="0" fontId="8" fillId="0" borderId="0" xfId="6" applyFont="1" applyBorder="1"/>
    <xf numFmtId="0" fontId="8" fillId="0" borderId="0" xfId="6" applyFont="1" applyAlignment="1">
      <alignment horizontal="center"/>
    </xf>
    <xf numFmtId="9" fontId="6" fillId="0" borderId="0" xfId="6" applyNumberFormat="1" applyFont="1" applyAlignment="1">
      <alignment horizontal="center"/>
    </xf>
    <xf numFmtId="3" fontId="6" fillId="0" borderId="0" xfId="6" applyNumberFormat="1" applyFont="1" applyAlignment="1">
      <alignment horizontal="center"/>
    </xf>
    <xf numFmtId="0" fontId="6" fillId="0" borderId="0" xfId="6" applyFont="1" applyAlignment="1">
      <alignment horizontal="center"/>
    </xf>
    <xf numFmtId="0" fontId="10" fillId="0" borderId="1" xfId="16" applyFont="1" applyBorder="1" applyAlignment="1">
      <alignment horizontal="center"/>
    </xf>
    <xf numFmtId="0" fontId="10" fillId="0" borderId="1" xfId="16" applyFont="1" applyBorder="1"/>
    <xf numFmtId="0" fontId="22" fillId="0" borderId="1" xfId="16" applyBorder="1" applyAlignment="1">
      <alignment horizontal="center"/>
    </xf>
    <xf numFmtId="43" fontId="22" fillId="0" borderId="1" xfId="16" applyNumberFormat="1" applyBorder="1"/>
    <xf numFmtId="9" fontId="22" fillId="0" borderId="1" xfId="5" applyFont="1" applyBorder="1"/>
    <xf numFmtId="0" fontId="22" fillId="0" borderId="1" xfId="16" applyBorder="1"/>
    <xf numFmtId="43" fontId="6" fillId="0" borderId="0" xfId="2" applyFont="1"/>
    <xf numFmtId="0" fontId="8" fillId="0" borderId="2" xfId="6" applyFont="1" applyBorder="1" applyAlignment="1">
      <alignment horizontal="center"/>
    </xf>
    <xf numFmtId="9" fontId="5" fillId="5" borderId="3" xfId="12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/>
    </xf>
    <xf numFmtId="171" fontId="8" fillId="0" borderId="0" xfId="3" applyNumberFormat="1" applyFont="1" applyFill="1" applyAlignment="1">
      <alignment horizontal="left" wrapText="1"/>
    </xf>
    <xf numFmtId="171" fontId="9" fillId="0" borderId="0" xfId="3" applyNumberFormat="1" applyFont="1" applyFill="1" applyAlignment="1">
      <alignment horizontal="left"/>
    </xf>
    <xf numFmtId="171" fontId="9" fillId="0" borderId="0" xfId="3" applyNumberFormat="1" applyFont="1" applyFill="1"/>
    <xf numFmtId="167" fontId="9" fillId="0" borderId="0" xfId="0" applyNumberFormat="1" applyFont="1" applyFill="1" applyAlignment="1">
      <alignment horizontal="left"/>
    </xf>
    <xf numFmtId="0" fontId="8" fillId="3" borderId="0" xfId="0" applyFont="1" applyFill="1" applyAlignment="1">
      <alignment horizontal="center" wrapText="1"/>
    </xf>
    <xf numFmtId="0" fontId="9" fillId="3" borderId="0" xfId="0" applyFont="1" applyFill="1" applyAlignment="1">
      <alignment horizontal="center"/>
    </xf>
    <xf numFmtId="9" fontId="6" fillId="0" borderId="0" xfId="5" applyFont="1" applyFill="1"/>
    <xf numFmtId="164" fontId="6" fillId="0" borderId="0" xfId="2" applyNumberFormat="1" applyFont="1" applyFill="1" applyBorder="1"/>
    <xf numFmtId="3" fontId="6" fillId="0" borderId="0" xfId="6" applyNumberFormat="1" applyFont="1" applyFill="1" applyBorder="1"/>
    <xf numFmtId="9" fontId="6" fillId="0" borderId="0" xfId="7" applyFont="1" applyFill="1" applyBorder="1"/>
    <xf numFmtId="9" fontId="6" fillId="0" borderId="0" xfId="5" applyFont="1" applyFill="1" applyBorder="1"/>
    <xf numFmtId="9" fontId="6" fillId="0" borderId="0" xfId="7" applyFont="1" applyFill="1"/>
    <xf numFmtId="40" fontId="28" fillId="2" borderId="3" xfId="6" quotePrefix="1" applyNumberFormat="1" applyFont="1" applyFill="1" applyBorder="1" applyAlignment="1" applyProtection="1">
      <alignment horizontal="center"/>
      <protection locked="0"/>
    </xf>
    <xf numFmtId="40" fontId="29" fillId="2" borderId="3" xfId="6" quotePrefix="1" applyNumberFormat="1" applyFont="1" applyFill="1" applyBorder="1" applyAlignment="1" applyProtection="1">
      <alignment horizontal="center"/>
      <protection locked="0"/>
    </xf>
    <xf numFmtId="0" fontId="24" fillId="5" borderId="1" xfId="16" applyFont="1" applyFill="1" applyBorder="1" applyAlignment="1">
      <alignment horizontal="center" vertical="center" wrapText="1"/>
    </xf>
    <xf numFmtId="0" fontId="24" fillId="5" borderId="1" xfId="16" applyFont="1" applyFill="1" applyBorder="1" applyAlignment="1">
      <alignment vertical="center" wrapText="1"/>
    </xf>
    <xf numFmtId="43" fontId="0" fillId="0" borderId="1" xfId="15" applyFont="1" applyBorder="1"/>
    <xf numFmtId="0" fontId="24" fillId="5" borderId="1" xfId="16" applyFont="1" applyFill="1" applyBorder="1" applyAlignment="1">
      <alignment vertical="center"/>
    </xf>
    <xf numFmtId="0" fontId="24" fillId="5" borderId="1" xfId="16" applyFont="1" applyFill="1" applyBorder="1"/>
    <xf numFmtId="14" fontId="22" fillId="0" borderId="1" xfId="16" applyNumberFormat="1" applyBorder="1" applyAlignment="1">
      <alignment horizontal="right"/>
    </xf>
    <xf numFmtId="20" fontId="22" fillId="0" borderId="1" xfId="16" applyNumberFormat="1" applyBorder="1" applyAlignment="1">
      <alignment horizontal="right"/>
    </xf>
    <xf numFmtId="14" fontId="22" fillId="0" borderId="1" xfId="16" applyNumberFormat="1" applyBorder="1"/>
    <xf numFmtId="164" fontId="6" fillId="11" borderId="0" xfId="2" applyNumberFormat="1" applyFont="1" applyFill="1"/>
    <xf numFmtId="0" fontId="6" fillId="11" borderId="0" xfId="6" applyFont="1" applyFill="1" applyBorder="1"/>
    <xf numFmtId="0" fontId="8" fillId="0" borderId="2" xfId="6" applyFont="1" applyBorder="1" applyAlignment="1">
      <alignment horizontal="center"/>
    </xf>
    <xf numFmtId="3" fontId="8" fillId="0" borderId="2" xfId="6" applyNumberFormat="1" applyFont="1" applyBorder="1" applyAlignment="1">
      <alignment horizontal="center"/>
    </xf>
    <xf numFmtId="3" fontId="6" fillId="0" borderId="2" xfId="6" applyNumberFormat="1" applyFont="1" applyBorder="1" applyAlignment="1">
      <alignment horizontal="center"/>
    </xf>
    <xf numFmtId="0" fontId="6" fillId="0" borderId="2" xfId="6" applyFont="1" applyBorder="1" applyAlignment="1">
      <alignment horizontal="center"/>
    </xf>
    <xf numFmtId="9" fontId="5" fillId="5" borderId="3" xfId="12" applyNumberFormat="1" applyFont="1" applyFill="1" applyBorder="1" applyAlignment="1">
      <alignment horizontal="center" vertical="center" wrapText="1"/>
    </xf>
  </cellXfs>
  <cellStyles count="20">
    <cellStyle name="Comma" xfId="2" builtinId="3"/>
    <cellStyle name="Comma 2" xfId="10" xr:uid="{0924F0CD-92A4-4EB4-B4D8-C6A07E8F2931}"/>
    <cellStyle name="Comma 3" xfId="13" xr:uid="{C1E60C4E-272E-46EA-89BF-F4E755503570}"/>
    <cellStyle name="Comma 3 2" xfId="11" xr:uid="{AF854901-8217-4B2C-9C6E-6DFE5FA9E8F3}"/>
    <cellStyle name="Comma 4" xfId="15" xr:uid="{ABB16468-5EC5-4CA1-BB15-7566ED59E5C6}"/>
    <cellStyle name="Currency" xfId="3" builtinId="4"/>
    <cellStyle name="Hyperlink" xfId="4" builtinId="8"/>
    <cellStyle name="Normal" xfId="0" builtinId="0"/>
    <cellStyle name="Normal 2" xfId="1" xr:uid="{27A6218A-6233-4BAD-B7EB-70A9B45C7C02}"/>
    <cellStyle name="Normal 2 2" xfId="14" xr:uid="{A0ECEC81-871C-42BB-A09D-D280EDE5EE05}"/>
    <cellStyle name="Normal 2 3" xfId="19" xr:uid="{2CC70A35-F83F-477C-8F7E-B0882EDA06A1}"/>
    <cellStyle name="Normal 2 48" xfId="12" xr:uid="{EF36E324-8572-4486-B3AD-B66F5FBC0833}"/>
    <cellStyle name="Normal 3" xfId="6" xr:uid="{81CA9F6D-C806-4B51-A86F-6308750004F8}"/>
    <cellStyle name="Normal 3 2" xfId="17" xr:uid="{4038063D-604D-49B7-B67E-A2A01E881A90}"/>
    <cellStyle name="Normal 4" xfId="16" xr:uid="{B306EBAE-5C3F-4A92-B8D5-4E4EFE32812E}"/>
    <cellStyle name="Normal 5" xfId="18" xr:uid="{BBA1E0A9-1531-4DE2-A9D4-64167F044060}"/>
    <cellStyle name="Normal 60" xfId="9" xr:uid="{E713873D-8A00-488C-9ED6-8A23ADA6B129}"/>
    <cellStyle name="Normal 61" xfId="8" xr:uid="{6BA3F945-9C26-4780-AE85-5012EBDCE72F}"/>
    <cellStyle name="Percent" xfId="5" builtinId="5"/>
    <cellStyle name="Percent 2" xfId="7" xr:uid="{A0DFC12E-DBCE-4CCA-8700-A9B0606E25C7}"/>
  </cellStyles>
  <dxfs count="35">
    <dxf>
      <alignment horizontal="center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0" formatCode="General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70</xdr:row>
      <xdr:rowOff>0</xdr:rowOff>
    </xdr:from>
    <xdr:to>
      <xdr:col>5</xdr:col>
      <xdr:colOff>3026653</xdr:colOff>
      <xdr:row>102</xdr:row>
      <xdr:rowOff>16875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1CE4758-5C9C-408F-88C9-462177AB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599459"/>
          <a:ext cx="11209524" cy="57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</xdr:colOff>
      <xdr:row>103</xdr:row>
      <xdr:rowOff>0</xdr:rowOff>
    </xdr:from>
    <xdr:to>
      <xdr:col>5</xdr:col>
      <xdr:colOff>2801815</xdr:colOff>
      <xdr:row>136</xdr:row>
      <xdr:rowOff>58158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59BD4CB-D60F-48CC-98F3-6C95DC5BF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494" y="17893553"/>
          <a:ext cx="10946362" cy="5961529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28</xdr:row>
      <xdr:rowOff>0</xdr:rowOff>
    </xdr:from>
    <xdr:to>
      <xdr:col>24</xdr:col>
      <xdr:colOff>746627</xdr:colOff>
      <xdr:row>66</xdr:row>
      <xdr:rowOff>16585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D7450DD-F0EF-A806-34C2-EEBF21F7E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80895" y="6069106"/>
          <a:ext cx="7352270" cy="6822141"/>
        </a:xfrm>
        <a:prstGeom prst="rect">
          <a:avLst/>
        </a:prstGeom>
      </xdr:spPr>
    </xdr:pic>
    <xdr:clientData/>
  </xdr:twoCellAnchor>
  <xdr:twoCellAnchor editAs="oneCell">
    <xdr:from>
      <xdr:col>24</xdr:col>
      <xdr:colOff>1882588</xdr:colOff>
      <xdr:row>28</xdr:row>
      <xdr:rowOff>26894</xdr:rowOff>
    </xdr:from>
    <xdr:to>
      <xdr:col>28</xdr:col>
      <xdr:colOff>477241</xdr:colOff>
      <xdr:row>56</xdr:row>
      <xdr:rowOff>98087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A8A067-5BC7-917B-6339-337ABC2B1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461506" y="6096000"/>
          <a:ext cx="5523809" cy="509523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102</xdr:row>
      <xdr:rowOff>0</xdr:rowOff>
    </xdr:from>
    <xdr:to>
      <xdr:col>25</xdr:col>
      <xdr:colOff>745190</xdr:colOff>
      <xdr:row>132</xdr:row>
      <xdr:rowOff>55461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4AAFB17-AE01-4BCC-913B-B07F9734C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980894" y="19336871"/>
          <a:ext cx="11666667" cy="543809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70</xdr:row>
      <xdr:rowOff>0</xdr:rowOff>
    </xdr:from>
    <xdr:to>
      <xdr:col>24</xdr:col>
      <xdr:colOff>3087690</xdr:colOff>
      <xdr:row>99</xdr:row>
      <xdr:rowOff>171900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FAF388C-839F-46E7-84E1-B08311AFF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980894" y="13599459"/>
          <a:ext cx="9685714" cy="53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5</xdr:col>
      <xdr:colOff>1788672</xdr:colOff>
      <xdr:row>65</xdr:row>
      <xdr:rowOff>168902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BCBD9E5-FC6D-4189-A1CF-40F51E41B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26353" y="6069106"/>
          <a:ext cx="9952381" cy="68065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5</xdr:col>
      <xdr:colOff>2950690</xdr:colOff>
      <xdr:row>175</xdr:row>
      <xdr:rowOff>20192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3D717D-D0A7-576D-7B46-FBAE6EE0A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5118" y="25448559"/>
          <a:ext cx="11104762" cy="6104762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141</xdr:row>
      <xdr:rowOff>0</xdr:rowOff>
    </xdr:from>
    <xdr:to>
      <xdr:col>24</xdr:col>
      <xdr:colOff>16212</xdr:colOff>
      <xdr:row>174</xdr:row>
      <xdr:rowOff>172819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A0A8CB5-C2F4-D508-E6F4-85AB338B3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534529" y="25448559"/>
          <a:ext cx="6571429" cy="60761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2R)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1-2012\1.%20Administrative%20Files\FRS%20v7.82%20FY2012%20Dataset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1-Budget%20Templates%20Received\CC311-101_2011%20Budget%20Template-311-101-Feb%205v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AM1\2010%20Budget%20-%20CC39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lients\M\Milton%20Hydro%20Servides%20Inc-60119789\zz%20Work-in-Progress\2015%20Tax\MHDI%20DEC%2015%20Tax%20Provision\C-03%20Tax%20Provision%20Working%20Paper%20MHDI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stribution_Rate_Application_2008_Forward_Test_Year\Horizon%20Rate%20Model\Exhibit%203%20Distribution%20Revenue%20Throughputs%202006%20to%202008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Forecasts\2012\Q3-2012\4.%20Summarized%20Forecast%20Templates\2.%20Forecast%20Master%20-%20Q3%202012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5.%20Budget%20Templates%20Received\1.%20Operating%20Budget%20Templates\2012-13%20Budget%20Template-Cost%20Centre%20522-101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dget%202010\Budget%20Templates%20Received%20-%20Project%20Capital\Copy%20of%20Capital%20Budget%202010%20St%20%20Catharines%20(U)_Sent%20to%20Terry%20in%20Finance%20on%20Aug%2027-with%20Asset%20Categori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Business%20Planning\Budget%202009\01%20-%20Budget%20Templates\01%20-%20Received\Consolidation\EDO\Back-up\Copy%20of%20November%202008%20Financial%20Statement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files\sjh\MD&amp;A\2009\July%202009\Horizon%20Var%20Analysis%20Capex%20July'09-with%20Detail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ations%20Department\Department%20Applications\Rates\2013%20Electricity%20Rates\$Models\Final%202013%20IRM%20RG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Financials%202013\9.%20September\HUC%20Consolidated%20September%202013%20(FINAL%202013_10_15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2\8.%20Budget%20Review%20Charts-2012\Source\Financial%20Report%20Consolidator%20(20110920T)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2011%20Payroll%20Analysis\Budget%202011%20Payroll%20Summary%20TH%20Dec%2013%20201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Market%20Operations\Department%20Applications\Reports\Rates\Electricity%20Rates%20-%20Billing%20Determinants%20Database\2012%20IRM%20DEVELOPMENT\2012%20IRM%20MODEL%20(2ND%20AND%203RD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OEB%20Rate%20Applications/2024%20IRM%20Application/01%20-%20Application%20and%20Model%20Preparation/05%20-%20LRAMVA/E+%20RZ/GBE(EPLUS)_2024_Generic_LRAMVA_Workform_1.2_20230628%20-%20V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oeb.ca/PROGRAMS/Portfolio%20of%20Programs%20-%20Consolidated%20View/Reports/LDC%20Quarterly%20Report%20Template/Results%20by%20LDC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\Oakville%20Hydro%20Corporation-60234865\2007WP-Oakville%20Hydro%20Corporation\2007WP-Oakville%20Hydro%20Electricity%20Distribution%20Inc\OHD\07%20-%20IT%20Provision%20WP%20-%20Oakville%20Hydr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r\My%20Documents\2012-13%20Budget%20Template-Cost%20Centre%20500-101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plications%20Department\Department%20Applications\Application%20Review%20Process\Rec%20%231%20-%20Application%20Filing%20Requirements\Testing%20Protocols%20for%20Models%20and%20Appendices\2014%20IRM%20Rate%20Generator_V2.3_FOR%20TESTING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INANCE\2010\EDI\Regulatory%20Assets\Monthly%20RSVA%20balances%20-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Account%201576%20Analysis\2016_Filing_Requirements_Chapter2_Appendice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av\Spreadsheets\Budget%20Info%202010\Budget%20Templates\Finals\2010%20Budget%20-%20CC311-101_R8%20-%20after%20Aug%204-tem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ca\Local%20Settings\Temporary%20Internet%20Files\Content.Outlook\HGN6OOMV\Capital%20Summary-R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usiness%20Planning\Budget%202011\Budget%20Templates%20Received\CC620-101_2011%20Budget%20Template-CC620%20working%20v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hamfsr01\cls\O\Oakville%20Hydro%20Corporation-60234865\2007WP-Oakville%20Hydro%20Corporation\2007WP-El-Con%20Construction\07%20-%20Tax%20Provision%20-%20El-Con%20Construction\07%20-%20IT%20Provision%20WP%20-%20El%20Con%20Construc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"/>
      <sheetName val="|Index|"/>
      <sheetName val="|OPEX|"/>
      <sheetName val="|RC|"/>
      <sheetName val="|BP OPEX|"/>
      <sheetName val="|BP CAPEX|"/>
      <sheetName val="|BP SS|"/>
      <sheetName val="|FS|"/>
      <sheetName val="&lt;Income Statement&gt;"/>
      <sheetName val="&lt;Review Chart&gt;"/>
      <sheetName val="Data"/>
      <sheetName val="BC"/>
    </sheetNames>
    <sheetDataSet>
      <sheetData sheetId="0">
        <row r="2">
          <cell r="A2" t="str">
            <v>BD</v>
          </cell>
          <cell r="G2">
            <v>1005</v>
          </cell>
          <cell r="I2">
            <v>230200</v>
          </cell>
        </row>
        <row r="3">
          <cell r="A3" t="str">
            <v>CC</v>
          </cell>
          <cell r="E3" t="str">
            <v>10-400</v>
          </cell>
          <cell r="G3">
            <v>1104</v>
          </cell>
          <cell r="I3">
            <v>408000</v>
          </cell>
          <cell r="K3" t="str">
            <v>11-501-9073</v>
          </cell>
        </row>
        <row r="4">
          <cell r="A4" t="str">
            <v>CC Segmented-CDM (CO#14)</v>
          </cell>
          <cell r="E4" t="str">
            <v>11-100</v>
          </cell>
          <cell r="G4">
            <v>1140</v>
          </cell>
          <cell r="I4">
            <v>408001</v>
          </cell>
          <cell r="K4" t="str">
            <v>11-501-9080</v>
          </cell>
        </row>
        <row r="5">
          <cell r="A5" t="str">
            <v>CC Segmented-CS Regulated (CO#11)</v>
          </cell>
          <cell r="E5" t="str">
            <v>11-200</v>
          </cell>
          <cell r="G5">
            <v>1180</v>
          </cell>
          <cell r="I5">
            <v>408002</v>
          </cell>
          <cell r="K5" t="str">
            <v>11-502-9073</v>
          </cell>
        </row>
        <row r="6">
          <cell r="A6" t="str">
            <v>CC Segmented-CS Unregulated (CO#12)</v>
          </cell>
          <cell r="E6" t="str">
            <v>11-201</v>
          </cell>
          <cell r="G6">
            <v>1200</v>
          </cell>
          <cell r="I6">
            <v>408003</v>
          </cell>
          <cell r="K6" t="str">
            <v>11-502-9090</v>
          </cell>
        </row>
        <row r="7">
          <cell r="A7" t="str">
            <v>CC Segmented-Customer Connections</v>
          </cell>
          <cell r="E7" t="str">
            <v>11-205</v>
          </cell>
          <cell r="G7">
            <v>1305</v>
          </cell>
          <cell r="I7">
            <v>408004</v>
          </cell>
          <cell r="K7" t="str">
            <v>11-503-9073</v>
          </cell>
        </row>
        <row r="8">
          <cell r="A8" t="str">
            <v>CC-CC#11-310</v>
          </cell>
          <cell r="E8" t="str">
            <v>11-210</v>
          </cell>
          <cell r="G8">
            <v>1330</v>
          </cell>
          <cell r="I8">
            <v>408005</v>
          </cell>
          <cell r="K8" t="str">
            <v>11-503-9090</v>
          </cell>
        </row>
        <row r="9">
          <cell r="A9" t="str">
            <v>CC-CC#11-311</v>
          </cell>
          <cell r="E9" t="str">
            <v>11-211</v>
          </cell>
          <cell r="G9">
            <v>1350</v>
          </cell>
          <cell r="I9">
            <v>408006</v>
          </cell>
          <cell r="K9" t="str">
            <v>11-521-9080</v>
          </cell>
        </row>
        <row r="10">
          <cell r="A10" t="str">
            <v>CC-CC#11-312</v>
          </cell>
          <cell r="E10" t="str">
            <v>11-212</v>
          </cell>
          <cell r="G10">
            <v>1532</v>
          </cell>
          <cell r="I10">
            <v>408008</v>
          </cell>
          <cell r="K10" t="str">
            <v>11-522-9073</v>
          </cell>
        </row>
        <row r="11">
          <cell r="A11" t="str">
            <v>CC-CC#11-314</v>
          </cell>
          <cell r="E11" t="str">
            <v>11-213</v>
          </cell>
          <cell r="G11">
            <v>1556</v>
          </cell>
          <cell r="I11">
            <v>408009</v>
          </cell>
          <cell r="K11" t="str">
            <v>11-522-9080</v>
          </cell>
        </row>
        <row r="12">
          <cell r="A12" t="str">
            <v>CC-CC#11-392</v>
          </cell>
          <cell r="E12" t="str">
            <v>11-214</v>
          </cell>
          <cell r="G12">
            <v>1565</v>
          </cell>
          <cell r="I12">
            <v>408010</v>
          </cell>
          <cell r="K12" t="str">
            <v>11-543-9041</v>
          </cell>
        </row>
        <row r="13">
          <cell r="A13" t="str">
            <v>CC-CDM</v>
          </cell>
          <cell r="E13" t="str">
            <v>11-293</v>
          </cell>
          <cell r="G13">
            <v>1567</v>
          </cell>
          <cell r="I13">
            <v>408018</v>
          </cell>
          <cell r="K13" t="str">
            <v>11-544-9073</v>
          </cell>
        </row>
        <row r="14">
          <cell r="A14" t="str">
            <v>CC-Customer Connections</v>
          </cell>
          <cell r="E14" t="str">
            <v>11-306</v>
          </cell>
          <cell r="G14">
            <v>1572</v>
          </cell>
          <cell r="I14">
            <v>408030</v>
          </cell>
          <cell r="K14" t="str">
            <v>11-544-9090</v>
          </cell>
        </row>
        <row r="15">
          <cell r="A15" t="str">
            <v>CC-Customer Service</v>
          </cell>
          <cell r="E15" t="str">
            <v>11-310</v>
          </cell>
          <cell r="G15">
            <v>1635</v>
          </cell>
          <cell r="I15">
            <v>408031</v>
          </cell>
          <cell r="K15" t="str">
            <v>11-545-9040</v>
          </cell>
        </row>
        <row r="16">
          <cell r="A16" t="str">
            <v>CC-Executive</v>
          </cell>
          <cell r="E16" t="str">
            <v>11-311</v>
          </cell>
          <cell r="G16">
            <v>1640</v>
          </cell>
          <cell r="I16">
            <v>408032</v>
          </cell>
          <cell r="K16" t="str">
            <v>11-545-9090</v>
          </cell>
        </row>
        <row r="17">
          <cell r="A17" t="str">
            <v>CDM</v>
          </cell>
          <cell r="E17" t="str">
            <v>11-312</v>
          </cell>
          <cell r="G17">
            <v>1740</v>
          </cell>
          <cell r="I17">
            <v>408033</v>
          </cell>
          <cell r="K17" t="str">
            <v>(blank)</v>
          </cell>
        </row>
        <row r="18">
          <cell r="A18" t="str">
            <v>CDM-CC#14-330</v>
          </cell>
          <cell r="E18" t="str">
            <v>11-313</v>
          </cell>
          <cell r="G18">
            <v>1808</v>
          </cell>
          <cell r="I18">
            <v>408034</v>
          </cell>
        </row>
        <row r="19">
          <cell r="A19" t="str">
            <v>CDM-CC#14-331</v>
          </cell>
          <cell r="E19" t="str">
            <v>11-314</v>
          </cell>
          <cell r="G19">
            <v>1820</v>
          </cell>
          <cell r="I19">
            <v>408035</v>
          </cell>
        </row>
        <row r="20">
          <cell r="A20" t="str">
            <v>CFO</v>
          </cell>
          <cell r="E20" t="str">
            <v>11-315</v>
          </cell>
          <cell r="G20">
            <v>1830</v>
          </cell>
          <cell r="I20">
            <v>408036</v>
          </cell>
        </row>
        <row r="21">
          <cell r="A21" t="str">
            <v>CFO-CEO Executive</v>
          </cell>
          <cell r="E21" t="str">
            <v>11-392</v>
          </cell>
          <cell r="G21">
            <v>1835</v>
          </cell>
          <cell r="I21">
            <v>408037</v>
          </cell>
        </row>
        <row r="22">
          <cell r="A22" t="str">
            <v>CFO-CFO Executive</v>
          </cell>
          <cell r="E22" t="str">
            <v>11-500</v>
          </cell>
          <cell r="G22">
            <v>1840</v>
          </cell>
          <cell r="I22">
            <v>408038</v>
          </cell>
        </row>
        <row r="23">
          <cell r="A23" t="str">
            <v>CFO-Financial Services</v>
          </cell>
          <cell r="E23" t="str">
            <v>11-501</v>
          </cell>
          <cell r="G23">
            <v>1845</v>
          </cell>
          <cell r="I23">
            <v>408040</v>
          </cell>
        </row>
        <row r="24">
          <cell r="A24" t="str">
            <v>CFO-IS&amp;IT</v>
          </cell>
          <cell r="E24" t="str">
            <v>11-502</v>
          </cell>
          <cell r="G24">
            <v>1850</v>
          </cell>
          <cell r="I24">
            <v>408044</v>
          </cell>
        </row>
        <row r="25">
          <cell r="A25" t="str">
            <v>CFO-Regulatory Services</v>
          </cell>
          <cell r="E25" t="str">
            <v>11-503</v>
          </cell>
          <cell r="G25">
            <v>1855</v>
          </cell>
          <cell r="I25">
            <v>408046</v>
          </cell>
        </row>
        <row r="26">
          <cell r="A26" t="str">
            <v>CO#11 Consolidated</v>
          </cell>
          <cell r="E26" t="str">
            <v>11-504</v>
          </cell>
          <cell r="G26">
            <v>1860</v>
          </cell>
          <cell r="I26">
            <v>408070</v>
          </cell>
        </row>
        <row r="27">
          <cell r="A27" t="str">
            <v>CO#11 Consolidated HL</v>
          </cell>
          <cell r="E27" t="str">
            <v>11-521</v>
          </cell>
          <cell r="G27">
            <v>1861</v>
          </cell>
          <cell r="I27">
            <v>408071</v>
          </cell>
        </row>
        <row r="28">
          <cell r="A28" t="str">
            <v>Consolidated SS</v>
          </cell>
          <cell r="E28" t="str">
            <v>11-522</v>
          </cell>
          <cell r="G28">
            <v>1906</v>
          </cell>
          <cell r="I28">
            <v>408200</v>
          </cell>
        </row>
        <row r="29">
          <cell r="A29" t="str">
            <v>CS</v>
          </cell>
          <cell r="E29" t="str">
            <v>11-523</v>
          </cell>
          <cell r="G29">
            <v>1908</v>
          </cell>
          <cell r="I29">
            <v>408210</v>
          </cell>
        </row>
        <row r="30">
          <cell r="A30" t="str">
            <v>CS-Board of Directors</v>
          </cell>
          <cell r="E30" t="str">
            <v>11-524</v>
          </cell>
          <cell r="G30">
            <v>1915</v>
          </cell>
          <cell r="I30">
            <v>408220</v>
          </cell>
        </row>
        <row r="31">
          <cell r="A31" t="str">
            <v>CS-Corporate Communications</v>
          </cell>
          <cell r="E31" t="str">
            <v>11-525</v>
          </cell>
          <cell r="G31">
            <v>1920</v>
          </cell>
          <cell r="I31">
            <v>408400</v>
          </cell>
        </row>
        <row r="32">
          <cell r="A32" t="str">
            <v>CS-Corporate Services - Executive</v>
          </cell>
          <cell r="E32" t="str">
            <v>11-526</v>
          </cell>
          <cell r="G32">
            <v>1925</v>
          </cell>
          <cell r="I32">
            <v>408410</v>
          </cell>
        </row>
        <row r="33">
          <cell r="A33" t="str">
            <v>CS-Facilities</v>
          </cell>
          <cell r="E33" t="str">
            <v>11-543</v>
          </cell>
          <cell r="G33">
            <v>1930</v>
          </cell>
          <cell r="I33">
            <v>408500</v>
          </cell>
        </row>
        <row r="34">
          <cell r="A34" t="str">
            <v>CS-Healthy Workplace &amp; Safety</v>
          </cell>
          <cell r="E34" t="str">
            <v>11-544</v>
          </cell>
          <cell r="G34">
            <v>1935</v>
          </cell>
          <cell r="I34">
            <v>410000</v>
          </cell>
        </row>
        <row r="35">
          <cell r="A35" t="str">
            <v>CS-Human Resources</v>
          </cell>
          <cell r="E35" t="str">
            <v>11-545</v>
          </cell>
          <cell r="G35">
            <v>1940</v>
          </cell>
          <cell r="I35">
            <v>411000</v>
          </cell>
        </row>
        <row r="36">
          <cell r="A36" t="str">
            <v>Financial Statements</v>
          </cell>
          <cell r="E36" t="str">
            <v>11-591</v>
          </cell>
          <cell r="G36">
            <v>1945</v>
          </cell>
          <cell r="I36">
            <v>411500</v>
          </cell>
        </row>
        <row r="37">
          <cell r="A37" t="str">
            <v>HESI (CO#30)</v>
          </cell>
          <cell r="E37" t="str">
            <v>11-592</v>
          </cell>
          <cell r="G37">
            <v>1955</v>
          </cell>
          <cell r="I37">
            <v>412500</v>
          </cell>
        </row>
        <row r="38">
          <cell r="A38" t="str">
            <v>IS&amp;IT-CC#11-210</v>
          </cell>
          <cell r="E38" t="str">
            <v>11-593</v>
          </cell>
          <cell r="G38">
            <v>1960</v>
          </cell>
          <cell r="I38">
            <v>420000</v>
          </cell>
        </row>
        <row r="39">
          <cell r="A39" t="str">
            <v>IS&amp;IT-CC#11-211</v>
          </cell>
          <cell r="E39" t="str">
            <v>11-600</v>
          </cell>
          <cell r="G39">
            <v>1995</v>
          </cell>
          <cell r="I39">
            <v>421000</v>
          </cell>
        </row>
        <row r="40">
          <cell r="A40" t="str">
            <v>IS&amp;IT-CC#11-212</v>
          </cell>
          <cell r="E40" t="str">
            <v>11-601</v>
          </cell>
          <cell r="G40">
            <v>2005</v>
          </cell>
          <cell r="I40">
            <v>421100</v>
          </cell>
        </row>
        <row r="41">
          <cell r="A41" t="str">
            <v>IS&amp;IT-CC#11-213</v>
          </cell>
          <cell r="E41" t="str">
            <v>11-620</v>
          </cell>
          <cell r="G41">
            <v>2055</v>
          </cell>
          <cell r="I41">
            <v>421500</v>
          </cell>
        </row>
        <row r="42">
          <cell r="A42" t="str">
            <v>IS&amp;IT-CC#11-214</v>
          </cell>
          <cell r="E42" t="str">
            <v>11-650</v>
          </cell>
          <cell r="G42">
            <v>2205</v>
          </cell>
          <cell r="I42">
            <v>421600</v>
          </cell>
        </row>
        <row r="43">
          <cell r="A43" t="str">
            <v>IS&amp;IT-CC#11-293</v>
          </cell>
          <cell r="E43" t="str">
            <v>11-651</v>
          </cell>
          <cell r="G43">
            <v>2210</v>
          </cell>
          <cell r="I43">
            <v>421700</v>
          </cell>
        </row>
        <row r="44">
          <cell r="A44" t="str">
            <v>Solar PV (CO#13)</v>
          </cell>
          <cell r="E44" t="str">
            <v>11-652</v>
          </cell>
          <cell r="G44">
            <v>2220</v>
          </cell>
          <cell r="I44">
            <v>421800</v>
          </cell>
        </row>
        <row r="45">
          <cell r="A45" t="str">
            <v>UOD</v>
          </cell>
          <cell r="E45" t="str">
            <v>11-653</v>
          </cell>
          <cell r="G45">
            <v>2264</v>
          </cell>
          <cell r="I45">
            <v>421900</v>
          </cell>
        </row>
        <row r="46">
          <cell r="A46" t="str">
            <v>UOD CC#11-500</v>
          </cell>
          <cell r="E46" t="str">
            <v>11-654</v>
          </cell>
          <cell r="G46">
            <v>2292</v>
          </cell>
          <cell r="I46">
            <v>422000</v>
          </cell>
        </row>
        <row r="47">
          <cell r="A47" t="str">
            <v>UOD CC#11-501</v>
          </cell>
          <cell r="E47" t="str">
            <v>11-655</v>
          </cell>
          <cell r="G47">
            <v>2425</v>
          </cell>
          <cell r="I47">
            <v>422100</v>
          </cell>
        </row>
        <row r="48">
          <cell r="A48" t="str">
            <v>UOD CC#11-502</v>
          </cell>
          <cell r="E48" t="str">
            <v>11-680</v>
          </cell>
          <cell r="G48">
            <v>4025</v>
          </cell>
          <cell r="I48">
            <v>422200</v>
          </cell>
        </row>
        <row r="49">
          <cell r="A49" t="str">
            <v>UOD CC#11-502-101</v>
          </cell>
          <cell r="E49" t="str">
            <v>11-800</v>
          </cell>
          <cell r="G49">
            <v>4068</v>
          </cell>
          <cell r="I49">
            <v>422300</v>
          </cell>
        </row>
        <row r="50">
          <cell r="A50" t="str">
            <v>UOD CC#11-502-102</v>
          </cell>
          <cell r="E50" t="str">
            <v>11-810</v>
          </cell>
          <cell r="G50">
            <v>4080</v>
          </cell>
          <cell r="I50">
            <v>422400</v>
          </cell>
        </row>
        <row r="51">
          <cell r="A51" t="str">
            <v>UOD CC#11-503</v>
          </cell>
          <cell r="E51" t="str">
            <v>11-811</v>
          </cell>
          <cell r="G51">
            <v>4082</v>
          </cell>
          <cell r="I51">
            <v>422500</v>
          </cell>
        </row>
        <row r="52">
          <cell r="A52" t="str">
            <v>UOD CC#11-503-101</v>
          </cell>
          <cell r="E52" t="str">
            <v>11-822</v>
          </cell>
          <cell r="G52">
            <v>4084</v>
          </cell>
          <cell r="I52">
            <v>423000</v>
          </cell>
        </row>
        <row r="53">
          <cell r="A53" t="str">
            <v>UOD CC#11-503-102</v>
          </cell>
          <cell r="E53" t="str">
            <v>11-823</v>
          </cell>
          <cell r="G53">
            <v>4210</v>
          </cell>
          <cell r="I53">
            <v>423500</v>
          </cell>
        </row>
        <row r="54">
          <cell r="A54" t="str">
            <v>UOD CC#11-504</v>
          </cell>
          <cell r="E54" t="str">
            <v>11-830</v>
          </cell>
          <cell r="G54">
            <v>4225</v>
          </cell>
          <cell r="I54">
            <v>424000</v>
          </cell>
        </row>
        <row r="55">
          <cell r="A55" t="str">
            <v>UOD CC#11-521</v>
          </cell>
          <cell r="E55" t="str">
            <v>11-900</v>
          </cell>
          <cell r="G55">
            <v>4235</v>
          </cell>
          <cell r="I55">
            <v>424500</v>
          </cell>
        </row>
        <row r="56">
          <cell r="A56" t="str">
            <v>UOD CC#11-522</v>
          </cell>
          <cell r="E56" t="str">
            <v>11-990</v>
          </cell>
          <cell r="G56">
            <v>4245</v>
          </cell>
          <cell r="I56">
            <v>426000</v>
          </cell>
        </row>
        <row r="57">
          <cell r="A57" t="str">
            <v>UOD CC#11-523</v>
          </cell>
          <cell r="E57" t="str">
            <v>11-Cost Center</v>
          </cell>
          <cell r="G57">
            <v>4324</v>
          </cell>
          <cell r="I57">
            <v>426130</v>
          </cell>
        </row>
        <row r="58">
          <cell r="A58" t="str">
            <v>UOD CC#11-524</v>
          </cell>
          <cell r="E58" t="str">
            <v>11-SGL1-Id</v>
          </cell>
          <cell r="G58">
            <v>4325</v>
          </cell>
          <cell r="I58">
            <v>427000</v>
          </cell>
        </row>
        <row r="59">
          <cell r="A59" t="str">
            <v>UOD CC#11-525-101</v>
          </cell>
          <cell r="E59" t="str">
            <v>12-300</v>
          </cell>
          <cell r="G59">
            <v>4355</v>
          </cell>
          <cell r="I59">
            <v>427500</v>
          </cell>
        </row>
        <row r="60">
          <cell r="A60" t="str">
            <v>UOD CC#11-525-102</v>
          </cell>
          <cell r="E60" t="str">
            <v>12-301</v>
          </cell>
          <cell r="G60">
            <v>4375</v>
          </cell>
          <cell r="I60">
            <v>429900</v>
          </cell>
        </row>
        <row r="61">
          <cell r="A61" t="str">
            <v>UOD CC#11-543</v>
          </cell>
          <cell r="E61" t="str">
            <v>12-302</v>
          </cell>
          <cell r="G61">
            <v>4380</v>
          </cell>
          <cell r="I61">
            <v>430000</v>
          </cell>
        </row>
        <row r="62">
          <cell r="A62" t="str">
            <v>UOD CC#11-544</v>
          </cell>
          <cell r="E62" t="str">
            <v>12-303</v>
          </cell>
          <cell r="G62">
            <v>4390</v>
          </cell>
          <cell r="I62">
            <v>431000</v>
          </cell>
        </row>
        <row r="63">
          <cell r="A63" t="str">
            <v>UOD CC#11-544-101</v>
          </cell>
          <cell r="E63" t="str">
            <v>12-304</v>
          </cell>
          <cell r="G63">
            <v>4405</v>
          </cell>
          <cell r="I63">
            <v>431500</v>
          </cell>
        </row>
        <row r="64">
          <cell r="A64" t="str">
            <v>UOD CC#11-544-102</v>
          </cell>
          <cell r="E64" t="str">
            <v>12-305</v>
          </cell>
          <cell r="G64">
            <v>4510</v>
          </cell>
          <cell r="I64">
            <v>440000</v>
          </cell>
        </row>
        <row r="65">
          <cell r="A65" t="str">
            <v>UOD CC#11-545</v>
          </cell>
          <cell r="E65" t="str">
            <v>13-823</v>
          </cell>
          <cell r="G65">
            <v>4615</v>
          </cell>
          <cell r="I65">
            <v>440010</v>
          </cell>
        </row>
        <row r="66">
          <cell r="A66" t="str">
            <v>UOD CC#11-545-101</v>
          </cell>
          <cell r="E66" t="str">
            <v>13-Solar</v>
          </cell>
          <cell r="G66">
            <v>4635</v>
          </cell>
          <cell r="I66">
            <v>440020</v>
          </cell>
        </row>
        <row r="67">
          <cell r="A67" t="str">
            <v>UOD CC#11-545-102</v>
          </cell>
          <cell r="E67" t="str">
            <v>14-330</v>
          </cell>
          <cell r="G67">
            <v>4720</v>
          </cell>
          <cell r="I67">
            <v>440030</v>
          </cell>
        </row>
        <row r="68">
          <cell r="A68" t="str">
            <v>UOD CC#11-591</v>
          </cell>
          <cell r="E68" t="str">
            <v>14-331</v>
          </cell>
          <cell r="G68">
            <v>4805</v>
          </cell>
          <cell r="I68">
            <v>440040</v>
          </cell>
        </row>
        <row r="69">
          <cell r="A69" t="str">
            <v>UOD CC#11-592</v>
          </cell>
          <cell r="E69" t="str">
            <v>30-822</v>
          </cell>
          <cell r="G69">
            <v>4830</v>
          </cell>
          <cell r="I69">
            <v>440050</v>
          </cell>
        </row>
        <row r="70">
          <cell r="A70" t="str">
            <v>UOD CC#11-593</v>
          </cell>
          <cell r="E70" t="str">
            <v>30-S300</v>
          </cell>
          <cell r="G70">
            <v>4850</v>
          </cell>
          <cell r="I70">
            <v>440060</v>
          </cell>
        </row>
        <row r="71">
          <cell r="A71" t="str">
            <v>UOD-C&amp;MS</v>
          </cell>
          <cell r="E71" t="str">
            <v>30-S310</v>
          </cell>
          <cell r="G71">
            <v>4935</v>
          </cell>
          <cell r="I71">
            <v>440070</v>
          </cell>
        </row>
        <row r="72">
          <cell r="A72" t="str">
            <v>UOD-EO&amp;OI</v>
          </cell>
          <cell r="E72" t="str">
            <v>30-S320</v>
          </cell>
          <cell r="G72">
            <v>5005</v>
          </cell>
          <cell r="I72">
            <v>440080</v>
          </cell>
        </row>
        <row r="73">
          <cell r="A73" t="str">
            <v>UOD-Executive</v>
          </cell>
          <cell r="E73" t="str">
            <v>30-S330</v>
          </cell>
          <cell r="G73">
            <v>5010</v>
          </cell>
          <cell r="I73">
            <v>440090</v>
          </cell>
        </row>
        <row r="74">
          <cell r="A74" t="str">
            <v>UOD-Supply Chain</v>
          </cell>
          <cell r="E74" t="str">
            <v>30-S340</v>
          </cell>
          <cell r="G74">
            <v>5012</v>
          </cell>
          <cell r="I74">
            <v>440095</v>
          </cell>
        </row>
        <row r="75">
          <cell r="A75" t="str">
            <v>(blank)</v>
          </cell>
          <cell r="E75" t="str">
            <v>30-SSGL1-Id</v>
          </cell>
          <cell r="G75">
            <v>5015</v>
          </cell>
          <cell r="I75">
            <v>440100</v>
          </cell>
        </row>
        <row r="76">
          <cell r="E76" t="str">
            <v>(blank)</v>
          </cell>
          <cell r="G76">
            <v>5016</v>
          </cell>
          <cell r="I76">
            <v>490000</v>
          </cell>
        </row>
        <row r="77">
          <cell r="G77">
            <v>5017</v>
          </cell>
          <cell r="I77">
            <v>491000</v>
          </cell>
        </row>
        <row r="78">
          <cell r="G78">
            <v>5020</v>
          </cell>
          <cell r="I78">
            <v>492000</v>
          </cell>
        </row>
        <row r="79">
          <cell r="G79">
            <v>5025</v>
          </cell>
          <cell r="I79">
            <v>498000</v>
          </cell>
        </row>
        <row r="80">
          <cell r="G80">
            <v>5035</v>
          </cell>
          <cell r="I80">
            <v>499900</v>
          </cell>
        </row>
        <row r="81">
          <cell r="G81">
            <v>5040</v>
          </cell>
          <cell r="I81">
            <v>499904</v>
          </cell>
        </row>
        <row r="82">
          <cell r="G82">
            <v>5045</v>
          </cell>
          <cell r="I82">
            <v>499910</v>
          </cell>
        </row>
        <row r="83">
          <cell r="G83">
            <v>5050</v>
          </cell>
          <cell r="I83">
            <v>499920</v>
          </cell>
        </row>
        <row r="84">
          <cell r="G84">
            <v>5055</v>
          </cell>
          <cell r="I84">
            <v>600000</v>
          </cell>
        </row>
        <row r="85">
          <cell r="G85">
            <v>5060</v>
          </cell>
          <cell r="I85">
            <v>601000</v>
          </cell>
        </row>
        <row r="86">
          <cell r="G86">
            <v>5065</v>
          </cell>
          <cell r="I86">
            <v>604000</v>
          </cell>
        </row>
        <row r="87">
          <cell r="G87">
            <v>5070</v>
          </cell>
          <cell r="I87">
            <v>605000</v>
          </cell>
        </row>
        <row r="88">
          <cell r="G88">
            <v>5075</v>
          </cell>
          <cell r="I88">
            <v>605500</v>
          </cell>
        </row>
        <row r="89">
          <cell r="G89">
            <v>5085</v>
          </cell>
          <cell r="I89">
            <v>606000</v>
          </cell>
        </row>
        <row r="90">
          <cell r="G90">
            <v>5096</v>
          </cell>
          <cell r="I90">
            <v>608000</v>
          </cell>
        </row>
        <row r="91">
          <cell r="G91">
            <v>5105</v>
          </cell>
          <cell r="I91">
            <v>608090</v>
          </cell>
        </row>
        <row r="92">
          <cell r="G92">
            <v>5110</v>
          </cell>
          <cell r="I92">
            <v>608100</v>
          </cell>
        </row>
        <row r="93">
          <cell r="G93">
            <v>5114</v>
          </cell>
          <cell r="I93">
            <v>608190</v>
          </cell>
        </row>
        <row r="94">
          <cell r="G94">
            <v>5120</v>
          </cell>
          <cell r="I94">
            <v>609000</v>
          </cell>
        </row>
        <row r="95">
          <cell r="G95">
            <v>5125</v>
          </cell>
          <cell r="I95">
            <v>609090</v>
          </cell>
        </row>
        <row r="96">
          <cell r="G96">
            <v>5130</v>
          </cell>
          <cell r="I96">
            <v>609100</v>
          </cell>
        </row>
        <row r="97">
          <cell r="G97">
            <v>5135</v>
          </cell>
          <cell r="I97">
            <v>609190</v>
          </cell>
        </row>
        <row r="98">
          <cell r="G98">
            <v>5145</v>
          </cell>
          <cell r="I98">
            <v>610000</v>
          </cell>
        </row>
        <row r="99">
          <cell r="G99">
            <v>5150</v>
          </cell>
          <cell r="I99">
            <v>611000</v>
          </cell>
        </row>
        <row r="100">
          <cell r="G100">
            <v>5155</v>
          </cell>
          <cell r="I100">
            <v>611200</v>
          </cell>
        </row>
        <row r="101">
          <cell r="G101">
            <v>5160</v>
          </cell>
          <cell r="I101">
            <v>611300</v>
          </cell>
        </row>
        <row r="102">
          <cell r="G102">
            <v>5175</v>
          </cell>
          <cell r="I102">
            <v>611400</v>
          </cell>
        </row>
        <row r="103">
          <cell r="G103">
            <v>5310</v>
          </cell>
          <cell r="I103">
            <v>611500</v>
          </cell>
        </row>
        <row r="104">
          <cell r="G104">
            <v>5315</v>
          </cell>
          <cell r="I104">
            <v>612000</v>
          </cell>
        </row>
        <row r="105">
          <cell r="G105">
            <v>5320</v>
          </cell>
          <cell r="I105">
            <v>613000</v>
          </cell>
        </row>
        <row r="106">
          <cell r="G106">
            <v>5330</v>
          </cell>
          <cell r="I106">
            <v>614000</v>
          </cell>
        </row>
        <row r="107">
          <cell r="G107">
            <v>5335</v>
          </cell>
          <cell r="I107">
            <v>615000</v>
          </cell>
        </row>
        <row r="108">
          <cell r="G108">
            <v>5340</v>
          </cell>
          <cell r="I108">
            <v>619000</v>
          </cell>
        </row>
        <row r="109">
          <cell r="G109">
            <v>5405</v>
          </cell>
          <cell r="I109">
            <v>620000</v>
          </cell>
        </row>
        <row r="110">
          <cell r="G110">
            <v>5410</v>
          </cell>
          <cell r="I110">
            <v>621000</v>
          </cell>
        </row>
        <row r="111">
          <cell r="G111">
            <v>5415</v>
          </cell>
          <cell r="I111">
            <v>622000</v>
          </cell>
        </row>
        <row r="112">
          <cell r="G112">
            <v>5420</v>
          </cell>
          <cell r="I112">
            <v>630000</v>
          </cell>
        </row>
        <row r="113">
          <cell r="G113">
            <v>5515</v>
          </cell>
          <cell r="I113">
            <v>640000</v>
          </cell>
        </row>
        <row r="114">
          <cell r="G114">
            <v>5520</v>
          </cell>
          <cell r="I114">
            <v>641000</v>
          </cell>
        </row>
        <row r="115">
          <cell r="G115">
            <v>5605</v>
          </cell>
          <cell r="I115">
            <v>650000</v>
          </cell>
        </row>
        <row r="116">
          <cell r="G116">
            <v>5610</v>
          </cell>
          <cell r="I116">
            <v>651000</v>
          </cell>
        </row>
        <row r="117">
          <cell r="G117">
            <v>5615</v>
          </cell>
          <cell r="I117">
            <v>671000</v>
          </cell>
        </row>
        <row r="118">
          <cell r="G118">
            <v>5620</v>
          </cell>
          <cell r="I118">
            <v>672000</v>
          </cell>
        </row>
        <row r="119">
          <cell r="G119">
            <v>5630</v>
          </cell>
          <cell r="I119">
            <v>681000</v>
          </cell>
        </row>
        <row r="120">
          <cell r="G120">
            <v>5635</v>
          </cell>
          <cell r="I120">
            <v>690000</v>
          </cell>
        </row>
        <row r="121">
          <cell r="G121">
            <v>5640</v>
          </cell>
          <cell r="I121">
            <v>691000</v>
          </cell>
        </row>
        <row r="122">
          <cell r="G122">
            <v>5645</v>
          </cell>
          <cell r="I122">
            <v>692000</v>
          </cell>
        </row>
        <row r="123">
          <cell r="G123">
            <v>5655</v>
          </cell>
          <cell r="I123">
            <v>699900</v>
          </cell>
        </row>
        <row r="124">
          <cell r="G124">
            <v>5660</v>
          </cell>
          <cell r="I124">
            <v>700000</v>
          </cell>
        </row>
        <row r="125">
          <cell r="G125">
            <v>5665</v>
          </cell>
          <cell r="I125">
            <v>704000</v>
          </cell>
        </row>
        <row r="126">
          <cell r="G126">
            <v>5675</v>
          </cell>
          <cell r="I126">
            <v>707000</v>
          </cell>
        </row>
        <row r="127">
          <cell r="G127">
            <v>5681</v>
          </cell>
          <cell r="I127">
            <v>708000</v>
          </cell>
        </row>
        <row r="128">
          <cell r="G128">
            <v>5685</v>
          </cell>
          <cell r="I128">
            <v>709000</v>
          </cell>
        </row>
        <row r="129">
          <cell r="G129">
            <v>5695</v>
          </cell>
          <cell r="I129">
            <v>709900</v>
          </cell>
        </row>
        <row r="130">
          <cell r="G130">
            <v>5705</v>
          </cell>
          <cell r="I130">
            <v>710000</v>
          </cell>
        </row>
        <row r="131">
          <cell r="G131">
            <v>6030</v>
          </cell>
          <cell r="I131">
            <v>711000</v>
          </cell>
        </row>
        <row r="132">
          <cell r="G132">
            <v>6035</v>
          </cell>
          <cell r="I132">
            <v>711200</v>
          </cell>
        </row>
        <row r="133">
          <cell r="G133">
            <v>6045</v>
          </cell>
          <cell r="I133">
            <v>711500</v>
          </cell>
        </row>
        <row r="134">
          <cell r="G134">
            <v>6105</v>
          </cell>
          <cell r="I134">
            <v>720000</v>
          </cell>
        </row>
        <row r="135">
          <cell r="G135">
            <v>6110</v>
          </cell>
          <cell r="I135">
            <v>720500</v>
          </cell>
        </row>
        <row r="136">
          <cell r="G136">
            <v>6205</v>
          </cell>
          <cell r="I136">
            <v>721000</v>
          </cell>
        </row>
        <row r="137">
          <cell r="G137">
            <v>6215</v>
          </cell>
          <cell r="I137">
            <v>722000</v>
          </cell>
        </row>
        <row r="138">
          <cell r="G138">
            <v>6310</v>
          </cell>
          <cell r="I138">
            <v>723000</v>
          </cell>
        </row>
        <row r="139">
          <cell r="G139">
            <v>8810</v>
          </cell>
          <cell r="I139">
            <v>723500</v>
          </cell>
        </row>
        <row r="140">
          <cell r="G140">
            <v>8812</v>
          </cell>
          <cell r="I140">
            <v>724000</v>
          </cell>
        </row>
        <row r="141">
          <cell r="G141">
            <v>8820</v>
          </cell>
          <cell r="I141">
            <v>725000</v>
          </cell>
        </row>
        <row r="142">
          <cell r="G142">
            <v>8830</v>
          </cell>
          <cell r="I142">
            <v>726100</v>
          </cell>
        </row>
        <row r="143">
          <cell r="G143">
            <v>9040</v>
          </cell>
          <cell r="I143">
            <v>726200</v>
          </cell>
        </row>
        <row r="144">
          <cell r="G144">
            <v>9041</v>
          </cell>
          <cell r="I144">
            <v>726300</v>
          </cell>
        </row>
        <row r="145">
          <cell r="G145">
            <v>9073</v>
          </cell>
          <cell r="I145">
            <v>726400</v>
          </cell>
        </row>
        <row r="146">
          <cell r="G146">
            <v>9080</v>
          </cell>
          <cell r="I146">
            <v>730000</v>
          </cell>
        </row>
        <row r="147">
          <cell r="G147">
            <v>9090</v>
          </cell>
          <cell r="I147">
            <v>731000</v>
          </cell>
        </row>
        <row r="148">
          <cell r="G148">
            <v>9092</v>
          </cell>
          <cell r="I148">
            <v>735000</v>
          </cell>
        </row>
        <row r="149">
          <cell r="G149">
            <v>9093</v>
          </cell>
          <cell r="I149">
            <v>740000</v>
          </cell>
        </row>
        <row r="150">
          <cell r="G150">
            <v>9094</v>
          </cell>
          <cell r="I150">
            <v>745000</v>
          </cell>
        </row>
        <row r="151">
          <cell r="G151">
            <v>9095</v>
          </cell>
          <cell r="I151">
            <v>750000</v>
          </cell>
        </row>
        <row r="152">
          <cell r="G152">
            <v>9096</v>
          </cell>
          <cell r="I152">
            <v>751000</v>
          </cell>
        </row>
        <row r="153">
          <cell r="G153">
            <v>9098</v>
          </cell>
          <cell r="I153">
            <v>753000</v>
          </cell>
        </row>
        <row r="154">
          <cell r="G154">
            <v>9099</v>
          </cell>
          <cell r="I154">
            <v>753500</v>
          </cell>
        </row>
        <row r="155">
          <cell r="G155">
            <v>9908</v>
          </cell>
          <cell r="I155">
            <v>753600</v>
          </cell>
        </row>
        <row r="156">
          <cell r="G156">
            <v>9909</v>
          </cell>
          <cell r="I156">
            <v>754000</v>
          </cell>
        </row>
        <row r="157">
          <cell r="G157">
            <v>9910</v>
          </cell>
          <cell r="I157">
            <v>754500</v>
          </cell>
        </row>
        <row r="158">
          <cell r="G158">
            <v>9911</v>
          </cell>
          <cell r="I158">
            <v>755000</v>
          </cell>
        </row>
        <row r="159">
          <cell r="G159">
            <v>9917</v>
          </cell>
          <cell r="I159">
            <v>755500</v>
          </cell>
        </row>
        <row r="160">
          <cell r="G160">
            <v>9920</v>
          </cell>
          <cell r="I160">
            <v>756000</v>
          </cell>
        </row>
        <row r="161">
          <cell r="G161">
            <v>9950</v>
          </cell>
          <cell r="I161">
            <v>756500</v>
          </cell>
        </row>
        <row r="162">
          <cell r="G162">
            <v>9996</v>
          </cell>
          <cell r="I162">
            <v>757000</v>
          </cell>
        </row>
        <row r="163">
          <cell r="I163">
            <v>757010</v>
          </cell>
        </row>
        <row r="164">
          <cell r="G164" t="str">
            <v>OEB Code</v>
          </cell>
          <cell r="I164">
            <v>757020</v>
          </cell>
        </row>
        <row r="165">
          <cell r="G165" t="str">
            <v>SGL3-Id</v>
          </cell>
          <cell r="I165">
            <v>757030</v>
          </cell>
        </row>
        <row r="166">
          <cell r="G166" t="str">
            <v>XXXX</v>
          </cell>
          <cell r="I166">
            <v>757040</v>
          </cell>
        </row>
        <row r="167">
          <cell r="G167" t="str">
            <v>(blank)</v>
          </cell>
          <cell r="I167">
            <v>757050</v>
          </cell>
        </row>
        <row r="168">
          <cell r="I168">
            <v>757060</v>
          </cell>
        </row>
        <row r="169">
          <cell r="I169">
            <v>757070</v>
          </cell>
        </row>
        <row r="170">
          <cell r="I170">
            <v>757080</v>
          </cell>
        </row>
        <row r="171">
          <cell r="I171">
            <v>757090</v>
          </cell>
        </row>
        <row r="172">
          <cell r="I172">
            <v>757095</v>
          </cell>
        </row>
        <row r="173">
          <cell r="I173">
            <v>757100</v>
          </cell>
        </row>
        <row r="174">
          <cell r="I174">
            <v>757500</v>
          </cell>
        </row>
        <row r="175">
          <cell r="I175">
            <v>757510</v>
          </cell>
        </row>
        <row r="176">
          <cell r="I176">
            <v>758000</v>
          </cell>
        </row>
        <row r="177">
          <cell r="I177">
            <v>758100</v>
          </cell>
        </row>
        <row r="178">
          <cell r="I178">
            <v>758500</v>
          </cell>
        </row>
        <row r="179">
          <cell r="I179">
            <v>760000</v>
          </cell>
        </row>
        <row r="180">
          <cell r="I180">
            <v>761000</v>
          </cell>
        </row>
        <row r="181">
          <cell r="I181">
            <v>761500</v>
          </cell>
        </row>
        <row r="182">
          <cell r="I182">
            <v>761700</v>
          </cell>
        </row>
        <row r="183">
          <cell r="I183">
            <v>763000</v>
          </cell>
        </row>
        <row r="184">
          <cell r="I184">
            <v>764000</v>
          </cell>
        </row>
        <row r="185">
          <cell r="I185">
            <v>764100</v>
          </cell>
        </row>
        <row r="186">
          <cell r="I186">
            <v>765000</v>
          </cell>
        </row>
        <row r="187">
          <cell r="I187">
            <v>765500</v>
          </cell>
        </row>
        <row r="188">
          <cell r="I188">
            <v>766000</v>
          </cell>
        </row>
        <row r="189">
          <cell r="I189">
            <v>766500</v>
          </cell>
        </row>
        <row r="190">
          <cell r="I190">
            <v>767500</v>
          </cell>
        </row>
        <row r="191">
          <cell r="I191">
            <v>768000</v>
          </cell>
        </row>
        <row r="192">
          <cell r="I192">
            <v>768500</v>
          </cell>
        </row>
        <row r="193">
          <cell r="I193">
            <v>769000</v>
          </cell>
        </row>
        <row r="194">
          <cell r="I194">
            <v>770000</v>
          </cell>
        </row>
        <row r="195">
          <cell r="I195">
            <v>771000</v>
          </cell>
        </row>
        <row r="196">
          <cell r="I196">
            <v>772000</v>
          </cell>
        </row>
        <row r="197">
          <cell r="I197">
            <v>773000</v>
          </cell>
        </row>
        <row r="198">
          <cell r="I198">
            <v>774000</v>
          </cell>
        </row>
        <row r="199">
          <cell r="I199">
            <v>779000</v>
          </cell>
        </row>
        <row r="200">
          <cell r="I200">
            <v>790000</v>
          </cell>
        </row>
        <row r="201">
          <cell r="I201">
            <v>792000</v>
          </cell>
        </row>
        <row r="202">
          <cell r="I202">
            <v>792100</v>
          </cell>
        </row>
        <row r="203">
          <cell r="I203">
            <v>792110</v>
          </cell>
        </row>
        <row r="204">
          <cell r="I204">
            <v>792120</v>
          </cell>
        </row>
        <row r="205">
          <cell r="I205">
            <v>792130</v>
          </cell>
        </row>
        <row r="206">
          <cell r="I206">
            <v>792140</v>
          </cell>
        </row>
        <row r="207">
          <cell r="I207">
            <v>792400</v>
          </cell>
        </row>
        <row r="208">
          <cell r="I208">
            <v>792490</v>
          </cell>
        </row>
        <row r="209">
          <cell r="I209">
            <v>792500</v>
          </cell>
        </row>
        <row r="210">
          <cell r="I210">
            <v>793000</v>
          </cell>
        </row>
        <row r="211">
          <cell r="I211">
            <v>794000</v>
          </cell>
        </row>
        <row r="212">
          <cell r="I212">
            <v>796000</v>
          </cell>
        </row>
        <row r="213">
          <cell r="I213">
            <v>797000</v>
          </cell>
        </row>
        <row r="214">
          <cell r="I214">
            <v>799000</v>
          </cell>
        </row>
        <row r="215">
          <cell r="I215">
            <v>799900</v>
          </cell>
        </row>
        <row r="216">
          <cell r="I216">
            <v>800000</v>
          </cell>
        </row>
        <row r="217">
          <cell r="I217">
            <v>800100</v>
          </cell>
        </row>
        <row r="218">
          <cell r="I218">
            <v>800200</v>
          </cell>
        </row>
        <row r="219">
          <cell r="I219">
            <v>800500</v>
          </cell>
        </row>
        <row r="220">
          <cell r="I220">
            <v>800999</v>
          </cell>
        </row>
        <row r="221">
          <cell r="I221">
            <v>812000</v>
          </cell>
        </row>
        <row r="222">
          <cell r="I222">
            <v>819000</v>
          </cell>
        </row>
        <row r="223">
          <cell r="I223">
            <v>830000</v>
          </cell>
        </row>
        <row r="224">
          <cell r="I224">
            <v>832000</v>
          </cell>
        </row>
        <row r="225">
          <cell r="I225">
            <v>851000</v>
          </cell>
        </row>
        <row r="226">
          <cell r="A226">
            <v>0</v>
          </cell>
          <cell r="I226">
            <v>853000</v>
          </cell>
        </row>
        <row r="227">
          <cell r="I227">
            <v>881000</v>
          </cell>
        </row>
        <row r="228">
          <cell r="A228" t="str">
            <v>10-400</v>
          </cell>
          <cell r="I228">
            <v>899910</v>
          </cell>
        </row>
        <row r="229">
          <cell r="A229" t="str">
            <v>11-100</v>
          </cell>
          <cell r="I229">
            <v>900000</v>
          </cell>
        </row>
        <row r="230">
          <cell r="A230" t="str">
            <v>11-200</v>
          </cell>
          <cell r="I230">
            <v>901000</v>
          </cell>
        </row>
        <row r="231">
          <cell r="A231" t="str">
            <v>11-201</v>
          </cell>
          <cell r="I231">
            <v>902000</v>
          </cell>
        </row>
        <row r="232">
          <cell r="A232" t="str">
            <v>11-205</v>
          </cell>
          <cell r="I232">
            <v>902500</v>
          </cell>
        </row>
        <row r="233">
          <cell r="A233" t="str">
            <v>11-210</v>
          </cell>
          <cell r="I233">
            <v>903000</v>
          </cell>
        </row>
        <row r="234">
          <cell r="A234" t="str">
            <v>11-211</v>
          </cell>
          <cell r="I234">
            <v>903100</v>
          </cell>
        </row>
        <row r="235">
          <cell r="A235" t="str">
            <v>11-212</v>
          </cell>
          <cell r="I235">
            <v>903200</v>
          </cell>
        </row>
        <row r="236">
          <cell r="A236" t="str">
            <v>11-213</v>
          </cell>
          <cell r="I236">
            <v>905000</v>
          </cell>
        </row>
        <row r="237">
          <cell r="A237" t="str">
            <v>11-214</v>
          </cell>
          <cell r="I237">
            <v>906000</v>
          </cell>
        </row>
        <row r="238">
          <cell r="A238" t="str">
            <v>11-293</v>
          </cell>
          <cell r="I238">
            <v>906100</v>
          </cell>
        </row>
        <row r="239">
          <cell r="A239" t="str">
            <v>11-306</v>
          </cell>
          <cell r="I239">
            <v>906200</v>
          </cell>
        </row>
        <row r="240">
          <cell r="A240" t="str">
            <v>11-310</v>
          </cell>
          <cell r="I240">
            <v>906300</v>
          </cell>
        </row>
        <row r="241">
          <cell r="A241" t="str">
            <v>11-311</v>
          </cell>
          <cell r="I241">
            <v>906400</v>
          </cell>
        </row>
        <row r="242">
          <cell r="A242" t="str">
            <v>11-312</v>
          </cell>
          <cell r="I242">
            <v>906500</v>
          </cell>
        </row>
        <row r="243">
          <cell r="A243" t="str">
            <v>11-313</v>
          </cell>
          <cell r="I243">
            <v>912500</v>
          </cell>
        </row>
        <row r="244">
          <cell r="A244" t="str">
            <v>11-314</v>
          </cell>
          <cell r="I244">
            <v>913000</v>
          </cell>
        </row>
        <row r="245">
          <cell r="A245" t="str">
            <v>11-315</v>
          </cell>
          <cell r="I245">
            <v>913100</v>
          </cell>
        </row>
        <row r="246">
          <cell r="A246" t="str">
            <v>11-392</v>
          </cell>
          <cell r="I246">
            <v>913200</v>
          </cell>
        </row>
        <row r="247">
          <cell r="A247" t="str">
            <v>11-500</v>
          </cell>
          <cell r="I247">
            <v>915000</v>
          </cell>
        </row>
        <row r="248">
          <cell r="A248" t="str">
            <v>11-501</v>
          </cell>
          <cell r="I248">
            <v>916000</v>
          </cell>
        </row>
        <row r="249">
          <cell r="A249" t="str">
            <v>11-502</v>
          </cell>
          <cell r="I249">
            <v>916100</v>
          </cell>
        </row>
        <row r="250">
          <cell r="A250" t="str">
            <v>11-503</v>
          </cell>
          <cell r="I250">
            <v>916200</v>
          </cell>
        </row>
        <row r="251">
          <cell r="A251" t="str">
            <v>11-504</v>
          </cell>
          <cell r="I251">
            <v>916300</v>
          </cell>
        </row>
        <row r="252">
          <cell r="A252" t="str">
            <v>11-521</v>
          </cell>
          <cell r="I252">
            <v>916400</v>
          </cell>
        </row>
        <row r="253">
          <cell r="A253" t="str">
            <v>11-522</v>
          </cell>
          <cell r="I253">
            <v>916500</v>
          </cell>
        </row>
        <row r="254">
          <cell r="A254" t="str">
            <v>11-523</v>
          </cell>
          <cell r="I254">
            <v>920000</v>
          </cell>
        </row>
        <row r="255">
          <cell r="A255" t="str">
            <v>11-524</v>
          </cell>
          <cell r="I255">
            <v>920100</v>
          </cell>
        </row>
        <row r="256">
          <cell r="A256" t="str">
            <v>11-525</v>
          </cell>
          <cell r="I256">
            <v>921000</v>
          </cell>
        </row>
        <row r="257">
          <cell r="A257" t="str">
            <v>11-526</v>
          </cell>
          <cell r="I257">
            <v>921100</v>
          </cell>
        </row>
        <row r="258">
          <cell r="A258" t="str">
            <v>11-543</v>
          </cell>
          <cell r="I258">
            <v>922000</v>
          </cell>
        </row>
        <row r="259">
          <cell r="A259" t="str">
            <v>11-544</v>
          </cell>
          <cell r="I259">
            <v>923000</v>
          </cell>
        </row>
        <row r="260">
          <cell r="A260" t="str">
            <v>11-545</v>
          </cell>
          <cell r="I260">
            <v>923100</v>
          </cell>
        </row>
        <row r="261">
          <cell r="A261" t="str">
            <v>11-591</v>
          </cell>
          <cell r="I261">
            <v>980000</v>
          </cell>
        </row>
        <row r="262">
          <cell r="A262" t="str">
            <v>11-592</v>
          </cell>
          <cell r="I262">
            <v>0</v>
          </cell>
        </row>
        <row r="263">
          <cell r="A263" t="str">
            <v>11-593</v>
          </cell>
          <cell r="I263" t="str">
            <v>DLS1-Id</v>
          </cell>
        </row>
        <row r="264">
          <cell r="A264" t="str">
            <v>11-600</v>
          </cell>
          <cell r="I264" t="str">
            <v>GL Account</v>
          </cell>
        </row>
        <row r="265">
          <cell r="A265" t="str">
            <v>11-601</v>
          </cell>
          <cell r="I265" t="str">
            <v>(blank)</v>
          </cell>
        </row>
        <row r="266">
          <cell r="A266" t="str">
            <v>11-620</v>
          </cell>
        </row>
        <row r="267">
          <cell r="A267" t="str">
            <v>11-650</v>
          </cell>
        </row>
        <row r="268">
          <cell r="A268" t="str">
            <v>11-651</v>
          </cell>
        </row>
        <row r="269">
          <cell r="A269" t="str">
            <v>11-652</v>
          </cell>
        </row>
        <row r="270">
          <cell r="A270" t="str">
            <v>11-653</v>
          </cell>
        </row>
        <row r="271">
          <cell r="A271" t="str">
            <v>11-654</v>
          </cell>
        </row>
        <row r="272">
          <cell r="A272" t="str">
            <v>11-655</v>
          </cell>
        </row>
        <row r="273">
          <cell r="A273" t="str">
            <v>11-680</v>
          </cell>
        </row>
        <row r="274">
          <cell r="A274" t="str">
            <v>11-800</v>
          </cell>
        </row>
        <row r="275">
          <cell r="A275" t="str">
            <v>11-810</v>
          </cell>
        </row>
        <row r="276">
          <cell r="A276" t="str">
            <v>11-811</v>
          </cell>
        </row>
        <row r="277">
          <cell r="A277" t="str">
            <v>11-822</v>
          </cell>
        </row>
        <row r="278">
          <cell r="A278" t="str">
            <v>11-823</v>
          </cell>
        </row>
        <row r="279">
          <cell r="A279" t="str">
            <v>11-830</v>
          </cell>
        </row>
        <row r="280">
          <cell r="A280" t="str">
            <v>11-900</v>
          </cell>
        </row>
        <row r="281">
          <cell r="A281" t="str">
            <v>11-990</v>
          </cell>
        </row>
        <row r="282">
          <cell r="A282" t="str">
            <v>11-Cost Center</v>
          </cell>
        </row>
        <row r="283">
          <cell r="A283" t="str">
            <v>11-SGL1-Id</v>
          </cell>
        </row>
        <row r="284">
          <cell r="A284" t="str">
            <v>12-300</v>
          </cell>
        </row>
        <row r="285">
          <cell r="A285" t="str">
            <v>12-301</v>
          </cell>
        </row>
        <row r="286">
          <cell r="A286" t="str">
            <v>12-302</v>
          </cell>
        </row>
        <row r="287">
          <cell r="A287" t="str">
            <v>12-303</v>
          </cell>
        </row>
        <row r="288">
          <cell r="A288" t="str">
            <v>12-304</v>
          </cell>
        </row>
        <row r="289">
          <cell r="A289" t="str">
            <v>12-305</v>
          </cell>
        </row>
        <row r="290">
          <cell r="A290" t="str">
            <v>13-823</v>
          </cell>
        </row>
        <row r="291">
          <cell r="A291" t="str">
            <v>13-Solar</v>
          </cell>
        </row>
        <row r="292">
          <cell r="A292" t="str">
            <v>14-330</v>
          </cell>
        </row>
        <row r="293">
          <cell r="A293" t="str">
            <v>14-331</v>
          </cell>
        </row>
        <row r="294">
          <cell r="A294" t="str">
            <v>30-822</v>
          </cell>
        </row>
        <row r="295">
          <cell r="A295" t="str">
            <v>30-S300</v>
          </cell>
        </row>
        <row r="296">
          <cell r="A296" t="str">
            <v>30-S310</v>
          </cell>
        </row>
        <row r="297">
          <cell r="A297" t="str">
            <v>30-S320</v>
          </cell>
        </row>
        <row r="298">
          <cell r="A298" t="str">
            <v>30-S330</v>
          </cell>
        </row>
        <row r="299">
          <cell r="A299" t="str">
            <v>30-S340</v>
          </cell>
        </row>
        <row r="300">
          <cell r="A300" t="str">
            <v>30-SSGL1-Id</v>
          </cell>
        </row>
        <row r="301">
          <cell r="A301" t="str">
            <v>(blank)</v>
          </cell>
        </row>
        <row r="350">
          <cell r="A350">
            <v>0</v>
          </cell>
        </row>
        <row r="352">
          <cell r="A352" t="str">
            <v>10-400-</v>
          </cell>
        </row>
        <row r="353">
          <cell r="A353" t="str">
            <v>10-400-100</v>
          </cell>
        </row>
        <row r="354">
          <cell r="A354" t="str">
            <v>10-400-101</v>
          </cell>
        </row>
        <row r="355">
          <cell r="A355" t="str">
            <v>10-400-102</v>
          </cell>
        </row>
        <row r="356">
          <cell r="A356" t="str">
            <v>11-100-101</v>
          </cell>
        </row>
        <row r="357">
          <cell r="A357" t="str">
            <v>11-100-102</v>
          </cell>
        </row>
        <row r="358">
          <cell r="A358" t="str">
            <v>11-200-101</v>
          </cell>
        </row>
        <row r="359">
          <cell r="A359" t="str">
            <v>11-201-101</v>
          </cell>
        </row>
        <row r="360">
          <cell r="A360" t="str">
            <v>11-205-101</v>
          </cell>
        </row>
        <row r="361">
          <cell r="A361" t="str">
            <v>11-205-102</v>
          </cell>
        </row>
        <row r="362">
          <cell r="A362" t="str">
            <v>11-210-101</v>
          </cell>
        </row>
        <row r="363">
          <cell r="A363" t="str">
            <v>11-210-102</v>
          </cell>
        </row>
        <row r="364">
          <cell r="A364" t="str">
            <v>11-211-101</v>
          </cell>
        </row>
        <row r="365">
          <cell r="A365" t="str">
            <v>11-212-101</v>
          </cell>
        </row>
        <row r="366">
          <cell r="A366" t="str">
            <v>11-213-101</v>
          </cell>
        </row>
        <row r="367">
          <cell r="A367" t="str">
            <v>11-214-101</v>
          </cell>
        </row>
        <row r="368">
          <cell r="A368" t="str">
            <v>11-293-101</v>
          </cell>
        </row>
        <row r="369">
          <cell r="A369" t="str">
            <v>11-306-101</v>
          </cell>
        </row>
        <row r="370">
          <cell r="A370" t="str">
            <v>11-306-102</v>
          </cell>
        </row>
        <row r="371">
          <cell r="A371" t="str">
            <v>11-310-101</v>
          </cell>
        </row>
        <row r="372">
          <cell r="A372" t="str">
            <v>11-310-102</v>
          </cell>
        </row>
        <row r="373">
          <cell r="A373" t="str">
            <v>11-311-101</v>
          </cell>
        </row>
        <row r="374">
          <cell r="A374" t="str">
            <v>11-311-102</v>
          </cell>
        </row>
        <row r="375">
          <cell r="A375" t="str">
            <v>11-312-101</v>
          </cell>
        </row>
        <row r="376">
          <cell r="A376" t="str">
            <v>11-312-102</v>
          </cell>
        </row>
        <row r="377">
          <cell r="A377" t="str">
            <v>11-313-101</v>
          </cell>
        </row>
        <row r="378">
          <cell r="A378" t="str">
            <v>11-313-102</v>
          </cell>
        </row>
        <row r="379">
          <cell r="A379" t="str">
            <v>11-314-101</v>
          </cell>
        </row>
        <row r="380">
          <cell r="A380" t="str">
            <v>11-314-102</v>
          </cell>
        </row>
        <row r="381">
          <cell r="A381" t="str">
            <v>11-315-101</v>
          </cell>
        </row>
        <row r="382">
          <cell r="A382" t="str">
            <v>11-392-101</v>
          </cell>
        </row>
        <row r="383">
          <cell r="A383" t="str">
            <v>11-500-101</v>
          </cell>
        </row>
        <row r="384">
          <cell r="A384" t="str">
            <v>11-500-102</v>
          </cell>
        </row>
        <row r="385">
          <cell r="A385" t="str">
            <v>11-501-101</v>
          </cell>
        </row>
        <row r="386">
          <cell r="A386" t="str">
            <v>11-501-102</v>
          </cell>
        </row>
        <row r="387">
          <cell r="A387" t="str">
            <v>11-502-101</v>
          </cell>
        </row>
        <row r="388">
          <cell r="A388" t="str">
            <v>11-502-102</v>
          </cell>
        </row>
        <row r="389">
          <cell r="A389" t="str">
            <v>11-503-101</v>
          </cell>
        </row>
        <row r="390">
          <cell r="A390" t="str">
            <v>11-503-102</v>
          </cell>
        </row>
        <row r="391">
          <cell r="A391" t="str">
            <v>11-504-101</v>
          </cell>
        </row>
        <row r="392">
          <cell r="A392" t="str">
            <v>11-504-102</v>
          </cell>
        </row>
        <row r="393">
          <cell r="A393" t="str">
            <v>11-521-101</v>
          </cell>
        </row>
        <row r="394">
          <cell r="A394" t="str">
            <v>11-521-102</v>
          </cell>
        </row>
        <row r="395">
          <cell r="A395" t="str">
            <v>11-522-101</v>
          </cell>
        </row>
        <row r="396">
          <cell r="A396" t="str">
            <v>11-522-102</v>
          </cell>
        </row>
        <row r="397">
          <cell r="A397" t="str">
            <v>11-523-101</v>
          </cell>
        </row>
        <row r="398">
          <cell r="A398" t="str">
            <v>11-523-102</v>
          </cell>
        </row>
        <row r="399">
          <cell r="A399" t="str">
            <v>11-524-101</v>
          </cell>
        </row>
        <row r="400">
          <cell r="A400" t="str">
            <v>11-525-101</v>
          </cell>
          <cell r="G400" t="str">
            <v>OEB</v>
          </cell>
          <cell r="I400" t="str">
            <v>Account</v>
          </cell>
        </row>
        <row r="401">
          <cell r="A401" t="str">
            <v>11-525-102</v>
          </cell>
          <cell r="G401">
            <v>1808</v>
          </cell>
          <cell r="I401">
            <v>151000</v>
          </cell>
        </row>
        <row r="402">
          <cell r="A402" t="str">
            <v>11-526-101</v>
          </cell>
          <cell r="G402">
            <v>1820</v>
          </cell>
          <cell r="I402">
            <v>151200</v>
          </cell>
        </row>
        <row r="403">
          <cell r="A403" t="str">
            <v>11-526-102</v>
          </cell>
          <cell r="G403">
            <v>1830</v>
          </cell>
          <cell r="I403">
            <v>151300</v>
          </cell>
        </row>
        <row r="404">
          <cell r="A404" t="str">
            <v>11-543-101</v>
          </cell>
          <cell r="G404">
            <v>1835</v>
          </cell>
          <cell r="I404">
            <v>151302</v>
          </cell>
        </row>
        <row r="405">
          <cell r="A405" t="str">
            <v>11-543-102</v>
          </cell>
          <cell r="G405">
            <v>1840</v>
          </cell>
          <cell r="I405">
            <v>151400</v>
          </cell>
        </row>
        <row r="406">
          <cell r="A406" t="str">
            <v>11-544-101</v>
          </cell>
          <cell r="G406">
            <v>1845</v>
          </cell>
          <cell r="I406">
            <v>151401</v>
          </cell>
        </row>
        <row r="407">
          <cell r="A407" t="str">
            <v>11-544-102</v>
          </cell>
          <cell r="G407">
            <v>1850</v>
          </cell>
          <cell r="I407">
            <v>151402</v>
          </cell>
        </row>
        <row r="408">
          <cell r="A408" t="str">
            <v>11-545-101</v>
          </cell>
          <cell r="G408">
            <v>1855</v>
          </cell>
          <cell r="I408">
            <v>151450</v>
          </cell>
        </row>
        <row r="409">
          <cell r="A409" t="str">
            <v>11-545-102</v>
          </cell>
          <cell r="G409">
            <v>1860</v>
          </cell>
          <cell r="I409">
            <v>151451</v>
          </cell>
        </row>
        <row r="410">
          <cell r="A410" t="str">
            <v>11-591-101</v>
          </cell>
          <cell r="G410">
            <v>1861</v>
          </cell>
          <cell r="I410">
            <v>151500</v>
          </cell>
        </row>
        <row r="411">
          <cell r="A411" t="str">
            <v>11-591-102</v>
          </cell>
          <cell r="G411">
            <v>1908</v>
          </cell>
          <cell r="I411">
            <v>151510</v>
          </cell>
        </row>
        <row r="412">
          <cell r="A412" t="str">
            <v>11-592-101</v>
          </cell>
          <cell r="G412">
            <v>1915</v>
          </cell>
          <cell r="I412">
            <v>151520</v>
          </cell>
        </row>
        <row r="413">
          <cell r="A413" t="str">
            <v>11-592-102</v>
          </cell>
          <cell r="G413">
            <v>1920</v>
          </cell>
          <cell r="I413">
            <v>151530</v>
          </cell>
        </row>
        <row r="414">
          <cell r="A414" t="str">
            <v>11-593-101</v>
          </cell>
          <cell r="G414">
            <v>1925</v>
          </cell>
          <cell r="I414">
            <v>152500</v>
          </cell>
        </row>
        <row r="415">
          <cell r="A415" t="str">
            <v>11-600-101</v>
          </cell>
          <cell r="G415">
            <v>1930</v>
          </cell>
          <cell r="I415">
            <v>152501</v>
          </cell>
        </row>
        <row r="416">
          <cell r="A416" t="str">
            <v>11-600-102</v>
          </cell>
          <cell r="G416">
            <v>1940</v>
          </cell>
          <cell r="I416">
            <v>152502</v>
          </cell>
        </row>
        <row r="417">
          <cell r="A417" t="str">
            <v>11-601-101</v>
          </cell>
          <cell r="G417">
            <v>1945</v>
          </cell>
          <cell r="I417">
            <v>153000</v>
          </cell>
        </row>
        <row r="418">
          <cell r="A418" t="str">
            <v>11-601-102</v>
          </cell>
          <cell r="G418">
            <v>1955</v>
          </cell>
          <cell r="I418">
            <v>153100</v>
          </cell>
        </row>
        <row r="419">
          <cell r="A419" t="str">
            <v>11-620-101</v>
          </cell>
          <cell r="G419">
            <v>1980</v>
          </cell>
          <cell r="I419">
            <v>153300</v>
          </cell>
        </row>
        <row r="420">
          <cell r="A420" t="str">
            <v>11-620-102</v>
          </cell>
          <cell r="G420">
            <v>1995</v>
          </cell>
          <cell r="I420">
            <v>153600</v>
          </cell>
        </row>
        <row r="421">
          <cell r="A421" t="str">
            <v>11-650-101</v>
          </cell>
          <cell r="G421">
            <v>2055</v>
          </cell>
          <cell r="I421">
            <v>154000</v>
          </cell>
        </row>
        <row r="422">
          <cell r="A422" t="str">
            <v>11-650-102</v>
          </cell>
          <cell r="G422">
            <v>5005</v>
          </cell>
          <cell r="I422">
            <v>154500</v>
          </cell>
        </row>
        <row r="423">
          <cell r="A423" t="str">
            <v>11-651-101</v>
          </cell>
          <cell r="G423">
            <v>5045</v>
          </cell>
          <cell r="I423">
            <v>155000</v>
          </cell>
        </row>
        <row r="424">
          <cell r="A424" t="str">
            <v>11-651-102</v>
          </cell>
          <cell r="G424">
            <v>5065</v>
          </cell>
          <cell r="I424">
            <v>155500</v>
          </cell>
        </row>
        <row r="425">
          <cell r="A425" t="str">
            <v>11-652-101</v>
          </cell>
          <cell r="G425">
            <v>5145</v>
          </cell>
          <cell r="I425">
            <v>155501</v>
          </cell>
        </row>
        <row r="426">
          <cell r="A426" t="str">
            <v>11-653-101</v>
          </cell>
          <cell r="G426">
            <v>5605</v>
          </cell>
          <cell r="I426">
            <v>155502</v>
          </cell>
        </row>
        <row r="427">
          <cell r="A427" t="str">
            <v>11-653-102</v>
          </cell>
          <cell r="G427">
            <v>9040</v>
          </cell>
          <cell r="I427">
            <v>155503</v>
          </cell>
        </row>
        <row r="428">
          <cell r="A428" t="str">
            <v>11-654-101</v>
          </cell>
          <cell r="G428">
            <v>9073</v>
          </cell>
          <cell r="I428">
            <v>155504</v>
          </cell>
        </row>
        <row r="429">
          <cell r="A429" t="str">
            <v>11-654-102</v>
          </cell>
          <cell r="G429">
            <v>9090</v>
          </cell>
          <cell r="I429">
            <v>156000</v>
          </cell>
        </row>
        <row r="430">
          <cell r="A430" t="str">
            <v>11-655-101</v>
          </cell>
          <cell r="G430">
            <v>9099</v>
          </cell>
          <cell r="I430">
            <v>156002</v>
          </cell>
        </row>
        <row r="431">
          <cell r="A431" t="str">
            <v>11-655-102</v>
          </cell>
          <cell r="G431">
            <v>0</v>
          </cell>
          <cell r="I431">
            <v>156003</v>
          </cell>
        </row>
        <row r="432">
          <cell r="A432" t="str">
            <v>11-680-101</v>
          </cell>
          <cell r="G432" t="str">
            <v>OEB</v>
          </cell>
          <cell r="I432">
            <v>156004</v>
          </cell>
        </row>
        <row r="433">
          <cell r="A433" t="str">
            <v>11-800-101</v>
          </cell>
          <cell r="G433" t="str">
            <v>(blank)</v>
          </cell>
          <cell r="I433">
            <v>156005</v>
          </cell>
        </row>
        <row r="434">
          <cell r="A434" t="str">
            <v>11-810-101</v>
          </cell>
          <cell r="I434">
            <v>156006</v>
          </cell>
        </row>
        <row r="435">
          <cell r="A435" t="str">
            <v>11-810-510</v>
          </cell>
          <cell r="I435">
            <v>156600</v>
          </cell>
        </row>
        <row r="436">
          <cell r="A436" t="str">
            <v>11-811-520</v>
          </cell>
          <cell r="I436">
            <v>156601</v>
          </cell>
        </row>
        <row r="437">
          <cell r="A437" t="str">
            <v>11-822-300</v>
          </cell>
          <cell r="I437">
            <v>157000</v>
          </cell>
        </row>
        <row r="438">
          <cell r="A438" t="str">
            <v>11-823-300</v>
          </cell>
          <cell r="I438">
            <v>158100</v>
          </cell>
        </row>
        <row r="439">
          <cell r="A439" t="str">
            <v>11-823-330</v>
          </cell>
          <cell r="I439">
            <v>158400</v>
          </cell>
        </row>
        <row r="440">
          <cell r="A440" t="str">
            <v>11-830-700</v>
          </cell>
          <cell r="I440">
            <v>190500</v>
          </cell>
        </row>
        <row r="441">
          <cell r="A441" t="str">
            <v>11-900-</v>
          </cell>
          <cell r="I441">
            <v>999999</v>
          </cell>
        </row>
        <row r="442">
          <cell r="A442" t="str">
            <v>11-900-101</v>
          </cell>
          <cell r="I442" t="str">
            <v>Account</v>
          </cell>
        </row>
        <row r="443">
          <cell r="A443" t="str">
            <v>11-900-102</v>
          </cell>
          <cell r="I443" t="str">
            <v>(blank)</v>
          </cell>
        </row>
        <row r="444">
          <cell r="A444" t="str">
            <v>11-900-300</v>
          </cell>
        </row>
        <row r="445">
          <cell r="A445" t="str">
            <v>11-990-101</v>
          </cell>
        </row>
        <row r="446">
          <cell r="A446" t="str">
            <v>11-990-102</v>
          </cell>
        </row>
        <row r="447">
          <cell r="A447" t="str">
            <v>12-300-101</v>
          </cell>
        </row>
        <row r="448">
          <cell r="A448" t="str">
            <v>12-300-102</v>
          </cell>
        </row>
        <row r="449">
          <cell r="A449" t="str">
            <v>12-301-101</v>
          </cell>
        </row>
        <row r="450">
          <cell r="A450" t="str">
            <v>12-301-102</v>
          </cell>
        </row>
        <row r="451">
          <cell r="A451" t="str">
            <v>12-302-101</v>
          </cell>
        </row>
        <row r="452">
          <cell r="A452" t="str">
            <v>12-302-102</v>
          </cell>
        </row>
        <row r="453">
          <cell r="A453" t="str">
            <v>12-303-101</v>
          </cell>
        </row>
        <row r="454">
          <cell r="A454" t="str">
            <v>12-303-102</v>
          </cell>
        </row>
        <row r="455">
          <cell r="A455" t="str">
            <v>12-304-101</v>
          </cell>
        </row>
        <row r="456">
          <cell r="A456" t="str">
            <v>12-304-102</v>
          </cell>
        </row>
        <row r="457">
          <cell r="A457" t="str">
            <v>12-305-101</v>
          </cell>
        </row>
        <row r="458">
          <cell r="A458" t="str">
            <v>12-305-102</v>
          </cell>
        </row>
        <row r="459">
          <cell r="A459" t="str">
            <v>13-823-330</v>
          </cell>
        </row>
        <row r="460">
          <cell r="A460" t="str">
            <v>13-Solar-N</v>
          </cell>
        </row>
        <row r="461">
          <cell r="A461" t="str">
            <v>14-330-101</v>
          </cell>
        </row>
        <row r="462">
          <cell r="A462" t="str">
            <v>14-330-102</v>
          </cell>
        </row>
        <row r="463">
          <cell r="A463" t="str">
            <v>14-331-101</v>
          </cell>
        </row>
        <row r="464">
          <cell r="A464" t="str">
            <v>30-822-300</v>
          </cell>
        </row>
        <row r="465">
          <cell r="A465" t="str">
            <v>30-S300-N</v>
          </cell>
        </row>
        <row r="466">
          <cell r="A466" t="str">
            <v>30-S310-N</v>
          </cell>
        </row>
        <row r="467">
          <cell r="A467" t="str">
            <v>30-S320-N</v>
          </cell>
        </row>
        <row r="468">
          <cell r="A468" t="str">
            <v>30-S330-N</v>
          </cell>
        </row>
        <row r="469">
          <cell r="A469" t="str">
            <v>30-S340-N</v>
          </cell>
        </row>
        <row r="470">
          <cell r="A470" t="str">
            <v>(blank)</v>
          </cell>
        </row>
      </sheetData>
      <sheetData sheetId="1">
        <row r="2">
          <cell r="W2" t="str">
            <v>June FY2011</v>
          </cell>
        </row>
        <row r="3">
          <cell r="T3" t="str">
            <v>Direct Spending</v>
          </cell>
          <cell r="BB3">
            <v>0.99874605471079203</v>
          </cell>
        </row>
        <row r="4">
          <cell r="T4" t="str">
            <v>Direct Material &amp; Vehicle Charges</v>
          </cell>
          <cell r="BB4">
            <v>0.26385776383908494</v>
          </cell>
        </row>
        <row r="5">
          <cell r="T5" t="str">
            <v>Distributed Cost</v>
          </cell>
        </row>
        <row r="6">
          <cell r="T6" t="str">
            <v>Net Labour Charges</v>
          </cell>
        </row>
        <row r="7">
          <cell r="T7" t="str">
            <v>Payroll Costs</v>
          </cell>
        </row>
        <row r="8">
          <cell r="T8" t="str">
            <v>Total Revenue</v>
          </cell>
        </row>
        <row r="9">
          <cell r="T9" t="str">
            <v>Payment in Lieu of Taxes</v>
          </cell>
        </row>
        <row r="13">
          <cell r="T13" t="str">
            <v>Other Capital Spending</v>
          </cell>
        </row>
        <row r="14">
          <cell r="T14" t="str">
            <v>Other Direct Spending</v>
          </cell>
        </row>
        <row r="15">
          <cell r="T15" t="str">
            <v>Management Fee Revenue</v>
          </cell>
        </row>
        <row r="16">
          <cell r="T16" t="str">
            <v>Other Income</v>
          </cell>
        </row>
        <row r="17">
          <cell r="T17" t="str">
            <v>Distribution Revenue</v>
          </cell>
        </row>
        <row r="18">
          <cell r="T18" t="str">
            <v>Management Fee Expense</v>
          </cell>
        </row>
        <row r="19">
          <cell r="T19" t="str">
            <v>Management Fee Revenue</v>
          </cell>
        </row>
        <row r="21">
          <cell r="T21" t="str">
            <v>Buildings/Facilities</v>
          </cell>
        </row>
        <row r="22">
          <cell r="T22" t="str">
            <v>Communication Equipment</v>
          </cell>
        </row>
        <row r="23">
          <cell r="T23" t="str">
            <v>Computer Hardware/Software</v>
          </cell>
        </row>
        <row r="24">
          <cell r="T24" t="str">
            <v>Distribution System Capital</v>
          </cell>
        </row>
        <row r="25">
          <cell r="T25" t="str">
            <v>Fleet</v>
          </cell>
        </row>
        <row r="26">
          <cell r="T26" t="str">
            <v>Meters (including Wholesale Meter Upgrades)</v>
          </cell>
        </row>
        <row r="27">
          <cell r="T27" t="str">
            <v>Office Furniture &amp; Equipment</v>
          </cell>
        </row>
        <row r="28">
          <cell r="T28" t="str">
            <v>Other</v>
          </cell>
        </row>
        <row r="29">
          <cell r="T29" t="str">
            <v>Smart Meters</v>
          </cell>
        </row>
        <row r="30">
          <cell r="T30" t="str">
            <v>Tools &amp; Equipment</v>
          </cell>
        </row>
      </sheetData>
      <sheetData sheetId="2">
        <row r="2">
          <cell r="C2" t="str">
            <v>Financial Statements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 t="str">
            <v>Category</v>
          </cell>
        </row>
      </sheetData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DIT"/>
      <sheetName val="INDEX"/>
      <sheetName val="DL"/>
      <sheetName val="(B1Raw)"/>
      <sheetName val="(F1Raw)"/>
      <sheetName val="(F2Raw)"/>
      <sheetName val="(F3Raw)"/>
      <sheetName val="(FYNextRaw)"/>
      <sheetName val="(A-LY)"/>
      <sheetName val="(A-FY)"/>
      <sheetName val="B1"/>
      <sheetName val="F1"/>
      <sheetName val="F2"/>
      <sheetName val="F3"/>
      <sheetName val="FYNext"/>
      <sheetName val="|BvF Codestring|"/>
      <sheetName val="|BvF Summary|"/>
      <sheetName val="|"/>
      <sheetName val="||"/>
      <sheetName val="|||"/>
      <sheetName val="|OPEX|"/>
      <sheetName val="|CAPEX|"/>
      <sheetName val="&lt;OPEX Report&gt;"/>
      <sheetName val="&lt;CAPEX Report&gt;"/>
      <sheetName val="|SS|"/>
      <sheetName val="|RC|"/>
      <sheetName val="{FS1}"/>
      <sheetName val="{FS2}"/>
      <sheetName val="{OEB}"/>
    </sheetNames>
    <sheetDataSet>
      <sheetData sheetId="0"/>
      <sheetData sheetId="1">
        <row r="2">
          <cell r="Y2" t="str">
            <v>OK</v>
          </cell>
          <cell r="AD2">
            <v>2</v>
          </cell>
        </row>
        <row r="3">
          <cell r="AS3">
            <v>10</v>
          </cell>
          <cell r="AY3" t="str">
            <v>AARON HANNAH</v>
          </cell>
          <cell r="BC3">
            <v>40246</v>
          </cell>
        </row>
        <row r="4">
          <cell r="AD4">
            <v>2012</v>
          </cell>
          <cell r="AS4">
            <v>11</v>
          </cell>
          <cell r="AY4" t="str">
            <v>AARON SEBASTIAN</v>
          </cell>
          <cell r="BC4">
            <v>40247</v>
          </cell>
        </row>
        <row r="5">
          <cell r="AS5">
            <v>12</v>
          </cell>
          <cell r="AY5" t="str">
            <v>ADOLPH HEERSINK</v>
          </cell>
          <cell r="BC5">
            <v>40248</v>
          </cell>
        </row>
        <row r="6">
          <cell r="AS6">
            <v>13</v>
          </cell>
          <cell r="AY6" t="str">
            <v>ADRIAN PHILLIPS</v>
          </cell>
          <cell r="BC6">
            <v>40249</v>
          </cell>
        </row>
        <row r="7">
          <cell r="AS7">
            <v>14</v>
          </cell>
          <cell r="AY7" t="str">
            <v>ALAN STEWART</v>
          </cell>
          <cell r="BC7">
            <v>40250</v>
          </cell>
        </row>
        <row r="8">
          <cell r="AD8" t="str">
            <v>FEB FY2012</v>
          </cell>
          <cell r="AS8">
            <v>20</v>
          </cell>
          <cell r="AY8" t="str">
            <v>ALESSANDRA LOEWIG</v>
          </cell>
          <cell r="BC8">
            <v>40251</v>
          </cell>
        </row>
        <row r="9">
          <cell r="AD9" t="str">
            <v>February</v>
          </cell>
          <cell r="AS9">
            <v>30</v>
          </cell>
          <cell r="AY9" t="str">
            <v>ALICE PARDIAC</v>
          </cell>
          <cell r="BC9">
            <v>40252</v>
          </cell>
        </row>
        <row r="10">
          <cell r="AD10" t="str">
            <v>F1</v>
          </cell>
          <cell r="AS10">
            <v>50</v>
          </cell>
          <cell r="AY10" t="str">
            <v>AMANDA ROBINSON</v>
          </cell>
          <cell r="BC10">
            <v>40253</v>
          </cell>
        </row>
        <row r="11">
          <cell r="AD11">
            <v>2010</v>
          </cell>
          <cell r="AS11">
            <v>70</v>
          </cell>
          <cell r="AY11" t="str">
            <v>AMY ZAITZ</v>
          </cell>
          <cell r="BC11">
            <v>40254</v>
          </cell>
        </row>
        <row r="12">
          <cell r="AD12">
            <v>2011</v>
          </cell>
          <cell r="AY12" t="str">
            <v>ANDJELO KARAN</v>
          </cell>
          <cell r="BC12">
            <v>40255</v>
          </cell>
        </row>
        <row r="13">
          <cell r="AD13">
            <v>2012</v>
          </cell>
          <cell r="AY13" t="str">
            <v>ANDREA DANIELI</v>
          </cell>
          <cell r="BC13">
            <v>40256</v>
          </cell>
        </row>
        <row r="14">
          <cell r="AD14">
            <v>2013</v>
          </cell>
          <cell r="AY14" t="str">
            <v>ANDREW DRESCHLER</v>
          </cell>
          <cell r="BC14">
            <v>40257</v>
          </cell>
        </row>
        <row r="15">
          <cell r="AD15">
            <v>2014</v>
          </cell>
          <cell r="AY15" t="str">
            <v>ANDREW MEHLENBACHER</v>
          </cell>
          <cell r="BC15">
            <v>40258</v>
          </cell>
        </row>
        <row r="16">
          <cell r="AD16">
            <v>2015</v>
          </cell>
          <cell r="AY16" t="str">
            <v>ANDREW TURNEY</v>
          </cell>
          <cell r="BC16">
            <v>40259</v>
          </cell>
        </row>
        <row r="17">
          <cell r="AD17">
            <v>2016</v>
          </cell>
          <cell r="AY17" t="str">
            <v>ANDY KERR</v>
          </cell>
          <cell r="BC17">
            <v>40260</v>
          </cell>
        </row>
        <row r="18">
          <cell r="AD18">
            <v>2017</v>
          </cell>
          <cell r="AY18" t="str">
            <v>ANITA TROTT</v>
          </cell>
          <cell r="BC18">
            <v>40261</v>
          </cell>
        </row>
        <row r="19">
          <cell r="AD19">
            <v>2018</v>
          </cell>
          <cell r="AY19" t="str">
            <v>ANN LAHAIE</v>
          </cell>
          <cell r="BC19">
            <v>40262</v>
          </cell>
        </row>
        <row r="20">
          <cell r="AD20">
            <v>2019</v>
          </cell>
          <cell r="AY20" t="str">
            <v>ANNA CASTALDI</v>
          </cell>
          <cell r="BC20">
            <v>40263</v>
          </cell>
        </row>
        <row r="21">
          <cell r="AY21" t="str">
            <v>ANNETTE MACKIE</v>
          </cell>
          <cell r="BC21">
            <v>40264</v>
          </cell>
        </row>
        <row r="22">
          <cell r="AY22" t="str">
            <v>ANTHONY LAMMERS</v>
          </cell>
          <cell r="BC22">
            <v>40265</v>
          </cell>
        </row>
        <row r="23">
          <cell r="AY23" t="str">
            <v>ANTHONY LANCIA</v>
          </cell>
          <cell r="BC23">
            <v>40266</v>
          </cell>
        </row>
        <row r="24">
          <cell r="AY24" t="str">
            <v>ANTONIO IAVARONE</v>
          </cell>
          <cell r="BC24">
            <v>40267</v>
          </cell>
        </row>
        <row r="25">
          <cell r="AY25" t="str">
            <v>ARTHUR THOMAS</v>
          </cell>
          <cell r="BC25">
            <v>40268</v>
          </cell>
        </row>
        <row r="26">
          <cell r="AY26" t="str">
            <v>BARBARA MCCORMICK</v>
          </cell>
          <cell r="BC26">
            <v>40269</v>
          </cell>
        </row>
        <row r="27">
          <cell r="AY27" t="str">
            <v>BARRY MOORE</v>
          </cell>
          <cell r="BC27">
            <v>40270</v>
          </cell>
        </row>
        <row r="28">
          <cell r="AY28" t="str">
            <v>BEVERLY YOUNG</v>
          </cell>
          <cell r="BC28">
            <v>40271</v>
          </cell>
        </row>
        <row r="29">
          <cell r="AY29" t="str">
            <v>BILL KHASHFE</v>
          </cell>
          <cell r="BC29">
            <v>40272</v>
          </cell>
        </row>
        <row r="30">
          <cell r="AY30" t="str">
            <v>BLAISE LIAKI</v>
          </cell>
          <cell r="BC30">
            <v>40273</v>
          </cell>
        </row>
        <row r="31">
          <cell r="AY31" t="str">
            <v>BOBBI-ANNE ALEXANDER</v>
          </cell>
          <cell r="BC31">
            <v>40274</v>
          </cell>
        </row>
        <row r="32">
          <cell r="AY32" t="str">
            <v>BOYD CARLSON</v>
          </cell>
          <cell r="BC32">
            <v>40275</v>
          </cell>
        </row>
        <row r="33">
          <cell r="AY33" t="str">
            <v>BRAD CARR</v>
          </cell>
          <cell r="BC33">
            <v>40276</v>
          </cell>
        </row>
        <row r="34">
          <cell r="AY34" t="str">
            <v>BRAD DOUGLAS</v>
          </cell>
          <cell r="BC34">
            <v>40277</v>
          </cell>
        </row>
        <row r="35">
          <cell r="AY35" t="str">
            <v>BRAD FRYETT</v>
          </cell>
          <cell r="BC35">
            <v>40278</v>
          </cell>
        </row>
        <row r="36">
          <cell r="AY36" t="str">
            <v>BRAD MACCORMACK</v>
          </cell>
          <cell r="BC36">
            <v>40279</v>
          </cell>
        </row>
        <row r="37">
          <cell r="AY37" t="str">
            <v>BRADLEY WHITWELL</v>
          </cell>
          <cell r="BC37">
            <v>40280</v>
          </cell>
        </row>
        <row r="38">
          <cell r="AY38" t="str">
            <v>BRANDON SMITH</v>
          </cell>
          <cell r="BC38">
            <v>40281</v>
          </cell>
        </row>
        <row r="39">
          <cell r="AY39" t="str">
            <v>BRANKA STEFANOVIC</v>
          </cell>
          <cell r="BC39">
            <v>40282</v>
          </cell>
        </row>
        <row r="40">
          <cell r="AY40" t="str">
            <v>BRENDA MORROW</v>
          </cell>
          <cell r="BC40">
            <v>40283</v>
          </cell>
        </row>
        <row r="41">
          <cell r="AY41" t="str">
            <v>BRENT MURRAY</v>
          </cell>
          <cell r="BC41">
            <v>40284</v>
          </cell>
        </row>
        <row r="42">
          <cell r="AY42" t="str">
            <v>BRETT GAUVREAU</v>
          </cell>
          <cell r="BC42">
            <v>40285</v>
          </cell>
        </row>
        <row r="43">
          <cell r="AY43" t="str">
            <v>BRETT MILES</v>
          </cell>
          <cell r="BC43">
            <v>40286</v>
          </cell>
        </row>
        <row r="44">
          <cell r="AY44" t="str">
            <v>BRIAN BOTA</v>
          </cell>
          <cell r="BC44">
            <v>40287</v>
          </cell>
        </row>
        <row r="45">
          <cell r="AY45" t="str">
            <v>BRIAN HENLEY</v>
          </cell>
          <cell r="BC45">
            <v>40288</v>
          </cell>
        </row>
        <row r="46">
          <cell r="AY46" t="str">
            <v>BRIAN MACDONALD</v>
          </cell>
          <cell r="BC46">
            <v>40289</v>
          </cell>
        </row>
        <row r="47">
          <cell r="AY47" t="str">
            <v>BRIAN ROBINSON</v>
          </cell>
          <cell r="BC47">
            <v>40290</v>
          </cell>
        </row>
        <row r="48">
          <cell r="AY48" t="str">
            <v>BRIAN ROSS</v>
          </cell>
          <cell r="BC48">
            <v>40291</v>
          </cell>
        </row>
        <row r="49">
          <cell r="AY49" t="str">
            <v>BRIAN SMITH</v>
          </cell>
          <cell r="BC49">
            <v>40292</v>
          </cell>
        </row>
        <row r="50">
          <cell r="AY50" t="str">
            <v>BRIAN WARREN</v>
          </cell>
          <cell r="BC50">
            <v>40293</v>
          </cell>
        </row>
        <row r="51">
          <cell r="AY51" t="str">
            <v>BRIAN WEBSTER</v>
          </cell>
          <cell r="BC51">
            <v>40294</v>
          </cell>
        </row>
        <row r="52">
          <cell r="AY52" t="str">
            <v>BRUCE BARR</v>
          </cell>
          <cell r="BC52">
            <v>40295</v>
          </cell>
        </row>
        <row r="53">
          <cell r="AY53" t="str">
            <v>BRUCE BOYKO</v>
          </cell>
          <cell r="BC53">
            <v>40296</v>
          </cell>
        </row>
        <row r="54">
          <cell r="AY54" t="str">
            <v>BRUCE MCNEA</v>
          </cell>
          <cell r="BC54">
            <v>40297</v>
          </cell>
        </row>
        <row r="55">
          <cell r="AY55" t="str">
            <v>BRUCE PAYNE</v>
          </cell>
          <cell r="BC55">
            <v>40298</v>
          </cell>
        </row>
        <row r="56">
          <cell r="AY56" t="str">
            <v>BRUCE THACHUK</v>
          </cell>
          <cell r="BC56">
            <v>40299</v>
          </cell>
        </row>
        <row r="57">
          <cell r="AY57" t="str">
            <v>CARMINE CALABRESE</v>
          </cell>
          <cell r="BC57">
            <v>40300</v>
          </cell>
        </row>
        <row r="58">
          <cell r="AY58" t="str">
            <v>CAROL BEAUPARLANT</v>
          </cell>
          <cell r="BC58">
            <v>40301</v>
          </cell>
        </row>
        <row r="59">
          <cell r="AY59" t="str">
            <v>CATHERINE LIVINGSTONE</v>
          </cell>
          <cell r="BC59">
            <v>40302</v>
          </cell>
        </row>
        <row r="60">
          <cell r="AY60" t="str">
            <v>CATHERINE SZPYTMA</v>
          </cell>
          <cell r="BC60">
            <v>40303</v>
          </cell>
        </row>
        <row r="61">
          <cell r="AY61" t="str">
            <v>CATHLEEN GUILLEMETTE</v>
          </cell>
          <cell r="BC61">
            <v>40304</v>
          </cell>
        </row>
        <row r="62">
          <cell r="AY62" t="str">
            <v>CELIA ZANATTA</v>
          </cell>
          <cell r="BC62">
            <v>40305</v>
          </cell>
        </row>
        <row r="63">
          <cell r="AY63" t="str">
            <v>CESIRA GENUARDI</v>
          </cell>
          <cell r="BC63">
            <v>40306</v>
          </cell>
        </row>
        <row r="64">
          <cell r="AY64" t="str">
            <v>CHARLES DUNHAM</v>
          </cell>
          <cell r="BC64">
            <v>40307</v>
          </cell>
        </row>
        <row r="65">
          <cell r="AY65" t="str">
            <v>CHARLES HOWELL</v>
          </cell>
          <cell r="BC65">
            <v>40308</v>
          </cell>
        </row>
        <row r="66">
          <cell r="AY66" t="str">
            <v>CHERYL MCINTOSH</v>
          </cell>
          <cell r="BC66">
            <v>40309</v>
          </cell>
        </row>
        <row r="67">
          <cell r="AY67" t="str">
            <v>CHRIS DOULIOS</v>
          </cell>
          <cell r="BC67">
            <v>40310</v>
          </cell>
        </row>
        <row r="68">
          <cell r="AY68" t="str">
            <v>CHRIS JOLIE</v>
          </cell>
          <cell r="BC68">
            <v>40311</v>
          </cell>
        </row>
        <row r="69">
          <cell r="AY69" t="str">
            <v>CHRIS WILKES</v>
          </cell>
          <cell r="BC69">
            <v>40312</v>
          </cell>
        </row>
        <row r="70">
          <cell r="AY70" t="str">
            <v>CHRISTIE STEMMLER</v>
          </cell>
          <cell r="BC70">
            <v>40313</v>
          </cell>
        </row>
        <row r="71">
          <cell r="AY71" t="str">
            <v>CHRISTINE MEREDITH</v>
          </cell>
          <cell r="BC71">
            <v>40314</v>
          </cell>
        </row>
        <row r="72">
          <cell r="AY72" t="str">
            <v>CHRISTOPHER GARDNER</v>
          </cell>
          <cell r="BC72">
            <v>40315</v>
          </cell>
        </row>
        <row r="73">
          <cell r="AY73" t="str">
            <v>CINDY ROGERSON</v>
          </cell>
          <cell r="BC73">
            <v>40316</v>
          </cell>
        </row>
        <row r="74">
          <cell r="AY74" t="str">
            <v>CLAUDIO ANGELONE</v>
          </cell>
          <cell r="BC74">
            <v>40317</v>
          </cell>
        </row>
        <row r="75">
          <cell r="AY75" t="str">
            <v>CLAUDIO PALAZZO</v>
          </cell>
          <cell r="BC75">
            <v>40318</v>
          </cell>
        </row>
        <row r="76">
          <cell r="AY76" t="str">
            <v>CLAUDIO ZUGNO</v>
          </cell>
          <cell r="BC76">
            <v>40319</v>
          </cell>
        </row>
        <row r="77">
          <cell r="BC77">
            <v>40320</v>
          </cell>
        </row>
        <row r="78">
          <cell r="AY78" t="str">
            <v>COREY HAND</v>
          </cell>
          <cell r="BC78">
            <v>40321</v>
          </cell>
        </row>
        <row r="79">
          <cell r="AY79" t="str">
            <v>COREY HENDERSON</v>
          </cell>
          <cell r="BC79">
            <v>40322</v>
          </cell>
        </row>
        <row r="80">
          <cell r="AY80" t="str">
            <v>CRAIG SULLIVAN</v>
          </cell>
          <cell r="BC80">
            <v>40323</v>
          </cell>
        </row>
        <row r="81">
          <cell r="AY81" t="str">
            <v>DAN CANTWELL</v>
          </cell>
          <cell r="BC81">
            <v>40324</v>
          </cell>
        </row>
        <row r="82">
          <cell r="AY82" t="str">
            <v>DAN PREDOJEVIC</v>
          </cell>
          <cell r="BC82">
            <v>40325</v>
          </cell>
        </row>
        <row r="83">
          <cell r="AY83" t="str">
            <v>DANIEL BERBECARU</v>
          </cell>
          <cell r="BC83">
            <v>40326</v>
          </cell>
        </row>
        <row r="84">
          <cell r="AY84" t="str">
            <v>DANIEL DESPRES</v>
          </cell>
          <cell r="BC84">
            <v>40327</v>
          </cell>
        </row>
        <row r="85">
          <cell r="AY85" t="str">
            <v>DANIEL FRANCIOSA</v>
          </cell>
          <cell r="BC85">
            <v>40328</v>
          </cell>
        </row>
        <row r="86">
          <cell r="AY86" t="str">
            <v>DANIEL LAWRENCE</v>
          </cell>
          <cell r="BC86">
            <v>40329</v>
          </cell>
        </row>
        <row r="87">
          <cell r="AY87" t="str">
            <v>DANIEL ROBERGE</v>
          </cell>
          <cell r="BC87">
            <v>40330</v>
          </cell>
        </row>
        <row r="88">
          <cell r="AY88" t="str">
            <v>DANIEL SKIDMORE</v>
          </cell>
          <cell r="BC88">
            <v>40331</v>
          </cell>
        </row>
        <row r="89">
          <cell r="AY89" t="str">
            <v>DANIEL SUAREZ-BACZEK</v>
          </cell>
          <cell r="BC89">
            <v>40332</v>
          </cell>
        </row>
        <row r="90">
          <cell r="AY90" t="str">
            <v>DAREN BURKE</v>
          </cell>
          <cell r="BC90">
            <v>40333</v>
          </cell>
        </row>
        <row r="91">
          <cell r="AY91" t="str">
            <v>DARLENE NELSON</v>
          </cell>
          <cell r="BC91">
            <v>40334</v>
          </cell>
        </row>
        <row r="92">
          <cell r="AY92" t="str">
            <v>DARLENE PEARSON</v>
          </cell>
          <cell r="BC92">
            <v>40335</v>
          </cell>
        </row>
        <row r="93">
          <cell r="AY93" t="str">
            <v>DAVE PRESSLEY</v>
          </cell>
          <cell r="BC93">
            <v>40336</v>
          </cell>
        </row>
        <row r="94">
          <cell r="AY94" t="str">
            <v>DAVE RIDDELL</v>
          </cell>
          <cell r="BC94">
            <v>40337</v>
          </cell>
        </row>
        <row r="95">
          <cell r="AY95" t="str">
            <v>DAVE ROBINSON</v>
          </cell>
          <cell r="BC95">
            <v>40338</v>
          </cell>
        </row>
        <row r="96">
          <cell r="AY96" t="str">
            <v>DAVID ASKIN</v>
          </cell>
          <cell r="BC96">
            <v>40339</v>
          </cell>
        </row>
        <row r="97">
          <cell r="AY97" t="str">
            <v>DAVID EVANS</v>
          </cell>
          <cell r="BC97">
            <v>40340</v>
          </cell>
        </row>
        <row r="98">
          <cell r="AY98" t="str">
            <v>DAVID HADDOCK</v>
          </cell>
          <cell r="BC98">
            <v>40341</v>
          </cell>
        </row>
        <row r="99">
          <cell r="AY99" t="str">
            <v>DAVID KIRK</v>
          </cell>
          <cell r="BC99">
            <v>40342</v>
          </cell>
        </row>
        <row r="100">
          <cell r="AY100" t="str">
            <v>DAVID OOSTERLINCK</v>
          </cell>
          <cell r="BC100">
            <v>40343</v>
          </cell>
        </row>
        <row r="101">
          <cell r="AY101" t="str">
            <v>DAVID SYMONS</v>
          </cell>
          <cell r="BC101">
            <v>40344</v>
          </cell>
        </row>
        <row r="102">
          <cell r="AY102" t="str">
            <v>DAVID WOODCOCK</v>
          </cell>
          <cell r="BC102">
            <v>40345</v>
          </cell>
        </row>
        <row r="103">
          <cell r="AY103" t="str">
            <v>DAWN FREEMAN</v>
          </cell>
          <cell r="BC103">
            <v>40346</v>
          </cell>
        </row>
        <row r="104">
          <cell r="AY104" t="str">
            <v>DAWN MANNING</v>
          </cell>
          <cell r="BC104">
            <v>40347</v>
          </cell>
        </row>
        <row r="105">
          <cell r="AY105" t="str">
            <v>DEAN ANDERSON</v>
          </cell>
          <cell r="BC105">
            <v>40348</v>
          </cell>
        </row>
        <row r="106">
          <cell r="AY106" t="str">
            <v>DEAN LORO</v>
          </cell>
          <cell r="BC106">
            <v>40349</v>
          </cell>
        </row>
        <row r="107">
          <cell r="AY107" t="str">
            <v>DEANNA CANDLISH</v>
          </cell>
          <cell r="BC107">
            <v>40350</v>
          </cell>
        </row>
        <row r="108">
          <cell r="AY108" t="str">
            <v>DEBORAH SIMPSON</v>
          </cell>
          <cell r="BC108">
            <v>40351</v>
          </cell>
        </row>
        <row r="109">
          <cell r="AY109" t="str">
            <v>DELAINE BELL</v>
          </cell>
          <cell r="BC109">
            <v>40352</v>
          </cell>
        </row>
        <row r="110">
          <cell r="AY110" t="str">
            <v>DENNIS BERBERICK</v>
          </cell>
          <cell r="BC110">
            <v>40353</v>
          </cell>
        </row>
        <row r="111">
          <cell r="AY111" t="str">
            <v>DENNIS FRANCO</v>
          </cell>
          <cell r="BC111">
            <v>40354</v>
          </cell>
        </row>
        <row r="112">
          <cell r="AY112" t="str">
            <v>DEREK GUDGEON</v>
          </cell>
          <cell r="BC112">
            <v>40355</v>
          </cell>
        </row>
        <row r="113">
          <cell r="AY113" t="str">
            <v>DEVIN BOOTY</v>
          </cell>
          <cell r="BC113">
            <v>40356</v>
          </cell>
        </row>
        <row r="114">
          <cell r="AY114" t="str">
            <v>DIANE MANCINI</v>
          </cell>
          <cell r="BC114">
            <v>40357</v>
          </cell>
        </row>
        <row r="115">
          <cell r="AY115" t="str">
            <v>DIANNE GRAVES</v>
          </cell>
          <cell r="BC115">
            <v>40358</v>
          </cell>
        </row>
        <row r="116">
          <cell r="AY116" t="str">
            <v>DOMENIC COSENTINO</v>
          </cell>
          <cell r="BC116">
            <v>40359</v>
          </cell>
        </row>
        <row r="117">
          <cell r="AY117" t="str">
            <v>DON NICKERSON</v>
          </cell>
          <cell r="BC117">
            <v>40360</v>
          </cell>
        </row>
        <row r="118">
          <cell r="AY118" t="str">
            <v>DONALD BULTHUIS</v>
          </cell>
          <cell r="BC118">
            <v>40361</v>
          </cell>
        </row>
        <row r="119">
          <cell r="AY119" t="str">
            <v>DONALD DESPOND</v>
          </cell>
          <cell r="BC119">
            <v>40362</v>
          </cell>
        </row>
        <row r="120">
          <cell r="AY120" t="str">
            <v>DONNA POTTS</v>
          </cell>
          <cell r="BC120">
            <v>40363</v>
          </cell>
        </row>
        <row r="121">
          <cell r="AY121" t="str">
            <v>DOROTHY HOLME</v>
          </cell>
          <cell r="BC121">
            <v>40364</v>
          </cell>
        </row>
        <row r="122">
          <cell r="AY122" t="str">
            <v>DOUG DEWAR</v>
          </cell>
          <cell r="BC122">
            <v>40365</v>
          </cell>
        </row>
        <row r="123">
          <cell r="AY123" t="str">
            <v>DOUGLAS MCCLELLAN</v>
          </cell>
          <cell r="BC123">
            <v>40366</v>
          </cell>
        </row>
        <row r="124">
          <cell r="AY124" t="str">
            <v>EILEEN CAMPBELL</v>
          </cell>
          <cell r="BC124">
            <v>40367</v>
          </cell>
        </row>
        <row r="125">
          <cell r="AY125" t="str">
            <v>ELLA RAYNER</v>
          </cell>
          <cell r="BC125">
            <v>40368</v>
          </cell>
        </row>
        <row r="126">
          <cell r="AY126" t="str">
            <v>ERIC CHARTRAND</v>
          </cell>
          <cell r="BC126">
            <v>40369</v>
          </cell>
        </row>
        <row r="127">
          <cell r="AY127" t="str">
            <v>ERIC ROLFE</v>
          </cell>
          <cell r="BC127">
            <v>40370</v>
          </cell>
        </row>
        <row r="128">
          <cell r="AY128" t="str">
            <v>EVAN COWELL</v>
          </cell>
          <cell r="BC128">
            <v>40371</v>
          </cell>
        </row>
        <row r="129">
          <cell r="AY129" t="str">
            <v>EVANTHIA IKONOMIDIS</v>
          </cell>
          <cell r="BC129">
            <v>40372</v>
          </cell>
        </row>
        <row r="130">
          <cell r="AY130" t="str">
            <v>FERNANDO CASALLAS</v>
          </cell>
          <cell r="BC130">
            <v>40373</v>
          </cell>
        </row>
        <row r="131">
          <cell r="AY131" t="str">
            <v>FIEZAL AHAD</v>
          </cell>
          <cell r="BC131">
            <v>40374</v>
          </cell>
        </row>
        <row r="132">
          <cell r="AY132" t="str">
            <v>FLORIN MIHAI</v>
          </cell>
          <cell r="BC132">
            <v>40375</v>
          </cell>
        </row>
        <row r="133">
          <cell r="AY133" t="str">
            <v>FRANCA AMARAL</v>
          </cell>
          <cell r="BC133">
            <v>40376</v>
          </cell>
        </row>
        <row r="134">
          <cell r="AY134" t="str">
            <v>FRANCES DOYLE</v>
          </cell>
          <cell r="BC134">
            <v>40377</v>
          </cell>
        </row>
        <row r="135">
          <cell r="AY135" t="str">
            <v>FRANK GIANCOLA</v>
          </cell>
          <cell r="BC135">
            <v>40378</v>
          </cell>
        </row>
        <row r="136">
          <cell r="AY136" t="str">
            <v>FRED MAY</v>
          </cell>
          <cell r="BC136">
            <v>40379</v>
          </cell>
        </row>
        <row r="137">
          <cell r="AY137" t="str">
            <v>GARY CHIAROT</v>
          </cell>
          <cell r="BC137">
            <v>40380</v>
          </cell>
        </row>
        <row r="138">
          <cell r="AY138" t="str">
            <v>GARY MACDONALD</v>
          </cell>
          <cell r="BC138">
            <v>40381</v>
          </cell>
        </row>
        <row r="139">
          <cell r="AY139" t="str">
            <v>GEORGE SCHACHTSCHNEIDER</v>
          </cell>
          <cell r="BC139">
            <v>40382</v>
          </cell>
        </row>
        <row r="140">
          <cell r="AY140" t="str">
            <v>GERRY DIGIACINTO</v>
          </cell>
          <cell r="BC140">
            <v>40383</v>
          </cell>
        </row>
        <row r="141">
          <cell r="AY141" t="str">
            <v>GILLES MONGRAIN</v>
          </cell>
          <cell r="BC141">
            <v>40384</v>
          </cell>
        </row>
        <row r="142">
          <cell r="AY142" t="str">
            <v>GIRVAN GRAY</v>
          </cell>
          <cell r="BC142">
            <v>40385</v>
          </cell>
        </row>
        <row r="143">
          <cell r="AY143" t="str">
            <v>GRACE RAFTER</v>
          </cell>
          <cell r="BC143">
            <v>40386</v>
          </cell>
        </row>
        <row r="144">
          <cell r="AY144" t="str">
            <v>GRAHAM LEE</v>
          </cell>
          <cell r="BC144">
            <v>40387</v>
          </cell>
        </row>
        <row r="145">
          <cell r="AY145" t="str">
            <v>GREG BALLINGER</v>
          </cell>
          <cell r="BC145">
            <v>40388</v>
          </cell>
        </row>
        <row r="146">
          <cell r="AY146" t="str">
            <v>GREG SCOBIE</v>
          </cell>
          <cell r="BC146">
            <v>40389</v>
          </cell>
        </row>
        <row r="147">
          <cell r="AY147" t="str">
            <v>GREG VANDE KUYT</v>
          </cell>
          <cell r="BC147">
            <v>40390</v>
          </cell>
        </row>
        <row r="148">
          <cell r="AY148" t="str">
            <v>GREGG HUTCHINSON</v>
          </cell>
          <cell r="BC148">
            <v>40391</v>
          </cell>
        </row>
        <row r="149">
          <cell r="AY149" t="str">
            <v>GREGORY CLARKE</v>
          </cell>
          <cell r="BC149">
            <v>40392</v>
          </cell>
        </row>
        <row r="150">
          <cell r="AY150" t="str">
            <v>HANI TAKI</v>
          </cell>
          <cell r="BC150">
            <v>40393</v>
          </cell>
        </row>
        <row r="151">
          <cell r="AY151" t="str">
            <v>HANY IBRAHIM</v>
          </cell>
          <cell r="BC151">
            <v>40394</v>
          </cell>
        </row>
        <row r="152">
          <cell r="AY152" t="str">
            <v>HARRY NARINE</v>
          </cell>
          <cell r="BC152">
            <v>40395</v>
          </cell>
        </row>
        <row r="153">
          <cell r="AY153" t="str">
            <v>HENRY WINTER</v>
          </cell>
          <cell r="BC153">
            <v>40396</v>
          </cell>
        </row>
        <row r="154">
          <cell r="AY154" t="str">
            <v>IAN COWE</v>
          </cell>
          <cell r="BC154">
            <v>40397</v>
          </cell>
        </row>
        <row r="155">
          <cell r="AY155" t="str">
            <v>IAN ELSASSER</v>
          </cell>
          <cell r="BC155">
            <v>40398</v>
          </cell>
        </row>
        <row r="156">
          <cell r="AY156" t="str">
            <v>IAN INNIS</v>
          </cell>
          <cell r="BC156">
            <v>40399</v>
          </cell>
        </row>
        <row r="157">
          <cell r="AY157" t="str">
            <v>IAN MORRIS</v>
          </cell>
          <cell r="BC157">
            <v>40400</v>
          </cell>
        </row>
        <row r="158">
          <cell r="AY158" t="str">
            <v>IGOR RUSIC</v>
          </cell>
          <cell r="BC158">
            <v>40401</v>
          </cell>
        </row>
        <row r="159">
          <cell r="AY159" t="str">
            <v>INDY BUTANY-DESOUZA</v>
          </cell>
          <cell r="BC159">
            <v>40402</v>
          </cell>
        </row>
        <row r="160">
          <cell r="AY160" t="str">
            <v>IRENE BECK</v>
          </cell>
          <cell r="BC160">
            <v>40403</v>
          </cell>
        </row>
        <row r="161">
          <cell r="AY161" t="str">
            <v>IVAN TOMASIC</v>
          </cell>
          <cell r="BC161">
            <v>40404</v>
          </cell>
        </row>
        <row r="162">
          <cell r="AY162" t="str">
            <v>IVANA STOSIC</v>
          </cell>
          <cell r="BC162">
            <v>40405</v>
          </cell>
        </row>
        <row r="163">
          <cell r="AY163" t="str">
            <v>JAMES ARNEL</v>
          </cell>
          <cell r="BC163">
            <v>40406</v>
          </cell>
        </row>
        <row r="164">
          <cell r="AY164" t="str">
            <v>JAMES COCHRANE</v>
          </cell>
          <cell r="BC164">
            <v>40407</v>
          </cell>
        </row>
        <row r="165">
          <cell r="AY165" t="str">
            <v>JAMES HILL</v>
          </cell>
          <cell r="BC165">
            <v>40408</v>
          </cell>
        </row>
        <row r="166">
          <cell r="AY166" t="str">
            <v>JAMES HUSSACK</v>
          </cell>
          <cell r="BC166">
            <v>40409</v>
          </cell>
        </row>
        <row r="167">
          <cell r="AY167" t="str">
            <v>JAMES JOHNSON</v>
          </cell>
          <cell r="BC167">
            <v>40410</v>
          </cell>
        </row>
        <row r="168">
          <cell r="AY168" t="str">
            <v>JAMES REES</v>
          </cell>
          <cell r="BC168">
            <v>40411</v>
          </cell>
        </row>
        <row r="169">
          <cell r="AY169" t="str">
            <v>JAMES SCOTT</v>
          </cell>
          <cell r="BC169">
            <v>40412</v>
          </cell>
        </row>
        <row r="170">
          <cell r="AY170" t="str">
            <v>JANE HUMPHRIES</v>
          </cell>
          <cell r="BC170">
            <v>40413</v>
          </cell>
        </row>
        <row r="171">
          <cell r="AY171" t="str">
            <v>JANET RINIERI</v>
          </cell>
          <cell r="BC171">
            <v>40414</v>
          </cell>
        </row>
        <row r="172">
          <cell r="AY172" t="str">
            <v>JANICE JOHNSTON</v>
          </cell>
          <cell r="BC172">
            <v>40415</v>
          </cell>
        </row>
        <row r="173">
          <cell r="AY173" t="str">
            <v>JASON CAUCCI</v>
          </cell>
          <cell r="BC173">
            <v>40416</v>
          </cell>
        </row>
        <row r="174">
          <cell r="AY174" t="str">
            <v>JASON KONING</v>
          </cell>
          <cell r="BC174">
            <v>40417</v>
          </cell>
        </row>
        <row r="175">
          <cell r="AY175" t="str">
            <v>JASON MCBRIDE</v>
          </cell>
          <cell r="BC175">
            <v>40418</v>
          </cell>
        </row>
        <row r="176">
          <cell r="AY176" t="str">
            <v>JASON NEWLANDS</v>
          </cell>
          <cell r="BC176">
            <v>40419</v>
          </cell>
        </row>
        <row r="177">
          <cell r="AY177" t="str">
            <v>JASON SCHAUBEL</v>
          </cell>
          <cell r="BC177">
            <v>40420</v>
          </cell>
        </row>
        <row r="178">
          <cell r="AY178" t="str">
            <v>JASON THOMPSON</v>
          </cell>
          <cell r="BC178">
            <v>40421</v>
          </cell>
        </row>
        <row r="179">
          <cell r="AY179" t="str">
            <v>JAYNE HUBATSCHEK</v>
          </cell>
          <cell r="BC179">
            <v>40422</v>
          </cell>
        </row>
        <row r="180">
          <cell r="AY180" t="str">
            <v>JEFF MACDONALD</v>
          </cell>
          <cell r="BC180">
            <v>40423</v>
          </cell>
        </row>
        <row r="181">
          <cell r="AY181" t="str">
            <v>JEFFERY LAMARR</v>
          </cell>
          <cell r="BC181">
            <v>40424</v>
          </cell>
        </row>
        <row r="182">
          <cell r="AY182" t="str">
            <v>JEFFREY GALBRAITH</v>
          </cell>
          <cell r="BC182">
            <v>40425</v>
          </cell>
        </row>
        <row r="183">
          <cell r="AY183" t="str">
            <v>JEFFREY KOEPPE</v>
          </cell>
          <cell r="BC183">
            <v>40426</v>
          </cell>
        </row>
        <row r="184">
          <cell r="AY184" t="str">
            <v>JEFFREY MCNAB</v>
          </cell>
          <cell r="BC184">
            <v>40427</v>
          </cell>
        </row>
        <row r="185">
          <cell r="AY185" t="str">
            <v>JEFFREY SKIDMORE</v>
          </cell>
          <cell r="BC185">
            <v>40428</v>
          </cell>
        </row>
        <row r="186">
          <cell r="AY186" t="str">
            <v>JENNIFER HALL</v>
          </cell>
          <cell r="BC186">
            <v>40429</v>
          </cell>
        </row>
        <row r="187">
          <cell r="AY187" t="str">
            <v>JENNIFER LINDLEY</v>
          </cell>
          <cell r="BC187">
            <v>40430</v>
          </cell>
        </row>
        <row r="188">
          <cell r="AY188" t="str">
            <v>JENNIFER MARTINEAU</v>
          </cell>
          <cell r="BC188">
            <v>40431</v>
          </cell>
        </row>
        <row r="189">
          <cell r="AY189" t="str">
            <v>JENNIFER QUINLAN</v>
          </cell>
          <cell r="BC189">
            <v>40432</v>
          </cell>
        </row>
        <row r="190">
          <cell r="AY190" t="str">
            <v>JENNIFER ROBINS</v>
          </cell>
          <cell r="BC190">
            <v>40433</v>
          </cell>
        </row>
        <row r="191">
          <cell r="AY191" t="str">
            <v>JERALD COMETTO</v>
          </cell>
          <cell r="BC191">
            <v>40434</v>
          </cell>
        </row>
        <row r="192">
          <cell r="AY192" t="str">
            <v>JIM BUTLER</v>
          </cell>
          <cell r="BC192">
            <v>40435</v>
          </cell>
        </row>
        <row r="193">
          <cell r="AY193" t="str">
            <v>JIM PATTERSON</v>
          </cell>
          <cell r="BC193">
            <v>40436</v>
          </cell>
        </row>
        <row r="194">
          <cell r="AY194" t="str">
            <v>JIM STINSON</v>
          </cell>
          <cell r="BC194">
            <v>40437</v>
          </cell>
        </row>
        <row r="195">
          <cell r="AY195" t="str">
            <v>JOANNE VANDENBERG</v>
          </cell>
          <cell r="BC195">
            <v>40438</v>
          </cell>
        </row>
        <row r="196">
          <cell r="AY196" t="str">
            <v>JOE GERRIOR</v>
          </cell>
          <cell r="BC196">
            <v>40439</v>
          </cell>
        </row>
        <row r="197">
          <cell r="AY197" t="str">
            <v>JOE GIANETTO</v>
          </cell>
          <cell r="BC197">
            <v>40440</v>
          </cell>
        </row>
        <row r="198">
          <cell r="AY198" t="str">
            <v>JOE SHAWIHAT</v>
          </cell>
          <cell r="BC198">
            <v>40441</v>
          </cell>
        </row>
        <row r="199">
          <cell r="AY199" t="str">
            <v>JOE WIERDA</v>
          </cell>
          <cell r="BC199">
            <v>40442</v>
          </cell>
        </row>
        <row r="200">
          <cell r="AY200" t="str">
            <v>JOHN BASILIO</v>
          </cell>
          <cell r="BC200">
            <v>40443</v>
          </cell>
        </row>
        <row r="201">
          <cell r="AY201" t="str">
            <v>JOHN BRENYO</v>
          </cell>
          <cell r="BC201">
            <v>40444</v>
          </cell>
        </row>
        <row r="202">
          <cell r="AY202" t="str">
            <v>JOHN FOURNIER</v>
          </cell>
          <cell r="BC202">
            <v>40445</v>
          </cell>
        </row>
        <row r="203">
          <cell r="AY203" t="str">
            <v>JOHN LUSTED</v>
          </cell>
          <cell r="BC203">
            <v>40446</v>
          </cell>
        </row>
        <row r="204">
          <cell r="AY204" t="str">
            <v>JOHN ROBERTSON</v>
          </cell>
          <cell r="BC204">
            <v>40447</v>
          </cell>
        </row>
        <row r="205">
          <cell r="AY205" t="str">
            <v>JOHN SELKIRK</v>
          </cell>
          <cell r="BC205">
            <v>40448</v>
          </cell>
        </row>
        <row r="206">
          <cell r="AY206" t="str">
            <v>JOHN STEVENSON</v>
          </cell>
          <cell r="BC206">
            <v>40449</v>
          </cell>
        </row>
        <row r="207">
          <cell r="AY207" t="str">
            <v>JOHN THOMPSON</v>
          </cell>
          <cell r="BC207">
            <v>40450</v>
          </cell>
        </row>
        <row r="208">
          <cell r="AY208" t="str">
            <v>JOHN THORNTON</v>
          </cell>
          <cell r="BC208">
            <v>40451</v>
          </cell>
        </row>
        <row r="209">
          <cell r="AY209" t="str">
            <v>JOHN WHITE</v>
          </cell>
          <cell r="BC209">
            <v>40452</v>
          </cell>
        </row>
        <row r="210">
          <cell r="AY210" t="str">
            <v>JORDAN BECK</v>
          </cell>
          <cell r="BC210">
            <v>40453</v>
          </cell>
        </row>
        <row r="211">
          <cell r="AY211" t="str">
            <v>JOSEPH ALMEIDA</v>
          </cell>
          <cell r="BC211">
            <v>40454</v>
          </cell>
        </row>
        <row r="212">
          <cell r="AY212" t="str">
            <v>JOSEPH BOTAS</v>
          </cell>
          <cell r="BC212">
            <v>40455</v>
          </cell>
        </row>
        <row r="213">
          <cell r="AY213" t="str">
            <v>JOSEPH MAJEROVICH</v>
          </cell>
          <cell r="BC213">
            <v>40456</v>
          </cell>
        </row>
        <row r="214">
          <cell r="AY214" t="str">
            <v>JOSEPH POPIEL</v>
          </cell>
          <cell r="BC214">
            <v>40457</v>
          </cell>
        </row>
        <row r="215">
          <cell r="AY215" t="str">
            <v>JUDY TAYLOR</v>
          </cell>
          <cell r="BC215">
            <v>40458</v>
          </cell>
        </row>
        <row r="216">
          <cell r="AY216" t="str">
            <v>JUSTIN BILLONE</v>
          </cell>
          <cell r="BC216">
            <v>40459</v>
          </cell>
        </row>
        <row r="217">
          <cell r="AY217" t="str">
            <v>KAREN ARNOLD</v>
          </cell>
          <cell r="BC217">
            <v>40460</v>
          </cell>
        </row>
        <row r="218">
          <cell r="AY218" t="str">
            <v>KAREN HILLARY</v>
          </cell>
          <cell r="BC218">
            <v>40461</v>
          </cell>
        </row>
        <row r="219">
          <cell r="AY219" t="str">
            <v>KAREN HOBBINS</v>
          </cell>
          <cell r="BC219">
            <v>40462</v>
          </cell>
        </row>
        <row r="220">
          <cell r="AY220" t="str">
            <v>KAREN MACDONALD</v>
          </cell>
          <cell r="BC220">
            <v>40463</v>
          </cell>
        </row>
        <row r="221">
          <cell r="AY221" t="str">
            <v>KAREN THORNE</v>
          </cell>
          <cell r="BC221">
            <v>40464</v>
          </cell>
        </row>
        <row r="222">
          <cell r="AY222" t="str">
            <v>KATHERINE DZIERZAWSKI</v>
          </cell>
          <cell r="BC222">
            <v>40465</v>
          </cell>
        </row>
        <row r="223">
          <cell r="AY223" t="str">
            <v>KATHY BORCIC</v>
          </cell>
          <cell r="BC223">
            <v>40466</v>
          </cell>
        </row>
        <row r="224">
          <cell r="AY224" t="str">
            <v>KATHY LERETTE</v>
          </cell>
          <cell r="BC224">
            <v>40467</v>
          </cell>
        </row>
        <row r="225">
          <cell r="AY225" t="str">
            <v>KATHY SHARP</v>
          </cell>
          <cell r="BC225">
            <v>40468</v>
          </cell>
        </row>
        <row r="226">
          <cell r="AY226" t="str">
            <v>KATIE FLANNIGAN</v>
          </cell>
          <cell r="BC226">
            <v>40469</v>
          </cell>
        </row>
        <row r="227">
          <cell r="AY227" t="str">
            <v>KELLEY FITZPATRICK</v>
          </cell>
          <cell r="BC227">
            <v>40470</v>
          </cell>
        </row>
        <row r="228">
          <cell r="AY228" t="str">
            <v>KELLY SPENCER</v>
          </cell>
          <cell r="BC228">
            <v>40471</v>
          </cell>
        </row>
        <row r="229">
          <cell r="AY229" t="str">
            <v>KENNETH HOLMES</v>
          </cell>
          <cell r="BC229">
            <v>40472</v>
          </cell>
        </row>
        <row r="230">
          <cell r="AY230" t="str">
            <v>KESH NANDLALL</v>
          </cell>
          <cell r="BC230">
            <v>40473</v>
          </cell>
        </row>
        <row r="231">
          <cell r="AY231" t="str">
            <v>KETAN PATEL</v>
          </cell>
          <cell r="BC231">
            <v>40474</v>
          </cell>
        </row>
        <row r="232">
          <cell r="AY232" t="str">
            <v>KEVIN ARCHER</v>
          </cell>
          <cell r="BC232">
            <v>40475</v>
          </cell>
        </row>
        <row r="233">
          <cell r="AY233" t="str">
            <v>KEVIN BUZZELL</v>
          </cell>
          <cell r="BC233">
            <v>40476</v>
          </cell>
        </row>
        <row r="234">
          <cell r="AY234" t="str">
            <v>KEVIN GREGOIRE</v>
          </cell>
          <cell r="BC234">
            <v>40477</v>
          </cell>
        </row>
        <row r="235">
          <cell r="AY235" t="str">
            <v>KEVIN ROBINS</v>
          </cell>
          <cell r="BC235">
            <v>40478</v>
          </cell>
        </row>
        <row r="236">
          <cell r="AY236" t="str">
            <v>KEVIN TOWNSEND</v>
          </cell>
          <cell r="BC236">
            <v>40479</v>
          </cell>
        </row>
        <row r="237">
          <cell r="AY237" t="str">
            <v>KIM DEABREU</v>
          </cell>
          <cell r="BC237">
            <v>40480</v>
          </cell>
        </row>
        <row r="238">
          <cell r="AY238" t="str">
            <v>KIM NEUFELD</v>
          </cell>
          <cell r="BC238">
            <v>40481</v>
          </cell>
        </row>
        <row r="239">
          <cell r="AY239" t="str">
            <v>KORI-LYNN SYKES</v>
          </cell>
          <cell r="BC239">
            <v>40482</v>
          </cell>
        </row>
        <row r="240">
          <cell r="AY240" t="str">
            <v>LAURIE TURNONE</v>
          </cell>
          <cell r="BC240">
            <v>40483</v>
          </cell>
        </row>
        <row r="241">
          <cell r="AY241" t="str">
            <v>LEE CALLAGHAN</v>
          </cell>
          <cell r="BC241">
            <v>40484</v>
          </cell>
        </row>
        <row r="242">
          <cell r="AY242" t="str">
            <v>LEIGH FORREST</v>
          </cell>
          <cell r="BC242">
            <v>40485</v>
          </cell>
        </row>
        <row r="243">
          <cell r="AY243" t="str">
            <v>LESLEY LINGARD</v>
          </cell>
          <cell r="BC243">
            <v>40486</v>
          </cell>
        </row>
        <row r="244">
          <cell r="AY244" t="str">
            <v>LINDA BOURGEOIS</v>
          </cell>
          <cell r="BC244">
            <v>40487</v>
          </cell>
        </row>
        <row r="245">
          <cell r="AY245" t="str">
            <v>LINDA DELIBATO</v>
          </cell>
          <cell r="BC245">
            <v>40488</v>
          </cell>
        </row>
        <row r="246">
          <cell r="AY246" t="str">
            <v>LINDSAY MARTINEAU</v>
          </cell>
          <cell r="BC246">
            <v>40489</v>
          </cell>
        </row>
        <row r="247">
          <cell r="AY247" t="str">
            <v>LISE GALLI</v>
          </cell>
          <cell r="BC247">
            <v>40490</v>
          </cell>
        </row>
        <row r="248">
          <cell r="AY248" t="str">
            <v>LLOYD DEGROW</v>
          </cell>
          <cell r="BC248">
            <v>40491</v>
          </cell>
        </row>
        <row r="249">
          <cell r="AY249" t="str">
            <v>LORETTA TAYLOR</v>
          </cell>
          <cell r="BC249">
            <v>40492</v>
          </cell>
        </row>
        <row r="250">
          <cell r="AY250" t="str">
            <v>LORI THORNTON</v>
          </cell>
          <cell r="BC250">
            <v>40493</v>
          </cell>
        </row>
        <row r="251">
          <cell r="AY251" t="str">
            <v>LOUIS PACHECO</v>
          </cell>
          <cell r="BC251">
            <v>40494</v>
          </cell>
        </row>
        <row r="252">
          <cell r="AY252" t="str">
            <v>LYNN GAYLARD</v>
          </cell>
          <cell r="BC252">
            <v>40495</v>
          </cell>
        </row>
        <row r="253">
          <cell r="AY253" t="str">
            <v>LYNN WALTON</v>
          </cell>
          <cell r="BC253">
            <v>40496</v>
          </cell>
        </row>
        <row r="254">
          <cell r="AY254" t="str">
            <v>MANUEL QUAINI</v>
          </cell>
          <cell r="BC254">
            <v>40497</v>
          </cell>
        </row>
        <row r="255">
          <cell r="AY255" t="str">
            <v>MARC LOSIER</v>
          </cell>
          <cell r="BC255">
            <v>40498</v>
          </cell>
        </row>
        <row r="256">
          <cell r="AY256" t="str">
            <v>MARCEL LAROCHE</v>
          </cell>
          <cell r="BC256">
            <v>40499</v>
          </cell>
        </row>
        <row r="257">
          <cell r="AY257" t="str">
            <v>MARDY CRANDELL</v>
          </cell>
          <cell r="BC257">
            <v>40500</v>
          </cell>
        </row>
        <row r="258">
          <cell r="AY258" t="str">
            <v>MARIA BOZZO</v>
          </cell>
          <cell r="BC258">
            <v>40501</v>
          </cell>
        </row>
        <row r="259">
          <cell r="AY259" t="str">
            <v>MARIA GARITO</v>
          </cell>
          <cell r="BC259">
            <v>40502</v>
          </cell>
        </row>
        <row r="260">
          <cell r="AY260" t="str">
            <v>MARIANNE BEARE</v>
          </cell>
          <cell r="BC260">
            <v>40503</v>
          </cell>
        </row>
        <row r="261">
          <cell r="AY261" t="str">
            <v>MARILYN CONRAD</v>
          </cell>
          <cell r="BC261">
            <v>40504</v>
          </cell>
        </row>
        <row r="262">
          <cell r="AY262" t="str">
            <v>MARINA BULTHUIS</v>
          </cell>
          <cell r="BC262">
            <v>40505</v>
          </cell>
        </row>
        <row r="263">
          <cell r="AY263" t="str">
            <v>MARIO CANGEMI</v>
          </cell>
          <cell r="BC263">
            <v>40506</v>
          </cell>
        </row>
        <row r="264">
          <cell r="AY264" t="str">
            <v>MARJORIE RICHARDS</v>
          </cell>
          <cell r="BC264">
            <v>40507</v>
          </cell>
        </row>
        <row r="265">
          <cell r="AY265" t="str">
            <v>MARK JAKUBOWSKI</v>
          </cell>
          <cell r="BC265">
            <v>40508</v>
          </cell>
        </row>
        <row r="266">
          <cell r="AY266" t="str">
            <v>MARK LUSTRINELLI</v>
          </cell>
          <cell r="BC266">
            <v>40509</v>
          </cell>
        </row>
        <row r="267">
          <cell r="AY267" t="str">
            <v>MARK MALSTROM</v>
          </cell>
          <cell r="BC267">
            <v>40510</v>
          </cell>
        </row>
        <row r="268">
          <cell r="AY268" t="str">
            <v>MARK MORRIS</v>
          </cell>
          <cell r="BC268">
            <v>40511</v>
          </cell>
        </row>
        <row r="269">
          <cell r="AY269" t="str">
            <v>MARK WARELIS</v>
          </cell>
          <cell r="BC269">
            <v>40512</v>
          </cell>
        </row>
        <row r="270">
          <cell r="AY270" t="str">
            <v>MARKO STEFANOVIC</v>
          </cell>
          <cell r="BC270">
            <v>40513</v>
          </cell>
        </row>
        <row r="271">
          <cell r="AY271" t="str">
            <v>MARNI PENNY</v>
          </cell>
          <cell r="BC271">
            <v>40514</v>
          </cell>
        </row>
        <row r="272">
          <cell r="AY272" t="str">
            <v>MARTY BEAUCOCK</v>
          </cell>
          <cell r="BC272">
            <v>40515</v>
          </cell>
        </row>
        <row r="273">
          <cell r="AY273" t="str">
            <v>MATTHEW KENT</v>
          </cell>
          <cell r="BC273">
            <v>40516</v>
          </cell>
        </row>
        <row r="274">
          <cell r="AY274" t="str">
            <v>MATTHEW SHANNON</v>
          </cell>
          <cell r="BC274">
            <v>40517</v>
          </cell>
        </row>
        <row r="275">
          <cell r="AY275" t="str">
            <v>MATTHEW STRECKER</v>
          </cell>
          <cell r="BC275">
            <v>40518</v>
          </cell>
        </row>
        <row r="276">
          <cell r="AY276" t="str">
            <v>MAURO CARBONE</v>
          </cell>
          <cell r="BC276">
            <v>40519</v>
          </cell>
        </row>
        <row r="277">
          <cell r="AY277" t="str">
            <v>MAX CANANZI</v>
          </cell>
          <cell r="BC277">
            <v>40520</v>
          </cell>
        </row>
        <row r="278">
          <cell r="AY278" t="str">
            <v>MELISSA BARRON</v>
          </cell>
          <cell r="BC278">
            <v>40521</v>
          </cell>
        </row>
        <row r="279">
          <cell r="AY279" t="str">
            <v>MICHAEL DONG</v>
          </cell>
          <cell r="BC279">
            <v>40522</v>
          </cell>
        </row>
        <row r="280">
          <cell r="AY280" t="str">
            <v>MICHAEL LEWIS</v>
          </cell>
          <cell r="BC280">
            <v>40523</v>
          </cell>
        </row>
        <row r="281">
          <cell r="AY281" t="str">
            <v>MICHAEL LUTON</v>
          </cell>
          <cell r="BC281">
            <v>40524</v>
          </cell>
        </row>
        <row r="282">
          <cell r="AY282" t="str">
            <v>MICHAEL MUSSAT</v>
          </cell>
          <cell r="BC282">
            <v>40525</v>
          </cell>
        </row>
        <row r="283">
          <cell r="AY283" t="str">
            <v>MICHAEL RICHARD</v>
          </cell>
          <cell r="BC283">
            <v>40526</v>
          </cell>
        </row>
        <row r="284">
          <cell r="AY284" t="str">
            <v>MICHAEL RUSSELL</v>
          </cell>
          <cell r="BC284">
            <v>40527</v>
          </cell>
        </row>
        <row r="285">
          <cell r="AY285" t="str">
            <v>MICHAEL THOMSON</v>
          </cell>
          <cell r="BC285">
            <v>40528</v>
          </cell>
        </row>
        <row r="286">
          <cell r="AY286" t="str">
            <v>MICHAEL WILLIAMSON</v>
          </cell>
          <cell r="BC286">
            <v>40529</v>
          </cell>
        </row>
        <row r="287">
          <cell r="AY287" t="str">
            <v>MICHELLE WORTEL</v>
          </cell>
          <cell r="BC287">
            <v>40530</v>
          </cell>
        </row>
        <row r="288">
          <cell r="AY288" t="str">
            <v>MIKE DENOMME</v>
          </cell>
          <cell r="BC288">
            <v>40531</v>
          </cell>
        </row>
        <row r="289">
          <cell r="AY289" t="str">
            <v>MIKE DESCAMPS</v>
          </cell>
          <cell r="BC289">
            <v>40532</v>
          </cell>
        </row>
        <row r="290">
          <cell r="AY290" t="str">
            <v>MIKEL SCHNEIDER</v>
          </cell>
          <cell r="BC290">
            <v>40533</v>
          </cell>
        </row>
        <row r="291">
          <cell r="AY291" t="str">
            <v>MONICA ASHURST</v>
          </cell>
          <cell r="BC291">
            <v>40534</v>
          </cell>
        </row>
        <row r="292">
          <cell r="AY292" t="str">
            <v>MONICA DOHERTY</v>
          </cell>
          <cell r="BC292">
            <v>40535</v>
          </cell>
        </row>
        <row r="293">
          <cell r="AY293" t="str">
            <v>MUMTAZ KHAN</v>
          </cell>
          <cell r="BC293">
            <v>40536</v>
          </cell>
        </row>
        <row r="294">
          <cell r="AY294" t="str">
            <v>MUSTAFA ALI</v>
          </cell>
          <cell r="BC294">
            <v>40537</v>
          </cell>
        </row>
        <row r="295">
          <cell r="AY295" t="str">
            <v>NADETTE DRAKE</v>
          </cell>
          <cell r="BC295">
            <v>40538</v>
          </cell>
        </row>
        <row r="296">
          <cell r="AY296" t="str">
            <v>NASTARAN HAGHANI</v>
          </cell>
          <cell r="BC296">
            <v>40539</v>
          </cell>
        </row>
        <row r="297">
          <cell r="AY297" t="str">
            <v>NATHAN CERNUSCA</v>
          </cell>
          <cell r="BC297">
            <v>40540</v>
          </cell>
        </row>
        <row r="298">
          <cell r="AY298" t="str">
            <v>NAZIRA NOORMOHAMED</v>
          </cell>
          <cell r="BC298">
            <v>40541</v>
          </cell>
        </row>
        <row r="299">
          <cell r="AY299" t="str">
            <v>NEIL FREEMAN</v>
          </cell>
          <cell r="BC299">
            <v>40542</v>
          </cell>
        </row>
        <row r="300">
          <cell r="AY300" t="str">
            <v>NICK DESTEFANO</v>
          </cell>
          <cell r="BC300">
            <v>40543</v>
          </cell>
        </row>
        <row r="301">
          <cell r="AY301" t="str">
            <v>NICOLE FILLMORE</v>
          </cell>
          <cell r="BC301">
            <v>40544</v>
          </cell>
        </row>
        <row r="302">
          <cell r="AY302" t="str">
            <v>NIGEL HARNANAN</v>
          </cell>
          <cell r="BC302">
            <v>40545</v>
          </cell>
        </row>
        <row r="303">
          <cell r="AY303" t="str">
            <v>NIKOLA RISTEVSKI</v>
          </cell>
          <cell r="BC303">
            <v>40546</v>
          </cell>
        </row>
        <row r="304">
          <cell r="AY304" t="str">
            <v>NIRMALA THOMAS</v>
          </cell>
          <cell r="BC304">
            <v>40547</v>
          </cell>
        </row>
        <row r="305">
          <cell r="AY305" t="str">
            <v>NORMAN BOTTS</v>
          </cell>
          <cell r="BC305">
            <v>40548</v>
          </cell>
        </row>
        <row r="306">
          <cell r="AY306" t="str">
            <v>PAIGE WEBB</v>
          </cell>
          <cell r="BC306">
            <v>40549</v>
          </cell>
        </row>
        <row r="307">
          <cell r="AY307" t="str">
            <v>PAMELA FAZZARI</v>
          </cell>
          <cell r="BC307">
            <v>40550</v>
          </cell>
        </row>
        <row r="308">
          <cell r="AY308" t="str">
            <v>PAT MCNULTY</v>
          </cell>
          <cell r="BC308">
            <v>40551</v>
          </cell>
        </row>
        <row r="309">
          <cell r="AY309" t="str">
            <v>PATRICIA SAFKO</v>
          </cell>
          <cell r="BC309">
            <v>40552</v>
          </cell>
        </row>
        <row r="310">
          <cell r="AY310" t="str">
            <v>PATRICK CHEATLEY</v>
          </cell>
          <cell r="BC310">
            <v>40553</v>
          </cell>
        </row>
        <row r="311">
          <cell r="AY311" t="str">
            <v>PAUL HUMBER</v>
          </cell>
          <cell r="BC311">
            <v>40554</v>
          </cell>
        </row>
        <row r="312">
          <cell r="AY312" t="str">
            <v>PAUL KIEFER</v>
          </cell>
          <cell r="BC312">
            <v>40555</v>
          </cell>
        </row>
        <row r="313">
          <cell r="AY313" t="str">
            <v>PAUL NIXON</v>
          </cell>
          <cell r="BC313">
            <v>40556</v>
          </cell>
        </row>
        <row r="314">
          <cell r="AY314" t="str">
            <v>PAUL WARDELL</v>
          </cell>
          <cell r="BC314">
            <v>40557</v>
          </cell>
        </row>
        <row r="315">
          <cell r="AY315" t="str">
            <v>PETER GOULD</v>
          </cell>
          <cell r="BC315">
            <v>40558</v>
          </cell>
        </row>
        <row r="316">
          <cell r="AY316" t="str">
            <v>PETER HIENG</v>
          </cell>
          <cell r="BC316">
            <v>40559</v>
          </cell>
        </row>
        <row r="317">
          <cell r="AY317" t="str">
            <v>PETER LILLEY</v>
          </cell>
          <cell r="BC317">
            <v>40560</v>
          </cell>
        </row>
        <row r="318">
          <cell r="AY318" t="str">
            <v>PETER MARSON</v>
          </cell>
          <cell r="BC318">
            <v>40561</v>
          </cell>
        </row>
        <row r="319">
          <cell r="AY319" t="str">
            <v>PETER NEUMANN</v>
          </cell>
          <cell r="BC319">
            <v>40562</v>
          </cell>
        </row>
        <row r="320">
          <cell r="AY320" t="str">
            <v>PETER VALLIERES</v>
          </cell>
          <cell r="BC320">
            <v>40563</v>
          </cell>
        </row>
        <row r="321">
          <cell r="AY321" t="str">
            <v>PETER VANDERHOUT</v>
          </cell>
          <cell r="BC321">
            <v>40564</v>
          </cell>
        </row>
        <row r="322">
          <cell r="AY322" t="str">
            <v>PHILIP KWINT</v>
          </cell>
          <cell r="BC322">
            <v>40565</v>
          </cell>
        </row>
        <row r="323">
          <cell r="AY323" t="str">
            <v>PHONGSACK BOUALAVONG</v>
          </cell>
          <cell r="BC323">
            <v>40566</v>
          </cell>
        </row>
        <row r="324">
          <cell r="AY324" t="str">
            <v>RANDY COOMBER</v>
          </cell>
          <cell r="BC324">
            <v>40567</v>
          </cell>
        </row>
        <row r="325">
          <cell r="AY325" t="str">
            <v>RANDY MURRE</v>
          </cell>
          <cell r="BC325">
            <v>40568</v>
          </cell>
        </row>
        <row r="326">
          <cell r="AY326" t="str">
            <v>RANDY WEBB</v>
          </cell>
          <cell r="BC326">
            <v>40569</v>
          </cell>
        </row>
        <row r="327">
          <cell r="AY327" t="str">
            <v>RHONDA VANMEER</v>
          </cell>
          <cell r="BC327">
            <v>40570</v>
          </cell>
        </row>
        <row r="328">
          <cell r="AY328" t="str">
            <v>RICCARDO ZOTTARELLI</v>
          </cell>
          <cell r="BC328">
            <v>40571</v>
          </cell>
        </row>
        <row r="329">
          <cell r="AY329" t="str">
            <v>RICHARD AUDIT</v>
          </cell>
          <cell r="BC329">
            <v>40572</v>
          </cell>
        </row>
        <row r="330">
          <cell r="AY330" t="str">
            <v>RICHARD BASSINDALE</v>
          </cell>
          <cell r="BC330">
            <v>40573</v>
          </cell>
        </row>
        <row r="331">
          <cell r="AY331" t="str">
            <v>RICHARD HALL</v>
          </cell>
          <cell r="BC331">
            <v>40574</v>
          </cell>
        </row>
        <row r="332">
          <cell r="AY332" t="str">
            <v>RICHARD MCBRIDE</v>
          </cell>
          <cell r="BC332">
            <v>40575</v>
          </cell>
        </row>
        <row r="333">
          <cell r="AY333" t="str">
            <v>RICHARD URECH</v>
          </cell>
          <cell r="BC333">
            <v>40576</v>
          </cell>
        </row>
        <row r="334">
          <cell r="AY334" t="str">
            <v>RICK BEEDIE</v>
          </cell>
          <cell r="BC334">
            <v>40577</v>
          </cell>
        </row>
        <row r="335">
          <cell r="AY335" t="str">
            <v>RICKY RAFTER</v>
          </cell>
          <cell r="BC335">
            <v>40578</v>
          </cell>
        </row>
        <row r="336">
          <cell r="AY336" t="str">
            <v>RITA MORRIS</v>
          </cell>
          <cell r="BC336">
            <v>40579</v>
          </cell>
        </row>
        <row r="337">
          <cell r="AY337" t="str">
            <v>ROB CROSSMAN</v>
          </cell>
          <cell r="BC337">
            <v>40580</v>
          </cell>
        </row>
        <row r="338">
          <cell r="AY338" t="str">
            <v>ROB MACINTYRE</v>
          </cell>
          <cell r="BC338">
            <v>40581</v>
          </cell>
        </row>
        <row r="339">
          <cell r="AY339" t="str">
            <v>ROBERT BATES</v>
          </cell>
          <cell r="BC339">
            <v>40582</v>
          </cell>
        </row>
        <row r="340">
          <cell r="AY340" t="str">
            <v>ROBERT BENTLEY</v>
          </cell>
          <cell r="BC340">
            <v>40583</v>
          </cell>
        </row>
        <row r="341">
          <cell r="AY341" t="str">
            <v>ROBERT DUNHAM</v>
          </cell>
          <cell r="BC341">
            <v>40584</v>
          </cell>
        </row>
        <row r="342">
          <cell r="AY342" t="str">
            <v>ROBERT EBBERS</v>
          </cell>
          <cell r="BC342">
            <v>40585</v>
          </cell>
        </row>
        <row r="343">
          <cell r="AY343" t="str">
            <v>ROBERT HAND</v>
          </cell>
          <cell r="BC343">
            <v>40586</v>
          </cell>
        </row>
        <row r="344">
          <cell r="AY344" t="str">
            <v>ROBERT HENSCHEL</v>
          </cell>
          <cell r="BC344">
            <v>40587</v>
          </cell>
        </row>
        <row r="345">
          <cell r="AY345" t="str">
            <v>ROBERT ROHR</v>
          </cell>
          <cell r="BC345">
            <v>40588</v>
          </cell>
        </row>
        <row r="346">
          <cell r="AY346" t="str">
            <v>ROBERT TAYLOR</v>
          </cell>
          <cell r="BC346">
            <v>40589</v>
          </cell>
        </row>
        <row r="347">
          <cell r="AY347" t="str">
            <v>ROMAN KATA</v>
          </cell>
          <cell r="BC347">
            <v>40590</v>
          </cell>
        </row>
        <row r="348">
          <cell r="AY348" t="str">
            <v>ROSS BARBER</v>
          </cell>
          <cell r="BC348">
            <v>40591</v>
          </cell>
        </row>
        <row r="349">
          <cell r="AY349" t="str">
            <v>ROSS FINNIMORE</v>
          </cell>
          <cell r="BC349">
            <v>40592</v>
          </cell>
        </row>
        <row r="350">
          <cell r="AY350" t="str">
            <v>ROY OWEN</v>
          </cell>
          <cell r="BC350">
            <v>40593</v>
          </cell>
        </row>
        <row r="351">
          <cell r="AY351" t="str">
            <v>RUSSELL FISHER</v>
          </cell>
          <cell r="BC351">
            <v>40594</v>
          </cell>
        </row>
        <row r="352">
          <cell r="AY352" t="str">
            <v>SALMAN BAIG</v>
          </cell>
          <cell r="BC352">
            <v>40595</v>
          </cell>
        </row>
        <row r="353">
          <cell r="AY353" t="str">
            <v>SAM DIPASQUALE</v>
          </cell>
          <cell r="BC353">
            <v>40596</v>
          </cell>
        </row>
        <row r="354">
          <cell r="AY354" t="str">
            <v>SAM GENTILE</v>
          </cell>
          <cell r="BC354">
            <v>40597</v>
          </cell>
        </row>
        <row r="355">
          <cell r="AY355" t="str">
            <v>SAMANTHA BURKE</v>
          </cell>
          <cell r="BC355">
            <v>40598</v>
          </cell>
        </row>
        <row r="356">
          <cell r="AY356" t="str">
            <v>SAMANTHA LUNDY</v>
          </cell>
          <cell r="BC356">
            <v>40599</v>
          </cell>
        </row>
        <row r="357">
          <cell r="AY357" t="str">
            <v>SANDRA BELL</v>
          </cell>
          <cell r="BC357">
            <v>40600</v>
          </cell>
        </row>
        <row r="358">
          <cell r="AY358" t="str">
            <v>SARAH HUGHES</v>
          </cell>
          <cell r="BC358">
            <v>40601</v>
          </cell>
        </row>
        <row r="359">
          <cell r="AY359" t="str">
            <v>SCOTT BEAUDRIE</v>
          </cell>
          <cell r="BC359">
            <v>40602</v>
          </cell>
        </row>
        <row r="360">
          <cell r="AY360" t="str">
            <v>SCOTT BIGGS</v>
          </cell>
          <cell r="BC360">
            <v>40603</v>
          </cell>
        </row>
        <row r="361">
          <cell r="AY361" t="str">
            <v>SCOTT BORER</v>
          </cell>
          <cell r="BC361">
            <v>40604</v>
          </cell>
        </row>
        <row r="362">
          <cell r="AY362" t="str">
            <v>SCOTT SUTTON</v>
          </cell>
          <cell r="BC362">
            <v>40605</v>
          </cell>
        </row>
        <row r="363">
          <cell r="AY363" t="str">
            <v>SERGHEI TIMOTIN</v>
          </cell>
          <cell r="BC363">
            <v>40606</v>
          </cell>
        </row>
        <row r="364">
          <cell r="AY364" t="str">
            <v>SHAUN SNOW</v>
          </cell>
          <cell r="BC364">
            <v>40607</v>
          </cell>
        </row>
        <row r="365">
          <cell r="AY365" t="str">
            <v>SHEILA WHITNEY</v>
          </cell>
          <cell r="BC365">
            <v>40608</v>
          </cell>
        </row>
        <row r="366">
          <cell r="AY366" t="str">
            <v>SHELLEY PARKER</v>
          </cell>
          <cell r="BC366">
            <v>40609</v>
          </cell>
        </row>
        <row r="367">
          <cell r="AY367" t="str">
            <v>SHERI OJERO</v>
          </cell>
          <cell r="BC367">
            <v>40610</v>
          </cell>
        </row>
        <row r="368">
          <cell r="AY368" t="str">
            <v>SHERRI SHWEIHAT</v>
          </cell>
          <cell r="BC368">
            <v>40611</v>
          </cell>
        </row>
        <row r="369">
          <cell r="AY369" t="str">
            <v>SOKUNTHAI TOB</v>
          </cell>
          <cell r="BC369">
            <v>40612</v>
          </cell>
        </row>
        <row r="370">
          <cell r="AY370" t="str">
            <v>STANLEY COULTER</v>
          </cell>
          <cell r="BC370">
            <v>40613</v>
          </cell>
        </row>
        <row r="371">
          <cell r="AY371" t="str">
            <v>STEPHEN LARWOOD</v>
          </cell>
          <cell r="BC371">
            <v>40614</v>
          </cell>
        </row>
        <row r="372">
          <cell r="AY372" t="str">
            <v>STEVE ABRAMOVICH</v>
          </cell>
          <cell r="BC372">
            <v>40615</v>
          </cell>
        </row>
        <row r="373">
          <cell r="AY373" t="str">
            <v>STEVE STRUGAR</v>
          </cell>
          <cell r="BC373">
            <v>40616</v>
          </cell>
        </row>
        <row r="374">
          <cell r="AY374" t="str">
            <v>STEVEN ROBSON</v>
          </cell>
          <cell r="BC374">
            <v>40617</v>
          </cell>
        </row>
        <row r="375">
          <cell r="AY375" t="str">
            <v>STEVEN TEW</v>
          </cell>
          <cell r="BC375">
            <v>40618</v>
          </cell>
        </row>
        <row r="376">
          <cell r="AY376" t="str">
            <v>SUDHA MARTHI</v>
          </cell>
          <cell r="BC376">
            <v>40619</v>
          </cell>
        </row>
        <row r="377">
          <cell r="AY377" t="str">
            <v>SUE STANGRET</v>
          </cell>
          <cell r="BC377">
            <v>40620</v>
          </cell>
        </row>
        <row r="378">
          <cell r="AY378" t="str">
            <v>SUNIL BECHARBHAI</v>
          </cell>
          <cell r="BC378">
            <v>40621</v>
          </cell>
        </row>
        <row r="379">
          <cell r="AY379" t="str">
            <v>SUSAN SPEZIALE</v>
          </cell>
          <cell r="BC379">
            <v>40622</v>
          </cell>
        </row>
        <row r="380">
          <cell r="AY380" t="str">
            <v>TARA WANSEL</v>
          </cell>
          <cell r="BC380">
            <v>40623</v>
          </cell>
        </row>
        <row r="381">
          <cell r="AY381" t="str">
            <v>TAYLOR ARKINSON</v>
          </cell>
          <cell r="BC381">
            <v>40624</v>
          </cell>
        </row>
        <row r="382">
          <cell r="AY382" t="str">
            <v>TEJ KARUPEN</v>
          </cell>
          <cell r="BC382">
            <v>40625</v>
          </cell>
        </row>
        <row r="383">
          <cell r="AY383" t="str">
            <v>TERRILEA PITTON</v>
          </cell>
          <cell r="BC383">
            <v>40626</v>
          </cell>
        </row>
        <row r="384">
          <cell r="AY384" t="str">
            <v>TERRY RYAN</v>
          </cell>
          <cell r="BC384">
            <v>40627</v>
          </cell>
        </row>
        <row r="385">
          <cell r="AY385" t="str">
            <v>THERESA JONES</v>
          </cell>
          <cell r="BC385">
            <v>40628</v>
          </cell>
        </row>
        <row r="386">
          <cell r="AY386" t="str">
            <v>TIFFANY GOUPIL</v>
          </cell>
          <cell r="BC386">
            <v>40629</v>
          </cell>
        </row>
        <row r="387">
          <cell r="AY387" t="str">
            <v>TIMOTHY CALLAGHAN</v>
          </cell>
          <cell r="BC387">
            <v>40630</v>
          </cell>
        </row>
        <row r="388">
          <cell r="AY388" t="str">
            <v>TODD DAIGLE</v>
          </cell>
          <cell r="BC388">
            <v>40631</v>
          </cell>
        </row>
        <row r="389">
          <cell r="AY389" t="str">
            <v>TONY IERACE</v>
          </cell>
          <cell r="BC389">
            <v>40632</v>
          </cell>
        </row>
        <row r="390">
          <cell r="AY390" t="str">
            <v>TREVOR HEWITSON</v>
          </cell>
          <cell r="BC390">
            <v>40633</v>
          </cell>
        </row>
        <row r="391">
          <cell r="AY391" t="str">
            <v>TROY SHEELER</v>
          </cell>
          <cell r="BC391">
            <v>40634</v>
          </cell>
        </row>
        <row r="392">
          <cell r="AY392" t="str">
            <v>TYLER ANDERSON</v>
          </cell>
          <cell r="BC392">
            <v>40635</v>
          </cell>
        </row>
        <row r="393">
          <cell r="AY393" t="str">
            <v>ULKU OREN</v>
          </cell>
          <cell r="BC393">
            <v>40636</v>
          </cell>
        </row>
        <row r="394">
          <cell r="AY394" t="str">
            <v>VALERIE MCKENNA</v>
          </cell>
          <cell r="BC394">
            <v>40637</v>
          </cell>
        </row>
        <row r="395">
          <cell r="AY395" t="str">
            <v>WALTER HAVEMAN</v>
          </cell>
          <cell r="BC395">
            <v>40638</v>
          </cell>
        </row>
        <row r="396">
          <cell r="AY396" t="str">
            <v>WILLIAM JOHNSON</v>
          </cell>
          <cell r="BC396">
            <v>40639</v>
          </cell>
        </row>
        <row r="397">
          <cell r="AY397" t="str">
            <v>WILSON LI</v>
          </cell>
          <cell r="BC397">
            <v>40640</v>
          </cell>
        </row>
        <row r="398">
          <cell r="AY398" t="str">
            <v>ZORAN DABIC</v>
          </cell>
          <cell r="BC398">
            <v>40641</v>
          </cell>
        </row>
        <row r="399">
          <cell r="BC399">
            <v>40642</v>
          </cell>
        </row>
        <row r="400">
          <cell r="BC400">
            <v>40643</v>
          </cell>
        </row>
        <row r="401">
          <cell r="BC401">
            <v>40644</v>
          </cell>
        </row>
        <row r="402">
          <cell r="BC402">
            <v>40645</v>
          </cell>
        </row>
        <row r="403">
          <cell r="BC403">
            <v>40646</v>
          </cell>
        </row>
        <row r="404">
          <cell r="BC404">
            <v>40647</v>
          </cell>
        </row>
        <row r="405">
          <cell r="BC405">
            <v>40648</v>
          </cell>
        </row>
        <row r="406">
          <cell r="BC406">
            <v>40649</v>
          </cell>
        </row>
        <row r="407">
          <cell r="BC407">
            <v>40650</v>
          </cell>
        </row>
        <row r="408">
          <cell r="BC408">
            <v>40651</v>
          </cell>
        </row>
        <row r="409">
          <cell r="BC409">
            <v>40652</v>
          </cell>
        </row>
        <row r="410">
          <cell r="BC410">
            <v>40653</v>
          </cell>
        </row>
        <row r="411">
          <cell r="BC411">
            <v>40654</v>
          </cell>
        </row>
        <row r="412">
          <cell r="BC412">
            <v>40655</v>
          </cell>
        </row>
        <row r="413">
          <cell r="BC413">
            <v>40656</v>
          </cell>
        </row>
        <row r="414">
          <cell r="BC414">
            <v>40657</v>
          </cell>
        </row>
        <row r="415">
          <cell r="BC415">
            <v>40658</v>
          </cell>
        </row>
        <row r="416">
          <cell r="BC416">
            <v>40659</v>
          </cell>
        </row>
        <row r="417">
          <cell r="BC417">
            <v>40660</v>
          </cell>
        </row>
        <row r="418">
          <cell r="BC418">
            <v>40661</v>
          </cell>
        </row>
        <row r="419">
          <cell r="BC419">
            <v>40662</v>
          </cell>
        </row>
        <row r="420">
          <cell r="BC420">
            <v>40663</v>
          </cell>
        </row>
        <row r="421">
          <cell r="BC421">
            <v>40664</v>
          </cell>
        </row>
        <row r="422">
          <cell r="BC422">
            <v>40665</v>
          </cell>
        </row>
        <row r="423">
          <cell r="BC423">
            <v>40666</v>
          </cell>
        </row>
        <row r="424">
          <cell r="BC424">
            <v>40667</v>
          </cell>
        </row>
        <row r="425">
          <cell r="BC425">
            <v>40668</v>
          </cell>
        </row>
        <row r="426">
          <cell r="BC426">
            <v>40669</v>
          </cell>
        </row>
        <row r="427">
          <cell r="BC427">
            <v>40670</v>
          </cell>
        </row>
        <row r="428">
          <cell r="BC428">
            <v>40671</v>
          </cell>
        </row>
        <row r="429">
          <cell r="BC429">
            <v>40672</v>
          </cell>
        </row>
        <row r="430">
          <cell r="BC430">
            <v>40673</v>
          </cell>
        </row>
        <row r="431">
          <cell r="BC431">
            <v>40674</v>
          </cell>
        </row>
        <row r="432">
          <cell r="BC432">
            <v>40675</v>
          </cell>
        </row>
        <row r="433">
          <cell r="BC433">
            <v>40676</v>
          </cell>
        </row>
        <row r="434">
          <cell r="BC434">
            <v>40677</v>
          </cell>
        </row>
        <row r="435">
          <cell r="BC435">
            <v>40678</v>
          </cell>
        </row>
        <row r="436">
          <cell r="BC436">
            <v>40679</v>
          </cell>
        </row>
        <row r="437">
          <cell r="BC437">
            <v>40680</v>
          </cell>
        </row>
        <row r="438">
          <cell r="BC438">
            <v>40681</v>
          </cell>
        </row>
        <row r="439">
          <cell r="BC439">
            <v>40682</v>
          </cell>
        </row>
        <row r="440">
          <cell r="BC440">
            <v>40683</v>
          </cell>
        </row>
        <row r="441">
          <cell r="BC441">
            <v>40684</v>
          </cell>
        </row>
        <row r="442">
          <cell r="BC442">
            <v>40685</v>
          </cell>
        </row>
        <row r="443">
          <cell r="BC443">
            <v>40686</v>
          </cell>
        </row>
        <row r="444">
          <cell r="BC444">
            <v>40687</v>
          </cell>
        </row>
        <row r="445">
          <cell r="BC445">
            <v>40688</v>
          </cell>
        </row>
        <row r="446">
          <cell r="BC446">
            <v>40689</v>
          </cell>
        </row>
        <row r="447">
          <cell r="BC447">
            <v>40690</v>
          </cell>
        </row>
        <row r="448">
          <cell r="BC448">
            <v>40691</v>
          </cell>
        </row>
        <row r="449">
          <cell r="BC449">
            <v>40692</v>
          </cell>
        </row>
        <row r="450">
          <cell r="BC450">
            <v>40693</v>
          </cell>
        </row>
        <row r="451">
          <cell r="BC451">
            <v>40694</v>
          </cell>
        </row>
        <row r="452">
          <cell r="BC452">
            <v>40695</v>
          </cell>
        </row>
        <row r="453">
          <cell r="BC453">
            <v>40696</v>
          </cell>
        </row>
        <row r="454">
          <cell r="BC454">
            <v>40697</v>
          </cell>
        </row>
        <row r="455">
          <cell r="BC455">
            <v>40698</v>
          </cell>
        </row>
        <row r="456">
          <cell r="BC456">
            <v>40699</v>
          </cell>
        </row>
        <row r="457">
          <cell r="BC457">
            <v>40700</v>
          </cell>
        </row>
        <row r="458">
          <cell r="BC458">
            <v>40701</v>
          </cell>
        </row>
        <row r="459">
          <cell r="BC459">
            <v>40702</v>
          </cell>
        </row>
        <row r="460">
          <cell r="BC460">
            <v>40703</v>
          </cell>
        </row>
        <row r="461">
          <cell r="BC461">
            <v>40704</v>
          </cell>
        </row>
        <row r="462">
          <cell r="BC462">
            <v>40705</v>
          </cell>
        </row>
        <row r="463">
          <cell r="BC463">
            <v>40706</v>
          </cell>
        </row>
        <row r="464">
          <cell r="BC464">
            <v>40707</v>
          </cell>
        </row>
        <row r="465">
          <cell r="BC465">
            <v>40708</v>
          </cell>
        </row>
        <row r="466">
          <cell r="BC466">
            <v>40709</v>
          </cell>
        </row>
        <row r="467">
          <cell r="BC467">
            <v>40710</v>
          </cell>
        </row>
        <row r="468">
          <cell r="BC468">
            <v>40711</v>
          </cell>
        </row>
        <row r="469">
          <cell r="BC469">
            <v>40712</v>
          </cell>
        </row>
        <row r="470">
          <cell r="BC470">
            <v>40713</v>
          </cell>
        </row>
        <row r="471">
          <cell r="BC471">
            <v>40714</v>
          </cell>
        </row>
        <row r="472">
          <cell r="BC472">
            <v>40715</v>
          </cell>
        </row>
        <row r="473">
          <cell r="BC473">
            <v>40716</v>
          </cell>
        </row>
        <row r="474">
          <cell r="BC474">
            <v>40717</v>
          </cell>
        </row>
        <row r="475">
          <cell r="BC475">
            <v>40718</v>
          </cell>
        </row>
        <row r="476">
          <cell r="BC476">
            <v>40719</v>
          </cell>
        </row>
        <row r="477">
          <cell r="BC477">
            <v>40720</v>
          </cell>
        </row>
        <row r="478">
          <cell r="BC478">
            <v>40721</v>
          </cell>
        </row>
        <row r="479">
          <cell r="BC479">
            <v>40722</v>
          </cell>
        </row>
        <row r="480">
          <cell r="BC480">
            <v>40723</v>
          </cell>
        </row>
        <row r="481">
          <cell r="BC481">
            <v>40724</v>
          </cell>
        </row>
        <row r="482">
          <cell r="BC482">
            <v>40725</v>
          </cell>
        </row>
        <row r="483">
          <cell r="BC483">
            <v>40726</v>
          </cell>
        </row>
        <row r="484">
          <cell r="BC484">
            <v>40727</v>
          </cell>
        </row>
        <row r="485">
          <cell r="BC485">
            <v>40728</v>
          </cell>
        </row>
        <row r="486">
          <cell r="BC486">
            <v>40729</v>
          </cell>
        </row>
        <row r="487">
          <cell r="BC487">
            <v>40730</v>
          </cell>
        </row>
        <row r="488">
          <cell r="BC488">
            <v>40731</v>
          </cell>
        </row>
        <row r="489">
          <cell r="BC489">
            <v>40732</v>
          </cell>
        </row>
        <row r="490">
          <cell r="BC490">
            <v>40733</v>
          </cell>
        </row>
        <row r="491">
          <cell r="BC491">
            <v>40734</v>
          </cell>
        </row>
        <row r="492">
          <cell r="BC492">
            <v>40735</v>
          </cell>
        </row>
        <row r="493">
          <cell r="BC493">
            <v>40736</v>
          </cell>
        </row>
        <row r="494">
          <cell r="BC494">
            <v>40737</v>
          </cell>
        </row>
        <row r="495">
          <cell r="BC495">
            <v>40738</v>
          </cell>
        </row>
        <row r="496">
          <cell r="BC496">
            <v>40739</v>
          </cell>
        </row>
        <row r="497">
          <cell r="BC497">
            <v>40740</v>
          </cell>
        </row>
        <row r="498">
          <cell r="BC498">
            <v>40741</v>
          </cell>
        </row>
        <row r="499">
          <cell r="BC499">
            <v>40742</v>
          </cell>
        </row>
        <row r="500">
          <cell r="BC500">
            <v>40743</v>
          </cell>
        </row>
        <row r="501">
          <cell r="BC501">
            <v>40744</v>
          </cell>
        </row>
        <row r="502">
          <cell r="BC502">
            <v>40745</v>
          </cell>
        </row>
        <row r="503">
          <cell r="BC503">
            <v>40746</v>
          </cell>
        </row>
        <row r="504">
          <cell r="BC504">
            <v>40747</v>
          </cell>
        </row>
        <row r="505">
          <cell r="BC505">
            <v>40748</v>
          </cell>
        </row>
        <row r="506">
          <cell r="BC506">
            <v>40749</v>
          </cell>
        </row>
        <row r="507">
          <cell r="BC507">
            <v>40750</v>
          </cell>
        </row>
        <row r="508">
          <cell r="BC508">
            <v>40751</v>
          </cell>
        </row>
        <row r="509">
          <cell r="BC509">
            <v>40752</v>
          </cell>
        </row>
        <row r="510">
          <cell r="BC510">
            <v>40753</v>
          </cell>
        </row>
        <row r="511">
          <cell r="BC511">
            <v>40754</v>
          </cell>
        </row>
        <row r="512">
          <cell r="BC512">
            <v>40755</v>
          </cell>
        </row>
        <row r="513">
          <cell r="BC513">
            <v>40756</v>
          </cell>
        </row>
        <row r="514">
          <cell r="BC514">
            <v>40757</v>
          </cell>
        </row>
        <row r="515">
          <cell r="BC515">
            <v>40758</v>
          </cell>
        </row>
        <row r="516">
          <cell r="BC516">
            <v>40759</v>
          </cell>
        </row>
        <row r="517">
          <cell r="BC517">
            <v>40760</v>
          </cell>
        </row>
        <row r="518">
          <cell r="BC518">
            <v>40761</v>
          </cell>
        </row>
        <row r="519">
          <cell r="BC519">
            <v>40762</v>
          </cell>
        </row>
        <row r="520">
          <cell r="BC520">
            <v>40763</v>
          </cell>
        </row>
        <row r="521">
          <cell r="BC521">
            <v>40764</v>
          </cell>
        </row>
        <row r="522">
          <cell r="BC522">
            <v>40765</v>
          </cell>
        </row>
        <row r="523">
          <cell r="BC523">
            <v>40766</v>
          </cell>
        </row>
        <row r="524">
          <cell r="BC524">
            <v>40767</v>
          </cell>
        </row>
        <row r="525">
          <cell r="BC525">
            <v>40768</v>
          </cell>
        </row>
        <row r="526">
          <cell r="BC526">
            <v>40769</v>
          </cell>
        </row>
        <row r="527">
          <cell r="BC527">
            <v>40770</v>
          </cell>
        </row>
        <row r="528">
          <cell r="BC528">
            <v>40771</v>
          </cell>
        </row>
        <row r="529">
          <cell r="BC529">
            <v>40772</v>
          </cell>
        </row>
        <row r="530">
          <cell r="BC530">
            <v>40773</v>
          </cell>
        </row>
        <row r="531">
          <cell r="BC531">
            <v>40774</v>
          </cell>
        </row>
        <row r="532">
          <cell r="BC532">
            <v>40775</v>
          </cell>
        </row>
        <row r="533">
          <cell r="BC533">
            <v>40776</v>
          </cell>
        </row>
        <row r="534">
          <cell r="BC534">
            <v>40777</v>
          </cell>
        </row>
        <row r="535">
          <cell r="BC535">
            <v>40778</v>
          </cell>
        </row>
        <row r="536">
          <cell r="BC536">
            <v>40779</v>
          </cell>
        </row>
        <row r="537">
          <cell r="BC537">
            <v>40780</v>
          </cell>
        </row>
        <row r="538">
          <cell r="BC538">
            <v>40781</v>
          </cell>
        </row>
        <row r="539">
          <cell r="BC539">
            <v>40782</v>
          </cell>
        </row>
        <row r="540">
          <cell r="BC540">
            <v>40783</v>
          </cell>
        </row>
        <row r="541">
          <cell r="BC541">
            <v>40784</v>
          </cell>
        </row>
        <row r="542">
          <cell r="BC542">
            <v>40785</v>
          </cell>
        </row>
        <row r="543">
          <cell r="BC543">
            <v>40786</v>
          </cell>
        </row>
        <row r="544">
          <cell r="BC544">
            <v>40787</v>
          </cell>
        </row>
        <row r="545">
          <cell r="BC545">
            <v>40788</v>
          </cell>
        </row>
        <row r="546">
          <cell r="BC546">
            <v>40789</v>
          </cell>
        </row>
        <row r="547">
          <cell r="BC547">
            <v>40790</v>
          </cell>
        </row>
        <row r="548">
          <cell r="BC548">
            <v>40791</v>
          </cell>
        </row>
        <row r="549">
          <cell r="BC549">
            <v>40792</v>
          </cell>
        </row>
        <row r="550">
          <cell r="BC550">
            <v>40793</v>
          </cell>
        </row>
        <row r="551">
          <cell r="BC551">
            <v>40794</v>
          </cell>
        </row>
        <row r="552">
          <cell r="BC552">
            <v>40795</v>
          </cell>
        </row>
        <row r="553">
          <cell r="BC553">
            <v>40796</v>
          </cell>
        </row>
        <row r="554">
          <cell r="BC554">
            <v>40797</v>
          </cell>
        </row>
        <row r="555">
          <cell r="BC555">
            <v>40798</v>
          </cell>
        </row>
        <row r="556">
          <cell r="BC556">
            <v>40799</v>
          </cell>
        </row>
        <row r="557">
          <cell r="BC557">
            <v>40800</v>
          </cell>
        </row>
        <row r="558">
          <cell r="BC558">
            <v>40801</v>
          </cell>
        </row>
        <row r="559">
          <cell r="BC559">
            <v>40802</v>
          </cell>
        </row>
        <row r="560">
          <cell r="BC560">
            <v>40803</v>
          </cell>
        </row>
        <row r="561">
          <cell r="BC561">
            <v>40804</v>
          </cell>
        </row>
        <row r="562">
          <cell r="BC562">
            <v>40805</v>
          </cell>
        </row>
        <row r="563">
          <cell r="BC563">
            <v>40806</v>
          </cell>
        </row>
        <row r="564">
          <cell r="BC564">
            <v>40807</v>
          </cell>
        </row>
        <row r="565">
          <cell r="BC565">
            <v>40808</v>
          </cell>
        </row>
        <row r="566">
          <cell r="BC566">
            <v>40809</v>
          </cell>
        </row>
        <row r="567">
          <cell r="BC567">
            <v>40810</v>
          </cell>
        </row>
        <row r="568">
          <cell r="BC568">
            <v>40811</v>
          </cell>
        </row>
        <row r="569">
          <cell r="BC569">
            <v>40812</v>
          </cell>
        </row>
        <row r="570">
          <cell r="BC570">
            <v>40813</v>
          </cell>
        </row>
        <row r="571">
          <cell r="BC571">
            <v>40814</v>
          </cell>
        </row>
        <row r="572">
          <cell r="BC572">
            <v>40815</v>
          </cell>
        </row>
        <row r="573">
          <cell r="BC573">
            <v>40816</v>
          </cell>
        </row>
        <row r="574">
          <cell r="BC574">
            <v>40817</v>
          </cell>
        </row>
        <row r="575">
          <cell r="BC575">
            <v>40818</v>
          </cell>
        </row>
        <row r="576">
          <cell r="BC576">
            <v>40819</v>
          </cell>
        </row>
        <row r="577">
          <cell r="BC577">
            <v>40820</v>
          </cell>
        </row>
        <row r="578">
          <cell r="BC578">
            <v>40821</v>
          </cell>
        </row>
        <row r="579">
          <cell r="BC579">
            <v>40822</v>
          </cell>
        </row>
        <row r="580">
          <cell r="BC580">
            <v>40823</v>
          </cell>
        </row>
        <row r="581">
          <cell r="BC581">
            <v>40824</v>
          </cell>
        </row>
        <row r="582">
          <cell r="BC582">
            <v>40825</v>
          </cell>
        </row>
        <row r="583">
          <cell r="BC583">
            <v>40826</v>
          </cell>
        </row>
        <row r="584">
          <cell r="BC584">
            <v>40827</v>
          </cell>
        </row>
        <row r="585">
          <cell r="BC585">
            <v>40828</v>
          </cell>
        </row>
        <row r="586">
          <cell r="BC586">
            <v>40829</v>
          </cell>
        </row>
        <row r="587">
          <cell r="BC587">
            <v>40830</v>
          </cell>
        </row>
        <row r="588">
          <cell r="BC588">
            <v>40831</v>
          </cell>
        </row>
        <row r="589">
          <cell r="BC589">
            <v>40832</v>
          </cell>
        </row>
        <row r="590">
          <cell r="BC590">
            <v>40833</v>
          </cell>
        </row>
        <row r="591">
          <cell r="BC591">
            <v>40834</v>
          </cell>
        </row>
        <row r="592">
          <cell r="BC592">
            <v>40835</v>
          </cell>
        </row>
        <row r="593">
          <cell r="BC593">
            <v>40836</v>
          </cell>
        </row>
        <row r="594">
          <cell r="BC594">
            <v>40837</v>
          </cell>
        </row>
        <row r="595">
          <cell r="BC595">
            <v>40838</v>
          </cell>
        </row>
        <row r="596">
          <cell r="BC596">
            <v>40839</v>
          </cell>
        </row>
        <row r="597">
          <cell r="BC597">
            <v>40840</v>
          </cell>
        </row>
        <row r="598">
          <cell r="BC598">
            <v>40841</v>
          </cell>
        </row>
        <row r="599">
          <cell r="BC599">
            <v>40842</v>
          </cell>
        </row>
        <row r="600">
          <cell r="BC600">
            <v>40843</v>
          </cell>
        </row>
        <row r="601">
          <cell r="BC601">
            <v>40844</v>
          </cell>
        </row>
        <row r="602">
          <cell r="BC602">
            <v>40845</v>
          </cell>
        </row>
        <row r="603">
          <cell r="BC603">
            <v>40846</v>
          </cell>
        </row>
        <row r="604">
          <cell r="BC604">
            <v>40847</v>
          </cell>
        </row>
        <row r="605">
          <cell r="BC605">
            <v>40848</v>
          </cell>
        </row>
        <row r="606">
          <cell r="BC606">
            <v>40849</v>
          </cell>
        </row>
        <row r="607">
          <cell r="BC607">
            <v>40850</v>
          </cell>
        </row>
        <row r="608">
          <cell r="BC608">
            <v>40851</v>
          </cell>
        </row>
        <row r="609">
          <cell r="BC609">
            <v>40852</v>
          </cell>
        </row>
        <row r="610">
          <cell r="BC610">
            <v>40853</v>
          </cell>
        </row>
        <row r="611">
          <cell r="BC611">
            <v>40854</v>
          </cell>
        </row>
        <row r="612">
          <cell r="BC612">
            <v>40855</v>
          </cell>
        </row>
        <row r="613">
          <cell r="BC613">
            <v>40856</v>
          </cell>
        </row>
        <row r="614">
          <cell r="BC614">
            <v>40857</v>
          </cell>
        </row>
        <row r="615">
          <cell r="BC615">
            <v>40858</v>
          </cell>
        </row>
        <row r="616">
          <cell r="BC616">
            <v>40859</v>
          </cell>
        </row>
        <row r="617">
          <cell r="BC617">
            <v>40860</v>
          </cell>
        </row>
        <row r="618">
          <cell r="BC618">
            <v>40861</v>
          </cell>
        </row>
        <row r="619">
          <cell r="BC619">
            <v>40862</v>
          </cell>
        </row>
        <row r="620">
          <cell r="BC620">
            <v>40863</v>
          </cell>
        </row>
        <row r="621">
          <cell r="BC621">
            <v>40864</v>
          </cell>
        </row>
        <row r="622">
          <cell r="BC622">
            <v>40865</v>
          </cell>
        </row>
        <row r="623">
          <cell r="BC623">
            <v>40866</v>
          </cell>
        </row>
        <row r="624">
          <cell r="BC624">
            <v>40867</v>
          </cell>
        </row>
        <row r="625">
          <cell r="BC625">
            <v>40868</v>
          </cell>
        </row>
        <row r="626">
          <cell r="BC626">
            <v>40869</v>
          </cell>
        </row>
        <row r="627">
          <cell r="BC627">
            <v>40870</v>
          </cell>
        </row>
        <row r="628">
          <cell r="BC628">
            <v>40871</v>
          </cell>
        </row>
        <row r="629">
          <cell r="BC629">
            <v>40872</v>
          </cell>
        </row>
        <row r="630">
          <cell r="BC630">
            <v>40873</v>
          </cell>
        </row>
        <row r="631">
          <cell r="BC631">
            <v>40874</v>
          </cell>
        </row>
        <row r="632">
          <cell r="BC632">
            <v>40875</v>
          </cell>
        </row>
        <row r="633">
          <cell r="BC633">
            <v>40876</v>
          </cell>
        </row>
        <row r="634">
          <cell r="BC634">
            <v>40877</v>
          </cell>
        </row>
        <row r="635">
          <cell r="BC635">
            <v>40878</v>
          </cell>
        </row>
        <row r="636">
          <cell r="BC636">
            <v>40879</v>
          </cell>
        </row>
        <row r="637">
          <cell r="BC637">
            <v>40880</v>
          </cell>
        </row>
        <row r="638">
          <cell r="BC638">
            <v>40881</v>
          </cell>
        </row>
        <row r="639">
          <cell r="BC639">
            <v>40882</v>
          </cell>
        </row>
        <row r="640">
          <cell r="BC640">
            <v>40883</v>
          </cell>
        </row>
        <row r="641">
          <cell r="BC641">
            <v>40884</v>
          </cell>
        </row>
        <row r="642">
          <cell r="BC642">
            <v>40885</v>
          </cell>
        </row>
        <row r="643">
          <cell r="BC643">
            <v>40886</v>
          </cell>
        </row>
        <row r="644">
          <cell r="BC644">
            <v>40887</v>
          </cell>
        </row>
        <row r="645">
          <cell r="BC645">
            <v>40888</v>
          </cell>
        </row>
        <row r="646">
          <cell r="BC646">
            <v>40889</v>
          </cell>
        </row>
        <row r="647">
          <cell r="BC647">
            <v>40890</v>
          </cell>
        </row>
        <row r="648">
          <cell r="BC648">
            <v>40891</v>
          </cell>
        </row>
        <row r="649">
          <cell r="BC649">
            <v>40892</v>
          </cell>
        </row>
        <row r="650">
          <cell r="BC650">
            <v>40893</v>
          </cell>
        </row>
        <row r="651">
          <cell r="BC651">
            <v>40894</v>
          </cell>
        </row>
        <row r="652">
          <cell r="BC652">
            <v>40895</v>
          </cell>
        </row>
        <row r="653">
          <cell r="BC653">
            <v>40896</v>
          </cell>
        </row>
        <row r="654">
          <cell r="BC654">
            <v>40897</v>
          </cell>
        </row>
        <row r="655">
          <cell r="BC655">
            <v>40898</v>
          </cell>
        </row>
        <row r="656">
          <cell r="BC656">
            <v>40899</v>
          </cell>
        </row>
        <row r="657">
          <cell r="BC657">
            <v>40900</v>
          </cell>
        </row>
        <row r="658">
          <cell r="BC658">
            <v>40901</v>
          </cell>
        </row>
        <row r="659">
          <cell r="BC659">
            <v>40902</v>
          </cell>
        </row>
        <row r="660">
          <cell r="BC660">
            <v>40903</v>
          </cell>
        </row>
        <row r="661">
          <cell r="BC661">
            <v>40904</v>
          </cell>
        </row>
        <row r="662">
          <cell r="BC662">
            <v>40905</v>
          </cell>
        </row>
        <row r="663">
          <cell r="BC663">
            <v>40906</v>
          </cell>
        </row>
        <row r="664">
          <cell r="BC664">
            <v>40907</v>
          </cell>
        </row>
        <row r="665">
          <cell r="BC665">
            <v>40908</v>
          </cell>
        </row>
        <row r="666">
          <cell r="BC666">
            <v>40909</v>
          </cell>
        </row>
        <row r="667">
          <cell r="BC667">
            <v>40910</v>
          </cell>
        </row>
        <row r="668">
          <cell r="BC668">
            <v>40911</v>
          </cell>
        </row>
        <row r="669">
          <cell r="BC669">
            <v>40912</v>
          </cell>
        </row>
        <row r="670">
          <cell r="BC670">
            <v>40913</v>
          </cell>
        </row>
        <row r="671">
          <cell r="BC671">
            <v>40914</v>
          </cell>
        </row>
        <row r="672">
          <cell r="BC672">
            <v>40915</v>
          </cell>
        </row>
        <row r="673">
          <cell r="BC673">
            <v>40916</v>
          </cell>
        </row>
        <row r="674">
          <cell r="BC674">
            <v>40917</v>
          </cell>
        </row>
        <row r="675">
          <cell r="BC675">
            <v>40918</v>
          </cell>
        </row>
        <row r="676">
          <cell r="BC676">
            <v>40919</v>
          </cell>
        </row>
        <row r="677">
          <cell r="BC677">
            <v>40920</v>
          </cell>
        </row>
        <row r="678">
          <cell r="BC678">
            <v>40921</v>
          </cell>
        </row>
        <row r="679">
          <cell r="BC679">
            <v>40922</v>
          </cell>
        </row>
        <row r="680">
          <cell r="BC680">
            <v>40923</v>
          </cell>
        </row>
        <row r="681">
          <cell r="BC681">
            <v>40924</v>
          </cell>
        </row>
        <row r="682">
          <cell r="BC682">
            <v>40925</v>
          </cell>
        </row>
        <row r="683">
          <cell r="BC683">
            <v>40926</v>
          </cell>
        </row>
        <row r="684">
          <cell r="BC684">
            <v>40927</v>
          </cell>
        </row>
        <row r="685">
          <cell r="BC685">
            <v>40928</v>
          </cell>
        </row>
        <row r="686">
          <cell r="BC686">
            <v>40929</v>
          </cell>
        </row>
        <row r="687">
          <cell r="BC687">
            <v>40930</v>
          </cell>
        </row>
        <row r="688">
          <cell r="BC688">
            <v>40931</v>
          </cell>
        </row>
        <row r="689">
          <cell r="BC689">
            <v>40932</v>
          </cell>
        </row>
        <row r="690">
          <cell r="BC690">
            <v>40933</v>
          </cell>
        </row>
        <row r="691">
          <cell r="BC691">
            <v>40934</v>
          </cell>
        </row>
        <row r="692">
          <cell r="BC692">
            <v>40935</v>
          </cell>
        </row>
        <row r="693">
          <cell r="BC693">
            <v>40936</v>
          </cell>
        </row>
        <row r="694">
          <cell r="BC694">
            <v>40937</v>
          </cell>
        </row>
        <row r="695">
          <cell r="BC695">
            <v>40938</v>
          </cell>
        </row>
        <row r="696">
          <cell r="BC696">
            <v>40939</v>
          </cell>
        </row>
        <row r="697">
          <cell r="BC697">
            <v>40940</v>
          </cell>
        </row>
        <row r="698">
          <cell r="BC698">
            <v>40941</v>
          </cell>
        </row>
        <row r="699">
          <cell r="BC699">
            <v>40942</v>
          </cell>
        </row>
        <row r="700">
          <cell r="BC700">
            <v>40943</v>
          </cell>
        </row>
        <row r="701">
          <cell r="BC701">
            <v>40944</v>
          </cell>
        </row>
        <row r="702">
          <cell r="BC702">
            <v>40945</v>
          </cell>
        </row>
        <row r="703">
          <cell r="BC703">
            <v>40946</v>
          </cell>
        </row>
        <row r="704">
          <cell r="BC704">
            <v>40947</v>
          </cell>
        </row>
        <row r="705">
          <cell r="BC705">
            <v>40948</v>
          </cell>
        </row>
        <row r="706">
          <cell r="BC706">
            <v>40949</v>
          </cell>
        </row>
        <row r="707">
          <cell r="BC707">
            <v>40950</v>
          </cell>
        </row>
        <row r="708">
          <cell r="BC708">
            <v>40951</v>
          </cell>
        </row>
        <row r="709">
          <cell r="BC709">
            <v>40952</v>
          </cell>
        </row>
        <row r="710">
          <cell r="BC710">
            <v>40953</v>
          </cell>
        </row>
        <row r="711">
          <cell r="BC711">
            <v>40954</v>
          </cell>
        </row>
        <row r="712">
          <cell r="BC712">
            <v>40955</v>
          </cell>
        </row>
        <row r="713">
          <cell r="BC713">
            <v>40956</v>
          </cell>
        </row>
        <row r="714">
          <cell r="BC714">
            <v>40957</v>
          </cell>
        </row>
        <row r="715">
          <cell r="BC715">
            <v>40958</v>
          </cell>
        </row>
        <row r="716">
          <cell r="BC716">
            <v>40959</v>
          </cell>
        </row>
        <row r="717">
          <cell r="BC717">
            <v>40960</v>
          </cell>
        </row>
        <row r="718">
          <cell r="BC718">
            <v>40961</v>
          </cell>
        </row>
        <row r="719">
          <cell r="BC719">
            <v>40962</v>
          </cell>
        </row>
        <row r="720">
          <cell r="BC720">
            <v>40963</v>
          </cell>
        </row>
        <row r="721">
          <cell r="BC721">
            <v>40964</v>
          </cell>
        </row>
        <row r="722">
          <cell r="BC722">
            <v>40965</v>
          </cell>
        </row>
        <row r="723">
          <cell r="BC723">
            <v>40966</v>
          </cell>
        </row>
        <row r="724">
          <cell r="BC724">
            <v>40967</v>
          </cell>
        </row>
        <row r="725">
          <cell r="BC725">
            <v>40968</v>
          </cell>
        </row>
        <row r="726">
          <cell r="BC726">
            <v>40969</v>
          </cell>
        </row>
        <row r="727">
          <cell r="BC727">
            <v>40970</v>
          </cell>
        </row>
        <row r="728">
          <cell r="BC728">
            <v>40971</v>
          </cell>
        </row>
        <row r="729">
          <cell r="BC729">
            <v>40972</v>
          </cell>
        </row>
        <row r="730">
          <cell r="BC730">
            <v>40973</v>
          </cell>
        </row>
        <row r="731">
          <cell r="BC731">
            <v>40974</v>
          </cell>
        </row>
        <row r="732">
          <cell r="BC732">
            <v>40975</v>
          </cell>
        </row>
        <row r="733">
          <cell r="BC733">
            <v>40976</v>
          </cell>
        </row>
        <row r="734">
          <cell r="BC734">
            <v>40977</v>
          </cell>
        </row>
        <row r="735">
          <cell r="BC735">
            <v>40978</v>
          </cell>
        </row>
        <row r="736">
          <cell r="BC736">
            <v>40979</v>
          </cell>
        </row>
        <row r="737">
          <cell r="BC737">
            <v>40980</v>
          </cell>
        </row>
        <row r="738">
          <cell r="BC738">
            <v>40981</v>
          </cell>
        </row>
        <row r="739">
          <cell r="BC739">
            <v>40982</v>
          </cell>
        </row>
        <row r="740">
          <cell r="BC740">
            <v>40983</v>
          </cell>
        </row>
        <row r="741">
          <cell r="BC741">
            <v>40984</v>
          </cell>
        </row>
        <row r="742">
          <cell r="BC742">
            <v>40985</v>
          </cell>
        </row>
        <row r="743">
          <cell r="BC743">
            <v>40986</v>
          </cell>
        </row>
        <row r="744">
          <cell r="BC744">
            <v>40987</v>
          </cell>
        </row>
        <row r="745">
          <cell r="BC745">
            <v>40988</v>
          </cell>
        </row>
        <row r="746">
          <cell r="BC746">
            <v>40989</v>
          </cell>
        </row>
        <row r="747">
          <cell r="BC747">
            <v>40990</v>
          </cell>
        </row>
        <row r="748">
          <cell r="BC748">
            <v>40991</v>
          </cell>
        </row>
        <row r="749">
          <cell r="BC749">
            <v>40992</v>
          </cell>
        </row>
        <row r="750">
          <cell r="BC750">
            <v>40993</v>
          </cell>
        </row>
        <row r="751">
          <cell r="BC751">
            <v>40994</v>
          </cell>
        </row>
        <row r="752">
          <cell r="BC752">
            <v>40995</v>
          </cell>
        </row>
        <row r="753">
          <cell r="BC753">
            <v>40996</v>
          </cell>
        </row>
        <row r="754">
          <cell r="BC754">
            <v>40997</v>
          </cell>
        </row>
        <row r="755">
          <cell r="BC755">
            <v>40998</v>
          </cell>
        </row>
        <row r="756">
          <cell r="BC756">
            <v>40999</v>
          </cell>
        </row>
        <row r="757">
          <cell r="BC757">
            <v>41000</v>
          </cell>
        </row>
        <row r="758">
          <cell r="BC758">
            <v>41001</v>
          </cell>
        </row>
        <row r="759">
          <cell r="BC759">
            <v>41002</v>
          </cell>
        </row>
        <row r="760">
          <cell r="BC760">
            <v>41003</v>
          </cell>
        </row>
        <row r="761">
          <cell r="BC761">
            <v>41004</v>
          </cell>
        </row>
        <row r="762">
          <cell r="BC762">
            <v>41005</v>
          </cell>
        </row>
        <row r="763">
          <cell r="BC763">
            <v>41006</v>
          </cell>
        </row>
        <row r="764">
          <cell r="BC764">
            <v>41007</v>
          </cell>
        </row>
        <row r="765">
          <cell r="BC765">
            <v>41008</v>
          </cell>
        </row>
        <row r="766">
          <cell r="BC766">
            <v>41009</v>
          </cell>
        </row>
        <row r="767">
          <cell r="BC767">
            <v>41010</v>
          </cell>
        </row>
        <row r="768">
          <cell r="BC768">
            <v>41011</v>
          </cell>
        </row>
        <row r="769">
          <cell r="BC769">
            <v>41012</v>
          </cell>
        </row>
        <row r="770">
          <cell r="BC770">
            <v>41013</v>
          </cell>
        </row>
        <row r="771">
          <cell r="BC771">
            <v>41014</v>
          </cell>
        </row>
        <row r="772">
          <cell r="BC772">
            <v>41015</v>
          </cell>
        </row>
        <row r="773">
          <cell r="BC773">
            <v>41016</v>
          </cell>
        </row>
        <row r="774">
          <cell r="BC774">
            <v>41017</v>
          </cell>
        </row>
        <row r="775">
          <cell r="BC775">
            <v>41018</v>
          </cell>
        </row>
        <row r="776">
          <cell r="BC776">
            <v>41019</v>
          </cell>
        </row>
        <row r="777">
          <cell r="BC777">
            <v>41020</v>
          </cell>
        </row>
        <row r="778">
          <cell r="BC778">
            <v>41021</v>
          </cell>
        </row>
        <row r="779">
          <cell r="BC779">
            <v>41022</v>
          </cell>
        </row>
        <row r="780">
          <cell r="BC780">
            <v>41023</v>
          </cell>
        </row>
        <row r="781">
          <cell r="BC781">
            <v>41024</v>
          </cell>
        </row>
        <row r="782">
          <cell r="BC782">
            <v>41025</v>
          </cell>
        </row>
        <row r="783">
          <cell r="BC783">
            <v>41026</v>
          </cell>
        </row>
        <row r="784">
          <cell r="BC784">
            <v>41027</v>
          </cell>
        </row>
        <row r="785">
          <cell r="BC785">
            <v>41028</v>
          </cell>
        </row>
        <row r="786">
          <cell r="BC786">
            <v>41029</v>
          </cell>
        </row>
        <row r="787">
          <cell r="BC787">
            <v>41030</v>
          </cell>
        </row>
        <row r="788">
          <cell r="BC788">
            <v>41031</v>
          </cell>
        </row>
        <row r="789">
          <cell r="BC789">
            <v>41032</v>
          </cell>
        </row>
        <row r="790">
          <cell r="BC790">
            <v>41033</v>
          </cell>
        </row>
        <row r="791">
          <cell r="BC791">
            <v>41034</v>
          </cell>
        </row>
        <row r="792">
          <cell r="BC792">
            <v>41035</v>
          </cell>
        </row>
        <row r="793">
          <cell r="BC793">
            <v>41036</v>
          </cell>
        </row>
        <row r="794">
          <cell r="BC794">
            <v>41037</v>
          </cell>
        </row>
        <row r="795">
          <cell r="BC795">
            <v>41038</v>
          </cell>
        </row>
        <row r="796">
          <cell r="BC796">
            <v>41039</v>
          </cell>
        </row>
        <row r="797">
          <cell r="BC797">
            <v>41040</v>
          </cell>
        </row>
        <row r="798">
          <cell r="BC798">
            <v>41041</v>
          </cell>
        </row>
        <row r="799">
          <cell r="BC799">
            <v>41042</v>
          </cell>
        </row>
        <row r="800">
          <cell r="BC800">
            <v>41043</v>
          </cell>
        </row>
        <row r="801">
          <cell r="BC801">
            <v>41044</v>
          </cell>
        </row>
        <row r="802">
          <cell r="BC802">
            <v>41045</v>
          </cell>
        </row>
        <row r="803">
          <cell r="BC803">
            <v>41046</v>
          </cell>
        </row>
        <row r="804">
          <cell r="BC804">
            <v>41047</v>
          </cell>
        </row>
        <row r="805">
          <cell r="BC805">
            <v>41048</v>
          </cell>
        </row>
        <row r="806">
          <cell r="BC806">
            <v>41049</v>
          </cell>
        </row>
        <row r="807">
          <cell r="BC807">
            <v>41050</v>
          </cell>
        </row>
        <row r="808">
          <cell r="BC808">
            <v>41051</v>
          </cell>
        </row>
        <row r="809">
          <cell r="BC809">
            <v>41052</v>
          </cell>
        </row>
        <row r="810">
          <cell r="BC810">
            <v>41053</v>
          </cell>
        </row>
        <row r="811">
          <cell r="BC811">
            <v>41054</v>
          </cell>
        </row>
        <row r="812">
          <cell r="BC812">
            <v>41055</v>
          </cell>
        </row>
        <row r="813">
          <cell r="BC813">
            <v>41056</v>
          </cell>
        </row>
        <row r="814">
          <cell r="BC814">
            <v>41057</v>
          </cell>
        </row>
        <row r="815">
          <cell r="BC815">
            <v>41058</v>
          </cell>
        </row>
        <row r="816">
          <cell r="BC816">
            <v>41059</v>
          </cell>
        </row>
        <row r="817">
          <cell r="BC817">
            <v>41060</v>
          </cell>
        </row>
        <row r="818">
          <cell r="BC818">
            <v>41061</v>
          </cell>
        </row>
        <row r="819">
          <cell r="BC819">
            <v>41062</v>
          </cell>
        </row>
        <row r="820">
          <cell r="BC820">
            <v>41063</v>
          </cell>
        </row>
        <row r="821">
          <cell r="BC821">
            <v>41064</v>
          </cell>
        </row>
        <row r="822">
          <cell r="BC822">
            <v>41065</v>
          </cell>
        </row>
        <row r="823">
          <cell r="BC823">
            <v>41066</v>
          </cell>
        </row>
        <row r="824">
          <cell r="BC824">
            <v>41067</v>
          </cell>
        </row>
        <row r="825">
          <cell r="BC825">
            <v>41068</v>
          </cell>
        </row>
        <row r="826">
          <cell r="BC826">
            <v>41069</v>
          </cell>
        </row>
        <row r="827">
          <cell r="BC827">
            <v>41070</v>
          </cell>
        </row>
        <row r="828">
          <cell r="BC828">
            <v>41071</v>
          </cell>
        </row>
        <row r="829">
          <cell r="BC829">
            <v>41072</v>
          </cell>
        </row>
        <row r="830">
          <cell r="BC830">
            <v>41073</v>
          </cell>
        </row>
        <row r="831">
          <cell r="BC831">
            <v>41074</v>
          </cell>
        </row>
        <row r="832">
          <cell r="BC832">
            <v>41075</v>
          </cell>
        </row>
        <row r="833">
          <cell r="BC833">
            <v>41076</v>
          </cell>
        </row>
        <row r="834">
          <cell r="BC834">
            <v>41077</v>
          </cell>
        </row>
        <row r="835">
          <cell r="BC835">
            <v>41078</v>
          </cell>
        </row>
        <row r="836">
          <cell r="BC836">
            <v>41079</v>
          </cell>
        </row>
        <row r="837">
          <cell r="BC837">
            <v>41080</v>
          </cell>
        </row>
        <row r="838">
          <cell r="BC838">
            <v>41081</v>
          </cell>
        </row>
        <row r="839">
          <cell r="BC839">
            <v>41082</v>
          </cell>
        </row>
        <row r="840">
          <cell r="BC840">
            <v>41083</v>
          </cell>
        </row>
        <row r="841">
          <cell r="BC841">
            <v>41084</v>
          </cell>
        </row>
        <row r="842">
          <cell r="BC842">
            <v>41085</v>
          </cell>
        </row>
        <row r="843">
          <cell r="BC843">
            <v>41086</v>
          </cell>
        </row>
        <row r="844">
          <cell r="BC844">
            <v>41087</v>
          </cell>
        </row>
        <row r="845">
          <cell r="BC845">
            <v>41088</v>
          </cell>
        </row>
        <row r="846">
          <cell r="BC846">
            <v>41089</v>
          </cell>
        </row>
        <row r="847">
          <cell r="BC847">
            <v>41090</v>
          </cell>
        </row>
        <row r="848">
          <cell r="BC848">
            <v>41091</v>
          </cell>
        </row>
        <row r="849">
          <cell r="BC849">
            <v>41092</v>
          </cell>
        </row>
        <row r="850">
          <cell r="BC850">
            <v>41093</v>
          </cell>
        </row>
        <row r="851">
          <cell r="BC851">
            <v>41094</v>
          </cell>
        </row>
        <row r="852">
          <cell r="BC852">
            <v>41095</v>
          </cell>
        </row>
        <row r="853">
          <cell r="BC853">
            <v>41096</v>
          </cell>
        </row>
        <row r="854">
          <cell r="BC854">
            <v>41097</v>
          </cell>
        </row>
        <row r="855">
          <cell r="BC855">
            <v>41098</v>
          </cell>
        </row>
        <row r="856">
          <cell r="BC856">
            <v>41099</v>
          </cell>
        </row>
        <row r="857">
          <cell r="BC857">
            <v>41100</v>
          </cell>
        </row>
        <row r="858">
          <cell r="BC858">
            <v>41101</v>
          </cell>
        </row>
        <row r="859">
          <cell r="BC859">
            <v>41102</v>
          </cell>
        </row>
        <row r="860">
          <cell r="BC860">
            <v>41103</v>
          </cell>
        </row>
        <row r="861">
          <cell r="BC861">
            <v>41104</v>
          </cell>
        </row>
        <row r="862">
          <cell r="BC862">
            <v>41105</v>
          </cell>
        </row>
        <row r="863">
          <cell r="BC863">
            <v>41106</v>
          </cell>
        </row>
        <row r="864">
          <cell r="BC864">
            <v>41107</v>
          </cell>
        </row>
        <row r="865">
          <cell r="BC865">
            <v>41108</v>
          </cell>
        </row>
        <row r="866">
          <cell r="BC866">
            <v>41109</v>
          </cell>
        </row>
        <row r="867">
          <cell r="BC867">
            <v>41110</v>
          </cell>
        </row>
        <row r="868">
          <cell r="BC868">
            <v>41111</v>
          </cell>
        </row>
        <row r="869">
          <cell r="BC869">
            <v>41112</v>
          </cell>
        </row>
        <row r="870">
          <cell r="BC870">
            <v>41113</v>
          </cell>
        </row>
        <row r="871">
          <cell r="BC871">
            <v>41114</v>
          </cell>
        </row>
        <row r="872">
          <cell r="BC872">
            <v>41115</v>
          </cell>
        </row>
        <row r="873">
          <cell r="BC873">
            <v>41116</v>
          </cell>
        </row>
        <row r="874">
          <cell r="BC874">
            <v>41117</v>
          </cell>
        </row>
        <row r="875">
          <cell r="BC875">
            <v>41118</v>
          </cell>
        </row>
        <row r="876">
          <cell r="BC876">
            <v>41119</v>
          </cell>
        </row>
        <row r="877">
          <cell r="BC877">
            <v>41120</v>
          </cell>
        </row>
        <row r="878">
          <cell r="BC878">
            <v>41121</v>
          </cell>
        </row>
        <row r="879">
          <cell r="BC879">
            <v>41122</v>
          </cell>
        </row>
        <row r="880">
          <cell r="BC880">
            <v>41123</v>
          </cell>
        </row>
        <row r="881">
          <cell r="BC881">
            <v>41124</v>
          </cell>
        </row>
        <row r="882">
          <cell r="BC882">
            <v>41125</v>
          </cell>
        </row>
        <row r="883">
          <cell r="BC883">
            <v>41126</v>
          </cell>
        </row>
        <row r="884">
          <cell r="BC884">
            <v>41127</v>
          </cell>
        </row>
        <row r="885">
          <cell r="BC885">
            <v>41128</v>
          </cell>
        </row>
        <row r="886">
          <cell r="BC886">
            <v>41129</v>
          </cell>
        </row>
        <row r="887">
          <cell r="BC887">
            <v>41130</v>
          </cell>
        </row>
        <row r="888">
          <cell r="BC888">
            <v>41131</v>
          </cell>
        </row>
        <row r="889">
          <cell r="BC889">
            <v>41132</v>
          </cell>
        </row>
        <row r="890">
          <cell r="BC890">
            <v>41133</v>
          </cell>
        </row>
        <row r="891">
          <cell r="BC891">
            <v>41134</v>
          </cell>
        </row>
        <row r="892">
          <cell r="BC892">
            <v>41135</v>
          </cell>
        </row>
        <row r="893">
          <cell r="BC893">
            <v>41136</v>
          </cell>
        </row>
        <row r="894">
          <cell r="BC894">
            <v>41137</v>
          </cell>
        </row>
        <row r="895">
          <cell r="BC895">
            <v>41138</v>
          </cell>
        </row>
        <row r="896">
          <cell r="BC896">
            <v>41139</v>
          </cell>
        </row>
        <row r="897">
          <cell r="BC897">
            <v>41140</v>
          </cell>
        </row>
        <row r="898">
          <cell r="BC898">
            <v>41141</v>
          </cell>
        </row>
        <row r="899">
          <cell r="BC899">
            <v>41142</v>
          </cell>
        </row>
        <row r="900">
          <cell r="BC900">
            <v>41143</v>
          </cell>
        </row>
        <row r="901">
          <cell r="BC901">
            <v>41144</v>
          </cell>
        </row>
        <row r="902">
          <cell r="BC902">
            <v>41145</v>
          </cell>
        </row>
        <row r="903">
          <cell r="BC903">
            <v>41146</v>
          </cell>
        </row>
        <row r="904">
          <cell r="BC904">
            <v>41147</v>
          </cell>
        </row>
        <row r="905">
          <cell r="BC905">
            <v>41148</v>
          </cell>
        </row>
        <row r="906">
          <cell r="BC906">
            <v>41149</v>
          </cell>
        </row>
        <row r="907">
          <cell r="BC907">
            <v>41150</v>
          </cell>
        </row>
        <row r="908">
          <cell r="BC908">
            <v>41151</v>
          </cell>
        </row>
        <row r="909">
          <cell r="BC909">
            <v>41152</v>
          </cell>
        </row>
        <row r="910">
          <cell r="BC910">
            <v>41153</v>
          </cell>
        </row>
        <row r="911">
          <cell r="BC911">
            <v>41154</v>
          </cell>
        </row>
        <row r="912">
          <cell r="BC912">
            <v>41155</v>
          </cell>
        </row>
        <row r="913">
          <cell r="BC913">
            <v>41156</v>
          </cell>
        </row>
        <row r="914">
          <cell r="BC914">
            <v>41157</v>
          </cell>
        </row>
        <row r="915">
          <cell r="BC915">
            <v>41158</v>
          </cell>
        </row>
        <row r="916">
          <cell r="BC916">
            <v>41159</v>
          </cell>
        </row>
        <row r="917">
          <cell r="BC917">
            <v>41160</v>
          </cell>
        </row>
        <row r="918">
          <cell r="BC918">
            <v>41161</v>
          </cell>
        </row>
        <row r="919">
          <cell r="BC919">
            <v>41162</v>
          </cell>
        </row>
        <row r="920">
          <cell r="BC920">
            <v>41163</v>
          </cell>
        </row>
        <row r="921">
          <cell r="BC921">
            <v>41164</v>
          </cell>
        </row>
        <row r="922">
          <cell r="BC922">
            <v>41165</v>
          </cell>
        </row>
        <row r="923">
          <cell r="BC923">
            <v>41166</v>
          </cell>
        </row>
        <row r="924">
          <cell r="BC924">
            <v>41167</v>
          </cell>
        </row>
        <row r="925">
          <cell r="BC925">
            <v>41168</v>
          </cell>
        </row>
        <row r="926">
          <cell r="BC926">
            <v>41169</v>
          </cell>
        </row>
        <row r="927">
          <cell r="BC927">
            <v>41170</v>
          </cell>
        </row>
        <row r="928">
          <cell r="BC928">
            <v>41171</v>
          </cell>
        </row>
        <row r="929">
          <cell r="BC929">
            <v>41172</v>
          </cell>
        </row>
        <row r="930">
          <cell r="BC930">
            <v>41173</v>
          </cell>
        </row>
        <row r="931">
          <cell r="BC931">
            <v>41174</v>
          </cell>
        </row>
        <row r="932">
          <cell r="BC932">
            <v>41175</v>
          </cell>
        </row>
        <row r="933">
          <cell r="BC933">
            <v>41176</v>
          </cell>
        </row>
        <row r="934">
          <cell r="BC934">
            <v>41177</v>
          </cell>
        </row>
        <row r="935">
          <cell r="BC935">
            <v>41178</v>
          </cell>
        </row>
        <row r="936">
          <cell r="BC936">
            <v>41179</v>
          </cell>
        </row>
        <row r="937">
          <cell r="BC937">
            <v>41180</v>
          </cell>
        </row>
        <row r="938">
          <cell r="BC938">
            <v>41181</v>
          </cell>
        </row>
        <row r="939">
          <cell r="BC939">
            <v>41182</v>
          </cell>
        </row>
        <row r="940">
          <cell r="BC940">
            <v>41183</v>
          </cell>
        </row>
        <row r="941">
          <cell r="BC941">
            <v>41184</v>
          </cell>
        </row>
        <row r="942">
          <cell r="BC942">
            <v>41185</v>
          </cell>
        </row>
        <row r="943">
          <cell r="BC943">
            <v>41186</v>
          </cell>
        </row>
        <row r="944">
          <cell r="BC944">
            <v>41187</v>
          </cell>
        </row>
        <row r="945">
          <cell r="BC945">
            <v>41188</v>
          </cell>
        </row>
        <row r="946">
          <cell r="BC946">
            <v>41189</v>
          </cell>
        </row>
        <row r="947">
          <cell r="BC947">
            <v>41190</v>
          </cell>
        </row>
        <row r="948">
          <cell r="BC948">
            <v>41191</v>
          </cell>
        </row>
        <row r="949">
          <cell r="BC949">
            <v>41192</v>
          </cell>
        </row>
        <row r="950">
          <cell r="BC950">
            <v>41193</v>
          </cell>
        </row>
        <row r="951">
          <cell r="BC951">
            <v>41194</v>
          </cell>
        </row>
        <row r="952">
          <cell r="BC952">
            <v>41195</v>
          </cell>
        </row>
        <row r="953">
          <cell r="BC953">
            <v>41196</v>
          </cell>
        </row>
        <row r="954">
          <cell r="BC954">
            <v>41197</v>
          </cell>
        </row>
        <row r="955">
          <cell r="BC955">
            <v>41198</v>
          </cell>
        </row>
        <row r="956">
          <cell r="BC956">
            <v>41199</v>
          </cell>
        </row>
        <row r="957">
          <cell r="BC957">
            <v>41200</v>
          </cell>
        </row>
        <row r="958">
          <cell r="BC958">
            <v>41201</v>
          </cell>
        </row>
        <row r="959">
          <cell r="BC959">
            <v>41202</v>
          </cell>
        </row>
        <row r="960">
          <cell r="BC960">
            <v>41203</v>
          </cell>
        </row>
        <row r="961">
          <cell r="BC961">
            <v>41204</v>
          </cell>
        </row>
        <row r="962">
          <cell r="BC962">
            <v>41205</v>
          </cell>
        </row>
        <row r="963">
          <cell r="BC963">
            <v>41206</v>
          </cell>
        </row>
        <row r="964">
          <cell r="BC964">
            <v>41207</v>
          </cell>
        </row>
        <row r="965">
          <cell r="BC965">
            <v>41208</v>
          </cell>
        </row>
        <row r="966">
          <cell r="BC966">
            <v>41209</v>
          </cell>
        </row>
        <row r="967">
          <cell r="BC967">
            <v>41210</v>
          </cell>
        </row>
        <row r="968">
          <cell r="BC968">
            <v>41211</v>
          </cell>
        </row>
        <row r="969">
          <cell r="BC969">
            <v>41212</v>
          </cell>
        </row>
        <row r="970">
          <cell r="BC970">
            <v>41213</v>
          </cell>
        </row>
        <row r="971">
          <cell r="BC971">
            <v>41214</v>
          </cell>
        </row>
        <row r="972">
          <cell r="BC972">
            <v>41215</v>
          </cell>
        </row>
        <row r="973">
          <cell r="BC973">
            <v>41216</v>
          </cell>
        </row>
        <row r="974">
          <cell r="BC974">
            <v>41217</v>
          </cell>
        </row>
        <row r="975">
          <cell r="BC975">
            <v>41218</v>
          </cell>
        </row>
        <row r="976">
          <cell r="BC976">
            <v>41219</v>
          </cell>
        </row>
        <row r="977">
          <cell r="BC977">
            <v>41220</v>
          </cell>
        </row>
        <row r="978">
          <cell r="BC978">
            <v>41221</v>
          </cell>
        </row>
        <row r="979">
          <cell r="BC979">
            <v>41222</v>
          </cell>
        </row>
        <row r="980">
          <cell r="BC980">
            <v>41223</v>
          </cell>
        </row>
        <row r="981">
          <cell r="BC981">
            <v>41224</v>
          </cell>
        </row>
        <row r="982">
          <cell r="BC982">
            <v>41225</v>
          </cell>
        </row>
        <row r="983">
          <cell r="BC983">
            <v>41226</v>
          </cell>
        </row>
        <row r="984">
          <cell r="BC984">
            <v>41227</v>
          </cell>
        </row>
        <row r="985">
          <cell r="BC985">
            <v>41228</v>
          </cell>
        </row>
        <row r="986">
          <cell r="BC986">
            <v>41229</v>
          </cell>
        </row>
        <row r="987">
          <cell r="BC987">
            <v>41230</v>
          </cell>
        </row>
        <row r="988">
          <cell r="BC988">
            <v>41231</v>
          </cell>
        </row>
        <row r="989">
          <cell r="BC989">
            <v>41232</v>
          </cell>
        </row>
        <row r="990">
          <cell r="BC990">
            <v>41233</v>
          </cell>
        </row>
        <row r="991">
          <cell r="BC991">
            <v>41234</v>
          </cell>
        </row>
        <row r="992">
          <cell r="BC992">
            <v>41235</v>
          </cell>
        </row>
        <row r="993">
          <cell r="BC993">
            <v>41236</v>
          </cell>
        </row>
        <row r="994">
          <cell r="BC994">
            <v>41237</v>
          </cell>
        </row>
        <row r="995">
          <cell r="BC995">
            <v>41238</v>
          </cell>
        </row>
        <row r="996">
          <cell r="BC996">
            <v>41239</v>
          </cell>
        </row>
        <row r="997">
          <cell r="BC997">
            <v>41240</v>
          </cell>
        </row>
        <row r="998">
          <cell r="BC998">
            <v>41241</v>
          </cell>
        </row>
        <row r="999">
          <cell r="BC999">
            <v>41242</v>
          </cell>
        </row>
        <row r="1000">
          <cell r="BC1000">
            <v>41243</v>
          </cell>
        </row>
        <row r="1001">
          <cell r="BC1001">
            <v>41244</v>
          </cell>
        </row>
        <row r="1002">
          <cell r="BC1002">
            <v>41245</v>
          </cell>
        </row>
        <row r="1003">
          <cell r="BC1003">
            <v>41246</v>
          </cell>
        </row>
        <row r="1004">
          <cell r="BC1004">
            <v>41247</v>
          </cell>
        </row>
        <row r="1005">
          <cell r="BC1005">
            <v>41248</v>
          </cell>
        </row>
        <row r="1006">
          <cell r="BC1006">
            <v>41249</v>
          </cell>
        </row>
        <row r="1007">
          <cell r="BC1007">
            <v>41250</v>
          </cell>
        </row>
        <row r="1008">
          <cell r="BC1008">
            <v>41251</v>
          </cell>
        </row>
        <row r="1009">
          <cell r="BC1009">
            <v>41252</v>
          </cell>
        </row>
        <row r="1010">
          <cell r="BC1010">
            <v>41253</v>
          </cell>
        </row>
        <row r="1011">
          <cell r="BC1011">
            <v>41254</v>
          </cell>
        </row>
        <row r="1012">
          <cell r="BC1012">
            <v>41255</v>
          </cell>
        </row>
        <row r="1013">
          <cell r="BC1013">
            <v>41256</v>
          </cell>
        </row>
        <row r="1014">
          <cell r="BC1014">
            <v>41257</v>
          </cell>
        </row>
        <row r="1015">
          <cell r="BC1015">
            <v>41258</v>
          </cell>
        </row>
        <row r="1016">
          <cell r="BC1016">
            <v>41259</v>
          </cell>
        </row>
        <row r="1017">
          <cell r="BC1017">
            <v>41260</v>
          </cell>
        </row>
        <row r="1018">
          <cell r="BC1018">
            <v>41261</v>
          </cell>
        </row>
        <row r="1019">
          <cell r="BC1019">
            <v>41262</v>
          </cell>
        </row>
        <row r="1020">
          <cell r="BC1020">
            <v>41263</v>
          </cell>
        </row>
        <row r="1021">
          <cell r="BC1021">
            <v>41264</v>
          </cell>
        </row>
        <row r="1022">
          <cell r="BC1022">
            <v>41265</v>
          </cell>
        </row>
        <row r="1023">
          <cell r="BC1023">
            <v>41266</v>
          </cell>
        </row>
        <row r="1024">
          <cell r="BC1024">
            <v>41267</v>
          </cell>
        </row>
        <row r="1025">
          <cell r="BC1025">
            <v>41268</v>
          </cell>
        </row>
        <row r="1026">
          <cell r="BC1026">
            <v>41269</v>
          </cell>
        </row>
        <row r="1027">
          <cell r="BC1027">
            <v>41270</v>
          </cell>
        </row>
        <row r="1028">
          <cell r="BC1028">
            <v>41271</v>
          </cell>
        </row>
        <row r="1029">
          <cell r="BC1029">
            <v>41272</v>
          </cell>
        </row>
        <row r="1030">
          <cell r="BC1030">
            <v>41273</v>
          </cell>
        </row>
        <row r="1031">
          <cell r="BC1031">
            <v>41274</v>
          </cell>
        </row>
        <row r="1032">
          <cell r="BC1032">
            <v>41275</v>
          </cell>
        </row>
        <row r="1033">
          <cell r="BC1033">
            <v>41276</v>
          </cell>
        </row>
        <row r="1034">
          <cell r="BC1034">
            <v>41277</v>
          </cell>
        </row>
        <row r="1035">
          <cell r="BC1035">
            <v>41278</v>
          </cell>
        </row>
        <row r="1036">
          <cell r="BC1036">
            <v>41279</v>
          </cell>
        </row>
        <row r="1037">
          <cell r="BC1037">
            <v>41280</v>
          </cell>
        </row>
        <row r="1038">
          <cell r="BC1038">
            <v>41281</v>
          </cell>
        </row>
        <row r="1039">
          <cell r="BC1039">
            <v>41282</v>
          </cell>
        </row>
        <row r="1040">
          <cell r="BC1040">
            <v>41283</v>
          </cell>
        </row>
        <row r="1041">
          <cell r="BC1041">
            <v>41284</v>
          </cell>
        </row>
        <row r="1042">
          <cell r="BC1042">
            <v>41285</v>
          </cell>
        </row>
        <row r="1043">
          <cell r="BC1043">
            <v>41286</v>
          </cell>
        </row>
        <row r="1044">
          <cell r="BC1044">
            <v>41287</v>
          </cell>
        </row>
        <row r="1045">
          <cell r="BC1045">
            <v>41288</v>
          </cell>
        </row>
        <row r="1046">
          <cell r="BC1046">
            <v>41289</v>
          </cell>
        </row>
        <row r="1047">
          <cell r="BC1047">
            <v>41290</v>
          </cell>
        </row>
        <row r="1048">
          <cell r="BC1048">
            <v>41291</v>
          </cell>
        </row>
        <row r="1049">
          <cell r="BC1049">
            <v>41292</v>
          </cell>
        </row>
        <row r="1050">
          <cell r="BC1050">
            <v>41293</v>
          </cell>
        </row>
        <row r="1051">
          <cell r="BC1051">
            <v>41294</v>
          </cell>
        </row>
        <row r="1052">
          <cell r="BC1052">
            <v>41295</v>
          </cell>
        </row>
        <row r="1053">
          <cell r="BC1053">
            <v>41296</v>
          </cell>
        </row>
        <row r="1054">
          <cell r="BC1054">
            <v>41297</v>
          </cell>
        </row>
        <row r="1055">
          <cell r="BC1055">
            <v>41298</v>
          </cell>
        </row>
        <row r="1056">
          <cell r="BC1056">
            <v>41299</v>
          </cell>
        </row>
        <row r="1057">
          <cell r="BC1057">
            <v>41300</v>
          </cell>
        </row>
        <row r="1058">
          <cell r="BC1058">
            <v>41301</v>
          </cell>
        </row>
        <row r="1059">
          <cell r="BC1059">
            <v>41302</v>
          </cell>
        </row>
        <row r="1060">
          <cell r="BC1060">
            <v>41303</v>
          </cell>
        </row>
        <row r="1061">
          <cell r="BC1061">
            <v>41304</v>
          </cell>
        </row>
        <row r="1062">
          <cell r="BC1062">
            <v>41305</v>
          </cell>
        </row>
        <row r="1063">
          <cell r="BC1063">
            <v>41306</v>
          </cell>
        </row>
        <row r="1064">
          <cell r="BC1064">
            <v>41307</v>
          </cell>
        </row>
        <row r="1065">
          <cell r="BC1065">
            <v>41308</v>
          </cell>
        </row>
        <row r="1066">
          <cell r="BC1066">
            <v>41309</v>
          </cell>
        </row>
        <row r="1067">
          <cell r="BC1067">
            <v>41310</v>
          </cell>
        </row>
        <row r="1068">
          <cell r="BC1068">
            <v>41311</v>
          </cell>
        </row>
        <row r="1069">
          <cell r="BC1069">
            <v>41312</v>
          </cell>
        </row>
        <row r="1070">
          <cell r="BC1070">
            <v>41313</v>
          </cell>
        </row>
        <row r="1071">
          <cell r="BC1071">
            <v>41314</v>
          </cell>
        </row>
        <row r="1072">
          <cell r="BC1072">
            <v>41315</v>
          </cell>
        </row>
        <row r="1073">
          <cell r="BC1073">
            <v>41316</v>
          </cell>
        </row>
        <row r="1074">
          <cell r="BC1074">
            <v>41317</v>
          </cell>
        </row>
        <row r="1075">
          <cell r="BC1075">
            <v>41318</v>
          </cell>
        </row>
        <row r="1076">
          <cell r="BC1076">
            <v>41319</v>
          </cell>
        </row>
        <row r="1077">
          <cell r="BC1077">
            <v>41320</v>
          </cell>
        </row>
        <row r="1078">
          <cell r="BC1078">
            <v>41321</v>
          </cell>
        </row>
        <row r="1079">
          <cell r="BC1079">
            <v>41322</v>
          </cell>
        </row>
        <row r="1080">
          <cell r="BC1080">
            <v>41323</v>
          </cell>
        </row>
        <row r="1081">
          <cell r="BC1081">
            <v>41324</v>
          </cell>
        </row>
        <row r="1082">
          <cell r="BC1082">
            <v>41325</v>
          </cell>
        </row>
        <row r="1083">
          <cell r="BC1083">
            <v>41326</v>
          </cell>
        </row>
        <row r="1084">
          <cell r="BC1084">
            <v>41327</v>
          </cell>
        </row>
        <row r="1085">
          <cell r="BC1085">
            <v>41328</v>
          </cell>
        </row>
        <row r="1086">
          <cell r="BC1086">
            <v>41329</v>
          </cell>
        </row>
        <row r="1087">
          <cell r="BC1087">
            <v>41330</v>
          </cell>
        </row>
        <row r="1088">
          <cell r="BC1088">
            <v>41331</v>
          </cell>
        </row>
        <row r="1089">
          <cell r="BC1089">
            <v>41332</v>
          </cell>
        </row>
        <row r="1090">
          <cell r="BC1090">
            <v>41333</v>
          </cell>
        </row>
        <row r="1091">
          <cell r="BC1091">
            <v>41334</v>
          </cell>
        </row>
        <row r="1092">
          <cell r="BC1092">
            <v>41335</v>
          </cell>
        </row>
        <row r="1093">
          <cell r="BC1093">
            <v>41336</v>
          </cell>
        </row>
        <row r="1094">
          <cell r="BC1094">
            <v>41337</v>
          </cell>
        </row>
        <row r="1095">
          <cell r="BC1095">
            <v>41338</v>
          </cell>
        </row>
        <row r="1096">
          <cell r="BC1096">
            <v>41339</v>
          </cell>
        </row>
        <row r="1097">
          <cell r="BC1097">
            <v>41340</v>
          </cell>
        </row>
        <row r="1098">
          <cell r="BC1098">
            <v>41341</v>
          </cell>
        </row>
        <row r="1099">
          <cell r="BC1099">
            <v>41342</v>
          </cell>
        </row>
        <row r="1100">
          <cell r="BC1100">
            <v>41343</v>
          </cell>
        </row>
        <row r="1101">
          <cell r="BC1101">
            <v>41344</v>
          </cell>
        </row>
        <row r="1102">
          <cell r="BC1102">
            <v>41345</v>
          </cell>
        </row>
        <row r="1103">
          <cell r="BC1103">
            <v>41346</v>
          </cell>
        </row>
        <row r="1104">
          <cell r="BC1104">
            <v>41347</v>
          </cell>
        </row>
        <row r="1105">
          <cell r="BC1105">
            <v>41348</v>
          </cell>
        </row>
        <row r="1106">
          <cell r="BC1106">
            <v>41349</v>
          </cell>
        </row>
        <row r="1107">
          <cell r="BC1107">
            <v>41350</v>
          </cell>
        </row>
        <row r="1108">
          <cell r="BC1108">
            <v>41351</v>
          </cell>
        </row>
        <row r="1109">
          <cell r="BC1109">
            <v>41352</v>
          </cell>
        </row>
        <row r="1110">
          <cell r="BC1110">
            <v>41353</v>
          </cell>
        </row>
        <row r="1111">
          <cell r="BC1111">
            <v>41354</v>
          </cell>
        </row>
        <row r="1112">
          <cell r="BC1112">
            <v>41355</v>
          </cell>
        </row>
        <row r="1113">
          <cell r="BC1113">
            <v>41356</v>
          </cell>
        </row>
        <row r="1114">
          <cell r="BC1114">
            <v>41357</v>
          </cell>
        </row>
        <row r="1115">
          <cell r="BC1115">
            <v>41358</v>
          </cell>
        </row>
        <row r="1116">
          <cell r="BC1116">
            <v>41359</v>
          </cell>
        </row>
        <row r="1117">
          <cell r="BC1117">
            <v>41360</v>
          </cell>
        </row>
        <row r="1118">
          <cell r="BC1118">
            <v>41361</v>
          </cell>
        </row>
        <row r="1119">
          <cell r="BC1119">
            <v>41362</v>
          </cell>
        </row>
        <row r="1120">
          <cell r="BC1120">
            <v>41363</v>
          </cell>
        </row>
        <row r="1121">
          <cell r="BC1121">
            <v>41364</v>
          </cell>
        </row>
        <row r="1122">
          <cell r="BC1122">
            <v>41365</v>
          </cell>
        </row>
        <row r="1123">
          <cell r="BC1123">
            <v>41366</v>
          </cell>
        </row>
        <row r="1124">
          <cell r="BC1124">
            <v>41367</v>
          </cell>
        </row>
        <row r="1125">
          <cell r="BC1125">
            <v>41368</v>
          </cell>
        </row>
        <row r="1126">
          <cell r="BC1126">
            <v>41369</v>
          </cell>
        </row>
        <row r="1127">
          <cell r="BC1127">
            <v>41370</v>
          </cell>
        </row>
        <row r="1128">
          <cell r="BC1128">
            <v>41371</v>
          </cell>
        </row>
        <row r="1129">
          <cell r="BC1129">
            <v>41372</v>
          </cell>
        </row>
        <row r="1130">
          <cell r="BC1130">
            <v>41373</v>
          </cell>
        </row>
        <row r="1131">
          <cell r="BC1131">
            <v>41374</v>
          </cell>
        </row>
        <row r="1132">
          <cell r="BC1132">
            <v>41375</v>
          </cell>
        </row>
        <row r="1133">
          <cell r="BC1133">
            <v>41376</v>
          </cell>
        </row>
        <row r="1134">
          <cell r="BC1134">
            <v>41377</v>
          </cell>
        </row>
        <row r="1135">
          <cell r="BC1135">
            <v>41378</v>
          </cell>
        </row>
        <row r="1136">
          <cell r="BC1136">
            <v>41379</v>
          </cell>
        </row>
        <row r="1137">
          <cell r="BC1137">
            <v>41380</v>
          </cell>
        </row>
        <row r="1138">
          <cell r="BC1138">
            <v>41381</v>
          </cell>
        </row>
        <row r="1139">
          <cell r="BC1139">
            <v>41382</v>
          </cell>
        </row>
        <row r="1140">
          <cell r="BC1140">
            <v>41383</v>
          </cell>
        </row>
        <row r="1141">
          <cell r="BC1141">
            <v>41384</v>
          </cell>
        </row>
        <row r="1142">
          <cell r="BC1142">
            <v>41385</v>
          </cell>
        </row>
        <row r="1143">
          <cell r="BC1143">
            <v>41386</v>
          </cell>
        </row>
        <row r="1144">
          <cell r="BC1144">
            <v>41387</v>
          </cell>
        </row>
        <row r="1145">
          <cell r="BC1145">
            <v>41388</v>
          </cell>
        </row>
        <row r="1146">
          <cell r="BC1146">
            <v>41389</v>
          </cell>
        </row>
        <row r="1147">
          <cell r="BC1147">
            <v>41390</v>
          </cell>
        </row>
        <row r="1148">
          <cell r="BC1148">
            <v>41391</v>
          </cell>
        </row>
        <row r="1149">
          <cell r="BC1149">
            <v>41392</v>
          </cell>
        </row>
        <row r="1150">
          <cell r="BC1150">
            <v>41393</v>
          </cell>
        </row>
        <row r="1151">
          <cell r="BC1151">
            <v>41394</v>
          </cell>
        </row>
        <row r="1152">
          <cell r="BC1152">
            <v>41395</v>
          </cell>
        </row>
        <row r="1153">
          <cell r="BC1153">
            <v>41396</v>
          </cell>
        </row>
        <row r="1154">
          <cell r="BC1154">
            <v>41397</v>
          </cell>
        </row>
        <row r="1155">
          <cell r="BC1155">
            <v>41398</v>
          </cell>
        </row>
        <row r="1156">
          <cell r="BC1156">
            <v>41399</v>
          </cell>
        </row>
        <row r="1157">
          <cell r="BC1157">
            <v>41400</v>
          </cell>
        </row>
        <row r="1158">
          <cell r="BC1158">
            <v>41401</v>
          </cell>
        </row>
        <row r="1159">
          <cell r="BC1159">
            <v>41402</v>
          </cell>
        </row>
        <row r="1160">
          <cell r="BC1160">
            <v>41403</v>
          </cell>
        </row>
        <row r="1161">
          <cell r="BC1161">
            <v>41404</v>
          </cell>
        </row>
        <row r="1162">
          <cell r="BC1162">
            <v>41405</v>
          </cell>
        </row>
        <row r="1163">
          <cell r="BC1163">
            <v>41406</v>
          </cell>
        </row>
        <row r="1164">
          <cell r="BC1164">
            <v>41407</v>
          </cell>
        </row>
        <row r="1165">
          <cell r="BC1165">
            <v>41408</v>
          </cell>
        </row>
        <row r="1166">
          <cell r="BC1166">
            <v>41409</v>
          </cell>
        </row>
        <row r="1167">
          <cell r="BC1167">
            <v>41410</v>
          </cell>
        </row>
        <row r="1168">
          <cell r="BC1168">
            <v>41411</v>
          </cell>
        </row>
        <row r="1169">
          <cell r="BC1169">
            <v>41412</v>
          </cell>
        </row>
        <row r="1170">
          <cell r="BC1170">
            <v>41413</v>
          </cell>
        </row>
        <row r="1171">
          <cell r="BC1171">
            <v>41414</v>
          </cell>
        </row>
        <row r="1172">
          <cell r="BC1172">
            <v>41415</v>
          </cell>
        </row>
        <row r="1173">
          <cell r="BC1173">
            <v>41416</v>
          </cell>
        </row>
        <row r="1174">
          <cell r="BC1174">
            <v>41417</v>
          </cell>
        </row>
        <row r="1175">
          <cell r="BC1175">
            <v>41418</v>
          </cell>
        </row>
        <row r="1176">
          <cell r="BC1176">
            <v>41419</v>
          </cell>
        </row>
        <row r="1177">
          <cell r="BC1177">
            <v>41420</v>
          </cell>
        </row>
        <row r="1178">
          <cell r="BC1178">
            <v>41421</v>
          </cell>
        </row>
        <row r="1179">
          <cell r="BC1179">
            <v>41422</v>
          </cell>
        </row>
        <row r="1180">
          <cell r="BC1180">
            <v>41423</v>
          </cell>
        </row>
        <row r="1181">
          <cell r="BC1181">
            <v>41424</v>
          </cell>
        </row>
        <row r="1182">
          <cell r="BC1182">
            <v>41425</v>
          </cell>
        </row>
        <row r="1183">
          <cell r="BC1183">
            <v>41426</v>
          </cell>
        </row>
        <row r="1184">
          <cell r="BC1184">
            <v>41427</v>
          </cell>
        </row>
        <row r="1185">
          <cell r="BC1185">
            <v>41428</v>
          </cell>
        </row>
        <row r="1186">
          <cell r="BC1186">
            <v>41429</v>
          </cell>
        </row>
        <row r="1187">
          <cell r="BC1187">
            <v>41430</v>
          </cell>
        </row>
        <row r="1188">
          <cell r="BC1188">
            <v>41431</v>
          </cell>
        </row>
        <row r="1189">
          <cell r="BC1189">
            <v>41432</v>
          </cell>
        </row>
        <row r="1190">
          <cell r="BC1190">
            <v>41433</v>
          </cell>
        </row>
        <row r="1191">
          <cell r="BC1191">
            <v>41434</v>
          </cell>
        </row>
        <row r="1192">
          <cell r="BC1192">
            <v>41435</v>
          </cell>
        </row>
        <row r="1193">
          <cell r="BC1193">
            <v>41436</v>
          </cell>
        </row>
        <row r="1194">
          <cell r="BC1194">
            <v>41437</v>
          </cell>
        </row>
        <row r="1195">
          <cell r="BC1195">
            <v>41438</v>
          </cell>
        </row>
        <row r="1196">
          <cell r="BC1196">
            <v>41439</v>
          </cell>
        </row>
        <row r="1197">
          <cell r="BC1197">
            <v>41440</v>
          </cell>
        </row>
        <row r="1198">
          <cell r="BC1198">
            <v>41441</v>
          </cell>
        </row>
        <row r="1199">
          <cell r="BC1199">
            <v>41442</v>
          </cell>
        </row>
        <row r="1200">
          <cell r="BC1200">
            <v>41443</v>
          </cell>
        </row>
        <row r="1201">
          <cell r="BC1201">
            <v>41444</v>
          </cell>
        </row>
        <row r="1202">
          <cell r="BC1202">
            <v>41445</v>
          </cell>
        </row>
        <row r="1203">
          <cell r="BC1203">
            <v>41446</v>
          </cell>
        </row>
        <row r="1204">
          <cell r="BC1204">
            <v>41447</v>
          </cell>
        </row>
        <row r="1205">
          <cell r="BC1205">
            <v>41448</v>
          </cell>
        </row>
        <row r="1206">
          <cell r="BC1206">
            <v>41449</v>
          </cell>
        </row>
        <row r="1207">
          <cell r="BC1207">
            <v>41450</v>
          </cell>
        </row>
        <row r="1208">
          <cell r="BC1208">
            <v>41451</v>
          </cell>
        </row>
        <row r="1209">
          <cell r="BC1209">
            <v>41452</v>
          </cell>
        </row>
        <row r="1210">
          <cell r="BC1210">
            <v>41453</v>
          </cell>
        </row>
        <row r="1211">
          <cell r="BC1211">
            <v>41454</v>
          </cell>
        </row>
        <row r="1212">
          <cell r="BC1212">
            <v>41455</v>
          </cell>
        </row>
        <row r="1213">
          <cell r="BC1213">
            <v>41456</v>
          </cell>
        </row>
        <row r="1214">
          <cell r="BC1214">
            <v>41457</v>
          </cell>
        </row>
        <row r="1215">
          <cell r="BC1215">
            <v>41458</v>
          </cell>
        </row>
        <row r="1216">
          <cell r="BC1216">
            <v>41459</v>
          </cell>
        </row>
        <row r="1217">
          <cell r="BC1217">
            <v>41460</v>
          </cell>
        </row>
        <row r="1218">
          <cell r="BC1218">
            <v>41461</v>
          </cell>
        </row>
        <row r="1219">
          <cell r="BC1219">
            <v>41462</v>
          </cell>
        </row>
        <row r="1220">
          <cell r="BC1220">
            <v>41463</v>
          </cell>
        </row>
        <row r="1221">
          <cell r="BC1221">
            <v>41464</v>
          </cell>
        </row>
        <row r="1222">
          <cell r="BC1222">
            <v>41465</v>
          </cell>
        </row>
        <row r="1223">
          <cell r="BC1223">
            <v>41466</v>
          </cell>
        </row>
        <row r="1224">
          <cell r="BC1224">
            <v>41467</v>
          </cell>
        </row>
        <row r="1225">
          <cell r="BC1225">
            <v>41468</v>
          </cell>
        </row>
        <row r="1226">
          <cell r="BC1226">
            <v>41469</v>
          </cell>
        </row>
        <row r="1227">
          <cell r="BC1227">
            <v>41470</v>
          </cell>
        </row>
        <row r="1228">
          <cell r="BC1228">
            <v>41471</v>
          </cell>
        </row>
        <row r="1229">
          <cell r="BC1229">
            <v>41472</v>
          </cell>
        </row>
        <row r="1230">
          <cell r="BC1230">
            <v>41473</v>
          </cell>
        </row>
        <row r="1231">
          <cell r="BC1231">
            <v>41474</v>
          </cell>
        </row>
        <row r="1232">
          <cell r="BC1232">
            <v>41475</v>
          </cell>
        </row>
        <row r="1233">
          <cell r="BC1233">
            <v>41476</v>
          </cell>
        </row>
        <row r="1234">
          <cell r="BC1234">
            <v>41477</v>
          </cell>
        </row>
        <row r="1235">
          <cell r="BC1235">
            <v>41478</v>
          </cell>
        </row>
        <row r="1236">
          <cell r="BC1236">
            <v>41479</v>
          </cell>
        </row>
        <row r="1237">
          <cell r="BC1237">
            <v>41480</v>
          </cell>
        </row>
        <row r="1238">
          <cell r="BC1238">
            <v>41481</v>
          </cell>
        </row>
        <row r="1239">
          <cell r="BC1239">
            <v>41482</v>
          </cell>
        </row>
        <row r="1240">
          <cell r="BC1240">
            <v>41483</v>
          </cell>
        </row>
        <row r="1241">
          <cell r="BC1241">
            <v>41484</v>
          </cell>
        </row>
        <row r="1242">
          <cell r="BC1242">
            <v>41485</v>
          </cell>
        </row>
        <row r="1243">
          <cell r="BC1243">
            <v>41486</v>
          </cell>
        </row>
        <row r="1244">
          <cell r="BC1244">
            <v>41487</v>
          </cell>
        </row>
        <row r="1245">
          <cell r="BC1245">
            <v>41488</v>
          </cell>
        </row>
        <row r="1246">
          <cell r="BC1246">
            <v>41489</v>
          </cell>
        </row>
        <row r="1247">
          <cell r="BC1247">
            <v>41490</v>
          </cell>
        </row>
        <row r="1248">
          <cell r="BC1248">
            <v>41491</v>
          </cell>
        </row>
        <row r="1249">
          <cell r="BC1249">
            <v>41492</v>
          </cell>
        </row>
        <row r="1250">
          <cell r="BC1250">
            <v>41493</v>
          </cell>
        </row>
        <row r="1251">
          <cell r="BC1251">
            <v>41494</v>
          </cell>
        </row>
        <row r="1252">
          <cell r="BC1252">
            <v>41495</v>
          </cell>
        </row>
        <row r="1253">
          <cell r="BC1253">
            <v>41496</v>
          </cell>
        </row>
        <row r="1254">
          <cell r="BC1254">
            <v>41497</v>
          </cell>
        </row>
        <row r="1255">
          <cell r="BC1255">
            <v>41498</v>
          </cell>
        </row>
        <row r="1256">
          <cell r="BC1256">
            <v>41499</v>
          </cell>
        </row>
        <row r="1257">
          <cell r="BC1257">
            <v>41500</v>
          </cell>
        </row>
        <row r="1258">
          <cell r="BC1258">
            <v>41501</v>
          </cell>
        </row>
        <row r="1259">
          <cell r="BC1259">
            <v>41502</v>
          </cell>
        </row>
        <row r="1260">
          <cell r="BC1260">
            <v>41503</v>
          </cell>
        </row>
        <row r="1261">
          <cell r="BC1261">
            <v>41504</v>
          </cell>
        </row>
        <row r="1262">
          <cell r="BC1262">
            <v>41505</v>
          </cell>
        </row>
        <row r="1263">
          <cell r="BC1263">
            <v>41506</v>
          </cell>
        </row>
        <row r="1264">
          <cell r="BC1264">
            <v>41507</v>
          </cell>
        </row>
        <row r="1265">
          <cell r="BC1265">
            <v>41508</v>
          </cell>
        </row>
        <row r="1266">
          <cell r="BC1266">
            <v>41509</v>
          </cell>
        </row>
        <row r="1267">
          <cell r="BC1267">
            <v>41510</v>
          </cell>
        </row>
        <row r="1268">
          <cell r="BC1268">
            <v>41511</v>
          </cell>
        </row>
        <row r="1269">
          <cell r="BC1269">
            <v>41512</v>
          </cell>
        </row>
        <row r="1270">
          <cell r="BC1270">
            <v>41513</v>
          </cell>
        </row>
        <row r="1271">
          <cell r="BC1271">
            <v>41514</v>
          </cell>
        </row>
        <row r="1272">
          <cell r="BC1272">
            <v>41515</v>
          </cell>
        </row>
        <row r="1273">
          <cell r="BC1273">
            <v>41516</v>
          </cell>
        </row>
        <row r="1274">
          <cell r="BC1274">
            <v>41517</v>
          </cell>
        </row>
        <row r="1275">
          <cell r="BC1275">
            <v>41518</v>
          </cell>
        </row>
        <row r="1276">
          <cell r="BC1276">
            <v>41519</v>
          </cell>
        </row>
        <row r="1277">
          <cell r="BC1277">
            <v>41520</v>
          </cell>
        </row>
        <row r="1278">
          <cell r="BC1278">
            <v>41521</v>
          </cell>
        </row>
        <row r="1279">
          <cell r="BC1279">
            <v>41522</v>
          </cell>
        </row>
        <row r="1280">
          <cell r="BC1280">
            <v>41523</v>
          </cell>
        </row>
        <row r="1281">
          <cell r="BC1281">
            <v>41524</v>
          </cell>
        </row>
        <row r="1282">
          <cell r="BC1282">
            <v>41525</v>
          </cell>
        </row>
        <row r="1283">
          <cell r="BC1283">
            <v>41526</v>
          </cell>
        </row>
        <row r="1284">
          <cell r="BC1284">
            <v>41527</v>
          </cell>
        </row>
        <row r="1285">
          <cell r="BC1285">
            <v>41528</v>
          </cell>
        </row>
        <row r="1286">
          <cell r="BC1286">
            <v>41529</v>
          </cell>
        </row>
        <row r="1287">
          <cell r="BC1287">
            <v>41530</v>
          </cell>
        </row>
        <row r="1288">
          <cell r="BC1288">
            <v>41531</v>
          </cell>
        </row>
        <row r="1289">
          <cell r="BC1289">
            <v>41532</v>
          </cell>
        </row>
        <row r="1290">
          <cell r="BC1290">
            <v>41533</v>
          </cell>
        </row>
        <row r="1291">
          <cell r="BC1291">
            <v>41534</v>
          </cell>
        </row>
        <row r="1292">
          <cell r="BC1292">
            <v>41535</v>
          </cell>
        </row>
        <row r="1293">
          <cell r="BC1293">
            <v>41536</v>
          </cell>
        </row>
        <row r="1294">
          <cell r="BC1294">
            <v>41537</v>
          </cell>
        </row>
        <row r="1295">
          <cell r="BC1295">
            <v>41538</v>
          </cell>
        </row>
        <row r="1296">
          <cell r="BC1296">
            <v>41539</v>
          </cell>
        </row>
        <row r="1297">
          <cell r="BC1297">
            <v>41540</v>
          </cell>
        </row>
        <row r="1298">
          <cell r="BC1298">
            <v>41541</v>
          </cell>
        </row>
        <row r="1299">
          <cell r="BC1299">
            <v>41542</v>
          </cell>
        </row>
        <row r="1300">
          <cell r="BC1300">
            <v>41543</v>
          </cell>
        </row>
        <row r="1301">
          <cell r="BC1301">
            <v>41544</v>
          </cell>
        </row>
        <row r="1302">
          <cell r="BC1302">
            <v>41545</v>
          </cell>
        </row>
        <row r="1303">
          <cell r="BC1303">
            <v>41546</v>
          </cell>
        </row>
        <row r="1304">
          <cell r="BC1304">
            <v>41547</v>
          </cell>
        </row>
        <row r="1305">
          <cell r="BC1305">
            <v>41548</v>
          </cell>
        </row>
        <row r="1306">
          <cell r="BC1306">
            <v>41549</v>
          </cell>
        </row>
        <row r="1307">
          <cell r="BC1307">
            <v>41550</v>
          </cell>
        </row>
        <row r="1308">
          <cell r="BC1308">
            <v>41551</v>
          </cell>
        </row>
        <row r="1309">
          <cell r="BC1309">
            <v>41552</v>
          </cell>
        </row>
        <row r="1310">
          <cell r="BC1310">
            <v>41553</v>
          </cell>
        </row>
        <row r="1311">
          <cell r="BC1311">
            <v>41554</v>
          </cell>
        </row>
        <row r="1312">
          <cell r="BC1312">
            <v>41555</v>
          </cell>
        </row>
        <row r="1313">
          <cell r="BC1313">
            <v>41556</v>
          </cell>
        </row>
        <row r="1314">
          <cell r="BC1314">
            <v>41557</v>
          </cell>
        </row>
        <row r="1315">
          <cell r="BC1315">
            <v>41558</v>
          </cell>
        </row>
        <row r="1316">
          <cell r="BC1316">
            <v>41559</v>
          </cell>
        </row>
        <row r="1317">
          <cell r="BC1317">
            <v>41560</v>
          </cell>
        </row>
        <row r="1318">
          <cell r="BC1318">
            <v>41561</v>
          </cell>
        </row>
        <row r="1319">
          <cell r="BC1319">
            <v>41562</v>
          </cell>
        </row>
        <row r="1320">
          <cell r="BC1320">
            <v>41563</v>
          </cell>
        </row>
        <row r="1321">
          <cell r="BC1321">
            <v>41564</v>
          </cell>
        </row>
        <row r="1322">
          <cell r="BC1322">
            <v>41565</v>
          </cell>
        </row>
        <row r="1323">
          <cell r="BC1323">
            <v>41566</v>
          </cell>
        </row>
        <row r="1324">
          <cell r="BC1324">
            <v>41567</v>
          </cell>
        </row>
        <row r="1325">
          <cell r="BC1325">
            <v>41568</v>
          </cell>
        </row>
        <row r="1326">
          <cell r="BC1326">
            <v>41569</v>
          </cell>
        </row>
        <row r="1327">
          <cell r="BC1327">
            <v>41570</v>
          </cell>
        </row>
        <row r="1328">
          <cell r="BC1328">
            <v>41571</v>
          </cell>
        </row>
        <row r="1329">
          <cell r="BC1329">
            <v>41572</v>
          </cell>
        </row>
        <row r="1330">
          <cell r="BC1330">
            <v>41573</v>
          </cell>
        </row>
        <row r="1331">
          <cell r="BC1331">
            <v>41574</v>
          </cell>
        </row>
        <row r="1332">
          <cell r="BC1332">
            <v>41575</v>
          </cell>
        </row>
        <row r="1333">
          <cell r="BC1333">
            <v>41576</v>
          </cell>
        </row>
        <row r="1334">
          <cell r="BC1334">
            <v>41577</v>
          </cell>
        </row>
        <row r="1335">
          <cell r="BC1335">
            <v>41578</v>
          </cell>
        </row>
        <row r="1336">
          <cell r="BC1336">
            <v>41579</v>
          </cell>
        </row>
        <row r="1337">
          <cell r="BC1337">
            <v>41580</v>
          </cell>
        </row>
        <row r="1338">
          <cell r="BC1338">
            <v>41581</v>
          </cell>
        </row>
        <row r="1339">
          <cell r="BC1339">
            <v>41582</v>
          </cell>
        </row>
        <row r="1340">
          <cell r="BC1340">
            <v>41583</v>
          </cell>
        </row>
        <row r="1341">
          <cell r="BC1341">
            <v>41584</v>
          </cell>
        </row>
        <row r="1342">
          <cell r="BC1342">
            <v>41585</v>
          </cell>
        </row>
        <row r="1343">
          <cell r="BC1343">
            <v>41586</v>
          </cell>
        </row>
        <row r="1344">
          <cell r="BC1344">
            <v>41587</v>
          </cell>
        </row>
        <row r="1345">
          <cell r="BC1345">
            <v>41588</v>
          </cell>
        </row>
        <row r="1346">
          <cell r="BC1346">
            <v>41589</v>
          </cell>
        </row>
        <row r="1347">
          <cell r="BC1347">
            <v>41590</v>
          </cell>
        </row>
        <row r="1348">
          <cell r="BC1348">
            <v>41591</v>
          </cell>
        </row>
        <row r="1349">
          <cell r="BC1349">
            <v>41592</v>
          </cell>
        </row>
        <row r="1350">
          <cell r="BC1350">
            <v>41593</v>
          </cell>
        </row>
        <row r="1351">
          <cell r="BC1351">
            <v>41594</v>
          </cell>
        </row>
        <row r="1352">
          <cell r="BC1352">
            <v>41595</v>
          </cell>
        </row>
        <row r="1353">
          <cell r="BC1353">
            <v>41596</v>
          </cell>
        </row>
        <row r="1354">
          <cell r="BC1354">
            <v>41597</v>
          </cell>
        </row>
        <row r="1355">
          <cell r="BC1355">
            <v>41598</v>
          </cell>
        </row>
        <row r="1356">
          <cell r="BC1356">
            <v>41599</v>
          </cell>
        </row>
        <row r="1357">
          <cell r="BC1357">
            <v>41600</v>
          </cell>
        </row>
        <row r="1358">
          <cell r="BC1358">
            <v>41601</v>
          </cell>
        </row>
        <row r="1359">
          <cell r="BC1359">
            <v>41602</v>
          </cell>
        </row>
        <row r="1360">
          <cell r="BC1360">
            <v>41603</v>
          </cell>
        </row>
        <row r="1361">
          <cell r="BC1361">
            <v>41604</v>
          </cell>
        </row>
        <row r="1362">
          <cell r="BC1362">
            <v>41605</v>
          </cell>
        </row>
        <row r="1363">
          <cell r="BC1363">
            <v>41606</v>
          </cell>
        </row>
        <row r="1364">
          <cell r="BC1364">
            <v>41607</v>
          </cell>
        </row>
        <row r="1365">
          <cell r="BC1365">
            <v>41608</v>
          </cell>
        </row>
        <row r="1366">
          <cell r="BC1366">
            <v>41609</v>
          </cell>
        </row>
        <row r="1367">
          <cell r="BC1367">
            <v>41610</v>
          </cell>
        </row>
        <row r="1368">
          <cell r="BC1368">
            <v>41611</v>
          </cell>
        </row>
        <row r="1369">
          <cell r="BC1369">
            <v>41612</v>
          </cell>
        </row>
        <row r="1370">
          <cell r="BC1370">
            <v>41613</v>
          </cell>
        </row>
        <row r="1371">
          <cell r="BC1371">
            <v>41614</v>
          </cell>
        </row>
        <row r="1372">
          <cell r="BC1372">
            <v>41615</v>
          </cell>
        </row>
        <row r="1373">
          <cell r="BC1373">
            <v>41616</v>
          </cell>
        </row>
        <row r="1374">
          <cell r="BC1374">
            <v>41617</v>
          </cell>
        </row>
        <row r="1375">
          <cell r="BC1375">
            <v>41618</v>
          </cell>
        </row>
        <row r="1376">
          <cell r="BC1376">
            <v>41619</v>
          </cell>
        </row>
        <row r="1377">
          <cell r="BC1377">
            <v>41620</v>
          </cell>
        </row>
        <row r="1378">
          <cell r="BC1378">
            <v>41621</v>
          </cell>
        </row>
        <row r="1379">
          <cell r="BC1379">
            <v>41622</v>
          </cell>
        </row>
        <row r="1380">
          <cell r="BC1380">
            <v>41623</v>
          </cell>
        </row>
        <row r="1381">
          <cell r="BC1381">
            <v>41624</v>
          </cell>
        </row>
        <row r="1382">
          <cell r="BC1382">
            <v>41625</v>
          </cell>
        </row>
        <row r="1383">
          <cell r="BC1383">
            <v>41626</v>
          </cell>
        </row>
        <row r="1384">
          <cell r="BC1384">
            <v>41627</v>
          </cell>
        </row>
        <row r="1385">
          <cell r="BC1385">
            <v>41628</v>
          </cell>
        </row>
        <row r="1386">
          <cell r="BC1386">
            <v>41629</v>
          </cell>
        </row>
        <row r="1387">
          <cell r="BC1387">
            <v>41630</v>
          </cell>
        </row>
        <row r="1388">
          <cell r="BC1388">
            <v>41631</v>
          </cell>
        </row>
        <row r="1389">
          <cell r="BC1389">
            <v>41632</v>
          </cell>
        </row>
        <row r="1390">
          <cell r="BC1390">
            <v>41633</v>
          </cell>
        </row>
        <row r="1391">
          <cell r="BC1391">
            <v>41634</v>
          </cell>
        </row>
        <row r="1392">
          <cell r="BC1392">
            <v>41635</v>
          </cell>
        </row>
        <row r="1393">
          <cell r="BC1393">
            <v>41636</v>
          </cell>
        </row>
        <row r="1394">
          <cell r="BC1394">
            <v>41637</v>
          </cell>
        </row>
        <row r="1395">
          <cell r="BC1395">
            <v>41638</v>
          </cell>
        </row>
        <row r="1396">
          <cell r="BC1396">
            <v>41639</v>
          </cell>
        </row>
        <row r="1397">
          <cell r="BC1397">
            <v>41640</v>
          </cell>
        </row>
        <row r="1398">
          <cell r="BC1398">
            <v>41641</v>
          </cell>
        </row>
        <row r="1399">
          <cell r="BC1399">
            <v>41642</v>
          </cell>
        </row>
        <row r="1400">
          <cell r="BC1400">
            <v>41643</v>
          </cell>
        </row>
        <row r="1401">
          <cell r="BC1401">
            <v>41644</v>
          </cell>
        </row>
        <row r="1402">
          <cell r="BC1402">
            <v>41645</v>
          </cell>
        </row>
        <row r="1403">
          <cell r="BC1403">
            <v>41646</v>
          </cell>
        </row>
        <row r="1404">
          <cell r="BC1404">
            <v>41647</v>
          </cell>
        </row>
        <row r="1405">
          <cell r="BC1405">
            <v>41648</v>
          </cell>
        </row>
        <row r="1406">
          <cell r="BC1406">
            <v>41649</v>
          </cell>
        </row>
        <row r="1407">
          <cell r="BC1407">
            <v>41650</v>
          </cell>
        </row>
        <row r="1408">
          <cell r="BC1408">
            <v>41651</v>
          </cell>
        </row>
        <row r="1409">
          <cell r="BC1409">
            <v>41652</v>
          </cell>
        </row>
        <row r="1410">
          <cell r="BC1410">
            <v>41653</v>
          </cell>
        </row>
        <row r="1411">
          <cell r="BC1411">
            <v>41654</v>
          </cell>
        </row>
        <row r="1412">
          <cell r="BC1412">
            <v>41655</v>
          </cell>
        </row>
        <row r="1413">
          <cell r="BC1413">
            <v>41656</v>
          </cell>
        </row>
        <row r="1414">
          <cell r="BC1414">
            <v>41657</v>
          </cell>
        </row>
        <row r="1415">
          <cell r="BC1415">
            <v>41658</v>
          </cell>
        </row>
        <row r="1416">
          <cell r="BC1416">
            <v>41659</v>
          </cell>
        </row>
        <row r="1417">
          <cell r="BC1417">
            <v>41660</v>
          </cell>
        </row>
        <row r="1418">
          <cell r="BC1418">
            <v>41661</v>
          </cell>
        </row>
        <row r="1419">
          <cell r="BC1419">
            <v>41662</v>
          </cell>
        </row>
        <row r="1420">
          <cell r="BC1420">
            <v>41663</v>
          </cell>
        </row>
        <row r="1421">
          <cell r="BC1421">
            <v>41664</v>
          </cell>
        </row>
        <row r="1422">
          <cell r="BC1422">
            <v>41665</v>
          </cell>
        </row>
        <row r="1423">
          <cell r="BC1423">
            <v>41666</v>
          </cell>
        </row>
        <row r="1424">
          <cell r="BC1424">
            <v>41667</v>
          </cell>
        </row>
        <row r="1425">
          <cell r="BC1425">
            <v>41668</v>
          </cell>
        </row>
        <row r="1426">
          <cell r="BC1426">
            <v>41669</v>
          </cell>
        </row>
        <row r="1427">
          <cell r="BC1427">
            <v>41670</v>
          </cell>
        </row>
        <row r="1428">
          <cell r="BC1428">
            <v>41671</v>
          </cell>
        </row>
        <row r="1429">
          <cell r="BC1429">
            <v>41672</v>
          </cell>
        </row>
        <row r="1430">
          <cell r="BC1430">
            <v>41673</v>
          </cell>
        </row>
        <row r="1431">
          <cell r="BC1431">
            <v>41674</v>
          </cell>
        </row>
        <row r="1432">
          <cell r="BC1432">
            <v>41675</v>
          </cell>
        </row>
        <row r="1433">
          <cell r="BC1433">
            <v>41676</v>
          </cell>
        </row>
        <row r="1434">
          <cell r="BC1434">
            <v>41677</v>
          </cell>
        </row>
        <row r="1435">
          <cell r="BC1435">
            <v>41678</v>
          </cell>
        </row>
        <row r="1436">
          <cell r="BC1436">
            <v>41679</v>
          </cell>
        </row>
        <row r="1437">
          <cell r="BC1437">
            <v>41680</v>
          </cell>
        </row>
        <row r="1438">
          <cell r="BC1438">
            <v>41681</v>
          </cell>
        </row>
        <row r="1439">
          <cell r="BC1439">
            <v>41682</v>
          </cell>
        </row>
        <row r="1440">
          <cell r="BC1440">
            <v>41683</v>
          </cell>
        </row>
        <row r="1441">
          <cell r="BC1441">
            <v>41684</v>
          </cell>
        </row>
        <row r="1442">
          <cell r="BC1442">
            <v>41685</v>
          </cell>
        </row>
        <row r="1443">
          <cell r="BC1443">
            <v>41686</v>
          </cell>
        </row>
        <row r="1444">
          <cell r="BC1444">
            <v>41687</v>
          </cell>
        </row>
        <row r="1445">
          <cell r="BC1445">
            <v>41688</v>
          </cell>
        </row>
        <row r="1446">
          <cell r="BC1446">
            <v>41689</v>
          </cell>
        </row>
        <row r="1447">
          <cell r="BC1447">
            <v>41690</v>
          </cell>
        </row>
        <row r="1448">
          <cell r="BC1448">
            <v>41691</v>
          </cell>
        </row>
        <row r="1449">
          <cell r="BC1449">
            <v>41692</v>
          </cell>
        </row>
        <row r="1450">
          <cell r="BC1450">
            <v>41693</v>
          </cell>
        </row>
        <row r="1451">
          <cell r="BC1451">
            <v>41694</v>
          </cell>
        </row>
        <row r="1452">
          <cell r="BC1452">
            <v>41695</v>
          </cell>
        </row>
        <row r="1453">
          <cell r="BC1453">
            <v>41696</v>
          </cell>
        </row>
        <row r="1454">
          <cell r="BC1454">
            <v>41697</v>
          </cell>
        </row>
        <row r="1455">
          <cell r="BC1455">
            <v>41698</v>
          </cell>
        </row>
        <row r="1456">
          <cell r="BC1456">
            <v>41699</v>
          </cell>
        </row>
        <row r="1457">
          <cell r="BC1457">
            <v>41700</v>
          </cell>
        </row>
        <row r="1458">
          <cell r="BC1458">
            <v>41701</v>
          </cell>
        </row>
        <row r="1459">
          <cell r="BC1459">
            <v>41702</v>
          </cell>
        </row>
        <row r="1460">
          <cell r="BC1460">
            <v>41703</v>
          </cell>
        </row>
        <row r="1461">
          <cell r="BC1461">
            <v>41704</v>
          </cell>
        </row>
        <row r="1462">
          <cell r="BC1462">
            <v>41705</v>
          </cell>
        </row>
        <row r="1463">
          <cell r="BC1463">
            <v>41706</v>
          </cell>
        </row>
        <row r="1464">
          <cell r="BC1464">
            <v>41707</v>
          </cell>
        </row>
        <row r="1465">
          <cell r="BC1465">
            <v>41708</v>
          </cell>
        </row>
        <row r="1466">
          <cell r="BC1466">
            <v>41709</v>
          </cell>
        </row>
        <row r="1467">
          <cell r="BC1467">
            <v>41710</v>
          </cell>
        </row>
        <row r="1468">
          <cell r="BC1468">
            <v>41711</v>
          </cell>
        </row>
        <row r="1469">
          <cell r="BC1469">
            <v>41712</v>
          </cell>
        </row>
        <row r="1470">
          <cell r="BC1470">
            <v>41713</v>
          </cell>
        </row>
        <row r="1471">
          <cell r="BC1471">
            <v>41714</v>
          </cell>
        </row>
        <row r="1472">
          <cell r="BC1472">
            <v>41715</v>
          </cell>
        </row>
        <row r="1473">
          <cell r="BC1473">
            <v>41716</v>
          </cell>
        </row>
        <row r="1474">
          <cell r="BC1474">
            <v>41717</v>
          </cell>
        </row>
        <row r="1475">
          <cell r="BC1475">
            <v>41718</v>
          </cell>
        </row>
        <row r="1476">
          <cell r="BC1476">
            <v>41719</v>
          </cell>
        </row>
        <row r="1477">
          <cell r="BC1477">
            <v>41720</v>
          </cell>
        </row>
        <row r="1478">
          <cell r="BC1478">
            <v>41721</v>
          </cell>
        </row>
        <row r="1479">
          <cell r="BC1479">
            <v>41722</v>
          </cell>
        </row>
        <row r="1480">
          <cell r="BC1480">
            <v>41723</v>
          </cell>
        </row>
        <row r="1481">
          <cell r="BC1481">
            <v>41724</v>
          </cell>
        </row>
        <row r="1482">
          <cell r="BC1482">
            <v>41725</v>
          </cell>
        </row>
        <row r="1483">
          <cell r="BC1483">
            <v>41726</v>
          </cell>
        </row>
        <row r="1484">
          <cell r="BC1484">
            <v>41727</v>
          </cell>
        </row>
        <row r="1485">
          <cell r="BC1485">
            <v>41728</v>
          </cell>
        </row>
        <row r="1486">
          <cell r="BC1486">
            <v>41729</v>
          </cell>
        </row>
        <row r="1487">
          <cell r="BC1487">
            <v>41730</v>
          </cell>
        </row>
        <row r="1488">
          <cell r="BC1488">
            <v>41731</v>
          </cell>
        </row>
        <row r="1489">
          <cell r="BC1489">
            <v>41732</v>
          </cell>
        </row>
        <row r="1490">
          <cell r="BC1490">
            <v>41733</v>
          </cell>
        </row>
        <row r="1491">
          <cell r="BC1491">
            <v>41734</v>
          </cell>
        </row>
        <row r="1492">
          <cell r="BC1492">
            <v>41735</v>
          </cell>
        </row>
        <row r="1493">
          <cell r="BC1493">
            <v>41736</v>
          </cell>
        </row>
        <row r="1494">
          <cell r="BC1494">
            <v>41737</v>
          </cell>
        </row>
        <row r="1495">
          <cell r="BC1495">
            <v>41738</v>
          </cell>
        </row>
        <row r="1496">
          <cell r="BC1496">
            <v>41739</v>
          </cell>
        </row>
        <row r="1497">
          <cell r="BC1497">
            <v>41740</v>
          </cell>
        </row>
        <row r="1498">
          <cell r="BC1498">
            <v>41741</v>
          </cell>
        </row>
        <row r="1499">
          <cell r="BC1499">
            <v>41742</v>
          </cell>
        </row>
        <row r="1500">
          <cell r="BC1500">
            <v>41743</v>
          </cell>
        </row>
        <row r="1501">
          <cell r="BC1501">
            <v>41744</v>
          </cell>
        </row>
        <row r="1502">
          <cell r="BC1502">
            <v>41745</v>
          </cell>
        </row>
        <row r="1503">
          <cell r="BC1503">
            <v>41746</v>
          </cell>
        </row>
        <row r="1504">
          <cell r="BC1504">
            <v>41747</v>
          </cell>
        </row>
        <row r="1505">
          <cell r="BC1505">
            <v>41748</v>
          </cell>
        </row>
        <row r="1506">
          <cell r="BC1506">
            <v>41749</v>
          </cell>
        </row>
        <row r="1507">
          <cell r="BC1507">
            <v>41750</v>
          </cell>
        </row>
        <row r="1508">
          <cell r="BC1508">
            <v>41751</v>
          </cell>
        </row>
        <row r="1509">
          <cell r="BC1509">
            <v>41752</v>
          </cell>
        </row>
        <row r="1510">
          <cell r="BC1510">
            <v>41753</v>
          </cell>
        </row>
        <row r="1511">
          <cell r="BC1511">
            <v>41754</v>
          </cell>
        </row>
        <row r="1512">
          <cell r="BC1512">
            <v>41755</v>
          </cell>
        </row>
        <row r="1513">
          <cell r="BC1513">
            <v>41756</v>
          </cell>
        </row>
        <row r="1514">
          <cell r="BC1514">
            <v>41757</v>
          </cell>
        </row>
        <row r="1515">
          <cell r="BC1515">
            <v>41758</v>
          </cell>
        </row>
        <row r="1516">
          <cell r="BC1516">
            <v>41759</v>
          </cell>
        </row>
        <row r="1517">
          <cell r="BC1517">
            <v>41760</v>
          </cell>
        </row>
        <row r="1518">
          <cell r="BC1518">
            <v>41761</v>
          </cell>
        </row>
        <row r="1519">
          <cell r="BC1519">
            <v>41762</v>
          </cell>
        </row>
        <row r="1520">
          <cell r="BC1520">
            <v>41763</v>
          </cell>
        </row>
        <row r="1521">
          <cell r="BC1521">
            <v>41764</v>
          </cell>
        </row>
        <row r="1522">
          <cell r="BC1522">
            <v>41765</v>
          </cell>
        </row>
        <row r="1523">
          <cell r="BC1523">
            <v>41766</v>
          </cell>
        </row>
        <row r="1524">
          <cell r="BC1524">
            <v>41767</v>
          </cell>
        </row>
        <row r="1525">
          <cell r="BC1525">
            <v>41768</v>
          </cell>
        </row>
        <row r="1526">
          <cell r="BC1526">
            <v>41769</v>
          </cell>
        </row>
        <row r="1527">
          <cell r="BC1527">
            <v>41770</v>
          </cell>
        </row>
        <row r="1528">
          <cell r="BC1528">
            <v>41771</v>
          </cell>
        </row>
        <row r="1529">
          <cell r="BC1529">
            <v>41772</v>
          </cell>
        </row>
        <row r="1530">
          <cell r="BC1530">
            <v>41773</v>
          </cell>
        </row>
        <row r="1531">
          <cell r="BC1531">
            <v>41774</v>
          </cell>
        </row>
        <row r="1532">
          <cell r="BC1532">
            <v>41775</v>
          </cell>
        </row>
        <row r="1533">
          <cell r="BC1533">
            <v>41776</v>
          </cell>
        </row>
        <row r="1534">
          <cell r="BC1534">
            <v>41777</v>
          </cell>
        </row>
        <row r="1535">
          <cell r="BC1535">
            <v>41778</v>
          </cell>
        </row>
        <row r="1536">
          <cell r="BC1536">
            <v>41779</v>
          </cell>
        </row>
        <row r="1537">
          <cell r="BC1537">
            <v>41780</v>
          </cell>
        </row>
        <row r="1538">
          <cell r="BC1538">
            <v>41781</v>
          </cell>
        </row>
        <row r="1539">
          <cell r="BC1539">
            <v>41782</v>
          </cell>
        </row>
        <row r="1540">
          <cell r="BC1540">
            <v>41783</v>
          </cell>
        </row>
        <row r="1541">
          <cell r="BC1541">
            <v>41784</v>
          </cell>
        </row>
        <row r="1542">
          <cell r="BC1542">
            <v>41785</v>
          </cell>
        </row>
        <row r="1543">
          <cell r="BC1543">
            <v>41786</v>
          </cell>
        </row>
        <row r="1544">
          <cell r="BC1544">
            <v>41787</v>
          </cell>
        </row>
        <row r="1545">
          <cell r="BC1545">
            <v>41788</v>
          </cell>
        </row>
        <row r="1546">
          <cell r="BC1546">
            <v>41789</v>
          </cell>
        </row>
        <row r="1547">
          <cell r="BC1547">
            <v>41790</v>
          </cell>
        </row>
        <row r="1548">
          <cell r="BC1548">
            <v>41791</v>
          </cell>
        </row>
        <row r="1549">
          <cell r="BC1549">
            <v>41792</v>
          </cell>
        </row>
        <row r="1550">
          <cell r="BC1550">
            <v>41793</v>
          </cell>
        </row>
        <row r="1551">
          <cell r="BC1551">
            <v>41794</v>
          </cell>
        </row>
        <row r="1552">
          <cell r="BC1552">
            <v>41795</v>
          </cell>
        </row>
        <row r="1553">
          <cell r="BC1553">
            <v>41796</v>
          </cell>
        </row>
        <row r="1554">
          <cell r="BC1554">
            <v>41797</v>
          </cell>
        </row>
        <row r="1555">
          <cell r="BC1555">
            <v>41798</v>
          </cell>
        </row>
        <row r="1556">
          <cell r="BC1556">
            <v>41799</v>
          </cell>
        </row>
        <row r="1557">
          <cell r="BC1557">
            <v>41800</v>
          </cell>
        </row>
        <row r="1558">
          <cell r="BC1558">
            <v>41801</v>
          </cell>
        </row>
        <row r="1559">
          <cell r="BC1559">
            <v>41802</v>
          </cell>
        </row>
        <row r="1560">
          <cell r="BC1560">
            <v>41803</v>
          </cell>
        </row>
        <row r="1561">
          <cell r="BC1561">
            <v>41804</v>
          </cell>
        </row>
        <row r="1562">
          <cell r="BC1562">
            <v>41805</v>
          </cell>
        </row>
        <row r="1563">
          <cell r="BC1563">
            <v>41806</v>
          </cell>
        </row>
        <row r="1564">
          <cell r="BC1564">
            <v>41807</v>
          </cell>
        </row>
        <row r="1565">
          <cell r="BC1565">
            <v>41808</v>
          </cell>
        </row>
        <row r="1566">
          <cell r="BC1566">
            <v>41809</v>
          </cell>
        </row>
        <row r="1567">
          <cell r="BC1567">
            <v>41810</v>
          </cell>
        </row>
        <row r="1568">
          <cell r="BC1568">
            <v>41811</v>
          </cell>
        </row>
        <row r="1569">
          <cell r="BC1569">
            <v>41812</v>
          </cell>
        </row>
        <row r="1570">
          <cell r="BC1570">
            <v>41813</v>
          </cell>
        </row>
        <row r="1571">
          <cell r="BC1571">
            <v>41814</v>
          </cell>
        </row>
        <row r="1572">
          <cell r="BC1572">
            <v>41815</v>
          </cell>
        </row>
        <row r="1573">
          <cell r="BC1573">
            <v>41816</v>
          </cell>
        </row>
        <row r="1574">
          <cell r="BC1574">
            <v>41817</v>
          </cell>
        </row>
        <row r="1575">
          <cell r="BC1575">
            <v>41818</v>
          </cell>
        </row>
        <row r="1576">
          <cell r="BC1576">
            <v>41819</v>
          </cell>
        </row>
        <row r="1577">
          <cell r="BC1577">
            <v>41820</v>
          </cell>
        </row>
        <row r="1578">
          <cell r="BC1578">
            <v>41821</v>
          </cell>
        </row>
        <row r="1579">
          <cell r="BC1579">
            <v>41822</v>
          </cell>
        </row>
        <row r="1580">
          <cell r="BC1580">
            <v>41823</v>
          </cell>
        </row>
        <row r="1581">
          <cell r="BC1581">
            <v>41824</v>
          </cell>
        </row>
        <row r="1582">
          <cell r="BC1582">
            <v>41825</v>
          </cell>
        </row>
        <row r="1583">
          <cell r="BC1583">
            <v>41826</v>
          </cell>
        </row>
        <row r="1584">
          <cell r="BC1584">
            <v>41827</v>
          </cell>
        </row>
        <row r="1585">
          <cell r="BC1585">
            <v>41828</v>
          </cell>
        </row>
        <row r="1586">
          <cell r="BC1586">
            <v>41829</v>
          </cell>
        </row>
        <row r="1587">
          <cell r="BC1587">
            <v>41830</v>
          </cell>
        </row>
        <row r="1588">
          <cell r="BC1588">
            <v>41831</v>
          </cell>
        </row>
        <row r="1589">
          <cell r="BC1589">
            <v>41832</v>
          </cell>
        </row>
        <row r="1590">
          <cell r="BC1590">
            <v>41833</v>
          </cell>
        </row>
        <row r="1591">
          <cell r="BC1591">
            <v>41834</v>
          </cell>
        </row>
        <row r="1592">
          <cell r="BC1592">
            <v>41835</v>
          </cell>
        </row>
        <row r="1593">
          <cell r="BC1593">
            <v>41836</v>
          </cell>
        </row>
        <row r="1594">
          <cell r="BC1594">
            <v>41837</v>
          </cell>
        </row>
        <row r="1595">
          <cell r="BC1595">
            <v>41838</v>
          </cell>
        </row>
        <row r="1596">
          <cell r="BC1596">
            <v>41839</v>
          </cell>
        </row>
        <row r="1597">
          <cell r="BC1597">
            <v>41840</v>
          </cell>
        </row>
        <row r="1598">
          <cell r="BC1598">
            <v>41841</v>
          </cell>
        </row>
        <row r="1599">
          <cell r="BC1599">
            <v>41842</v>
          </cell>
        </row>
        <row r="1600">
          <cell r="BC1600">
            <v>41843</v>
          </cell>
        </row>
        <row r="1601">
          <cell r="BC1601">
            <v>41844</v>
          </cell>
        </row>
        <row r="1602">
          <cell r="BC1602">
            <v>41845</v>
          </cell>
        </row>
        <row r="1603">
          <cell r="BC1603">
            <v>41846</v>
          </cell>
        </row>
        <row r="1604">
          <cell r="BC1604">
            <v>41847</v>
          </cell>
        </row>
        <row r="1605">
          <cell r="BC1605">
            <v>41848</v>
          </cell>
        </row>
        <row r="1606">
          <cell r="BC1606">
            <v>41849</v>
          </cell>
        </row>
        <row r="1607">
          <cell r="BC1607">
            <v>41850</v>
          </cell>
        </row>
        <row r="1608">
          <cell r="BC1608">
            <v>41851</v>
          </cell>
        </row>
        <row r="1609">
          <cell r="BC1609">
            <v>41852</v>
          </cell>
        </row>
        <row r="1610">
          <cell r="BC1610">
            <v>41853</v>
          </cell>
        </row>
        <row r="1611">
          <cell r="BC1611">
            <v>41854</v>
          </cell>
        </row>
        <row r="1612">
          <cell r="BC1612">
            <v>41855</v>
          </cell>
        </row>
        <row r="1613">
          <cell r="BC1613">
            <v>41856</v>
          </cell>
        </row>
        <row r="1614">
          <cell r="BC1614">
            <v>41857</v>
          </cell>
        </row>
        <row r="1615">
          <cell r="BC1615">
            <v>41858</v>
          </cell>
        </row>
        <row r="1616">
          <cell r="BC1616">
            <v>41859</v>
          </cell>
        </row>
        <row r="1617">
          <cell r="BC1617">
            <v>41860</v>
          </cell>
        </row>
        <row r="1618">
          <cell r="BC1618">
            <v>41861</v>
          </cell>
        </row>
        <row r="1619">
          <cell r="BC1619">
            <v>41862</v>
          </cell>
        </row>
        <row r="1620">
          <cell r="BC1620">
            <v>41863</v>
          </cell>
        </row>
        <row r="1621">
          <cell r="BC1621">
            <v>41864</v>
          </cell>
        </row>
        <row r="1622">
          <cell r="BC1622">
            <v>41865</v>
          </cell>
        </row>
        <row r="1623">
          <cell r="BC1623">
            <v>41866</v>
          </cell>
        </row>
        <row r="1624">
          <cell r="BC1624">
            <v>41867</v>
          </cell>
        </row>
        <row r="1625">
          <cell r="BC1625">
            <v>41868</v>
          </cell>
        </row>
        <row r="1626">
          <cell r="BC1626">
            <v>41869</v>
          </cell>
        </row>
        <row r="1627">
          <cell r="BC1627">
            <v>41870</v>
          </cell>
        </row>
        <row r="1628">
          <cell r="BC1628">
            <v>41871</v>
          </cell>
        </row>
        <row r="1629">
          <cell r="BC1629">
            <v>41872</v>
          </cell>
        </row>
        <row r="1630">
          <cell r="BC1630">
            <v>41873</v>
          </cell>
        </row>
        <row r="1631">
          <cell r="BC1631">
            <v>41874</v>
          </cell>
        </row>
        <row r="1632">
          <cell r="BC1632">
            <v>41875</v>
          </cell>
        </row>
        <row r="1633">
          <cell r="BC1633">
            <v>41876</v>
          </cell>
        </row>
        <row r="1634">
          <cell r="BC1634">
            <v>41877</v>
          </cell>
        </row>
        <row r="1635">
          <cell r="BC1635">
            <v>41878</v>
          </cell>
        </row>
        <row r="1636">
          <cell r="BC1636">
            <v>41879</v>
          </cell>
        </row>
        <row r="1637">
          <cell r="BC1637">
            <v>41880</v>
          </cell>
        </row>
        <row r="1638">
          <cell r="BC1638">
            <v>41881</v>
          </cell>
        </row>
        <row r="1639">
          <cell r="BC1639">
            <v>41882</v>
          </cell>
        </row>
        <row r="1640">
          <cell r="BC1640">
            <v>41883</v>
          </cell>
        </row>
        <row r="1641">
          <cell r="BC1641">
            <v>41884</v>
          </cell>
        </row>
        <row r="1642">
          <cell r="BC1642">
            <v>41885</v>
          </cell>
        </row>
        <row r="1643">
          <cell r="BC1643">
            <v>41886</v>
          </cell>
        </row>
        <row r="1644">
          <cell r="BC1644">
            <v>41887</v>
          </cell>
        </row>
        <row r="1645">
          <cell r="BC1645">
            <v>41888</v>
          </cell>
        </row>
        <row r="1646">
          <cell r="BC1646">
            <v>41889</v>
          </cell>
        </row>
        <row r="1647">
          <cell r="BC1647">
            <v>41890</v>
          </cell>
        </row>
        <row r="1648">
          <cell r="BC1648">
            <v>41891</v>
          </cell>
        </row>
        <row r="1649">
          <cell r="BC1649">
            <v>41892</v>
          </cell>
        </row>
        <row r="1650">
          <cell r="BC1650">
            <v>41893</v>
          </cell>
        </row>
        <row r="1651">
          <cell r="BC1651">
            <v>41894</v>
          </cell>
        </row>
        <row r="1652">
          <cell r="BC1652">
            <v>41895</v>
          </cell>
        </row>
        <row r="1653">
          <cell r="BC1653">
            <v>41896</v>
          </cell>
        </row>
        <row r="1654">
          <cell r="BC1654">
            <v>41897</v>
          </cell>
        </row>
        <row r="1655">
          <cell r="BC1655">
            <v>41898</v>
          </cell>
        </row>
        <row r="1656">
          <cell r="BC1656">
            <v>41899</v>
          </cell>
        </row>
        <row r="1657">
          <cell r="BC1657">
            <v>41900</v>
          </cell>
        </row>
        <row r="1658">
          <cell r="BC1658">
            <v>41901</v>
          </cell>
        </row>
        <row r="1659">
          <cell r="BC1659">
            <v>41902</v>
          </cell>
        </row>
        <row r="1660">
          <cell r="BC1660">
            <v>41903</v>
          </cell>
        </row>
        <row r="1661">
          <cell r="BC1661">
            <v>41904</v>
          </cell>
        </row>
        <row r="1662">
          <cell r="BC1662">
            <v>41905</v>
          </cell>
        </row>
        <row r="1663">
          <cell r="BC1663">
            <v>41906</v>
          </cell>
        </row>
        <row r="1664">
          <cell r="BC1664">
            <v>41907</v>
          </cell>
        </row>
        <row r="1665">
          <cell r="BC1665">
            <v>41908</v>
          </cell>
        </row>
        <row r="1666">
          <cell r="BC1666">
            <v>41909</v>
          </cell>
        </row>
        <row r="1667">
          <cell r="BC1667">
            <v>41910</v>
          </cell>
        </row>
        <row r="1668">
          <cell r="BC1668">
            <v>41911</v>
          </cell>
        </row>
        <row r="1669">
          <cell r="BC1669">
            <v>41912</v>
          </cell>
        </row>
        <row r="1670">
          <cell r="BC1670">
            <v>41913</v>
          </cell>
        </row>
        <row r="1671">
          <cell r="BC1671">
            <v>41914</v>
          </cell>
        </row>
        <row r="1672">
          <cell r="BC1672">
            <v>41915</v>
          </cell>
        </row>
        <row r="1673">
          <cell r="BC1673">
            <v>41916</v>
          </cell>
        </row>
        <row r="1674">
          <cell r="BC1674">
            <v>41917</v>
          </cell>
        </row>
        <row r="1675">
          <cell r="BC1675">
            <v>41918</v>
          </cell>
        </row>
        <row r="1676">
          <cell r="BC1676">
            <v>41919</v>
          </cell>
        </row>
        <row r="1677">
          <cell r="BC1677">
            <v>41920</v>
          </cell>
        </row>
        <row r="1678">
          <cell r="BC1678">
            <v>41921</v>
          </cell>
        </row>
        <row r="1679">
          <cell r="BC1679">
            <v>41922</v>
          </cell>
        </row>
        <row r="1680">
          <cell r="BC1680">
            <v>41923</v>
          </cell>
        </row>
        <row r="1681">
          <cell r="BC1681">
            <v>41924</v>
          </cell>
        </row>
        <row r="1682">
          <cell r="BC1682">
            <v>41925</v>
          </cell>
        </row>
        <row r="1683">
          <cell r="BC1683">
            <v>41926</v>
          </cell>
        </row>
        <row r="1684">
          <cell r="BC1684">
            <v>41927</v>
          </cell>
        </row>
        <row r="1685">
          <cell r="BC1685">
            <v>41928</v>
          </cell>
        </row>
        <row r="1686">
          <cell r="BC1686">
            <v>41929</v>
          </cell>
        </row>
        <row r="1687">
          <cell r="BC1687">
            <v>41930</v>
          </cell>
        </row>
        <row r="1688">
          <cell r="BC1688">
            <v>41931</v>
          </cell>
        </row>
        <row r="1689">
          <cell r="BC1689">
            <v>41932</v>
          </cell>
        </row>
        <row r="1690">
          <cell r="BC1690">
            <v>41933</v>
          </cell>
        </row>
        <row r="1691">
          <cell r="BC1691">
            <v>41934</v>
          </cell>
        </row>
        <row r="1692">
          <cell r="BC1692">
            <v>41935</v>
          </cell>
        </row>
        <row r="1693">
          <cell r="BC1693">
            <v>41936</v>
          </cell>
        </row>
        <row r="1694">
          <cell r="BC1694">
            <v>41937</v>
          </cell>
        </row>
        <row r="1695">
          <cell r="BC1695">
            <v>41938</v>
          </cell>
        </row>
        <row r="1696">
          <cell r="BC1696">
            <v>41939</v>
          </cell>
        </row>
        <row r="1697">
          <cell r="BC1697">
            <v>41940</v>
          </cell>
        </row>
        <row r="1698">
          <cell r="BC1698">
            <v>41941</v>
          </cell>
        </row>
        <row r="1699">
          <cell r="BC1699">
            <v>41942</v>
          </cell>
        </row>
        <row r="1700">
          <cell r="BC1700">
            <v>41943</v>
          </cell>
        </row>
        <row r="1701">
          <cell r="BC1701">
            <v>41944</v>
          </cell>
        </row>
        <row r="1702">
          <cell r="BC1702">
            <v>41945</v>
          </cell>
        </row>
        <row r="1703">
          <cell r="BC1703">
            <v>41946</v>
          </cell>
        </row>
        <row r="1704">
          <cell r="BC1704">
            <v>41947</v>
          </cell>
        </row>
        <row r="1705">
          <cell r="BC1705">
            <v>41948</v>
          </cell>
        </row>
        <row r="1706">
          <cell r="BC1706">
            <v>41949</v>
          </cell>
        </row>
        <row r="1707">
          <cell r="BC1707">
            <v>41950</v>
          </cell>
        </row>
        <row r="1708">
          <cell r="BC1708">
            <v>41951</v>
          </cell>
        </row>
        <row r="1709">
          <cell r="BC1709">
            <v>41952</v>
          </cell>
        </row>
        <row r="1710">
          <cell r="BC1710">
            <v>41953</v>
          </cell>
        </row>
        <row r="1711">
          <cell r="BC1711">
            <v>41954</v>
          </cell>
        </row>
        <row r="1712">
          <cell r="BC1712">
            <v>41955</v>
          </cell>
        </row>
        <row r="1713">
          <cell r="BC1713">
            <v>41956</v>
          </cell>
        </row>
        <row r="1714">
          <cell r="BC1714">
            <v>41957</v>
          </cell>
        </row>
        <row r="1715">
          <cell r="BC1715">
            <v>41958</v>
          </cell>
        </row>
        <row r="1716">
          <cell r="BC1716">
            <v>41959</v>
          </cell>
        </row>
        <row r="1717">
          <cell r="BC1717">
            <v>41960</v>
          </cell>
        </row>
        <row r="1718">
          <cell r="BC1718">
            <v>41961</v>
          </cell>
        </row>
        <row r="1719">
          <cell r="BC1719">
            <v>41962</v>
          </cell>
        </row>
        <row r="1720">
          <cell r="BC1720">
            <v>41963</v>
          </cell>
        </row>
        <row r="1721">
          <cell r="BC1721">
            <v>41964</v>
          </cell>
        </row>
        <row r="1722">
          <cell r="BC1722">
            <v>41965</v>
          </cell>
        </row>
        <row r="1723">
          <cell r="BC1723">
            <v>41966</v>
          </cell>
        </row>
        <row r="1724">
          <cell r="BC1724">
            <v>41967</v>
          </cell>
        </row>
        <row r="1725">
          <cell r="BC1725">
            <v>41968</v>
          </cell>
        </row>
        <row r="1726">
          <cell r="BC1726">
            <v>41969</v>
          </cell>
        </row>
        <row r="1727">
          <cell r="BC1727">
            <v>41970</v>
          </cell>
        </row>
        <row r="1728">
          <cell r="BC1728">
            <v>41971</v>
          </cell>
        </row>
        <row r="1729">
          <cell r="BC1729">
            <v>41972</v>
          </cell>
        </row>
        <row r="1730">
          <cell r="BC1730">
            <v>41973</v>
          </cell>
        </row>
        <row r="1731">
          <cell r="BC1731">
            <v>41974</v>
          </cell>
        </row>
        <row r="1732">
          <cell r="BC1732">
            <v>41975</v>
          </cell>
        </row>
        <row r="1733">
          <cell r="BC1733">
            <v>41976</v>
          </cell>
        </row>
        <row r="1734">
          <cell r="BC1734">
            <v>41977</v>
          </cell>
        </row>
        <row r="1735">
          <cell r="BC1735">
            <v>41978</v>
          </cell>
        </row>
        <row r="1736">
          <cell r="BC1736">
            <v>41979</v>
          </cell>
        </row>
        <row r="1737">
          <cell r="BC1737">
            <v>41980</v>
          </cell>
        </row>
        <row r="1738">
          <cell r="BC1738">
            <v>41981</v>
          </cell>
        </row>
        <row r="1739">
          <cell r="BC1739">
            <v>41982</v>
          </cell>
        </row>
        <row r="1740">
          <cell r="BC1740">
            <v>41983</v>
          </cell>
        </row>
        <row r="1741">
          <cell r="BC1741">
            <v>41984</v>
          </cell>
        </row>
        <row r="1742">
          <cell r="BC1742">
            <v>41985</v>
          </cell>
        </row>
        <row r="1743">
          <cell r="BC1743">
            <v>41986</v>
          </cell>
        </row>
        <row r="1744">
          <cell r="BC1744">
            <v>41987</v>
          </cell>
        </row>
        <row r="1745">
          <cell r="BC1745">
            <v>41988</v>
          </cell>
        </row>
        <row r="1746">
          <cell r="BC1746">
            <v>41989</v>
          </cell>
        </row>
        <row r="1747">
          <cell r="BC1747">
            <v>41990</v>
          </cell>
        </row>
        <row r="1748">
          <cell r="BC1748">
            <v>41991</v>
          </cell>
        </row>
        <row r="1749">
          <cell r="BC1749">
            <v>41992</v>
          </cell>
        </row>
        <row r="1750">
          <cell r="BC1750">
            <v>41993</v>
          </cell>
        </row>
        <row r="1751">
          <cell r="BC1751">
            <v>41994</v>
          </cell>
        </row>
        <row r="1752">
          <cell r="BC1752">
            <v>41995</v>
          </cell>
        </row>
        <row r="1753">
          <cell r="BC1753">
            <v>41996</v>
          </cell>
        </row>
        <row r="1754">
          <cell r="BC1754">
            <v>41997</v>
          </cell>
        </row>
        <row r="1755">
          <cell r="BC1755">
            <v>41998</v>
          </cell>
        </row>
        <row r="1756">
          <cell r="BC1756">
            <v>41999</v>
          </cell>
        </row>
        <row r="1757">
          <cell r="BC1757">
            <v>42000</v>
          </cell>
        </row>
        <row r="1758">
          <cell r="BC1758">
            <v>42001</v>
          </cell>
        </row>
        <row r="1759">
          <cell r="BC1759">
            <v>42002</v>
          </cell>
        </row>
        <row r="1760">
          <cell r="BC1760">
            <v>42003</v>
          </cell>
        </row>
        <row r="1761">
          <cell r="BC1761">
            <v>42004</v>
          </cell>
        </row>
        <row r="1762">
          <cell r="BC1762">
            <v>42005</v>
          </cell>
        </row>
        <row r="1763">
          <cell r="BC1763">
            <v>42006</v>
          </cell>
        </row>
        <row r="1764">
          <cell r="BC1764">
            <v>42007</v>
          </cell>
        </row>
        <row r="1765">
          <cell r="BC1765">
            <v>42008</v>
          </cell>
        </row>
        <row r="1766">
          <cell r="BC1766">
            <v>42009</v>
          </cell>
        </row>
        <row r="1767">
          <cell r="BC1767">
            <v>42010</v>
          </cell>
        </row>
        <row r="1768">
          <cell r="BC1768">
            <v>42011</v>
          </cell>
        </row>
        <row r="1769">
          <cell r="BC1769">
            <v>42012</v>
          </cell>
        </row>
        <row r="1770">
          <cell r="BC1770">
            <v>42013</v>
          </cell>
        </row>
        <row r="1771">
          <cell r="BC1771">
            <v>42014</v>
          </cell>
        </row>
        <row r="1772">
          <cell r="BC1772">
            <v>42015</v>
          </cell>
        </row>
        <row r="1773">
          <cell r="BC1773">
            <v>42016</v>
          </cell>
        </row>
        <row r="1774">
          <cell r="BC1774">
            <v>42017</v>
          </cell>
        </row>
        <row r="1775">
          <cell r="BC1775">
            <v>42018</v>
          </cell>
        </row>
        <row r="1776">
          <cell r="BC1776">
            <v>42019</v>
          </cell>
        </row>
        <row r="1777">
          <cell r="BC1777">
            <v>42020</v>
          </cell>
        </row>
        <row r="1778">
          <cell r="BC1778">
            <v>42021</v>
          </cell>
        </row>
        <row r="1779">
          <cell r="BC1779">
            <v>42022</v>
          </cell>
        </row>
        <row r="1780">
          <cell r="BC1780">
            <v>42023</v>
          </cell>
        </row>
        <row r="1781">
          <cell r="BC1781">
            <v>42024</v>
          </cell>
        </row>
        <row r="1782">
          <cell r="BC1782">
            <v>42025</v>
          </cell>
        </row>
        <row r="1783">
          <cell r="BC1783">
            <v>42026</v>
          </cell>
        </row>
        <row r="1784">
          <cell r="BC1784">
            <v>42027</v>
          </cell>
        </row>
        <row r="1785">
          <cell r="BC1785">
            <v>42028</v>
          </cell>
        </row>
        <row r="1786">
          <cell r="BC1786">
            <v>42029</v>
          </cell>
        </row>
        <row r="1787">
          <cell r="BC1787">
            <v>42030</v>
          </cell>
        </row>
        <row r="1788">
          <cell r="BC1788">
            <v>42031</v>
          </cell>
        </row>
        <row r="1789">
          <cell r="BC1789">
            <v>42032</v>
          </cell>
        </row>
        <row r="1790">
          <cell r="BC1790">
            <v>42033</v>
          </cell>
        </row>
        <row r="1791">
          <cell r="BC1791">
            <v>42034</v>
          </cell>
        </row>
        <row r="1792">
          <cell r="BC1792">
            <v>42035</v>
          </cell>
        </row>
        <row r="1793">
          <cell r="BC1793">
            <v>42036</v>
          </cell>
        </row>
        <row r="1794">
          <cell r="BC1794">
            <v>42037</v>
          </cell>
        </row>
        <row r="1795">
          <cell r="BC1795">
            <v>42038</v>
          </cell>
        </row>
        <row r="1796">
          <cell r="BC1796">
            <v>42039</v>
          </cell>
        </row>
        <row r="1797">
          <cell r="BC1797">
            <v>42040</v>
          </cell>
        </row>
        <row r="1798">
          <cell r="BC1798">
            <v>42041</v>
          </cell>
        </row>
        <row r="1799">
          <cell r="BC1799">
            <v>42042</v>
          </cell>
        </row>
        <row r="1800">
          <cell r="BC1800">
            <v>42043</v>
          </cell>
        </row>
        <row r="1801">
          <cell r="BC1801">
            <v>42044</v>
          </cell>
        </row>
        <row r="1802">
          <cell r="BC1802">
            <v>42045</v>
          </cell>
        </row>
        <row r="1803">
          <cell r="BC1803">
            <v>42046</v>
          </cell>
        </row>
        <row r="1804">
          <cell r="BC1804">
            <v>42047</v>
          </cell>
        </row>
        <row r="1805">
          <cell r="BC1805">
            <v>42048</v>
          </cell>
        </row>
        <row r="1806">
          <cell r="BC1806">
            <v>42049</v>
          </cell>
        </row>
        <row r="1807">
          <cell r="BC1807">
            <v>42050</v>
          </cell>
        </row>
        <row r="1808">
          <cell r="BC1808">
            <v>42051</v>
          </cell>
        </row>
        <row r="1809">
          <cell r="BC1809">
            <v>42052</v>
          </cell>
        </row>
        <row r="1810">
          <cell r="BC1810">
            <v>42053</v>
          </cell>
        </row>
        <row r="1811">
          <cell r="BC1811">
            <v>42054</v>
          </cell>
        </row>
        <row r="1812">
          <cell r="BC1812">
            <v>42055</v>
          </cell>
        </row>
        <row r="1813">
          <cell r="BC1813">
            <v>42056</v>
          </cell>
        </row>
        <row r="1814">
          <cell r="BC1814">
            <v>42057</v>
          </cell>
        </row>
        <row r="1815">
          <cell r="BC1815">
            <v>42058</v>
          </cell>
        </row>
        <row r="1816">
          <cell r="BC1816">
            <v>42059</v>
          </cell>
        </row>
        <row r="1817">
          <cell r="BC1817">
            <v>42060</v>
          </cell>
        </row>
        <row r="1818">
          <cell r="BC1818">
            <v>42061</v>
          </cell>
        </row>
        <row r="1819">
          <cell r="BC1819">
            <v>42062</v>
          </cell>
        </row>
        <row r="1820">
          <cell r="BC1820">
            <v>42063</v>
          </cell>
        </row>
        <row r="1821">
          <cell r="BC1821">
            <v>42064</v>
          </cell>
        </row>
        <row r="1822">
          <cell r="BC1822">
            <v>42065</v>
          </cell>
        </row>
        <row r="1823">
          <cell r="BC1823">
            <v>42066</v>
          </cell>
        </row>
        <row r="1824">
          <cell r="BC1824">
            <v>42067</v>
          </cell>
        </row>
        <row r="1825">
          <cell r="BC1825">
            <v>42068</v>
          </cell>
        </row>
        <row r="1826">
          <cell r="BC1826">
            <v>42069</v>
          </cell>
        </row>
        <row r="1827">
          <cell r="BC1827">
            <v>42070</v>
          </cell>
        </row>
        <row r="1828">
          <cell r="BC1828">
            <v>42071</v>
          </cell>
        </row>
        <row r="1829">
          <cell r="BC1829">
            <v>42072</v>
          </cell>
        </row>
        <row r="1830">
          <cell r="BC1830">
            <v>42073</v>
          </cell>
        </row>
        <row r="1831">
          <cell r="BC1831">
            <v>42074</v>
          </cell>
        </row>
        <row r="1832">
          <cell r="BC1832">
            <v>42075</v>
          </cell>
        </row>
        <row r="1833">
          <cell r="BC1833">
            <v>42076</v>
          </cell>
        </row>
        <row r="1834">
          <cell r="BC1834">
            <v>42077</v>
          </cell>
        </row>
        <row r="1835">
          <cell r="BC1835">
            <v>42078</v>
          </cell>
        </row>
        <row r="1836">
          <cell r="BC1836">
            <v>42079</v>
          </cell>
        </row>
        <row r="1837">
          <cell r="BC1837">
            <v>42080</v>
          </cell>
        </row>
        <row r="1838">
          <cell r="BC1838">
            <v>42081</v>
          </cell>
        </row>
        <row r="1839">
          <cell r="BC1839">
            <v>42082</v>
          </cell>
        </row>
        <row r="1840">
          <cell r="BC1840">
            <v>42083</v>
          </cell>
        </row>
        <row r="1841">
          <cell r="BC1841">
            <v>42084</v>
          </cell>
        </row>
        <row r="1842">
          <cell r="BC1842">
            <v>42085</v>
          </cell>
        </row>
        <row r="1843">
          <cell r="BC1843">
            <v>42086</v>
          </cell>
        </row>
        <row r="1844">
          <cell r="BC1844">
            <v>42087</v>
          </cell>
        </row>
        <row r="1845">
          <cell r="BC1845">
            <v>42088</v>
          </cell>
        </row>
        <row r="1846">
          <cell r="BC1846">
            <v>42089</v>
          </cell>
        </row>
        <row r="1847">
          <cell r="BC1847">
            <v>42090</v>
          </cell>
        </row>
        <row r="1848">
          <cell r="BC1848">
            <v>42091</v>
          </cell>
        </row>
        <row r="1849">
          <cell r="BC1849">
            <v>42092</v>
          </cell>
        </row>
        <row r="1850">
          <cell r="BC1850">
            <v>42093</v>
          </cell>
        </row>
        <row r="1851">
          <cell r="BC1851">
            <v>42094</v>
          </cell>
        </row>
        <row r="1852">
          <cell r="BC1852">
            <v>42095</v>
          </cell>
        </row>
        <row r="1853">
          <cell r="BC1853">
            <v>42096</v>
          </cell>
        </row>
        <row r="1854">
          <cell r="BC1854">
            <v>42097</v>
          </cell>
        </row>
        <row r="1855">
          <cell r="BC1855">
            <v>42098</v>
          </cell>
        </row>
        <row r="1856">
          <cell r="BC1856">
            <v>42099</v>
          </cell>
        </row>
        <row r="1857">
          <cell r="BC1857">
            <v>42100</v>
          </cell>
        </row>
        <row r="1858">
          <cell r="BC1858">
            <v>42101</v>
          </cell>
        </row>
        <row r="1859">
          <cell r="BC1859">
            <v>42102</v>
          </cell>
        </row>
        <row r="1860">
          <cell r="BC1860">
            <v>42103</v>
          </cell>
        </row>
        <row r="1861">
          <cell r="BC1861">
            <v>42104</v>
          </cell>
        </row>
        <row r="1862">
          <cell r="BC1862">
            <v>42105</v>
          </cell>
        </row>
        <row r="1863">
          <cell r="BC1863">
            <v>42106</v>
          </cell>
        </row>
        <row r="1864">
          <cell r="BC1864">
            <v>42107</v>
          </cell>
        </row>
        <row r="1865">
          <cell r="BC1865">
            <v>42108</v>
          </cell>
        </row>
        <row r="1866">
          <cell r="BC1866">
            <v>42109</v>
          </cell>
        </row>
        <row r="1867">
          <cell r="BC1867">
            <v>42110</v>
          </cell>
        </row>
        <row r="1868">
          <cell r="BC1868">
            <v>42111</v>
          </cell>
        </row>
        <row r="1869">
          <cell r="BC1869">
            <v>42112</v>
          </cell>
        </row>
        <row r="1870">
          <cell r="BC1870">
            <v>42113</v>
          </cell>
        </row>
        <row r="1871">
          <cell r="BC1871">
            <v>42114</v>
          </cell>
        </row>
        <row r="1872">
          <cell r="BC1872">
            <v>42115</v>
          </cell>
        </row>
        <row r="1873">
          <cell r="BC1873">
            <v>42116</v>
          </cell>
        </row>
        <row r="1874">
          <cell r="BC1874">
            <v>42117</v>
          </cell>
        </row>
        <row r="1875">
          <cell r="BC1875">
            <v>42118</v>
          </cell>
        </row>
        <row r="1876">
          <cell r="BC1876">
            <v>42119</v>
          </cell>
        </row>
        <row r="1877">
          <cell r="BC1877">
            <v>42120</v>
          </cell>
        </row>
        <row r="1878">
          <cell r="BC1878">
            <v>42121</v>
          </cell>
        </row>
        <row r="1879">
          <cell r="BC1879">
            <v>42122</v>
          </cell>
        </row>
        <row r="1880">
          <cell r="BC1880">
            <v>42123</v>
          </cell>
        </row>
        <row r="1881">
          <cell r="BC1881">
            <v>42124</v>
          </cell>
        </row>
        <row r="1882">
          <cell r="BC1882">
            <v>42125</v>
          </cell>
        </row>
        <row r="1883">
          <cell r="BC1883">
            <v>42126</v>
          </cell>
        </row>
        <row r="1884">
          <cell r="BC1884">
            <v>42127</v>
          </cell>
        </row>
        <row r="1885">
          <cell r="BC1885">
            <v>42128</v>
          </cell>
        </row>
        <row r="1886">
          <cell r="BC1886">
            <v>42129</v>
          </cell>
        </row>
        <row r="1887">
          <cell r="BC1887">
            <v>42130</v>
          </cell>
        </row>
        <row r="1888">
          <cell r="BC1888">
            <v>42131</v>
          </cell>
        </row>
        <row r="1889">
          <cell r="BC1889">
            <v>42132</v>
          </cell>
        </row>
        <row r="1890">
          <cell r="BC1890">
            <v>42133</v>
          </cell>
        </row>
        <row r="1891">
          <cell r="BC1891">
            <v>42134</v>
          </cell>
        </row>
        <row r="1892">
          <cell r="BC1892">
            <v>42135</v>
          </cell>
        </row>
        <row r="1893">
          <cell r="BC1893">
            <v>42136</v>
          </cell>
        </row>
        <row r="1894">
          <cell r="BC1894">
            <v>42137</v>
          </cell>
        </row>
        <row r="1895">
          <cell r="BC1895">
            <v>42138</v>
          </cell>
        </row>
        <row r="1896">
          <cell r="BC1896">
            <v>42139</v>
          </cell>
        </row>
        <row r="1897">
          <cell r="BC1897">
            <v>42140</v>
          </cell>
        </row>
        <row r="1898">
          <cell r="BC1898">
            <v>42141</v>
          </cell>
        </row>
        <row r="1899">
          <cell r="BC1899">
            <v>42142</v>
          </cell>
        </row>
        <row r="1900">
          <cell r="BC1900">
            <v>42143</v>
          </cell>
        </row>
        <row r="1901">
          <cell r="BC1901">
            <v>42144</v>
          </cell>
        </row>
        <row r="1902">
          <cell r="BC1902">
            <v>42145</v>
          </cell>
        </row>
        <row r="1903">
          <cell r="BC1903">
            <v>42146</v>
          </cell>
        </row>
        <row r="1904">
          <cell r="BC1904">
            <v>42147</v>
          </cell>
        </row>
        <row r="1905">
          <cell r="BC1905">
            <v>42148</v>
          </cell>
        </row>
        <row r="1906">
          <cell r="BC1906">
            <v>42149</v>
          </cell>
        </row>
        <row r="1907">
          <cell r="BC1907">
            <v>42150</v>
          </cell>
        </row>
        <row r="1908">
          <cell r="BC1908">
            <v>42151</v>
          </cell>
        </row>
        <row r="1909">
          <cell r="BC1909">
            <v>42152</v>
          </cell>
        </row>
        <row r="1910">
          <cell r="BC1910">
            <v>42153</v>
          </cell>
        </row>
        <row r="1911">
          <cell r="BC1911">
            <v>42154</v>
          </cell>
        </row>
        <row r="1912">
          <cell r="BC1912">
            <v>42155</v>
          </cell>
        </row>
        <row r="1913">
          <cell r="BC1913">
            <v>42156</v>
          </cell>
        </row>
        <row r="1914">
          <cell r="BC1914">
            <v>42157</v>
          </cell>
        </row>
        <row r="1915">
          <cell r="BC1915">
            <v>42158</v>
          </cell>
        </row>
        <row r="1916">
          <cell r="BC1916">
            <v>42159</v>
          </cell>
        </row>
        <row r="1917">
          <cell r="BC1917">
            <v>42160</v>
          </cell>
        </row>
        <row r="1918">
          <cell r="BC1918">
            <v>42161</v>
          </cell>
        </row>
        <row r="1919">
          <cell r="BC1919">
            <v>42162</v>
          </cell>
        </row>
        <row r="1920">
          <cell r="BC1920">
            <v>42163</v>
          </cell>
        </row>
        <row r="1921">
          <cell r="BC1921">
            <v>42164</v>
          </cell>
        </row>
        <row r="1922">
          <cell r="BC1922">
            <v>42165</v>
          </cell>
        </row>
        <row r="1923">
          <cell r="BC1923">
            <v>42166</v>
          </cell>
        </row>
        <row r="1924">
          <cell r="BC1924">
            <v>42167</v>
          </cell>
        </row>
        <row r="1925">
          <cell r="BC1925">
            <v>42168</v>
          </cell>
        </row>
        <row r="1926">
          <cell r="BC1926">
            <v>42169</v>
          </cell>
        </row>
        <row r="1927">
          <cell r="BC1927">
            <v>42170</v>
          </cell>
        </row>
        <row r="1928">
          <cell r="BC1928">
            <v>42171</v>
          </cell>
        </row>
        <row r="1929">
          <cell r="BC1929">
            <v>42172</v>
          </cell>
        </row>
        <row r="1930">
          <cell r="BC1930">
            <v>42173</v>
          </cell>
        </row>
        <row r="1931">
          <cell r="BC1931">
            <v>42174</v>
          </cell>
        </row>
        <row r="1932">
          <cell r="BC1932">
            <v>42175</v>
          </cell>
        </row>
        <row r="1933">
          <cell r="BC1933">
            <v>42176</v>
          </cell>
        </row>
        <row r="1934">
          <cell r="BC1934">
            <v>42177</v>
          </cell>
        </row>
        <row r="1935">
          <cell r="BC1935">
            <v>42178</v>
          </cell>
        </row>
        <row r="1936">
          <cell r="BC1936">
            <v>42179</v>
          </cell>
        </row>
        <row r="1937">
          <cell r="BC1937">
            <v>42180</v>
          </cell>
        </row>
        <row r="1938">
          <cell r="BC1938">
            <v>42181</v>
          </cell>
        </row>
        <row r="1939">
          <cell r="BC1939">
            <v>42182</v>
          </cell>
        </row>
        <row r="1940">
          <cell r="BC1940">
            <v>42183</v>
          </cell>
        </row>
        <row r="1941">
          <cell r="BC1941">
            <v>42184</v>
          </cell>
        </row>
        <row r="1942">
          <cell r="BC1942">
            <v>42185</v>
          </cell>
        </row>
        <row r="1943">
          <cell r="BC1943">
            <v>42186</v>
          </cell>
        </row>
        <row r="1944">
          <cell r="BC1944">
            <v>42187</v>
          </cell>
        </row>
        <row r="1945">
          <cell r="BC1945">
            <v>42188</v>
          </cell>
        </row>
        <row r="1946">
          <cell r="BC1946">
            <v>42189</v>
          </cell>
        </row>
        <row r="1947">
          <cell r="BC1947">
            <v>42190</v>
          </cell>
        </row>
        <row r="1948">
          <cell r="BC1948">
            <v>42191</v>
          </cell>
        </row>
        <row r="1949">
          <cell r="BC1949">
            <v>42192</v>
          </cell>
        </row>
        <row r="1950">
          <cell r="BC1950">
            <v>42193</v>
          </cell>
        </row>
        <row r="1951">
          <cell r="BC1951">
            <v>42194</v>
          </cell>
        </row>
        <row r="1952">
          <cell r="BC1952">
            <v>42195</v>
          </cell>
        </row>
        <row r="1953">
          <cell r="BC1953">
            <v>42196</v>
          </cell>
        </row>
        <row r="1954">
          <cell r="BC1954">
            <v>42197</v>
          </cell>
        </row>
        <row r="1955">
          <cell r="BC1955">
            <v>42198</v>
          </cell>
        </row>
        <row r="1956">
          <cell r="BC1956">
            <v>42199</v>
          </cell>
        </row>
        <row r="1957">
          <cell r="BC1957">
            <v>42200</v>
          </cell>
        </row>
        <row r="1958">
          <cell r="BC1958">
            <v>42201</v>
          </cell>
        </row>
        <row r="1959">
          <cell r="BC1959">
            <v>42202</v>
          </cell>
        </row>
        <row r="1960">
          <cell r="BC1960">
            <v>42203</v>
          </cell>
        </row>
        <row r="1961">
          <cell r="BC1961">
            <v>42204</v>
          </cell>
        </row>
        <row r="1962">
          <cell r="BC1962">
            <v>42205</v>
          </cell>
        </row>
        <row r="1963">
          <cell r="BC1963">
            <v>42206</v>
          </cell>
        </row>
        <row r="1964">
          <cell r="BC1964">
            <v>42207</v>
          </cell>
        </row>
        <row r="1965">
          <cell r="BC1965">
            <v>42208</v>
          </cell>
        </row>
        <row r="1966">
          <cell r="BC1966">
            <v>42209</v>
          </cell>
        </row>
        <row r="1967">
          <cell r="BC1967">
            <v>42210</v>
          </cell>
        </row>
        <row r="1968">
          <cell r="BC1968">
            <v>42211</v>
          </cell>
        </row>
        <row r="1969">
          <cell r="BC1969">
            <v>42212</v>
          </cell>
        </row>
        <row r="1970">
          <cell r="BC1970">
            <v>42213</v>
          </cell>
        </row>
        <row r="1971">
          <cell r="BC1971">
            <v>42214</v>
          </cell>
        </row>
        <row r="1972">
          <cell r="BC1972">
            <v>42215</v>
          </cell>
        </row>
        <row r="1973">
          <cell r="BC1973">
            <v>42216</v>
          </cell>
        </row>
        <row r="1974">
          <cell r="BC1974">
            <v>42217</v>
          </cell>
        </row>
        <row r="1975">
          <cell r="BC1975">
            <v>42218</v>
          </cell>
        </row>
        <row r="1976">
          <cell r="BC1976">
            <v>42219</v>
          </cell>
        </row>
        <row r="1977">
          <cell r="BC1977">
            <v>42220</v>
          </cell>
        </row>
        <row r="1978">
          <cell r="BC1978">
            <v>42221</v>
          </cell>
        </row>
        <row r="1979">
          <cell r="BC1979">
            <v>42222</v>
          </cell>
        </row>
        <row r="1980">
          <cell r="BC1980">
            <v>42223</v>
          </cell>
        </row>
        <row r="1981">
          <cell r="BC1981">
            <v>42224</v>
          </cell>
        </row>
        <row r="1982">
          <cell r="BC1982">
            <v>42225</v>
          </cell>
        </row>
        <row r="1983">
          <cell r="BC1983">
            <v>42226</v>
          </cell>
        </row>
        <row r="1984">
          <cell r="BC1984">
            <v>42227</v>
          </cell>
        </row>
        <row r="1985">
          <cell r="BC1985">
            <v>42228</v>
          </cell>
        </row>
        <row r="1986">
          <cell r="BC1986">
            <v>42229</v>
          </cell>
        </row>
        <row r="1987">
          <cell r="BC1987">
            <v>42230</v>
          </cell>
        </row>
        <row r="1988">
          <cell r="BC1988">
            <v>42231</v>
          </cell>
        </row>
        <row r="1989">
          <cell r="BC1989">
            <v>42232</v>
          </cell>
        </row>
        <row r="1990">
          <cell r="BC1990">
            <v>42233</v>
          </cell>
        </row>
        <row r="1991">
          <cell r="BC1991">
            <v>42234</v>
          </cell>
        </row>
        <row r="1992">
          <cell r="BC1992">
            <v>42235</v>
          </cell>
        </row>
        <row r="1993">
          <cell r="BC1993">
            <v>42236</v>
          </cell>
        </row>
        <row r="1994">
          <cell r="BC1994">
            <v>42237</v>
          </cell>
        </row>
        <row r="1995">
          <cell r="BC1995">
            <v>42238</v>
          </cell>
        </row>
        <row r="1996">
          <cell r="BC1996">
            <v>42239</v>
          </cell>
        </row>
        <row r="1997">
          <cell r="BC1997">
            <v>42240</v>
          </cell>
        </row>
        <row r="1998">
          <cell r="BC1998">
            <v>42241</v>
          </cell>
        </row>
        <row r="1999">
          <cell r="BC1999">
            <v>42242</v>
          </cell>
        </row>
        <row r="2000">
          <cell r="BC2000">
            <v>42243</v>
          </cell>
        </row>
        <row r="2001">
          <cell r="BC2001">
            <v>42244</v>
          </cell>
        </row>
        <row r="2002">
          <cell r="BC2002">
            <v>42245</v>
          </cell>
        </row>
        <row r="2003">
          <cell r="BC2003">
            <v>42246</v>
          </cell>
        </row>
        <row r="2004">
          <cell r="BC2004">
            <v>42247</v>
          </cell>
        </row>
        <row r="2005">
          <cell r="BC2005">
            <v>42248</v>
          </cell>
        </row>
        <row r="2006">
          <cell r="BC2006">
            <v>42249</v>
          </cell>
        </row>
        <row r="2007">
          <cell r="BC2007">
            <v>42250</v>
          </cell>
        </row>
        <row r="2008">
          <cell r="BC2008">
            <v>42251</v>
          </cell>
        </row>
        <row r="2009">
          <cell r="BC2009">
            <v>42252</v>
          </cell>
        </row>
        <row r="2010">
          <cell r="BC2010">
            <v>42253</v>
          </cell>
        </row>
        <row r="2011">
          <cell r="BC2011">
            <v>42254</v>
          </cell>
        </row>
        <row r="2012">
          <cell r="BC2012">
            <v>42255</v>
          </cell>
        </row>
        <row r="2013">
          <cell r="BC2013">
            <v>42256</v>
          </cell>
        </row>
        <row r="2014">
          <cell r="BC2014">
            <v>42257</v>
          </cell>
        </row>
        <row r="2015">
          <cell r="BC2015">
            <v>42258</v>
          </cell>
        </row>
        <row r="2016">
          <cell r="BC2016">
            <v>42259</v>
          </cell>
        </row>
        <row r="2017">
          <cell r="BC2017">
            <v>42260</v>
          </cell>
        </row>
        <row r="2018">
          <cell r="BC2018">
            <v>42261</v>
          </cell>
        </row>
        <row r="2019">
          <cell r="BC2019">
            <v>42262</v>
          </cell>
        </row>
        <row r="2020">
          <cell r="BC2020">
            <v>42263</v>
          </cell>
        </row>
        <row r="2021">
          <cell r="BC2021">
            <v>42264</v>
          </cell>
        </row>
        <row r="2022">
          <cell r="BC2022">
            <v>42265</v>
          </cell>
        </row>
        <row r="2023">
          <cell r="BC2023">
            <v>42266</v>
          </cell>
        </row>
        <row r="2024">
          <cell r="BC2024">
            <v>42267</v>
          </cell>
        </row>
        <row r="2025">
          <cell r="BC2025">
            <v>42268</v>
          </cell>
        </row>
        <row r="2026">
          <cell r="BC2026">
            <v>42269</v>
          </cell>
        </row>
        <row r="2027">
          <cell r="BC2027">
            <v>42270</v>
          </cell>
        </row>
        <row r="2028">
          <cell r="BC2028">
            <v>42271</v>
          </cell>
        </row>
        <row r="2029">
          <cell r="BC2029">
            <v>42272</v>
          </cell>
        </row>
        <row r="2030">
          <cell r="BC2030">
            <v>42273</v>
          </cell>
        </row>
        <row r="2031">
          <cell r="BC2031">
            <v>42274</v>
          </cell>
        </row>
        <row r="2032">
          <cell r="BC2032">
            <v>42275</v>
          </cell>
        </row>
        <row r="2033">
          <cell r="BC2033">
            <v>42276</v>
          </cell>
        </row>
        <row r="2034">
          <cell r="BC2034">
            <v>42277</v>
          </cell>
        </row>
        <row r="2035">
          <cell r="BC2035">
            <v>42278</v>
          </cell>
        </row>
        <row r="2036">
          <cell r="BC2036">
            <v>42279</v>
          </cell>
        </row>
        <row r="2037">
          <cell r="BC2037">
            <v>42280</v>
          </cell>
        </row>
        <row r="2038">
          <cell r="BC2038">
            <v>42281</v>
          </cell>
        </row>
        <row r="2039">
          <cell r="BC2039">
            <v>42282</v>
          </cell>
        </row>
        <row r="2040">
          <cell r="BC2040">
            <v>42283</v>
          </cell>
        </row>
        <row r="2041">
          <cell r="BC2041">
            <v>42284</v>
          </cell>
        </row>
        <row r="2042">
          <cell r="BC2042">
            <v>42285</v>
          </cell>
        </row>
        <row r="2043">
          <cell r="BC2043">
            <v>42286</v>
          </cell>
        </row>
        <row r="2044">
          <cell r="BC2044">
            <v>42287</v>
          </cell>
        </row>
        <row r="2045">
          <cell r="BC2045">
            <v>42288</v>
          </cell>
        </row>
        <row r="2046">
          <cell r="BC2046">
            <v>42289</v>
          </cell>
        </row>
        <row r="2047">
          <cell r="BC2047">
            <v>42290</v>
          </cell>
        </row>
        <row r="2048">
          <cell r="BC2048">
            <v>42291</v>
          </cell>
        </row>
        <row r="2049">
          <cell r="BC2049">
            <v>42292</v>
          </cell>
        </row>
        <row r="2050">
          <cell r="BC2050">
            <v>42293</v>
          </cell>
        </row>
        <row r="2051">
          <cell r="BC2051">
            <v>42294</v>
          </cell>
        </row>
        <row r="2052">
          <cell r="BC2052">
            <v>42295</v>
          </cell>
        </row>
        <row r="2053">
          <cell r="BC2053">
            <v>42296</v>
          </cell>
        </row>
        <row r="2054">
          <cell r="BC2054">
            <v>42297</v>
          </cell>
        </row>
        <row r="2055">
          <cell r="BC2055">
            <v>42298</v>
          </cell>
        </row>
        <row r="2056">
          <cell r="BC2056">
            <v>42299</v>
          </cell>
        </row>
        <row r="2057">
          <cell r="BC2057">
            <v>42300</v>
          </cell>
        </row>
        <row r="2058">
          <cell r="BC2058">
            <v>42301</v>
          </cell>
        </row>
        <row r="2059">
          <cell r="BC2059">
            <v>42302</v>
          </cell>
        </row>
        <row r="2060">
          <cell r="BC2060">
            <v>42303</v>
          </cell>
        </row>
        <row r="2061">
          <cell r="BC2061">
            <v>42304</v>
          </cell>
        </row>
        <row r="2062">
          <cell r="BC2062">
            <v>42305</v>
          </cell>
        </row>
        <row r="2063">
          <cell r="BC2063">
            <v>42306</v>
          </cell>
        </row>
        <row r="2064">
          <cell r="BC2064">
            <v>42307</v>
          </cell>
        </row>
        <row r="2065">
          <cell r="BC2065">
            <v>42308</v>
          </cell>
        </row>
        <row r="2066">
          <cell r="BC2066">
            <v>42309</v>
          </cell>
        </row>
        <row r="2067">
          <cell r="BC2067">
            <v>42310</v>
          </cell>
        </row>
        <row r="2068">
          <cell r="BC2068">
            <v>42311</v>
          </cell>
        </row>
        <row r="2069">
          <cell r="BC2069">
            <v>42312</v>
          </cell>
        </row>
        <row r="2070">
          <cell r="BC2070">
            <v>42313</v>
          </cell>
        </row>
        <row r="2071">
          <cell r="BC2071">
            <v>42314</v>
          </cell>
        </row>
        <row r="2072">
          <cell r="BC2072">
            <v>42315</v>
          </cell>
        </row>
        <row r="2073">
          <cell r="BC2073">
            <v>42316</v>
          </cell>
        </row>
        <row r="2074">
          <cell r="BC2074">
            <v>42317</v>
          </cell>
        </row>
        <row r="2075">
          <cell r="BC2075">
            <v>42318</v>
          </cell>
        </row>
        <row r="2076">
          <cell r="BC2076">
            <v>42319</v>
          </cell>
        </row>
        <row r="2077">
          <cell r="BC2077">
            <v>42320</v>
          </cell>
        </row>
        <row r="2078">
          <cell r="BC2078">
            <v>42321</v>
          </cell>
        </row>
        <row r="2079">
          <cell r="BC2079">
            <v>42322</v>
          </cell>
        </row>
        <row r="2080">
          <cell r="BC2080">
            <v>42323</v>
          </cell>
        </row>
        <row r="2081">
          <cell r="BC2081">
            <v>42324</v>
          </cell>
        </row>
        <row r="2082">
          <cell r="BC2082">
            <v>42325</v>
          </cell>
        </row>
        <row r="2083">
          <cell r="BC2083">
            <v>42326</v>
          </cell>
        </row>
        <row r="2084">
          <cell r="BC2084">
            <v>42327</v>
          </cell>
        </row>
        <row r="2085">
          <cell r="BC2085">
            <v>42328</v>
          </cell>
        </row>
        <row r="2086">
          <cell r="BC2086">
            <v>42329</v>
          </cell>
        </row>
        <row r="2087">
          <cell r="BC2087">
            <v>42330</v>
          </cell>
        </row>
        <row r="2088">
          <cell r="BC2088">
            <v>42331</v>
          </cell>
        </row>
        <row r="2089">
          <cell r="BC2089">
            <v>42332</v>
          </cell>
        </row>
        <row r="2090">
          <cell r="BC2090">
            <v>42333</v>
          </cell>
        </row>
        <row r="2091">
          <cell r="BC2091">
            <v>42334</v>
          </cell>
        </row>
        <row r="2092">
          <cell r="BC2092">
            <v>42335</v>
          </cell>
        </row>
        <row r="2093">
          <cell r="BC2093">
            <v>42336</v>
          </cell>
        </row>
        <row r="2094">
          <cell r="BC2094">
            <v>42337</v>
          </cell>
        </row>
        <row r="2095">
          <cell r="BC2095">
            <v>42338</v>
          </cell>
        </row>
        <row r="2096">
          <cell r="BC2096">
            <v>42339</v>
          </cell>
        </row>
        <row r="2097">
          <cell r="BC2097">
            <v>42340</v>
          </cell>
        </row>
        <row r="2098">
          <cell r="BC2098">
            <v>42341</v>
          </cell>
        </row>
        <row r="2099">
          <cell r="BC2099">
            <v>42342</v>
          </cell>
        </row>
        <row r="2100">
          <cell r="BC2100">
            <v>42343</v>
          </cell>
        </row>
        <row r="2101">
          <cell r="BC2101">
            <v>42344</v>
          </cell>
        </row>
        <row r="2102">
          <cell r="BC2102">
            <v>42345</v>
          </cell>
        </row>
        <row r="2103">
          <cell r="BC2103">
            <v>42346</v>
          </cell>
        </row>
        <row r="2104">
          <cell r="BC2104">
            <v>42347</v>
          </cell>
        </row>
        <row r="2105">
          <cell r="BC2105">
            <v>42348</v>
          </cell>
        </row>
        <row r="2106">
          <cell r="BC2106">
            <v>42349</v>
          </cell>
        </row>
        <row r="2107">
          <cell r="BC2107">
            <v>42350</v>
          </cell>
        </row>
        <row r="2108">
          <cell r="BC2108">
            <v>42351</v>
          </cell>
        </row>
        <row r="2109">
          <cell r="BC2109">
            <v>42352</v>
          </cell>
        </row>
        <row r="2110">
          <cell r="BC2110">
            <v>42353</v>
          </cell>
        </row>
        <row r="2111">
          <cell r="BC2111">
            <v>42354</v>
          </cell>
        </row>
        <row r="2112">
          <cell r="BC2112">
            <v>42355</v>
          </cell>
        </row>
        <row r="2113">
          <cell r="BC2113">
            <v>42356</v>
          </cell>
        </row>
        <row r="2114">
          <cell r="BC2114">
            <v>42357</v>
          </cell>
        </row>
        <row r="2115">
          <cell r="BC2115">
            <v>42358</v>
          </cell>
        </row>
        <row r="2116">
          <cell r="BC2116">
            <v>42359</v>
          </cell>
        </row>
        <row r="2117">
          <cell r="BC2117">
            <v>42360</v>
          </cell>
        </row>
        <row r="2118">
          <cell r="BC2118">
            <v>42361</v>
          </cell>
        </row>
        <row r="2119">
          <cell r="BC2119">
            <v>42362</v>
          </cell>
        </row>
        <row r="2120">
          <cell r="BC2120">
            <v>42363</v>
          </cell>
        </row>
        <row r="2121">
          <cell r="BC2121">
            <v>42364</v>
          </cell>
        </row>
        <row r="2122">
          <cell r="BC2122">
            <v>42365</v>
          </cell>
        </row>
        <row r="2123">
          <cell r="BC2123">
            <v>42366</v>
          </cell>
        </row>
        <row r="2124">
          <cell r="BC2124">
            <v>42367</v>
          </cell>
        </row>
        <row r="2125">
          <cell r="BC2125">
            <v>42368</v>
          </cell>
        </row>
        <row r="2126">
          <cell r="BC2126">
            <v>42369</v>
          </cell>
        </row>
        <row r="2127">
          <cell r="BC2127">
            <v>42370</v>
          </cell>
        </row>
        <row r="2128">
          <cell r="BC2128">
            <v>42371</v>
          </cell>
        </row>
        <row r="2129">
          <cell r="BC2129">
            <v>42372</v>
          </cell>
        </row>
        <row r="2130">
          <cell r="BC2130">
            <v>42373</v>
          </cell>
        </row>
        <row r="2131">
          <cell r="BC2131">
            <v>42374</v>
          </cell>
        </row>
        <row r="2132">
          <cell r="BC2132">
            <v>42375</v>
          </cell>
        </row>
        <row r="2133">
          <cell r="BC2133">
            <v>42376</v>
          </cell>
        </row>
        <row r="2134">
          <cell r="BC2134">
            <v>42377</v>
          </cell>
        </row>
        <row r="2135">
          <cell r="BC2135">
            <v>42378</v>
          </cell>
        </row>
        <row r="2136">
          <cell r="BC2136">
            <v>42379</v>
          </cell>
        </row>
        <row r="2137">
          <cell r="BC2137">
            <v>42380</v>
          </cell>
        </row>
        <row r="2138">
          <cell r="BC2138">
            <v>42381</v>
          </cell>
        </row>
        <row r="2139">
          <cell r="BC2139">
            <v>42382</v>
          </cell>
        </row>
        <row r="2140">
          <cell r="BC2140">
            <v>42383</v>
          </cell>
        </row>
        <row r="2141">
          <cell r="BC2141">
            <v>42384</v>
          </cell>
        </row>
        <row r="2142">
          <cell r="BC2142">
            <v>42385</v>
          </cell>
        </row>
        <row r="2143">
          <cell r="BC2143">
            <v>42386</v>
          </cell>
        </row>
        <row r="2144">
          <cell r="BC2144">
            <v>42387</v>
          </cell>
        </row>
        <row r="2145">
          <cell r="BC2145">
            <v>42388</v>
          </cell>
        </row>
        <row r="2146">
          <cell r="BC2146">
            <v>42389</v>
          </cell>
        </row>
        <row r="2147">
          <cell r="BC2147">
            <v>42390</v>
          </cell>
        </row>
        <row r="2148">
          <cell r="BC2148">
            <v>42391</v>
          </cell>
        </row>
        <row r="2149">
          <cell r="BC2149">
            <v>42392</v>
          </cell>
        </row>
        <row r="2150">
          <cell r="BC2150">
            <v>42393</v>
          </cell>
        </row>
        <row r="2151">
          <cell r="BC2151">
            <v>42394</v>
          </cell>
        </row>
        <row r="2152">
          <cell r="BC2152">
            <v>42395</v>
          </cell>
        </row>
        <row r="2153">
          <cell r="BC2153">
            <v>42396</v>
          </cell>
        </row>
        <row r="2154">
          <cell r="BC2154">
            <v>42397</v>
          </cell>
        </row>
        <row r="2155">
          <cell r="BC2155">
            <v>42398</v>
          </cell>
        </row>
        <row r="2156">
          <cell r="BC2156">
            <v>42399</v>
          </cell>
        </row>
        <row r="2157">
          <cell r="BC2157">
            <v>42400</v>
          </cell>
        </row>
        <row r="2158">
          <cell r="BC2158">
            <v>42401</v>
          </cell>
        </row>
        <row r="2159">
          <cell r="BC2159">
            <v>42402</v>
          </cell>
        </row>
        <row r="2160">
          <cell r="BC2160">
            <v>42403</v>
          </cell>
        </row>
        <row r="2161">
          <cell r="BC2161">
            <v>42404</v>
          </cell>
        </row>
        <row r="2162">
          <cell r="BC2162">
            <v>42405</v>
          </cell>
        </row>
        <row r="2163">
          <cell r="BC2163">
            <v>42406</v>
          </cell>
        </row>
        <row r="2164">
          <cell r="BC2164">
            <v>42407</v>
          </cell>
        </row>
        <row r="2165">
          <cell r="BC2165">
            <v>42408</v>
          </cell>
        </row>
        <row r="2166">
          <cell r="BC2166">
            <v>42409</v>
          </cell>
        </row>
        <row r="2167">
          <cell r="BC2167">
            <v>42410</v>
          </cell>
        </row>
        <row r="2168">
          <cell r="BC2168">
            <v>42411</v>
          </cell>
        </row>
        <row r="2169">
          <cell r="BC2169">
            <v>42412</v>
          </cell>
        </row>
        <row r="2170">
          <cell r="BC2170">
            <v>42413</v>
          </cell>
        </row>
        <row r="2171">
          <cell r="BC2171">
            <v>42414</v>
          </cell>
        </row>
        <row r="2172">
          <cell r="BC2172">
            <v>42415</v>
          </cell>
        </row>
        <row r="2173">
          <cell r="BC2173">
            <v>42416</v>
          </cell>
        </row>
        <row r="2174">
          <cell r="BC2174">
            <v>42417</v>
          </cell>
        </row>
        <row r="2175">
          <cell r="BC2175">
            <v>42418</v>
          </cell>
        </row>
        <row r="2176">
          <cell r="BC2176">
            <v>42419</v>
          </cell>
        </row>
        <row r="2177">
          <cell r="BC2177">
            <v>42420</v>
          </cell>
        </row>
        <row r="2178">
          <cell r="BC2178">
            <v>42421</v>
          </cell>
        </row>
        <row r="2179">
          <cell r="BC2179">
            <v>42422</v>
          </cell>
        </row>
        <row r="2180">
          <cell r="BC2180">
            <v>42423</v>
          </cell>
        </row>
        <row r="2181">
          <cell r="BC2181">
            <v>42424</v>
          </cell>
        </row>
        <row r="2182">
          <cell r="BC2182">
            <v>42425</v>
          </cell>
        </row>
        <row r="2183">
          <cell r="BC2183">
            <v>42426</v>
          </cell>
        </row>
        <row r="2184">
          <cell r="BC2184">
            <v>42427</v>
          </cell>
        </row>
        <row r="2185">
          <cell r="BC2185">
            <v>42428</v>
          </cell>
        </row>
        <row r="2186">
          <cell r="BC2186">
            <v>42429</v>
          </cell>
        </row>
        <row r="2187">
          <cell r="BC2187">
            <v>42430</v>
          </cell>
        </row>
        <row r="2188">
          <cell r="BC2188">
            <v>42431</v>
          </cell>
        </row>
        <row r="2189">
          <cell r="BC2189">
            <v>42432</v>
          </cell>
        </row>
        <row r="2190">
          <cell r="BC2190">
            <v>42433</v>
          </cell>
        </row>
        <row r="2191">
          <cell r="BC2191">
            <v>42434</v>
          </cell>
        </row>
        <row r="2192">
          <cell r="BC2192">
            <v>42435</v>
          </cell>
        </row>
        <row r="2193">
          <cell r="BC2193">
            <v>42436</v>
          </cell>
        </row>
        <row r="2194">
          <cell r="BC2194">
            <v>42437</v>
          </cell>
        </row>
        <row r="2195">
          <cell r="BC2195">
            <v>42438</v>
          </cell>
        </row>
        <row r="2196">
          <cell r="BC2196">
            <v>42439</v>
          </cell>
        </row>
        <row r="2197">
          <cell r="BC2197">
            <v>42440</v>
          </cell>
        </row>
        <row r="2198">
          <cell r="BC2198">
            <v>42441</v>
          </cell>
        </row>
        <row r="2199">
          <cell r="BC2199">
            <v>42442</v>
          </cell>
        </row>
        <row r="2200">
          <cell r="BC2200">
            <v>42443</v>
          </cell>
        </row>
        <row r="2201">
          <cell r="BC2201">
            <v>42444</v>
          </cell>
        </row>
        <row r="2202">
          <cell r="BC2202">
            <v>42445</v>
          </cell>
        </row>
        <row r="2203">
          <cell r="BC2203">
            <v>42446</v>
          </cell>
        </row>
        <row r="2204">
          <cell r="BC2204">
            <v>42447</v>
          </cell>
        </row>
        <row r="2205">
          <cell r="BC2205">
            <v>42448</v>
          </cell>
        </row>
        <row r="2206">
          <cell r="BC2206">
            <v>42449</v>
          </cell>
        </row>
        <row r="2207">
          <cell r="BC2207">
            <v>42450</v>
          </cell>
        </row>
        <row r="2208">
          <cell r="BC2208">
            <v>42451</v>
          </cell>
        </row>
        <row r="2209">
          <cell r="BC2209">
            <v>42452</v>
          </cell>
        </row>
        <row r="2210">
          <cell r="BC2210">
            <v>42453</v>
          </cell>
        </row>
        <row r="2211">
          <cell r="BC2211">
            <v>42454</v>
          </cell>
        </row>
        <row r="2212">
          <cell r="BC2212">
            <v>42455</v>
          </cell>
        </row>
        <row r="2213">
          <cell r="BC2213">
            <v>42456</v>
          </cell>
        </row>
        <row r="2214">
          <cell r="BC2214">
            <v>42457</v>
          </cell>
        </row>
        <row r="2215">
          <cell r="BC2215">
            <v>42458</v>
          </cell>
        </row>
        <row r="2216">
          <cell r="BC2216">
            <v>42459</v>
          </cell>
        </row>
        <row r="2217">
          <cell r="BC2217">
            <v>42460</v>
          </cell>
        </row>
        <row r="2218">
          <cell r="BC2218">
            <v>42461</v>
          </cell>
        </row>
        <row r="2219">
          <cell r="BC2219">
            <v>42462</v>
          </cell>
        </row>
        <row r="2220">
          <cell r="BC2220">
            <v>42463</v>
          </cell>
        </row>
        <row r="2221">
          <cell r="BC2221">
            <v>42464</v>
          </cell>
        </row>
        <row r="2222">
          <cell r="BC2222">
            <v>42465</v>
          </cell>
        </row>
        <row r="2223">
          <cell r="BC2223">
            <v>42466</v>
          </cell>
        </row>
        <row r="2224">
          <cell r="BC2224">
            <v>42467</v>
          </cell>
        </row>
        <row r="2225">
          <cell r="BC2225">
            <v>42468</v>
          </cell>
        </row>
        <row r="2226">
          <cell r="BC2226">
            <v>42469</v>
          </cell>
        </row>
        <row r="2227">
          <cell r="BC2227">
            <v>42470</v>
          </cell>
        </row>
        <row r="2228">
          <cell r="BC2228">
            <v>42471</v>
          </cell>
        </row>
        <row r="2229">
          <cell r="BC2229">
            <v>42472</v>
          </cell>
        </row>
        <row r="2230">
          <cell r="BC2230">
            <v>42473</v>
          </cell>
        </row>
        <row r="2231">
          <cell r="BC2231">
            <v>42474</v>
          </cell>
        </row>
        <row r="2232">
          <cell r="BC2232">
            <v>42475</v>
          </cell>
        </row>
        <row r="2233">
          <cell r="BC2233">
            <v>42476</v>
          </cell>
        </row>
        <row r="2234">
          <cell r="BC2234">
            <v>42477</v>
          </cell>
        </row>
        <row r="2235">
          <cell r="BC2235">
            <v>42478</v>
          </cell>
        </row>
        <row r="2236">
          <cell r="BC2236">
            <v>42479</v>
          </cell>
        </row>
        <row r="2237">
          <cell r="BC2237">
            <v>42480</v>
          </cell>
        </row>
        <row r="2238">
          <cell r="BC2238">
            <v>42481</v>
          </cell>
        </row>
        <row r="2239">
          <cell r="BC2239">
            <v>42482</v>
          </cell>
        </row>
        <row r="2240">
          <cell r="BC2240">
            <v>42483</v>
          </cell>
        </row>
        <row r="2241">
          <cell r="BC2241">
            <v>42484</v>
          </cell>
        </row>
        <row r="2242">
          <cell r="BC2242">
            <v>42485</v>
          </cell>
        </row>
        <row r="2243">
          <cell r="BC2243">
            <v>42486</v>
          </cell>
        </row>
        <row r="2244">
          <cell r="BC2244">
            <v>42487</v>
          </cell>
        </row>
        <row r="2245">
          <cell r="BC2245">
            <v>42488</v>
          </cell>
        </row>
        <row r="2246">
          <cell r="BC2246">
            <v>42489</v>
          </cell>
        </row>
        <row r="2247">
          <cell r="BC2247">
            <v>42490</v>
          </cell>
        </row>
        <row r="2248">
          <cell r="BC2248">
            <v>42491</v>
          </cell>
        </row>
        <row r="2249">
          <cell r="BC2249">
            <v>42492</v>
          </cell>
        </row>
        <row r="2250">
          <cell r="BC2250">
            <v>42493</v>
          </cell>
        </row>
        <row r="2251">
          <cell r="BC2251">
            <v>42494</v>
          </cell>
        </row>
        <row r="2252">
          <cell r="BC2252">
            <v>42495</v>
          </cell>
        </row>
        <row r="2253">
          <cell r="BC2253">
            <v>42496</v>
          </cell>
        </row>
        <row r="2254">
          <cell r="BC2254">
            <v>42497</v>
          </cell>
        </row>
        <row r="2255">
          <cell r="BC2255">
            <v>42498</v>
          </cell>
        </row>
        <row r="2256">
          <cell r="BC2256">
            <v>42499</v>
          </cell>
        </row>
        <row r="2257">
          <cell r="BC2257">
            <v>42500</v>
          </cell>
        </row>
        <row r="2258">
          <cell r="BC2258">
            <v>42501</v>
          </cell>
        </row>
        <row r="2259">
          <cell r="BC2259">
            <v>42502</v>
          </cell>
        </row>
        <row r="2260">
          <cell r="BC2260">
            <v>42503</v>
          </cell>
        </row>
        <row r="2261">
          <cell r="BC2261">
            <v>42504</v>
          </cell>
        </row>
        <row r="2262">
          <cell r="BC2262">
            <v>42505</v>
          </cell>
        </row>
        <row r="2263">
          <cell r="BC2263">
            <v>42506</v>
          </cell>
        </row>
        <row r="2264">
          <cell r="BC2264">
            <v>42507</v>
          </cell>
        </row>
        <row r="2265">
          <cell r="BC2265">
            <v>42508</v>
          </cell>
        </row>
        <row r="2266">
          <cell r="BC2266">
            <v>42509</v>
          </cell>
        </row>
        <row r="2267">
          <cell r="BC2267">
            <v>42510</v>
          </cell>
        </row>
        <row r="2268">
          <cell r="BC2268">
            <v>42511</v>
          </cell>
        </row>
        <row r="2269">
          <cell r="BC2269">
            <v>42512</v>
          </cell>
        </row>
        <row r="2270">
          <cell r="BC2270">
            <v>42513</v>
          </cell>
        </row>
        <row r="2271">
          <cell r="BC2271">
            <v>42514</v>
          </cell>
        </row>
        <row r="2272">
          <cell r="BC2272">
            <v>42515</v>
          </cell>
        </row>
        <row r="2273">
          <cell r="BC2273">
            <v>42516</v>
          </cell>
        </row>
        <row r="2274">
          <cell r="BC2274">
            <v>42517</v>
          </cell>
        </row>
        <row r="2275">
          <cell r="BC2275">
            <v>42518</v>
          </cell>
        </row>
        <row r="2276">
          <cell r="BC2276">
            <v>42519</v>
          </cell>
        </row>
        <row r="2277">
          <cell r="BC2277">
            <v>42520</v>
          </cell>
        </row>
        <row r="2278">
          <cell r="BC2278">
            <v>42521</v>
          </cell>
        </row>
        <row r="2279">
          <cell r="BC2279">
            <v>42522</v>
          </cell>
        </row>
        <row r="2280">
          <cell r="BC2280">
            <v>42523</v>
          </cell>
        </row>
        <row r="2281">
          <cell r="BC2281">
            <v>42524</v>
          </cell>
        </row>
        <row r="2282">
          <cell r="BC2282">
            <v>42525</v>
          </cell>
        </row>
        <row r="2283">
          <cell r="BC2283">
            <v>42526</v>
          </cell>
        </row>
        <row r="2284">
          <cell r="BC2284">
            <v>42527</v>
          </cell>
        </row>
        <row r="2285">
          <cell r="BC2285">
            <v>42528</v>
          </cell>
        </row>
        <row r="2286">
          <cell r="BC2286">
            <v>42529</v>
          </cell>
        </row>
        <row r="2287">
          <cell r="BC2287">
            <v>42530</v>
          </cell>
        </row>
        <row r="2288">
          <cell r="BC2288">
            <v>42531</v>
          </cell>
        </row>
        <row r="2289">
          <cell r="BC2289">
            <v>42532</v>
          </cell>
        </row>
        <row r="2290">
          <cell r="BC2290">
            <v>42533</v>
          </cell>
        </row>
        <row r="2291">
          <cell r="BC2291">
            <v>42534</v>
          </cell>
        </row>
        <row r="2292">
          <cell r="BC2292">
            <v>42535</v>
          </cell>
        </row>
        <row r="2293">
          <cell r="BC2293">
            <v>42536</v>
          </cell>
        </row>
        <row r="2294">
          <cell r="BC2294">
            <v>42537</v>
          </cell>
        </row>
        <row r="2295">
          <cell r="BC2295">
            <v>42538</v>
          </cell>
        </row>
        <row r="2296">
          <cell r="BC2296">
            <v>42539</v>
          </cell>
        </row>
        <row r="2297">
          <cell r="BC2297">
            <v>42540</v>
          </cell>
        </row>
        <row r="2298">
          <cell r="BC2298">
            <v>42541</v>
          </cell>
        </row>
        <row r="2299">
          <cell r="BC2299">
            <v>42542</v>
          </cell>
        </row>
        <row r="2300">
          <cell r="BC2300">
            <v>42543</v>
          </cell>
        </row>
        <row r="2301">
          <cell r="BC2301">
            <v>42544</v>
          </cell>
        </row>
        <row r="2302">
          <cell r="BC2302">
            <v>42545</v>
          </cell>
        </row>
        <row r="2303">
          <cell r="BC2303">
            <v>42546</v>
          </cell>
        </row>
        <row r="2304">
          <cell r="BC2304">
            <v>42547</v>
          </cell>
        </row>
        <row r="2305">
          <cell r="BC2305">
            <v>42548</v>
          </cell>
        </row>
        <row r="2306">
          <cell r="BC2306">
            <v>42549</v>
          </cell>
        </row>
        <row r="2307">
          <cell r="BC2307">
            <v>42550</v>
          </cell>
        </row>
        <row r="2308">
          <cell r="BC2308">
            <v>42551</v>
          </cell>
        </row>
        <row r="2309">
          <cell r="BC2309">
            <v>42552</v>
          </cell>
        </row>
        <row r="2310">
          <cell r="BC2310">
            <v>42553</v>
          </cell>
        </row>
        <row r="2311">
          <cell r="BC2311">
            <v>42554</v>
          </cell>
        </row>
        <row r="2312">
          <cell r="BC2312">
            <v>42555</v>
          </cell>
        </row>
        <row r="2313">
          <cell r="BC2313">
            <v>42556</v>
          </cell>
        </row>
        <row r="2314">
          <cell r="BC2314">
            <v>42557</v>
          </cell>
        </row>
        <row r="2315">
          <cell r="BC2315">
            <v>42558</v>
          </cell>
        </row>
        <row r="2316">
          <cell r="BC2316">
            <v>42559</v>
          </cell>
        </row>
        <row r="2317">
          <cell r="BC2317">
            <v>42560</v>
          </cell>
        </row>
        <row r="2318">
          <cell r="BC2318">
            <v>42561</v>
          </cell>
        </row>
        <row r="2319">
          <cell r="BC2319">
            <v>42562</v>
          </cell>
        </row>
        <row r="2320">
          <cell r="BC2320">
            <v>42563</v>
          </cell>
        </row>
        <row r="2321">
          <cell r="BC2321">
            <v>42564</v>
          </cell>
        </row>
        <row r="2322">
          <cell r="BC2322">
            <v>42565</v>
          </cell>
        </row>
        <row r="2323">
          <cell r="BC2323">
            <v>42566</v>
          </cell>
        </row>
        <row r="2324">
          <cell r="BC2324">
            <v>42567</v>
          </cell>
        </row>
        <row r="2325">
          <cell r="BC2325">
            <v>42568</v>
          </cell>
        </row>
        <row r="2326">
          <cell r="BC2326">
            <v>42569</v>
          </cell>
        </row>
        <row r="2327">
          <cell r="BC2327">
            <v>42570</v>
          </cell>
        </row>
        <row r="2328">
          <cell r="BC2328">
            <v>42571</v>
          </cell>
        </row>
        <row r="2329">
          <cell r="BC2329">
            <v>42572</v>
          </cell>
        </row>
        <row r="2330">
          <cell r="BC2330">
            <v>42573</v>
          </cell>
        </row>
        <row r="2331">
          <cell r="BC2331">
            <v>42574</v>
          </cell>
        </row>
        <row r="2332">
          <cell r="BC2332">
            <v>42575</v>
          </cell>
        </row>
        <row r="2333">
          <cell r="BC2333">
            <v>42576</v>
          </cell>
        </row>
        <row r="2334">
          <cell r="BC2334">
            <v>42577</v>
          </cell>
        </row>
        <row r="2335">
          <cell r="BC2335">
            <v>42578</v>
          </cell>
        </row>
        <row r="2336">
          <cell r="BC2336">
            <v>42579</v>
          </cell>
        </row>
        <row r="2337">
          <cell r="BC2337">
            <v>42580</v>
          </cell>
        </row>
        <row r="2338">
          <cell r="BC2338">
            <v>42581</v>
          </cell>
        </row>
        <row r="2339">
          <cell r="BC2339">
            <v>42582</v>
          </cell>
        </row>
        <row r="2340">
          <cell r="BC2340">
            <v>42583</v>
          </cell>
        </row>
        <row r="2341">
          <cell r="BC2341">
            <v>42584</v>
          </cell>
        </row>
        <row r="2342">
          <cell r="BC2342">
            <v>42585</v>
          </cell>
        </row>
        <row r="2343">
          <cell r="BC2343">
            <v>42586</v>
          </cell>
        </row>
        <row r="2344">
          <cell r="BC2344">
            <v>42587</v>
          </cell>
        </row>
        <row r="2345">
          <cell r="BC2345">
            <v>42588</v>
          </cell>
        </row>
        <row r="2346">
          <cell r="BC2346">
            <v>42589</v>
          </cell>
        </row>
        <row r="2347">
          <cell r="BC2347">
            <v>42590</v>
          </cell>
        </row>
        <row r="2348">
          <cell r="BC2348">
            <v>42591</v>
          </cell>
        </row>
        <row r="2349">
          <cell r="BC2349">
            <v>42592</v>
          </cell>
        </row>
        <row r="2350">
          <cell r="BC2350">
            <v>42593</v>
          </cell>
        </row>
        <row r="2351">
          <cell r="BC2351">
            <v>42594</v>
          </cell>
        </row>
        <row r="2352">
          <cell r="BC2352">
            <v>42595</v>
          </cell>
        </row>
        <row r="2353">
          <cell r="BC2353">
            <v>42596</v>
          </cell>
        </row>
        <row r="2354">
          <cell r="BC2354">
            <v>42597</v>
          </cell>
        </row>
        <row r="2355">
          <cell r="BC2355">
            <v>42598</v>
          </cell>
        </row>
        <row r="2356">
          <cell r="BC2356">
            <v>42599</v>
          </cell>
        </row>
        <row r="2357">
          <cell r="BC2357">
            <v>42600</v>
          </cell>
        </row>
        <row r="2358">
          <cell r="BC2358">
            <v>42601</v>
          </cell>
        </row>
        <row r="2359">
          <cell r="BC2359">
            <v>42602</v>
          </cell>
        </row>
        <row r="2360">
          <cell r="BC2360">
            <v>42603</v>
          </cell>
        </row>
        <row r="2361">
          <cell r="BC2361">
            <v>42604</v>
          </cell>
        </row>
        <row r="2362">
          <cell r="BC2362">
            <v>42605</v>
          </cell>
        </row>
        <row r="2363">
          <cell r="BC2363">
            <v>42606</v>
          </cell>
        </row>
        <row r="2364">
          <cell r="BC2364">
            <v>42607</v>
          </cell>
        </row>
        <row r="2365">
          <cell r="BC2365">
            <v>42608</v>
          </cell>
        </row>
        <row r="2366">
          <cell r="BC2366">
            <v>42609</v>
          </cell>
        </row>
        <row r="2367">
          <cell r="BC2367">
            <v>42610</v>
          </cell>
        </row>
        <row r="2368">
          <cell r="BC2368">
            <v>42611</v>
          </cell>
        </row>
        <row r="2369">
          <cell r="BC2369">
            <v>42612</v>
          </cell>
        </row>
        <row r="2370">
          <cell r="BC2370">
            <v>42613</v>
          </cell>
        </row>
        <row r="2371">
          <cell r="BC2371">
            <v>42614</v>
          </cell>
        </row>
        <row r="2372">
          <cell r="BC2372">
            <v>42615</v>
          </cell>
        </row>
        <row r="2373">
          <cell r="BC2373">
            <v>42616</v>
          </cell>
        </row>
        <row r="2374">
          <cell r="BC2374">
            <v>42617</v>
          </cell>
        </row>
        <row r="2375">
          <cell r="BC2375">
            <v>42618</v>
          </cell>
        </row>
        <row r="2376">
          <cell r="BC2376">
            <v>42619</v>
          </cell>
        </row>
        <row r="2377">
          <cell r="BC2377">
            <v>42620</v>
          </cell>
        </row>
        <row r="2378">
          <cell r="BC2378">
            <v>42621</v>
          </cell>
        </row>
        <row r="2379">
          <cell r="BC2379">
            <v>42622</v>
          </cell>
        </row>
        <row r="2380">
          <cell r="BC2380">
            <v>42623</v>
          </cell>
        </row>
        <row r="2381">
          <cell r="BC2381">
            <v>42624</v>
          </cell>
        </row>
        <row r="2382">
          <cell r="BC2382">
            <v>42625</v>
          </cell>
        </row>
        <row r="2383">
          <cell r="BC2383">
            <v>42626</v>
          </cell>
        </row>
        <row r="2384">
          <cell r="BC2384">
            <v>42627</v>
          </cell>
        </row>
        <row r="2385">
          <cell r="BC2385">
            <v>42628</v>
          </cell>
        </row>
        <row r="2386">
          <cell r="BC2386">
            <v>42629</v>
          </cell>
        </row>
        <row r="2387">
          <cell r="BC2387">
            <v>42630</v>
          </cell>
        </row>
        <row r="2388">
          <cell r="BC2388">
            <v>42631</v>
          </cell>
        </row>
        <row r="2389">
          <cell r="BC2389">
            <v>42632</v>
          </cell>
        </row>
        <row r="2390">
          <cell r="BC2390">
            <v>42633</v>
          </cell>
        </row>
        <row r="2391">
          <cell r="BC2391">
            <v>42634</v>
          </cell>
        </row>
        <row r="2392">
          <cell r="BC2392">
            <v>42635</v>
          </cell>
        </row>
        <row r="2393">
          <cell r="BC2393">
            <v>42636</v>
          </cell>
        </row>
        <row r="2394">
          <cell r="BC2394">
            <v>42637</v>
          </cell>
        </row>
        <row r="2395">
          <cell r="BC2395">
            <v>42638</v>
          </cell>
        </row>
        <row r="2396">
          <cell r="BC2396">
            <v>42639</v>
          </cell>
        </row>
        <row r="2397">
          <cell r="BC2397">
            <v>42640</v>
          </cell>
        </row>
        <row r="2398">
          <cell r="BC2398">
            <v>42641</v>
          </cell>
        </row>
        <row r="2399">
          <cell r="BC2399">
            <v>42642</v>
          </cell>
        </row>
        <row r="2400">
          <cell r="BC2400">
            <v>42643</v>
          </cell>
        </row>
        <row r="2401">
          <cell r="BC2401">
            <v>42644</v>
          </cell>
        </row>
        <row r="2402">
          <cell r="BC2402">
            <v>42645</v>
          </cell>
        </row>
        <row r="2403">
          <cell r="BC2403">
            <v>42646</v>
          </cell>
        </row>
        <row r="2404">
          <cell r="BC2404">
            <v>42647</v>
          </cell>
        </row>
        <row r="2405">
          <cell r="BC2405">
            <v>42648</v>
          </cell>
        </row>
        <row r="2406">
          <cell r="BC2406">
            <v>42649</v>
          </cell>
        </row>
        <row r="2407">
          <cell r="BC2407">
            <v>42650</v>
          </cell>
        </row>
        <row r="2408">
          <cell r="BC2408">
            <v>42651</v>
          </cell>
        </row>
        <row r="2409">
          <cell r="BC2409">
            <v>42652</v>
          </cell>
        </row>
        <row r="2410">
          <cell r="BC2410">
            <v>42653</v>
          </cell>
        </row>
        <row r="2411">
          <cell r="BC2411">
            <v>42654</v>
          </cell>
        </row>
        <row r="2412">
          <cell r="BC2412">
            <v>42655</v>
          </cell>
        </row>
        <row r="2413">
          <cell r="BC2413">
            <v>42656</v>
          </cell>
        </row>
        <row r="2414">
          <cell r="BC2414">
            <v>42657</v>
          </cell>
        </row>
        <row r="2415">
          <cell r="BC2415">
            <v>42658</v>
          </cell>
        </row>
        <row r="2416">
          <cell r="BC2416">
            <v>42659</v>
          </cell>
        </row>
        <row r="2417">
          <cell r="BC2417">
            <v>42660</v>
          </cell>
        </row>
        <row r="2418">
          <cell r="BC2418">
            <v>42661</v>
          </cell>
        </row>
        <row r="2419">
          <cell r="BC2419">
            <v>42662</v>
          </cell>
        </row>
        <row r="2420">
          <cell r="BC2420">
            <v>42663</v>
          </cell>
        </row>
        <row r="2421">
          <cell r="BC2421">
            <v>42664</v>
          </cell>
        </row>
        <row r="2422">
          <cell r="BC2422">
            <v>42665</v>
          </cell>
        </row>
        <row r="2423">
          <cell r="BC2423">
            <v>42666</v>
          </cell>
        </row>
        <row r="2424">
          <cell r="BC2424">
            <v>42667</v>
          </cell>
        </row>
        <row r="2425">
          <cell r="BC2425">
            <v>42668</v>
          </cell>
        </row>
        <row r="2426">
          <cell r="BC2426">
            <v>42669</v>
          </cell>
        </row>
        <row r="2427">
          <cell r="BC2427">
            <v>42670</v>
          </cell>
        </row>
        <row r="2428">
          <cell r="BC2428">
            <v>42671</v>
          </cell>
        </row>
        <row r="2429">
          <cell r="BC2429">
            <v>42672</v>
          </cell>
        </row>
        <row r="2430">
          <cell r="BC2430">
            <v>42673</v>
          </cell>
        </row>
        <row r="2431">
          <cell r="BC2431">
            <v>42674</v>
          </cell>
        </row>
        <row r="2432">
          <cell r="BC2432">
            <v>42675</v>
          </cell>
        </row>
        <row r="2433">
          <cell r="BC2433">
            <v>42676</v>
          </cell>
        </row>
        <row r="2434">
          <cell r="BC2434">
            <v>42677</v>
          </cell>
        </row>
        <row r="2435">
          <cell r="BC2435">
            <v>42678</v>
          </cell>
        </row>
        <row r="2436">
          <cell r="BC2436">
            <v>42679</v>
          </cell>
        </row>
        <row r="2437">
          <cell r="BC2437">
            <v>42680</v>
          </cell>
        </row>
        <row r="2438">
          <cell r="BC2438">
            <v>42681</v>
          </cell>
        </row>
        <row r="2439">
          <cell r="BC2439">
            <v>42682</v>
          </cell>
        </row>
        <row r="2440">
          <cell r="BC2440">
            <v>42683</v>
          </cell>
        </row>
        <row r="2441">
          <cell r="BC2441">
            <v>42684</v>
          </cell>
        </row>
        <row r="2442">
          <cell r="BC2442">
            <v>42685</v>
          </cell>
        </row>
        <row r="2443">
          <cell r="BC2443">
            <v>42686</v>
          </cell>
        </row>
        <row r="2444">
          <cell r="BC2444">
            <v>42687</v>
          </cell>
        </row>
        <row r="2445">
          <cell r="BC2445">
            <v>42688</v>
          </cell>
        </row>
        <row r="2446">
          <cell r="BC2446">
            <v>42689</v>
          </cell>
        </row>
        <row r="2447">
          <cell r="BC2447">
            <v>42690</v>
          </cell>
        </row>
        <row r="2448">
          <cell r="BC2448">
            <v>42691</v>
          </cell>
        </row>
        <row r="2449">
          <cell r="BC2449">
            <v>42692</v>
          </cell>
        </row>
        <row r="2450">
          <cell r="BC2450">
            <v>42693</v>
          </cell>
        </row>
        <row r="2451">
          <cell r="BC2451">
            <v>42694</v>
          </cell>
        </row>
        <row r="2452">
          <cell r="BC2452">
            <v>42695</v>
          </cell>
        </row>
        <row r="2453">
          <cell r="BC2453">
            <v>42696</v>
          </cell>
        </row>
        <row r="2454">
          <cell r="BC2454">
            <v>42697</v>
          </cell>
        </row>
        <row r="2455">
          <cell r="BC2455">
            <v>42698</v>
          </cell>
        </row>
        <row r="2456">
          <cell r="BC2456">
            <v>42699</v>
          </cell>
        </row>
        <row r="2457">
          <cell r="BC2457">
            <v>42700</v>
          </cell>
        </row>
        <row r="2458">
          <cell r="BC2458">
            <v>42701</v>
          </cell>
        </row>
        <row r="2459">
          <cell r="BC2459">
            <v>42702</v>
          </cell>
        </row>
        <row r="2460">
          <cell r="BC2460">
            <v>42703</v>
          </cell>
        </row>
        <row r="2461">
          <cell r="BC2461">
            <v>42704</v>
          </cell>
        </row>
        <row r="2462">
          <cell r="BC2462">
            <v>42705</v>
          </cell>
        </row>
        <row r="2463">
          <cell r="BC2463">
            <v>42706</v>
          </cell>
        </row>
        <row r="2464">
          <cell r="BC2464">
            <v>42707</v>
          </cell>
        </row>
        <row r="2465">
          <cell r="BC2465">
            <v>42708</v>
          </cell>
        </row>
        <row r="2466">
          <cell r="BC2466">
            <v>42709</v>
          </cell>
        </row>
        <row r="2467">
          <cell r="BC2467">
            <v>42710</v>
          </cell>
        </row>
        <row r="2468">
          <cell r="BC2468">
            <v>42711</v>
          </cell>
        </row>
        <row r="2469">
          <cell r="BC2469">
            <v>42712</v>
          </cell>
        </row>
        <row r="2470">
          <cell r="BC2470">
            <v>42713</v>
          </cell>
        </row>
        <row r="2471">
          <cell r="BC2471">
            <v>42714</v>
          </cell>
        </row>
        <row r="2472">
          <cell r="BC2472">
            <v>42715</v>
          </cell>
        </row>
        <row r="2473">
          <cell r="BC2473">
            <v>42716</v>
          </cell>
        </row>
        <row r="2474">
          <cell r="BC2474">
            <v>42717</v>
          </cell>
        </row>
        <row r="2475">
          <cell r="BC2475">
            <v>42718</v>
          </cell>
        </row>
        <row r="2476">
          <cell r="BC2476">
            <v>42719</v>
          </cell>
        </row>
        <row r="2477">
          <cell r="BC2477">
            <v>42720</v>
          </cell>
        </row>
        <row r="2478">
          <cell r="BC2478">
            <v>42721</v>
          </cell>
        </row>
        <row r="2479">
          <cell r="BC2479">
            <v>42722</v>
          </cell>
        </row>
        <row r="2480">
          <cell r="BC2480">
            <v>42723</v>
          </cell>
        </row>
        <row r="2481">
          <cell r="BC2481">
            <v>42724</v>
          </cell>
        </row>
        <row r="2482">
          <cell r="BC2482">
            <v>42725</v>
          </cell>
        </row>
        <row r="2483">
          <cell r="BC2483">
            <v>42726</v>
          </cell>
        </row>
        <row r="2484">
          <cell r="BC2484">
            <v>42727</v>
          </cell>
        </row>
        <row r="2485">
          <cell r="BC2485">
            <v>42728</v>
          </cell>
        </row>
        <row r="2486">
          <cell r="BC2486">
            <v>42729</v>
          </cell>
        </row>
        <row r="2487">
          <cell r="BC2487">
            <v>42730</v>
          </cell>
        </row>
        <row r="2488">
          <cell r="BC2488">
            <v>42731</v>
          </cell>
        </row>
        <row r="2489">
          <cell r="BC2489">
            <v>42732</v>
          </cell>
        </row>
        <row r="2490">
          <cell r="BC2490">
            <v>42733</v>
          </cell>
        </row>
        <row r="2491">
          <cell r="BC2491">
            <v>42734</v>
          </cell>
        </row>
        <row r="2492">
          <cell r="BC2492">
            <v>42735</v>
          </cell>
        </row>
        <row r="2493">
          <cell r="BC2493">
            <v>42736</v>
          </cell>
        </row>
        <row r="2494">
          <cell r="BC2494">
            <v>42737</v>
          </cell>
        </row>
        <row r="2495">
          <cell r="BC2495">
            <v>42738</v>
          </cell>
        </row>
        <row r="2496">
          <cell r="BC2496">
            <v>42739</v>
          </cell>
        </row>
        <row r="2497">
          <cell r="BC2497">
            <v>42740</v>
          </cell>
        </row>
        <row r="2498">
          <cell r="BC2498">
            <v>42741</v>
          </cell>
        </row>
        <row r="2499">
          <cell r="BC2499">
            <v>42742</v>
          </cell>
        </row>
        <row r="2500">
          <cell r="BC2500">
            <v>42743</v>
          </cell>
        </row>
        <row r="2501">
          <cell r="BC2501">
            <v>42744</v>
          </cell>
        </row>
        <row r="2502">
          <cell r="BC2502">
            <v>42745</v>
          </cell>
        </row>
        <row r="2503">
          <cell r="BC2503">
            <v>42746</v>
          </cell>
        </row>
        <row r="2504">
          <cell r="BC2504">
            <v>42747</v>
          </cell>
        </row>
        <row r="2505">
          <cell r="BC2505">
            <v>42748</v>
          </cell>
        </row>
        <row r="2506">
          <cell r="BC2506">
            <v>42749</v>
          </cell>
        </row>
        <row r="2507">
          <cell r="BC2507">
            <v>42750</v>
          </cell>
        </row>
        <row r="2508">
          <cell r="BC2508">
            <v>42751</v>
          </cell>
        </row>
        <row r="2509">
          <cell r="BC2509">
            <v>42752</v>
          </cell>
        </row>
        <row r="2510">
          <cell r="BC2510">
            <v>42753</v>
          </cell>
        </row>
        <row r="2511">
          <cell r="BC2511">
            <v>42754</v>
          </cell>
        </row>
        <row r="2512">
          <cell r="BC2512">
            <v>42755</v>
          </cell>
        </row>
        <row r="2513">
          <cell r="BC2513">
            <v>42756</v>
          </cell>
        </row>
        <row r="2514">
          <cell r="BC2514">
            <v>42757</v>
          </cell>
        </row>
        <row r="2515">
          <cell r="BC2515">
            <v>42758</v>
          </cell>
        </row>
        <row r="2516">
          <cell r="BC2516">
            <v>42759</v>
          </cell>
        </row>
        <row r="2517">
          <cell r="BC2517">
            <v>42760</v>
          </cell>
        </row>
        <row r="2518">
          <cell r="BC2518">
            <v>42761</v>
          </cell>
        </row>
        <row r="2519">
          <cell r="BC2519">
            <v>42762</v>
          </cell>
        </row>
        <row r="2520">
          <cell r="BC2520">
            <v>42763</v>
          </cell>
        </row>
        <row r="2521">
          <cell r="BC2521">
            <v>42764</v>
          </cell>
        </row>
        <row r="2522">
          <cell r="BC2522">
            <v>42765</v>
          </cell>
        </row>
        <row r="2523">
          <cell r="BC2523">
            <v>42766</v>
          </cell>
        </row>
        <row r="2524">
          <cell r="BC2524">
            <v>42767</v>
          </cell>
        </row>
        <row r="2525">
          <cell r="BC2525">
            <v>42768</v>
          </cell>
        </row>
        <row r="2526">
          <cell r="BC2526">
            <v>42769</v>
          </cell>
        </row>
        <row r="2527">
          <cell r="BC2527">
            <v>42770</v>
          </cell>
        </row>
        <row r="2528">
          <cell r="BC2528">
            <v>42771</v>
          </cell>
        </row>
        <row r="2529">
          <cell r="BC2529">
            <v>42772</v>
          </cell>
        </row>
        <row r="2530">
          <cell r="BC2530">
            <v>42773</v>
          </cell>
        </row>
        <row r="2531">
          <cell r="BC2531">
            <v>42774</v>
          </cell>
        </row>
        <row r="2532">
          <cell r="BC2532">
            <v>42775</v>
          </cell>
        </row>
        <row r="2533">
          <cell r="BC2533">
            <v>42776</v>
          </cell>
        </row>
        <row r="2534">
          <cell r="BC2534">
            <v>42777</v>
          </cell>
        </row>
        <row r="2535">
          <cell r="BC2535">
            <v>42778</v>
          </cell>
        </row>
        <row r="2536">
          <cell r="BC2536">
            <v>42779</v>
          </cell>
        </row>
        <row r="2537">
          <cell r="BC2537">
            <v>42780</v>
          </cell>
        </row>
        <row r="2538">
          <cell r="BC2538">
            <v>42781</v>
          </cell>
        </row>
        <row r="2539">
          <cell r="BC2539">
            <v>42782</v>
          </cell>
        </row>
        <row r="2540">
          <cell r="BC2540">
            <v>42783</v>
          </cell>
        </row>
        <row r="2541">
          <cell r="BC2541">
            <v>42784</v>
          </cell>
        </row>
        <row r="2542">
          <cell r="BC2542">
            <v>42785</v>
          </cell>
        </row>
        <row r="2543">
          <cell r="BC2543">
            <v>42786</v>
          </cell>
        </row>
        <row r="2544">
          <cell r="BC2544">
            <v>42787</v>
          </cell>
        </row>
        <row r="2545">
          <cell r="BC2545">
            <v>42788</v>
          </cell>
        </row>
        <row r="2546">
          <cell r="BC2546">
            <v>42789</v>
          </cell>
        </row>
        <row r="2547">
          <cell r="BC2547">
            <v>42790</v>
          </cell>
        </row>
        <row r="2548">
          <cell r="BC2548">
            <v>42791</v>
          </cell>
        </row>
        <row r="2549">
          <cell r="BC2549">
            <v>42792</v>
          </cell>
        </row>
        <row r="2550">
          <cell r="BC2550">
            <v>42793</v>
          </cell>
        </row>
        <row r="2551">
          <cell r="BC2551">
            <v>42794</v>
          </cell>
        </row>
        <row r="2552">
          <cell r="BC2552">
            <v>42795</v>
          </cell>
        </row>
        <row r="2553">
          <cell r="BC2553">
            <v>42796</v>
          </cell>
        </row>
        <row r="2554">
          <cell r="BC2554">
            <v>42797</v>
          </cell>
        </row>
        <row r="2555">
          <cell r="BC2555">
            <v>42798</v>
          </cell>
        </row>
        <row r="2556">
          <cell r="BC2556">
            <v>42799</v>
          </cell>
        </row>
        <row r="2557">
          <cell r="BC2557">
            <v>42800</v>
          </cell>
        </row>
        <row r="2558">
          <cell r="BC2558">
            <v>42801</v>
          </cell>
        </row>
        <row r="2559">
          <cell r="BC2559">
            <v>42802</v>
          </cell>
        </row>
        <row r="2560">
          <cell r="BC2560">
            <v>42803</v>
          </cell>
        </row>
        <row r="2561">
          <cell r="BC2561">
            <v>42804</v>
          </cell>
        </row>
        <row r="2562">
          <cell r="BC2562">
            <v>42805</v>
          </cell>
        </row>
        <row r="2563">
          <cell r="BC2563">
            <v>42806</v>
          </cell>
        </row>
        <row r="2564">
          <cell r="BC2564">
            <v>42807</v>
          </cell>
        </row>
        <row r="2565">
          <cell r="BC2565">
            <v>42808</v>
          </cell>
        </row>
        <row r="2566">
          <cell r="BC2566">
            <v>42809</v>
          </cell>
        </row>
        <row r="2567">
          <cell r="BC2567">
            <v>42810</v>
          </cell>
        </row>
        <row r="2568">
          <cell r="BC2568">
            <v>42811</v>
          </cell>
        </row>
        <row r="2569">
          <cell r="BC2569">
            <v>42812</v>
          </cell>
        </row>
        <row r="2570">
          <cell r="BC2570">
            <v>42813</v>
          </cell>
        </row>
        <row r="2571">
          <cell r="BC2571">
            <v>42814</v>
          </cell>
        </row>
        <row r="2572">
          <cell r="BC2572">
            <v>42815</v>
          </cell>
        </row>
        <row r="2573">
          <cell r="BC2573">
            <v>42816</v>
          </cell>
        </row>
        <row r="2574">
          <cell r="BC2574">
            <v>42817</v>
          </cell>
        </row>
        <row r="2575">
          <cell r="BC2575">
            <v>42818</v>
          </cell>
        </row>
        <row r="2576">
          <cell r="BC2576">
            <v>42819</v>
          </cell>
        </row>
        <row r="2577">
          <cell r="BC2577">
            <v>42820</v>
          </cell>
        </row>
        <row r="2578">
          <cell r="BC2578">
            <v>42821</v>
          </cell>
        </row>
        <row r="2579">
          <cell r="BC2579">
            <v>42822</v>
          </cell>
        </row>
        <row r="2580">
          <cell r="BC2580">
            <v>42823</v>
          </cell>
        </row>
        <row r="2581">
          <cell r="BC2581">
            <v>42824</v>
          </cell>
        </row>
        <row r="2582">
          <cell r="BC2582">
            <v>42825</v>
          </cell>
        </row>
        <row r="2583">
          <cell r="BC2583">
            <v>42826</v>
          </cell>
        </row>
        <row r="2584">
          <cell r="BC2584">
            <v>42827</v>
          </cell>
        </row>
        <row r="2585">
          <cell r="BC2585">
            <v>42828</v>
          </cell>
        </row>
        <row r="2586">
          <cell r="BC2586">
            <v>42829</v>
          </cell>
        </row>
        <row r="2587">
          <cell r="BC2587">
            <v>42830</v>
          </cell>
        </row>
        <row r="2588">
          <cell r="BC2588">
            <v>42831</v>
          </cell>
        </row>
        <row r="2589">
          <cell r="BC2589">
            <v>42832</v>
          </cell>
        </row>
        <row r="2590">
          <cell r="BC2590">
            <v>42833</v>
          </cell>
        </row>
        <row r="2591">
          <cell r="BC2591">
            <v>42834</v>
          </cell>
        </row>
        <row r="2592">
          <cell r="BC2592">
            <v>42835</v>
          </cell>
        </row>
        <row r="2593">
          <cell r="BC2593">
            <v>42836</v>
          </cell>
        </row>
        <row r="2594">
          <cell r="BC2594">
            <v>42837</v>
          </cell>
        </row>
        <row r="2595">
          <cell r="BC2595">
            <v>42838</v>
          </cell>
        </row>
        <row r="2596">
          <cell r="BC2596">
            <v>42839</v>
          </cell>
        </row>
        <row r="2597">
          <cell r="BC2597">
            <v>42840</v>
          </cell>
        </row>
        <row r="2598">
          <cell r="BC2598">
            <v>42841</v>
          </cell>
        </row>
        <row r="2599">
          <cell r="BC2599">
            <v>42842</v>
          </cell>
        </row>
        <row r="2600">
          <cell r="BC2600">
            <v>42843</v>
          </cell>
        </row>
        <row r="2601">
          <cell r="BC2601">
            <v>42844</v>
          </cell>
        </row>
        <row r="2602">
          <cell r="BC2602">
            <v>42845</v>
          </cell>
        </row>
        <row r="2603">
          <cell r="BC2603">
            <v>42846</v>
          </cell>
        </row>
        <row r="2604">
          <cell r="BC2604">
            <v>42847</v>
          </cell>
        </row>
        <row r="2605">
          <cell r="BC2605">
            <v>42848</v>
          </cell>
        </row>
        <row r="2606">
          <cell r="BC2606">
            <v>42849</v>
          </cell>
        </row>
        <row r="2607">
          <cell r="BC2607">
            <v>42850</v>
          </cell>
        </row>
        <row r="2608">
          <cell r="BC2608">
            <v>42851</v>
          </cell>
        </row>
        <row r="2609">
          <cell r="BC2609">
            <v>42852</v>
          </cell>
        </row>
        <row r="2610">
          <cell r="BC2610">
            <v>42853</v>
          </cell>
        </row>
        <row r="2611">
          <cell r="BC2611">
            <v>42854</v>
          </cell>
        </row>
        <row r="2612">
          <cell r="BC2612">
            <v>42855</v>
          </cell>
        </row>
        <row r="2613">
          <cell r="BC2613">
            <v>42856</v>
          </cell>
        </row>
        <row r="2614">
          <cell r="BC2614">
            <v>42857</v>
          </cell>
        </row>
        <row r="2615">
          <cell r="BC2615">
            <v>42858</v>
          </cell>
        </row>
        <row r="2616">
          <cell r="BC2616">
            <v>42859</v>
          </cell>
        </row>
        <row r="2617">
          <cell r="BC2617">
            <v>42860</v>
          </cell>
        </row>
        <row r="2618">
          <cell r="BC2618">
            <v>42861</v>
          </cell>
        </row>
        <row r="2619">
          <cell r="BC2619">
            <v>42862</v>
          </cell>
        </row>
        <row r="2620">
          <cell r="BC2620">
            <v>42863</v>
          </cell>
        </row>
        <row r="2621">
          <cell r="BC2621">
            <v>42864</v>
          </cell>
        </row>
        <row r="2622">
          <cell r="BC2622">
            <v>42865</v>
          </cell>
        </row>
        <row r="2623">
          <cell r="BC2623">
            <v>42866</v>
          </cell>
        </row>
        <row r="2624">
          <cell r="BC2624">
            <v>42867</v>
          </cell>
        </row>
        <row r="2625">
          <cell r="BC2625">
            <v>42868</v>
          </cell>
        </row>
        <row r="2626">
          <cell r="BC2626">
            <v>42869</v>
          </cell>
        </row>
        <row r="2627">
          <cell r="BC2627">
            <v>42870</v>
          </cell>
        </row>
        <row r="2628">
          <cell r="BC2628">
            <v>42871</v>
          </cell>
        </row>
        <row r="2629">
          <cell r="BC2629">
            <v>42872</v>
          </cell>
        </row>
        <row r="2630">
          <cell r="BC2630">
            <v>42873</v>
          </cell>
        </row>
        <row r="2631">
          <cell r="BC2631">
            <v>42874</v>
          </cell>
        </row>
        <row r="2632">
          <cell r="BC2632">
            <v>42875</v>
          </cell>
        </row>
        <row r="2633">
          <cell r="BC2633">
            <v>42876</v>
          </cell>
        </row>
        <row r="2634">
          <cell r="BC2634">
            <v>42877</v>
          </cell>
        </row>
        <row r="2635">
          <cell r="BC2635">
            <v>42878</v>
          </cell>
        </row>
        <row r="2636">
          <cell r="BC2636">
            <v>42879</v>
          </cell>
        </row>
        <row r="2637">
          <cell r="BC2637">
            <v>42880</v>
          </cell>
        </row>
        <row r="2638">
          <cell r="BC2638">
            <v>42881</v>
          </cell>
        </row>
        <row r="2639">
          <cell r="BC2639">
            <v>42882</v>
          </cell>
        </row>
        <row r="2640">
          <cell r="BC2640">
            <v>42883</v>
          </cell>
        </row>
        <row r="2641">
          <cell r="BC2641">
            <v>42884</v>
          </cell>
        </row>
        <row r="2642">
          <cell r="BC2642">
            <v>42885</v>
          </cell>
        </row>
        <row r="2643">
          <cell r="BC2643">
            <v>42886</v>
          </cell>
        </row>
        <row r="2644">
          <cell r="BC2644">
            <v>42887</v>
          </cell>
        </row>
        <row r="2645">
          <cell r="BC2645">
            <v>42888</v>
          </cell>
        </row>
        <row r="2646">
          <cell r="BC2646">
            <v>42889</v>
          </cell>
        </row>
        <row r="2647">
          <cell r="BC2647">
            <v>42890</v>
          </cell>
        </row>
        <row r="2648">
          <cell r="BC2648">
            <v>42891</v>
          </cell>
        </row>
        <row r="2649">
          <cell r="BC2649">
            <v>42892</v>
          </cell>
        </row>
        <row r="2650">
          <cell r="BC2650">
            <v>42893</v>
          </cell>
        </row>
        <row r="2651">
          <cell r="BC2651">
            <v>42894</v>
          </cell>
        </row>
        <row r="2652">
          <cell r="BC2652">
            <v>42895</v>
          </cell>
        </row>
        <row r="2653">
          <cell r="BC2653">
            <v>42896</v>
          </cell>
        </row>
        <row r="2654">
          <cell r="BC2654">
            <v>42897</v>
          </cell>
        </row>
        <row r="2655">
          <cell r="BC2655">
            <v>42898</v>
          </cell>
        </row>
        <row r="2656">
          <cell r="BC2656">
            <v>42899</v>
          </cell>
        </row>
        <row r="2657">
          <cell r="BC2657">
            <v>42900</v>
          </cell>
        </row>
        <row r="2658">
          <cell r="BC2658">
            <v>42901</v>
          </cell>
        </row>
        <row r="2659">
          <cell r="BC2659">
            <v>42902</v>
          </cell>
        </row>
        <row r="2660">
          <cell r="BC2660">
            <v>42903</v>
          </cell>
        </row>
        <row r="2661">
          <cell r="BC2661">
            <v>42904</v>
          </cell>
        </row>
        <row r="2662">
          <cell r="BC2662">
            <v>42905</v>
          </cell>
        </row>
        <row r="2663">
          <cell r="BC2663">
            <v>42906</v>
          </cell>
        </row>
        <row r="2664">
          <cell r="BC2664">
            <v>42907</v>
          </cell>
        </row>
        <row r="2665">
          <cell r="BC2665">
            <v>42908</v>
          </cell>
        </row>
        <row r="2666">
          <cell r="BC2666">
            <v>42909</v>
          </cell>
        </row>
        <row r="2667">
          <cell r="BC2667">
            <v>42910</v>
          </cell>
        </row>
        <row r="2668">
          <cell r="BC2668">
            <v>42911</v>
          </cell>
        </row>
        <row r="2669">
          <cell r="BC2669">
            <v>42912</v>
          </cell>
        </row>
        <row r="2670">
          <cell r="BC2670">
            <v>42913</v>
          </cell>
        </row>
        <row r="2671">
          <cell r="BC2671">
            <v>42914</v>
          </cell>
        </row>
        <row r="2672">
          <cell r="BC2672">
            <v>42915</v>
          </cell>
        </row>
        <row r="2673">
          <cell r="BC2673">
            <v>42916</v>
          </cell>
        </row>
        <row r="2674">
          <cell r="BC2674">
            <v>42917</v>
          </cell>
        </row>
        <row r="2675">
          <cell r="BC2675">
            <v>42918</v>
          </cell>
        </row>
        <row r="2676">
          <cell r="BC2676">
            <v>42919</v>
          </cell>
        </row>
        <row r="2677">
          <cell r="BC2677">
            <v>42920</v>
          </cell>
        </row>
        <row r="2678">
          <cell r="BC2678">
            <v>42921</v>
          </cell>
        </row>
        <row r="2679">
          <cell r="BC2679">
            <v>42922</v>
          </cell>
        </row>
        <row r="2680">
          <cell r="BC2680">
            <v>42923</v>
          </cell>
        </row>
        <row r="2681">
          <cell r="BC2681">
            <v>42924</v>
          </cell>
        </row>
        <row r="2682">
          <cell r="BC2682">
            <v>42925</v>
          </cell>
        </row>
        <row r="2683">
          <cell r="BC2683">
            <v>42926</v>
          </cell>
        </row>
        <row r="2684">
          <cell r="BC2684">
            <v>42927</v>
          </cell>
        </row>
        <row r="2685">
          <cell r="BC2685">
            <v>42928</v>
          </cell>
        </row>
        <row r="2686">
          <cell r="BC2686">
            <v>42929</v>
          </cell>
        </row>
        <row r="2687">
          <cell r="BC2687">
            <v>42930</v>
          </cell>
        </row>
        <row r="2688">
          <cell r="BC2688">
            <v>42931</v>
          </cell>
        </row>
        <row r="2689">
          <cell r="BC2689">
            <v>42932</v>
          </cell>
        </row>
        <row r="2690">
          <cell r="BC2690">
            <v>42933</v>
          </cell>
        </row>
        <row r="2691">
          <cell r="BC2691">
            <v>42934</v>
          </cell>
        </row>
        <row r="2692">
          <cell r="BC2692">
            <v>42935</v>
          </cell>
        </row>
        <row r="2693">
          <cell r="BC2693">
            <v>42936</v>
          </cell>
        </row>
        <row r="2694">
          <cell r="BC2694">
            <v>42937</v>
          </cell>
        </row>
        <row r="2695">
          <cell r="BC2695">
            <v>42938</v>
          </cell>
        </row>
        <row r="2696">
          <cell r="BC2696">
            <v>42939</v>
          </cell>
        </row>
        <row r="2697">
          <cell r="BC2697">
            <v>42940</v>
          </cell>
        </row>
        <row r="2698">
          <cell r="BC2698">
            <v>42941</v>
          </cell>
        </row>
        <row r="2699">
          <cell r="BC2699">
            <v>42942</v>
          </cell>
        </row>
        <row r="2700">
          <cell r="BC2700">
            <v>42943</v>
          </cell>
        </row>
        <row r="2701">
          <cell r="BC2701">
            <v>42944</v>
          </cell>
        </row>
        <row r="2702">
          <cell r="BC2702">
            <v>42945</v>
          </cell>
        </row>
        <row r="2703">
          <cell r="BC2703">
            <v>42946</v>
          </cell>
        </row>
        <row r="2704">
          <cell r="BC2704">
            <v>42947</v>
          </cell>
        </row>
        <row r="2705">
          <cell r="BC2705">
            <v>42948</v>
          </cell>
        </row>
        <row r="2706">
          <cell r="BC2706">
            <v>42949</v>
          </cell>
        </row>
        <row r="2707">
          <cell r="BC2707">
            <v>42950</v>
          </cell>
        </row>
        <row r="2708">
          <cell r="BC2708">
            <v>42951</v>
          </cell>
        </row>
        <row r="2709">
          <cell r="BC2709">
            <v>42952</v>
          </cell>
        </row>
        <row r="2710">
          <cell r="BC2710">
            <v>42953</v>
          </cell>
        </row>
        <row r="2711">
          <cell r="BC2711">
            <v>42954</v>
          </cell>
        </row>
        <row r="2712">
          <cell r="BC2712">
            <v>42955</v>
          </cell>
        </row>
        <row r="2713">
          <cell r="BC2713">
            <v>42956</v>
          </cell>
        </row>
        <row r="2714">
          <cell r="BC2714">
            <v>42957</v>
          </cell>
        </row>
        <row r="2715">
          <cell r="BC2715">
            <v>42958</v>
          </cell>
        </row>
        <row r="2716">
          <cell r="BC2716">
            <v>42959</v>
          </cell>
        </row>
        <row r="2717">
          <cell r="BC2717">
            <v>42960</v>
          </cell>
        </row>
        <row r="2718">
          <cell r="BC2718">
            <v>42961</v>
          </cell>
        </row>
        <row r="2719">
          <cell r="BC2719">
            <v>42962</v>
          </cell>
        </row>
        <row r="2720">
          <cell r="BC2720">
            <v>42963</v>
          </cell>
        </row>
        <row r="2721">
          <cell r="BC2721">
            <v>42964</v>
          </cell>
        </row>
        <row r="2722">
          <cell r="BC2722">
            <v>42965</v>
          </cell>
        </row>
        <row r="2723">
          <cell r="BC2723">
            <v>42966</v>
          </cell>
        </row>
        <row r="2724">
          <cell r="BC2724">
            <v>42967</v>
          </cell>
        </row>
        <row r="2725">
          <cell r="BC2725">
            <v>42968</v>
          </cell>
        </row>
        <row r="2726">
          <cell r="BC2726">
            <v>42969</v>
          </cell>
        </row>
        <row r="2727">
          <cell r="BC2727">
            <v>42970</v>
          </cell>
        </row>
        <row r="2728">
          <cell r="BC2728">
            <v>42971</v>
          </cell>
        </row>
        <row r="2729">
          <cell r="BC2729">
            <v>42972</v>
          </cell>
        </row>
        <row r="2730">
          <cell r="BC2730">
            <v>42973</v>
          </cell>
        </row>
        <row r="2731">
          <cell r="BC2731">
            <v>42974</v>
          </cell>
        </row>
        <row r="2732">
          <cell r="BC2732">
            <v>42975</v>
          </cell>
        </row>
        <row r="2733">
          <cell r="BC2733">
            <v>42976</v>
          </cell>
        </row>
        <row r="2734">
          <cell r="BC2734">
            <v>42977</v>
          </cell>
        </row>
        <row r="2735">
          <cell r="BC2735">
            <v>42978</v>
          </cell>
        </row>
        <row r="2736">
          <cell r="BC2736">
            <v>42979</v>
          </cell>
        </row>
        <row r="2737">
          <cell r="BC2737">
            <v>42980</v>
          </cell>
        </row>
        <row r="2738">
          <cell r="BC2738">
            <v>42981</v>
          </cell>
        </row>
        <row r="2739">
          <cell r="BC2739">
            <v>42982</v>
          </cell>
        </row>
        <row r="2740">
          <cell r="BC2740">
            <v>42983</v>
          </cell>
        </row>
        <row r="2741">
          <cell r="BC2741">
            <v>42984</v>
          </cell>
        </row>
        <row r="2742">
          <cell r="BC2742">
            <v>42985</v>
          </cell>
        </row>
        <row r="2743">
          <cell r="BC2743">
            <v>42986</v>
          </cell>
        </row>
        <row r="2744">
          <cell r="BC2744">
            <v>42987</v>
          </cell>
        </row>
        <row r="2745">
          <cell r="BC2745">
            <v>42988</v>
          </cell>
        </row>
        <row r="2746">
          <cell r="BC2746">
            <v>42989</v>
          </cell>
        </row>
        <row r="2747">
          <cell r="BC2747">
            <v>42990</v>
          </cell>
        </row>
        <row r="2748">
          <cell r="BC2748">
            <v>42991</v>
          </cell>
        </row>
        <row r="2749">
          <cell r="BC2749">
            <v>42992</v>
          </cell>
        </row>
        <row r="2750">
          <cell r="BC2750">
            <v>42993</v>
          </cell>
        </row>
        <row r="2751">
          <cell r="BC2751">
            <v>42994</v>
          </cell>
        </row>
        <row r="2752">
          <cell r="BC2752">
            <v>42995</v>
          </cell>
        </row>
        <row r="2753">
          <cell r="BC2753">
            <v>42996</v>
          </cell>
        </row>
        <row r="2754">
          <cell r="BC2754">
            <v>42997</v>
          </cell>
        </row>
        <row r="2755">
          <cell r="BC2755">
            <v>42998</v>
          </cell>
        </row>
        <row r="2756">
          <cell r="BC2756">
            <v>42999</v>
          </cell>
        </row>
        <row r="2757">
          <cell r="BC2757">
            <v>43000</v>
          </cell>
        </row>
        <row r="2758">
          <cell r="BC2758">
            <v>43001</v>
          </cell>
        </row>
        <row r="2759">
          <cell r="BC2759">
            <v>43002</v>
          </cell>
        </row>
        <row r="2760">
          <cell r="BC2760">
            <v>43003</v>
          </cell>
        </row>
        <row r="2761">
          <cell r="BC2761">
            <v>43004</v>
          </cell>
        </row>
        <row r="2762">
          <cell r="BC2762">
            <v>43005</v>
          </cell>
        </row>
        <row r="2763">
          <cell r="BC2763">
            <v>43006</v>
          </cell>
        </row>
        <row r="2764">
          <cell r="BC2764">
            <v>43007</v>
          </cell>
        </row>
        <row r="2765">
          <cell r="BC2765">
            <v>43008</v>
          </cell>
        </row>
        <row r="2766">
          <cell r="BC2766">
            <v>43009</v>
          </cell>
        </row>
        <row r="2767">
          <cell r="BC2767">
            <v>43010</v>
          </cell>
        </row>
        <row r="2768">
          <cell r="BC2768">
            <v>43011</v>
          </cell>
        </row>
        <row r="2769">
          <cell r="BC2769">
            <v>43012</v>
          </cell>
        </row>
        <row r="2770">
          <cell r="BC2770">
            <v>43013</v>
          </cell>
        </row>
        <row r="2771">
          <cell r="BC2771">
            <v>43014</v>
          </cell>
        </row>
        <row r="2772">
          <cell r="BC2772">
            <v>43015</v>
          </cell>
        </row>
        <row r="2773">
          <cell r="BC2773">
            <v>43016</v>
          </cell>
        </row>
        <row r="2774">
          <cell r="BC2774">
            <v>43017</v>
          </cell>
        </row>
        <row r="2775">
          <cell r="BC2775">
            <v>43018</v>
          </cell>
        </row>
        <row r="2776">
          <cell r="BC2776">
            <v>43019</v>
          </cell>
        </row>
        <row r="2777">
          <cell r="BC2777">
            <v>43020</v>
          </cell>
        </row>
        <row r="2778">
          <cell r="BC2778">
            <v>43021</v>
          </cell>
        </row>
        <row r="2779">
          <cell r="BC2779">
            <v>43022</v>
          </cell>
        </row>
        <row r="2780">
          <cell r="BC2780">
            <v>43023</v>
          </cell>
        </row>
        <row r="2781">
          <cell r="BC2781">
            <v>43024</v>
          </cell>
        </row>
        <row r="2782">
          <cell r="BC2782">
            <v>43025</v>
          </cell>
        </row>
        <row r="2783">
          <cell r="BC2783">
            <v>43026</v>
          </cell>
        </row>
        <row r="2784">
          <cell r="BC2784">
            <v>43027</v>
          </cell>
        </row>
        <row r="2785">
          <cell r="BC2785">
            <v>43028</v>
          </cell>
        </row>
        <row r="2786">
          <cell r="BC2786">
            <v>43029</v>
          </cell>
        </row>
        <row r="2787">
          <cell r="BC2787">
            <v>43030</v>
          </cell>
        </row>
        <row r="2788">
          <cell r="BC2788">
            <v>43031</v>
          </cell>
        </row>
        <row r="2789">
          <cell r="BC2789">
            <v>43032</v>
          </cell>
        </row>
        <row r="2790">
          <cell r="BC2790">
            <v>43033</v>
          </cell>
        </row>
        <row r="2791">
          <cell r="BC2791">
            <v>43034</v>
          </cell>
        </row>
        <row r="2792">
          <cell r="BC2792">
            <v>43035</v>
          </cell>
        </row>
        <row r="2793">
          <cell r="BC2793">
            <v>43036</v>
          </cell>
        </row>
        <row r="2794">
          <cell r="BC2794">
            <v>43037</v>
          </cell>
        </row>
        <row r="2795">
          <cell r="BC2795">
            <v>43038</v>
          </cell>
        </row>
        <row r="2796">
          <cell r="BC2796">
            <v>43039</v>
          </cell>
        </row>
        <row r="2797">
          <cell r="BC2797">
            <v>43040</v>
          </cell>
        </row>
        <row r="2798">
          <cell r="BC2798">
            <v>43041</v>
          </cell>
        </row>
        <row r="2799">
          <cell r="BC2799">
            <v>43042</v>
          </cell>
        </row>
        <row r="2800">
          <cell r="BC2800">
            <v>43043</v>
          </cell>
        </row>
        <row r="2801">
          <cell r="BC2801">
            <v>43044</v>
          </cell>
        </row>
        <row r="2802">
          <cell r="BC2802">
            <v>43045</v>
          </cell>
        </row>
        <row r="2803">
          <cell r="BC2803">
            <v>43046</v>
          </cell>
        </row>
        <row r="2804">
          <cell r="BC2804">
            <v>43047</v>
          </cell>
        </row>
        <row r="2805">
          <cell r="BC2805">
            <v>43048</v>
          </cell>
        </row>
        <row r="2806">
          <cell r="BC2806">
            <v>43049</v>
          </cell>
        </row>
        <row r="2807">
          <cell r="BC2807">
            <v>43050</v>
          </cell>
        </row>
        <row r="2808">
          <cell r="BC2808">
            <v>43051</v>
          </cell>
        </row>
        <row r="2809">
          <cell r="BC2809">
            <v>43052</v>
          </cell>
        </row>
        <row r="2810">
          <cell r="BC2810">
            <v>43053</v>
          </cell>
        </row>
        <row r="2811">
          <cell r="BC2811">
            <v>43054</v>
          </cell>
        </row>
        <row r="2812">
          <cell r="BC2812">
            <v>43055</v>
          </cell>
        </row>
        <row r="2813">
          <cell r="BC2813">
            <v>43056</v>
          </cell>
        </row>
        <row r="2814">
          <cell r="BC2814">
            <v>43057</v>
          </cell>
        </row>
        <row r="2815">
          <cell r="BC2815">
            <v>43058</v>
          </cell>
        </row>
        <row r="2816">
          <cell r="BC2816">
            <v>43059</v>
          </cell>
        </row>
        <row r="2817">
          <cell r="BC2817">
            <v>43060</v>
          </cell>
        </row>
        <row r="2818">
          <cell r="BC2818">
            <v>43061</v>
          </cell>
        </row>
        <row r="2819">
          <cell r="BC2819">
            <v>43062</v>
          </cell>
        </row>
        <row r="2820">
          <cell r="BC2820">
            <v>43063</v>
          </cell>
        </row>
        <row r="2821">
          <cell r="BC2821">
            <v>43064</v>
          </cell>
        </row>
        <row r="2822">
          <cell r="BC2822">
            <v>43065</v>
          </cell>
        </row>
        <row r="2823">
          <cell r="BC2823">
            <v>43066</v>
          </cell>
        </row>
        <row r="2824">
          <cell r="BC2824">
            <v>43067</v>
          </cell>
        </row>
        <row r="2825">
          <cell r="BC2825">
            <v>43068</v>
          </cell>
        </row>
        <row r="2826">
          <cell r="BC2826">
            <v>43069</v>
          </cell>
        </row>
        <row r="2827">
          <cell r="BC2827">
            <v>43070</v>
          </cell>
        </row>
        <row r="2828">
          <cell r="BC2828">
            <v>43071</v>
          </cell>
        </row>
        <row r="2829">
          <cell r="BC2829">
            <v>43072</v>
          </cell>
        </row>
        <row r="2830">
          <cell r="BC2830">
            <v>43073</v>
          </cell>
        </row>
        <row r="2831">
          <cell r="BC2831">
            <v>43074</v>
          </cell>
        </row>
        <row r="2832">
          <cell r="BC2832">
            <v>43075</v>
          </cell>
        </row>
        <row r="2833">
          <cell r="BC2833">
            <v>43076</v>
          </cell>
        </row>
        <row r="2834">
          <cell r="BC2834">
            <v>43077</v>
          </cell>
        </row>
        <row r="2835">
          <cell r="BC2835">
            <v>43078</v>
          </cell>
        </row>
        <row r="2836">
          <cell r="BC2836">
            <v>43079</v>
          </cell>
        </row>
        <row r="2837">
          <cell r="BC2837">
            <v>43080</v>
          </cell>
        </row>
        <row r="2838">
          <cell r="BC2838">
            <v>43081</v>
          </cell>
        </row>
        <row r="2839">
          <cell r="BC2839">
            <v>43082</v>
          </cell>
        </row>
        <row r="2840">
          <cell r="BC2840">
            <v>43083</v>
          </cell>
        </row>
        <row r="2841">
          <cell r="BC2841">
            <v>43084</v>
          </cell>
        </row>
        <row r="2842">
          <cell r="BC2842">
            <v>43085</v>
          </cell>
        </row>
        <row r="2843">
          <cell r="BC2843">
            <v>43086</v>
          </cell>
        </row>
        <row r="2844">
          <cell r="BC2844">
            <v>43087</v>
          </cell>
        </row>
        <row r="2845">
          <cell r="BC2845">
            <v>43088</v>
          </cell>
        </row>
        <row r="2846">
          <cell r="BC2846">
            <v>43089</v>
          </cell>
        </row>
        <row r="2847">
          <cell r="BC2847">
            <v>43090</v>
          </cell>
        </row>
        <row r="2848">
          <cell r="BC2848">
            <v>43091</v>
          </cell>
        </row>
        <row r="2849">
          <cell r="BC2849">
            <v>43092</v>
          </cell>
        </row>
        <row r="2850">
          <cell r="BC2850">
            <v>43093</v>
          </cell>
        </row>
        <row r="2851">
          <cell r="BC2851">
            <v>43094</v>
          </cell>
        </row>
        <row r="2852">
          <cell r="BC2852">
            <v>43095</v>
          </cell>
        </row>
        <row r="2853">
          <cell r="BC2853">
            <v>43096</v>
          </cell>
        </row>
        <row r="2854">
          <cell r="BC2854">
            <v>43097</v>
          </cell>
        </row>
        <row r="2855">
          <cell r="BC2855">
            <v>43098</v>
          </cell>
        </row>
        <row r="2856">
          <cell r="BC2856">
            <v>43099</v>
          </cell>
        </row>
        <row r="2857">
          <cell r="BC2857">
            <v>43100</v>
          </cell>
        </row>
        <row r="2858">
          <cell r="BC2858">
            <v>43101</v>
          </cell>
        </row>
        <row r="2859">
          <cell r="BC2859">
            <v>43102</v>
          </cell>
        </row>
        <row r="2860">
          <cell r="BC2860">
            <v>43103</v>
          </cell>
        </row>
        <row r="2861">
          <cell r="BC2861">
            <v>43104</v>
          </cell>
        </row>
        <row r="2862">
          <cell r="BC2862">
            <v>43105</v>
          </cell>
        </row>
        <row r="2863">
          <cell r="BC2863">
            <v>43106</v>
          </cell>
        </row>
        <row r="2864">
          <cell r="BC2864">
            <v>43107</v>
          </cell>
        </row>
        <row r="2865">
          <cell r="BC2865">
            <v>43108</v>
          </cell>
        </row>
        <row r="2866">
          <cell r="BC2866">
            <v>43109</v>
          </cell>
        </row>
        <row r="2867">
          <cell r="BC2867">
            <v>43110</v>
          </cell>
        </row>
        <row r="2868">
          <cell r="BC2868">
            <v>43111</v>
          </cell>
        </row>
        <row r="2869">
          <cell r="BC2869">
            <v>43112</v>
          </cell>
        </row>
        <row r="2870">
          <cell r="BC2870">
            <v>43113</v>
          </cell>
        </row>
        <row r="2871">
          <cell r="BC2871">
            <v>43114</v>
          </cell>
        </row>
        <row r="2872">
          <cell r="BC2872">
            <v>43115</v>
          </cell>
        </row>
        <row r="2873">
          <cell r="BC2873">
            <v>43116</v>
          </cell>
        </row>
        <row r="2874">
          <cell r="BC2874">
            <v>43117</v>
          </cell>
        </row>
        <row r="2875">
          <cell r="BC2875">
            <v>43118</v>
          </cell>
        </row>
        <row r="2876">
          <cell r="BC2876">
            <v>43119</v>
          </cell>
        </row>
        <row r="2877">
          <cell r="BC2877">
            <v>43120</v>
          </cell>
        </row>
        <row r="2878">
          <cell r="BC2878">
            <v>43121</v>
          </cell>
        </row>
        <row r="2879">
          <cell r="BC2879">
            <v>43122</v>
          </cell>
        </row>
        <row r="2880">
          <cell r="BC2880">
            <v>43123</v>
          </cell>
        </row>
        <row r="2881">
          <cell r="BC2881">
            <v>43124</v>
          </cell>
        </row>
        <row r="2882">
          <cell r="BC2882">
            <v>43125</v>
          </cell>
        </row>
        <row r="2883">
          <cell r="BC2883">
            <v>43126</v>
          </cell>
        </row>
        <row r="2884">
          <cell r="BC2884">
            <v>43127</v>
          </cell>
        </row>
        <row r="2885">
          <cell r="BC2885">
            <v>43128</v>
          </cell>
        </row>
        <row r="2886">
          <cell r="BC2886">
            <v>43129</v>
          </cell>
        </row>
        <row r="2887">
          <cell r="BC2887">
            <v>43130</v>
          </cell>
        </row>
        <row r="2888">
          <cell r="BC2888">
            <v>43131</v>
          </cell>
        </row>
        <row r="2889">
          <cell r="BC2889">
            <v>43132</v>
          </cell>
        </row>
        <row r="2890">
          <cell r="BC2890">
            <v>43133</v>
          </cell>
        </row>
        <row r="2891">
          <cell r="BC2891">
            <v>43134</v>
          </cell>
        </row>
        <row r="2892">
          <cell r="BC2892">
            <v>43135</v>
          </cell>
        </row>
        <row r="2893">
          <cell r="BC2893">
            <v>43136</v>
          </cell>
        </row>
        <row r="2894">
          <cell r="BC2894">
            <v>43137</v>
          </cell>
        </row>
        <row r="2895">
          <cell r="BC2895">
            <v>43138</v>
          </cell>
        </row>
        <row r="2896">
          <cell r="BC2896">
            <v>43139</v>
          </cell>
        </row>
        <row r="2897">
          <cell r="BC2897">
            <v>43140</v>
          </cell>
        </row>
        <row r="2898">
          <cell r="BC2898">
            <v>43141</v>
          </cell>
        </row>
        <row r="2899">
          <cell r="BC2899">
            <v>43142</v>
          </cell>
        </row>
        <row r="2900">
          <cell r="BC2900">
            <v>43143</v>
          </cell>
        </row>
        <row r="2901">
          <cell r="BC2901">
            <v>43144</v>
          </cell>
        </row>
        <row r="2902">
          <cell r="BC2902">
            <v>43145</v>
          </cell>
        </row>
        <row r="2903">
          <cell r="BC2903">
            <v>43146</v>
          </cell>
        </row>
        <row r="2904">
          <cell r="BC2904">
            <v>43147</v>
          </cell>
        </row>
        <row r="2905">
          <cell r="BC2905">
            <v>43148</v>
          </cell>
        </row>
        <row r="2906">
          <cell r="BC2906">
            <v>43149</v>
          </cell>
        </row>
        <row r="2907">
          <cell r="BC2907">
            <v>43150</v>
          </cell>
        </row>
        <row r="2908">
          <cell r="BC2908">
            <v>43151</v>
          </cell>
        </row>
        <row r="2909">
          <cell r="BC2909">
            <v>43152</v>
          </cell>
        </row>
        <row r="2910">
          <cell r="BC2910">
            <v>43153</v>
          </cell>
        </row>
        <row r="2911">
          <cell r="BC2911">
            <v>43154</v>
          </cell>
        </row>
        <row r="2912">
          <cell r="BC2912">
            <v>43155</v>
          </cell>
        </row>
        <row r="2913">
          <cell r="BC2913">
            <v>43156</v>
          </cell>
        </row>
        <row r="2914">
          <cell r="BC2914">
            <v>43157</v>
          </cell>
        </row>
        <row r="2915">
          <cell r="BC2915">
            <v>43158</v>
          </cell>
        </row>
        <row r="2916">
          <cell r="BC2916">
            <v>43159</v>
          </cell>
        </row>
        <row r="2917">
          <cell r="BC2917">
            <v>43160</v>
          </cell>
        </row>
        <row r="2918">
          <cell r="BC2918">
            <v>43161</v>
          </cell>
        </row>
        <row r="2919">
          <cell r="BC2919">
            <v>43162</v>
          </cell>
        </row>
        <row r="2920">
          <cell r="BC2920">
            <v>43163</v>
          </cell>
        </row>
        <row r="2921">
          <cell r="BC2921">
            <v>43164</v>
          </cell>
        </row>
        <row r="2922">
          <cell r="BC2922">
            <v>43165</v>
          </cell>
        </row>
        <row r="2923">
          <cell r="BC2923">
            <v>43166</v>
          </cell>
        </row>
        <row r="2924">
          <cell r="BC2924">
            <v>43167</v>
          </cell>
        </row>
        <row r="2925">
          <cell r="BC2925">
            <v>43168</v>
          </cell>
        </row>
        <row r="2926">
          <cell r="BC2926">
            <v>43169</v>
          </cell>
        </row>
        <row r="2927">
          <cell r="BC2927">
            <v>43170</v>
          </cell>
        </row>
        <row r="2928">
          <cell r="BC2928">
            <v>43171</v>
          </cell>
        </row>
        <row r="2929">
          <cell r="BC2929">
            <v>43172</v>
          </cell>
        </row>
        <row r="2930">
          <cell r="BC2930">
            <v>43173</v>
          </cell>
        </row>
        <row r="2931">
          <cell r="BC2931">
            <v>43174</v>
          </cell>
        </row>
        <row r="2932">
          <cell r="BC2932">
            <v>43175</v>
          </cell>
        </row>
        <row r="2933">
          <cell r="BC2933">
            <v>43176</v>
          </cell>
        </row>
        <row r="2934">
          <cell r="BC2934">
            <v>43177</v>
          </cell>
        </row>
        <row r="2935">
          <cell r="BC2935">
            <v>43178</v>
          </cell>
        </row>
        <row r="2936">
          <cell r="BC2936">
            <v>43179</v>
          </cell>
        </row>
        <row r="2937">
          <cell r="BC2937">
            <v>43180</v>
          </cell>
        </row>
        <row r="2938">
          <cell r="BC2938">
            <v>43181</v>
          </cell>
        </row>
        <row r="2939">
          <cell r="BC2939">
            <v>43182</v>
          </cell>
        </row>
        <row r="2940">
          <cell r="BC2940">
            <v>43183</v>
          </cell>
        </row>
        <row r="2941">
          <cell r="BC2941">
            <v>43184</v>
          </cell>
        </row>
        <row r="2942">
          <cell r="BC2942">
            <v>43185</v>
          </cell>
        </row>
        <row r="2943">
          <cell r="BC2943">
            <v>43186</v>
          </cell>
        </row>
        <row r="2944">
          <cell r="BC2944">
            <v>43187</v>
          </cell>
        </row>
        <row r="2945">
          <cell r="BC2945">
            <v>43188</v>
          </cell>
        </row>
        <row r="2946">
          <cell r="BC2946">
            <v>43189</v>
          </cell>
        </row>
        <row r="2947">
          <cell r="BC2947">
            <v>43190</v>
          </cell>
        </row>
        <row r="2948">
          <cell r="BC2948">
            <v>43191</v>
          </cell>
        </row>
        <row r="2949">
          <cell r="BC2949">
            <v>43192</v>
          </cell>
        </row>
        <row r="2950">
          <cell r="BC2950">
            <v>43193</v>
          </cell>
        </row>
        <row r="2951">
          <cell r="BC2951">
            <v>43194</v>
          </cell>
        </row>
        <row r="2952">
          <cell r="BC2952">
            <v>43195</v>
          </cell>
        </row>
        <row r="2953">
          <cell r="BC2953">
            <v>43196</v>
          </cell>
        </row>
        <row r="2954">
          <cell r="BC2954">
            <v>43197</v>
          </cell>
        </row>
        <row r="2955">
          <cell r="BC2955">
            <v>43198</v>
          </cell>
        </row>
        <row r="2956">
          <cell r="BC2956">
            <v>43199</v>
          </cell>
        </row>
        <row r="2957">
          <cell r="BC2957">
            <v>43200</v>
          </cell>
        </row>
        <row r="2958">
          <cell r="BC2958">
            <v>43201</v>
          </cell>
        </row>
        <row r="2959">
          <cell r="BC2959">
            <v>43202</v>
          </cell>
        </row>
        <row r="2960">
          <cell r="BC2960">
            <v>43203</v>
          </cell>
        </row>
        <row r="2961">
          <cell r="BC2961">
            <v>43204</v>
          </cell>
        </row>
        <row r="2962">
          <cell r="BC2962">
            <v>43205</v>
          </cell>
        </row>
        <row r="2963">
          <cell r="BC2963">
            <v>43206</v>
          </cell>
        </row>
        <row r="2964">
          <cell r="BC2964">
            <v>43207</v>
          </cell>
        </row>
        <row r="2965">
          <cell r="BC2965">
            <v>43208</v>
          </cell>
        </row>
        <row r="2966">
          <cell r="BC2966">
            <v>43209</v>
          </cell>
        </row>
        <row r="2967">
          <cell r="BC2967">
            <v>43210</v>
          </cell>
        </row>
        <row r="2968">
          <cell r="BC2968">
            <v>43211</v>
          </cell>
        </row>
        <row r="2969">
          <cell r="BC2969">
            <v>43212</v>
          </cell>
        </row>
        <row r="2970">
          <cell r="BC2970">
            <v>43213</v>
          </cell>
        </row>
        <row r="2971">
          <cell r="BC2971">
            <v>43214</v>
          </cell>
        </row>
        <row r="2972">
          <cell r="BC2972">
            <v>43215</v>
          </cell>
        </row>
        <row r="2973">
          <cell r="BC2973">
            <v>43216</v>
          </cell>
        </row>
        <row r="2974">
          <cell r="BC2974">
            <v>43217</v>
          </cell>
        </row>
        <row r="2975">
          <cell r="BC2975">
            <v>43218</v>
          </cell>
        </row>
        <row r="2976">
          <cell r="BC2976">
            <v>43219</v>
          </cell>
        </row>
        <row r="2977">
          <cell r="BC2977">
            <v>43220</v>
          </cell>
        </row>
        <row r="2978">
          <cell r="BC2978">
            <v>43221</v>
          </cell>
        </row>
        <row r="2979">
          <cell r="BC2979">
            <v>43222</v>
          </cell>
        </row>
        <row r="2980">
          <cell r="BC2980">
            <v>43223</v>
          </cell>
        </row>
        <row r="2981">
          <cell r="BC2981">
            <v>43224</v>
          </cell>
        </row>
        <row r="2982">
          <cell r="BC2982">
            <v>43225</v>
          </cell>
        </row>
        <row r="2983">
          <cell r="BC2983">
            <v>43226</v>
          </cell>
        </row>
        <row r="2984">
          <cell r="BC2984">
            <v>43227</v>
          </cell>
        </row>
        <row r="2985">
          <cell r="BC2985">
            <v>43228</v>
          </cell>
        </row>
        <row r="2986">
          <cell r="BC2986">
            <v>43229</v>
          </cell>
        </row>
        <row r="2987">
          <cell r="BC2987">
            <v>43230</v>
          </cell>
        </row>
        <row r="2988">
          <cell r="BC2988">
            <v>43231</v>
          </cell>
        </row>
        <row r="2989">
          <cell r="BC2989">
            <v>43232</v>
          </cell>
        </row>
        <row r="2990">
          <cell r="BC2990">
            <v>43233</v>
          </cell>
        </row>
        <row r="2991">
          <cell r="BC2991">
            <v>43234</v>
          </cell>
        </row>
        <row r="2992">
          <cell r="BC2992">
            <v>43235</v>
          </cell>
        </row>
        <row r="2993">
          <cell r="BC2993">
            <v>43236</v>
          </cell>
        </row>
        <row r="2994">
          <cell r="BC2994">
            <v>43237</v>
          </cell>
        </row>
        <row r="2995">
          <cell r="BC2995">
            <v>43238</v>
          </cell>
        </row>
        <row r="2996">
          <cell r="BC2996">
            <v>43239</v>
          </cell>
        </row>
        <row r="2997">
          <cell r="BC2997">
            <v>43240</v>
          </cell>
        </row>
        <row r="2998">
          <cell r="BC2998">
            <v>43241</v>
          </cell>
        </row>
        <row r="2999">
          <cell r="BC2999">
            <v>43242</v>
          </cell>
        </row>
        <row r="3000">
          <cell r="BC3000">
            <v>43243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I1" t="str">
            <v>Review Chart Categories</v>
          </cell>
        </row>
      </sheetData>
      <sheetData sheetId="18"/>
      <sheetData sheetId="19"/>
      <sheetData sheetId="20">
        <row r="2">
          <cell r="C2" t="str">
            <v>CO#30 Meter Service Providers 30-S310-N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17">
          <cell r="B17" t="str">
            <v>Billing Clerk</v>
          </cell>
          <cell r="C17" t="str">
            <v>MBILC</v>
          </cell>
          <cell r="D17">
            <v>35</v>
          </cell>
          <cell r="E17">
            <v>23004.799999999999</v>
          </cell>
          <cell r="G17">
            <v>1500</v>
          </cell>
        </row>
        <row r="18">
          <cell r="B18" t="str">
            <v>Accountant</v>
          </cell>
          <cell r="C18" t="str">
            <v>ACC</v>
          </cell>
          <cell r="D18">
            <v>35</v>
          </cell>
          <cell r="E18">
            <v>32350.5</v>
          </cell>
          <cell r="G18">
            <v>1500</v>
          </cell>
        </row>
        <row r="19">
          <cell r="B19" t="str">
            <v>Accountant</v>
          </cell>
          <cell r="C19" t="str">
            <v>ACC</v>
          </cell>
          <cell r="D19">
            <v>35</v>
          </cell>
          <cell r="E19">
            <v>32350.5</v>
          </cell>
          <cell r="G19">
            <v>1500</v>
          </cell>
        </row>
        <row r="20">
          <cell r="B20" t="str">
            <v>Accounting Analyst</v>
          </cell>
          <cell r="C20" t="str">
            <v>ACCAN</v>
          </cell>
          <cell r="D20">
            <v>35</v>
          </cell>
          <cell r="E20">
            <v>35148.75</v>
          </cell>
          <cell r="G20">
            <v>1500</v>
          </cell>
        </row>
        <row r="21">
          <cell r="B21" t="str">
            <v>Accounting Clerk</v>
          </cell>
          <cell r="C21" t="str">
            <v>ACCC</v>
          </cell>
          <cell r="D21">
            <v>35</v>
          </cell>
          <cell r="E21">
            <v>21712.6</v>
          </cell>
          <cell r="G21">
            <v>1500</v>
          </cell>
        </row>
        <row r="22">
          <cell r="B22" t="str">
            <v>AM/FM Technician</v>
          </cell>
          <cell r="C22" t="str">
            <v>AMFM</v>
          </cell>
          <cell r="D22">
            <v>35</v>
          </cell>
          <cell r="E22">
            <v>64701</v>
          </cell>
          <cell r="G22">
            <v>1500</v>
          </cell>
        </row>
        <row r="23">
          <cell r="B23" t="str">
            <v>Cable Splicer - 1st Class</v>
          </cell>
          <cell r="C23" t="str">
            <v>CS1</v>
          </cell>
          <cell r="D23">
            <v>40</v>
          </cell>
          <cell r="E23">
            <v>54241.2</v>
          </cell>
          <cell r="G23">
            <v>1600</v>
          </cell>
        </row>
        <row r="24">
          <cell r="B24" t="str">
            <v>Cable Splicer - 2nd Class</v>
          </cell>
          <cell r="C24" t="str">
            <v>CS2</v>
          </cell>
          <cell r="D24">
            <v>40</v>
          </cell>
          <cell r="E24">
            <v>50247.6</v>
          </cell>
          <cell r="G24">
            <v>1600</v>
          </cell>
        </row>
        <row r="25">
          <cell r="B25" t="str">
            <v>Call Centre Coordinator</v>
          </cell>
          <cell r="C25" t="str">
            <v>CCCO</v>
          </cell>
          <cell r="D25">
            <v>35</v>
          </cell>
          <cell r="E25">
            <v>28938</v>
          </cell>
          <cell r="G25">
            <v>1500</v>
          </cell>
        </row>
        <row r="26">
          <cell r="B26" t="str">
            <v>Cashier</v>
          </cell>
          <cell r="C26" t="str">
            <v>CASH</v>
          </cell>
          <cell r="D26">
            <v>35</v>
          </cell>
          <cell r="E26">
            <v>21011.9</v>
          </cell>
          <cell r="G26">
            <v>1500</v>
          </cell>
        </row>
        <row r="27">
          <cell r="B27" t="str">
            <v>CIS Analyst</v>
          </cell>
          <cell r="C27" t="str">
            <v>CISAN</v>
          </cell>
          <cell r="D27">
            <v>35</v>
          </cell>
          <cell r="E27">
            <v>32350.5</v>
          </cell>
          <cell r="G27">
            <v>1500</v>
          </cell>
        </row>
        <row r="28">
          <cell r="B28" t="str">
            <v>Cleaner</v>
          </cell>
          <cell r="C28" t="str">
            <v>CLN</v>
          </cell>
          <cell r="D28">
            <v>22</v>
          </cell>
          <cell r="E28">
            <v>10976.68</v>
          </cell>
          <cell r="G28" t="e">
            <v>#N/A</v>
          </cell>
        </row>
        <row r="29">
          <cell r="B29" t="str">
            <v>Collections Clerk</v>
          </cell>
          <cell r="C29" t="str">
            <v>CTY</v>
          </cell>
          <cell r="D29">
            <v>35</v>
          </cell>
          <cell r="E29">
            <v>23004.799999999999</v>
          </cell>
          <cell r="G29">
            <v>1500</v>
          </cell>
        </row>
        <row r="30">
          <cell r="B30" t="str">
            <v>Conservation Clerk</v>
          </cell>
          <cell r="C30" t="str">
            <v>CONC</v>
          </cell>
          <cell r="D30">
            <v>35</v>
          </cell>
          <cell r="E30">
            <v>19706.05</v>
          </cell>
          <cell r="G30">
            <v>1500</v>
          </cell>
        </row>
        <row r="31">
          <cell r="B31" t="str">
            <v>Console Operator</v>
          </cell>
          <cell r="C31" t="str">
            <v>CONOP</v>
          </cell>
          <cell r="D31">
            <v>35</v>
          </cell>
          <cell r="E31">
            <v>28938</v>
          </cell>
          <cell r="G31">
            <v>1500</v>
          </cell>
        </row>
        <row r="32">
          <cell r="B32" t="str">
            <v>Construction Clerk</v>
          </cell>
          <cell r="C32" t="str">
            <v>CCLK</v>
          </cell>
          <cell r="D32">
            <v>40</v>
          </cell>
          <cell r="E32">
            <v>41620.800000000003</v>
          </cell>
          <cell r="G32">
            <v>1600</v>
          </cell>
        </row>
        <row r="33">
          <cell r="B33" t="str">
            <v>Contractor Inspector</v>
          </cell>
          <cell r="C33" t="str">
            <v>CONINS</v>
          </cell>
          <cell r="D33">
            <v>40</v>
          </cell>
          <cell r="E33">
            <v>36160.800000000003</v>
          </cell>
          <cell r="G33">
            <v>1600</v>
          </cell>
        </row>
        <row r="34">
          <cell r="B34" t="str">
            <v>Creditron Operator</v>
          </cell>
          <cell r="C34" t="str">
            <v>CROP</v>
          </cell>
          <cell r="D34">
            <v>35</v>
          </cell>
          <cell r="E34">
            <v>19401.2</v>
          </cell>
          <cell r="G34">
            <v>1500</v>
          </cell>
        </row>
        <row r="35">
          <cell r="B35" t="str">
            <v>Customer Service Co-ordinator</v>
          </cell>
          <cell r="C35" t="str">
            <v>STEN</v>
          </cell>
          <cell r="D35">
            <v>35</v>
          </cell>
          <cell r="E35">
            <v>24278.799999999999</v>
          </cell>
          <cell r="G35">
            <v>1500</v>
          </cell>
        </row>
        <row r="36">
          <cell r="B36" t="str">
            <v>Customer Service Representative</v>
          </cell>
          <cell r="C36" t="str">
            <v>CSR</v>
          </cell>
          <cell r="D36">
            <v>36.25</v>
          </cell>
          <cell r="E36">
            <v>22447.49</v>
          </cell>
          <cell r="G36" t="e">
            <v>#N/A</v>
          </cell>
        </row>
        <row r="37">
          <cell r="B37" t="str">
            <v>Day Shift Operator</v>
          </cell>
          <cell r="C37" t="str">
            <v>DSO</v>
          </cell>
          <cell r="D37">
            <v>40</v>
          </cell>
          <cell r="E37">
            <v>40248</v>
          </cell>
          <cell r="G37">
            <v>1600</v>
          </cell>
        </row>
        <row r="38">
          <cell r="B38" t="str">
            <v>Engineering Draftsperson</v>
          </cell>
          <cell r="C38" t="str">
            <v>EDFT</v>
          </cell>
          <cell r="D38">
            <v>35</v>
          </cell>
          <cell r="E38">
            <v>51014.6</v>
          </cell>
          <cell r="G38">
            <v>1500</v>
          </cell>
        </row>
        <row r="39">
          <cell r="B39" t="str">
            <v>Engineering Records Clerk</v>
          </cell>
          <cell r="C39" t="str">
            <v>EREC</v>
          </cell>
          <cell r="D39">
            <v>35</v>
          </cell>
          <cell r="E39">
            <v>46009.599999999999</v>
          </cell>
          <cell r="G39">
            <v>1500</v>
          </cell>
        </row>
        <row r="40">
          <cell r="B40" t="str">
            <v>Engineering Records Coordinator</v>
          </cell>
          <cell r="C40" t="str">
            <v>ERECO</v>
          </cell>
          <cell r="D40">
            <v>35</v>
          </cell>
          <cell r="E40">
            <v>57876</v>
          </cell>
          <cell r="G40">
            <v>1500</v>
          </cell>
        </row>
        <row r="41">
          <cell r="B41" t="str">
            <v>Engineering Technician 2</v>
          </cell>
          <cell r="C41" t="str">
            <v>ETECH2</v>
          </cell>
          <cell r="D41">
            <v>35</v>
          </cell>
          <cell r="E41">
            <v>25104.625</v>
          </cell>
          <cell r="G41">
            <v>1500</v>
          </cell>
        </row>
        <row r="42">
          <cell r="B42" t="str">
            <v>Engineering Technologist</v>
          </cell>
          <cell r="C42" t="str">
            <v>ETECHNO</v>
          </cell>
          <cell r="D42">
            <v>35</v>
          </cell>
          <cell r="E42">
            <v>35726.6</v>
          </cell>
          <cell r="G42">
            <v>1500</v>
          </cell>
        </row>
        <row r="43">
          <cell r="B43" t="str">
            <v>Facilities Maintainer</v>
          </cell>
          <cell r="C43" t="str">
            <v>FACM</v>
          </cell>
          <cell r="D43">
            <v>40</v>
          </cell>
          <cell r="E43">
            <v>29161.599999999999</v>
          </cell>
          <cell r="G43">
            <v>1600</v>
          </cell>
        </row>
        <row r="44">
          <cell r="B44" t="str">
            <v>Fleet Clerk</v>
          </cell>
          <cell r="C44" t="str">
            <v>FLTC</v>
          </cell>
          <cell r="D44">
            <v>40</v>
          </cell>
          <cell r="E44">
            <v>26291.200000000001</v>
          </cell>
          <cell r="G44">
            <v>1600</v>
          </cell>
        </row>
        <row r="45">
          <cell r="B45" t="str">
            <v>Fleet Coordinator</v>
          </cell>
          <cell r="C45" t="str">
            <v>FLTCO</v>
          </cell>
          <cell r="D45">
            <v>40</v>
          </cell>
          <cell r="E45">
            <v>29151.200000000001</v>
          </cell>
          <cell r="G45">
            <v>1600</v>
          </cell>
        </row>
        <row r="46">
          <cell r="B46" t="str">
            <v>Head Billing Clerk</v>
          </cell>
          <cell r="C46" t="str">
            <v>HBC</v>
          </cell>
          <cell r="D46">
            <v>35</v>
          </cell>
          <cell r="E46">
            <v>32341.4</v>
          </cell>
          <cell r="G46">
            <v>1500</v>
          </cell>
        </row>
        <row r="47">
          <cell r="B47" t="str">
            <v>Inventory Control Clerk</v>
          </cell>
          <cell r="C47" t="str">
            <v>ICC</v>
          </cell>
          <cell r="D47">
            <v>40</v>
          </cell>
          <cell r="E47">
            <v>26291.200000000001</v>
          </cell>
          <cell r="G47">
            <v>1600</v>
          </cell>
        </row>
        <row r="48">
          <cell r="B48" t="str">
            <v>Key Clerk</v>
          </cell>
          <cell r="C48" t="str">
            <v>KYC</v>
          </cell>
          <cell r="D48">
            <v>35</v>
          </cell>
          <cell r="E48">
            <v>21712.6</v>
          </cell>
          <cell r="G48">
            <v>1500</v>
          </cell>
        </row>
        <row r="49">
          <cell r="B49" t="str">
            <v>Labourer</v>
          </cell>
          <cell r="C49" t="str">
            <v>LAB</v>
          </cell>
          <cell r="D49">
            <v>40</v>
          </cell>
          <cell r="E49">
            <v>39436.800000000003</v>
          </cell>
          <cell r="G49">
            <v>1600</v>
          </cell>
        </row>
        <row r="50">
          <cell r="B50" t="str">
            <v>Lead Hand</v>
          </cell>
          <cell r="C50" t="str">
            <v>LH</v>
          </cell>
          <cell r="D50">
            <v>40</v>
          </cell>
          <cell r="E50">
            <v>58718.400000000001</v>
          </cell>
          <cell r="G50">
            <v>1600</v>
          </cell>
        </row>
        <row r="51">
          <cell r="B51" t="str">
            <v>Lead Hand Facilities Maintainer</v>
          </cell>
          <cell r="C51" t="str">
            <v>LHFAC</v>
          </cell>
          <cell r="D51">
            <v>40</v>
          </cell>
          <cell r="E51">
            <v>33072</v>
          </cell>
          <cell r="G51">
            <v>1600</v>
          </cell>
        </row>
        <row r="52">
          <cell r="B52" t="str">
            <v>Lead Hand Mechanic</v>
          </cell>
          <cell r="C52" t="str">
            <v>LHMEC</v>
          </cell>
          <cell r="D52">
            <v>40</v>
          </cell>
          <cell r="E52">
            <v>36920</v>
          </cell>
          <cell r="G52">
            <v>1600</v>
          </cell>
        </row>
        <row r="53">
          <cell r="B53" t="str">
            <v>Lead Hand Substations</v>
          </cell>
          <cell r="C53" t="str">
            <v>LHSUB</v>
          </cell>
          <cell r="D53">
            <v>40</v>
          </cell>
          <cell r="E53">
            <v>58718.400000000001</v>
          </cell>
          <cell r="G53">
            <v>1600</v>
          </cell>
        </row>
        <row r="54">
          <cell r="B54" t="str">
            <v>Line Maintainer - 1st Class</v>
          </cell>
          <cell r="C54" t="str">
            <v>LM</v>
          </cell>
          <cell r="D54">
            <v>40</v>
          </cell>
          <cell r="E54">
            <v>54022.485000000001</v>
          </cell>
          <cell r="G54">
            <v>1600</v>
          </cell>
        </row>
        <row r="55">
          <cell r="B55" t="str">
            <v>Line Maintainer - 2nd Class</v>
          </cell>
          <cell r="C55" t="str">
            <v>LM2</v>
          </cell>
          <cell r="D55">
            <v>40</v>
          </cell>
          <cell r="E55">
            <v>50247.6</v>
          </cell>
          <cell r="G55">
            <v>1600</v>
          </cell>
        </row>
        <row r="56">
          <cell r="B56" t="str">
            <v>Line Maintainer - Apprentice</v>
          </cell>
          <cell r="C56" t="str">
            <v>LMA</v>
          </cell>
          <cell r="D56">
            <v>40</v>
          </cell>
          <cell r="E56">
            <v>35389.897499999999</v>
          </cell>
          <cell r="G56">
            <v>1600</v>
          </cell>
        </row>
        <row r="57">
          <cell r="B57" t="str">
            <v>Lineman Plant Inspections</v>
          </cell>
          <cell r="C57" t="str">
            <v>LPI</v>
          </cell>
          <cell r="D57">
            <v>40</v>
          </cell>
          <cell r="E57">
            <v>47174.400000000001</v>
          </cell>
          <cell r="G57">
            <v>1600</v>
          </cell>
        </row>
        <row r="58">
          <cell r="B58" t="str">
            <v>Mail Messenger</v>
          </cell>
          <cell r="C58" t="str">
            <v>MM</v>
          </cell>
          <cell r="D58">
            <v>35</v>
          </cell>
          <cell r="E58">
            <v>18427.5</v>
          </cell>
          <cell r="G58">
            <v>1500</v>
          </cell>
        </row>
        <row r="59">
          <cell r="B59" t="str">
            <v>Maintenance Clerk</v>
          </cell>
          <cell r="C59" t="str">
            <v>MCLK</v>
          </cell>
          <cell r="D59">
            <v>40</v>
          </cell>
          <cell r="E59">
            <v>26291.200000000001</v>
          </cell>
          <cell r="G59">
            <v>1600</v>
          </cell>
        </row>
        <row r="60">
          <cell r="B60" t="str">
            <v>Mechanic</v>
          </cell>
          <cell r="C60" t="str">
            <v>MEC</v>
          </cell>
          <cell r="D60">
            <v>40</v>
          </cell>
          <cell r="E60">
            <v>34195.199999999997</v>
          </cell>
          <cell r="G60">
            <v>1600</v>
          </cell>
        </row>
        <row r="61">
          <cell r="B61" t="str">
            <v>Meter Helper</v>
          </cell>
          <cell r="C61" t="str">
            <v>MH</v>
          </cell>
          <cell r="D61">
            <v>40</v>
          </cell>
          <cell r="E61">
            <v>16608.8</v>
          </cell>
          <cell r="G61">
            <v>1600</v>
          </cell>
        </row>
        <row r="62">
          <cell r="B62" t="str">
            <v>Meter Support Clerk</v>
          </cell>
          <cell r="C62" t="str">
            <v>MSC</v>
          </cell>
          <cell r="D62">
            <v>35</v>
          </cell>
          <cell r="E62">
            <v>21565.485000000001</v>
          </cell>
          <cell r="G62">
            <v>1500</v>
          </cell>
        </row>
        <row r="63">
          <cell r="B63" t="str">
            <v>Meterperson - 1st Class</v>
          </cell>
          <cell r="C63" t="str">
            <v>MTR1</v>
          </cell>
          <cell r="D63">
            <v>40</v>
          </cell>
          <cell r="E63">
            <v>36160.800000000003</v>
          </cell>
          <cell r="G63">
            <v>1600</v>
          </cell>
        </row>
        <row r="64">
          <cell r="B64" t="str">
            <v>Meterperson - 2nd Class</v>
          </cell>
          <cell r="C64" t="str">
            <v>MTR2</v>
          </cell>
          <cell r="D64">
            <v>40</v>
          </cell>
          <cell r="E64">
            <v>33498.400000000001</v>
          </cell>
          <cell r="G64">
            <v>1600</v>
          </cell>
        </row>
        <row r="65">
          <cell r="B65" t="str">
            <v>Meterperson - 3rd Class</v>
          </cell>
          <cell r="C65" t="str">
            <v>MTR3</v>
          </cell>
          <cell r="D65">
            <v>40</v>
          </cell>
          <cell r="E65">
            <v>30607.200000000001</v>
          </cell>
          <cell r="G65">
            <v>1600</v>
          </cell>
        </row>
        <row r="66">
          <cell r="B66" t="str">
            <v>Meterperson - Apprentice</v>
          </cell>
          <cell r="C66" t="str">
            <v>MTRA</v>
          </cell>
          <cell r="D66">
            <v>40</v>
          </cell>
          <cell r="E66">
            <v>24658.400000000001</v>
          </cell>
          <cell r="G66">
            <v>1600</v>
          </cell>
        </row>
        <row r="67">
          <cell r="B67" t="str">
            <v>Meterperson, Lead Hand</v>
          </cell>
          <cell r="C67" t="str">
            <v>MPLH</v>
          </cell>
          <cell r="D67">
            <v>40</v>
          </cell>
          <cell r="E67">
            <v>39145.599999999999</v>
          </cell>
          <cell r="G67">
            <v>1600</v>
          </cell>
        </row>
        <row r="68">
          <cell r="B68" t="str">
            <v>Mobile Crane Operator</v>
          </cell>
          <cell r="C68" t="str">
            <v>MCO</v>
          </cell>
          <cell r="D68">
            <v>40</v>
          </cell>
          <cell r="E68">
            <v>45910.8</v>
          </cell>
          <cell r="G68">
            <v>1600</v>
          </cell>
        </row>
        <row r="69">
          <cell r="B69" t="str">
            <v>MV90 Operator</v>
          </cell>
          <cell r="C69" t="str">
            <v>MV90</v>
          </cell>
          <cell r="D69">
            <v>35</v>
          </cell>
          <cell r="E69">
            <v>32341.4</v>
          </cell>
          <cell r="G69">
            <v>1500</v>
          </cell>
        </row>
        <row r="70">
          <cell r="B70" t="str">
            <v>Op-1</v>
          </cell>
          <cell r="C70" t="str">
            <v>OP1</v>
          </cell>
          <cell r="D70">
            <v>40</v>
          </cell>
          <cell r="E70">
            <v>38614.254999999997</v>
          </cell>
          <cell r="G70">
            <v>1600</v>
          </cell>
        </row>
        <row r="71">
          <cell r="B71" t="str">
            <v>Operating Team Leader</v>
          </cell>
          <cell r="C71" t="str">
            <v>OPTL</v>
          </cell>
          <cell r="D71">
            <v>40</v>
          </cell>
          <cell r="E71">
            <v>40038.050000000003</v>
          </cell>
          <cell r="G71">
            <v>1600</v>
          </cell>
        </row>
        <row r="72">
          <cell r="B72" t="str">
            <v>PC Technician</v>
          </cell>
          <cell r="C72" t="str">
            <v>PCTECH</v>
          </cell>
          <cell r="D72">
            <v>35</v>
          </cell>
          <cell r="E72">
            <v>28938</v>
          </cell>
          <cell r="G72">
            <v>1500</v>
          </cell>
        </row>
        <row r="73">
          <cell r="B73" t="str">
            <v>Pre-authorized Clerk</v>
          </cell>
          <cell r="C73" t="str">
            <v>PAUC</v>
          </cell>
          <cell r="D73">
            <v>35</v>
          </cell>
          <cell r="E73">
            <v>23004.799999999999</v>
          </cell>
          <cell r="G73">
            <v>1500</v>
          </cell>
        </row>
        <row r="74">
          <cell r="B74" t="str">
            <v>Public Relations Clerk</v>
          </cell>
          <cell r="C74" t="str">
            <v>PRCLK</v>
          </cell>
          <cell r="D74">
            <v>35</v>
          </cell>
          <cell r="E74">
            <v>24278.799999999999</v>
          </cell>
          <cell r="G74">
            <v>1500</v>
          </cell>
        </row>
        <row r="75">
          <cell r="B75" t="str">
            <v>Rates Analyst</v>
          </cell>
          <cell r="C75" t="str">
            <v>RATEA</v>
          </cell>
          <cell r="D75">
            <v>35</v>
          </cell>
          <cell r="E75">
            <v>30648.799999999999</v>
          </cell>
          <cell r="G75">
            <v>1500</v>
          </cell>
        </row>
        <row r="76">
          <cell r="B76" t="str">
            <v>Regulatory Coordinator</v>
          </cell>
          <cell r="C76" t="str">
            <v>REGCO</v>
          </cell>
          <cell r="D76">
            <v>35</v>
          </cell>
          <cell r="E76">
            <v>25507.3</v>
          </cell>
          <cell r="G76">
            <v>1500</v>
          </cell>
        </row>
        <row r="77">
          <cell r="B77" t="str">
            <v>Senior Cashier</v>
          </cell>
          <cell r="C77" t="str">
            <v>SCASH</v>
          </cell>
          <cell r="D77">
            <v>35</v>
          </cell>
          <cell r="E77">
            <v>23004.799999999999</v>
          </cell>
          <cell r="G77">
            <v>1500</v>
          </cell>
        </row>
        <row r="78">
          <cell r="B78" t="str">
            <v>Service Lineperson</v>
          </cell>
          <cell r="C78" t="str">
            <v>SLP</v>
          </cell>
          <cell r="D78">
            <v>40</v>
          </cell>
          <cell r="E78">
            <v>47268</v>
          </cell>
          <cell r="G78">
            <v>1600</v>
          </cell>
        </row>
        <row r="79">
          <cell r="B79" t="str">
            <v>Sr. Customer Serv. Clerk</v>
          </cell>
          <cell r="C79" t="str">
            <v>SRCSC</v>
          </cell>
          <cell r="D79">
            <v>35</v>
          </cell>
          <cell r="E79">
            <v>25507.3</v>
          </cell>
          <cell r="G79">
            <v>1500</v>
          </cell>
        </row>
        <row r="80">
          <cell r="B80" t="str">
            <v>Storekeeper</v>
          </cell>
          <cell r="C80" t="str">
            <v>ASK</v>
          </cell>
          <cell r="D80">
            <v>40</v>
          </cell>
          <cell r="E80">
            <v>26388.264999999999</v>
          </cell>
          <cell r="G80">
            <v>1600</v>
          </cell>
        </row>
        <row r="81">
          <cell r="B81" t="str">
            <v>Storekeeper - 1st 6 mos</v>
          </cell>
          <cell r="C81" t="str">
            <v>SKA</v>
          </cell>
          <cell r="D81">
            <v>40</v>
          </cell>
          <cell r="E81">
            <v>30035.200000000001</v>
          </cell>
          <cell r="G81">
            <v>1600</v>
          </cell>
        </row>
        <row r="82">
          <cell r="B82" t="str">
            <v>Storekeeper 1st Class</v>
          </cell>
          <cell r="C82" t="str">
            <v>SK1</v>
          </cell>
          <cell r="D82">
            <v>40</v>
          </cell>
          <cell r="E82">
            <v>27279.200000000001</v>
          </cell>
          <cell r="G82">
            <v>1600</v>
          </cell>
        </row>
        <row r="83">
          <cell r="B83" t="str">
            <v>Storekeeper 2nd 6 mos</v>
          </cell>
          <cell r="C83" t="str">
            <v>STK2</v>
          </cell>
          <cell r="D83">
            <v>40</v>
          </cell>
          <cell r="E83">
            <v>24180</v>
          </cell>
          <cell r="G83">
            <v>1600</v>
          </cell>
        </row>
        <row r="84">
          <cell r="B84" t="str">
            <v>Storekeeper 2nd Class</v>
          </cell>
          <cell r="C84" t="str">
            <v>SK2</v>
          </cell>
          <cell r="D84">
            <v>40</v>
          </cell>
          <cell r="E84">
            <v>26457.599999999999</v>
          </cell>
          <cell r="G84">
            <v>1600</v>
          </cell>
        </row>
        <row r="85">
          <cell r="B85" t="str">
            <v>Substation Maintainer 1st Class</v>
          </cell>
          <cell r="C85" t="str">
            <v>SM1</v>
          </cell>
          <cell r="D85">
            <v>40</v>
          </cell>
          <cell r="E85">
            <v>54241.2</v>
          </cell>
          <cell r="G85">
            <v>1600</v>
          </cell>
        </row>
        <row r="86">
          <cell r="B86" t="str">
            <v>Time of Use Street Team Lead</v>
          </cell>
          <cell r="C86" t="str">
            <v>TUSTL</v>
          </cell>
          <cell r="D86">
            <v>35</v>
          </cell>
          <cell r="E86">
            <v>19110</v>
          </cell>
          <cell r="G86">
            <v>1500</v>
          </cell>
        </row>
        <row r="87">
          <cell r="B87" t="str">
            <v>Transformer Maintainer - 1st Class</v>
          </cell>
          <cell r="C87" t="str">
            <v>TM1</v>
          </cell>
          <cell r="D87">
            <v>40</v>
          </cell>
          <cell r="E87">
            <v>32864</v>
          </cell>
          <cell r="G87">
            <v>1600</v>
          </cell>
        </row>
        <row r="88">
          <cell r="B88" t="str">
            <v>Troubleperson</v>
          </cell>
          <cell r="C88" t="str">
            <v>TRBL</v>
          </cell>
          <cell r="D88">
            <v>40</v>
          </cell>
          <cell r="E88">
            <v>58718.400000000001</v>
          </cell>
          <cell r="G88">
            <v>1600</v>
          </cell>
        </row>
        <row r="89">
          <cell r="B89" t="str">
            <v>UG Cable Splicer Lead hand</v>
          </cell>
          <cell r="C89" t="str">
            <v>CSLH</v>
          </cell>
          <cell r="D89">
            <v>40</v>
          </cell>
          <cell r="E89">
            <v>58718.400000000001</v>
          </cell>
          <cell r="G89">
            <v>1600</v>
          </cell>
        </row>
        <row r="90">
          <cell r="B90" t="str">
            <v>Underground Duct Crew Lead Hand</v>
          </cell>
          <cell r="C90" t="str">
            <v>DCLH</v>
          </cell>
          <cell r="D90">
            <v>40</v>
          </cell>
          <cell r="E90">
            <v>50294.400000000001</v>
          </cell>
          <cell r="G90">
            <v>1600</v>
          </cell>
        </row>
        <row r="91">
          <cell r="B91" t="str">
            <v>Utility Vac Truck 1st Class "A"</v>
          </cell>
          <cell r="C91" t="str">
            <v>UVT1A</v>
          </cell>
          <cell r="D91">
            <v>40</v>
          </cell>
          <cell r="E91">
            <v>45910.8</v>
          </cell>
          <cell r="G91">
            <v>1600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0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4">
          <cell r="G104">
            <v>0</v>
          </cell>
        </row>
        <row r="105">
          <cell r="G105">
            <v>0</v>
          </cell>
        </row>
        <row r="106">
          <cell r="G106">
            <v>0</v>
          </cell>
        </row>
        <row r="107">
          <cell r="G107">
            <v>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33">
          <cell r="B133" t="str">
            <v>100-101</v>
          </cell>
        </row>
        <row r="134">
          <cell r="B134" t="str">
            <v>200-101</v>
          </cell>
        </row>
        <row r="135">
          <cell r="B135" t="str">
            <v>201-101</v>
          </cell>
        </row>
        <row r="136">
          <cell r="B136" t="str">
            <v>205-101</v>
          </cell>
        </row>
        <row r="137">
          <cell r="B137" t="str">
            <v>210-101</v>
          </cell>
        </row>
        <row r="138">
          <cell r="B138" t="str">
            <v>211-101</v>
          </cell>
        </row>
        <row r="139">
          <cell r="B139" t="str">
            <v>212-101</v>
          </cell>
        </row>
        <row r="140">
          <cell r="B140" t="str">
            <v>213-101</v>
          </cell>
        </row>
        <row r="141">
          <cell r="B141" t="str">
            <v>300-101</v>
          </cell>
        </row>
        <row r="142">
          <cell r="B142" t="str">
            <v>301-101</v>
          </cell>
        </row>
        <row r="143">
          <cell r="B143" t="str">
            <v>302-101</v>
          </cell>
        </row>
        <row r="144">
          <cell r="B144" t="str">
            <v>303-101</v>
          </cell>
        </row>
        <row r="145">
          <cell r="B145" t="str">
            <v>303-102</v>
          </cell>
        </row>
        <row r="146">
          <cell r="B146" t="str">
            <v>304-101</v>
          </cell>
        </row>
        <row r="147">
          <cell r="B147" t="str">
            <v>304-102</v>
          </cell>
        </row>
        <row r="148">
          <cell r="B148" t="str">
            <v>305-101</v>
          </cell>
        </row>
        <row r="149">
          <cell r="B149" t="str">
            <v>306-101</v>
          </cell>
        </row>
        <row r="150">
          <cell r="B150" t="str">
            <v>306-102</v>
          </cell>
        </row>
        <row r="151">
          <cell r="B151" t="str">
            <v>310-101</v>
          </cell>
        </row>
        <row r="152">
          <cell r="B152" t="str">
            <v>310-102</v>
          </cell>
        </row>
        <row r="153">
          <cell r="B153" t="str">
            <v>311-101</v>
          </cell>
        </row>
        <row r="154">
          <cell r="B154" t="str">
            <v>311-102</v>
          </cell>
        </row>
        <row r="155">
          <cell r="B155" t="str">
            <v>312-101</v>
          </cell>
        </row>
        <row r="156">
          <cell r="B156" t="str">
            <v>312-102</v>
          </cell>
        </row>
        <row r="157">
          <cell r="B157" t="str">
            <v>313-101</v>
          </cell>
        </row>
        <row r="158">
          <cell r="B158" t="str">
            <v>313-102</v>
          </cell>
        </row>
        <row r="159">
          <cell r="B159" t="str">
            <v>314-101</v>
          </cell>
        </row>
        <row r="160">
          <cell r="B160" t="str">
            <v>315-101</v>
          </cell>
        </row>
        <row r="161">
          <cell r="B161" t="str">
            <v>330-101</v>
          </cell>
        </row>
        <row r="162">
          <cell r="B162" t="str">
            <v>392-101</v>
          </cell>
        </row>
        <row r="163">
          <cell r="B163" t="str">
            <v>400-101</v>
          </cell>
        </row>
        <row r="164">
          <cell r="B164" t="str">
            <v>500-101</v>
          </cell>
        </row>
        <row r="165">
          <cell r="B165" t="str">
            <v>501-101</v>
          </cell>
        </row>
        <row r="166">
          <cell r="B166" t="str">
            <v>502-101</v>
          </cell>
        </row>
        <row r="167">
          <cell r="B167" t="str">
            <v>502-102</v>
          </cell>
        </row>
        <row r="168">
          <cell r="B168" t="str">
            <v>503-101</v>
          </cell>
        </row>
        <row r="169">
          <cell r="B169" t="str">
            <v>503-102</v>
          </cell>
        </row>
        <row r="170">
          <cell r="B170" t="str">
            <v>504-101</v>
          </cell>
        </row>
        <row r="171">
          <cell r="B171" t="str">
            <v>521-101</v>
          </cell>
        </row>
        <row r="172">
          <cell r="B172" t="str">
            <v>522-101</v>
          </cell>
        </row>
        <row r="173">
          <cell r="B173" t="str">
            <v>523-101</v>
          </cell>
        </row>
        <row r="174">
          <cell r="B174" t="str">
            <v>523-102</v>
          </cell>
        </row>
        <row r="175">
          <cell r="B175" t="str">
            <v>524-101</v>
          </cell>
        </row>
        <row r="176">
          <cell r="B176" t="str">
            <v>525-101</v>
          </cell>
        </row>
        <row r="177">
          <cell r="B177" t="str">
            <v>525-102</v>
          </cell>
        </row>
        <row r="178">
          <cell r="B178" t="str">
            <v>543-101</v>
          </cell>
        </row>
        <row r="179">
          <cell r="B179" t="str">
            <v>544-101</v>
          </cell>
        </row>
        <row r="180">
          <cell r="B180" t="str">
            <v>544-102</v>
          </cell>
        </row>
        <row r="181">
          <cell r="B181" t="str">
            <v>545-101</v>
          </cell>
        </row>
        <row r="182">
          <cell r="B182" t="str">
            <v>545-102</v>
          </cell>
        </row>
        <row r="183">
          <cell r="B183" t="str">
            <v>591-101</v>
          </cell>
        </row>
        <row r="184">
          <cell r="B184" t="str">
            <v>592-101</v>
          </cell>
        </row>
        <row r="185">
          <cell r="B185" t="str">
            <v>593-101</v>
          </cell>
        </row>
        <row r="186">
          <cell r="B186" t="str">
            <v>600-101</v>
          </cell>
        </row>
        <row r="187">
          <cell r="B187" t="str">
            <v>601-101</v>
          </cell>
        </row>
        <row r="188">
          <cell r="B188" t="str">
            <v>620-101</v>
          </cell>
        </row>
        <row r="189">
          <cell r="B189" t="str">
            <v>650-101</v>
          </cell>
        </row>
        <row r="190">
          <cell r="B190" t="str">
            <v>651-101</v>
          </cell>
        </row>
        <row r="191">
          <cell r="B191" t="str">
            <v>652-101</v>
          </cell>
        </row>
        <row r="192">
          <cell r="B192" t="str">
            <v>653-101</v>
          </cell>
        </row>
        <row r="193">
          <cell r="B193" t="str">
            <v>654-101</v>
          </cell>
        </row>
        <row r="194">
          <cell r="B194" t="str">
            <v>654-102</v>
          </cell>
        </row>
        <row r="195">
          <cell r="B195" t="str">
            <v>680-101</v>
          </cell>
        </row>
        <row r="196">
          <cell r="B196" t="str">
            <v>800-101</v>
          </cell>
        </row>
        <row r="1188">
          <cell r="C1188">
            <v>1</v>
          </cell>
          <cell r="D1188">
            <v>1</v>
          </cell>
          <cell r="E1188" t="str">
            <v>ETECHNO</v>
          </cell>
          <cell r="F1188" t="str">
            <v>Engineering Technologist</v>
          </cell>
          <cell r="G1188" t="str">
            <v>W</v>
          </cell>
          <cell r="H1188">
            <v>71.453197916666667</v>
          </cell>
          <cell r="I1188">
            <v>1500</v>
          </cell>
        </row>
        <row r="1189">
          <cell r="C1189">
            <v>2</v>
          </cell>
          <cell r="D1189">
            <v>1</v>
          </cell>
          <cell r="E1189" t="str">
            <v>MTR3</v>
          </cell>
          <cell r="F1189" t="str">
            <v>Meterperson - 3rd Class</v>
          </cell>
          <cell r="G1189" t="str">
            <v>W</v>
          </cell>
          <cell r="H1189">
            <v>57.388500976562497</v>
          </cell>
          <cell r="I1189">
            <v>1600</v>
          </cell>
        </row>
        <row r="1190">
          <cell r="C1190">
            <v>3</v>
          </cell>
          <cell r="D1190">
            <v>1</v>
          </cell>
          <cell r="E1190" t="str">
            <v>MPLH</v>
          </cell>
          <cell r="F1190" t="str">
            <v>Meterperson, Lead Hand</v>
          </cell>
          <cell r="G1190" t="str">
            <v>W</v>
          </cell>
          <cell r="H1190">
            <v>73.397998046875003</v>
          </cell>
          <cell r="I1190">
            <v>1600</v>
          </cell>
        </row>
        <row r="1191">
          <cell r="C1191">
            <v>4</v>
          </cell>
          <cell r="D1191">
            <v>8</v>
          </cell>
          <cell r="E1191" t="str">
            <v>MTR1</v>
          </cell>
          <cell r="F1191" t="str">
            <v>Meterperson - 1st Class</v>
          </cell>
          <cell r="G1191" t="str">
            <v>W</v>
          </cell>
          <cell r="H1191">
            <v>67.801499023437501</v>
          </cell>
          <cell r="I1191">
            <v>1600</v>
          </cell>
        </row>
        <row r="1192">
          <cell r="C1192">
            <v>0</v>
          </cell>
          <cell r="D1192">
            <v>0</v>
          </cell>
          <cell r="E1192" t="str">
            <v>MTR1</v>
          </cell>
          <cell r="F1192" t="str">
            <v>Meterperson - 1st Class</v>
          </cell>
          <cell r="G1192" t="str">
            <v>W</v>
          </cell>
          <cell r="H1192">
            <v>67.801499023437501</v>
          </cell>
          <cell r="I1192">
            <v>1600</v>
          </cell>
        </row>
        <row r="1193">
          <cell r="C1193">
            <v>0</v>
          </cell>
          <cell r="D1193">
            <v>0</v>
          </cell>
          <cell r="E1193" t="str">
            <v>MTR1</v>
          </cell>
          <cell r="F1193" t="str">
            <v>Meterperson - 1st Class</v>
          </cell>
          <cell r="G1193" t="str">
            <v>W</v>
          </cell>
          <cell r="H1193">
            <v>67.801499023437501</v>
          </cell>
          <cell r="I1193">
            <v>1600</v>
          </cell>
        </row>
        <row r="1194">
          <cell r="C1194">
            <v>0</v>
          </cell>
          <cell r="D1194">
            <v>0</v>
          </cell>
          <cell r="E1194" t="str">
            <v>MTR1</v>
          </cell>
          <cell r="F1194" t="str">
            <v>Meterperson - 1st Class</v>
          </cell>
          <cell r="G1194" t="str">
            <v>W</v>
          </cell>
          <cell r="H1194">
            <v>67.801499023437501</v>
          </cell>
          <cell r="I1194">
            <v>1600</v>
          </cell>
        </row>
        <row r="1195">
          <cell r="C1195">
            <v>0</v>
          </cell>
          <cell r="D1195">
            <v>0</v>
          </cell>
          <cell r="E1195" t="str">
            <v>MTR1</v>
          </cell>
          <cell r="F1195" t="str">
            <v>Meterperson - 1st Class</v>
          </cell>
          <cell r="G1195" t="str">
            <v>W</v>
          </cell>
          <cell r="H1195">
            <v>67.801499023437501</v>
          </cell>
          <cell r="I1195">
            <v>1600</v>
          </cell>
        </row>
        <row r="1196">
          <cell r="C1196">
            <v>5</v>
          </cell>
          <cell r="D1196">
            <v>1</v>
          </cell>
          <cell r="E1196" t="str">
            <v>SCC</v>
          </cell>
          <cell r="F1196" t="str">
            <v>Supervisor, Customer Connections</v>
          </cell>
          <cell r="G1196" t="str">
            <v>P</v>
          </cell>
          <cell r="H1196">
            <v>84.962177734375004</v>
          </cell>
          <cell r="I1196">
            <v>1600</v>
          </cell>
        </row>
        <row r="1197">
          <cell r="C1197">
            <v>6</v>
          </cell>
          <cell r="D1197">
            <v>1</v>
          </cell>
          <cell r="E1197" t="str">
            <v>MTR2</v>
          </cell>
          <cell r="F1197" t="str">
            <v>Meterperson - 2nd Class</v>
          </cell>
          <cell r="G1197" t="str">
            <v>W</v>
          </cell>
          <cell r="H1197">
            <v>62.809501953125</v>
          </cell>
          <cell r="I1197">
            <v>1600</v>
          </cell>
        </row>
        <row r="1198">
          <cell r="C1198">
            <v>7</v>
          </cell>
          <cell r="D1198">
            <v>4</v>
          </cell>
          <cell r="E1198" t="str">
            <v>MSC</v>
          </cell>
          <cell r="F1198" t="str">
            <v>Meter Support Clerk</v>
          </cell>
          <cell r="G1198" t="str">
            <v>W</v>
          </cell>
          <cell r="H1198">
            <v>42.023799479166669</v>
          </cell>
          <cell r="I1198">
            <v>1500</v>
          </cell>
        </row>
        <row r="1199">
          <cell r="C1199">
            <v>0</v>
          </cell>
          <cell r="D1199">
            <v>0</v>
          </cell>
          <cell r="E1199" t="str">
            <v>MSC</v>
          </cell>
          <cell r="F1199" t="str">
            <v>Meter Support Clerk</v>
          </cell>
          <cell r="G1199" t="str">
            <v>W</v>
          </cell>
          <cell r="H1199">
            <v>57.875999999999998</v>
          </cell>
          <cell r="I1199">
            <v>1500</v>
          </cell>
        </row>
        <row r="1200">
          <cell r="C1200">
            <v>0</v>
          </cell>
          <cell r="D1200">
            <v>0</v>
          </cell>
          <cell r="E1200" t="str">
            <v>MSC</v>
          </cell>
          <cell r="F1200" t="str">
            <v>Meter Support Clerk</v>
          </cell>
          <cell r="G1200" t="str">
            <v>W</v>
          </cell>
          <cell r="H1200">
            <v>42.023799479166669</v>
          </cell>
          <cell r="I1200">
            <v>1500</v>
          </cell>
        </row>
        <row r="1201">
          <cell r="C1201">
            <v>0</v>
          </cell>
          <cell r="D1201">
            <v>0</v>
          </cell>
          <cell r="E1201" t="str">
            <v>MSC</v>
          </cell>
          <cell r="F1201" t="str">
            <v>Meter Support Clerk</v>
          </cell>
          <cell r="G1201" t="str">
            <v>W</v>
          </cell>
          <cell r="H1201">
            <v>42.023799479166669</v>
          </cell>
          <cell r="I1201">
            <v>1500</v>
          </cell>
        </row>
        <row r="1202">
          <cell r="C1202">
            <v>8</v>
          </cell>
          <cell r="D1202">
            <v>3</v>
          </cell>
          <cell r="E1202" t="str">
            <v>ETECH2</v>
          </cell>
          <cell r="F1202" t="str">
            <v>Engineering Technician 2</v>
          </cell>
          <cell r="G1202" t="str">
            <v>W</v>
          </cell>
          <cell r="H1202">
            <v>51.01459895833333</v>
          </cell>
          <cell r="I1202">
            <v>1500</v>
          </cell>
        </row>
        <row r="1203">
          <cell r="C1203">
            <v>0</v>
          </cell>
          <cell r="D1203">
            <v>0</v>
          </cell>
          <cell r="E1203" t="str">
            <v>ETECH2</v>
          </cell>
          <cell r="F1203" t="str">
            <v>Engineering Technician 2</v>
          </cell>
          <cell r="G1203" t="str">
            <v>W</v>
          </cell>
          <cell r="H1203">
            <v>54.454401041666664</v>
          </cell>
          <cell r="I1203">
            <v>1500</v>
          </cell>
        </row>
        <row r="1204">
          <cell r="C1204">
            <v>0</v>
          </cell>
          <cell r="D1204">
            <v>0</v>
          </cell>
          <cell r="E1204" t="str">
            <v>MTR1</v>
          </cell>
          <cell r="F1204" t="str">
            <v>Meterperson - 1st Class</v>
          </cell>
          <cell r="G1204" t="str">
            <v>W</v>
          </cell>
          <cell r="H1204">
            <v>67.801499023437501</v>
          </cell>
          <cell r="I1204">
            <v>1600</v>
          </cell>
        </row>
        <row r="1205">
          <cell r="C1205">
            <v>9</v>
          </cell>
          <cell r="D1205">
            <v>1</v>
          </cell>
          <cell r="E1205" t="str">
            <v>MCC</v>
          </cell>
          <cell r="F1205" t="str">
            <v>Manager, Customer Connections</v>
          </cell>
          <cell r="G1205" t="str">
            <v>P</v>
          </cell>
          <cell r="H1205">
            <v>90.150380859375005</v>
          </cell>
          <cell r="I1205">
            <v>1600</v>
          </cell>
        </row>
        <row r="1206">
          <cell r="C1206">
            <v>0</v>
          </cell>
          <cell r="D1206">
            <v>0</v>
          </cell>
          <cell r="E1206" t="str">
            <v>MTR1</v>
          </cell>
          <cell r="F1206" t="str">
            <v>Meterperson - 1st Class</v>
          </cell>
          <cell r="G1206" t="str">
            <v>W</v>
          </cell>
          <cell r="H1206">
            <v>67.801499023437501</v>
          </cell>
          <cell r="I1206">
            <v>1600</v>
          </cell>
        </row>
        <row r="1207">
          <cell r="C1207">
            <v>0</v>
          </cell>
          <cell r="D1207">
            <v>0</v>
          </cell>
          <cell r="E1207" t="str">
            <v>MTR1</v>
          </cell>
          <cell r="F1207" t="str">
            <v>Meterperson - 1st Class</v>
          </cell>
          <cell r="G1207" t="str">
            <v>W</v>
          </cell>
          <cell r="H1207">
            <v>67.801499023437501</v>
          </cell>
          <cell r="I1207">
            <v>1600</v>
          </cell>
        </row>
        <row r="1208">
          <cell r="C1208">
            <v>0</v>
          </cell>
          <cell r="D1208">
            <v>0</v>
          </cell>
          <cell r="E1208" t="str">
            <v>ETECH2</v>
          </cell>
          <cell r="F1208" t="str">
            <v>Engineering Technician 2</v>
          </cell>
          <cell r="G1208" t="str">
            <v>W</v>
          </cell>
          <cell r="H1208">
            <v>51.01459895833333</v>
          </cell>
          <cell r="I1208">
            <v>1500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</row>
        <row r="1288">
          <cell r="C1288">
            <v>10</v>
          </cell>
          <cell r="D1288">
            <v>1</v>
          </cell>
          <cell r="E1288">
            <v>0</v>
          </cell>
          <cell r="F1288" t="str">
            <v>New classification</v>
          </cell>
          <cell r="G1288" t="str">
            <v>W</v>
          </cell>
          <cell r="H1288">
            <v>0</v>
          </cell>
          <cell r="I1288">
            <v>1600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 t="str">
            <v>W</v>
          </cell>
          <cell r="H1289">
            <v>0</v>
          </cell>
          <cell r="I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</row>
        <row r="1313">
          <cell r="C1313">
            <v>0</v>
          </cell>
          <cell r="D1313">
            <v>0</v>
          </cell>
          <cell r="E1313" t="str">
            <v>Student</v>
          </cell>
          <cell r="F1313">
            <v>0</v>
          </cell>
          <cell r="G1313">
            <v>0</v>
          </cell>
          <cell r="H1313">
            <v>14.56</v>
          </cell>
          <cell r="I1313">
            <v>500</v>
          </cell>
        </row>
        <row r="1314">
          <cell r="C1314">
            <v>11</v>
          </cell>
          <cell r="D1314">
            <v>1</v>
          </cell>
          <cell r="E1314" t="str">
            <v>Student</v>
          </cell>
          <cell r="F1314" t="str">
            <v>Summer Student</v>
          </cell>
          <cell r="G1314" t="str">
            <v>W</v>
          </cell>
          <cell r="H1314">
            <v>14.56</v>
          </cell>
          <cell r="I1314">
            <v>500</v>
          </cell>
        </row>
        <row r="1315">
          <cell r="C1315">
            <v>0</v>
          </cell>
          <cell r="D1315">
            <v>0</v>
          </cell>
          <cell r="E1315" t="str">
            <v>Student</v>
          </cell>
          <cell r="F1315">
            <v>0</v>
          </cell>
          <cell r="G1315">
            <v>0</v>
          </cell>
          <cell r="H1315">
            <v>14.56</v>
          </cell>
          <cell r="I1315">
            <v>500</v>
          </cell>
        </row>
        <row r="1316">
          <cell r="C1316">
            <v>0</v>
          </cell>
          <cell r="D1316">
            <v>0</v>
          </cell>
          <cell r="E1316" t="str">
            <v>Student</v>
          </cell>
          <cell r="F1316">
            <v>0</v>
          </cell>
          <cell r="G1316">
            <v>0</v>
          </cell>
          <cell r="H1316">
            <v>14.56</v>
          </cell>
          <cell r="I1316">
            <v>500</v>
          </cell>
        </row>
        <row r="1317">
          <cell r="C1317">
            <v>0</v>
          </cell>
          <cell r="D1317">
            <v>0</v>
          </cell>
          <cell r="E1317" t="str">
            <v>Student</v>
          </cell>
          <cell r="F1317">
            <v>0</v>
          </cell>
          <cell r="G1317">
            <v>0</v>
          </cell>
          <cell r="H1317">
            <v>14.56</v>
          </cell>
          <cell r="I1317">
            <v>500</v>
          </cell>
        </row>
        <row r="1318">
          <cell r="C1318">
            <v>0</v>
          </cell>
          <cell r="D1318">
            <v>0</v>
          </cell>
          <cell r="E1318" t="str">
            <v>Student</v>
          </cell>
          <cell r="F1318">
            <v>0</v>
          </cell>
          <cell r="G1318">
            <v>0</v>
          </cell>
          <cell r="H1318">
            <v>14.56</v>
          </cell>
          <cell r="I1318">
            <v>500</v>
          </cell>
        </row>
        <row r="1319">
          <cell r="C1319">
            <v>0</v>
          </cell>
          <cell r="D1319">
            <v>0</v>
          </cell>
          <cell r="E1319" t="str">
            <v>Student</v>
          </cell>
          <cell r="F1319">
            <v>0</v>
          </cell>
          <cell r="G1319">
            <v>0</v>
          </cell>
          <cell r="H1319">
            <v>14.56</v>
          </cell>
          <cell r="I1319">
            <v>500</v>
          </cell>
        </row>
        <row r="1320">
          <cell r="C1320">
            <v>0</v>
          </cell>
          <cell r="D1320">
            <v>0</v>
          </cell>
          <cell r="E1320" t="str">
            <v>Student</v>
          </cell>
          <cell r="F1320">
            <v>0</v>
          </cell>
          <cell r="G1320">
            <v>0</v>
          </cell>
          <cell r="H1320">
            <v>14.56</v>
          </cell>
          <cell r="I1320">
            <v>500</v>
          </cell>
        </row>
        <row r="1321">
          <cell r="C1321">
            <v>0</v>
          </cell>
          <cell r="D1321">
            <v>0</v>
          </cell>
          <cell r="E1321" t="str">
            <v>Student</v>
          </cell>
          <cell r="F1321">
            <v>0</v>
          </cell>
          <cell r="G1321">
            <v>0</v>
          </cell>
          <cell r="H1321">
            <v>14.56</v>
          </cell>
          <cell r="I1321">
            <v>500</v>
          </cell>
        </row>
        <row r="1322">
          <cell r="C1322">
            <v>0</v>
          </cell>
          <cell r="D1322">
            <v>0</v>
          </cell>
          <cell r="E1322" t="str">
            <v>Student</v>
          </cell>
          <cell r="F1322">
            <v>0</v>
          </cell>
          <cell r="G1322">
            <v>0</v>
          </cell>
          <cell r="H1322">
            <v>14.56</v>
          </cell>
          <cell r="I1322">
            <v>500</v>
          </cell>
        </row>
        <row r="1323">
          <cell r="C1323">
            <v>0</v>
          </cell>
          <cell r="D1323">
            <v>0</v>
          </cell>
          <cell r="E1323" t="str">
            <v>Student</v>
          </cell>
          <cell r="F1323">
            <v>0</v>
          </cell>
          <cell r="G1323">
            <v>0</v>
          </cell>
          <cell r="H1323">
            <v>14.56</v>
          </cell>
          <cell r="I1323">
            <v>500</v>
          </cell>
        </row>
        <row r="1324">
          <cell r="C1324">
            <v>0</v>
          </cell>
          <cell r="D1324">
            <v>0</v>
          </cell>
          <cell r="E1324" t="str">
            <v>Student</v>
          </cell>
          <cell r="F1324">
            <v>0</v>
          </cell>
          <cell r="G1324">
            <v>0</v>
          </cell>
          <cell r="H1324">
            <v>14.56</v>
          </cell>
          <cell r="I1324">
            <v>500</v>
          </cell>
        </row>
        <row r="1325">
          <cell r="C1325">
            <v>0</v>
          </cell>
          <cell r="D1325">
            <v>0</v>
          </cell>
          <cell r="E1325" t="str">
            <v>Student</v>
          </cell>
          <cell r="F1325">
            <v>0</v>
          </cell>
          <cell r="G1325">
            <v>0</v>
          </cell>
          <cell r="H1325">
            <v>14.56</v>
          </cell>
          <cell r="I1325">
            <v>500</v>
          </cell>
        </row>
        <row r="1326">
          <cell r="C1326">
            <v>0</v>
          </cell>
          <cell r="D1326">
            <v>0</v>
          </cell>
          <cell r="E1326" t="str">
            <v>Student</v>
          </cell>
          <cell r="F1326">
            <v>0</v>
          </cell>
          <cell r="G1326">
            <v>0</v>
          </cell>
          <cell r="H1326">
            <v>14.56</v>
          </cell>
          <cell r="I1326">
            <v>500</v>
          </cell>
        </row>
        <row r="1327">
          <cell r="C1327">
            <v>0</v>
          </cell>
          <cell r="D1327">
            <v>0</v>
          </cell>
          <cell r="E1327" t="str">
            <v>Student</v>
          </cell>
          <cell r="F1327">
            <v>0</v>
          </cell>
          <cell r="G1327">
            <v>0</v>
          </cell>
          <cell r="H1327">
            <v>14.56</v>
          </cell>
          <cell r="I1327">
            <v>500</v>
          </cell>
        </row>
        <row r="1328">
          <cell r="C1328">
            <v>0</v>
          </cell>
          <cell r="D1328">
            <v>0</v>
          </cell>
          <cell r="E1328" t="str">
            <v>Student</v>
          </cell>
          <cell r="F1328">
            <v>0</v>
          </cell>
          <cell r="G1328">
            <v>0</v>
          </cell>
          <cell r="H1328">
            <v>14.56</v>
          </cell>
          <cell r="I1328">
            <v>500</v>
          </cell>
        </row>
        <row r="1329">
          <cell r="C1329">
            <v>0</v>
          </cell>
          <cell r="D1329">
            <v>0</v>
          </cell>
          <cell r="E1329" t="str">
            <v>Student</v>
          </cell>
          <cell r="F1329">
            <v>0</v>
          </cell>
          <cell r="G1329">
            <v>0</v>
          </cell>
          <cell r="H1329">
            <v>14.56</v>
          </cell>
          <cell r="I1329">
            <v>500</v>
          </cell>
        </row>
        <row r="1330">
          <cell r="C1330">
            <v>0</v>
          </cell>
          <cell r="D1330">
            <v>0</v>
          </cell>
          <cell r="E1330" t="str">
            <v>Student</v>
          </cell>
          <cell r="F1330">
            <v>0</v>
          </cell>
          <cell r="G1330">
            <v>0</v>
          </cell>
          <cell r="H1330">
            <v>14.56</v>
          </cell>
          <cell r="I1330">
            <v>500</v>
          </cell>
        </row>
        <row r="1331">
          <cell r="C1331">
            <v>0</v>
          </cell>
          <cell r="D1331">
            <v>0</v>
          </cell>
          <cell r="E1331" t="str">
            <v>Student</v>
          </cell>
          <cell r="F1331">
            <v>0</v>
          </cell>
          <cell r="G1331">
            <v>0</v>
          </cell>
          <cell r="H1331">
            <v>14.56</v>
          </cell>
          <cell r="I1331">
            <v>500</v>
          </cell>
        </row>
        <row r="1332">
          <cell r="C1332">
            <v>0</v>
          </cell>
          <cell r="D1332">
            <v>0</v>
          </cell>
          <cell r="E1332" t="str">
            <v>Student</v>
          </cell>
          <cell r="F1332">
            <v>0</v>
          </cell>
          <cell r="G1332">
            <v>0</v>
          </cell>
          <cell r="H1332">
            <v>14.56</v>
          </cell>
          <cell r="I1332">
            <v>500</v>
          </cell>
        </row>
        <row r="1333">
          <cell r="C1333">
            <v>0</v>
          </cell>
          <cell r="D1333">
            <v>0</v>
          </cell>
          <cell r="E1333" t="str">
            <v>Student</v>
          </cell>
          <cell r="F1333">
            <v>0</v>
          </cell>
          <cell r="G1333">
            <v>0</v>
          </cell>
          <cell r="H1333">
            <v>14.56</v>
          </cell>
          <cell r="I1333">
            <v>500</v>
          </cell>
        </row>
        <row r="1334">
          <cell r="C1334">
            <v>0</v>
          </cell>
          <cell r="D1334">
            <v>0</v>
          </cell>
          <cell r="E1334" t="str">
            <v>Student</v>
          </cell>
          <cell r="F1334">
            <v>0</v>
          </cell>
          <cell r="G1334">
            <v>0</v>
          </cell>
          <cell r="H1334">
            <v>14.56</v>
          </cell>
          <cell r="I1334">
            <v>500</v>
          </cell>
        </row>
        <row r="1335">
          <cell r="C1335">
            <v>0</v>
          </cell>
          <cell r="D1335">
            <v>0</v>
          </cell>
          <cell r="E1335" t="str">
            <v>Student</v>
          </cell>
          <cell r="F1335">
            <v>0</v>
          </cell>
          <cell r="G1335">
            <v>0</v>
          </cell>
          <cell r="H1335">
            <v>14.56</v>
          </cell>
          <cell r="I1335">
            <v>500</v>
          </cell>
        </row>
        <row r="1336">
          <cell r="C1336">
            <v>0</v>
          </cell>
          <cell r="D1336">
            <v>0</v>
          </cell>
          <cell r="E1336" t="str">
            <v>Student</v>
          </cell>
          <cell r="F1336">
            <v>0</v>
          </cell>
          <cell r="G1336">
            <v>0</v>
          </cell>
          <cell r="H1336">
            <v>14.56</v>
          </cell>
          <cell r="I1336">
            <v>500</v>
          </cell>
        </row>
        <row r="1337">
          <cell r="C1337">
            <v>0</v>
          </cell>
          <cell r="D1337">
            <v>0</v>
          </cell>
          <cell r="E1337" t="str">
            <v>Student</v>
          </cell>
          <cell r="F1337">
            <v>0</v>
          </cell>
          <cell r="G1337">
            <v>0</v>
          </cell>
          <cell r="H1337">
            <v>14.56</v>
          </cell>
          <cell r="I1337">
            <v>500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</row>
      </sheetData>
      <sheetData sheetId="6">
        <row r="7">
          <cell r="B7">
            <v>1</v>
          </cell>
          <cell r="C7">
            <v>0</v>
          </cell>
          <cell r="D7" t="str">
            <v>SO101OM5065SO</v>
          </cell>
          <cell r="E7" t="str">
            <v>100000070</v>
          </cell>
          <cell r="F7" t="str">
            <v>MCI</v>
          </cell>
          <cell r="G7" t="str">
            <v>Meter Change Inspection</v>
          </cell>
          <cell r="H7" t="str">
            <v>311</v>
          </cell>
          <cell r="I7" t="str">
            <v>101</v>
          </cell>
          <cell r="J7" t="str">
            <v>5065</v>
          </cell>
          <cell r="K7" t="str">
            <v>Workorder Time</v>
          </cell>
          <cell r="L7" t="str">
            <v>Workorder Time</v>
          </cell>
          <cell r="M7" t="str">
            <v>Meterperson - 2nd Class</v>
          </cell>
          <cell r="O7">
            <v>62.809501953125</v>
          </cell>
          <cell r="P7">
            <v>100</v>
          </cell>
          <cell r="Q7">
            <v>6280.9501953125</v>
          </cell>
          <cell r="S7">
            <v>0</v>
          </cell>
          <cell r="T7" t="str">
            <v>608000311-101-5065</v>
          </cell>
          <cell r="U7" t="str">
            <v>608000</v>
          </cell>
          <cell r="V7" t="str">
            <v>Direct labour - Work order</v>
          </cell>
          <cell r="X7">
            <v>6281</v>
          </cell>
          <cell r="Y7">
            <v>523.41666666666663</v>
          </cell>
          <cell r="Z7">
            <v>523.41666666666663</v>
          </cell>
          <cell r="AA7">
            <v>523.41666666666663</v>
          </cell>
          <cell r="AB7">
            <v>523.41666666666663</v>
          </cell>
          <cell r="AC7">
            <v>523.41666666666663</v>
          </cell>
          <cell r="AD7">
            <v>523.41666666666663</v>
          </cell>
          <cell r="AE7">
            <v>523.41666666666663</v>
          </cell>
          <cell r="AF7">
            <v>523.41666666666663</v>
          </cell>
          <cell r="AG7">
            <v>523.41666666666663</v>
          </cell>
          <cell r="AH7">
            <v>523.41666666666663</v>
          </cell>
          <cell r="AI7">
            <v>523.41666666666663</v>
          </cell>
          <cell r="AJ7">
            <v>523.41666666666663</v>
          </cell>
          <cell r="AK7">
            <v>6281.0000000000009</v>
          </cell>
          <cell r="AL7">
            <v>0</v>
          </cell>
        </row>
        <row r="8">
          <cell r="B8">
            <v>2</v>
          </cell>
          <cell r="C8">
            <v>0</v>
          </cell>
          <cell r="D8" t="str">
            <v>SO101OM5065SO</v>
          </cell>
          <cell r="E8" t="str">
            <v>100000070</v>
          </cell>
          <cell r="F8" t="str">
            <v>MCI</v>
          </cell>
          <cell r="G8" t="str">
            <v>Meter Change Inspection</v>
          </cell>
          <cell r="H8" t="str">
            <v>311</v>
          </cell>
          <cell r="I8" t="str">
            <v>101</v>
          </cell>
          <cell r="J8" t="str">
            <v>5065</v>
          </cell>
          <cell r="K8" t="str">
            <v>Vehicle</v>
          </cell>
          <cell r="L8" t="str">
            <v>Vehicle</v>
          </cell>
          <cell r="M8" t="str">
            <v>VECV - Cargo Van</v>
          </cell>
          <cell r="O8">
            <v>14</v>
          </cell>
          <cell r="Q8">
            <v>0</v>
          </cell>
          <cell r="R8">
            <v>100</v>
          </cell>
          <cell r="S8">
            <v>1400</v>
          </cell>
          <cell r="T8" t="str">
            <v>651000311-101-5065</v>
          </cell>
          <cell r="U8" t="str">
            <v>651000</v>
          </cell>
          <cell r="V8" t="str">
            <v>Direct work order charges - Vehicles used</v>
          </cell>
          <cell r="X8">
            <v>1400</v>
          </cell>
          <cell r="Y8">
            <v>116.66666666666667</v>
          </cell>
          <cell r="Z8">
            <v>116.66666666666667</v>
          </cell>
          <cell r="AA8">
            <v>116.66666666666667</v>
          </cell>
          <cell r="AB8">
            <v>116.66666666666667</v>
          </cell>
          <cell r="AC8">
            <v>116.66666666666667</v>
          </cell>
          <cell r="AD8">
            <v>116.66666666666667</v>
          </cell>
          <cell r="AE8">
            <v>116.66666666666667</v>
          </cell>
          <cell r="AF8">
            <v>116.66666666666667</v>
          </cell>
          <cell r="AG8">
            <v>116.66666666666667</v>
          </cell>
          <cell r="AH8">
            <v>116.66666666666667</v>
          </cell>
          <cell r="AI8">
            <v>116.66666666666667</v>
          </cell>
          <cell r="AJ8">
            <v>116.66666666666667</v>
          </cell>
          <cell r="AK8">
            <v>1400.0000000000002</v>
          </cell>
          <cell r="AL8">
            <v>0</v>
          </cell>
        </row>
        <row r="9">
          <cell r="B9">
            <v>3</v>
          </cell>
          <cell r="C9">
            <v>0</v>
          </cell>
          <cell r="D9" t="str">
            <v>SO101OM5175SO</v>
          </cell>
          <cell r="E9" t="str">
            <v>100000072</v>
          </cell>
          <cell r="F9" t="str">
            <v>IVM</v>
          </cell>
          <cell r="G9" t="str">
            <v>Installation - Verify-Maintenance</v>
          </cell>
          <cell r="H9" t="str">
            <v>311</v>
          </cell>
          <cell r="I9" t="str">
            <v>101</v>
          </cell>
          <cell r="J9" t="str">
            <v>5175</v>
          </cell>
          <cell r="K9" t="str">
            <v>A/P</v>
          </cell>
          <cell r="L9" t="str">
            <v>SA12 - Other Supplies</v>
          </cell>
          <cell r="M9" t="str">
            <v>A/P</v>
          </cell>
          <cell r="N9">
            <v>500</v>
          </cell>
          <cell r="O9">
            <v>0</v>
          </cell>
          <cell r="Q9">
            <v>0</v>
          </cell>
          <cell r="S9">
            <v>0</v>
          </cell>
          <cell r="T9" t="str">
            <v>709000311-101-5175</v>
          </cell>
          <cell r="U9" t="str">
            <v>709000</v>
          </cell>
          <cell r="V9" t="str">
            <v>Other supplies</v>
          </cell>
          <cell r="X9">
            <v>500</v>
          </cell>
          <cell r="Y9">
            <v>41.666666666666664</v>
          </cell>
          <cell r="Z9">
            <v>41.666666666666664</v>
          </cell>
          <cell r="AA9">
            <v>41.666666666666664</v>
          </cell>
          <cell r="AB9">
            <v>41.666666666666664</v>
          </cell>
          <cell r="AC9">
            <v>41.666666666666664</v>
          </cell>
          <cell r="AD9">
            <v>41.666666666666664</v>
          </cell>
          <cell r="AE9">
            <v>41.666666666666664</v>
          </cell>
          <cell r="AF9">
            <v>41.666666666666664</v>
          </cell>
          <cell r="AG9">
            <v>41.666666666666664</v>
          </cell>
          <cell r="AH9">
            <v>41.666666666666664</v>
          </cell>
          <cell r="AI9">
            <v>41.666666666666664</v>
          </cell>
          <cell r="AJ9">
            <v>41.666666666666664</v>
          </cell>
          <cell r="AK9">
            <v>500.00000000000006</v>
          </cell>
          <cell r="AL9">
            <v>0</v>
          </cell>
        </row>
        <row r="10">
          <cell r="B10">
            <v>4</v>
          </cell>
          <cell r="C10">
            <v>0</v>
          </cell>
          <cell r="D10" t="str">
            <v>SO101OM5175SO</v>
          </cell>
          <cell r="E10" t="str">
            <v>100000072</v>
          </cell>
          <cell r="F10" t="str">
            <v>IVM</v>
          </cell>
          <cell r="G10" t="str">
            <v>Installation - Verify-Maintenance</v>
          </cell>
          <cell r="H10" t="str">
            <v>311</v>
          </cell>
          <cell r="I10" t="str">
            <v>101</v>
          </cell>
          <cell r="J10" t="str">
            <v>5175</v>
          </cell>
          <cell r="K10" t="str">
            <v>Workorder Time</v>
          </cell>
          <cell r="L10" t="str">
            <v>Workorder Time</v>
          </cell>
          <cell r="M10" t="str">
            <v>Meterperson - 2nd Class</v>
          </cell>
          <cell r="O10">
            <v>62.809501953125</v>
          </cell>
          <cell r="P10">
            <v>600</v>
          </cell>
          <cell r="Q10">
            <v>37685.701171875</v>
          </cell>
          <cell r="S10">
            <v>0</v>
          </cell>
          <cell r="T10" t="str">
            <v>608000311-101-5175</v>
          </cell>
          <cell r="U10" t="str">
            <v>608000</v>
          </cell>
          <cell r="V10" t="str">
            <v>Direct labour - Work order</v>
          </cell>
          <cell r="X10">
            <v>37686</v>
          </cell>
          <cell r="Y10">
            <v>3140.5</v>
          </cell>
          <cell r="Z10">
            <v>3140.5</v>
          </cell>
          <cell r="AA10">
            <v>3140.5</v>
          </cell>
          <cell r="AB10">
            <v>3140.5</v>
          </cell>
          <cell r="AC10">
            <v>3140.5</v>
          </cell>
          <cell r="AD10">
            <v>3140.5</v>
          </cell>
          <cell r="AE10">
            <v>3140.5</v>
          </cell>
          <cell r="AF10">
            <v>3140.5</v>
          </cell>
          <cell r="AG10">
            <v>3140.5</v>
          </cell>
          <cell r="AH10">
            <v>3140.5</v>
          </cell>
          <cell r="AI10">
            <v>3140.5</v>
          </cell>
          <cell r="AJ10">
            <v>3140.5</v>
          </cell>
          <cell r="AK10">
            <v>37686</v>
          </cell>
          <cell r="AL10">
            <v>0</v>
          </cell>
        </row>
        <row r="11">
          <cell r="B11">
            <v>0</v>
          </cell>
          <cell r="C11">
            <v>0</v>
          </cell>
          <cell r="D11" t="str">
            <v>SO101OM5175SO</v>
          </cell>
          <cell r="E11" t="str">
            <v>100000072</v>
          </cell>
          <cell r="F11" t="str">
            <v>IVM</v>
          </cell>
          <cell r="G11" t="str">
            <v>Installation - Verify-Maintenance</v>
          </cell>
          <cell r="H11" t="str">
            <v>311</v>
          </cell>
          <cell r="I11" t="str">
            <v>101</v>
          </cell>
          <cell r="J11" t="str">
            <v>5175</v>
          </cell>
          <cell r="K11" t="str">
            <v>Workorder Time</v>
          </cell>
          <cell r="L11" t="str">
            <v>Workorder Time</v>
          </cell>
          <cell r="M11" t="str">
            <v>Meterperson - 1st Class</v>
          </cell>
          <cell r="O11">
            <v>67.801499023437501</v>
          </cell>
          <cell r="P11">
            <v>600</v>
          </cell>
          <cell r="Q11">
            <v>40680.8994140625</v>
          </cell>
          <cell r="S11">
            <v>0</v>
          </cell>
          <cell r="T11" t="str">
            <v>608000311-101-5175</v>
          </cell>
          <cell r="U11" t="str">
            <v>608000</v>
          </cell>
          <cell r="V11" t="str">
            <v>Direct labour - Work order</v>
          </cell>
          <cell r="X11">
            <v>40681</v>
          </cell>
          <cell r="Y11">
            <v>3390.0833333333335</v>
          </cell>
          <cell r="Z11">
            <v>3390.0833333333335</v>
          </cell>
          <cell r="AA11">
            <v>3390.0833333333335</v>
          </cell>
          <cell r="AB11">
            <v>3390.0833333333335</v>
          </cell>
          <cell r="AC11">
            <v>3390.0833333333335</v>
          </cell>
          <cell r="AD11">
            <v>3390.0833333333335</v>
          </cell>
          <cell r="AE11">
            <v>3390.0833333333335</v>
          </cell>
          <cell r="AF11">
            <v>3390.0833333333335</v>
          </cell>
          <cell r="AG11">
            <v>3390.0833333333335</v>
          </cell>
          <cell r="AH11">
            <v>3390.0833333333335</v>
          </cell>
          <cell r="AI11">
            <v>3390.0833333333335</v>
          </cell>
          <cell r="AJ11">
            <v>3390.0833333333335</v>
          </cell>
          <cell r="AK11">
            <v>40681</v>
          </cell>
          <cell r="AL11">
            <v>0</v>
          </cell>
        </row>
        <row r="12">
          <cell r="B12">
            <v>5</v>
          </cell>
          <cell r="C12">
            <v>0</v>
          </cell>
          <cell r="D12" t="str">
            <v>SO101OM5175SO</v>
          </cell>
          <cell r="E12" t="str">
            <v>100000072</v>
          </cell>
          <cell r="F12" t="str">
            <v>IVM</v>
          </cell>
          <cell r="G12" t="str">
            <v>Installation - Verify-Maintenance</v>
          </cell>
          <cell r="H12" t="str">
            <v>311</v>
          </cell>
          <cell r="I12" t="str">
            <v>101</v>
          </cell>
          <cell r="J12" t="str">
            <v>5175</v>
          </cell>
          <cell r="K12" t="str">
            <v>Vehicle</v>
          </cell>
          <cell r="L12" t="str">
            <v>Vehicle</v>
          </cell>
          <cell r="M12" t="str">
            <v>VECV - Cargo Van</v>
          </cell>
          <cell r="O12">
            <v>14</v>
          </cell>
          <cell r="Q12">
            <v>0</v>
          </cell>
          <cell r="R12">
            <v>1200</v>
          </cell>
          <cell r="S12">
            <v>16800</v>
          </cell>
          <cell r="T12" t="str">
            <v>651000311-101-5175</v>
          </cell>
          <cell r="U12" t="str">
            <v>651000</v>
          </cell>
          <cell r="V12" t="str">
            <v>Direct work order charges - Vehicles used</v>
          </cell>
          <cell r="X12">
            <v>16800</v>
          </cell>
          <cell r="Y12">
            <v>1400</v>
          </cell>
          <cell r="Z12">
            <v>1400</v>
          </cell>
          <cell r="AA12">
            <v>1400</v>
          </cell>
          <cell r="AB12">
            <v>1400</v>
          </cell>
          <cell r="AC12">
            <v>1400</v>
          </cell>
          <cell r="AD12">
            <v>1400</v>
          </cell>
          <cell r="AE12">
            <v>1400</v>
          </cell>
          <cell r="AF12">
            <v>1400</v>
          </cell>
          <cell r="AG12">
            <v>1400</v>
          </cell>
          <cell r="AH12">
            <v>1400</v>
          </cell>
          <cell r="AI12">
            <v>1400</v>
          </cell>
          <cell r="AJ12">
            <v>1400</v>
          </cell>
          <cell r="AK12">
            <v>16800</v>
          </cell>
          <cell r="AL12">
            <v>0</v>
          </cell>
        </row>
        <row r="13">
          <cell r="B13">
            <v>0</v>
          </cell>
          <cell r="C13">
            <v>0</v>
          </cell>
          <cell r="D13" t="str">
            <v>SO101OM5065SO</v>
          </cell>
          <cell r="E13" t="str">
            <v>100000074</v>
          </cell>
          <cell r="F13" t="str">
            <v>IBO</v>
          </cell>
          <cell r="G13" t="str">
            <v>Inspection Required - Meter</v>
          </cell>
          <cell r="H13" t="str">
            <v>311</v>
          </cell>
          <cell r="I13" t="str">
            <v>101</v>
          </cell>
          <cell r="J13" t="str">
            <v>5065</v>
          </cell>
          <cell r="K13" t="str">
            <v>Workorder Time</v>
          </cell>
          <cell r="L13" t="str">
            <v>Workorder Time</v>
          </cell>
          <cell r="M13" t="str">
            <v>Meterperson - 3rd Class</v>
          </cell>
          <cell r="O13">
            <v>57.388500976562497</v>
          </cell>
          <cell r="P13">
            <v>1330</v>
          </cell>
          <cell r="Q13">
            <v>76326.706298828125</v>
          </cell>
          <cell r="S13">
            <v>0</v>
          </cell>
          <cell r="T13" t="str">
            <v>608000311-101-5065</v>
          </cell>
          <cell r="U13" t="str">
            <v>608000</v>
          </cell>
          <cell r="V13" t="str">
            <v>Direct labour - Work order</v>
          </cell>
          <cell r="X13">
            <v>76327</v>
          </cell>
          <cell r="Y13">
            <v>6360.583333333333</v>
          </cell>
          <cell r="Z13">
            <v>6360.583333333333</v>
          </cell>
          <cell r="AA13">
            <v>6360.583333333333</v>
          </cell>
          <cell r="AB13">
            <v>6360.583333333333</v>
          </cell>
          <cell r="AC13">
            <v>6360.583333333333</v>
          </cell>
          <cell r="AD13">
            <v>6360.583333333333</v>
          </cell>
          <cell r="AE13">
            <v>6360.583333333333</v>
          </cell>
          <cell r="AF13">
            <v>6360.583333333333</v>
          </cell>
          <cell r="AG13">
            <v>6360.583333333333</v>
          </cell>
          <cell r="AH13">
            <v>6360.583333333333</v>
          </cell>
          <cell r="AI13">
            <v>6360.583333333333</v>
          </cell>
          <cell r="AJ13">
            <v>6360.583333333333</v>
          </cell>
          <cell r="AK13">
            <v>76327</v>
          </cell>
          <cell r="AL13">
            <v>0</v>
          </cell>
        </row>
        <row r="14">
          <cell r="B14">
            <v>0</v>
          </cell>
          <cell r="C14">
            <v>0</v>
          </cell>
          <cell r="D14" t="str">
            <v>SO101OM5065SO</v>
          </cell>
          <cell r="E14" t="str">
            <v>100000074</v>
          </cell>
          <cell r="F14" t="str">
            <v>IBO</v>
          </cell>
          <cell r="G14" t="str">
            <v>Inspection Required - Meter</v>
          </cell>
          <cell r="H14" t="str">
            <v>311</v>
          </cell>
          <cell r="I14" t="str">
            <v>101</v>
          </cell>
          <cell r="J14" t="str">
            <v>5065</v>
          </cell>
          <cell r="K14" t="str">
            <v>Workorder Time</v>
          </cell>
          <cell r="L14" t="str">
            <v>Workorder Time</v>
          </cell>
          <cell r="M14" t="str">
            <v>Meterperson - 2nd Class</v>
          </cell>
          <cell r="O14">
            <v>62.809501953125</v>
          </cell>
          <cell r="P14">
            <v>170</v>
          </cell>
          <cell r="Q14">
            <v>10677.61533203125</v>
          </cell>
          <cell r="S14">
            <v>0</v>
          </cell>
          <cell r="T14" t="str">
            <v>608000311-101-5065</v>
          </cell>
          <cell r="U14" t="str">
            <v>608000</v>
          </cell>
          <cell r="V14" t="str">
            <v>Direct labour - Work order</v>
          </cell>
          <cell r="X14">
            <v>10678</v>
          </cell>
          <cell r="Y14">
            <v>889.83333333333337</v>
          </cell>
          <cell r="Z14">
            <v>889.83333333333337</v>
          </cell>
          <cell r="AA14">
            <v>889.83333333333337</v>
          </cell>
          <cell r="AB14">
            <v>889.83333333333337</v>
          </cell>
          <cell r="AC14">
            <v>889.83333333333337</v>
          </cell>
          <cell r="AD14">
            <v>889.83333333333337</v>
          </cell>
          <cell r="AE14">
            <v>889.83333333333337</v>
          </cell>
          <cell r="AF14">
            <v>889.83333333333337</v>
          </cell>
          <cell r="AG14">
            <v>889.83333333333337</v>
          </cell>
          <cell r="AH14">
            <v>889.83333333333337</v>
          </cell>
          <cell r="AI14">
            <v>889.83333333333337</v>
          </cell>
          <cell r="AJ14">
            <v>889.83333333333337</v>
          </cell>
          <cell r="AK14">
            <v>10678</v>
          </cell>
          <cell r="AL14">
            <v>0</v>
          </cell>
        </row>
        <row r="15">
          <cell r="B15">
            <v>6</v>
          </cell>
          <cell r="C15">
            <v>0</v>
          </cell>
          <cell r="D15" t="str">
            <v>SO101OM5065SO</v>
          </cell>
          <cell r="E15" t="str">
            <v>100000074</v>
          </cell>
          <cell r="F15" t="str">
            <v>IBO</v>
          </cell>
          <cell r="G15" t="str">
            <v>Inspection Required - Meter</v>
          </cell>
          <cell r="H15" t="str">
            <v>311</v>
          </cell>
          <cell r="I15" t="str">
            <v>101</v>
          </cell>
          <cell r="J15" t="str">
            <v>5065</v>
          </cell>
          <cell r="K15" t="str">
            <v>Inventory</v>
          </cell>
          <cell r="M15" t="str">
            <v>Inventory</v>
          </cell>
          <cell r="O15">
            <v>0</v>
          </cell>
          <cell r="Q15">
            <v>0</v>
          </cell>
          <cell r="S15">
            <v>0</v>
          </cell>
          <cell r="T15" t="str">
            <v>650000311-101-5065</v>
          </cell>
          <cell r="U15" t="str">
            <v>650000</v>
          </cell>
          <cell r="V15" t="str">
            <v>Direct work order charges - Materials used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B16">
            <v>0</v>
          </cell>
          <cell r="C16">
            <v>0</v>
          </cell>
          <cell r="D16" t="str">
            <v>SO101OM5065SO</v>
          </cell>
          <cell r="E16" t="str">
            <v>100000074</v>
          </cell>
          <cell r="F16" t="str">
            <v>IBO</v>
          </cell>
          <cell r="G16" t="str">
            <v>Inspection Required - Meter</v>
          </cell>
          <cell r="H16" t="str">
            <v>311</v>
          </cell>
          <cell r="I16" t="str">
            <v>101</v>
          </cell>
          <cell r="J16" t="str">
            <v>5065</v>
          </cell>
          <cell r="K16" t="str">
            <v>Vehicle</v>
          </cell>
          <cell r="L16" t="str">
            <v>Vehicle</v>
          </cell>
          <cell r="M16" t="str">
            <v>VECV - Cargo Van</v>
          </cell>
          <cell r="O16">
            <v>14</v>
          </cell>
          <cell r="Q16">
            <v>0</v>
          </cell>
          <cell r="R16">
            <v>1500</v>
          </cell>
          <cell r="S16">
            <v>21000</v>
          </cell>
          <cell r="T16" t="str">
            <v>651000311-101-5065</v>
          </cell>
          <cell r="U16" t="str">
            <v>651000</v>
          </cell>
          <cell r="V16" t="str">
            <v>Direct work order charges - Vehicles used</v>
          </cell>
          <cell r="X16">
            <v>21000</v>
          </cell>
          <cell r="Y16">
            <v>1750</v>
          </cell>
          <cell r="Z16">
            <v>1750</v>
          </cell>
          <cell r="AA16">
            <v>1750</v>
          </cell>
          <cell r="AB16">
            <v>1750</v>
          </cell>
          <cell r="AC16">
            <v>1750</v>
          </cell>
          <cell r="AD16">
            <v>1750</v>
          </cell>
          <cell r="AE16">
            <v>1750</v>
          </cell>
          <cell r="AF16">
            <v>1750</v>
          </cell>
          <cell r="AG16">
            <v>1750</v>
          </cell>
          <cell r="AH16">
            <v>1750</v>
          </cell>
          <cell r="AI16">
            <v>1750</v>
          </cell>
          <cell r="AJ16">
            <v>1750</v>
          </cell>
          <cell r="AK16">
            <v>21000</v>
          </cell>
          <cell r="AL16">
            <v>0</v>
          </cell>
        </row>
        <row r="17">
          <cell r="B17">
            <v>7</v>
          </cell>
          <cell r="C17">
            <v>0</v>
          </cell>
          <cell r="D17" t="str">
            <v>SO101OM5025SO</v>
          </cell>
          <cell r="E17" t="str">
            <v>100000075</v>
          </cell>
          <cell r="F17" t="str">
            <v>VCI</v>
          </cell>
          <cell r="G17" t="str">
            <v>Voltage Complaints - Investigate-Test</v>
          </cell>
          <cell r="H17" t="str">
            <v>311</v>
          </cell>
          <cell r="I17" t="str">
            <v>101</v>
          </cell>
          <cell r="J17" t="str">
            <v>5025</v>
          </cell>
          <cell r="K17" t="str">
            <v>A/P</v>
          </cell>
          <cell r="L17" t="str">
            <v>SA12 - Other Supplies</v>
          </cell>
          <cell r="M17" t="str">
            <v>A/P</v>
          </cell>
          <cell r="N17">
            <v>500</v>
          </cell>
          <cell r="O17">
            <v>0</v>
          </cell>
          <cell r="Q17">
            <v>0</v>
          </cell>
          <cell r="S17">
            <v>0</v>
          </cell>
          <cell r="T17" t="str">
            <v>709000311-101-5025</v>
          </cell>
          <cell r="U17" t="str">
            <v>709000</v>
          </cell>
          <cell r="V17" t="str">
            <v>Other supplies</v>
          </cell>
          <cell r="X17">
            <v>500</v>
          </cell>
          <cell r="Y17">
            <v>41.666666666666664</v>
          </cell>
          <cell r="Z17">
            <v>41.666666666666664</v>
          </cell>
          <cell r="AA17">
            <v>41.666666666666664</v>
          </cell>
          <cell r="AB17">
            <v>41.666666666666664</v>
          </cell>
          <cell r="AC17">
            <v>41.666666666666664</v>
          </cell>
          <cell r="AD17">
            <v>41.666666666666664</v>
          </cell>
          <cell r="AE17">
            <v>41.666666666666664</v>
          </cell>
          <cell r="AF17">
            <v>41.666666666666664</v>
          </cell>
          <cell r="AG17">
            <v>41.666666666666664</v>
          </cell>
          <cell r="AH17">
            <v>41.666666666666664</v>
          </cell>
          <cell r="AI17">
            <v>41.666666666666664</v>
          </cell>
          <cell r="AJ17">
            <v>41.666666666666664</v>
          </cell>
          <cell r="AK17">
            <v>500.00000000000006</v>
          </cell>
          <cell r="AL17">
            <v>0</v>
          </cell>
        </row>
        <row r="18">
          <cell r="B18">
            <v>8</v>
          </cell>
          <cell r="C18">
            <v>0</v>
          </cell>
          <cell r="D18" t="str">
            <v>SO101OM5025SO</v>
          </cell>
          <cell r="E18" t="str">
            <v>100000075</v>
          </cell>
          <cell r="F18" t="str">
            <v>VCI</v>
          </cell>
          <cell r="G18" t="str">
            <v>Voltage Complaints - Investigate-Test</v>
          </cell>
          <cell r="H18" t="str">
            <v>311</v>
          </cell>
          <cell r="I18" t="str">
            <v>101</v>
          </cell>
          <cell r="J18" t="str">
            <v>5025</v>
          </cell>
          <cell r="K18" t="str">
            <v>Workorder Time</v>
          </cell>
          <cell r="L18" t="str">
            <v>Workorder Time</v>
          </cell>
          <cell r="M18" t="str">
            <v>Meterperson - 1st Class</v>
          </cell>
          <cell r="O18">
            <v>67.801499023437501</v>
          </cell>
          <cell r="P18">
            <v>100</v>
          </cell>
          <cell r="Q18">
            <v>6780.14990234375</v>
          </cell>
          <cell r="S18">
            <v>0</v>
          </cell>
          <cell r="T18" t="str">
            <v>608000311-101-5025</v>
          </cell>
          <cell r="U18" t="str">
            <v>608000</v>
          </cell>
          <cell r="V18" t="str">
            <v>Direct labour - Work order</v>
          </cell>
          <cell r="X18">
            <v>6780</v>
          </cell>
          <cell r="Y18">
            <v>565</v>
          </cell>
          <cell r="Z18">
            <v>565</v>
          </cell>
          <cell r="AA18">
            <v>565</v>
          </cell>
          <cell r="AB18">
            <v>565</v>
          </cell>
          <cell r="AC18">
            <v>565</v>
          </cell>
          <cell r="AD18">
            <v>565</v>
          </cell>
          <cell r="AE18">
            <v>565</v>
          </cell>
          <cell r="AF18">
            <v>565</v>
          </cell>
          <cell r="AG18">
            <v>565</v>
          </cell>
          <cell r="AH18">
            <v>565</v>
          </cell>
          <cell r="AI18">
            <v>565</v>
          </cell>
          <cell r="AJ18">
            <v>565</v>
          </cell>
          <cell r="AK18">
            <v>6780</v>
          </cell>
          <cell r="AL18">
            <v>0</v>
          </cell>
        </row>
        <row r="19">
          <cell r="B19">
            <v>9</v>
          </cell>
          <cell r="C19">
            <v>0</v>
          </cell>
          <cell r="D19" t="str">
            <v>SO101OM5025SO</v>
          </cell>
          <cell r="E19" t="str">
            <v>100000075</v>
          </cell>
          <cell r="F19" t="str">
            <v>VCI</v>
          </cell>
          <cell r="G19" t="str">
            <v>Voltage Complaints - Investigate-Test</v>
          </cell>
          <cell r="H19" t="str">
            <v>311</v>
          </cell>
          <cell r="I19" t="str">
            <v>101</v>
          </cell>
          <cell r="J19" t="str">
            <v>5025</v>
          </cell>
          <cell r="K19" t="str">
            <v>Vehicle</v>
          </cell>
          <cell r="L19" t="str">
            <v>Vehicle</v>
          </cell>
          <cell r="M19" t="str">
            <v>VECV - Cargo Van</v>
          </cell>
          <cell r="O19">
            <v>14</v>
          </cell>
          <cell r="Q19">
            <v>0</v>
          </cell>
          <cell r="R19">
            <v>100</v>
          </cell>
          <cell r="S19">
            <v>1400</v>
          </cell>
          <cell r="T19" t="str">
            <v>651000311-101-5025</v>
          </cell>
          <cell r="U19" t="str">
            <v>651000</v>
          </cell>
          <cell r="V19" t="str">
            <v>Direct work order charges - Vehicles used</v>
          </cell>
          <cell r="X19">
            <v>1400</v>
          </cell>
          <cell r="Y19">
            <v>116.66666666666667</v>
          </cell>
          <cell r="Z19">
            <v>116.66666666666667</v>
          </cell>
          <cell r="AA19">
            <v>116.66666666666667</v>
          </cell>
          <cell r="AB19">
            <v>116.66666666666667</v>
          </cell>
          <cell r="AC19">
            <v>116.66666666666667</v>
          </cell>
          <cell r="AD19">
            <v>116.66666666666667</v>
          </cell>
          <cell r="AE19">
            <v>116.66666666666667</v>
          </cell>
          <cell r="AF19">
            <v>116.66666666666667</v>
          </cell>
          <cell r="AG19">
            <v>116.66666666666667</v>
          </cell>
          <cell r="AH19">
            <v>116.66666666666667</v>
          </cell>
          <cell r="AI19">
            <v>116.66666666666667</v>
          </cell>
          <cell r="AJ19">
            <v>116.66666666666667</v>
          </cell>
          <cell r="AK19">
            <v>1400.0000000000002</v>
          </cell>
          <cell r="AL19">
            <v>0</v>
          </cell>
        </row>
        <row r="20">
          <cell r="B20">
            <v>0</v>
          </cell>
          <cell r="C20">
            <v>0</v>
          </cell>
          <cell r="D20" t="str">
            <v>BUSAPHORBACUSTCONN</v>
          </cell>
          <cell r="E20" t="str">
            <v>100002791</v>
          </cell>
          <cell r="F20" t="str">
            <v>17000</v>
          </cell>
          <cell r="G20" t="str">
            <v>Manage IT Projects</v>
          </cell>
          <cell r="H20" t="str">
            <v>311</v>
          </cell>
          <cell r="I20" t="str">
            <v>101</v>
          </cell>
          <cell r="J20" t="str">
            <v>5065</v>
          </cell>
          <cell r="O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B21">
            <v>0</v>
          </cell>
          <cell r="C21">
            <v>0</v>
          </cell>
          <cell r="D21" t="str">
            <v>BUSAPHORBACUSTCONN</v>
          </cell>
          <cell r="E21" t="str">
            <v>100002792</v>
          </cell>
          <cell r="F21" t="str">
            <v>17300</v>
          </cell>
          <cell r="G21" t="str">
            <v>Manage Business Applications</v>
          </cell>
          <cell r="H21" t="str">
            <v>311</v>
          </cell>
          <cell r="I21" t="str">
            <v>101</v>
          </cell>
          <cell r="J21" t="str">
            <v>5065</v>
          </cell>
          <cell r="O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B22">
            <v>0</v>
          </cell>
          <cell r="C22">
            <v>0</v>
          </cell>
          <cell r="D22" t="str">
            <v>BUSAPHORBACUSTCONN</v>
          </cell>
          <cell r="E22" t="str">
            <v>100002793</v>
          </cell>
          <cell r="F22" t="str">
            <v>17350</v>
          </cell>
          <cell r="G22" t="str">
            <v>Support Business Applications</v>
          </cell>
          <cell r="H22" t="str">
            <v>311</v>
          </cell>
          <cell r="I22" t="str">
            <v>101</v>
          </cell>
          <cell r="J22" t="str">
            <v>5065</v>
          </cell>
          <cell r="O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B23">
            <v>10</v>
          </cell>
          <cell r="C23">
            <v>0</v>
          </cell>
          <cell r="D23" t="str">
            <v>CUSCONN101CCONCOMMON</v>
          </cell>
          <cell r="E23" t="str">
            <v>100013906</v>
          </cell>
          <cell r="F23" t="str">
            <v>20300</v>
          </cell>
          <cell r="G23" t="str">
            <v>Manage Labour Relations</v>
          </cell>
          <cell r="H23" t="str">
            <v>311</v>
          </cell>
          <cell r="I23" t="str">
            <v>101</v>
          </cell>
          <cell r="J23" t="str">
            <v>5065</v>
          </cell>
          <cell r="K23" t="str">
            <v>A/P</v>
          </cell>
          <cell r="L23" t="str">
            <v>SA89 - Travel and Accommodations</v>
          </cell>
          <cell r="M23" t="str">
            <v>A/P</v>
          </cell>
          <cell r="N23">
            <v>1000</v>
          </cell>
          <cell r="O23">
            <v>0</v>
          </cell>
          <cell r="Q23">
            <v>0</v>
          </cell>
          <cell r="S23">
            <v>0</v>
          </cell>
          <cell r="T23" t="str">
            <v>620000311-101-5065</v>
          </cell>
          <cell r="U23" t="str">
            <v>620000</v>
          </cell>
          <cell r="V23" t="str">
            <v>Travel and accommodations</v>
          </cell>
          <cell r="X23">
            <v>1000</v>
          </cell>
          <cell r="Y23">
            <v>83.333333333333329</v>
          </cell>
          <cell r="Z23">
            <v>83.333333333333329</v>
          </cell>
          <cell r="AA23">
            <v>83.333333333333329</v>
          </cell>
          <cell r="AB23">
            <v>83.333333333333329</v>
          </cell>
          <cell r="AC23">
            <v>83.333333333333329</v>
          </cell>
          <cell r="AD23">
            <v>83.333333333333329</v>
          </cell>
          <cell r="AE23">
            <v>83.333333333333329</v>
          </cell>
          <cell r="AF23">
            <v>83.333333333333329</v>
          </cell>
          <cell r="AG23">
            <v>83.333333333333329</v>
          </cell>
          <cell r="AH23">
            <v>83.333333333333329</v>
          </cell>
          <cell r="AI23">
            <v>83.333333333333329</v>
          </cell>
          <cell r="AJ23">
            <v>83.333333333333329</v>
          </cell>
          <cell r="AK23">
            <v>1000.0000000000001</v>
          </cell>
          <cell r="AL23">
            <v>0</v>
          </cell>
        </row>
        <row r="24">
          <cell r="B24">
            <v>11</v>
          </cell>
          <cell r="C24">
            <v>0</v>
          </cell>
          <cell r="D24" t="str">
            <v>CUSCONN101CCONCOMMON</v>
          </cell>
          <cell r="E24" t="str">
            <v>100013906</v>
          </cell>
          <cell r="F24" t="str">
            <v>20300</v>
          </cell>
          <cell r="G24" t="str">
            <v>Manage Labour Relations</v>
          </cell>
          <cell r="H24" t="str">
            <v>311</v>
          </cell>
          <cell r="I24" t="str">
            <v>101</v>
          </cell>
          <cell r="J24" t="str">
            <v>5065</v>
          </cell>
          <cell r="K24" t="str">
            <v>Project Time</v>
          </cell>
          <cell r="L24" t="str">
            <v>Project Time</v>
          </cell>
          <cell r="M24" t="str">
            <v>MANAGER, CUSTOMER CONNECTIONS</v>
          </cell>
          <cell r="O24">
            <v>90.150380859375005</v>
          </cell>
          <cell r="P24">
            <v>10</v>
          </cell>
          <cell r="Q24">
            <v>901.50380859375002</v>
          </cell>
          <cell r="S24">
            <v>0</v>
          </cell>
          <cell r="T24" t="str">
            <v>609000311-101-5065</v>
          </cell>
          <cell r="U24" t="str">
            <v>609000</v>
          </cell>
          <cell r="V24" t="str">
            <v>Direct labour - Project (ABC costs)</v>
          </cell>
          <cell r="X24">
            <v>902</v>
          </cell>
          <cell r="Y24">
            <v>75.166666666666671</v>
          </cell>
          <cell r="Z24">
            <v>75.166666666666671</v>
          </cell>
          <cell r="AA24">
            <v>75.166666666666671</v>
          </cell>
          <cell r="AB24">
            <v>75.166666666666671</v>
          </cell>
          <cell r="AC24">
            <v>75.166666666666671</v>
          </cell>
          <cell r="AD24">
            <v>75.166666666666671</v>
          </cell>
          <cell r="AE24">
            <v>75.166666666666671</v>
          </cell>
          <cell r="AF24">
            <v>75.166666666666671</v>
          </cell>
          <cell r="AG24">
            <v>75.166666666666671</v>
          </cell>
          <cell r="AH24">
            <v>75.166666666666671</v>
          </cell>
          <cell r="AI24">
            <v>75.166666666666671</v>
          </cell>
          <cell r="AJ24">
            <v>75.166666666666671</v>
          </cell>
          <cell r="AK24">
            <v>901.99999999999989</v>
          </cell>
          <cell r="AL24">
            <v>0</v>
          </cell>
        </row>
        <row r="25">
          <cell r="B25">
            <v>0</v>
          </cell>
          <cell r="C25">
            <v>0</v>
          </cell>
          <cell r="D25" t="str">
            <v>CUSCONN101CCONCOMMON</v>
          </cell>
          <cell r="E25" t="str">
            <v>100013906</v>
          </cell>
          <cell r="F25" t="str">
            <v>20300</v>
          </cell>
          <cell r="G25" t="str">
            <v>Manage Labour Relations</v>
          </cell>
          <cell r="H25" t="str">
            <v>311</v>
          </cell>
          <cell r="I25" t="str">
            <v>101</v>
          </cell>
          <cell r="J25" t="str">
            <v>5065</v>
          </cell>
          <cell r="K25" t="str">
            <v>Project Time</v>
          </cell>
          <cell r="L25" t="str">
            <v>Project Time</v>
          </cell>
          <cell r="M25" t="str">
            <v>SUPERVISOR, CUSTOMER CONNECTIONS</v>
          </cell>
          <cell r="O25">
            <v>84.962177734375004</v>
          </cell>
          <cell r="Q25">
            <v>0</v>
          </cell>
          <cell r="S25">
            <v>0</v>
          </cell>
          <cell r="T25" t="str">
            <v>609000311-101-5065</v>
          </cell>
          <cell r="U25" t="str">
            <v>609000</v>
          </cell>
          <cell r="V25" t="str">
            <v>Direct labour - Project (ABC costs)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B26">
            <v>0</v>
          </cell>
          <cell r="C26">
            <v>0</v>
          </cell>
          <cell r="D26" t="str">
            <v>CUSCONN101CCONCOMMON</v>
          </cell>
          <cell r="E26" t="str">
            <v>100013907</v>
          </cell>
          <cell r="F26" t="str">
            <v>20350</v>
          </cell>
          <cell r="G26" t="str">
            <v>Prepare &amp; Resolve Grievances</v>
          </cell>
          <cell r="H26" t="str">
            <v>311</v>
          </cell>
          <cell r="I26" t="str">
            <v>101</v>
          </cell>
          <cell r="J26" t="str">
            <v>5065</v>
          </cell>
          <cell r="K26" t="str">
            <v>Project Time</v>
          </cell>
          <cell r="L26" t="str">
            <v>Project Time</v>
          </cell>
          <cell r="M26" t="str">
            <v>MANAGER, CUSTOMER CONNECTIONS</v>
          </cell>
          <cell r="O26">
            <v>90.150380859375005</v>
          </cell>
          <cell r="P26">
            <v>5</v>
          </cell>
          <cell r="Q26">
            <v>450.75190429687501</v>
          </cell>
          <cell r="S26">
            <v>0</v>
          </cell>
          <cell r="T26" t="str">
            <v>609000311-101-5065</v>
          </cell>
          <cell r="U26" t="str">
            <v>609000</v>
          </cell>
          <cell r="V26" t="str">
            <v>Direct labour - Project (ABC costs)</v>
          </cell>
          <cell r="X26">
            <v>451</v>
          </cell>
          <cell r="Y26">
            <v>37.583333333333336</v>
          </cell>
          <cell r="Z26">
            <v>37.583333333333336</v>
          </cell>
          <cell r="AA26">
            <v>37.583333333333336</v>
          </cell>
          <cell r="AB26">
            <v>37.583333333333336</v>
          </cell>
          <cell r="AC26">
            <v>37.583333333333336</v>
          </cell>
          <cell r="AD26">
            <v>37.583333333333336</v>
          </cell>
          <cell r="AE26">
            <v>37.583333333333336</v>
          </cell>
          <cell r="AF26">
            <v>37.583333333333336</v>
          </cell>
          <cell r="AG26">
            <v>37.583333333333336</v>
          </cell>
          <cell r="AH26">
            <v>37.583333333333336</v>
          </cell>
          <cell r="AI26">
            <v>37.583333333333336</v>
          </cell>
          <cell r="AJ26">
            <v>37.583333333333336</v>
          </cell>
          <cell r="AK26">
            <v>450.99999999999994</v>
          </cell>
          <cell r="AL26">
            <v>0</v>
          </cell>
        </row>
        <row r="27">
          <cell r="B27">
            <v>0</v>
          </cell>
          <cell r="C27">
            <v>0</v>
          </cell>
          <cell r="D27" t="str">
            <v>CUSCONN101CCONCOMMON</v>
          </cell>
          <cell r="E27" t="str">
            <v>100013907</v>
          </cell>
          <cell r="F27" t="str">
            <v>20350</v>
          </cell>
          <cell r="G27" t="str">
            <v>Prepare &amp; Resolve Grievances</v>
          </cell>
          <cell r="H27" t="str">
            <v>311</v>
          </cell>
          <cell r="I27" t="str">
            <v>101</v>
          </cell>
          <cell r="J27" t="str">
            <v>5065</v>
          </cell>
          <cell r="K27" t="str">
            <v>Project Time</v>
          </cell>
          <cell r="L27" t="str">
            <v>Project Time</v>
          </cell>
          <cell r="M27" t="str">
            <v>SUPERVISOR, CUSTOMER CONNECTIONS</v>
          </cell>
          <cell r="O27">
            <v>84.962177734375004</v>
          </cell>
          <cell r="P27">
            <v>10</v>
          </cell>
          <cell r="Q27">
            <v>849.62177734375007</v>
          </cell>
          <cell r="S27">
            <v>0</v>
          </cell>
          <cell r="T27" t="str">
            <v>609000311-101-5065</v>
          </cell>
          <cell r="U27" t="str">
            <v>609000</v>
          </cell>
          <cell r="V27" t="str">
            <v>Direct labour - Project (ABC costs)</v>
          </cell>
          <cell r="X27">
            <v>850</v>
          </cell>
          <cell r="Y27">
            <v>70.833333333333329</v>
          </cell>
          <cell r="Z27">
            <v>70.833333333333329</v>
          </cell>
          <cell r="AA27">
            <v>70.833333333333329</v>
          </cell>
          <cell r="AB27">
            <v>70.833333333333329</v>
          </cell>
          <cell r="AC27">
            <v>70.833333333333329</v>
          </cell>
          <cell r="AD27">
            <v>70.833333333333329</v>
          </cell>
          <cell r="AE27">
            <v>70.833333333333329</v>
          </cell>
          <cell r="AF27">
            <v>70.833333333333329</v>
          </cell>
          <cell r="AG27">
            <v>70.833333333333329</v>
          </cell>
          <cell r="AH27">
            <v>70.833333333333329</v>
          </cell>
          <cell r="AI27">
            <v>70.833333333333329</v>
          </cell>
          <cell r="AJ27">
            <v>70.833333333333329</v>
          </cell>
          <cell r="AK27">
            <v>850.00000000000011</v>
          </cell>
          <cell r="AL27">
            <v>0</v>
          </cell>
        </row>
        <row r="28">
          <cell r="B28">
            <v>0</v>
          </cell>
          <cell r="C28">
            <v>0</v>
          </cell>
          <cell r="D28" t="str">
            <v>CUSCONN101CCONCOMMON</v>
          </cell>
          <cell r="E28" t="str">
            <v>100013908</v>
          </cell>
          <cell r="F28" t="str">
            <v>24100</v>
          </cell>
          <cell r="G28" t="str">
            <v>Attend Safety Meetings</v>
          </cell>
          <cell r="H28" t="str">
            <v>311</v>
          </cell>
          <cell r="I28" t="str">
            <v>101</v>
          </cell>
          <cell r="J28" t="str">
            <v>5065</v>
          </cell>
          <cell r="K28" t="str">
            <v>A/P</v>
          </cell>
          <cell r="L28" t="str">
            <v>SA89 - Travel and Accommodations</v>
          </cell>
          <cell r="M28" t="str">
            <v>A/P</v>
          </cell>
          <cell r="N28">
            <v>500</v>
          </cell>
          <cell r="O28">
            <v>0</v>
          </cell>
          <cell r="Q28">
            <v>0</v>
          </cell>
          <cell r="S28">
            <v>0</v>
          </cell>
          <cell r="T28" t="str">
            <v>620000311-101-5065</v>
          </cell>
          <cell r="U28" t="str">
            <v>620000</v>
          </cell>
          <cell r="V28" t="str">
            <v>Travel and accommodations</v>
          </cell>
          <cell r="X28">
            <v>500</v>
          </cell>
          <cell r="Y28">
            <v>41.666666666666664</v>
          </cell>
          <cell r="Z28">
            <v>41.666666666666664</v>
          </cell>
          <cell r="AA28">
            <v>41.666666666666664</v>
          </cell>
          <cell r="AB28">
            <v>41.666666666666664</v>
          </cell>
          <cell r="AC28">
            <v>41.666666666666664</v>
          </cell>
          <cell r="AD28">
            <v>41.666666666666664</v>
          </cell>
          <cell r="AE28">
            <v>41.666666666666664</v>
          </cell>
          <cell r="AF28">
            <v>41.666666666666664</v>
          </cell>
          <cell r="AG28">
            <v>41.666666666666664</v>
          </cell>
          <cell r="AH28">
            <v>41.666666666666664</v>
          </cell>
          <cell r="AI28">
            <v>41.666666666666664</v>
          </cell>
          <cell r="AJ28">
            <v>41.666666666666664</v>
          </cell>
          <cell r="AK28">
            <v>500.00000000000006</v>
          </cell>
          <cell r="AL28">
            <v>0</v>
          </cell>
        </row>
        <row r="29">
          <cell r="B29">
            <v>0</v>
          </cell>
          <cell r="C29">
            <v>0</v>
          </cell>
          <cell r="D29" t="str">
            <v>CUSCONN101CCONCOMMON</v>
          </cell>
          <cell r="E29" t="str">
            <v>100013908</v>
          </cell>
          <cell r="F29" t="str">
            <v>24100</v>
          </cell>
          <cell r="G29" t="str">
            <v>Attend Safety Meetings</v>
          </cell>
          <cell r="H29" t="str">
            <v>311</v>
          </cell>
          <cell r="I29" t="str">
            <v>101</v>
          </cell>
          <cell r="J29" t="str">
            <v>5065</v>
          </cell>
          <cell r="K29" t="str">
            <v>Workorder Time</v>
          </cell>
          <cell r="L29" t="str">
            <v>Workorder Time</v>
          </cell>
          <cell r="M29" t="str">
            <v>Meterperson - 2nd Class</v>
          </cell>
          <cell r="O29">
            <v>62.809501953125</v>
          </cell>
          <cell r="P29">
            <v>80</v>
          </cell>
          <cell r="Q29">
            <v>5024.7601562500004</v>
          </cell>
          <cell r="S29">
            <v>0</v>
          </cell>
          <cell r="T29" t="str">
            <v>608000311-101-5065</v>
          </cell>
          <cell r="U29" t="str">
            <v>608000</v>
          </cell>
          <cell r="V29" t="str">
            <v>Direct labour - Work order</v>
          </cell>
          <cell r="X29">
            <v>5025</v>
          </cell>
          <cell r="Y29">
            <v>418.75</v>
          </cell>
          <cell r="Z29">
            <v>418.75</v>
          </cell>
          <cell r="AA29">
            <v>418.75</v>
          </cell>
          <cell r="AB29">
            <v>418.75</v>
          </cell>
          <cell r="AC29">
            <v>418.75</v>
          </cell>
          <cell r="AD29">
            <v>418.75</v>
          </cell>
          <cell r="AE29">
            <v>418.75</v>
          </cell>
          <cell r="AF29">
            <v>418.75</v>
          </cell>
          <cell r="AG29">
            <v>418.75</v>
          </cell>
          <cell r="AH29">
            <v>418.75</v>
          </cell>
          <cell r="AI29">
            <v>418.75</v>
          </cell>
          <cell r="AJ29">
            <v>418.75</v>
          </cell>
          <cell r="AK29">
            <v>5025</v>
          </cell>
          <cell r="AL29">
            <v>0</v>
          </cell>
        </row>
        <row r="30">
          <cell r="B30">
            <v>0</v>
          </cell>
          <cell r="C30">
            <v>0</v>
          </cell>
          <cell r="D30" t="str">
            <v>CUSCONN101CCONCOMMON</v>
          </cell>
          <cell r="E30" t="str">
            <v>100013908</v>
          </cell>
          <cell r="F30" t="str">
            <v>24100</v>
          </cell>
          <cell r="G30" t="str">
            <v>Attend Safety Meetings</v>
          </cell>
          <cell r="H30" t="str">
            <v>311</v>
          </cell>
          <cell r="I30" t="str">
            <v>101</v>
          </cell>
          <cell r="J30" t="str">
            <v>5065</v>
          </cell>
          <cell r="K30" t="str">
            <v>Workorder Time</v>
          </cell>
          <cell r="L30" t="str">
            <v>Workorder Time</v>
          </cell>
          <cell r="M30" t="str">
            <v>Engineering Technician 2</v>
          </cell>
          <cell r="O30">
            <v>51.01459895833333</v>
          </cell>
          <cell r="P30">
            <v>40</v>
          </cell>
          <cell r="Q30">
            <v>2040.5839583333332</v>
          </cell>
          <cell r="S30">
            <v>0</v>
          </cell>
          <cell r="T30" t="str">
            <v>608000311-101-5065</v>
          </cell>
          <cell r="U30" t="str">
            <v>608000</v>
          </cell>
          <cell r="V30" t="str">
            <v>Direct labour - Work order</v>
          </cell>
          <cell r="X30">
            <v>2041</v>
          </cell>
          <cell r="Y30">
            <v>170.08333333333334</v>
          </cell>
          <cell r="Z30">
            <v>170.08333333333334</v>
          </cell>
          <cell r="AA30">
            <v>170.08333333333334</v>
          </cell>
          <cell r="AB30">
            <v>170.08333333333334</v>
          </cell>
          <cell r="AC30">
            <v>170.08333333333334</v>
          </cell>
          <cell r="AD30">
            <v>170.08333333333334</v>
          </cell>
          <cell r="AE30">
            <v>170.08333333333334</v>
          </cell>
          <cell r="AF30">
            <v>170.08333333333334</v>
          </cell>
          <cell r="AG30">
            <v>170.08333333333334</v>
          </cell>
          <cell r="AH30">
            <v>170.08333333333334</v>
          </cell>
          <cell r="AI30">
            <v>170.08333333333334</v>
          </cell>
          <cell r="AJ30">
            <v>170.08333333333334</v>
          </cell>
          <cell r="AK30">
            <v>2040.9999999999998</v>
          </cell>
          <cell r="AL30">
            <v>0</v>
          </cell>
        </row>
        <row r="31">
          <cell r="B31">
            <v>0</v>
          </cell>
          <cell r="C31">
            <v>0</v>
          </cell>
          <cell r="D31" t="str">
            <v>CUSCONN101CCONCOMMON</v>
          </cell>
          <cell r="E31" t="str">
            <v>100013908</v>
          </cell>
          <cell r="F31" t="str">
            <v>24100</v>
          </cell>
          <cell r="G31" t="str">
            <v>Attend Safety Meetings</v>
          </cell>
          <cell r="H31" t="str">
            <v>311</v>
          </cell>
          <cell r="I31" t="str">
            <v>101</v>
          </cell>
          <cell r="J31" t="str">
            <v>5065</v>
          </cell>
          <cell r="K31" t="str">
            <v>Workorder Time</v>
          </cell>
          <cell r="L31" t="str">
            <v>Workorder Time</v>
          </cell>
          <cell r="M31" t="str">
            <v>Engineering Technologist</v>
          </cell>
          <cell r="O31">
            <v>71.453197916666667</v>
          </cell>
          <cell r="P31">
            <v>20</v>
          </cell>
          <cell r="Q31">
            <v>1429.0639583333334</v>
          </cell>
          <cell r="S31">
            <v>0</v>
          </cell>
          <cell r="T31" t="str">
            <v>608000311-101-5065</v>
          </cell>
          <cell r="U31" t="str">
            <v>608000</v>
          </cell>
          <cell r="V31" t="str">
            <v>Direct labour - Work order</v>
          </cell>
          <cell r="X31">
            <v>1429</v>
          </cell>
          <cell r="Y31">
            <v>119.08333333333333</v>
          </cell>
          <cell r="Z31">
            <v>119.08333333333333</v>
          </cell>
          <cell r="AA31">
            <v>119.08333333333333</v>
          </cell>
          <cell r="AB31">
            <v>119.08333333333333</v>
          </cell>
          <cell r="AC31">
            <v>119.08333333333333</v>
          </cell>
          <cell r="AD31">
            <v>119.08333333333333</v>
          </cell>
          <cell r="AE31">
            <v>119.08333333333333</v>
          </cell>
          <cell r="AF31">
            <v>119.08333333333333</v>
          </cell>
          <cell r="AG31">
            <v>119.08333333333333</v>
          </cell>
          <cell r="AH31">
            <v>119.08333333333333</v>
          </cell>
          <cell r="AI31">
            <v>119.08333333333333</v>
          </cell>
          <cell r="AJ31">
            <v>119.08333333333333</v>
          </cell>
          <cell r="AK31">
            <v>1428.9999999999998</v>
          </cell>
          <cell r="AL31">
            <v>0</v>
          </cell>
        </row>
        <row r="32">
          <cell r="B32">
            <v>0</v>
          </cell>
          <cell r="C32">
            <v>0</v>
          </cell>
          <cell r="D32" t="str">
            <v>CUSCONN101CCONCOMMON</v>
          </cell>
          <cell r="E32" t="str">
            <v>100013908</v>
          </cell>
          <cell r="F32" t="str">
            <v>24100</v>
          </cell>
          <cell r="G32" t="str">
            <v>Attend Safety Meetings</v>
          </cell>
          <cell r="H32" t="str">
            <v>311</v>
          </cell>
          <cell r="I32" t="str">
            <v>101</v>
          </cell>
          <cell r="J32" t="str">
            <v>5065</v>
          </cell>
          <cell r="K32" t="str">
            <v>Project Time</v>
          </cell>
          <cell r="L32" t="str">
            <v>Project Time</v>
          </cell>
          <cell r="M32" t="str">
            <v>MANAGER, CUSTOMER CONNECTIONS</v>
          </cell>
          <cell r="O32">
            <v>90.150380859375005</v>
          </cell>
          <cell r="P32">
            <v>43</v>
          </cell>
          <cell r="Q32">
            <v>3876.4663769531253</v>
          </cell>
          <cell r="S32">
            <v>0</v>
          </cell>
          <cell r="T32" t="str">
            <v>609000311-101-5065</v>
          </cell>
          <cell r="U32" t="str">
            <v>609000</v>
          </cell>
          <cell r="V32" t="str">
            <v>Direct labour - Project (ABC costs)</v>
          </cell>
          <cell r="X32">
            <v>3876</v>
          </cell>
          <cell r="Y32">
            <v>323</v>
          </cell>
          <cell r="Z32">
            <v>323</v>
          </cell>
          <cell r="AA32">
            <v>323</v>
          </cell>
          <cell r="AB32">
            <v>323</v>
          </cell>
          <cell r="AC32">
            <v>323</v>
          </cell>
          <cell r="AD32">
            <v>323</v>
          </cell>
          <cell r="AE32">
            <v>323</v>
          </cell>
          <cell r="AF32">
            <v>323</v>
          </cell>
          <cell r="AG32">
            <v>323</v>
          </cell>
          <cell r="AH32">
            <v>323</v>
          </cell>
          <cell r="AI32">
            <v>323</v>
          </cell>
          <cell r="AJ32">
            <v>323</v>
          </cell>
          <cell r="AK32">
            <v>3876</v>
          </cell>
          <cell r="AL32">
            <v>0</v>
          </cell>
        </row>
        <row r="33">
          <cell r="B33">
            <v>0</v>
          </cell>
          <cell r="C33">
            <v>0</v>
          </cell>
          <cell r="D33" t="str">
            <v>CUSCONN101CCONCOMMON</v>
          </cell>
          <cell r="E33" t="str">
            <v>100013908</v>
          </cell>
          <cell r="F33" t="str">
            <v>24100</v>
          </cell>
          <cell r="G33" t="str">
            <v>Attend Safety Meetings</v>
          </cell>
          <cell r="H33" t="str">
            <v>311</v>
          </cell>
          <cell r="I33" t="str">
            <v>101</v>
          </cell>
          <cell r="J33" t="str">
            <v>5065</v>
          </cell>
          <cell r="K33" t="str">
            <v>Workorder Time</v>
          </cell>
          <cell r="L33" t="str">
            <v>Workorder Time</v>
          </cell>
          <cell r="M33" t="str">
            <v>METER SUPPORT CLERK</v>
          </cell>
          <cell r="O33">
            <v>42.023799479166669</v>
          </cell>
          <cell r="P33">
            <v>60</v>
          </cell>
          <cell r="Q33">
            <v>2521.4279687500002</v>
          </cell>
          <cell r="S33">
            <v>0</v>
          </cell>
          <cell r="T33" t="str">
            <v>608000311-101-5065</v>
          </cell>
          <cell r="U33" t="str">
            <v>608000</v>
          </cell>
          <cell r="V33" t="str">
            <v>Direct labour - Work order</v>
          </cell>
          <cell r="X33">
            <v>2521</v>
          </cell>
          <cell r="Y33">
            <v>210.08333333333334</v>
          </cell>
          <cell r="Z33">
            <v>210.08333333333334</v>
          </cell>
          <cell r="AA33">
            <v>210.08333333333334</v>
          </cell>
          <cell r="AB33">
            <v>210.08333333333334</v>
          </cell>
          <cell r="AC33">
            <v>210.08333333333334</v>
          </cell>
          <cell r="AD33">
            <v>210.08333333333334</v>
          </cell>
          <cell r="AE33">
            <v>210.08333333333334</v>
          </cell>
          <cell r="AF33">
            <v>210.08333333333334</v>
          </cell>
          <cell r="AG33">
            <v>210.08333333333334</v>
          </cell>
          <cell r="AH33">
            <v>210.08333333333334</v>
          </cell>
          <cell r="AI33">
            <v>210.08333333333334</v>
          </cell>
          <cell r="AJ33">
            <v>210.08333333333334</v>
          </cell>
          <cell r="AK33">
            <v>2521</v>
          </cell>
          <cell r="AL33">
            <v>0</v>
          </cell>
        </row>
        <row r="34">
          <cell r="B34">
            <v>0</v>
          </cell>
          <cell r="C34">
            <v>0</v>
          </cell>
          <cell r="D34" t="str">
            <v>CUSCONN101CCONCOMMON</v>
          </cell>
          <cell r="E34" t="str">
            <v>100013908</v>
          </cell>
          <cell r="F34" t="str">
            <v>24100</v>
          </cell>
          <cell r="G34" t="str">
            <v>Attend Safety Meetings</v>
          </cell>
          <cell r="H34" t="str">
            <v>311</v>
          </cell>
          <cell r="I34" t="str">
            <v>101</v>
          </cell>
          <cell r="J34" t="str">
            <v>5065</v>
          </cell>
          <cell r="K34" t="str">
            <v>Workorder Time</v>
          </cell>
          <cell r="L34" t="str">
            <v>Workorder Time</v>
          </cell>
          <cell r="M34" t="str">
            <v>Meterperson - 1st Class</v>
          </cell>
          <cell r="O34">
            <v>67.801499023437501</v>
          </cell>
          <cell r="Q34">
            <v>0</v>
          </cell>
          <cell r="S34">
            <v>0</v>
          </cell>
          <cell r="T34" t="str">
            <v>608000311-101-5065</v>
          </cell>
          <cell r="U34" t="str">
            <v>608000</v>
          </cell>
          <cell r="V34" t="str">
            <v>Direct labour - Work order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B35">
            <v>0</v>
          </cell>
          <cell r="C35">
            <v>0</v>
          </cell>
          <cell r="D35" t="str">
            <v>CUSCONN101CCONCOMMON</v>
          </cell>
          <cell r="E35" t="str">
            <v>100013908</v>
          </cell>
          <cell r="F35" t="str">
            <v>24100</v>
          </cell>
          <cell r="G35" t="str">
            <v>Attend Safety Meetings</v>
          </cell>
          <cell r="H35" t="str">
            <v>311</v>
          </cell>
          <cell r="I35" t="str">
            <v>101</v>
          </cell>
          <cell r="J35" t="str">
            <v>5065</v>
          </cell>
          <cell r="K35" t="str">
            <v>Workorder Time</v>
          </cell>
          <cell r="L35" t="str">
            <v>Workorder Time</v>
          </cell>
          <cell r="M35" t="str">
            <v>Meterperson - 1st Class</v>
          </cell>
          <cell r="O35">
            <v>67.801499023437501</v>
          </cell>
          <cell r="P35">
            <v>200</v>
          </cell>
          <cell r="Q35">
            <v>13560.2998046875</v>
          </cell>
          <cell r="S35">
            <v>0</v>
          </cell>
          <cell r="T35" t="str">
            <v>608000311-101-5065</v>
          </cell>
          <cell r="U35" t="str">
            <v>608000</v>
          </cell>
          <cell r="V35" t="str">
            <v>Direct labour - Work order</v>
          </cell>
          <cell r="X35">
            <v>13560</v>
          </cell>
          <cell r="Y35">
            <v>1130</v>
          </cell>
          <cell r="Z35">
            <v>1130</v>
          </cell>
          <cell r="AA35">
            <v>1130</v>
          </cell>
          <cell r="AB35">
            <v>1130</v>
          </cell>
          <cell r="AC35">
            <v>1130</v>
          </cell>
          <cell r="AD35">
            <v>1130</v>
          </cell>
          <cell r="AE35">
            <v>1130</v>
          </cell>
          <cell r="AF35">
            <v>1130</v>
          </cell>
          <cell r="AG35">
            <v>1130</v>
          </cell>
          <cell r="AH35">
            <v>1130</v>
          </cell>
          <cell r="AI35">
            <v>1130</v>
          </cell>
          <cell r="AJ35">
            <v>1130</v>
          </cell>
          <cell r="AK35">
            <v>13560</v>
          </cell>
          <cell r="AL35">
            <v>0</v>
          </cell>
        </row>
        <row r="36">
          <cell r="B36">
            <v>0</v>
          </cell>
          <cell r="C36">
            <v>0</v>
          </cell>
          <cell r="D36" t="str">
            <v>CUSCONN101CCONCOMMON</v>
          </cell>
          <cell r="E36" t="str">
            <v>100013908</v>
          </cell>
          <cell r="F36" t="str">
            <v>24100</v>
          </cell>
          <cell r="G36" t="str">
            <v>Attend Safety Meetings</v>
          </cell>
          <cell r="H36" t="str">
            <v>311</v>
          </cell>
          <cell r="I36" t="str">
            <v>101</v>
          </cell>
          <cell r="J36" t="str">
            <v>5065</v>
          </cell>
          <cell r="K36" t="str">
            <v>Project Time</v>
          </cell>
          <cell r="L36" t="str">
            <v>Project Time</v>
          </cell>
          <cell r="M36" t="str">
            <v>SUPERVISOR, CUSTOMER CONNECTIONS</v>
          </cell>
          <cell r="O36">
            <v>84.962177734375004</v>
          </cell>
          <cell r="P36">
            <v>20</v>
          </cell>
          <cell r="Q36">
            <v>1699.2435546875001</v>
          </cell>
          <cell r="S36">
            <v>0</v>
          </cell>
          <cell r="T36" t="str">
            <v>609000311-101-5065</v>
          </cell>
          <cell r="U36" t="str">
            <v>609000</v>
          </cell>
          <cell r="V36" t="str">
            <v>Direct labour - Project (ABC costs)</v>
          </cell>
          <cell r="X36">
            <v>1699</v>
          </cell>
          <cell r="Y36">
            <v>141.58333333333334</v>
          </cell>
          <cell r="Z36">
            <v>141.58333333333334</v>
          </cell>
          <cell r="AA36">
            <v>141.58333333333334</v>
          </cell>
          <cell r="AB36">
            <v>141.58333333333334</v>
          </cell>
          <cell r="AC36">
            <v>141.58333333333334</v>
          </cell>
          <cell r="AD36">
            <v>141.58333333333334</v>
          </cell>
          <cell r="AE36">
            <v>141.58333333333334</v>
          </cell>
          <cell r="AF36">
            <v>141.58333333333334</v>
          </cell>
          <cell r="AG36">
            <v>141.58333333333334</v>
          </cell>
          <cell r="AH36">
            <v>141.58333333333334</v>
          </cell>
          <cell r="AI36">
            <v>141.58333333333334</v>
          </cell>
          <cell r="AJ36">
            <v>141.58333333333334</v>
          </cell>
          <cell r="AK36">
            <v>1698.9999999999998</v>
          </cell>
          <cell r="AL36">
            <v>0</v>
          </cell>
        </row>
        <row r="37">
          <cell r="B37">
            <v>0</v>
          </cell>
          <cell r="C37">
            <v>0</v>
          </cell>
          <cell r="D37" t="str">
            <v>CUSCONN101CCONCOMMON</v>
          </cell>
          <cell r="E37" t="str">
            <v>100013908</v>
          </cell>
          <cell r="F37" t="str">
            <v>24100</v>
          </cell>
          <cell r="G37" t="str">
            <v>Attend Safety Meetings</v>
          </cell>
          <cell r="H37" t="str">
            <v>311</v>
          </cell>
          <cell r="I37" t="str">
            <v>101</v>
          </cell>
          <cell r="J37" t="str">
            <v>5065</v>
          </cell>
          <cell r="K37" t="str">
            <v>Vehicle</v>
          </cell>
          <cell r="L37" t="str">
            <v>Vehicle</v>
          </cell>
          <cell r="O37">
            <v>0</v>
          </cell>
          <cell r="Q37">
            <v>0</v>
          </cell>
          <cell r="R37">
            <v>483</v>
          </cell>
          <cell r="S37">
            <v>0</v>
          </cell>
          <cell r="T37" t="str">
            <v>651000311-101-5065</v>
          </cell>
          <cell r="U37" t="str">
            <v>651000</v>
          </cell>
          <cell r="V37" t="str">
            <v>Direct work order charges - Vehicles used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B38">
            <v>12</v>
          </cell>
          <cell r="C38">
            <v>0</v>
          </cell>
          <cell r="D38" t="str">
            <v>CUSCONN101CCONCOMMON</v>
          </cell>
          <cell r="E38" t="str">
            <v>100013909</v>
          </cell>
          <cell r="F38" t="str">
            <v>24200</v>
          </cell>
          <cell r="G38" t="str">
            <v>Department safety training</v>
          </cell>
          <cell r="H38" t="str">
            <v>311</v>
          </cell>
          <cell r="I38" t="str">
            <v>101</v>
          </cell>
          <cell r="J38" t="str">
            <v>5065</v>
          </cell>
          <cell r="K38" t="str">
            <v>A/P</v>
          </cell>
          <cell r="L38" t="str">
            <v>SA90 - Meals and Entertainment</v>
          </cell>
          <cell r="M38" t="str">
            <v>A/P</v>
          </cell>
          <cell r="N38">
            <v>860</v>
          </cell>
          <cell r="O38">
            <v>0</v>
          </cell>
          <cell r="Q38">
            <v>0</v>
          </cell>
          <cell r="S38">
            <v>0</v>
          </cell>
          <cell r="T38" t="str">
            <v>622000311-101-5065</v>
          </cell>
          <cell r="U38" t="str">
            <v>622000</v>
          </cell>
          <cell r="V38" t="str">
            <v>Meals and entertainment</v>
          </cell>
          <cell r="X38">
            <v>860</v>
          </cell>
          <cell r="Y38">
            <v>71.666666666666671</v>
          </cell>
          <cell r="Z38">
            <v>71.666666666666671</v>
          </cell>
          <cell r="AA38">
            <v>71.666666666666671</v>
          </cell>
          <cell r="AB38">
            <v>71.666666666666671</v>
          </cell>
          <cell r="AC38">
            <v>71.666666666666671</v>
          </cell>
          <cell r="AD38">
            <v>71.666666666666671</v>
          </cell>
          <cell r="AE38">
            <v>71.666666666666671</v>
          </cell>
          <cell r="AF38">
            <v>71.666666666666671</v>
          </cell>
          <cell r="AG38">
            <v>71.666666666666671</v>
          </cell>
          <cell r="AH38">
            <v>71.666666666666671</v>
          </cell>
          <cell r="AI38">
            <v>71.666666666666671</v>
          </cell>
          <cell r="AJ38">
            <v>71.666666666666671</v>
          </cell>
          <cell r="AK38">
            <v>859.99999999999989</v>
          </cell>
          <cell r="AL38">
            <v>0</v>
          </cell>
        </row>
        <row r="39">
          <cell r="B39">
            <v>0</v>
          </cell>
          <cell r="C39">
            <v>0</v>
          </cell>
          <cell r="D39" t="str">
            <v>CUSCONN101CCONCOMMON</v>
          </cell>
          <cell r="E39" t="str">
            <v>100013909</v>
          </cell>
          <cell r="F39" t="str">
            <v>24200</v>
          </cell>
          <cell r="G39" t="str">
            <v>Department safety training</v>
          </cell>
          <cell r="H39" t="str">
            <v>311</v>
          </cell>
          <cell r="I39" t="str">
            <v>101</v>
          </cell>
          <cell r="J39" t="str">
            <v>5065</v>
          </cell>
          <cell r="K39" t="str">
            <v>Workorder Time</v>
          </cell>
          <cell r="L39" t="str">
            <v>Workorder Time</v>
          </cell>
          <cell r="M39" t="str">
            <v>Meterperson - 2nd Class</v>
          </cell>
          <cell r="O39">
            <v>62.809501953125</v>
          </cell>
          <cell r="P39">
            <v>32</v>
          </cell>
          <cell r="Q39">
            <v>2009.9040625</v>
          </cell>
          <cell r="S39">
            <v>0</v>
          </cell>
          <cell r="T39" t="str">
            <v>608000311-101-5065</v>
          </cell>
          <cell r="U39" t="str">
            <v>608000</v>
          </cell>
          <cell r="V39" t="str">
            <v>Direct labour - Work order</v>
          </cell>
          <cell r="W39" t="str">
            <v>16 hours per man per year</v>
          </cell>
          <cell r="X39">
            <v>2010</v>
          </cell>
          <cell r="Y39">
            <v>167.5</v>
          </cell>
          <cell r="Z39">
            <v>167.5</v>
          </cell>
          <cell r="AA39">
            <v>167.5</v>
          </cell>
          <cell r="AB39">
            <v>167.5</v>
          </cell>
          <cell r="AC39">
            <v>167.5</v>
          </cell>
          <cell r="AD39">
            <v>167.5</v>
          </cell>
          <cell r="AE39">
            <v>167.5</v>
          </cell>
          <cell r="AF39">
            <v>167.5</v>
          </cell>
          <cell r="AG39">
            <v>167.5</v>
          </cell>
          <cell r="AH39">
            <v>167.5</v>
          </cell>
          <cell r="AI39">
            <v>167.5</v>
          </cell>
          <cell r="AJ39">
            <v>167.5</v>
          </cell>
          <cell r="AK39">
            <v>2010</v>
          </cell>
          <cell r="AL39">
            <v>0</v>
          </cell>
        </row>
        <row r="40">
          <cell r="B40">
            <v>0</v>
          </cell>
          <cell r="C40">
            <v>0</v>
          </cell>
          <cell r="D40" t="str">
            <v>CUSCONN101CCONCOMMON</v>
          </cell>
          <cell r="E40" t="str">
            <v>100013909</v>
          </cell>
          <cell r="F40" t="str">
            <v>24200</v>
          </cell>
          <cell r="G40" t="str">
            <v>Department safety training</v>
          </cell>
          <cell r="H40" t="str">
            <v>311</v>
          </cell>
          <cell r="I40" t="str">
            <v>101</v>
          </cell>
          <cell r="J40" t="str">
            <v>5065</v>
          </cell>
          <cell r="K40" t="str">
            <v>Project Time</v>
          </cell>
          <cell r="L40" t="str">
            <v>Project Time</v>
          </cell>
          <cell r="M40" t="str">
            <v>MANAGER, CUSTOMER CONNECTIONS</v>
          </cell>
          <cell r="O40">
            <v>90.150380859375005</v>
          </cell>
          <cell r="P40">
            <v>16</v>
          </cell>
          <cell r="Q40">
            <v>1442.4060937500001</v>
          </cell>
          <cell r="S40">
            <v>0</v>
          </cell>
          <cell r="T40" t="str">
            <v>609000311-101-5065</v>
          </cell>
          <cell r="U40" t="str">
            <v>609000</v>
          </cell>
          <cell r="V40" t="str">
            <v>Direct labour - Project (ABC costs)</v>
          </cell>
          <cell r="X40">
            <v>1442</v>
          </cell>
          <cell r="Y40">
            <v>120.16666666666667</v>
          </cell>
          <cell r="Z40">
            <v>120.16666666666667</v>
          </cell>
          <cell r="AA40">
            <v>120.16666666666667</v>
          </cell>
          <cell r="AB40">
            <v>120.16666666666667</v>
          </cell>
          <cell r="AC40">
            <v>120.16666666666667</v>
          </cell>
          <cell r="AD40">
            <v>120.16666666666667</v>
          </cell>
          <cell r="AE40">
            <v>120.16666666666667</v>
          </cell>
          <cell r="AF40">
            <v>120.16666666666667</v>
          </cell>
          <cell r="AG40">
            <v>120.16666666666667</v>
          </cell>
          <cell r="AH40">
            <v>120.16666666666667</v>
          </cell>
          <cell r="AI40">
            <v>120.16666666666667</v>
          </cell>
          <cell r="AJ40">
            <v>120.16666666666667</v>
          </cell>
          <cell r="AK40">
            <v>1442.0000000000002</v>
          </cell>
          <cell r="AL40">
            <v>0</v>
          </cell>
        </row>
        <row r="41">
          <cell r="B41">
            <v>0</v>
          </cell>
          <cell r="C41">
            <v>0</v>
          </cell>
          <cell r="D41" t="str">
            <v>CUSCONN101CCONCOMMON</v>
          </cell>
          <cell r="E41" t="str">
            <v>100013909</v>
          </cell>
          <cell r="F41" t="str">
            <v>24200</v>
          </cell>
          <cell r="G41" t="str">
            <v>Department safety training</v>
          </cell>
          <cell r="H41" t="str">
            <v>311</v>
          </cell>
          <cell r="I41" t="str">
            <v>101</v>
          </cell>
          <cell r="J41" t="str">
            <v>5065</v>
          </cell>
          <cell r="K41" t="str">
            <v>Workorder Time</v>
          </cell>
          <cell r="L41" t="str">
            <v>Workorder Time</v>
          </cell>
          <cell r="M41" t="str">
            <v>METER SUPPORT CLERK</v>
          </cell>
          <cell r="O41">
            <v>42.023799479166669</v>
          </cell>
          <cell r="P41">
            <v>24</v>
          </cell>
          <cell r="Q41">
            <v>1008.5711875000001</v>
          </cell>
          <cell r="S41">
            <v>0</v>
          </cell>
          <cell r="T41" t="str">
            <v>608000311-101-5065</v>
          </cell>
          <cell r="U41" t="str">
            <v>608000</v>
          </cell>
          <cell r="V41" t="str">
            <v>Direct labour - Work order</v>
          </cell>
          <cell r="W41" t="str">
            <v>8 hours per year per clerk</v>
          </cell>
          <cell r="X41">
            <v>1009</v>
          </cell>
          <cell r="Y41">
            <v>84.083333333333329</v>
          </cell>
          <cell r="Z41">
            <v>84.083333333333329</v>
          </cell>
          <cell r="AA41">
            <v>84.083333333333329</v>
          </cell>
          <cell r="AB41">
            <v>84.083333333333329</v>
          </cell>
          <cell r="AC41">
            <v>84.083333333333329</v>
          </cell>
          <cell r="AD41">
            <v>84.083333333333329</v>
          </cell>
          <cell r="AE41">
            <v>84.083333333333329</v>
          </cell>
          <cell r="AF41">
            <v>84.083333333333329</v>
          </cell>
          <cell r="AG41">
            <v>84.083333333333329</v>
          </cell>
          <cell r="AH41">
            <v>84.083333333333329</v>
          </cell>
          <cell r="AI41">
            <v>84.083333333333329</v>
          </cell>
          <cell r="AJ41">
            <v>84.083333333333329</v>
          </cell>
          <cell r="AK41">
            <v>1009.0000000000001</v>
          </cell>
          <cell r="AL41">
            <v>0</v>
          </cell>
        </row>
        <row r="42">
          <cell r="B42">
            <v>0</v>
          </cell>
          <cell r="C42">
            <v>0</v>
          </cell>
          <cell r="D42" t="str">
            <v>CUSCONN101CCONCOMMON</v>
          </cell>
          <cell r="E42" t="str">
            <v>100013909</v>
          </cell>
          <cell r="F42" t="str">
            <v>24200</v>
          </cell>
          <cell r="G42" t="str">
            <v>Department safety training</v>
          </cell>
          <cell r="H42" t="str">
            <v>311</v>
          </cell>
          <cell r="I42" t="str">
            <v>101</v>
          </cell>
          <cell r="J42" t="str">
            <v>5065</v>
          </cell>
          <cell r="K42" t="str">
            <v>Workorder Time</v>
          </cell>
          <cell r="L42" t="str">
            <v>Workorder Time</v>
          </cell>
          <cell r="M42" t="str">
            <v>Meterperson - 1st Class</v>
          </cell>
          <cell r="O42">
            <v>67.801499023437501</v>
          </cell>
          <cell r="P42">
            <v>112</v>
          </cell>
          <cell r="Q42">
            <v>7593.7678906250003</v>
          </cell>
          <cell r="S42">
            <v>0</v>
          </cell>
          <cell r="T42" t="str">
            <v>608000311-101-5065</v>
          </cell>
          <cell r="U42" t="str">
            <v>608000</v>
          </cell>
          <cell r="V42" t="str">
            <v>Direct labour - Work order</v>
          </cell>
          <cell r="X42">
            <v>7594</v>
          </cell>
          <cell r="Y42">
            <v>632.83333333333337</v>
          </cell>
          <cell r="Z42">
            <v>632.83333333333337</v>
          </cell>
          <cell r="AA42">
            <v>632.83333333333337</v>
          </cell>
          <cell r="AB42">
            <v>632.83333333333337</v>
          </cell>
          <cell r="AC42">
            <v>632.83333333333337</v>
          </cell>
          <cell r="AD42">
            <v>632.83333333333337</v>
          </cell>
          <cell r="AE42">
            <v>632.83333333333337</v>
          </cell>
          <cell r="AF42">
            <v>632.83333333333337</v>
          </cell>
          <cell r="AG42">
            <v>632.83333333333337</v>
          </cell>
          <cell r="AH42">
            <v>632.83333333333337</v>
          </cell>
          <cell r="AI42">
            <v>632.83333333333337</v>
          </cell>
          <cell r="AJ42">
            <v>632.83333333333337</v>
          </cell>
          <cell r="AK42">
            <v>7593.9999999999991</v>
          </cell>
          <cell r="AL42">
            <v>0</v>
          </cell>
        </row>
        <row r="43">
          <cell r="B43">
            <v>0</v>
          </cell>
          <cell r="C43">
            <v>0</v>
          </cell>
          <cell r="D43" t="str">
            <v>CUSCONN101CCONCOMMON</v>
          </cell>
          <cell r="E43" t="str">
            <v>100013909</v>
          </cell>
          <cell r="F43" t="str">
            <v>24200</v>
          </cell>
          <cell r="G43" t="str">
            <v>Department safety training</v>
          </cell>
          <cell r="H43" t="str">
            <v>311</v>
          </cell>
          <cell r="I43" t="str">
            <v>101</v>
          </cell>
          <cell r="J43" t="str">
            <v>5065</v>
          </cell>
          <cell r="K43" t="str">
            <v>Project Time</v>
          </cell>
          <cell r="L43" t="str">
            <v>Project Time</v>
          </cell>
          <cell r="M43" t="str">
            <v>SUPERVISOR, CUSTOMER CONNECTIONS</v>
          </cell>
          <cell r="O43">
            <v>84.962177734375004</v>
          </cell>
          <cell r="P43">
            <v>32</v>
          </cell>
          <cell r="Q43">
            <v>2718.7896875000001</v>
          </cell>
          <cell r="S43">
            <v>0</v>
          </cell>
          <cell r="T43" t="str">
            <v>609000311-101-5065</v>
          </cell>
          <cell r="U43" t="str">
            <v>609000</v>
          </cell>
          <cell r="V43" t="str">
            <v>Direct labour - Project (ABC costs)</v>
          </cell>
          <cell r="X43">
            <v>2719</v>
          </cell>
          <cell r="Y43">
            <v>226.58333333333334</v>
          </cell>
          <cell r="Z43">
            <v>226.58333333333334</v>
          </cell>
          <cell r="AA43">
            <v>226.58333333333334</v>
          </cell>
          <cell r="AB43">
            <v>226.58333333333334</v>
          </cell>
          <cell r="AC43">
            <v>226.58333333333334</v>
          </cell>
          <cell r="AD43">
            <v>226.58333333333334</v>
          </cell>
          <cell r="AE43">
            <v>226.58333333333334</v>
          </cell>
          <cell r="AF43">
            <v>226.58333333333334</v>
          </cell>
          <cell r="AG43">
            <v>226.58333333333334</v>
          </cell>
          <cell r="AH43">
            <v>226.58333333333334</v>
          </cell>
          <cell r="AI43">
            <v>226.58333333333334</v>
          </cell>
          <cell r="AJ43">
            <v>226.58333333333334</v>
          </cell>
          <cell r="AK43">
            <v>2719</v>
          </cell>
          <cell r="AL43">
            <v>0</v>
          </cell>
        </row>
        <row r="44">
          <cell r="B44">
            <v>13</v>
          </cell>
          <cell r="C44">
            <v>0</v>
          </cell>
          <cell r="D44" t="str">
            <v>CUSCONN101CCONCOMMON</v>
          </cell>
          <cell r="E44" t="str">
            <v>100013910</v>
          </cell>
          <cell r="F44" t="str">
            <v>24300</v>
          </cell>
          <cell r="G44" t="str">
            <v>New employee safety orientation</v>
          </cell>
          <cell r="H44" t="str">
            <v>311</v>
          </cell>
          <cell r="I44" t="str">
            <v>101</v>
          </cell>
          <cell r="J44" t="str">
            <v>5065</v>
          </cell>
          <cell r="K44" t="str">
            <v>A/P</v>
          </cell>
          <cell r="L44" t="str">
            <v>SA10 - General Office Supplies</v>
          </cell>
          <cell r="M44" t="str">
            <v>A/P</v>
          </cell>
          <cell r="O44">
            <v>0</v>
          </cell>
          <cell r="Q44">
            <v>0</v>
          </cell>
          <cell r="S44">
            <v>0</v>
          </cell>
          <cell r="T44" t="str">
            <v>704000311-101-5065</v>
          </cell>
          <cell r="U44" t="str">
            <v>704000</v>
          </cell>
          <cell r="V44" t="str">
            <v>General office supplies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B45">
            <v>0</v>
          </cell>
          <cell r="C45">
            <v>0</v>
          </cell>
          <cell r="D45" t="str">
            <v>CUSCONN101CCONCOMMON</v>
          </cell>
          <cell r="E45" t="str">
            <v>100013910</v>
          </cell>
          <cell r="F45" t="str">
            <v>24300</v>
          </cell>
          <cell r="G45" t="str">
            <v>New employee safety orientation</v>
          </cell>
          <cell r="H45" t="str">
            <v>311</v>
          </cell>
          <cell r="I45" t="str">
            <v>101</v>
          </cell>
          <cell r="J45" t="str">
            <v>5065</v>
          </cell>
          <cell r="K45" t="str">
            <v>Project Time</v>
          </cell>
          <cell r="L45" t="str">
            <v>Project Time</v>
          </cell>
          <cell r="M45" t="str">
            <v>MANAGER, CUSTOMER CONNECTIONS</v>
          </cell>
          <cell r="O45">
            <v>90.150380859375005</v>
          </cell>
          <cell r="Q45">
            <v>0</v>
          </cell>
          <cell r="S45">
            <v>0</v>
          </cell>
          <cell r="T45" t="str">
            <v>609000311-101-5065</v>
          </cell>
          <cell r="U45" t="str">
            <v>609000</v>
          </cell>
          <cell r="V45" t="str">
            <v>Direct labour - Project (ABC costs)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</row>
        <row r="46">
          <cell r="B46">
            <v>0</v>
          </cell>
          <cell r="C46">
            <v>0</v>
          </cell>
          <cell r="D46" t="str">
            <v>CUSCONN101CCONCOMMON</v>
          </cell>
          <cell r="E46" t="str">
            <v>100013910</v>
          </cell>
          <cell r="F46" t="str">
            <v>24300</v>
          </cell>
          <cell r="G46" t="str">
            <v>New employee safety orientation</v>
          </cell>
          <cell r="H46" t="str">
            <v>311</v>
          </cell>
          <cell r="I46" t="str">
            <v>101</v>
          </cell>
          <cell r="J46" t="str">
            <v>5065</v>
          </cell>
          <cell r="K46" t="str">
            <v>Project Time</v>
          </cell>
          <cell r="L46" t="str">
            <v>Project Time</v>
          </cell>
          <cell r="M46" t="str">
            <v>SUPERVISOR, CUSTOMER CONNECTIONS</v>
          </cell>
          <cell r="O46">
            <v>84.962177734375004</v>
          </cell>
          <cell r="Q46">
            <v>0</v>
          </cell>
          <cell r="S46">
            <v>0</v>
          </cell>
          <cell r="T46" t="str">
            <v>609000311-101-5065</v>
          </cell>
          <cell r="U46" t="str">
            <v>609000</v>
          </cell>
          <cell r="V46" t="str">
            <v>Direct labour - Project (ABC costs)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</row>
        <row r="47">
          <cell r="B47">
            <v>14</v>
          </cell>
          <cell r="C47">
            <v>0</v>
          </cell>
          <cell r="D47" t="str">
            <v>CUSCONN101CCONCOMMON</v>
          </cell>
          <cell r="E47" t="str">
            <v>100013911</v>
          </cell>
          <cell r="F47" t="str">
            <v>24400</v>
          </cell>
          <cell r="G47" t="str">
            <v>Student safety orientation</v>
          </cell>
          <cell r="H47" t="str">
            <v>311</v>
          </cell>
          <cell r="I47" t="str">
            <v>101</v>
          </cell>
          <cell r="J47" t="str">
            <v>5065</v>
          </cell>
          <cell r="K47" t="str">
            <v>A/P</v>
          </cell>
          <cell r="L47" t="str">
            <v>SA5 - Safety Expenses</v>
          </cell>
          <cell r="M47" t="str">
            <v>A/P</v>
          </cell>
          <cell r="N47">
            <v>100</v>
          </cell>
          <cell r="O47">
            <v>0</v>
          </cell>
          <cell r="Q47">
            <v>0</v>
          </cell>
          <cell r="S47">
            <v>0</v>
          </cell>
          <cell r="T47" t="str">
            <v>681000311-101-5065</v>
          </cell>
          <cell r="U47" t="str">
            <v>681000</v>
          </cell>
          <cell r="V47" t="str">
            <v>Safety</v>
          </cell>
          <cell r="X47">
            <v>100</v>
          </cell>
          <cell r="Y47">
            <v>8.3333333333333339</v>
          </cell>
          <cell r="Z47">
            <v>8.3333333333333339</v>
          </cell>
          <cell r="AA47">
            <v>8.3333333333333339</v>
          </cell>
          <cell r="AB47">
            <v>8.3333333333333339</v>
          </cell>
          <cell r="AC47">
            <v>8.3333333333333339</v>
          </cell>
          <cell r="AD47">
            <v>8.3333333333333339</v>
          </cell>
          <cell r="AE47">
            <v>8.3333333333333339</v>
          </cell>
          <cell r="AF47">
            <v>8.3333333333333339</v>
          </cell>
          <cell r="AG47">
            <v>8.3333333333333339</v>
          </cell>
          <cell r="AH47">
            <v>8.3333333333333339</v>
          </cell>
          <cell r="AI47">
            <v>8.3333333333333339</v>
          </cell>
          <cell r="AJ47">
            <v>8.3333333333333339</v>
          </cell>
          <cell r="AK47">
            <v>99.999999999999986</v>
          </cell>
          <cell r="AL47">
            <v>0</v>
          </cell>
        </row>
        <row r="48">
          <cell r="B48">
            <v>0</v>
          </cell>
          <cell r="C48">
            <v>0</v>
          </cell>
          <cell r="D48" t="str">
            <v>CUSCONN101CCONCOMMON</v>
          </cell>
          <cell r="E48" t="str">
            <v>100013911</v>
          </cell>
          <cell r="F48" t="str">
            <v>24400</v>
          </cell>
          <cell r="G48" t="str">
            <v>Student safety orientation</v>
          </cell>
          <cell r="H48" t="str">
            <v>311</v>
          </cell>
          <cell r="I48" t="str">
            <v>101</v>
          </cell>
          <cell r="J48" t="str">
            <v>5065</v>
          </cell>
          <cell r="K48" t="str">
            <v>Project Time</v>
          </cell>
          <cell r="L48" t="str">
            <v>Project Time</v>
          </cell>
          <cell r="M48" t="str">
            <v>MANAGER, CUSTOMER CONNECTIONS</v>
          </cell>
          <cell r="O48">
            <v>90.150380859375005</v>
          </cell>
          <cell r="P48">
            <v>8</v>
          </cell>
          <cell r="Q48">
            <v>721.20304687500004</v>
          </cell>
          <cell r="S48">
            <v>0</v>
          </cell>
          <cell r="T48" t="str">
            <v>609000311-101-5065</v>
          </cell>
          <cell r="U48" t="str">
            <v>609000</v>
          </cell>
          <cell r="V48" t="str">
            <v>Direct labour - Project (ABC costs)</v>
          </cell>
          <cell r="X48">
            <v>721</v>
          </cell>
          <cell r="Y48">
            <v>60.083333333333336</v>
          </cell>
          <cell r="Z48">
            <v>60.083333333333336</v>
          </cell>
          <cell r="AA48">
            <v>60.083333333333336</v>
          </cell>
          <cell r="AB48">
            <v>60.083333333333336</v>
          </cell>
          <cell r="AC48">
            <v>60.083333333333336</v>
          </cell>
          <cell r="AD48">
            <v>60.083333333333336</v>
          </cell>
          <cell r="AE48">
            <v>60.083333333333336</v>
          </cell>
          <cell r="AF48">
            <v>60.083333333333336</v>
          </cell>
          <cell r="AG48">
            <v>60.083333333333336</v>
          </cell>
          <cell r="AH48">
            <v>60.083333333333336</v>
          </cell>
          <cell r="AI48">
            <v>60.083333333333336</v>
          </cell>
          <cell r="AJ48">
            <v>60.083333333333336</v>
          </cell>
          <cell r="AK48">
            <v>721.00000000000011</v>
          </cell>
          <cell r="AL48">
            <v>0</v>
          </cell>
        </row>
        <row r="49">
          <cell r="B49">
            <v>0</v>
          </cell>
          <cell r="C49">
            <v>0</v>
          </cell>
          <cell r="D49" t="str">
            <v>CUSCONN101CCONCOMMON</v>
          </cell>
          <cell r="E49" t="str">
            <v>100013911</v>
          </cell>
          <cell r="F49" t="str">
            <v>24400</v>
          </cell>
          <cell r="G49" t="str">
            <v>Student safety orientation</v>
          </cell>
          <cell r="H49" t="str">
            <v>311</v>
          </cell>
          <cell r="I49" t="str">
            <v>101</v>
          </cell>
          <cell r="J49" t="str">
            <v>5065</v>
          </cell>
          <cell r="K49" t="str">
            <v>Project Time</v>
          </cell>
          <cell r="L49" t="str">
            <v>Project Time</v>
          </cell>
          <cell r="M49" t="str">
            <v>SUPERVISOR, CUSTOMER CONNECTIONS</v>
          </cell>
          <cell r="O49">
            <v>84.962177734375004</v>
          </cell>
          <cell r="P49">
            <v>8</v>
          </cell>
          <cell r="Q49">
            <v>679.69742187500003</v>
          </cell>
          <cell r="S49">
            <v>0</v>
          </cell>
          <cell r="T49" t="str">
            <v>609000311-101-5065</v>
          </cell>
          <cell r="U49" t="str">
            <v>609000</v>
          </cell>
          <cell r="V49" t="str">
            <v>Direct labour - Project (ABC costs)</v>
          </cell>
          <cell r="X49">
            <v>680</v>
          </cell>
          <cell r="Y49">
            <v>56.666666666666664</v>
          </cell>
          <cell r="Z49">
            <v>56.666666666666664</v>
          </cell>
          <cell r="AA49">
            <v>56.666666666666664</v>
          </cell>
          <cell r="AB49">
            <v>56.666666666666664</v>
          </cell>
          <cell r="AC49">
            <v>56.666666666666664</v>
          </cell>
          <cell r="AD49">
            <v>56.666666666666664</v>
          </cell>
          <cell r="AE49">
            <v>56.666666666666664</v>
          </cell>
          <cell r="AF49">
            <v>56.666666666666664</v>
          </cell>
          <cell r="AG49">
            <v>56.666666666666664</v>
          </cell>
          <cell r="AH49">
            <v>56.666666666666664</v>
          </cell>
          <cell r="AI49">
            <v>56.666666666666664</v>
          </cell>
          <cell r="AJ49">
            <v>56.666666666666664</v>
          </cell>
          <cell r="AK49">
            <v>680</v>
          </cell>
          <cell r="AL49">
            <v>0</v>
          </cell>
        </row>
        <row r="50">
          <cell r="B50">
            <v>0</v>
          </cell>
          <cell r="C50">
            <v>0</v>
          </cell>
          <cell r="D50" t="str">
            <v>CUSCONN101CCONCOMMON</v>
          </cell>
          <cell r="E50" t="str">
            <v>100013912</v>
          </cell>
          <cell r="F50" t="str">
            <v>24500</v>
          </cell>
          <cell r="G50" t="str">
            <v>WSIB - Modified duty At work Home Position</v>
          </cell>
          <cell r="H50" t="str">
            <v>311</v>
          </cell>
          <cell r="I50" t="str">
            <v>101</v>
          </cell>
          <cell r="J50" t="str">
            <v>5065</v>
          </cell>
          <cell r="O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B51">
            <v>0</v>
          </cell>
          <cell r="C51">
            <v>0</v>
          </cell>
          <cell r="D51" t="str">
            <v>CUSCONN101CCONCOMMON</v>
          </cell>
          <cell r="E51" t="str">
            <v>100013913</v>
          </cell>
          <cell r="F51" t="str">
            <v>24600</v>
          </cell>
          <cell r="G51" t="str">
            <v>WSIB - Modified duty - at work other position</v>
          </cell>
          <cell r="H51" t="str">
            <v>311</v>
          </cell>
          <cell r="I51" t="str">
            <v>101</v>
          </cell>
          <cell r="J51" t="str">
            <v>5065</v>
          </cell>
          <cell r="O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B52">
            <v>0</v>
          </cell>
          <cell r="C52">
            <v>0</v>
          </cell>
          <cell r="D52" t="str">
            <v>CUSCONN101CCONCOMMON</v>
          </cell>
          <cell r="E52" t="str">
            <v>100013914</v>
          </cell>
          <cell r="F52" t="str">
            <v>24700</v>
          </cell>
          <cell r="G52" t="str">
            <v>WSIB - Not at work Medical Appt.</v>
          </cell>
          <cell r="H52" t="str">
            <v>311</v>
          </cell>
          <cell r="I52" t="str">
            <v>101</v>
          </cell>
          <cell r="J52" t="str">
            <v>5065</v>
          </cell>
          <cell r="O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B53">
            <v>0</v>
          </cell>
          <cell r="C53">
            <v>0</v>
          </cell>
          <cell r="D53" t="str">
            <v>CUSCONN101CCONCOMMON</v>
          </cell>
          <cell r="E53" t="str">
            <v>100013915</v>
          </cell>
          <cell r="F53" t="str">
            <v>24800</v>
          </cell>
          <cell r="G53" t="str">
            <v>WSIB Lost work days</v>
          </cell>
          <cell r="H53" t="str">
            <v>311</v>
          </cell>
          <cell r="I53" t="str">
            <v>101</v>
          </cell>
          <cell r="J53" t="str">
            <v>5065</v>
          </cell>
          <cell r="O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</row>
        <row r="54">
          <cell r="B54">
            <v>0</v>
          </cell>
          <cell r="C54">
            <v>0</v>
          </cell>
          <cell r="D54" t="str">
            <v>CUSCONN101CCONCOMMON</v>
          </cell>
          <cell r="E54" t="str">
            <v>100013916</v>
          </cell>
          <cell r="F54" t="str">
            <v>24900</v>
          </cell>
          <cell r="G54" t="str">
            <v>WSIB Modified Duty - Not at work</v>
          </cell>
          <cell r="H54" t="str">
            <v>311</v>
          </cell>
          <cell r="I54" t="str">
            <v>101</v>
          </cell>
          <cell r="J54" t="str">
            <v>5065</v>
          </cell>
          <cell r="O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</row>
        <row r="55">
          <cell r="B55">
            <v>0</v>
          </cell>
          <cell r="C55">
            <v>0</v>
          </cell>
          <cell r="D55" t="str">
            <v>CUSCONN101CCONCOMMON</v>
          </cell>
          <cell r="E55" t="str">
            <v>100013917</v>
          </cell>
          <cell r="F55" t="str">
            <v>61000</v>
          </cell>
          <cell r="G55" t="str">
            <v>Work Observation (Crew Visits)</v>
          </cell>
          <cell r="H55" t="str">
            <v>311</v>
          </cell>
          <cell r="I55" t="str">
            <v>101</v>
          </cell>
          <cell r="J55" t="str">
            <v>5065</v>
          </cell>
          <cell r="K55" t="str">
            <v>A/P</v>
          </cell>
          <cell r="L55" t="str">
            <v>SA10 - General Office Supplies</v>
          </cell>
          <cell r="M55" t="str">
            <v>A/P</v>
          </cell>
          <cell r="N55">
            <v>150</v>
          </cell>
          <cell r="O55">
            <v>0</v>
          </cell>
          <cell r="Q55">
            <v>0</v>
          </cell>
          <cell r="S55">
            <v>0</v>
          </cell>
          <cell r="T55" t="str">
            <v>704000311-101-5065</v>
          </cell>
          <cell r="U55" t="str">
            <v>704000</v>
          </cell>
          <cell r="V55" t="str">
            <v>General office supplies</v>
          </cell>
          <cell r="X55">
            <v>150</v>
          </cell>
          <cell r="Y55">
            <v>12.5</v>
          </cell>
          <cell r="Z55">
            <v>12.5</v>
          </cell>
          <cell r="AA55">
            <v>12.5</v>
          </cell>
          <cell r="AB55">
            <v>12.5</v>
          </cell>
          <cell r="AC55">
            <v>12.5</v>
          </cell>
          <cell r="AD55">
            <v>12.5</v>
          </cell>
          <cell r="AE55">
            <v>12.5</v>
          </cell>
          <cell r="AF55">
            <v>12.5</v>
          </cell>
          <cell r="AG55">
            <v>12.5</v>
          </cell>
          <cell r="AH55">
            <v>12.5</v>
          </cell>
          <cell r="AI55">
            <v>12.5</v>
          </cell>
          <cell r="AJ55">
            <v>12.5</v>
          </cell>
          <cell r="AK55">
            <v>150</v>
          </cell>
          <cell r="AL55">
            <v>0</v>
          </cell>
        </row>
        <row r="56">
          <cell r="B56">
            <v>0</v>
          </cell>
          <cell r="C56">
            <v>0</v>
          </cell>
          <cell r="D56" t="str">
            <v>CUSCONN101CCONCOMMON</v>
          </cell>
          <cell r="E56" t="str">
            <v>100013917</v>
          </cell>
          <cell r="F56" t="str">
            <v>61000</v>
          </cell>
          <cell r="G56" t="str">
            <v>Work Observation (Crew Visits)</v>
          </cell>
          <cell r="H56" t="str">
            <v>311</v>
          </cell>
          <cell r="I56" t="str">
            <v>101</v>
          </cell>
          <cell r="J56" t="str">
            <v>5065</v>
          </cell>
          <cell r="K56" t="str">
            <v>Project Time</v>
          </cell>
          <cell r="L56" t="str">
            <v>Project Time</v>
          </cell>
          <cell r="M56" t="str">
            <v>MANAGER, CUSTOMER CONNECTIONS</v>
          </cell>
          <cell r="O56">
            <v>90.150380859375005</v>
          </cell>
          <cell r="P56">
            <v>32</v>
          </cell>
          <cell r="Q56">
            <v>2884.8121875000002</v>
          </cell>
          <cell r="S56">
            <v>0</v>
          </cell>
          <cell r="T56" t="str">
            <v>609000311-101-5065</v>
          </cell>
          <cell r="U56" t="str">
            <v>609000</v>
          </cell>
          <cell r="V56" t="str">
            <v>Direct labour - Project (ABC costs)</v>
          </cell>
          <cell r="X56">
            <v>2885</v>
          </cell>
          <cell r="Y56">
            <v>240.41666666666666</v>
          </cell>
          <cell r="Z56">
            <v>240.41666666666666</v>
          </cell>
          <cell r="AA56">
            <v>240.41666666666666</v>
          </cell>
          <cell r="AB56">
            <v>240.41666666666666</v>
          </cell>
          <cell r="AC56">
            <v>240.41666666666666</v>
          </cell>
          <cell r="AD56">
            <v>240.41666666666666</v>
          </cell>
          <cell r="AE56">
            <v>240.41666666666666</v>
          </cell>
          <cell r="AF56">
            <v>240.41666666666666</v>
          </cell>
          <cell r="AG56">
            <v>240.41666666666666</v>
          </cell>
          <cell r="AH56">
            <v>240.41666666666666</v>
          </cell>
          <cell r="AI56">
            <v>240.41666666666666</v>
          </cell>
          <cell r="AJ56">
            <v>240.41666666666666</v>
          </cell>
          <cell r="AK56">
            <v>2884.9999999999995</v>
          </cell>
          <cell r="AL56">
            <v>0</v>
          </cell>
        </row>
        <row r="57">
          <cell r="B57">
            <v>0</v>
          </cell>
          <cell r="C57">
            <v>0</v>
          </cell>
          <cell r="D57" t="str">
            <v>CUSCONN101CCONCOMMON</v>
          </cell>
          <cell r="E57" t="str">
            <v>100013917</v>
          </cell>
          <cell r="F57" t="str">
            <v>61000</v>
          </cell>
          <cell r="G57" t="str">
            <v>Work Observation (Crew Visits)</v>
          </cell>
          <cell r="H57" t="str">
            <v>311</v>
          </cell>
          <cell r="I57" t="str">
            <v>101</v>
          </cell>
          <cell r="J57" t="str">
            <v>5065</v>
          </cell>
          <cell r="K57" t="str">
            <v>Workorder Time</v>
          </cell>
          <cell r="L57" t="str">
            <v>Workorder Time</v>
          </cell>
          <cell r="M57" t="str">
            <v>METERPERSON, LEAD HAND</v>
          </cell>
          <cell r="O57">
            <v>73.397998046875003</v>
          </cell>
          <cell r="P57">
            <v>96</v>
          </cell>
          <cell r="Q57">
            <v>7046.2078125000007</v>
          </cell>
          <cell r="S57">
            <v>0</v>
          </cell>
          <cell r="T57" t="str">
            <v>608000311-101-5065</v>
          </cell>
          <cell r="U57" t="str">
            <v>608000</v>
          </cell>
          <cell r="V57" t="str">
            <v>Direct labour - Work order</v>
          </cell>
          <cell r="X57">
            <v>7046</v>
          </cell>
          <cell r="Y57">
            <v>587.16666666666663</v>
          </cell>
          <cell r="Z57">
            <v>587.16666666666663</v>
          </cell>
          <cell r="AA57">
            <v>587.16666666666663</v>
          </cell>
          <cell r="AB57">
            <v>587.16666666666663</v>
          </cell>
          <cell r="AC57">
            <v>587.16666666666663</v>
          </cell>
          <cell r="AD57">
            <v>587.16666666666663</v>
          </cell>
          <cell r="AE57">
            <v>587.16666666666663</v>
          </cell>
          <cell r="AF57">
            <v>587.16666666666663</v>
          </cell>
          <cell r="AG57">
            <v>587.16666666666663</v>
          </cell>
          <cell r="AH57">
            <v>587.16666666666663</v>
          </cell>
          <cell r="AI57">
            <v>587.16666666666663</v>
          </cell>
          <cell r="AJ57">
            <v>587.16666666666663</v>
          </cell>
          <cell r="AK57">
            <v>7046.0000000000009</v>
          </cell>
          <cell r="AL57">
            <v>0</v>
          </cell>
        </row>
        <row r="58">
          <cell r="B58">
            <v>0</v>
          </cell>
          <cell r="C58">
            <v>0</v>
          </cell>
          <cell r="D58" t="str">
            <v>CUSCONN101CCONCOMMON</v>
          </cell>
          <cell r="E58" t="str">
            <v>100013917</v>
          </cell>
          <cell r="F58" t="str">
            <v>61000</v>
          </cell>
          <cell r="G58" t="str">
            <v>Work Observation (Crew Visits)</v>
          </cell>
          <cell r="H58" t="str">
            <v>311</v>
          </cell>
          <cell r="I58" t="str">
            <v>101</v>
          </cell>
          <cell r="J58" t="str">
            <v>5065</v>
          </cell>
          <cell r="K58" t="str">
            <v>Project Time</v>
          </cell>
          <cell r="L58" t="str">
            <v>Project Time</v>
          </cell>
          <cell r="M58" t="str">
            <v>SUPERVISOR, CUSTOMER CONNECTIONS</v>
          </cell>
          <cell r="O58">
            <v>84.962177734375004</v>
          </cell>
          <cell r="P58">
            <v>96</v>
          </cell>
          <cell r="Q58">
            <v>8156.3690624999999</v>
          </cell>
          <cell r="S58">
            <v>0</v>
          </cell>
          <cell r="T58" t="str">
            <v>609000311-101-5065</v>
          </cell>
          <cell r="U58" t="str">
            <v>609000</v>
          </cell>
          <cell r="V58" t="str">
            <v>Direct labour - Project (ABC costs)</v>
          </cell>
          <cell r="X58">
            <v>8156</v>
          </cell>
          <cell r="Y58">
            <v>679.66666666666663</v>
          </cell>
          <cell r="Z58">
            <v>679.66666666666663</v>
          </cell>
          <cell r="AA58">
            <v>679.66666666666663</v>
          </cell>
          <cell r="AB58">
            <v>679.66666666666663</v>
          </cell>
          <cell r="AC58">
            <v>679.66666666666663</v>
          </cell>
          <cell r="AD58">
            <v>679.66666666666663</v>
          </cell>
          <cell r="AE58">
            <v>679.66666666666663</v>
          </cell>
          <cell r="AF58">
            <v>679.66666666666663</v>
          </cell>
          <cell r="AG58">
            <v>679.66666666666663</v>
          </cell>
          <cell r="AH58">
            <v>679.66666666666663</v>
          </cell>
          <cell r="AI58">
            <v>679.66666666666663</v>
          </cell>
          <cell r="AJ58">
            <v>679.66666666666663</v>
          </cell>
          <cell r="AK58">
            <v>8156.0000000000009</v>
          </cell>
          <cell r="AL58">
            <v>0</v>
          </cell>
        </row>
        <row r="59">
          <cell r="B59">
            <v>0</v>
          </cell>
          <cell r="C59">
            <v>0</v>
          </cell>
          <cell r="D59" t="str">
            <v>CUSCONN101CCONCOMMON</v>
          </cell>
          <cell r="E59" t="str">
            <v>100013917</v>
          </cell>
          <cell r="F59" t="str">
            <v>61000</v>
          </cell>
          <cell r="G59" t="str">
            <v>Work Observation (Crew Visits)</v>
          </cell>
          <cell r="H59" t="str">
            <v>311</v>
          </cell>
          <cell r="I59" t="str">
            <v>101</v>
          </cell>
          <cell r="J59" t="str">
            <v>5065</v>
          </cell>
          <cell r="K59" t="str">
            <v>Vehicle</v>
          </cell>
          <cell r="L59" t="str">
            <v>Vehicle</v>
          </cell>
          <cell r="M59" t="str">
            <v>VECV - Cargo Van</v>
          </cell>
          <cell r="O59">
            <v>14</v>
          </cell>
          <cell r="Q59">
            <v>0</v>
          </cell>
          <cell r="R59">
            <v>192</v>
          </cell>
          <cell r="S59">
            <v>2688</v>
          </cell>
          <cell r="T59" t="str">
            <v>651000311-101-5065</v>
          </cell>
          <cell r="U59" t="str">
            <v>651000</v>
          </cell>
          <cell r="V59" t="str">
            <v>Direct work order charges - Vehicles used</v>
          </cell>
          <cell r="X59">
            <v>2688</v>
          </cell>
          <cell r="Y59">
            <v>224</v>
          </cell>
          <cell r="Z59">
            <v>224</v>
          </cell>
          <cell r="AA59">
            <v>224</v>
          </cell>
          <cell r="AB59">
            <v>224</v>
          </cell>
          <cell r="AC59">
            <v>224</v>
          </cell>
          <cell r="AD59">
            <v>224</v>
          </cell>
          <cell r="AE59">
            <v>224</v>
          </cell>
          <cell r="AF59">
            <v>224</v>
          </cell>
          <cell r="AG59">
            <v>224</v>
          </cell>
          <cell r="AH59">
            <v>224</v>
          </cell>
          <cell r="AI59">
            <v>224</v>
          </cell>
          <cell r="AJ59">
            <v>224</v>
          </cell>
          <cell r="AK59">
            <v>2688</v>
          </cell>
          <cell r="AL59">
            <v>0</v>
          </cell>
        </row>
        <row r="60">
          <cell r="B60">
            <v>15</v>
          </cell>
          <cell r="C60">
            <v>0</v>
          </cell>
          <cell r="D60" t="str">
            <v>CUSCONN101CCONCOMMON</v>
          </cell>
          <cell r="E60" t="str">
            <v>100013918</v>
          </cell>
          <cell r="F60" t="str">
            <v>61100</v>
          </cell>
          <cell r="G60" t="str">
            <v>Manage Safety Issues &amp; Reporting</v>
          </cell>
          <cell r="H60" t="str">
            <v>311</v>
          </cell>
          <cell r="I60" t="str">
            <v>101</v>
          </cell>
          <cell r="J60" t="str">
            <v>5065</v>
          </cell>
          <cell r="K60" t="str">
            <v>A/P</v>
          </cell>
          <cell r="M60" t="str">
            <v>A/P</v>
          </cell>
          <cell r="N60">
            <v>200</v>
          </cell>
          <cell r="O60">
            <v>0</v>
          </cell>
          <cell r="Q60">
            <v>0</v>
          </cell>
          <cell r="S60">
            <v>0</v>
          </cell>
          <cell r="T60" t="str">
            <v>311-101-5065</v>
          </cell>
          <cell r="U60" t="str">
            <v>311-10</v>
          </cell>
          <cell r="V60">
            <v>0</v>
          </cell>
          <cell r="X60">
            <v>200</v>
          </cell>
          <cell r="Y60">
            <v>16.666666666666668</v>
          </cell>
          <cell r="Z60">
            <v>16.666666666666668</v>
          </cell>
          <cell r="AA60">
            <v>16.666666666666668</v>
          </cell>
          <cell r="AB60">
            <v>16.666666666666668</v>
          </cell>
          <cell r="AC60">
            <v>16.666666666666668</v>
          </cell>
          <cell r="AD60">
            <v>16.666666666666668</v>
          </cell>
          <cell r="AE60">
            <v>16.666666666666668</v>
          </cell>
          <cell r="AF60">
            <v>16.666666666666668</v>
          </cell>
          <cell r="AG60">
            <v>16.666666666666668</v>
          </cell>
          <cell r="AH60">
            <v>16.666666666666668</v>
          </cell>
          <cell r="AI60">
            <v>16.666666666666668</v>
          </cell>
          <cell r="AJ60">
            <v>16.666666666666668</v>
          </cell>
          <cell r="AK60">
            <v>199.99999999999997</v>
          </cell>
          <cell r="AL60">
            <v>0</v>
          </cell>
        </row>
        <row r="61">
          <cell r="B61">
            <v>0</v>
          </cell>
          <cell r="C61">
            <v>0</v>
          </cell>
          <cell r="D61" t="str">
            <v>CUSCONN101CCONCOMMON</v>
          </cell>
          <cell r="E61" t="str">
            <v>100013918</v>
          </cell>
          <cell r="F61" t="str">
            <v>61100</v>
          </cell>
          <cell r="G61" t="str">
            <v>Manage Safety Issues &amp; Reporting</v>
          </cell>
          <cell r="H61" t="str">
            <v>311</v>
          </cell>
          <cell r="I61" t="str">
            <v>101</v>
          </cell>
          <cell r="J61" t="str">
            <v>5065</v>
          </cell>
          <cell r="K61" t="str">
            <v>Project Time</v>
          </cell>
          <cell r="L61" t="str">
            <v>Project Time</v>
          </cell>
          <cell r="M61" t="str">
            <v>MANAGER, CUSTOMER CONNECTIONS</v>
          </cell>
          <cell r="O61">
            <v>90.150380859375005</v>
          </cell>
          <cell r="P61">
            <v>24</v>
          </cell>
          <cell r="Q61">
            <v>2163.6091406250002</v>
          </cell>
          <cell r="S61">
            <v>0</v>
          </cell>
          <cell r="T61" t="str">
            <v>609000311-101-5065</v>
          </cell>
          <cell r="U61" t="str">
            <v>609000</v>
          </cell>
          <cell r="V61" t="str">
            <v>Direct labour - Project (ABC costs)</v>
          </cell>
          <cell r="X61">
            <v>2164</v>
          </cell>
          <cell r="Y61">
            <v>180.33333333333334</v>
          </cell>
          <cell r="Z61">
            <v>180.33333333333334</v>
          </cell>
          <cell r="AA61">
            <v>180.33333333333334</v>
          </cell>
          <cell r="AB61">
            <v>180.33333333333334</v>
          </cell>
          <cell r="AC61">
            <v>180.33333333333334</v>
          </cell>
          <cell r="AD61">
            <v>180.33333333333334</v>
          </cell>
          <cell r="AE61">
            <v>180.33333333333334</v>
          </cell>
          <cell r="AF61">
            <v>180.33333333333334</v>
          </cell>
          <cell r="AG61">
            <v>180.33333333333334</v>
          </cell>
          <cell r="AH61">
            <v>180.33333333333334</v>
          </cell>
          <cell r="AI61">
            <v>180.33333333333334</v>
          </cell>
          <cell r="AJ61">
            <v>180.33333333333334</v>
          </cell>
          <cell r="AK61">
            <v>2163.9999999999995</v>
          </cell>
          <cell r="AL61">
            <v>0</v>
          </cell>
        </row>
        <row r="62">
          <cell r="B62">
            <v>0</v>
          </cell>
          <cell r="C62">
            <v>0</v>
          </cell>
          <cell r="D62" t="str">
            <v>CUSCONN101CCONCOMMON</v>
          </cell>
          <cell r="E62" t="str">
            <v>100013918</v>
          </cell>
          <cell r="F62" t="str">
            <v>61100</v>
          </cell>
          <cell r="G62" t="str">
            <v>Manage Safety Issues &amp; Reporting</v>
          </cell>
          <cell r="H62" t="str">
            <v>311</v>
          </cell>
          <cell r="I62" t="str">
            <v>101</v>
          </cell>
          <cell r="J62" t="str">
            <v>5065</v>
          </cell>
          <cell r="K62" t="str">
            <v>Workorder Time</v>
          </cell>
          <cell r="L62" t="str">
            <v>Workorder Time</v>
          </cell>
          <cell r="M62" t="str">
            <v>Meterperson - 1st Class</v>
          </cell>
          <cell r="O62">
            <v>67.801499023437501</v>
          </cell>
          <cell r="P62">
            <v>48</v>
          </cell>
          <cell r="Q62">
            <v>3254.4719531250003</v>
          </cell>
          <cell r="S62">
            <v>0</v>
          </cell>
          <cell r="T62" t="str">
            <v>608000311-101-5065</v>
          </cell>
          <cell r="U62" t="str">
            <v>608000</v>
          </cell>
          <cell r="V62" t="str">
            <v>Direct labour - Work order</v>
          </cell>
          <cell r="X62">
            <v>3254</v>
          </cell>
          <cell r="Y62">
            <v>271.16666666666669</v>
          </cell>
          <cell r="Z62">
            <v>271.16666666666669</v>
          </cell>
          <cell r="AA62">
            <v>271.16666666666669</v>
          </cell>
          <cell r="AB62">
            <v>271.16666666666669</v>
          </cell>
          <cell r="AC62">
            <v>271.16666666666669</v>
          </cell>
          <cell r="AD62">
            <v>271.16666666666669</v>
          </cell>
          <cell r="AE62">
            <v>271.16666666666669</v>
          </cell>
          <cell r="AF62">
            <v>271.16666666666669</v>
          </cell>
          <cell r="AG62">
            <v>271.16666666666669</v>
          </cell>
          <cell r="AH62">
            <v>271.16666666666669</v>
          </cell>
          <cell r="AI62">
            <v>271.16666666666669</v>
          </cell>
          <cell r="AJ62">
            <v>271.16666666666669</v>
          </cell>
          <cell r="AK62">
            <v>3253.9999999999995</v>
          </cell>
          <cell r="AL62">
            <v>0</v>
          </cell>
        </row>
        <row r="63">
          <cell r="B63">
            <v>0</v>
          </cell>
          <cell r="C63">
            <v>0</v>
          </cell>
          <cell r="D63" t="str">
            <v>CUSCONN101CCONCOMMON</v>
          </cell>
          <cell r="E63" t="str">
            <v>100013918</v>
          </cell>
          <cell r="F63" t="str">
            <v>61100</v>
          </cell>
          <cell r="G63" t="str">
            <v>Manage Safety Issues &amp; Reporting</v>
          </cell>
          <cell r="H63" t="str">
            <v>311</v>
          </cell>
          <cell r="I63" t="str">
            <v>101</v>
          </cell>
          <cell r="J63" t="str">
            <v>5065</v>
          </cell>
          <cell r="K63" t="str">
            <v>Workorder Time</v>
          </cell>
          <cell r="L63" t="str">
            <v>Workorder Time</v>
          </cell>
          <cell r="M63" t="str">
            <v>Meterperson, Lead Hand</v>
          </cell>
          <cell r="O63">
            <v>73.397998046875003</v>
          </cell>
          <cell r="P63">
            <v>48</v>
          </cell>
          <cell r="Q63">
            <v>3523.1039062500004</v>
          </cell>
          <cell r="S63">
            <v>0</v>
          </cell>
          <cell r="T63" t="str">
            <v>608000311-101-5065</v>
          </cell>
          <cell r="U63" t="str">
            <v>608000</v>
          </cell>
          <cell r="V63" t="str">
            <v>Direct labour - Work order</v>
          </cell>
          <cell r="X63">
            <v>3523</v>
          </cell>
          <cell r="Y63">
            <v>293.58333333333331</v>
          </cell>
          <cell r="Z63">
            <v>293.58333333333331</v>
          </cell>
          <cell r="AA63">
            <v>293.58333333333331</v>
          </cell>
          <cell r="AB63">
            <v>293.58333333333331</v>
          </cell>
          <cell r="AC63">
            <v>293.58333333333331</v>
          </cell>
          <cell r="AD63">
            <v>293.58333333333331</v>
          </cell>
          <cell r="AE63">
            <v>293.58333333333331</v>
          </cell>
          <cell r="AF63">
            <v>293.58333333333331</v>
          </cell>
          <cell r="AG63">
            <v>293.58333333333331</v>
          </cell>
          <cell r="AH63">
            <v>293.58333333333331</v>
          </cell>
          <cell r="AI63">
            <v>293.58333333333331</v>
          </cell>
          <cell r="AJ63">
            <v>293.58333333333331</v>
          </cell>
          <cell r="AK63">
            <v>3523.0000000000005</v>
          </cell>
          <cell r="AL63">
            <v>0</v>
          </cell>
        </row>
        <row r="64">
          <cell r="B64">
            <v>0</v>
          </cell>
          <cell r="C64">
            <v>0</v>
          </cell>
          <cell r="D64" t="str">
            <v>CUSCONN101CCONCOMMON</v>
          </cell>
          <cell r="E64" t="str">
            <v>100013918</v>
          </cell>
          <cell r="F64" t="str">
            <v>61100</v>
          </cell>
          <cell r="G64" t="str">
            <v>Manage Safety Issues &amp; Reporting</v>
          </cell>
          <cell r="H64" t="str">
            <v>311</v>
          </cell>
          <cell r="I64" t="str">
            <v>101</v>
          </cell>
          <cell r="J64" t="str">
            <v>5065</v>
          </cell>
          <cell r="K64" t="str">
            <v>Project Time</v>
          </cell>
          <cell r="L64" t="str">
            <v>Project Time</v>
          </cell>
          <cell r="M64" t="str">
            <v>SUPERVISOR, CUSTOMER CONNECTIONS</v>
          </cell>
          <cell r="O64">
            <v>84.962177734375004</v>
          </cell>
          <cell r="P64">
            <v>40</v>
          </cell>
          <cell r="Q64">
            <v>3398.4871093750003</v>
          </cell>
          <cell r="S64">
            <v>0</v>
          </cell>
          <cell r="T64" t="str">
            <v>609000311-101-5065</v>
          </cell>
          <cell r="U64" t="str">
            <v>609000</v>
          </cell>
          <cell r="V64" t="str">
            <v>Direct labour - Project (ABC costs)</v>
          </cell>
          <cell r="X64">
            <v>3398</v>
          </cell>
          <cell r="Y64">
            <v>283.16666666666669</v>
          </cell>
          <cell r="Z64">
            <v>283.16666666666669</v>
          </cell>
          <cell r="AA64">
            <v>283.16666666666669</v>
          </cell>
          <cell r="AB64">
            <v>283.16666666666669</v>
          </cell>
          <cell r="AC64">
            <v>283.16666666666669</v>
          </cell>
          <cell r="AD64">
            <v>283.16666666666669</v>
          </cell>
          <cell r="AE64">
            <v>283.16666666666669</v>
          </cell>
          <cell r="AF64">
            <v>283.16666666666669</v>
          </cell>
          <cell r="AG64">
            <v>283.16666666666669</v>
          </cell>
          <cell r="AH64">
            <v>283.16666666666669</v>
          </cell>
          <cell r="AI64">
            <v>283.16666666666669</v>
          </cell>
          <cell r="AJ64">
            <v>283.16666666666669</v>
          </cell>
          <cell r="AK64">
            <v>3397.9999999999995</v>
          </cell>
          <cell r="AL64">
            <v>0</v>
          </cell>
        </row>
        <row r="65">
          <cell r="B65">
            <v>0</v>
          </cell>
          <cell r="C65">
            <v>0</v>
          </cell>
          <cell r="D65" t="str">
            <v>CUSCONN101CCONCOMMON</v>
          </cell>
          <cell r="E65" t="str">
            <v>100013919</v>
          </cell>
          <cell r="F65" t="str">
            <v>61200</v>
          </cell>
          <cell r="G65" t="str">
            <v>Manage Outage &amp; Reporting</v>
          </cell>
          <cell r="H65" t="str">
            <v>311</v>
          </cell>
          <cell r="I65" t="str">
            <v>101</v>
          </cell>
          <cell r="J65" t="str">
            <v>5065</v>
          </cell>
          <cell r="K65" t="str">
            <v>Project Time</v>
          </cell>
          <cell r="L65" t="str">
            <v>Project Time</v>
          </cell>
          <cell r="O65">
            <v>0</v>
          </cell>
          <cell r="Q65">
            <v>0</v>
          </cell>
          <cell r="S65">
            <v>0</v>
          </cell>
          <cell r="T65" t="str">
            <v>609000311-101-5065</v>
          </cell>
          <cell r="U65" t="str">
            <v>609000</v>
          </cell>
          <cell r="V65" t="str">
            <v>Direct labour - Project (ABC costs)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</row>
        <row r="66">
          <cell r="B66">
            <v>16</v>
          </cell>
          <cell r="C66">
            <v>0</v>
          </cell>
          <cell r="D66" t="str">
            <v>CUSCONN101CCONCOMMON</v>
          </cell>
          <cell r="E66" t="str">
            <v>100013920</v>
          </cell>
          <cell r="F66" t="str">
            <v>90000</v>
          </cell>
          <cell r="G66" t="str">
            <v>Preparation of budgets, forecasts and annual business plan</v>
          </cell>
          <cell r="H66" t="str">
            <v>311</v>
          </cell>
          <cell r="I66" t="str">
            <v>101</v>
          </cell>
          <cell r="J66" t="str">
            <v>5065</v>
          </cell>
          <cell r="K66" t="str">
            <v>A/P</v>
          </cell>
          <cell r="L66" t="str">
            <v>SA12 - Other Supplies</v>
          </cell>
          <cell r="M66" t="str">
            <v>A/P</v>
          </cell>
          <cell r="N66">
            <v>100</v>
          </cell>
          <cell r="O66">
            <v>0</v>
          </cell>
          <cell r="Q66">
            <v>0</v>
          </cell>
          <cell r="S66">
            <v>0</v>
          </cell>
          <cell r="T66" t="str">
            <v>709000311-101-5065</v>
          </cell>
          <cell r="U66" t="str">
            <v>709000</v>
          </cell>
          <cell r="V66" t="str">
            <v>Other supplies</v>
          </cell>
          <cell r="X66">
            <v>100</v>
          </cell>
          <cell r="Y66">
            <v>8.3333333333333339</v>
          </cell>
          <cell r="Z66">
            <v>8.3333333333333339</v>
          </cell>
          <cell r="AA66">
            <v>8.3333333333333339</v>
          </cell>
          <cell r="AB66">
            <v>8.3333333333333339</v>
          </cell>
          <cell r="AC66">
            <v>8.3333333333333339</v>
          </cell>
          <cell r="AD66">
            <v>8.3333333333333339</v>
          </cell>
          <cell r="AE66">
            <v>8.3333333333333339</v>
          </cell>
          <cell r="AF66">
            <v>8.3333333333333339</v>
          </cell>
          <cell r="AG66">
            <v>8.3333333333333339</v>
          </cell>
          <cell r="AH66">
            <v>8.3333333333333339</v>
          </cell>
          <cell r="AI66">
            <v>8.3333333333333339</v>
          </cell>
          <cell r="AJ66">
            <v>8.3333333333333339</v>
          </cell>
          <cell r="AK66">
            <v>99.999999999999986</v>
          </cell>
          <cell r="AL66">
            <v>0</v>
          </cell>
        </row>
        <row r="67">
          <cell r="B67">
            <v>0</v>
          </cell>
          <cell r="C67">
            <v>0</v>
          </cell>
          <cell r="D67" t="str">
            <v>CUSCONN101CCONCOMMON</v>
          </cell>
          <cell r="E67" t="str">
            <v>100013920</v>
          </cell>
          <cell r="F67" t="str">
            <v>90000</v>
          </cell>
          <cell r="G67" t="str">
            <v>Preparation of budgets, forecasts and annual business plan</v>
          </cell>
          <cell r="H67" t="str">
            <v>311</v>
          </cell>
          <cell r="I67" t="str">
            <v>101</v>
          </cell>
          <cell r="J67" t="str">
            <v>5065</v>
          </cell>
          <cell r="K67" t="str">
            <v>Project Time</v>
          </cell>
          <cell r="L67" t="str">
            <v>Project Time</v>
          </cell>
          <cell r="M67" t="str">
            <v>MANAGER, CUSTOMER CONNECTIONS</v>
          </cell>
          <cell r="O67">
            <v>90.150380859375005</v>
          </cell>
          <cell r="P67">
            <v>60</v>
          </cell>
          <cell r="Q67">
            <v>5409.0228515625004</v>
          </cell>
          <cell r="S67">
            <v>0</v>
          </cell>
          <cell r="T67" t="str">
            <v>609000311-101-5065</v>
          </cell>
          <cell r="U67" t="str">
            <v>609000</v>
          </cell>
          <cell r="V67" t="str">
            <v>Direct labour - Project (ABC costs)</v>
          </cell>
          <cell r="X67">
            <v>5409</v>
          </cell>
          <cell r="Y67">
            <v>450.75</v>
          </cell>
          <cell r="Z67">
            <v>450.75</v>
          </cell>
          <cell r="AA67">
            <v>450.75</v>
          </cell>
          <cell r="AB67">
            <v>450.75</v>
          </cell>
          <cell r="AC67">
            <v>450.75</v>
          </cell>
          <cell r="AD67">
            <v>450.75</v>
          </cell>
          <cell r="AE67">
            <v>450.75</v>
          </cell>
          <cell r="AF67">
            <v>450.75</v>
          </cell>
          <cell r="AG67">
            <v>450.75</v>
          </cell>
          <cell r="AH67">
            <v>450.75</v>
          </cell>
          <cell r="AI67">
            <v>450.75</v>
          </cell>
          <cell r="AJ67">
            <v>450.75</v>
          </cell>
          <cell r="AK67">
            <v>5409</v>
          </cell>
          <cell r="AL67">
            <v>0</v>
          </cell>
        </row>
        <row r="68">
          <cell r="B68">
            <v>0</v>
          </cell>
          <cell r="C68">
            <v>0</v>
          </cell>
          <cell r="D68" t="str">
            <v>CUSCONN101CCONCOMMON</v>
          </cell>
          <cell r="E68" t="str">
            <v>100013920</v>
          </cell>
          <cell r="F68" t="str">
            <v>90000</v>
          </cell>
          <cell r="G68" t="str">
            <v>Preparation of budgets, forecasts and annual business plan</v>
          </cell>
          <cell r="H68" t="str">
            <v>311</v>
          </cell>
          <cell r="I68" t="str">
            <v>101</v>
          </cell>
          <cell r="J68" t="str">
            <v>5065</v>
          </cell>
          <cell r="K68" t="str">
            <v>Project Time</v>
          </cell>
          <cell r="L68" t="str">
            <v>Project Time</v>
          </cell>
          <cell r="M68" t="str">
            <v>SUPERVISOR, CUSTOMER CONNECTIONS</v>
          </cell>
          <cell r="O68">
            <v>84.962177734375004</v>
          </cell>
          <cell r="P68">
            <v>48</v>
          </cell>
          <cell r="Q68">
            <v>4078.18453125</v>
          </cell>
          <cell r="S68">
            <v>0</v>
          </cell>
          <cell r="T68" t="str">
            <v>609000311-101-5065</v>
          </cell>
          <cell r="U68" t="str">
            <v>609000</v>
          </cell>
          <cell r="V68" t="str">
            <v>Direct labour - Project (ABC costs)</v>
          </cell>
          <cell r="X68">
            <v>4078</v>
          </cell>
          <cell r="Y68">
            <v>339.83333333333331</v>
          </cell>
          <cell r="Z68">
            <v>339.83333333333331</v>
          </cell>
          <cell r="AA68">
            <v>339.83333333333331</v>
          </cell>
          <cell r="AB68">
            <v>339.83333333333331</v>
          </cell>
          <cell r="AC68">
            <v>339.83333333333331</v>
          </cell>
          <cell r="AD68">
            <v>339.83333333333331</v>
          </cell>
          <cell r="AE68">
            <v>339.83333333333331</v>
          </cell>
          <cell r="AF68">
            <v>339.83333333333331</v>
          </cell>
          <cell r="AG68">
            <v>339.83333333333331</v>
          </cell>
          <cell r="AH68">
            <v>339.83333333333331</v>
          </cell>
          <cell r="AI68">
            <v>339.83333333333331</v>
          </cell>
          <cell r="AJ68">
            <v>339.83333333333331</v>
          </cell>
          <cell r="AK68">
            <v>4078.0000000000005</v>
          </cell>
          <cell r="AL68">
            <v>0</v>
          </cell>
        </row>
        <row r="69">
          <cell r="B69">
            <v>0</v>
          </cell>
          <cell r="C69">
            <v>0</v>
          </cell>
          <cell r="D69" t="str">
            <v>CUSCONN101CCONCOMMON</v>
          </cell>
          <cell r="E69" t="str">
            <v>100013920</v>
          </cell>
          <cell r="F69" t="str">
            <v>90000</v>
          </cell>
          <cell r="G69" t="str">
            <v>Preparation of budgets, forecasts and annual business plan</v>
          </cell>
          <cell r="H69" t="str">
            <v>311</v>
          </cell>
          <cell r="I69" t="str">
            <v>101</v>
          </cell>
          <cell r="J69" t="str">
            <v>5065</v>
          </cell>
          <cell r="K69" t="str">
            <v>Project Time</v>
          </cell>
          <cell r="L69" t="str">
            <v>Project Time</v>
          </cell>
          <cell r="O69">
            <v>0</v>
          </cell>
          <cell r="Q69">
            <v>0</v>
          </cell>
          <cell r="S69">
            <v>0</v>
          </cell>
          <cell r="T69" t="str">
            <v>609000311-101-5065</v>
          </cell>
          <cell r="U69" t="str">
            <v>609000</v>
          </cell>
          <cell r="V69" t="str">
            <v>Direct labour - Project (ABC costs)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</row>
        <row r="70">
          <cell r="B70">
            <v>0</v>
          </cell>
          <cell r="C70">
            <v>0</v>
          </cell>
          <cell r="D70" t="str">
            <v>CUSCONN101CCONCOMMON</v>
          </cell>
          <cell r="E70" t="str">
            <v>100013921</v>
          </cell>
          <cell r="F70" t="str">
            <v>91000</v>
          </cell>
          <cell r="G70" t="str">
            <v>ERP Sustainment</v>
          </cell>
          <cell r="H70" t="str">
            <v>311</v>
          </cell>
          <cell r="I70" t="str">
            <v>101</v>
          </cell>
          <cell r="J70" t="str">
            <v>5065</v>
          </cell>
          <cell r="K70" t="str">
            <v>A/P</v>
          </cell>
          <cell r="L70" t="str">
            <v>SA10 - General Office Supplies</v>
          </cell>
          <cell r="M70" t="str">
            <v>A/P</v>
          </cell>
          <cell r="O70">
            <v>0</v>
          </cell>
          <cell r="Q70">
            <v>0</v>
          </cell>
          <cell r="S70">
            <v>0</v>
          </cell>
          <cell r="T70" t="str">
            <v>704000311-101-5065</v>
          </cell>
          <cell r="U70" t="str">
            <v>704000</v>
          </cell>
          <cell r="V70" t="str">
            <v>General office supplies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B71">
            <v>0</v>
          </cell>
          <cell r="C71">
            <v>0</v>
          </cell>
          <cell r="D71" t="str">
            <v>CUSCONN101CCONCOMMON</v>
          </cell>
          <cell r="E71" t="str">
            <v>100013921</v>
          </cell>
          <cell r="F71" t="str">
            <v>91000</v>
          </cell>
          <cell r="G71" t="str">
            <v>ERP Sustainment</v>
          </cell>
          <cell r="H71" t="str">
            <v>311</v>
          </cell>
          <cell r="I71" t="str">
            <v>101</v>
          </cell>
          <cell r="J71" t="str">
            <v>5065</v>
          </cell>
          <cell r="K71" t="str">
            <v>Workorder Time</v>
          </cell>
          <cell r="L71" t="str">
            <v>Workorder Time</v>
          </cell>
          <cell r="M71" t="str">
            <v>Engineering Technician 2</v>
          </cell>
          <cell r="O71">
            <v>51.01459895833333</v>
          </cell>
          <cell r="P71">
            <v>14</v>
          </cell>
          <cell r="Q71">
            <v>714.20438541666658</v>
          </cell>
          <cell r="S71">
            <v>0</v>
          </cell>
          <cell r="T71" t="str">
            <v>608000311-101-5065</v>
          </cell>
          <cell r="U71" t="str">
            <v>608000</v>
          </cell>
          <cell r="V71" t="str">
            <v>Direct labour - Work order</v>
          </cell>
          <cell r="W71" t="str">
            <v>7 hours per tech</v>
          </cell>
          <cell r="X71">
            <v>714</v>
          </cell>
          <cell r="Y71">
            <v>59.5</v>
          </cell>
          <cell r="Z71">
            <v>59.5</v>
          </cell>
          <cell r="AA71">
            <v>59.5</v>
          </cell>
          <cell r="AB71">
            <v>59.5</v>
          </cell>
          <cell r="AC71">
            <v>59.5</v>
          </cell>
          <cell r="AD71">
            <v>59.5</v>
          </cell>
          <cell r="AE71">
            <v>59.5</v>
          </cell>
          <cell r="AF71">
            <v>59.5</v>
          </cell>
          <cell r="AG71">
            <v>59.5</v>
          </cell>
          <cell r="AH71">
            <v>59.5</v>
          </cell>
          <cell r="AI71">
            <v>59.5</v>
          </cell>
          <cell r="AJ71">
            <v>59.5</v>
          </cell>
          <cell r="AK71">
            <v>714</v>
          </cell>
          <cell r="AL71">
            <v>0</v>
          </cell>
        </row>
        <row r="72">
          <cell r="B72">
            <v>0</v>
          </cell>
          <cell r="C72">
            <v>0</v>
          </cell>
          <cell r="D72" t="str">
            <v>CUSCONN101CCONCOMMON</v>
          </cell>
          <cell r="E72" t="str">
            <v>100013921</v>
          </cell>
          <cell r="F72" t="str">
            <v>91000</v>
          </cell>
          <cell r="G72" t="str">
            <v>ERP Sustainment</v>
          </cell>
          <cell r="H72" t="str">
            <v>311</v>
          </cell>
          <cell r="I72" t="str">
            <v>101</v>
          </cell>
          <cell r="J72" t="str">
            <v>5065</v>
          </cell>
          <cell r="K72" t="str">
            <v>Workorder Time</v>
          </cell>
          <cell r="L72" t="str">
            <v>Workorder Time</v>
          </cell>
          <cell r="M72" t="str">
            <v>Engineering Technologist</v>
          </cell>
          <cell r="O72">
            <v>71.453197916666667</v>
          </cell>
          <cell r="P72">
            <v>7</v>
          </cell>
          <cell r="Q72">
            <v>500.17238541666666</v>
          </cell>
          <cell r="S72">
            <v>0</v>
          </cell>
          <cell r="T72" t="str">
            <v>608000311-101-5065</v>
          </cell>
          <cell r="U72" t="str">
            <v>608000</v>
          </cell>
          <cell r="V72" t="str">
            <v>Direct labour - Work order</v>
          </cell>
          <cell r="W72" t="str">
            <v>7 hours per tech</v>
          </cell>
          <cell r="X72">
            <v>500</v>
          </cell>
          <cell r="Y72">
            <v>41.666666666666664</v>
          </cell>
          <cell r="Z72">
            <v>41.666666666666664</v>
          </cell>
          <cell r="AA72">
            <v>41.666666666666664</v>
          </cell>
          <cell r="AB72">
            <v>41.666666666666664</v>
          </cell>
          <cell r="AC72">
            <v>41.666666666666664</v>
          </cell>
          <cell r="AD72">
            <v>41.666666666666664</v>
          </cell>
          <cell r="AE72">
            <v>41.666666666666664</v>
          </cell>
          <cell r="AF72">
            <v>41.666666666666664</v>
          </cell>
          <cell r="AG72">
            <v>41.666666666666664</v>
          </cell>
          <cell r="AH72">
            <v>41.666666666666664</v>
          </cell>
          <cell r="AI72">
            <v>41.666666666666664</v>
          </cell>
          <cell r="AJ72">
            <v>41.666666666666664</v>
          </cell>
          <cell r="AK72">
            <v>500.00000000000006</v>
          </cell>
          <cell r="AL72">
            <v>0</v>
          </cell>
        </row>
        <row r="73">
          <cell r="B73">
            <v>0</v>
          </cell>
          <cell r="C73">
            <v>0</v>
          </cell>
          <cell r="D73" t="str">
            <v>CUSCONN101CCONCOMMON</v>
          </cell>
          <cell r="E73" t="str">
            <v>100013921</v>
          </cell>
          <cell r="F73" t="str">
            <v>91000</v>
          </cell>
          <cell r="G73" t="str">
            <v>ERP Sustainment</v>
          </cell>
          <cell r="H73" t="str">
            <v>311</v>
          </cell>
          <cell r="I73" t="str">
            <v>101</v>
          </cell>
          <cell r="J73" t="str">
            <v>5065</v>
          </cell>
          <cell r="K73" t="str">
            <v>Project Time</v>
          </cell>
          <cell r="L73" t="str">
            <v>Project Time</v>
          </cell>
          <cell r="M73" t="str">
            <v>MANAGER, CUSTOMER CONNECTIONS</v>
          </cell>
          <cell r="O73">
            <v>90.150380859375005</v>
          </cell>
          <cell r="P73">
            <v>60</v>
          </cell>
          <cell r="Q73">
            <v>5409.0228515625004</v>
          </cell>
          <cell r="S73">
            <v>0</v>
          </cell>
          <cell r="T73" t="str">
            <v>609000311-101-5065</v>
          </cell>
          <cell r="U73" t="str">
            <v>609000</v>
          </cell>
          <cell r="V73" t="str">
            <v>Direct labour - Project (ABC costs)</v>
          </cell>
          <cell r="X73">
            <v>5409</v>
          </cell>
          <cell r="Y73">
            <v>450.75</v>
          </cell>
          <cell r="Z73">
            <v>450.75</v>
          </cell>
          <cell r="AA73">
            <v>450.75</v>
          </cell>
          <cell r="AB73">
            <v>450.75</v>
          </cell>
          <cell r="AC73">
            <v>450.75</v>
          </cell>
          <cell r="AD73">
            <v>450.75</v>
          </cell>
          <cell r="AE73">
            <v>450.75</v>
          </cell>
          <cell r="AF73">
            <v>450.75</v>
          </cell>
          <cell r="AG73">
            <v>450.75</v>
          </cell>
          <cell r="AH73">
            <v>450.75</v>
          </cell>
          <cell r="AI73">
            <v>450.75</v>
          </cell>
          <cell r="AJ73">
            <v>450.75</v>
          </cell>
          <cell r="AK73">
            <v>5409</v>
          </cell>
          <cell r="AL73">
            <v>0</v>
          </cell>
        </row>
        <row r="74">
          <cell r="B74">
            <v>0</v>
          </cell>
          <cell r="C74">
            <v>0</v>
          </cell>
          <cell r="D74" t="str">
            <v>CUSCONN101CCONCOMMON</v>
          </cell>
          <cell r="E74" t="str">
            <v>100013921</v>
          </cell>
          <cell r="F74" t="str">
            <v>91000</v>
          </cell>
          <cell r="G74" t="str">
            <v>ERP Sustainment</v>
          </cell>
          <cell r="H74" t="str">
            <v>311</v>
          </cell>
          <cell r="I74" t="str">
            <v>101</v>
          </cell>
          <cell r="J74" t="str">
            <v>5065</v>
          </cell>
          <cell r="K74" t="str">
            <v>Workorder Time</v>
          </cell>
          <cell r="L74" t="str">
            <v>Workorder Time</v>
          </cell>
          <cell r="M74" t="str">
            <v>METER SUPPORT CLERK</v>
          </cell>
          <cell r="O74">
            <v>42.023799479166669</v>
          </cell>
          <cell r="P74">
            <v>21</v>
          </cell>
          <cell r="Q74">
            <v>882.4997890625001</v>
          </cell>
          <cell r="S74">
            <v>0</v>
          </cell>
          <cell r="T74" t="str">
            <v>608000311-101-5065</v>
          </cell>
          <cell r="U74" t="str">
            <v>608000</v>
          </cell>
          <cell r="V74" t="str">
            <v>Direct labour - Work order</v>
          </cell>
          <cell r="W74" t="str">
            <v>7 hours per tech</v>
          </cell>
          <cell r="X74">
            <v>882</v>
          </cell>
          <cell r="Y74">
            <v>73.5</v>
          </cell>
          <cell r="Z74">
            <v>73.5</v>
          </cell>
          <cell r="AA74">
            <v>73.5</v>
          </cell>
          <cell r="AB74">
            <v>73.5</v>
          </cell>
          <cell r="AC74">
            <v>73.5</v>
          </cell>
          <cell r="AD74">
            <v>73.5</v>
          </cell>
          <cell r="AE74">
            <v>73.5</v>
          </cell>
          <cell r="AF74">
            <v>73.5</v>
          </cell>
          <cell r="AG74">
            <v>73.5</v>
          </cell>
          <cell r="AH74">
            <v>73.5</v>
          </cell>
          <cell r="AI74">
            <v>73.5</v>
          </cell>
          <cell r="AJ74">
            <v>73.5</v>
          </cell>
          <cell r="AK74">
            <v>882</v>
          </cell>
          <cell r="AL74">
            <v>0</v>
          </cell>
        </row>
        <row r="75">
          <cell r="B75">
            <v>0</v>
          </cell>
          <cell r="C75">
            <v>0</v>
          </cell>
          <cell r="D75" t="str">
            <v>CUSCONN101CCONCOMMON</v>
          </cell>
          <cell r="E75" t="str">
            <v>100013921</v>
          </cell>
          <cell r="F75" t="str">
            <v>91000</v>
          </cell>
          <cell r="G75" t="str">
            <v>ERP Sustainment</v>
          </cell>
          <cell r="H75" t="str">
            <v>311</v>
          </cell>
          <cell r="I75" t="str">
            <v>101</v>
          </cell>
          <cell r="J75" t="str">
            <v>5065</v>
          </cell>
          <cell r="K75" t="str">
            <v>Workorder Time</v>
          </cell>
          <cell r="L75" t="str">
            <v>Workorder Time</v>
          </cell>
          <cell r="M75" t="str">
            <v>Meterperson - 1st Class</v>
          </cell>
          <cell r="O75">
            <v>67.801499023437501</v>
          </cell>
          <cell r="P75">
            <v>70</v>
          </cell>
          <cell r="Q75">
            <v>4746.1049316406252</v>
          </cell>
          <cell r="S75">
            <v>0</v>
          </cell>
          <cell r="T75" t="str">
            <v>608000311-101-5065</v>
          </cell>
          <cell r="U75" t="str">
            <v>608000</v>
          </cell>
          <cell r="V75" t="str">
            <v>Direct labour - Work order</v>
          </cell>
          <cell r="W75" t="str">
            <v>7 hours per tech</v>
          </cell>
          <cell r="X75">
            <v>4746</v>
          </cell>
          <cell r="Y75">
            <v>395.5</v>
          </cell>
          <cell r="Z75">
            <v>395.5</v>
          </cell>
          <cell r="AA75">
            <v>395.5</v>
          </cell>
          <cell r="AB75">
            <v>395.5</v>
          </cell>
          <cell r="AC75">
            <v>395.5</v>
          </cell>
          <cell r="AD75">
            <v>395.5</v>
          </cell>
          <cell r="AE75">
            <v>395.5</v>
          </cell>
          <cell r="AF75">
            <v>395.5</v>
          </cell>
          <cell r="AG75">
            <v>395.5</v>
          </cell>
          <cell r="AH75">
            <v>395.5</v>
          </cell>
          <cell r="AI75">
            <v>395.5</v>
          </cell>
          <cell r="AJ75">
            <v>395.5</v>
          </cell>
          <cell r="AK75">
            <v>4746</v>
          </cell>
          <cell r="AL75">
            <v>0</v>
          </cell>
        </row>
        <row r="76">
          <cell r="B76">
            <v>0</v>
          </cell>
          <cell r="C76">
            <v>0</v>
          </cell>
          <cell r="D76" t="str">
            <v>CUSCONN101CCONCOMMON</v>
          </cell>
          <cell r="E76" t="str">
            <v>100013921</v>
          </cell>
          <cell r="F76" t="str">
            <v>91000</v>
          </cell>
          <cell r="G76" t="str">
            <v>ERP Sustainment</v>
          </cell>
          <cell r="H76" t="str">
            <v>311</v>
          </cell>
          <cell r="I76" t="str">
            <v>101</v>
          </cell>
          <cell r="J76" t="str">
            <v>5065</v>
          </cell>
          <cell r="K76" t="str">
            <v>Project Time</v>
          </cell>
          <cell r="L76" t="str">
            <v>Project Time</v>
          </cell>
          <cell r="M76" t="str">
            <v>SUPERVISOR, CUSTOMER CONNECTIONS</v>
          </cell>
          <cell r="O76">
            <v>84.962177734375004</v>
          </cell>
          <cell r="P76">
            <v>100</v>
          </cell>
          <cell r="Q76">
            <v>8496.2177734375</v>
          </cell>
          <cell r="S76">
            <v>0</v>
          </cell>
          <cell r="T76" t="str">
            <v>609000311-101-5065</v>
          </cell>
          <cell r="U76" t="str">
            <v>609000</v>
          </cell>
          <cell r="V76" t="str">
            <v>Direct labour - Project (ABC costs)</v>
          </cell>
          <cell r="X76">
            <v>8496</v>
          </cell>
          <cell r="Y76">
            <v>708</v>
          </cell>
          <cell r="Z76">
            <v>708</v>
          </cell>
          <cell r="AA76">
            <v>708</v>
          </cell>
          <cell r="AB76">
            <v>708</v>
          </cell>
          <cell r="AC76">
            <v>708</v>
          </cell>
          <cell r="AD76">
            <v>708</v>
          </cell>
          <cell r="AE76">
            <v>708</v>
          </cell>
          <cell r="AF76">
            <v>708</v>
          </cell>
          <cell r="AG76">
            <v>708</v>
          </cell>
          <cell r="AH76">
            <v>708</v>
          </cell>
          <cell r="AI76">
            <v>708</v>
          </cell>
          <cell r="AJ76">
            <v>708</v>
          </cell>
          <cell r="AK76">
            <v>8496</v>
          </cell>
          <cell r="AL76">
            <v>0</v>
          </cell>
        </row>
        <row r="77">
          <cell r="B77">
            <v>0</v>
          </cell>
          <cell r="C77">
            <v>0</v>
          </cell>
          <cell r="D77" t="str">
            <v>CUSCONN101CCONCOMMON</v>
          </cell>
          <cell r="E77" t="str">
            <v>100013922</v>
          </cell>
          <cell r="F77" t="str">
            <v>91100</v>
          </cell>
          <cell r="G77" t="str">
            <v>ERP Training</v>
          </cell>
          <cell r="H77" t="str">
            <v>311</v>
          </cell>
          <cell r="I77" t="str">
            <v>101</v>
          </cell>
          <cell r="J77" t="str">
            <v>5065</v>
          </cell>
          <cell r="K77" t="str">
            <v>Workorder Time</v>
          </cell>
          <cell r="L77" t="str">
            <v>Workorder Time</v>
          </cell>
          <cell r="M77" t="str">
            <v>Engineering Technician 2</v>
          </cell>
          <cell r="O77">
            <v>51.01459895833333</v>
          </cell>
          <cell r="P77">
            <v>28</v>
          </cell>
          <cell r="Q77">
            <v>1428.4087708333332</v>
          </cell>
          <cell r="S77">
            <v>0</v>
          </cell>
          <cell r="T77" t="str">
            <v>608000311-101-5065</v>
          </cell>
          <cell r="U77" t="str">
            <v>608000</v>
          </cell>
          <cell r="V77" t="str">
            <v>Direct labour - Work order</v>
          </cell>
          <cell r="W77" t="str">
            <v>14 hours per tech</v>
          </cell>
          <cell r="X77">
            <v>1428</v>
          </cell>
          <cell r="Y77">
            <v>119</v>
          </cell>
          <cell r="Z77">
            <v>119</v>
          </cell>
          <cell r="AA77">
            <v>119</v>
          </cell>
          <cell r="AB77">
            <v>119</v>
          </cell>
          <cell r="AC77">
            <v>119</v>
          </cell>
          <cell r="AD77">
            <v>119</v>
          </cell>
          <cell r="AE77">
            <v>119</v>
          </cell>
          <cell r="AF77">
            <v>119</v>
          </cell>
          <cell r="AG77">
            <v>119</v>
          </cell>
          <cell r="AH77">
            <v>119</v>
          </cell>
          <cell r="AI77">
            <v>119</v>
          </cell>
          <cell r="AJ77">
            <v>119</v>
          </cell>
          <cell r="AK77">
            <v>1428</v>
          </cell>
          <cell r="AL77">
            <v>0</v>
          </cell>
        </row>
        <row r="78">
          <cell r="B78">
            <v>0</v>
          </cell>
          <cell r="C78">
            <v>0</v>
          </cell>
          <cell r="D78" t="str">
            <v>CUSCONN101CCONCOMMON</v>
          </cell>
          <cell r="E78" t="str">
            <v>100013922</v>
          </cell>
          <cell r="F78" t="str">
            <v>91100</v>
          </cell>
          <cell r="G78" t="str">
            <v>ERP Training</v>
          </cell>
          <cell r="H78" t="str">
            <v>311</v>
          </cell>
          <cell r="I78" t="str">
            <v>101</v>
          </cell>
          <cell r="J78" t="str">
            <v>5065</v>
          </cell>
          <cell r="K78" t="str">
            <v>Workorder Time</v>
          </cell>
          <cell r="L78" t="str">
            <v>Workorder Time</v>
          </cell>
          <cell r="M78" t="str">
            <v>Engineering Technologist</v>
          </cell>
          <cell r="O78">
            <v>71.453197916666667</v>
          </cell>
          <cell r="P78">
            <v>14</v>
          </cell>
          <cell r="Q78">
            <v>1000.3447708333333</v>
          </cell>
          <cell r="S78">
            <v>0</v>
          </cell>
          <cell r="T78" t="str">
            <v>608000311-101-5065</v>
          </cell>
          <cell r="U78" t="str">
            <v>608000</v>
          </cell>
          <cell r="V78" t="str">
            <v>Direct labour - Work order</v>
          </cell>
          <cell r="X78">
            <v>1000</v>
          </cell>
          <cell r="Y78">
            <v>83.333333333333329</v>
          </cell>
          <cell r="Z78">
            <v>83.333333333333329</v>
          </cell>
          <cell r="AA78">
            <v>83.333333333333329</v>
          </cell>
          <cell r="AB78">
            <v>83.333333333333329</v>
          </cell>
          <cell r="AC78">
            <v>83.333333333333329</v>
          </cell>
          <cell r="AD78">
            <v>83.333333333333329</v>
          </cell>
          <cell r="AE78">
            <v>83.333333333333329</v>
          </cell>
          <cell r="AF78">
            <v>83.333333333333329</v>
          </cell>
          <cell r="AG78">
            <v>83.333333333333329</v>
          </cell>
          <cell r="AH78">
            <v>83.333333333333329</v>
          </cell>
          <cell r="AI78">
            <v>83.333333333333329</v>
          </cell>
          <cell r="AJ78">
            <v>83.333333333333329</v>
          </cell>
          <cell r="AK78">
            <v>1000.0000000000001</v>
          </cell>
          <cell r="AL78">
            <v>0</v>
          </cell>
        </row>
        <row r="79">
          <cell r="B79">
            <v>0</v>
          </cell>
          <cell r="C79">
            <v>0</v>
          </cell>
          <cell r="D79" t="str">
            <v>CUSCONN101CCONCOMMON</v>
          </cell>
          <cell r="E79" t="str">
            <v>100013922</v>
          </cell>
          <cell r="F79" t="str">
            <v>91100</v>
          </cell>
          <cell r="G79" t="str">
            <v>ERP Training</v>
          </cell>
          <cell r="H79" t="str">
            <v>311</v>
          </cell>
          <cell r="I79" t="str">
            <v>101</v>
          </cell>
          <cell r="J79" t="str">
            <v>5065</v>
          </cell>
          <cell r="K79" t="str">
            <v>Project Time</v>
          </cell>
          <cell r="L79" t="str">
            <v>Project Time</v>
          </cell>
          <cell r="M79" t="str">
            <v>MANAGER, CUSTOMER CONNECTIONS</v>
          </cell>
          <cell r="O79">
            <v>90.150380859375005</v>
          </cell>
          <cell r="P79">
            <v>16</v>
          </cell>
          <cell r="Q79">
            <v>1442.4060937500001</v>
          </cell>
          <cell r="S79">
            <v>0</v>
          </cell>
          <cell r="T79" t="str">
            <v>609000311-101-5065</v>
          </cell>
          <cell r="U79" t="str">
            <v>609000</v>
          </cell>
          <cell r="V79" t="str">
            <v>Direct labour - Project (ABC costs)</v>
          </cell>
          <cell r="X79">
            <v>1442</v>
          </cell>
          <cell r="Y79">
            <v>120.16666666666667</v>
          </cell>
          <cell r="Z79">
            <v>120.16666666666667</v>
          </cell>
          <cell r="AA79">
            <v>120.16666666666667</v>
          </cell>
          <cell r="AB79">
            <v>120.16666666666667</v>
          </cell>
          <cell r="AC79">
            <v>120.16666666666667</v>
          </cell>
          <cell r="AD79">
            <v>120.16666666666667</v>
          </cell>
          <cell r="AE79">
            <v>120.16666666666667</v>
          </cell>
          <cell r="AF79">
            <v>120.16666666666667</v>
          </cell>
          <cell r="AG79">
            <v>120.16666666666667</v>
          </cell>
          <cell r="AH79">
            <v>120.16666666666667</v>
          </cell>
          <cell r="AI79">
            <v>120.16666666666667</v>
          </cell>
          <cell r="AJ79">
            <v>120.16666666666667</v>
          </cell>
          <cell r="AK79">
            <v>1442.0000000000002</v>
          </cell>
          <cell r="AL79">
            <v>0</v>
          </cell>
        </row>
        <row r="80">
          <cell r="B80">
            <v>0</v>
          </cell>
          <cell r="C80">
            <v>0</v>
          </cell>
          <cell r="D80" t="str">
            <v>CUSCONN101CCONCOMMON</v>
          </cell>
          <cell r="E80" t="str">
            <v>100013922</v>
          </cell>
          <cell r="F80" t="str">
            <v>91100</v>
          </cell>
          <cell r="G80" t="str">
            <v>ERP Training</v>
          </cell>
          <cell r="H80" t="str">
            <v>311</v>
          </cell>
          <cell r="I80" t="str">
            <v>101</v>
          </cell>
          <cell r="J80" t="str">
            <v>5065</v>
          </cell>
          <cell r="K80" t="str">
            <v>Workorder Time</v>
          </cell>
          <cell r="L80" t="str">
            <v>Workorder Time</v>
          </cell>
          <cell r="M80" t="str">
            <v>METER SUPPORT CLERK</v>
          </cell>
          <cell r="O80">
            <v>42.023799479166669</v>
          </cell>
          <cell r="P80">
            <v>42</v>
          </cell>
          <cell r="Q80">
            <v>1764.9995781250002</v>
          </cell>
          <cell r="S80">
            <v>0</v>
          </cell>
          <cell r="T80" t="str">
            <v>608000311-101-5065</v>
          </cell>
          <cell r="U80" t="str">
            <v>608000</v>
          </cell>
          <cell r="V80" t="str">
            <v>Direct labour - Work order</v>
          </cell>
          <cell r="X80">
            <v>1765</v>
          </cell>
          <cell r="Y80">
            <v>147.08333333333334</v>
          </cell>
          <cell r="Z80">
            <v>147.08333333333334</v>
          </cell>
          <cell r="AA80">
            <v>147.08333333333334</v>
          </cell>
          <cell r="AB80">
            <v>147.08333333333334</v>
          </cell>
          <cell r="AC80">
            <v>147.08333333333334</v>
          </cell>
          <cell r="AD80">
            <v>147.08333333333334</v>
          </cell>
          <cell r="AE80">
            <v>147.08333333333334</v>
          </cell>
          <cell r="AF80">
            <v>147.08333333333334</v>
          </cell>
          <cell r="AG80">
            <v>147.08333333333334</v>
          </cell>
          <cell r="AH80">
            <v>147.08333333333334</v>
          </cell>
          <cell r="AI80">
            <v>147.08333333333334</v>
          </cell>
          <cell r="AJ80">
            <v>147.08333333333334</v>
          </cell>
          <cell r="AK80">
            <v>1764.9999999999998</v>
          </cell>
          <cell r="AL80">
            <v>0</v>
          </cell>
        </row>
        <row r="81">
          <cell r="B81">
            <v>0</v>
          </cell>
          <cell r="C81">
            <v>0</v>
          </cell>
          <cell r="D81" t="str">
            <v>CUSCONN101CCONCOMMON</v>
          </cell>
          <cell r="E81" t="str">
            <v>100013922</v>
          </cell>
          <cell r="F81" t="str">
            <v>91100</v>
          </cell>
          <cell r="G81" t="str">
            <v>ERP Training</v>
          </cell>
          <cell r="H81" t="str">
            <v>311</v>
          </cell>
          <cell r="I81" t="str">
            <v>101</v>
          </cell>
          <cell r="J81" t="str">
            <v>5065</v>
          </cell>
          <cell r="K81" t="str">
            <v>Workorder Time</v>
          </cell>
          <cell r="L81" t="str">
            <v>Workorder Time</v>
          </cell>
          <cell r="M81" t="str">
            <v>Meterperson - 1st Class</v>
          </cell>
          <cell r="O81">
            <v>67.801499023437501</v>
          </cell>
          <cell r="P81">
            <v>112</v>
          </cell>
          <cell r="Q81">
            <v>7593.7678906250003</v>
          </cell>
          <cell r="S81">
            <v>0</v>
          </cell>
          <cell r="T81" t="str">
            <v>608000311-101-5065</v>
          </cell>
          <cell r="U81" t="str">
            <v>608000</v>
          </cell>
          <cell r="V81" t="str">
            <v>Direct labour - Work order</v>
          </cell>
          <cell r="X81">
            <v>7594</v>
          </cell>
          <cell r="Y81">
            <v>632.83333333333337</v>
          </cell>
          <cell r="Z81">
            <v>632.83333333333337</v>
          </cell>
          <cell r="AA81">
            <v>632.83333333333337</v>
          </cell>
          <cell r="AB81">
            <v>632.83333333333337</v>
          </cell>
          <cell r="AC81">
            <v>632.83333333333337</v>
          </cell>
          <cell r="AD81">
            <v>632.83333333333337</v>
          </cell>
          <cell r="AE81">
            <v>632.83333333333337</v>
          </cell>
          <cell r="AF81">
            <v>632.83333333333337</v>
          </cell>
          <cell r="AG81">
            <v>632.83333333333337</v>
          </cell>
          <cell r="AH81">
            <v>632.83333333333337</v>
          </cell>
          <cell r="AI81">
            <v>632.83333333333337</v>
          </cell>
          <cell r="AJ81">
            <v>632.83333333333337</v>
          </cell>
          <cell r="AK81">
            <v>7593.9999999999991</v>
          </cell>
          <cell r="AL81">
            <v>0</v>
          </cell>
        </row>
        <row r="82">
          <cell r="B82">
            <v>0</v>
          </cell>
          <cell r="C82">
            <v>0</v>
          </cell>
          <cell r="D82" t="str">
            <v>CUSCONN101CCONCOMMON</v>
          </cell>
          <cell r="E82" t="str">
            <v>100013922</v>
          </cell>
          <cell r="F82" t="str">
            <v>91100</v>
          </cell>
          <cell r="G82" t="str">
            <v>ERP Training</v>
          </cell>
          <cell r="H82" t="str">
            <v>311</v>
          </cell>
          <cell r="I82" t="str">
            <v>101</v>
          </cell>
          <cell r="J82" t="str">
            <v>5065</v>
          </cell>
          <cell r="K82" t="str">
            <v>Project Time</v>
          </cell>
          <cell r="L82" t="str">
            <v>Project Time</v>
          </cell>
          <cell r="M82" t="str">
            <v>SUPERVISOR, CUSTOMER CONNECTIONS</v>
          </cell>
          <cell r="O82">
            <v>84.962177734375004</v>
          </cell>
          <cell r="P82">
            <v>24</v>
          </cell>
          <cell r="Q82">
            <v>2039.092265625</v>
          </cell>
          <cell r="S82">
            <v>0</v>
          </cell>
          <cell r="T82" t="str">
            <v>609000311-101-5065</v>
          </cell>
          <cell r="U82" t="str">
            <v>609000</v>
          </cell>
          <cell r="V82" t="str">
            <v>Direct labour - Project (ABC costs)</v>
          </cell>
          <cell r="X82">
            <v>2039</v>
          </cell>
          <cell r="Y82">
            <v>169.91666666666666</v>
          </cell>
          <cell r="Z82">
            <v>169.91666666666666</v>
          </cell>
          <cell r="AA82">
            <v>169.91666666666666</v>
          </cell>
          <cell r="AB82">
            <v>169.91666666666666</v>
          </cell>
          <cell r="AC82">
            <v>169.91666666666666</v>
          </cell>
          <cell r="AD82">
            <v>169.91666666666666</v>
          </cell>
          <cell r="AE82">
            <v>169.91666666666666</v>
          </cell>
          <cell r="AF82">
            <v>169.91666666666666</v>
          </cell>
          <cell r="AG82">
            <v>169.91666666666666</v>
          </cell>
          <cell r="AH82">
            <v>169.91666666666666</v>
          </cell>
          <cell r="AI82">
            <v>169.91666666666666</v>
          </cell>
          <cell r="AJ82">
            <v>169.91666666666666</v>
          </cell>
          <cell r="AK82">
            <v>2039.0000000000002</v>
          </cell>
          <cell r="AL82">
            <v>0</v>
          </cell>
        </row>
        <row r="83">
          <cell r="B83">
            <v>0</v>
          </cell>
          <cell r="C83">
            <v>0</v>
          </cell>
          <cell r="D83" t="str">
            <v>CUSCONN101CCONCOMMON</v>
          </cell>
          <cell r="E83" t="str">
            <v>100013923</v>
          </cell>
          <cell r="F83" t="str">
            <v>92000</v>
          </cell>
          <cell r="G83" t="str">
            <v>Develop &amp; Maintain Policies &amp; Procedures</v>
          </cell>
          <cell r="H83" t="str">
            <v>311</v>
          </cell>
          <cell r="I83" t="str">
            <v>101</v>
          </cell>
          <cell r="J83" t="str">
            <v>5065</v>
          </cell>
          <cell r="K83" t="str">
            <v>A/P</v>
          </cell>
          <cell r="L83" t="str">
            <v>SA10 - General Office Supplies</v>
          </cell>
          <cell r="M83" t="str">
            <v>A/P</v>
          </cell>
          <cell r="N83">
            <v>400</v>
          </cell>
          <cell r="O83">
            <v>0</v>
          </cell>
          <cell r="Q83">
            <v>0</v>
          </cell>
          <cell r="S83">
            <v>0</v>
          </cell>
          <cell r="T83" t="str">
            <v>704000311-101-5065</v>
          </cell>
          <cell r="U83" t="str">
            <v>704000</v>
          </cell>
          <cell r="V83" t="str">
            <v>General office supplies</v>
          </cell>
          <cell r="X83">
            <v>400</v>
          </cell>
          <cell r="Y83">
            <v>33.333333333333336</v>
          </cell>
          <cell r="Z83">
            <v>33.333333333333336</v>
          </cell>
          <cell r="AA83">
            <v>33.333333333333336</v>
          </cell>
          <cell r="AB83">
            <v>33.333333333333336</v>
          </cell>
          <cell r="AC83">
            <v>33.333333333333336</v>
          </cell>
          <cell r="AD83">
            <v>33.333333333333336</v>
          </cell>
          <cell r="AE83">
            <v>33.333333333333336</v>
          </cell>
          <cell r="AF83">
            <v>33.333333333333336</v>
          </cell>
          <cell r="AG83">
            <v>33.333333333333336</v>
          </cell>
          <cell r="AH83">
            <v>33.333333333333336</v>
          </cell>
          <cell r="AI83">
            <v>33.333333333333336</v>
          </cell>
          <cell r="AJ83">
            <v>33.333333333333336</v>
          </cell>
          <cell r="AK83">
            <v>399.99999999999994</v>
          </cell>
          <cell r="AL83">
            <v>0</v>
          </cell>
        </row>
        <row r="84">
          <cell r="B84">
            <v>0</v>
          </cell>
          <cell r="C84">
            <v>0</v>
          </cell>
          <cell r="D84" t="str">
            <v>CUSCONN101CCONCOMMON</v>
          </cell>
          <cell r="E84" t="str">
            <v>100013923</v>
          </cell>
          <cell r="F84" t="str">
            <v>92000</v>
          </cell>
          <cell r="G84" t="str">
            <v>Develop &amp; Maintain Policies &amp; Procedures</v>
          </cell>
          <cell r="H84" t="str">
            <v>311</v>
          </cell>
          <cell r="I84" t="str">
            <v>101</v>
          </cell>
          <cell r="J84" t="str">
            <v>5065</v>
          </cell>
          <cell r="K84" t="str">
            <v>Project Time</v>
          </cell>
          <cell r="L84" t="str">
            <v>Project Time</v>
          </cell>
          <cell r="M84" t="str">
            <v>MANAGER, CUSTOMER CONNECTIONS</v>
          </cell>
          <cell r="O84">
            <v>90.150380859375005</v>
          </cell>
          <cell r="P84">
            <v>40</v>
          </cell>
          <cell r="Q84">
            <v>3606.0152343750001</v>
          </cell>
          <cell r="S84">
            <v>0</v>
          </cell>
          <cell r="T84" t="str">
            <v>609000311-101-5065</v>
          </cell>
          <cell r="U84" t="str">
            <v>609000</v>
          </cell>
          <cell r="V84" t="str">
            <v>Direct labour - Project (ABC costs)</v>
          </cell>
          <cell r="X84">
            <v>3606</v>
          </cell>
          <cell r="Y84">
            <v>300.5</v>
          </cell>
          <cell r="Z84">
            <v>300.5</v>
          </cell>
          <cell r="AA84">
            <v>300.5</v>
          </cell>
          <cell r="AB84">
            <v>300.5</v>
          </cell>
          <cell r="AC84">
            <v>300.5</v>
          </cell>
          <cell r="AD84">
            <v>300.5</v>
          </cell>
          <cell r="AE84">
            <v>300.5</v>
          </cell>
          <cell r="AF84">
            <v>300.5</v>
          </cell>
          <cell r="AG84">
            <v>300.5</v>
          </cell>
          <cell r="AH84">
            <v>300.5</v>
          </cell>
          <cell r="AI84">
            <v>300.5</v>
          </cell>
          <cell r="AJ84">
            <v>300.5</v>
          </cell>
          <cell r="AK84">
            <v>3606</v>
          </cell>
          <cell r="AL84">
            <v>0</v>
          </cell>
        </row>
        <row r="85">
          <cell r="B85">
            <v>0</v>
          </cell>
          <cell r="C85">
            <v>0</v>
          </cell>
          <cell r="D85" t="str">
            <v>CUSCONN101CCONCOMMON</v>
          </cell>
          <cell r="E85" t="str">
            <v>100013923</v>
          </cell>
          <cell r="F85" t="str">
            <v>92000</v>
          </cell>
          <cell r="G85" t="str">
            <v>Develop &amp; Maintain Policies &amp; Procedures</v>
          </cell>
          <cell r="H85" t="str">
            <v>311</v>
          </cell>
          <cell r="I85" t="str">
            <v>101</v>
          </cell>
          <cell r="J85" t="str">
            <v>5065</v>
          </cell>
          <cell r="K85" t="str">
            <v>Project Time</v>
          </cell>
          <cell r="L85" t="str">
            <v>Project Time</v>
          </cell>
          <cell r="M85" t="str">
            <v>SUPERVISOR, CUSTOMER CONNECTIONS</v>
          </cell>
          <cell r="O85">
            <v>84.962177734375004</v>
          </cell>
          <cell r="P85">
            <v>40</v>
          </cell>
          <cell r="Q85">
            <v>3398.4871093750003</v>
          </cell>
          <cell r="S85">
            <v>0</v>
          </cell>
          <cell r="T85" t="str">
            <v>609000311-101-5065</v>
          </cell>
          <cell r="U85" t="str">
            <v>609000</v>
          </cell>
          <cell r="V85" t="str">
            <v>Direct labour - Project (ABC costs)</v>
          </cell>
          <cell r="X85">
            <v>3398</v>
          </cell>
          <cell r="Y85">
            <v>283.16666666666669</v>
          </cell>
          <cell r="Z85">
            <v>283.16666666666669</v>
          </cell>
          <cell r="AA85">
            <v>283.16666666666669</v>
          </cell>
          <cell r="AB85">
            <v>283.16666666666669</v>
          </cell>
          <cell r="AC85">
            <v>283.16666666666669</v>
          </cell>
          <cell r="AD85">
            <v>283.16666666666669</v>
          </cell>
          <cell r="AE85">
            <v>283.16666666666669</v>
          </cell>
          <cell r="AF85">
            <v>283.16666666666669</v>
          </cell>
          <cell r="AG85">
            <v>283.16666666666669</v>
          </cell>
          <cell r="AH85">
            <v>283.16666666666669</v>
          </cell>
          <cell r="AI85">
            <v>283.16666666666669</v>
          </cell>
          <cell r="AJ85">
            <v>283.16666666666669</v>
          </cell>
          <cell r="AK85">
            <v>3397.9999999999995</v>
          </cell>
          <cell r="AL85">
            <v>0</v>
          </cell>
        </row>
        <row r="86">
          <cell r="B86">
            <v>0</v>
          </cell>
          <cell r="C86">
            <v>0</v>
          </cell>
          <cell r="D86" t="str">
            <v>CUSCONN101CCONCOMMON</v>
          </cell>
          <cell r="E86" t="str">
            <v>100013924</v>
          </cell>
          <cell r="F86" t="str">
            <v>92100</v>
          </cell>
          <cell r="G86" t="str">
            <v>Participate in Committees</v>
          </cell>
          <cell r="H86" t="str">
            <v>311</v>
          </cell>
          <cell r="I86" t="str">
            <v>101</v>
          </cell>
          <cell r="J86" t="str">
            <v>5065</v>
          </cell>
          <cell r="K86" t="str">
            <v>Project Time</v>
          </cell>
          <cell r="L86" t="str">
            <v>Project Time</v>
          </cell>
          <cell r="M86" t="str">
            <v>MANAGER, CUSTOMER CONNECTIONS</v>
          </cell>
          <cell r="O86">
            <v>90.150380859375005</v>
          </cell>
          <cell r="P86">
            <v>96</v>
          </cell>
          <cell r="Q86">
            <v>8654.4365625000009</v>
          </cell>
          <cell r="S86">
            <v>0</v>
          </cell>
          <cell r="T86" t="str">
            <v>609000311-101-5065</v>
          </cell>
          <cell r="U86" t="str">
            <v>609000</v>
          </cell>
          <cell r="V86" t="str">
            <v>Direct labour - Project (ABC costs)</v>
          </cell>
          <cell r="X86">
            <v>8654</v>
          </cell>
          <cell r="Y86">
            <v>721.16666666666663</v>
          </cell>
          <cell r="Z86">
            <v>721.16666666666663</v>
          </cell>
          <cell r="AA86">
            <v>721.16666666666663</v>
          </cell>
          <cell r="AB86">
            <v>721.16666666666663</v>
          </cell>
          <cell r="AC86">
            <v>721.16666666666663</v>
          </cell>
          <cell r="AD86">
            <v>721.16666666666663</v>
          </cell>
          <cell r="AE86">
            <v>721.16666666666663</v>
          </cell>
          <cell r="AF86">
            <v>721.16666666666663</v>
          </cell>
          <cell r="AG86">
            <v>721.16666666666663</v>
          </cell>
          <cell r="AH86">
            <v>721.16666666666663</v>
          </cell>
          <cell r="AI86">
            <v>721.16666666666663</v>
          </cell>
          <cell r="AJ86">
            <v>721.16666666666663</v>
          </cell>
          <cell r="AK86">
            <v>8654.0000000000018</v>
          </cell>
          <cell r="AL86">
            <v>0</v>
          </cell>
        </row>
        <row r="87">
          <cell r="B87">
            <v>0</v>
          </cell>
          <cell r="C87">
            <v>0</v>
          </cell>
          <cell r="D87" t="str">
            <v>CUSCONN101CCONCOMMON</v>
          </cell>
          <cell r="E87" t="str">
            <v>100013924</v>
          </cell>
          <cell r="F87" t="str">
            <v>92100</v>
          </cell>
          <cell r="G87" t="str">
            <v>Participate in Committees</v>
          </cell>
          <cell r="H87" t="str">
            <v>311</v>
          </cell>
          <cell r="I87" t="str">
            <v>101</v>
          </cell>
          <cell r="J87" t="str">
            <v>5065</v>
          </cell>
          <cell r="K87" t="str">
            <v>Workorder Time</v>
          </cell>
          <cell r="L87" t="str">
            <v>Workorder Time</v>
          </cell>
          <cell r="M87" t="str">
            <v>METER SUPPORT CLERK</v>
          </cell>
          <cell r="O87">
            <v>42.023799479166669</v>
          </cell>
          <cell r="P87">
            <v>24</v>
          </cell>
          <cell r="Q87">
            <v>1008.5711875000001</v>
          </cell>
          <cell r="S87">
            <v>0</v>
          </cell>
          <cell r="T87" t="str">
            <v>608000311-101-5065</v>
          </cell>
          <cell r="U87" t="str">
            <v>608000</v>
          </cell>
          <cell r="V87" t="str">
            <v>Direct labour - Work order</v>
          </cell>
          <cell r="X87">
            <v>1009</v>
          </cell>
          <cell r="Y87">
            <v>84.083333333333329</v>
          </cell>
          <cell r="Z87">
            <v>84.083333333333329</v>
          </cell>
          <cell r="AA87">
            <v>84.083333333333329</v>
          </cell>
          <cell r="AB87">
            <v>84.083333333333329</v>
          </cell>
          <cell r="AC87">
            <v>84.083333333333329</v>
          </cell>
          <cell r="AD87">
            <v>84.083333333333329</v>
          </cell>
          <cell r="AE87">
            <v>84.083333333333329</v>
          </cell>
          <cell r="AF87">
            <v>84.083333333333329</v>
          </cell>
          <cell r="AG87">
            <v>84.083333333333329</v>
          </cell>
          <cell r="AH87">
            <v>84.083333333333329</v>
          </cell>
          <cell r="AI87">
            <v>84.083333333333329</v>
          </cell>
          <cell r="AJ87">
            <v>84.083333333333329</v>
          </cell>
          <cell r="AK87">
            <v>1009.0000000000001</v>
          </cell>
          <cell r="AL87">
            <v>0</v>
          </cell>
        </row>
        <row r="88">
          <cell r="B88">
            <v>0</v>
          </cell>
          <cell r="C88">
            <v>0</v>
          </cell>
          <cell r="D88" t="str">
            <v>CUSCONN101CCONCOMMON</v>
          </cell>
          <cell r="E88" t="str">
            <v>100013924</v>
          </cell>
          <cell r="F88" t="str">
            <v>92100</v>
          </cell>
          <cell r="G88" t="str">
            <v>Participate in Committees</v>
          </cell>
          <cell r="H88" t="str">
            <v>311</v>
          </cell>
          <cell r="I88" t="str">
            <v>101</v>
          </cell>
          <cell r="J88" t="str">
            <v>5065</v>
          </cell>
          <cell r="K88" t="str">
            <v>Project Time</v>
          </cell>
          <cell r="L88" t="str">
            <v>Project Time</v>
          </cell>
          <cell r="M88" t="str">
            <v>SUPERVISOR, CUSTOMER CONNECTIONS</v>
          </cell>
          <cell r="O88">
            <v>84.962177734375004</v>
          </cell>
          <cell r="P88">
            <v>96</v>
          </cell>
          <cell r="Q88">
            <v>8156.3690624999999</v>
          </cell>
          <cell r="S88">
            <v>0</v>
          </cell>
          <cell r="T88" t="str">
            <v>609000311-101-5065</v>
          </cell>
          <cell r="U88" t="str">
            <v>609000</v>
          </cell>
          <cell r="V88" t="str">
            <v>Direct labour - Project (ABC costs)</v>
          </cell>
          <cell r="W88" t="str">
            <v>1 day per mos</v>
          </cell>
          <cell r="X88">
            <v>8156</v>
          </cell>
          <cell r="Y88">
            <v>679.66666666666663</v>
          </cell>
          <cell r="Z88">
            <v>679.66666666666663</v>
          </cell>
          <cell r="AA88">
            <v>679.66666666666663</v>
          </cell>
          <cell r="AB88">
            <v>679.66666666666663</v>
          </cell>
          <cell r="AC88">
            <v>679.66666666666663</v>
          </cell>
          <cell r="AD88">
            <v>679.66666666666663</v>
          </cell>
          <cell r="AE88">
            <v>679.66666666666663</v>
          </cell>
          <cell r="AF88">
            <v>679.66666666666663</v>
          </cell>
          <cell r="AG88">
            <v>679.66666666666663</v>
          </cell>
          <cell r="AH88">
            <v>679.66666666666663</v>
          </cell>
          <cell r="AI88">
            <v>679.66666666666663</v>
          </cell>
          <cell r="AJ88">
            <v>679.66666666666663</v>
          </cell>
          <cell r="AK88">
            <v>8156.0000000000009</v>
          </cell>
          <cell r="AL88">
            <v>0</v>
          </cell>
        </row>
        <row r="89">
          <cell r="B89">
            <v>0</v>
          </cell>
          <cell r="C89">
            <v>0</v>
          </cell>
          <cell r="D89" t="str">
            <v>CUSCONN101CCONCOMMON</v>
          </cell>
          <cell r="E89" t="str">
            <v>100013924</v>
          </cell>
          <cell r="F89" t="str">
            <v>92100</v>
          </cell>
          <cell r="G89" t="str">
            <v>Participate in Committees</v>
          </cell>
          <cell r="H89" t="str">
            <v>311</v>
          </cell>
          <cell r="I89" t="str">
            <v>101</v>
          </cell>
          <cell r="J89" t="str">
            <v>5065</v>
          </cell>
          <cell r="K89" t="str">
            <v>Workorder Time</v>
          </cell>
          <cell r="L89" t="str">
            <v>Workorder Time</v>
          </cell>
          <cell r="M89" t="str">
            <v>Engineering Technician 2</v>
          </cell>
          <cell r="O89">
            <v>51.01459895833333</v>
          </cell>
          <cell r="P89">
            <v>42</v>
          </cell>
          <cell r="Q89">
            <v>2142.61315625</v>
          </cell>
          <cell r="S89">
            <v>0</v>
          </cell>
          <cell r="T89" t="str">
            <v>608000311-101-5065</v>
          </cell>
          <cell r="U89" t="str">
            <v>608000</v>
          </cell>
          <cell r="V89" t="str">
            <v>Direct labour - Work order</v>
          </cell>
          <cell r="W89" t="str">
            <v>1/2 day per mos - Keton</v>
          </cell>
          <cell r="X89">
            <v>2143</v>
          </cell>
          <cell r="Y89">
            <v>178.58333333333334</v>
          </cell>
          <cell r="Z89">
            <v>178.58333333333334</v>
          </cell>
          <cell r="AA89">
            <v>178.58333333333334</v>
          </cell>
          <cell r="AB89">
            <v>178.58333333333334</v>
          </cell>
          <cell r="AC89">
            <v>178.58333333333334</v>
          </cell>
          <cell r="AD89">
            <v>178.58333333333334</v>
          </cell>
          <cell r="AE89">
            <v>178.58333333333334</v>
          </cell>
          <cell r="AF89">
            <v>178.58333333333334</v>
          </cell>
          <cell r="AG89">
            <v>178.58333333333334</v>
          </cell>
          <cell r="AH89">
            <v>178.58333333333334</v>
          </cell>
          <cell r="AI89">
            <v>178.58333333333334</v>
          </cell>
          <cell r="AJ89">
            <v>178.58333333333334</v>
          </cell>
          <cell r="AK89">
            <v>2142.9999999999995</v>
          </cell>
          <cell r="AL89">
            <v>0</v>
          </cell>
        </row>
        <row r="90">
          <cell r="B90">
            <v>0</v>
          </cell>
          <cell r="C90">
            <v>0</v>
          </cell>
          <cell r="D90" t="str">
            <v>CUSCONN101CCONCOMMON</v>
          </cell>
          <cell r="E90" t="str">
            <v>100013924</v>
          </cell>
          <cell r="F90" t="str">
            <v>92100</v>
          </cell>
          <cell r="G90" t="str">
            <v>Participate in Committees</v>
          </cell>
          <cell r="H90" t="str">
            <v>311</v>
          </cell>
          <cell r="I90" t="str">
            <v>101</v>
          </cell>
          <cell r="J90" t="str">
            <v>5065</v>
          </cell>
          <cell r="K90" t="str">
            <v>Workorder Time</v>
          </cell>
          <cell r="L90" t="str">
            <v>Workorder Time</v>
          </cell>
          <cell r="M90" t="str">
            <v>Meterperson - 1st Class</v>
          </cell>
          <cell r="O90">
            <v>67.801499023437501</v>
          </cell>
          <cell r="P90">
            <v>32</v>
          </cell>
          <cell r="Q90">
            <v>2169.64796875</v>
          </cell>
          <cell r="S90">
            <v>0</v>
          </cell>
          <cell r="T90" t="str">
            <v>608000311-101-5065</v>
          </cell>
          <cell r="U90" t="str">
            <v>608000</v>
          </cell>
          <cell r="V90" t="str">
            <v>Direct labour - Work order</v>
          </cell>
          <cell r="W90" t="str">
            <v>1 day per Q - J Thornton</v>
          </cell>
          <cell r="X90">
            <v>2170</v>
          </cell>
          <cell r="Y90">
            <v>180.83333333333334</v>
          </cell>
          <cell r="Z90">
            <v>180.83333333333334</v>
          </cell>
          <cell r="AA90">
            <v>180.83333333333334</v>
          </cell>
          <cell r="AB90">
            <v>180.83333333333334</v>
          </cell>
          <cell r="AC90">
            <v>180.83333333333334</v>
          </cell>
          <cell r="AD90">
            <v>180.83333333333334</v>
          </cell>
          <cell r="AE90">
            <v>180.83333333333334</v>
          </cell>
          <cell r="AF90">
            <v>180.83333333333334</v>
          </cell>
          <cell r="AG90">
            <v>180.83333333333334</v>
          </cell>
          <cell r="AH90">
            <v>180.83333333333334</v>
          </cell>
          <cell r="AI90">
            <v>180.83333333333334</v>
          </cell>
          <cell r="AJ90">
            <v>180.83333333333334</v>
          </cell>
          <cell r="AK90">
            <v>2169.9999999999995</v>
          </cell>
          <cell r="AL90">
            <v>0</v>
          </cell>
        </row>
        <row r="91">
          <cell r="B91">
            <v>0</v>
          </cell>
          <cell r="C91">
            <v>0</v>
          </cell>
          <cell r="D91" t="str">
            <v>CUSCONN101CCONCOMMON</v>
          </cell>
          <cell r="E91" t="str">
            <v>100013925</v>
          </cell>
          <cell r="F91" t="str">
            <v>92200</v>
          </cell>
          <cell r="G91" t="str">
            <v>Attend Staff Meetings</v>
          </cell>
          <cell r="H91" t="str">
            <v>311</v>
          </cell>
          <cell r="I91" t="str">
            <v>101</v>
          </cell>
          <cell r="J91" t="str">
            <v>5065</v>
          </cell>
          <cell r="K91" t="str">
            <v>Vehicle</v>
          </cell>
          <cell r="L91" t="str">
            <v>Vehicle</v>
          </cell>
          <cell r="M91" t="str">
            <v>VECV - Cargo Van</v>
          </cell>
          <cell r="O91">
            <v>14</v>
          </cell>
          <cell r="Q91">
            <v>0</v>
          </cell>
          <cell r="R91">
            <v>458</v>
          </cell>
          <cell r="S91">
            <v>6412</v>
          </cell>
          <cell r="T91" t="str">
            <v>651000311-101-5065</v>
          </cell>
          <cell r="U91" t="str">
            <v>651000</v>
          </cell>
          <cell r="V91" t="str">
            <v>Direct work order charges - Vehicles used</v>
          </cell>
          <cell r="X91">
            <v>6412</v>
          </cell>
          <cell r="Y91">
            <v>534.33333333333337</v>
          </cell>
          <cell r="Z91">
            <v>534.33333333333337</v>
          </cell>
          <cell r="AA91">
            <v>534.33333333333337</v>
          </cell>
          <cell r="AB91">
            <v>534.33333333333337</v>
          </cell>
          <cell r="AC91">
            <v>534.33333333333337</v>
          </cell>
          <cell r="AD91">
            <v>534.33333333333337</v>
          </cell>
          <cell r="AE91">
            <v>534.33333333333337</v>
          </cell>
          <cell r="AF91">
            <v>534.33333333333337</v>
          </cell>
          <cell r="AG91">
            <v>534.33333333333337</v>
          </cell>
          <cell r="AH91">
            <v>534.33333333333337</v>
          </cell>
          <cell r="AI91">
            <v>534.33333333333337</v>
          </cell>
          <cell r="AJ91">
            <v>534.33333333333337</v>
          </cell>
          <cell r="AK91">
            <v>6411.9999999999991</v>
          </cell>
          <cell r="AL91">
            <v>0</v>
          </cell>
        </row>
        <row r="92">
          <cell r="B92">
            <v>0</v>
          </cell>
          <cell r="C92">
            <v>0</v>
          </cell>
          <cell r="D92" t="str">
            <v>CUSCONN101CCONCOMMON</v>
          </cell>
          <cell r="E92" t="str">
            <v>100013925</v>
          </cell>
          <cell r="F92" t="str">
            <v>92200</v>
          </cell>
          <cell r="G92" t="str">
            <v>Attend Staff Meetings</v>
          </cell>
          <cell r="H92" t="str">
            <v>311</v>
          </cell>
          <cell r="I92" t="str">
            <v>101</v>
          </cell>
          <cell r="J92" t="str">
            <v>5065</v>
          </cell>
          <cell r="K92" t="str">
            <v>Workorder Time</v>
          </cell>
          <cell r="L92" t="str">
            <v>Workorder Time</v>
          </cell>
          <cell r="M92" t="str">
            <v>Engineering Technician 2</v>
          </cell>
          <cell r="O92">
            <v>51.01459895833333</v>
          </cell>
          <cell r="P92">
            <v>84</v>
          </cell>
          <cell r="Q92">
            <v>4285.2263124999999</v>
          </cell>
          <cell r="S92">
            <v>0</v>
          </cell>
          <cell r="T92" t="str">
            <v>608000311-101-5065</v>
          </cell>
          <cell r="U92" t="str">
            <v>608000</v>
          </cell>
          <cell r="V92" t="str">
            <v>Direct labour - Work order</v>
          </cell>
          <cell r="W92" t="str">
            <v>6 days per tech</v>
          </cell>
          <cell r="X92">
            <v>4285</v>
          </cell>
          <cell r="Y92">
            <v>357.08333333333331</v>
          </cell>
          <cell r="Z92">
            <v>357.08333333333331</v>
          </cell>
          <cell r="AA92">
            <v>357.08333333333331</v>
          </cell>
          <cell r="AB92">
            <v>357.08333333333331</v>
          </cell>
          <cell r="AC92">
            <v>357.08333333333331</v>
          </cell>
          <cell r="AD92">
            <v>357.08333333333331</v>
          </cell>
          <cell r="AE92">
            <v>357.08333333333331</v>
          </cell>
          <cell r="AF92">
            <v>357.08333333333331</v>
          </cell>
          <cell r="AG92">
            <v>357.08333333333331</v>
          </cell>
          <cell r="AH92">
            <v>357.08333333333331</v>
          </cell>
          <cell r="AI92">
            <v>357.08333333333331</v>
          </cell>
          <cell r="AJ92">
            <v>357.08333333333331</v>
          </cell>
          <cell r="AK92">
            <v>4285.0000000000009</v>
          </cell>
          <cell r="AL92">
            <v>0</v>
          </cell>
        </row>
        <row r="93">
          <cell r="B93">
            <v>0</v>
          </cell>
          <cell r="C93">
            <v>0</v>
          </cell>
          <cell r="D93" t="str">
            <v>CUSCONN101CCONCOMMON</v>
          </cell>
          <cell r="E93" t="str">
            <v>100013925</v>
          </cell>
          <cell r="F93" t="str">
            <v>92200</v>
          </cell>
          <cell r="G93" t="str">
            <v>Attend Staff Meetings</v>
          </cell>
          <cell r="H93" t="str">
            <v>311</v>
          </cell>
          <cell r="I93" t="str">
            <v>101</v>
          </cell>
          <cell r="J93" t="str">
            <v>5065</v>
          </cell>
          <cell r="K93" t="str">
            <v>Workorder Time</v>
          </cell>
          <cell r="L93" t="str">
            <v>Workorder Time</v>
          </cell>
          <cell r="M93" t="str">
            <v>Engineering Technologist</v>
          </cell>
          <cell r="O93">
            <v>71.453197916666667</v>
          </cell>
          <cell r="P93">
            <v>42</v>
          </cell>
          <cell r="Q93">
            <v>3001.0343124999999</v>
          </cell>
          <cell r="S93">
            <v>0</v>
          </cell>
          <cell r="T93" t="str">
            <v>608000311-101-5065</v>
          </cell>
          <cell r="U93" t="str">
            <v>608000</v>
          </cell>
          <cell r="V93" t="str">
            <v>Direct labour - Work order</v>
          </cell>
          <cell r="X93">
            <v>3001</v>
          </cell>
          <cell r="Y93">
            <v>250.08333333333334</v>
          </cell>
          <cell r="Z93">
            <v>250.08333333333334</v>
          </cell>
          <cell r="AA93">
            <v>250.08333333333334</v>
          </cell>
          <cell r="AB93">
            <v>250.08333333333334</v>
          </cell>
          <cell r="AC93">
            <v>250.08333333333334</v>
          </cell>
          <cell r="AD93">
            <v>250.08333333333334</v>
          </cell>
          <cell r="AE93">
            <v>250.08333333333334</v>
          </cell>
          <cell r="AF93">
            <v>250.08333333333334</v>
          </cell>
          <cell r="AG93">
            <v>250.08333333333334</v>
          </cell>
          <cell r="AH93">
            <v>250.08333333333334</v>
          </cell>
          <cell r="AI93">
            <v>250.08333333333334</v>
          </cell>
          <cell r="AJ93">
            <v>250.08333333333334</v>
          </cell>
          <cell r="AK93">
            <v>3001.0000000000005</v>
          </cell>
          <cell r="AL93">
            <v>0</v>
          </cell>
        </row>
        <row r="94">
          <cell r="B94">
            <v>0</v>
          </cell>
          <cell r="C94">
            <v>0</v>
          </cell>
          <cell r="D94" t="str">
            <v>CUSCONN101CCONCOMMON</v>
          </cell>
          <cell r="E94" t="str">
            <v>100013925</v>
          </cell>
          <cell r="F94" t="str">
            <v>92200</v>
          </cell>
          <cell r="G94" t="str">
            <v>Attend Staff Meetings</v>
          </cell>
          <cell r="H94" t="str">
            <v>311</v>
          </cell>
          <cell r="I94" t="str">
            <v>101</v>
          </cell>
          <cell r="J94" t="str">
            <v>5065</v>
          </cell>
          <cell r="K94" t="str">
            <v>Project Time</v>
          </cell>
          <cell r="L94" t="str">
            <v>Project Time</v>
          </cell>
          <cell r="M94" t="str">
            <v>MANAGER, CUSTOMER CONNECTIONS</v>
          </cell>
          <cell r="O94">
            <v>90.150380859375005</v>
          </cell>
          <cell r="P94">
            <v>100</v>
          </cell>
          <cell r="Q94">
            <v>9015.0380859375</v>
          </cell>
          <cell r="S94">
            <v>0</v>
          </cell>
          <cell r="T94" t="str">
            <v>609000311-101-5065</v>
          </cell>
          <cell r="U94" t="str">
            <v>609000</v>
          </cell>
          <cell r="V94" t="str">
            <v>Direct labour - Project (ABC costs)</v>
          </cell>
          <cell r="X94">
            <v>9015</v>
          </cell>
          <cell r="Y94">
            <v>751.25</v>
          </cell>
          <cell r="Z94">
            <v>751.25</v>
          </cell>
          <cell r="AA94">
            <v>751.25</v>
          </cell>
          <cell r="AB94">
            <v>751.25</v>
          </cell>
          <cell r="AC94">
            <v>751.25</v>
          </cell>
          <cell r="AD94">
            <v>751.25</v>
          </cell>
          <cell r="AE94">
            <v>751.25</v>
          </cell>
          <cell r="AF94">
            <v>751.25</v>
          </cell>
          <cell r="AG94">
            <v>751.25</v>
          </cell>
          <cell r="AH94">
            <v>751.25</v>
          </cell>
          <cell r="AI94">
            <v>751.25</v>
          </cell>
          <cell r="AJ94">
            <v>751.25</v>
          </cell>
          <cell r="AK94">
            <v>9015</v>
          </cell>
          <cell r="AL94">
            <v>0</v>
          </cell>
        </row>
        <row r="95">
          <cell r="B95">
            <v>0</v>
          </cell>
          <cell r="C95">
            <v>0</v>
          </cell>
          <cell r="D95" t="str">
            <v>CUSCONN101CCONCOMMON</v>
          </cell>
          <cell r="E95" t="str">
            <v>100013925</v>
          </cell>
          <cell r="F95" t="str">
            <v>92200</v>
          </cell>
          <cell r="G95" t="str">
            <v>Attend Staff Meetings</v>
          </cell>
          <cell r="H95" t="str">
            <v>311</v>
          </cell>
          <cell r="I95" t="str">
            <v>101</v>
          </cell>
          <cell r="J95" t="str">
            <v>5065</v>
          </cell>
          <cell r="K95" t="str">
            <v>Workorder Time</v>
          </cell>
          <cell r="L95" t="str">
            <v>Workorder Time</v>
          </cell>
          <cell r="M95" t="str">
            <v>METER SUPPORT CLERK</v>
          </cell>
          <cell r="O95">
            <v>42.023799479166669</v>
          </cell>
          <cell r="P95">
            <v>71</v>
          </cell>
          <cell r="Q95">
            <v>2983.6897630208337</v>
          </cell>
          <cell r="S95">
            <v>0</v>
          </cell>
          <cell r="T95" t="str">
            <v>608000311-101-5065</v>
          </cell>
          <cell r="U95" t="str">
            <v>608000</v>
          </cell>
          <cell r="V95" t="str">
            <v>Direct labour - Work order</v>
          </cell>
          <cell r="X95">
            <v>2984</v>
          </cell>
          <cell r="Y95">
            <v>248.66666666666666</v>
          </cell>
          <cell r="Z95">
            <v>248.66666666666666</v>
          </cell>
          <cell r="AA95">
            <v>248.66666666666666</v>
          </cell>
          <cell r="AB95">
            <v>248.66666666666666</v>
          </cell>
          <cell r="AC95">
            <v>248.66666666666666</v>
          </cell>
          <cell r="AD95">
            <v>248.66666666666666</v>
          </cell>
          <cell r="AE95">
            <v>248.66666666666666</v>
          </cell>
          <cell r="AF95">
            <v>248.66666666666666</v>
          </cell>
          <cell r="AG95">
            <v>248.66666666666666</v>
          </cell>
          <cell r="AH95">
            <v>248.66666666666666</v>
          </cell>
          <cell r="AI95">
            <v>248.66666666666666</v>
          </cell>
          <cell r="AJ95">
            <v>248.66666666666666</v>
          </cell>
          <cell r="AK95">
            <v>2983.9999999999995</v>
          </cell>
          <cell r="AL95">
            <v>0</v>
          </cell>
        </row>
        <row r="96">
          <cell r="B96">
            <v>0</v>
          </cell>
          <cell r="C96">
            <v>0</v>
          </cell>
          <cell r="D96" t="str">
            <v>CUSCONN101CCONCOMMON</v>
          </cell>
          <cell r="E96" t="str">
            <v>100013925</v>
          </cell>
          <cell r="F96" t="str">
            <v>92200</v>
          </cell>
          <cell r="G96" t="str">
            <v>Attend Staff Meetings</v>
          </cell>
          <cell r="H96" t="str">
            <v>311</v>
          </cell>
          <cell r="I96" t="str">
            <v>101</v>
          </cell>
          <cell r="J96" t="str">
            <v>5065</v>
          </cell>
          <cell r="K96" t="str">
            <v>Project Time</v>
          </cell>
          <cell r="L96" t="str">
            <v>Project Time</v>
          </cell>
          <cell r="M96" t="str">
            <v>SUPERVISOR, CUSTOMER CONNECTIONS</v>
          </cell>
          <cell r="O96">
            <v>84.962177734375004</v>
          </cell>
          <cell r="P96">
            <v>100</v>
          </cell>
          <cell r="Q96">
            <v>8496.2177734375</v>
          </cell>
          <cell r="S96">
            <v>0</v>
          </cell>
          <cell r="T96" t="str">
            <v>609000311-101-5065</v>
          </cell>
          <cell r="U96" t="str">
            <v>609000</v>
          </cell>
          <cell r="V96" t="str">
            <v>Direct labour - Project (ABC costs)</v>
          </cell>
          <cell r="X96">
            <v>8496</v>
          </cell>
          <cell r="Y96">
            <v>708</v>
          </cell>
          <cell r="Z96">
            <v>708</v>
          </cell>
          <cell r="AA96">
            <v>708</v>
          </cell>
          <cell r="AB96">
            <v>708</v>
          </cell>
          <cell r="AC96">
            <v>708</v>
          </cell>
          <cell r="AD96">
            <v>708</v>
          </cell>
          <cell r="AE96">
            <v>708</v>
          </cell>
          <cell r="AF96">
            <v>708</v>
          </cell>
          <cell r="AG96">
            <v>708</v>
          </cell>
          <cell r="AH96">
            <v>708</v>
          </cell>
          <cell r="AI96">
            <v>708</v>
          </cell>
          <cell r="AJ96">
            <v>708</v>
          </cell>
          <cell r="AK96">
            <v>8496</v>
          </cell>
          <cell r="AL96">
            <v>0</v>
          </cell>
        </row>
        <row r="97">
          <cell r="B97">
            <v>0</v>
          </cell>
          <cell r="C97">
            <v>0</v>
          </cell>
          <cell r="D97" t="str">
            <v>CUSCONN101CCONCOMMON</v>
          </cell>
          <cell r="E97" t="str">
            <v>100013925</v>
          </cell>
          <cell r="F97" t="str">
            <v>92200</v>
          </cell>
          <cell r="G97" t="str">
            <v>Attend Staff Meetings</v>
          </cell>
          <cell r="H97" t="str">
            <v>311</v>
          </cell>
          <cell r="I97" t="str">
            <v>101</v>
          </cell>
          <cell r="J97" t="str">
            <v>5065</v>
          </cell>
          <cell r="K97" t="str">
            <v>Workorder Time</v>
          </cell>
          <cell r="L97" t="str">
            <v>Workorder Time</v>
          </cell>
          <cell r="M97" t="str">
            <v>Meterperson - 1st Class</v>
          </cell>
          <cell r="O97">
            <v>67.801499023437501</v>
          </cell>
          <cell r="P97">
            <v>96</v>
          </cell>
          <cell r="Q97">
            <v>6508.9439062500005</v>
          </cell>
          <cell r="S97">
            <v>0</v>
          </cell>
          <cell r="T97" t="str">
            <v>608000311-101-5065</v>
          </cell>
          <cell r="U97" t="str">
            <v>608000</v>
          </cell>
          <cell r="V97" t="str">
            <v>Direct labour - Work order</v>
          </cell>
          <cell r="W97" t="str">
            <v>1 hour per mos</v>
          </cell>
          <cell r="X97">
            <v>6509</v>
          </cell>
          <cell r="Y97">
            <v>542.41666666666663</v>
          </cell>
          <cell r="Z97">
            <v>542.41666666666663</v>
          </cell>
          <cell r="AA97">
            <v>542.41666666666663</v>
          </cell>
          <cell r="AB97">
            <v>542.41666666666663</v>
          </cell>
          <cell r="AC97">
            <v>542.41666666666663</v>
          </cell>
          <cell r="AD97">
            <v>542.41666666666663</v>
          </cell>
          <cell r="AE97">
            <v>542.41666666666663</v>
          </cell>
          <cell r="AF97">
            <v>542.41666666666663</v>
          </cell>
          <cell r="AG97">
            <v>542.41666666666663</v>
          </cell>
          <cell r="AH97">
            <v>542.41666666666663</v>
          </cell>
          <cell r="AI97">
            <v>542.41666666666663</v>
          </cell>
          <cell r="AJ97">
            <v>542.41666666666663</v>
          </cell>
          <cell r="AK97">
            <v>6509.0000000000009</v>
          </cell>
          <cell r="AL97">
            <v>0</v>
          </cell>
        </row>
        <row r="98">
          <cell r="B98">
            <v>0</v>
          </cell>
          <cell r="C98">
            <v>0</v>
          </cell>
          <cell r="D98" t="str">
            <v>CUSCONN101CCONCOMMON</v>
          </cell>
          <cell r="E98" t="str">
            <v>100013925</v>
          </cell>
          <cell r="F98" t="str">
            <v>92200</v>
          </cell>
          <cell r="G98" t="str">
            <v>Attend Staff Meetings</v>
          </cell>
          <cell r="H98" t="str">
            <v>311</v>
          </cell>
          <cell r="I98" t="str">
            <v>101</v>
          </cell>
          <cell r="J98" t="str">
            <v>5065</v>
          </cell>
          <cell r="K98" t="str">
            <v>Workorder Time</v>
          </cell>
          <cell r="L98" t="str">
            <v>Workorder Time</v>
          </cell>
          <cell r="M98" t="str">
            <v>Meterperson - 2nd Class</v>
          </cell>
          <cell r="O98">
            <v>62.809501953125</v>
          </cell>
          <cell r="P98">
            <v>24</v>
          </cell>
          <cell r="Q98">
            <v>1507.4280468750001</v>
          </cell>
          <cell r="S98">
            <v>0</v>
          </cell>
          <cell r="T98" t="str">
            <v>608000311-101-5065</v>
          </cell>
          <cell r="U98" t="str">
            <v>608000</v>
          </cell>
          <cell r="V98" t="str">
            <v>Direct labour - Work order</v>
          </cell>
          <cell r="W98" t="str">
            <v>1 hour per mos</v>
          </cell>
          <cell r="X98">
            <v>1507</v>
          </cell>
          <cell r="Y98">
            <v>125.58333333333333</v>
          </cell>
          <cell r="Z98">
            <v>125.58333333333333</v>
          </cell>
          <cell r="AA98">
            <v>125.58333333333333</v>
          </cell>
          <cell r="AB98">
            <v>125.58333333333333</v>
          </cell>
          <cell r="AC98">
            <v>125.58333333333333</v>
          </cell>
          <cell r="AD98">
            <v>125.58333333333333</v>
          </cell>
          <cell r="AE98">
            <v>125.58333333333333</v>
          </cell>
          <cell r="AF98">
            <v>125.58333333333333</v>
          </cell>
          <cell r="AG98">
            <v>125.58333333333333</v>
          </cell>
          <cell r="AH98">
            <v>125.58333333333333</v>
          </cell>
          <cell r="AI98">
            <v>125.58333333333333</v>
          </cell>
          <cell r="AJ98">
            <v>125.58333333333333</v>
          </cell>
          <cell r="AK98">
            <v>1506.9999999999998</v>
          </cell>
          <cell r="AL98">
            <v>0</v>
          </cell>
        </row>
        <row r="99">
          <cell r="B99">
            <v>0</v>
          </cell>
          <cell r="C99">
            <v>0</v>
          </cell>
          <cell r="D99" t="str">
            <v>CUSCONN101CCONCOMMON</v>
          </cell>
          <cell r="E99" t="str">
            <v>100013926</v>
          </cell>
          <cell r="F99" t="str">
            <v>92300</v>
          </cell>
          <cell r="G99" t="str">
            <v>Attend CEO Updates</v>
          </cell>
          <cell r="H99" t="str">
            <v>311</v>
          </cell>
          <cell r="I99" t="str">
            <v>101</v>
          </cell>
          <cell r="J99" t="str">
            <v>5065</v>
          </cell>
          <cell r="K99" t="str">
            <v>A/P</v>
          </cell>
          <cell r="L99" t="str">
            <v>SA89 - Travel and Accommodations</v>
          </cell>
          <cell r="M99" t="str">
            <v>A/P</v>
          </cell>
          <cell r="N99">
            <v>240</v>
          </cell>
          <cell r="O99">
            <v>0</v>
          </cell>
          <cell r="Q99">
            <v>0</v>
          </cell>
          <cell r="S99">
            <v>0</v>
          </cell>
          <cell r="T99" t="str">
            <v>620000311-101-5065</v>
          </cell>
          <cell r="U99" t="str">
            <v>620000</v>
          </cell>
          <cell r="V99" t="str">
            <v>Travel and accommodations</v>
          </cell>
          <cell r="X99">
            <v>240</v>
          </cell>
          <cell r="AB99">
            <v>120</v>
          </cell>
          <cell r="AI99">
            <v>120</v>
          </cell>
          <cell r="AK99">
            <v>240</v>
          </cell>
          <cell r="AL99">
            <v>0</v>
          </cell>
        </row>
        <row r="100">
          <cell r="B100">
            <v>0</v>
          </cell>
          <cell r="C100">
            <v>0</v>
          </cell>
          <cell r="D100" t="str">
            <v>CUSCONN101CCONCOMMON</v>
          </cell>
          <cell r="E100" t="str">
            <v>100013926</v>
          </cell>
          <cell r="F100" t="str">
            <v>92300</v>
          </cell>
          <cell r="G100" t="str">
            <v>Attend CEO Updates</v>
          </cell>
          <cell r="H100" t="str">
            <v>311</v>
          </cell>
          <cell r="I100" t="str">
            <v>101</v>
          </cell>
          <cell r="J100" t="str">
            <v>5065</v>
          </cell>
          <cell r="K100" t="str">
            <v>Project Time</v>
          </cell>
          <cell r="L100" t="str">
            <v>Project Time</v>
          </cell>
          <cell r="M100" t="str">
            <v>MANAGER, CUSTOMER CONNECTIONS</v>
          </cell>
          <cell r="O100">
            <v>90.150380859375005</v>
          </cell>
          <cell r="P100">
            <v>8</v>
          </cell>
          <cell r="Q100">
            <v>721.20304687500004</v>
          </cell>
          <cell r="S100">
            <v>0</v>
          </cell>
          <cell r="T100" t="str">
            <v>609000311-101-5065</v>
          </cell>
          <cell r="U100" t="str">
            <v>609000</v>
          </cell>
          <cell r="V100" t="str">
            <v>Direct labour - Project (ABC costs)</v>
          </cell>
          <cell r="X100">
            <v>721</v>
          </cell>
          <cell r="AB100">
            <v>360.5</v>
          </cell>
          <cell r="AI100">
            <v>360.5</v>
          </cell>
          <cell r="AK100">
            <v>721</v>
          </cell>
          <cell r="AL100">
            <v>0</v>
          </cell>
        </row>
        <row r="101">
          <cell r="B101">
            <v>0</v>
          </cell>
          <cell r="C101">
            <v>0</v>
          </cell>
          <cell r="D101" t="str">
            <v>CUSCONN101CCONCOMMON</v>
          </cell>
          <cell r="E101" t="str">
            <v>100013926</v>
          </cell>
          <cell r="F101" t="str">
            <v>92300</v>
          </cell>
          <cell r="G101" t="str">
            <v>Attend CEO Updates</v>
          </cell>
          <cell r="H101" t="str">
            <v>311</v>
          </cell>
          <cell r="I101" t="str">
            <v>101</v>
          </cell>
          <cell r="J101" t="str">
            <v>5065</v>
          </cell>
          <cell r="K101" t="str">
            <v>Workorder Time</v>
          </cell>
          <cell r="L101" t="str">
            <v>Workorder Time</v>
          </cell>
          <cell r="M101" t="str">
            <v>METER SUPPORT CLERK</v>
          </cell>
          <cell r="O101">
            <v>42.023799479166669</v>
          </cell>
          <cell r="P101">
            <v>24</v>
          </cell>
          <cell r="Q101">
            <v>1008.5711875000001</v>
          </cell>
          <cell r="S101">
            <v>0</v>
          </cell>
          <cell r="T101" t="str">
            <v>608000311-101-5065</v>
          </cell>
          <cell r="U101" t="str">
            <v>608000</v>
          </cell>
          <cell r="V101" t="str">
            <v>Direct labour - Work order</v>
          </cell>
          <cell r="X101">
            <v>1009</v>
          </cell>
          <cell r="AB101">
            <v>504.5</v>
          </cell>
          <cell r="AI101">
            <v>504.5</v>
          </cell>
          <cell r="AK101">
            <v>1009</v>
          </cell>
          <cell r="AL101">
            <v>0</v>
          </cell>
        </row>
        <row r="102">
          <cell r="B102">
            <v>0</v>
          </cell>
          <cell r="C102">
            <v>0</v>
          </cell>
          <cell r="D102" t="str">
            <v>CUSCONN101CCONCOMMON</v>
          </cell>
          <cell r="E102" t="str">
            <v>100013926</v>
          </cell>
          <cell r="F102" t="str">
            <v>92300</v>
          </cell>
          <cell r="G102" t="str">
            <v>Attend CEO Updates</v>
          </cell>
          <cell r="H102" t="str">
            <v>311</v>
          </cell>
          <cell r="I102" t="str">
            <v>101</v>
          </cell>
          <cell r="J102" t="str">
            <v>5065</v>
          </cell>
          <cell r="K102" t="str">
            <v>Workorder Time</v>
          </cell>
          <cell r="L102" t="str">
            <v>Workorder Time</v>
          </cell>
          <cell r="M102" t="str">
            <v>Meterperson - 1st Class</v>
          </cell>
          <cell r="O102">
            <v>67.801499023437501</v>
          </cell>
          <cell r="P102">
            <v>112</v>
          </cell>
          <cell r="Q102">
            <v>7593.7678906250003</v>
          </cell>
          <cell r="S102">
            <v>0</v>
          </cell>
          <cell r="T102" t="str">
            <v>608000311-101-5065</v>
          </cell>
          <cell r="U102" t="str">
            <v>608000</v>
          </cell>
          <cell r="V102" t="str">
            <v>Direct labour - Work order</v>
          </cell>
          <cell r="X102">
            <v>7594</v>
          </cell>
          <cell r="AB102">
            <v>3797</v>
          </cell>
          <cell r="AI102">
            <v>3797</v>
          </cell>
          <cell r="AK102">
            <v>7594</v>
          </cell>
          <cell r="AL102">
            <v>0</v>
          </cell>
        </row>
        <row r="103">
          <cell r="B103">
            <v>0</v>
          </cell>
          <cell r="C103">
            <v>0</v>
          </cell>
          <cell r="D103" t="str">
            <v>CUSCONN101CCONCOMMON</v>
          </cell>
          <cell r="E103" t="str">
            <v>100013926</v>
          </cell>
          <cell r="F103" t="str">
            <v>92300</v>
          </cell>
          <cell r="G103" t="str">
            <v>Attend CEO Updates</v>
          </cell>
          <cell r="H103" t="str">
            <v>311</v>
          </cell>
          <cell r="I103" t="str">
            <v>101</v>
          </cell>
          <cell r="J103" t="str">
            <v>5065</v>
          </cell>
          <cell r="K103" t="str">
            <v>Project Time</v>
          </cell>
          <cell r="L103" t="str">
            <v>Project Time</v>
          </cell>
          <cell r="M103" t="str">
            <v>SUPERVISOR, CUSTOMER CONNECTIONS</v>
          </cell>
          <cell r="O103">
            <v>84.962177734375004</v>
          </cell>
          <cell r="P103">
            <v>8</v>
          </cell>
          <cell r="Q103">
            <v>679.69742187500003</v>
          </cell>
          <cell r="S103">
            <v>0</v>
          </cell>
          <cell r="T103" t="str">
            <v>609000311-101-5065</v>
          </cell>
          <cell r="U103" t="str">
            <v>609000</v>
          </cell>
          <cell r="V103" t="str">
            <v>Direct labour - Project (ABC costs)</v>
          </cell>
          <cell r="X103">
            <v>680</v>
          </cell>
          <cell r="AB103">
            <v>340</v>
          </cell>
          <cell r="AI103">
            <v>340</v>
          </cell>
          <cell r="AK103">
            <v>680</v>
          </cell>
          <cell r="AL103">
            <v>0</v>
          </cell>
        </row>
        <row r="104">
          <cell r="B104">
            <v>0</v>
          </cell>
          <cell r="C104">
            <v>0</v>
          </cell>
          <cell r="D104" t="str">
            <v>CUSCONN101CCONCOMMON</v>
          </cell>
          <cell r="E104" t="str">
            <v>100013926</v>
          </cell>
          <cell r="F104" t="str">
            <v>92300</v>
          </cell>
          <cell r="G104" t="str">
            <v>Attend CEO Updates</v>
          </cell>
          <cell r="H104" t="str">
            <v>311</v>
          </cell>
          <cell r="I104" t="str">
            <v>101</v>
          </cell>
          <cell r="J104" t="str">
            <v>5065</v>
          </cell>
          <cell r="K104" t="str">
            <v>Workorder Time</v>
          </cell>
          <cell r="L104" t="str">
            <v>Workorder Time</v>
          </cell>
          <cell r="M104" t="str">
            <v>Engineering Technologist</v>
          </cell>
          <cell r="O104">
            <v>71.453197916666667</v>
          </cell>
          <cell r="P104">
            <v>7</v>
          </cell>
          <cell r="Q104">
            <v>500.17238541666666</v>
          </cell>
          <cell r="S104">
            <v>0</v>
          </cell>
          <cell r="T104" t="str">
            <v>608000311-101-5065</v>
          </cell>
          <cell r="U104" t="str">
            <v>608000</v>
          </cell>
          <cell r="V104" t="str">
            <v>Direct labour - Work order</v>
          </cell>
          <cell r="X104">
            <v>500</v>
          </cell>
          <cell r="AB104">
            <v>250</v>
          </cell>
          <cell r="AI104">
            <v>250</v>
          </cell>
          <cell r="AK104">
            <v>500</v>
          </cell>
          <cell r="AL104">
            <v>0</v>
          </cell>
        </row>
        <row r="105">
          <cell r="B105">
            <v>0</v>
          </cell>
          <cell r="C105">
            <v>0</v>
          </cell>
          <cell r="D105" t="str">
            <v>CUSCONN101CCONCOMMON</v>
          </cell>
          <cell r="E105" t="str">
            <v>100013926</v>
          </cell>
          <cell r="F105" t="str">
            <v>92300</v>
          </cell>
          <cell r="G105" t="str">
            <v>Attend CEO Updates</v>
          </cell>
          <cell r="H105" t="str">
            <v>311</v>
          </cell>
          <cell r="I105" t="str">
            <v>101</v>
          </cell>
          <cell r="J105" t="str">
            <v>5065</v>
          </cell>
          <cell r="K105" t="str">
            <v>Workorder Time</v>
          </cell>
          <cell r="L105" t="str">
            <v>Workorder Time</v>
          </cell>
          <cell r="M105" t="str">
            <v>Engineering Technician 2</v>
          </cell>
          <cell r="O105">
            <v>51.01459895833333</v>
          </cell>
          <cell r="P105">
            <v>14</v>
          </cell>
          <cell r="Q105">
            <v>714.20438541666658</v>
          </cell>
          <cell r="S105">
            <v>0</v>
          </cell>
          <cell r="T105" t="str">
            <v>608000311-101-5065</v>
          </cell>
          <cell r="U105" t="str">
            <v>608000</v>
          </cell>
          <cell r="V105" t="str">
            <v>Direct labour - Work order</v>
          </cell>
          <cell r="X105">
            <v>714</v>
          </cell>
          <cell r="AB105">
            <v>357</v>
          </cell>
          <cell r="AI105">
            <v>357</v>
          </cell>
          <cell r="AK105">
            <v>714</v>
          </cell>
          <cell r="AL105">
            <v>0</v>
          </cell>
        </row>
        <row r="106">
          <cell r="B106">
            <v>0</v>
          </cell>
          <cell r="C106">
            <v>0</v>
          </cell>
          <cell r="D106" t="str">
            <v>CUSCONN101CCONCOMMON</v>
          </cell>
          <cell r="E106" t="str">
            <v>100013927</v>
          </cell>
          <cell r="F106" t="str">
            <v>92600</v>
          </cell>
          <cell r="G106" t="str">
            <v>Industry Meetings, Workshops and Group Meetings</v>
          </cell>
          <cell r="H106" t="str">
            <v>311</v>
          </cell>
          <cell r="I106" t="str">
            <v>101</v>
          </cell>
          <cell r="J106" t="str">
            <v>5065</v>
          </cell>
          <cell r="K106" t="str">
            <v>A/P</v>
          </cell>
          <cell r="L106" t="str">
            <v>SA89 - Travel and Accommodations</v>
          </cell>
          <cell r="N106">
            <v>3000</v>
          </cell>
          <cell r="O106">
            <v>0</v>
          </cell>
          <cell r="Q106">
            <v>0</v>
          </cell>
          <cell r="S106">
            <v>0</v>
          </cell>
          <cell r="T106" t="str">
            <v>620000311-101-5065</v>
          </cell>
          <cell r="U106" t="str">
            <v>620000</v>
          </cell>
          <cell r="V106" t="str">
            <v>Travel and accommodations</v>
          </cell>
          <cell r="X106">
            <v>3000</v>
          </cell>
          <cell r="Y106">
            <v>250</v>
          </cell>
          <cell r="Z106">
            <v>250</v>
          </cell>
          <cell r="AA106">
            <v>250</v>
          </cell>
          <cell r="AB106">
            <v>250</v>
          </cell>
          <cell r="AC106">
            <v>250</v>
          </cell>
          <cell r="AD106">
            <v>250</v>
          </cell>
          <cell r="AE106">
            <v>250</v>
          </cell>
          <cell r="AF106">
            <v>250</v>
          </cell>
          <cell r="AG106">
            <v>250</v>
          </cell>
          <cell r="AH106">
            <v>250</v>
          </cell>
          <cell r="AI106">
            <v>250</v>
          </cell>
          <cell r="AJ106">
            <v>250</v>
          </cell>
          <cell r="AK106">
            <v>3000</v>
          </cell>
          <cell r="AL106">
            <v>0</v>
          </cell>
        </row>
        <row r="107">
          <cell r="B107">
            <v>0</v>
          </cell>
          <cell r="C107">
            <v>0</v>
          </cell>
          <cell r="D107" t="str">
            <v>CUSCONN101CCONCOMMON</v>
          </cell>
          <cell r="E107" t="str">
            <v>100013927</v>
          </cell>
          <cell r="F107" t="str">
            <v>92600</v>
          </cell>
          <cell r="G107" t="str">
            <v>Industry Meetings, Workshops and Group Meetings</v>
          </cell>
          <cell r="H107" t="str">
            <v>311</v>
          </cell>
          <cell r="I107" t="str">
            <v>101</v>
          </cell>
          <cell r="J107" t="str">
            <v>5065</v>
          </cell>
          <cell r="K107" t="str">
            <v>Project Time</v>
          </cell>
          <cell r="L107" t="str">
            <v>Project Time</v>
          </cell>
          <cell r="M107" t="str">
            <v>MANAGER, CUSTOMER CONNECTIONS</v>
          </cell>
          <cell r="O107">
            <v>90.150380859375005</v>
          </cell>
          <cell r="P107">
            <v>64</v>
          </cell>
          <cell r="Q107">
            <v>5769.6243750000003</v>
          </cell>
          <cell r="S107">
            <v>0</v>
          </cell>
          <cell r="T107" t="str">
            <v>609000311-101-5065</v>
          </cell>
          <cell r="U107" t="str">
            <v>609000</v>
          </cell>
          <cell r="V107" t="str">
            <v>Direct labour - Project (ABC costs)</v>
          </cell>
          <cell r="X107">
            <v>5770</v>
          </cell>
          <cell r="Y107">
            <v>480.83333333333331</v>
          </cell>
          <cell r="Z107">
            <v>480.83333333333331</v>
          </cell>
          <cell r="AA107">
            <v>480.83333333333331</v>
          </cell>
          <cell r="AB107">
            <v>480.83333333333331</v>
          </cell>
          <cell r="AC107">
            <v>480.83333333333331</v>
          </cell>
          <cell r="AD107">
            <v>480.83333333333331</v>
          </cell>
          <cell r="AE107">
            <v>480.83333333333331</v>
          </cell>
          <cell r="AF107">
            <v>480.83333333333331</v>
          </cell>
          <cell r="AG107">
            <v>480.83333333333331</v>
          </cell>
          <cell r="AH107">
            <v>480.83333333333331</v>
          </cell>
          <cell r="AI107">
            <v>480.83333333333331</v>
          </cell>
          <cell r="AJ107">
            <v>480.83333333333331</v>
          </cell>
          <cell r="AK107">
            <v>5769.9999999999991</v>
          </cell>
          <cell r="AL107">
            <v>0</v>
          </cell>
        </row>
        <row r="108">
          <cell r="B108">
            <v>0</v>
          </cell>
          <cell r="C108">
            <v>0</v>
          </cell>
          <cell r="D108" t="str">
            <v>CUSCONN101CCONCOMMON</v>
          </cell>
          <cell r="E108" t="str">
            <v>100013927</v>
          </cell>
          <cell r="F108" t="str">
            <v>92600</v>
          </cell>
          <cell r="G108" t="str">
            <v>Industry Meetings, Workshops and Group Meetings</v>
          </cell>
          <cell r="H108" t="str">
            <v>311</v>
          </cell>
          <cell r="I108" t="str">
            <v>101</v>
          </cell>
          <cell r="J108" t="str">
            <v>5065</v>
          </cell>
          <cell r="K108" t="str">
            <v>Project Time</v>
          </cell>
          <cell r="L108" t="str">
            <v>Project Time</v>
          </cell>
          <cell r="M108" t="str">
            <v>SUPERVISOR, CUSTOMER CONNECTIONS</v>
          </cell>
          <cell r="O108">
            <v>84.962177734375004</v>
          </cell>
          <cell r="P108">
            <v>64</v>
          </cell>
          <cell r="Q108">
            <v>5437.5793750000003</v>
          </cell>
          <cell r="S108">
            <v>0</v>
          </cell>
          <cell r="T108" t="str">
            <v>609000311-101-5065</v>
          </cell>
          <cell r="U108" t="str">
            <v>609000</v>
          </cell>
          <cell r="V108" t="str">
            <v>Direct labour - Project (ABC costs)</v>
          </cell>
          <cell r="X108">
            <v>5438</v>
          </cell>
          <cell r="Y108">
            <v>453.16666666666669</v>
          </cell>
          <cell r="Z108">
            <v>453.16666666666669</v>
          </cell>
          <cell r="AA108">
            <v>453.16666666666669</v>
          </cell>
          <cell r="AB108">
            <v>453.16666666666669</v>
          </cell>
          <cell r="AC108">
            <v>453.16666666666669</v>
          </cell>
          <cell r="AD108">
            <v>453.16666666666669</v>
          </cell>
          <cell r="AE108">
            <v>453.16666666666669</v>
          </cell>
          <cell r="AF108">
            <v>453.16666666666669</v>
          </cell>
          <cell r="AG108">
            <v>453.16666666666669</v>
          </cell>
          <cell r="AH108">
            <v>453.16666666666669</v>
          </cell>
          <cell r="AI108">
            <v>453.16666666666669</v>
          </cell>
          <cell r="AJ108">
            <v>453.16666666666669</v>
          </cell>
          <cell r="AK108">
            <v>5438</v>
          </cell>
          <cell r="AL108">
            <v>0</v>
          </cell>
        </row>
        <row r="109">
          <cell r="B109">
            <v>0</v>
          </cell>
          <cell r="C109">
            <v>0</v>
          </cell>
          <cell r="D109" t="str">
            <v>CUSCONN101CCONCOMMON</v>
          </cell>
          <cell r="E109" t="str">
            <v>100013927</v>
          </cell>
          <cell r="F109" t="str">
            <v>92600</v>
          </cell>
          <cell r="G109" t="str">
            <v>Industry Meetings, Workshops and Group Meetings</v>
          </cell>
          <cell r="H109" t="str">
            <v>311</v>
          </cell>
          <cell r="I109" t="str">
            <v>101</v>
          </cell>
          <cell r="J109" t="str">
            <v>5065</v>
          </cell>
          <cell r="K109" t="str">
            <v>Workorder Time</v>
          </cell>
          <cell r="L109" t="str">
            <v>Workorder Time</v>
          </cell>
          <cell r="M109" t="str">
            <v>Meterperson - 1st Class</v>
          </cell>
          <cell r="O109">
            <v>67.801499023437501</v>
          </cell>
          <cell r="P109">
            <v>80</v>
          </cell>
          <cell r="Q109">
            <v>5424.1199218749998</v>
          </cell>
          <cell r="S109">
            <v>0</v>
          </cell>
          <cell r="T109" t="str">
            <v>608000311-101-5065</v>
          </cell>
          <cell r="U109" t="str">
            <v>608000</v>
          </cell>
          <cell r="V109" t="str">
            <v>Direct labour - Work order</v>
          </cell>
          <cell r="X109">
            <v>5424</v>
          </cell>
          <cell r="Y109">
            <v>452</v>
          </cell>
          <cell r="Z109">
            <v>452</v>
          </cell>
          <cell r="AA109">
            <v>452</v>
          </cell>
          <cell r="AB109">
            <v>452</v>
          </cell>
          <cell r="AC109">
            <v>452</v>
          </cell>
          <cell r="AD109">
            <v>452</v>
          </cell>
          <cell r="AE109">
            <v>452</v>
          </cell>
          <cell r="AF109">
            <v>452</v>
          </cell>
          <cell r="AG109">
            <v>452</v>
          </cell>
          <cell r="AH109">
            <v>452</v>
          </cell>
          <cell r="AI109">
            <v>452</v>
          </cell>
          <cell r="AJ109">
            <v>452</v>
          </cell>
          <cell r="AK109">
            <v>5424</v>
          </cell>
          <cell r="AL109">
            <v>0</v>
          </cell>
        </row>
        <row r="110">
          <cell r="B110">
            <v>0</v>
          </cell>
          <cell r="C110">
            <v>0</v>
          </cell>
          <cell r="D110" t="str">
            <v>CUSCONN101CCONCOMMON</v>
          </cell>
          <cell r="E110" t="str">
            <v>100013928</v>
          </cell>
          <cell r="F110" t="str">
            <v>93000</v>
          </cell>
          <cell r="G110" t="str">
            <v>Create &amp; Maintain Department Reports</v>
          </cell>
          <cell r="H110" t="str">
            <v>311</v>
          </cell>
          <cell r="I110" t="str">
            <v>101</v>
          </cell>
          <cell r="J110" t="str">
            <v>5065</v>
          </cell>
          <cell r="K110" t="str">
            <v>A/P</v>
          </cell>
          <cell r="L110" t="str">
            <v>SA12 - Other Supplies</v>
          </cell>
          <cell r="M110" t="str">
            <v>A/P</v>
          </cell>
          <cell r="N110">
            <v>100</v>
          </cell>
          <cell r="O110">
            <v>0</v>
          </cell>
          <cell r="Q110">
            <v>0</v>
          </cell>
          <cell r="S110">
            <v>0</v>
          </cell>
          <cell r="T110" t="str">
            <v>709000311-101-5065</v>
          </cell>
          <cell r="U110" t="str">
            <v>709000</v>
          </cell>
          <cell r="V110" t="str">
            <v>Other supplies</v>
          </cell>
          <cell r="X110">
            <v>100</v>
          </cell>
          <cell r="Y110">
            <v>8.3333333333333339</v>
          </cell>
          <cell r="Z110">
            <v>8.3333333333333339</v>
          </cell>
          <cell r="AA110">
            <v>8.3333333333333339</v>
          </cell>
          <cell r="AB110">
            <v>8.3333333333333339</v>
          </cell>
          <cell r="AC110">
            <v>8.3333333333333339</v>
          </cell>
          <cell r="AD110">
            <v>8.3333333333333339</v>
          </cell>
          <cell r="AE110">
            <v>8.3333333333333339</v>
          </cell>
          <cell r="AF110">
            <v>8.3333333333333339</v>
          </cell>
          <cell r="AG110">
            <v>8.3333333333333339</v>
          </cell>
          <cell r="AH110">
            <v>8.3333333333333339</v>
          </cell>
          <cell r="AI110">
            <v>8.3333333333333339</v>
          </cell>
          <cell r="AJ110">
            <v>8.3333333333333339</v>
          </cell>
          <cell r="AK110">
            <v>99.999999999999986</v>
          </cell>
          <cell r="AL110">
            <v>0</v>
          </cell>
        </row>
        <row r="111">
          <cell r="B111">
            <v>0</v>
          </cell>
          <cell r="C111">
            <v>0</v>
          </cell>
          <cell r="D111" t="str">
            <v>CUSCONN101CCONCOMMON</v>
          </cell>
          <cell r="E111" t="str">
            <v>100013928</v>
          </cell>
          <cell r="F111" t="str">
            <v>93000</v>
          </cell>
          <cell r="G111" t="str">
            <v>Create &amp; Maintain Department Reports</v>
          </cell>
          <cell r="H111" t="str">
            <v>311</v>
          </cell>
          <cell r="I111" t="str">
            <v>101</v>
          </cell>
          <cell r="J111" t="str">
            <v>5065</v>
          </cell>
          <cell r="K111" t="str">
            <v>Project Time</v>
          </cell>
          <cell r="L111" t="str">
            <v>Project Time</v>
          </cell>
          <cell r="M111" t="str">
            <v>MANAGER, CUSTOMER CONNECTIONS</v>
          </cell>
          <cell r="O111">
            <v>90.150380859375005</v>
          </cell>
          <cell r="P111">
            <v>125</v>
          </cell>
          <cell r="Q111">
            <v>11268.797607421875</v>
          </cell>
          <cell r="S111">
            <v>0</v>
          </cell>
          <cell r="T111" t="str">
            <v>609000311-101-5065</v>
          </cell>
          <cell r="U111" t="str">
            <v>609000</v>
          </cell>
          <cell r="V111" t="str">
            <v>Direct labour - Project (ABC costs)</v>
          </cell>
          <cell r="X111">
            <v>11269</v>
          </cell>
          <cell r="Y111">
            <v>939.08333333333337</v>
          </cell>
          <cell r="Z111">
            <v>939.08333333333337</v>
          </cell>
          <cell r="AA111">
            <v>939.08333333333337</v>
          </cell>
          <cell r="AB111">
            <v>939.08333333333337</v>
          </cell>
          <cell r="AC111">
            <v>939.08333333333337</v>
          </cell>
          <cell r="AD111">
            <v>939.08333333333337</v>
          </cell>
          <cell r="AE111">
            <v>939.08333333333337</v>
          </cell>
          <cell r="AF111">
            <v>939.08333333333337</v>
          </cell>
          <cell r="AG111">
            <v>939.08333333333337</v>
          </cell>
          <cell r="AH111">
            <v>939.08333333333337</v>
          </cell>
          <cell r="AI111">
            <v>939.08333333333337</v>
          </cell>
          <cell r="AJ111">
            <v>939.08333333333337</v>
          </cell>
          <cell r="AK111">
            <v>11269.000000000002</v>
          </cell>
          <cell r="AL111">
            <v>0</v>
          </cell>
        </row>
        <row r="112">
          <cell r="B112">
            <v>0</v>
          </cell>
          <cell r="C112">
            <v>0</v>
          </cell>
          <cell r="D112" t="str">
            <v>CUSCONN101CCONCOMMON</v>
          </cell>
          <cell r="E112" t="str">
            <v>100013928</v>
          </cell>
          <cell r="F112" t="str">
            <v>93000</v>
          </cell>
          <cell r="G112" t="str">
            <v>Create &amp; Maintain Department Reports</v>
          </cell>
          <cell r="H112" t="str">
            <v>311</v>
          </cell>
          <cell r="I112" t="str">
            <v>101</v>
          </cell>
          <cell r="J112" t="str">
            <v>5065</v>
          </cell>
          <cell r="K112" t="str">
            <v>Workorder Time</v>
          </cell>
          <cell r="L112" t="str">
            <v>Workorder Time</v>
          </cell>
          <cell r="M112" t="str">
            <v>METER SUPPORT CLERK</v>
          </cell>
          <cell r="O112">
            <v>42.023799479166669</v>
          </cell>
          <cell r="P112">
            <v>63</v>
          </cell>
          <cell r="Q112">
            <v>2647.4993671875</v>
          </cell>
          <cell r="S112">
            <v>0</v>
          </cell>
          <cell r="T112" t="str">
            <v>608000311-101-5065</v>
          </cell>
          <cell r="U112" t="str">
            <v>608000</v>
          </cell>
          <cell r="V112" t="str">
            <v>Direct labour - Work order</v>
          </cell>
          <cell r="W112" t="str">
            <v>3 days per clerk</v>
          </cell>
          <cell r="X112">
            <v>2647</v>
          </cell>
          <cell r="Y112">
            <v>220.58333333333334</v>
          </cell>
          <cell r="Z112">
            <v>220.58333333333334</v>
          </cell>
          <cell r="AA112">
            <v>220.58333333333334</v>
          </cell>
          <cell r="AB112">
            <v>220.58333333333334</v>
          </cell>
          <cell r="AC112">
            <v>220.58333333333334</v>
          </cell>
          <cell r="AD112">
            <v>220.58333333333334</v>
          </cell>
          <cell r="AE112">
            <v>220.58333333333334</v>
          </cell>
          <cell r="AF112">
            <v>220.58333333333334</v>
          </cell>
          <cell r="AG112">
            <v>220.58333333333334</v>
          </cell>
          <cell r="AH112">
            <v>220.58333333333334</v>
          </cell>
          <cell r="AI112">
            <v>220.58333333333334</v>
          </cell>
          <cell r="AJ112">
            <v>220.58333333333334</v>
          </cell>
          <cell r="AK112">
            <v>2647</v>
          </cell>
          <cell r="AL112">
            <v>0</v>
          </cell>
        </row>
        <row r="113">
          <cell r="B113">
            <v>0</v>
          </cell>
          <cell r="C113">
            <v>0</v>
          </cell>
          <cell r="D113" t="str">
            <v>CUSCONN101CCONCOMMON</v>
          </cell>
          <cell r="E113" t="str">
            <v>100013928</v>
          </cell>
          <cell r="F113" t="str">
            <v>93000</v>
          </cell>
          <cell r="G113" t="str">
            <v>Create &amp; Maintain Department Reports</v>
          </cell>
          <cell r="H113" t="str">
            <v>311</v>
          </cell>
          <cell r="I113" t="str">
            <v>101</v>
          </cell>
          <cell r="J113" t="str">
            <v>5065</v>
          </cell>
          <cell r="K113" t="str">
            <v>Project Time</v>
          </cell>
          <cell r="L113" t="str">
            <v>Project Time</v>
          </cell>
          <cell r="M113" t="str">
            <v>SUPERVISOR, CUSTOMER CONNECTIONS</v>
          </cell>
          <cell r="O113">
            <v>84.962177734375004</v>
          </cell>
          <cell r="Q113">
            <v>0</v>
          </cell>
          <cell r="S113">
            <v>0</v>
          </cell>
          <cell r="T113" t="str">
            <v>609000311-101-5065</v>
          </cell>
          <cell r="U113" t="str">
            <v>609000</v>
          </cell>
          <cell r="V113" t="str">
            <v>Direct labour - Project (ABC costs)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</row>
        <row r="114">
          <cell r="B114">
            <v>0</v>
          </cell>
          <cell r="C114">
            <v>0</v>
          </cell>
          <cell r="D114" t="str">
            <v>CUSCONN101CCONCOMMON</v>
          </cell>
          <cell r="E114" t="str">
            <v>100013928</v>
          </cell>
          <cell r="F114" t="str">
            <v>93000</v>
          </cell>
          <cell r="G114" t="str">
            <v>Create &amp; Maintain Department Reports</v>
          </cell>
          <cell r="H114" t="str">
            <v>311</v>
          </cell>
          <cell r="I114" t="str">
            <v>101</v>
          </cell>
          <cell r="J114" t="str">
            <v>5065</v>
          </cell>
          <cell r="K114" t="str">
            <v>Project Time</v>
          </cell>
          <cell r="L114" t="str">
            <v>Project Time</v>
          </cell>
          <cell r="O114">
            <v>0</v>
          </cell>
          <cell r="Q114">
            <v>0</v>
          </cell>
          <cell r="S114">
            <v>0</v>
          </cell>
          <cell r="T114" t="str">
            <v>609000311-101-5065</v>
          </cell>
          <cell r="U114" t="str">
            <v>609000</v>
          </cell>
          <cell r="V114" t="str">
            <v>Direct labour - Project (ABC costs)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</row>
        <row r="115">
          <cell r="B115">
            <v>0</v>
          </cell>
          <cell r="C115">
            <v>0</v>
          </cell>
          <cell r="D115" t="str">
            <v>CUSCONN101CCONCOMMON</v>
          </cell>
          <cell r="E115" t="str">
            <v>100013929</v>
          </cell>
          <cell r="F115" t="str">
            <v>93100</v>
          </cell>
          <cell r="G115" t="str">
            <v>Create &amp; Maintain Corporate Reports</v>
          </cell>
          <cell r="H115" t="str">
            <v>311</v>
          </cell>
          <cell r="I115" t="str">
            <v>101</v>
          </cell>
          <cell r="J115" t="str">
            <v>5065</v>
          </cell>
          <cell r="K115" t="str">
            <v>Project Time</v>
          </cell>
          <cell r="L115" t="str">
            <v>Project Time</v>
          </cell>
          <cell r="M115" t="str">
            <v>MANAGER, CUSTOMER CONNECTIONS</v>
          </cell>
          <cell r="O115">
            <v>90.150380859375005</v>
          </cell>
          <cell r="P115">
            <v>100</v>
          </cell>
          <cell r="Q115">
            <v>9015.0380859375</v>
          </cell>
          <cell r="S115">
            <v>0</v>
          </cell>
          <cell r="T115" t="str">
            <v>609000311-101-5065</v>
          </cell>
          <cell r="U115" t="str">
            <v>609000</v>
          </cell>
          <cell r="V115" t="str">
            <v>Direct labour - Project (ABC costs)</v>
          </cell>
          <cell r="X115">
            <v>9015</v>
          </cell>
          <cell r="Y115">
            <v>751.25</v>
          </cell>
          <cell r="Z115">
            <v>751.25</v>
          </cell>
          <cell r="AA115">
            <v>751.25</v>
          </cell>
          <cell r="AB115">
            <v>751.25</v>
          </cell>
          <cell r="AC115">
            <v>751.25</v>
          </cell>
          <cell r="AD115">
            <v>751.25</v>
          </cell>
          <cell r="AE115">
            <v>751.25</v>
          </cell>
          <cell r="AF115">
            <v>751.25</v>
          </cell>
          <cell r="AG115">
            <v>751.25</v>
          </cell>
          <cell r="AH115">
            <v>751.25</v>
          </cell>
          <cell r="AI115">
            <v>751.25</v>
          </cell>
          <cell r="AJ115">
            <v>751.25</v>
          </cell>
          <cell r="AK115">
            <v>9015</v>
          </cell>
          <cell r="AL115">
            <v>0</v>
          </cell>
        </row>
        <row r="116">
          <cell r="B116">
            <v>0</v>
          </cell>
          <cell r="C116">
            <v>0</v>
          </cell>
          <cell r="D116" t="str">
            <v>CUSCONN101CCONCOMMON</v>
          </cell>
          <cell r="E116" t="str">
            <v>100013929</v>
          </cell>
          <cell r="F116" t="str">
            <v>93100</v>
          </cell>
          <cell r="G116" t="str">
            <v>Create &amp; Maintain Corporate Reports</v>
          </cell>
          <cell r="H116" t="str">
            <v>311</v>
          </cell>
          <cell r="I116" t="str">
            <v>101</v>
          </cell>
          <cell r="J116" t="str">
            <v>5065</v>
          </cell>
          <cell r="K116" t="str">
            <v>Project Time</v>
          </cell>
          <cell r="L116" t="str">
            <v>Project Time</v>
          </cell>
          <cell r="M116" t="str">
            <v>SUPERVISOR, CUSTOMER CONNECTIONS</v>
          </cell>
          <cell r="O116">
            <v>84.962177734375004</v>
          </cell>
          <cell r="Q116">
            <v>0</v>
          </cell>
          <cell r="S116">
            <v>0</v>
          </cell>
          <cell r="T116" t="str">
            <v>609000311-101-5065</v>
          </cell>
          <cell r="U116" t="str">
            <v>609000</v>
          </cell>
          <cell r="V116" t="str">
            <v>Direct labour - Project (ABC costs)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</row>
        <row r="117">
          <cell r="B117">
            <v>0</v>
          </cell>
          <cell r="C117">
            <v>0</v>
          </cell>
          <cell r="D117" t="str">
            <v>CUSCONN101CCONCOMMON</v>
          </cell>
          <cell r="E117" t="str">
            <v>100013929</v>
          </cell>
          <cell r="F117" t="str">
            <v>93100</v>
          </cell>
          <cell r="G117" t="str">
            <v>Create &amp; Maintain Corporate Reports</v>
          </cell>
          <cell r="H117" t="str">
            <v>311</v>
          </cell>
          <cell r="I117" t="str">
            <v>101</v>
          </cell>
          <cell r="J117" t="str">
            <v>5065</v>
          </cell>
          <cell r="K117" t="str">
            <v>Project Time</v>
          </cell>
          <cell r="L117" t="str">
            <v>Project Time</v>
          </cell>
          <cell r="O117">
            <v>0</v>
          </cell>
          <cell r="Q117">
            <v>0</v>
          </cell>
          <cell r="S117">
            <v>0</v>
          </cell>
          <cell r="T117" t="str">
            <v>609000311-101-5065</v>
          </cell>
          <cell r="U117" t="str">
            <v>609000</v>
          </cell>
          <cell r="V117" t="str">
            <v>Direct labour - Project (ABC costs)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</row>
        <row r="118">
          <cell r="B118">
            <v>0</v>
          </cell>
          <cell r="C118">
            <v>0</v>
          </cell>
          <cell r="D118" t="str">
            <v>CUSCONN101CCONCOMMON</v>
          </cell>
          <cell r="E118" t="str">
            <v>100013930</v>
          </cell>
          <cell r="F118" t="str">
            <v>94000</v>
          </cell>
          <cell r="G118" t="str">
            <v>Manage Performance</v>
          </cell>
          <cell r="H118" t="str">
            <v>311</v>
          </cell>
          <cell r="I118" t="str">
            <v>101</v>
          </cell>
          <cell r="J118" t="str">
            <v>5065</v>
          </cell>
          <cell r="K118" t="str">
            <v>Project Time</v>
          </cell>
          <cell r="L118" t="str">
            <v>Project Time</v>
          </cell>
          <cell r="M118" t="str">
            <v>MANAGER, CUSTOMER CONNECTIONS</v>
          </cell>
          <cell r="O118">
            <v>90.150380859375005</v>
          </cell>
          <cell r="P118">
            <v>65</v>
          </cell>
          <cell r="Q118">
            <v>5859.7747558593755</v>
          </cell>
          <cell r="S118">
            <v>0</v>
          </cell>
          <cell r="T118" t="str">
            <v>609000311-101-5065</v>
          </cell>
          <cell r="U118" t="str">
            <v>609000</v>
          </cell>
          <cell r="V118" t="str">
            <v>Direct labour - Project (ABC costs)</v>
          </cell>
          <cell r="X118">
            <v>5860</v>
          </cell>
          <cell r="Y118">
            <v>488.33333333333331</v>
          </cell>
          <cell r="Z118">
            <v>488.33333333333331</v>
          </cell>
          <cell r="AA118">
            <v>488.33333333333331</v>
          </cell>
          <cell r="AB118">
            <v>488.33333333333331</v>
          </cell>
          <cell r="AC118">
            <v>488.33333333333331</v>
          </cell>
          <cell r="AD118">
            <v>488.33333333333331</v>
          </cell>
          <cell r="AE118">
            <v>488.33333333333331</v>
          </cell>
          <cell r="AF118">
            <v>488.33333333333331</v>
          </cell>
          <cell r="AG118">
            <v>488.33333333333331</v>
          </cell>
          <cell r="AH118">
            <v>488.33333333333331</v>
          </cell>
          <cell r="AI118">
            <v>488.33333333333331</v>
          </cell>
          <cell r="AJ118">
            <v>488.33333333333331</v>
          </cell>
          <cell r="AK118">
            <v>5859.9999999999991</v>
          </cell>
          <cell r="AL118">
            <v>0</v>
          </cell>
        </row>
        <row r="119">
          <cell r="B119">
            <v>0</v>
          </cell>
          <cell r="C119">
            <v>0</v>
          </cell>
          <cell r="D119" t="str">
            <v>CUSCONN101CCONCOMMON</v>
          </cell>
          <cell r="E119" t="str">
            <v>100013930</v>
          </cell>
          <cell r="F119" t="str">
            <v>94000</v>
          </cell>
          <cell r="G119" t="str">
            <v>Manage Performance</v>
          </cell>
          <cell r="H119" t="str">
            <v>311</v>
          </cell>
          <cell r="I119" t="str">
            <v>101</v>
          </cell>
          <cell r="J119" t="str">
            <v>5065</v>
          </cell>
          <cell r="K119" t="str">
            <v>Project Time</v>
          </cell>
          <cell r="L119" t="str">
            <v>Project Time</v>
          </cell>
          <cell r="M119" t="str">
            <v>SUPERVISOR, CUSTOMER CONNECTIONS</v>
          </cell>
          <cell r="O119">
            <v>84.962177734375004</v>
          </cell>
          <cell r="P119">
            <v>68</v>
          </cell>
          <cell r="Q119">
            <v>5777.4280859375003</v>
          </cell>
          <cell r="S119">
            <v>0</v>
          </cell>
          <cell r="T119" t="str">
            <v>609000311-101-5065</v>
          </cell>
          <cell r="U119" t="str">
            <v>609000</v>
          </cell>
          <cell r="V119" t="str">
            <v>Direct labour - Project (ABC costs)</v>
          </cell>
          <cell r="W119" t="str">
            <v>1/2  day per man x 17 employees</v>
          </cell>
          <cell r="X119">
            <v>5777</v>
          </cell>
          <cell r="Y119">
            <v>481.41666666666669</v>
          </cell>
          <cell r="Z119">
            <v>481.41666666666669</v>
          </cell>
          <cell r="AA119">
            <v>481.41666666666669</v>
          </cell>
          <cell r="AB119">
            <v>481.41666666666669</v>
          </cell>
          <cell r="AC119">
            <v>481.41666666666669</v>
          </cell>
          <cell r="AD119">
            <v>481.41666666666669</v>
          </cell>
          <cell r="AE119">
            <v>481.41666666666669</v>
          </cell>
          <cell r="AF119">
            <v>481.41666666666669</v>
          </cell>
          <cell r="AG119">
            <v>481.41666666666669</v>
          </cell>
          <cell r="AH119">
            <v>481.41666666666669</v>
          </cell>
          <cell r="AI119">
            <v>481.41666666666669</v>
          </cell>
          <cell r="AJ119">
            <v>481.41666666666669</v>
          </cell>
          <cell r="AK119">
            <v>5777.0000000000009</v>
          </cell>
          <cell r="AL119">
            <v>0</v>
          </cell>
        </row>
        <row r="120">
          <cell r="B120">
            <v>0</v>
          </cell>
          <cell r="C120">
            <v>0</v>
          </cell>
          <cell r="D120" t="str">
            <v>CUSCONN101CCONCOMMON</v>
          </cell>
          <cell r="E120" t="str">
            <v>100013930</v>
          </cell>
          <cell r="F120" t="str">
            <v>94000</v>
          </cell>
          <cell r="G120" t="str">
            <v>Manage Performance</v>
          </cell>
          <cell r="H120" t="str">
            <v>311</v>
          </cell>
          <cell r="I120" t="str">
            <v>101</v>
          </cell>
          <cell r="J120" t="str">
            <v>5065</v>
          </cell>
          <cell r="K120" t="str">
            <v>Project Time</v>
          </cell>
          <cell r="L120" t="str">
            <v>Project Time</v>
          </cell>
          <cell r="O120">
            <v>0</v>
          </cell>
          <cell r="Q120">
            <v>0</v>
          </cell>
          <cell r="S120">
            <v>0</v>
          </cell>
          <cell r="T120" t="str">
            <v>609000311-101-5065</v>
          </cell>
          <cell r="U120" t="str">
            <v>609000</v>
          </cell>
          <cell r="V120" t="str">
            <v>Direct labour - Project (ABC costs)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</row>
        <row r="121">
          <cell r="B121">
            <v>0</v>
          </cell>
          <cell r="C121">
            <v>0</v>
          </cell>
          <cell r="D121" t="str">
            <v>CUSCONN101CCONCOMMON</v>
          </cell>
          <cell r="E121" t="str">
            <v>100013931</v>
          </cell>
          <cell r="F121" t="str">
            <v>94200</v>
          </cell>
          <cell r="G121" t="str">
            <v>Daily Work Scheduling</v>
          </cell>
          <cell r="H121" t="str">
            <v>311</v>
          </cell>
          <cell r="I121" t="str">
            <v>101</v>
          </cell>
          <cell r="J121" t="str">
            <v>5065</v>
          </cell>
          <cell r="K121" t="str">
            <v>Project Time</v>
          </cell>
          <cell r="L121" t="str">
            <v>Project Time</v>
          </cell>
          <cell r="M121" t="str">
            <v>MANAGER, CUSTOMER CONNECTIONS</v>
          </cell>
          <cell r="O121">
            <v>90.150380859375005</v>
          </cell>
          <cell r="P121">
            <v>180</v>
          </cell>
          <cell r="Q121">
            <v>16227.068554687501</v>
          </cell>
          <cell r="S121">
            <v>0</v>
          </cell>
          <cell r="T121" t="str">
            <v>609000311-101-5065</v>
          </cell>
          <cell r="U121" t="str">
            <v>609000</v>
          </cell>
          <cell r="V121" t="str">
            <v>Direct labour - Project (ABC costs)</v>
          </cell>
          <cell r="X121">
            <v>16227</v>
          </cell>
          <cell r="Y121">
            <v>1352.25</v>
          </cell>
          <cell r="Z121">
            <v>1352.25</v>
          </cell>
          <cell r="AA121">
            <v>1352.25</v>
          </cell>
          <cell r="AB121">
            <v>1352.25</v>
          </cell>
          <cell r="AC121">
            <v>1352.25</v>
          </cell>
          <cell r="AD121">
            <v>1352.25</v>
          </cell>
          <cell r="AE121">
            <v>1352.25</v>
          </cell>
          <cell r="AF121">
            <v>1352.25</v>
          </cell>
          <cell r="AG121">
            <v>1352.25</v>
          </cell>
          <cell r="AH121">
            <v>1352.25</v>
          </cell>
          <cell r="AI121">
            <v>1352.25</v>
          </cell>
          <cell r="AJ121">
            <v>1352.25</v>
          </cell>
          <cell r="AK121">
            <v>16227</v>
          </cell>
          <cell r="AL121">
            <v>0</v>
          </cell>
        </row>
        <row r="122">
          <cell r="B122">
            <v>0</v>
          </cell>
          <cell r="C122">
            <v>0</v>
          </cell>
          <cell r="D122" t="str">
            <v>CUSCONN101CCONCOMMON</v>
          </cell>
          <cell r="E122" t="str">
            <v>100013931</v>
          </cell>
          <cell r="F122" t="str">
            <v>94200</v>
          </cell>
          <cell r="G122" t="str">
            <v>Daily Work Scheduling</v>
          </cell>
          <cell r="H122" t="str">
            <v>311</v>
          </cell>
          <cell r="I122" t="str">
            <v>101</v>
          </cell>
          <cell r="J122" t="str">
            <v>5065</v>
          </cell>
          <cell r="K122" t="str">
            <v>Workorder Time</v>
          </cell>
          <cell r="L122" t="str">
            <v>Workorder Time</v>
          </cell>
          <cell r="M122" t="str">
            <v>METER SUPPORT CLERK</v>
          </cell>
          <cell r="O122">
            <v>42.023799479166669</v>
          </cell>
          <cell r="P122">
            <v>832</v>
          </cell>
          <cell r="Q122">
            <v>34963.801166666672</v>
          </cell>
          <cell r="S122">
            <v>0</v>
          </cell>
          <cell r="T122" t="str">
            <v>608000311-101-5065</v>
          </cell>
          <cell r="U122" t="str">
            <v>608000</v>
          </cell>
          <cell r="V122" t="str">
            <v>Direct labour - Work order</v>
          </cell>
          <cell r="W122" t="str">
            <v>300 hours per clerk</v>
          </cell>
          <cell r="X122">
            <v>34964</v>
          </cell>
          <cell r="Y122">
            <v>2913.6666666666665</v>
          </cell>
          <cell r="Z122">
            <v>2913.6666666666665</v>
          </cell>
          <cell r="AA122">
            <v>2913.6666666666665</v>
          </cell>
          <cell r="AB122">
            <v>2913.6666666666665</v>
          </cell>
          <cell r="AC122">
            <v>2913.6666666666665</v>
          </cell>
          <cell r="AD122">
            <v>2913.6666666666665</v>
          </cell>
          <cell r="AE122">
            <v>2913.6666666666665</v>
          </cell>
          <cell r="AF122">
            <v>2913.6666666666665</v>
          </cell>
          <cell r="AG122">
            <v>2913.6666666666665</v>
          </cell>
          <cell r="AH122">
            <v>2913.6666666666665</v>
          </cell>
          <cell r="AI122">
            <v>2913.6666666666665</v>
          </cell>
          <cell r="AJ122">
            <v>2913.6666666666665</v>
          </cell>
          <cell r="AK122">
            <v>34964.000000000007</v>
          </cell>
          <cell r="AL122">
            <v>0</v>
          </cell>
        </row>
        <row r="123">
          <cell r="B123">
            <v>0</v>
          </cell>
          <cell r="C123">
            <v>0</v>
          </cell>
          <cell r="D123" t="str">
            <v>CUSCONN101CCONCOMMON</v>
          </cell>
          <cell r="E123" t="str">
            <v>100013931</v>
          </cell>
          <cell r="F123" t="str">
            <v>94200</v>
          </cell>
          <cell r="G123" t="str">
            <v>Daily Work Scheduling</v>
          </cell>
          <cell r="H123" t="str">
            <v>311</v>
          </cell>
          <cell r="I123" t="str">
            <v>101</v>
          </cell>
          <cell r="J123" t="str">
            <v>5065</v>
          </cell>
          <cell r="K123" t="str">
            <v>Workorder Time</v>
          </cell>
          <cell r="L123" t="str">
            <v>Workorder Time</v>
          </cell>
          <cell r="M123" t="str">
            <v>METERPERSON, LEAD HAND</v>
          </cell>
          <cell r="O123">
            <v>73.397998046875003</v>
          </cell>
          <cell r="P123">
            <v>260</v>
          </cell>
          <cell r="Q123">
            <v>19083.4794921875</v>
          </cell>
          <cell r="S123">
            <v>0</v>
          </cell>
          <cell r="T123" t="str">
            <v>608000311-101-5065</v>
          </cell>
          <cell r="U123" t="str">
            <v>608000</v>
          </cell>
          <cell r="V123" t="str">
            <v>Direct labour - Work order</v>
          </cell>
          <cell r="X123">
            <v>19083</v>
          </cell>
          <cell r="Y123">
            <v>1590.25</v>
          </cell>
          <cell r="Z123">
            <v>1590.25</v>
          </cell>
          <cell r="AA123">
            <v>1590.25</v>
          </cell>
          <cell r="AB123">
            <v>1590.25</v>
          </cell>
          <cell r="AC123">
            <v>1590.25</v>
          </cell>
          <cell r="AD123">
            <v>1590.25</v>
          </cell>
          <cell r="AE123">
            <v>1590.25</v>
          </cell>
          <cell r="AF123">
            <v>1590.25</v>
          </cell>
          <cell r="AG123">
            <v>1590.25</v>
          </cell>
          <cell r="AH123">
            <v>1590.25</v>
          </cell>
          <cell r="AI123">
            <v>1590.25</v>
          </cell>
          <cell r="AJ123">
            <v>1590.25</v>
          </cell>
          <cell r="AK123">
            <v>19083</v>
          </cell>
          <cell r="AL123">
            <v>0</v>
          </cell>
        </row>
        <row r="124">
          <cell r="B124">
            <v>0</v>
          </cell>
          <cell r="C124">
            <v>0</v>
          </cell>
          <cell r="D124" t="str">
            <v>CUSCONN101CCONCOMMON</v>
          </cell>
          <cell r="E124" t="str">
            <v>100013931</v>
          </cell>
          <cell r="F124" t="str">
            <v>94200</v>
          </cell>
          <cell r="G124" t="str">
            <v>Daily Work Scheduling</v>
          </cell>
          <cell r="H124" t="str">
            <v>311</v>
          </cell>
          <cell r="I124" t="str">
            <v>101</v>
          </cell>
          <cell r="J124" t="str">
            <v>5065</v>
          </cell>
          <cell r="K124" t="str">
            <v>Project Time</v>
          </cell>
          <cell r="L124" t="str">
            <v>Project Time</v>
          </cell>
          <cell r="M124" t="str">
            <v>SUPERVISOR, CUSTOMER CONNECTIONS</v>
          </cell>
          <cell r="O124">
            <v>84.962177734375004</v>
          </cell>
          <cell r="P124">
            <v>100</v>
          </cell>
          <cell r="Q124">
            <v>8496.2177734375</v>
          </cell>
          <cell r="S124">
            <v>0</v>
          </cell>
          <cell r="T124" t="str">
            <v>609000311-101-5065</v>
          </cell>
          <cell r="U124" t="str">
            <v>609000</v>
          </cell>
          <cell r="V124" t="str">
            <v>Direct labour - Project (ABC costs)</v>
          </cell>
          <cell r="X124">
            <v>8496</v>
          </cell>
          <cell r="Y124">
            <v>708</v>
          </cell>
          <cell r="Z124">
            <v>708</v>
          </cell>
          <cell r="AA124">
            <v>708</v>
          </cell>
          <cell r="AB124">
            <v>708</v>
          </cell>
          <cell r="AC124">
            <v>708</v>
          </cell>
          <cell r="AD124">
            <v>708</v>
          </cell>
          <cell r="AE124">
            <v>708</v>
          </cell>
          <cell r="AF124">
            <v>708</v>
          </cell>
          <cell r="AG124">
            <v>708</v>
          </cell>
          <cell r="AH124">
            <v>708</v>
          </cell>
          <cell r="AI124">
            <v>708</v>
          </cell>
          <cell r="AJ124">
            <v>708</v>
          </cell>
          <cell r="AK124">
            <v>8496</v>
          </cell>
          <cell r="AL124">
            <v>0</v>
          </cell>
        </row>
        <row r="125">
          <cell r="B125">
            <v>17</v>
          </cell>
          <cell r="C125">
            <v>0</v>
          </cell>
          <cell r="D125" t="str">
            <v>CUSCONN101CCONCOMMON</v>
          </cell>
          <cell r="E125" t="str">
            <v>100013932</v>
          </cell>
          <cell r="F125" t="str">
            <v>95000</v>
          </cell>
          <cell r="G125" t="str">
            <v>Internal Training &amp; Development</v>
          </cell>
          <cell r="H125" t="str">
            <v>311</v>
          </cell>
          <cell r="I125" t="str">
            <v>101</v>
          </cell>
          <cell r="J125" t="str">
            <v>5065</v>
          </cell>
          <cell r="K125" t="str">
            <v>A/P</v>
          </cell>
          <cell r="L125" t="str">
            <v>SA1 - Training and Development</v>
          </cell>
          <cell r="M125" t="str">
            <v>A/P</v>
          </cell>
          <cell r="N125">
            <v>500</v>
          </cell>
          <cell r="O125">
            <v>0</v>
          </cell>
          <cell r="Q125">
            <v>0</v>
          </cell>
          <cell r="S125">
            <v>0</v>
          </cell>
          <cell r="T125" t="str">
            <v>640000311-101-5065</v>
          </cell>
          <cell r="U125" t="str">
            <v>640000</v>
          </cell>
          <cell r="V125" t="str">
            <v>Training and development</v>
          </cell>
          <cell r="X125">
            <v>500</v>
          </cell>
          <cell r="Y125">
            <v>41.666666666666664</v>
          </cell>
          <cell r="Z125">
            <v>41.666666666666664</v>
          </cell>
          <cell r="AA125">
            <v>41.666666666666664</v>
          </cell>
          <cell r="AB125">
            <v>41.666666666666664</v>
          </cell>
          <cell r="AC125">
            <v>41.666666666666664</v>
          </cell>
          <cell r="AD125">
            <v>41.666666666666664</v>
          </cell>
          <cell r="AE125">
            <v>41.666666666666664</v>
          </cell>
          <cell r="AF125">
            <v>41.666666666666664</v>
          </cell>
          <cell r="AG125">
            <v>41.666666666666664</v>
          </cell>
          <cell r="AH125">
            <v>41.666666666666664</v>
          </cell>
          <cell r="AI125">
            <v>41.666666666666664</v>
          </cell>
          <cell r="AJ125">
            <v>41.666666666666664</v>
          </cell>
          <cell r="AK125">
            <v>500.00000000000006</v>
          </cell>
          <cell r="AL125">
            <v>0</v>
          </cell>
        </row>
        <row r="126">
          <cell r="B126">
            <v>0</v>
          </cell>
          <cell r="C126">
            <v>0</v>
          </cell>
          <cell r="D126" t="str">
            <v>CUSCONN101CCONCOMMON</v>
          </cell>
          <cell r="E126" t="str">
            <v>100013932</v>
          </cell>
          <cell r="F126" t="str">
            <v>95000</v>
          </cell>
          <cell r="G126" t="str">
            <v>Internal Training &amp; Development</v>
          </cell>
          <cell r="H126" t="str">
            <v>311</v>
          </cell>
          <cell r="I126" t="str">
            <v>101</v>
          </cell>
          <cell r="J126" t="str">
            <v>5065</v>
          </cell>
          <cell r="K126" t="str">
            <v>A/P</v>
          </cell>
          <cell r="L126" t="str">
            <v>SA1 - Training and Development</v>
          </cell>
          <cell r="M126" t="str">
            <v>A/P</v>
          </cell>
          <cell r="N126">
            <v>500</v>
          </cell>
          <cell r="O126">
            <v>0</v>
          </cell>
          <cell r="Q126">
            <v>0</v>
          </cell>
          <cell r="S126">
            <v>0</v>
          </cell>
          <cell r="T126" t="str">
            <v>640000311-101-5065</v>
          </cell>
          <cell r="U126" t="str">
            <v>640000</v>
          </cell>
          <cell r="V126" t="str">
            <v>Training and development</v>
          </cell>
          <cell r="X126">
            <v>500</v>
          </cell>
          <cell r="Y126">
            <v>41.666666666666664</v>
          </cell>
          <cell r="Z126">
            <v>41.666666666666664</v>
          </cell>
          <cell r="AA126">
            <v>41.666666666666664</v>
          </cell>
          <cell r="AB126">
            <v>41.666666666666664</v>
          </cell>
          <cell r="AC126">
            <v>41.666666666666664</v>
          </cell>
          <cell r="AD126">
            <v>41.666666666666664</v>
          </cell>
          <cell r="AE126">
            <v>41.666666666666664</v>
          </cell>
          <cell r="AF126">
            <v>41.666666666666664</v>
          </cell>
          <cell r="AG126">
            <v>41.666666666666664</v>
          </cell>
          <cell r="AH126">
            <v>41.666666666666664</v>
          </cell>
          <cell r="AI126">
            <v>41.666666666666664</v>
          </cell>
          <cell r="AJ126">
            <v>41.666666666666664</v>
          </cell>
          <cell r="AK126">
            <v>500.00000000000006</v>
          </cell>
          <cell r="AL126">
            <v>0</v>
          </cell>
        </row>
        <row r="127">
          <cell r="B127">
            <v>0</v>
          </cell>
          <cell r="C127">
            <v>0</v>
          </cell>
          <cell r="D127" t="str">
            <v>CUSCONN101CCONCOMMON</v>
          </cell>
          <cell r="E127" t="str">
            <v>100013932</v>
          </cell>
          <cell r="F127" t="str">
            <v>95000</v>
          </cell>
          <cell r="G127" t="str">
            <v>Internal Training &amp; Development</v>
          </cell>
          <cell r="H127" t="str">
            <v>311</v>
          </cell>
          <cell r="I127" t="str">
            <v>101</v>
          </cell>
          <cell r="J127" t="str">
            <v>5065</v>
          </cell>
          <cell r="K127" t="str">
            <v>A/P</v>
          </cell>
          <cell r="L127" t="str">
            <v>SA1 - Training and Development</v>
          </cell>
          <cell r="M127" t="str">
            <v>A/P</v>
          </cell>
          <cell r="N127">
            <v>500</v>
          </cell>
          <cell r="O127">
            <v>0</v>
          </cell>
          <cell r="Q127">
            <v>0</v>
          </cell>
          <cell r="S127">
            <v>0</v>
          </cell>
          <cell r="T127" t="str">
            <v>640000311-101-5065</v>
          </cell>
          <cell r="U127" t="str">
            <v>640000</v>
          </cell>
          <cell r="V127" t="str">
            <v>Training and development</v>
          </cell>
          <cell r="X127">
            <v>500</v>
          </cell>
          <cell r="Y127">
            <v>41.666666666666664</v>
          </cell>
          <cell r="Z127">
            <v>41.666666666666664</v>
          </cell>
          <cell r="AA127">
            <v>41.666666666666664</v>
          </cell>
          <cell r="AB127">
            <v>41.666666666666664</v>
          </cell>
          <cell r="AC127">
            <v>41.666666666666664</v>
          </cell>
          <cell r="AD127">
            <v>41.666666666666664</v>
          </cell>
          <cell r="AE127">
            <v>41.666666666666664</v>
          </cell>
          <cell r="AF127">
            <v>41.666666666666664</v>
          </cell>
          <cell r="AG127">
            <v>41.666666666666664</v>
          </cell>
          <cell r="AH127">
            <v>41.666666666666664</v>
          </cell>
          <cell r="AI127">
            <v>41.666666666666664</v>
          </cell>
          <cell r="AJ127">
            <v>41.666666666666664</v>
          </cell>
          <cell r="AK127">
            <v>500.00000000000006</v>
          </cell>
          <cell r="AL127">
            <v>0</v>
          </cell>
        </row>
        <row r="128">
          <cell r="B128">
            <v>0</v>
          </cell>
          <cell r="C128">
            <v>0</v>
          </cell>
          <cell r="D128" t="str">
            <v>CUSCONN101CCONCOMMON</v>
          </cell>
          <cell r="E128" t="str">
            <v>100013932</v>
          </cell>
          <cell r="F128" t="str">
            <v>95000</v>
          </cell>
          <cell r="G128" t="str">
            <v>Internal Training &amp; Development</v>
          </cell>
          <cell r="H128" t="str">
            <v>311</v>
          </cell>
          <cell r="I128" t="str">
            <v>101</v>
          </cell>
          <cell r="J128" t="str">
            <v>5065</v>
          </cell>
          <cell r="K128" t="str">
            <v>A/P</v>
          </cell>
          <cell r="L128" t="str">
            <v>SA1 - Training and Development</v>
          </cell>
          <cell r="M128" t="str">
            <v>A/P</v>
          </cell>
          <cell r="N128">
            <v>500</v>
          </cell>
          <cell r="O128">
            <v>0</v>
          </cell>
          <cell r="Q128">
            <v>0</v>
          </cell>
          <cell r="S128">
            <v>0</v>
          </cell>
          <cell r="T128" t="str">
            <v>640000311-101-5065</v>
          </cell>
          <cell r="U128" t="str">
            <v>640000</v>
          </cell>
          <cell r="V128" t="str">
            <v>Training and development</v>
          </cell>
          <cell r="X128">
            <v>500</v>
          </cell>
          <cell r="Y128">
            <v>41.666666666666664</v>
          </cell>
          <cell r="Z128">
            <v>41.666666666666664</v>
          </cell>
          <cell r="AA128">
            <v>41.666666666666664</v>
          </cell>
          <cell r="AB128">
            <v>41.666666666666664</v>
          </cell>
          <cell r="AC128">
            <v>41.666666666666664</v>
          </cell>
          <cell r="AD128">
            <v>41.666666666666664</v>
          </cell>
          <cell r="AE128">
            <v>41.666666666666664</v>
          </cell>
          <cell r="AF128">
            <v>41.666666666666664</v>
          </cell>
          <cell r="AG128">
            <v>41.666666666666664</v>
          </cell>
          <cell r="AH128">
            <v>41.666666666666664</v>
          </cell>
          <cell r="AI128">
            <v>41.666666666666664</v>
          </cell>
          <cell r="AJ128">
            <v>41.666666666666664</v>
          </cell>
          <cell r="AK128">
            <v>500.00000000000006</v>
          </cell>
          <cell r="AL128">
            <v>0</v>
          </cell>
        </row>
        <row r="129">
          <cell r="B129">
            <v>0</v>
          </cell>
          <cell r="C129">
            <v>0</v>
          </cell>
          <cell r="D129" t="str">
            <v>CUSCONN101CCONCOMMON</v>
          </cell>
          <cell r="E129" t="str">
            <v>100013932</v>
          </cell>
          <cell r="F129" t="str">
            <v>95000</v>
          </cell>
          <cell r="G129" t="str">
            <v>Internal Training &amp; Development</v>
          </cell>
          <cell r="H129" t="str">
            <v>311</v>
          </cell>
          <cell r="I129" t="str">
            <v>101</v>
          </cell>
          <cell r="J129" t="str">
            <v>5065</v>
          </cell>
          <cell r="K129" t="str">
            <v>A/P</v>
          </cell>
          <cell r="L129" t="str">
            <v>SA1 - Training and Development</v>
          </cell>
          <cell r="M129" t="str">
            <v>A/P</v>
          </cell>
          <cell r="N129">
            <v>500</v>
          </cell>
          <cell r="O129">
            <v>0</v>
          </cell>
          <cell r="Q129">
            <v>0</v>
          </cell>
          <cell r="S129">
            <v>0</v>
          </cell>
          <cell r="T129" t="str">
            <v>640000311-101-5065</v>
          </cell>
          <cell r="U129" t="str">
            <v>640000</v>
          </cell>
          <cell r="V129" t="str">
            <v>Training and development</v>
          </cell>
          <cell r="X129">
            <v>500</v>
          </cell>
          <cell r="Y129">
            <v>41.666666666666664</v>
          </cell>
          <cell r="Z129">
            <v>41.666666666666664</v>
          </cell>
          <cell r="AA129">
            <v>41.666666666666664</v>
          </cell>
          <cell r="AB129">
            <v>41.666666666666664</v>
          </cell>
          <cell r="AC129">
            <v>41.666666666666664</v>
          </cell>
          <cell r="AD129">
            <v>41.666666666666664</v>
          </cell>
          <cell r="AE129">
            <v>41.666666666666664</v>
          </cell>
          <cell r="AF129">
            <v>41.666666666666664</v>
          </cell>
          <cell r="AG129">
            <v>41.666666666666664</v>
          </cell>
          <cell r="AH129">
            <v>41.666666666666664</v>
          </cell>
          <cell r="AI129">
            <v>41.666666666666664</v>
          </cell>
          <cell r="AJ129">
            <v>41.666666666666664</v>
          </cell>
          <cell r="AK129">
            <v>500.00000000000006</v>
          </cell>
          <cell r="AL129">
            <v>0</v>
          </cell>
        </row>
        <row r="130">
          <cell r="B130">
            <v>0</v>
          </cell>
          <cell r="C130">
            <v>0</v>
          </cell>
          <cell r="D130" t="str">
            <v>CUSCONN101CCONCOMMON</v>
          </cell>
          <cell r="E130" t="str">
            <v>100013932</v>
          </cell>
          <cell r="F130" t="str">
            <v>95000</v>
          </cell>
          <cell r="G130" t="str">
            <v>Internal Training &amp; Development</v>
          </cell>
          <cell r="H130" t="str">
            <v>311</v>
          </cell>
          <cell r="I130" t="str">
            <v>101</v>
          </cell>
          <cell r="J130" t="str">
            <v>5065</v>
          </cell>
          <cell r="K130" t="str">
            <v>Project Time</v>
          </cell>
          <cell r="L130" t="str">
            <v>Project Time</v>
          </cell>
          <cell r="M130" t="str">
            <v>MANAGER, CUSTOMER CONNECTIONS</v>
          </cell>
          <cell r="O130">
            <v>90.150380859375005</v>
          </cell>
          <cell r="P130">
            <v>46</v>
          </cell>
          <cell r="Q130">
            <v>4146.91751953125</v>
          </cell>
          <cell r="S130">
            <v>0</v>
          </cell>
          <cell r="T130" t="str">
            <v>609000311-101-5065</v>
          </cell>
          <cell r="U130" t="str">
            <v>609000</v>
          </cell>
          <cell r="V130" t="str">
            <v>Direct labour - Project (ABC costs)</v>
          </cell>
          <cell r="X130">
            <v>4147</v>
          </cell>
          <cell r="Y130">
            <v>345.58333333333331</v>
          </cell>
          <cell r="Z130">
            <v>345.58333333333331</v>
          </cell>
          <cell r="AA130">
            <v>345.58333333333331</v>
          </cell>
          <cell r="AB130">
            <v>345.58333333333331</v>
          </cell>
          <cell r="AC130">
            <v>345.58333333333331</v>
          </cell>
          <cell r="AD130">
            <v>345.58333333333331</v>
          </cell>
          <cell r="AE130">
            <v>345.58333333333331</v>
          </cell>
          <cell r="AF130">
            <v>345.58333333333331</v>
          </cell>
          <cell r="AG130">
            <v>345.58333333333331</v>
          </cell>
          <cell r="AH130">
            <v>345.58333333333331</v>
          </cell>
          <cell r="AI130">
            <v>345.58333333333331</v>
          </cell>
          <cell r="AJ130">
            <v>345.58333333333331</v>
          </cell>
          <cell r="AK130">
            <v>4147.0000000000009</v>
          </cell>
          <cell r="AL130">
            <v>0</v>
          </cell>
        </row>
        <row r="131">
          <cell r="B131">
            <v>0</v>
          </cell>
          <cell r="C131">
            <v>0</v>
          </cell>
          <cell r="D131" t="str">
            <v>CUSCONN101CCONCOMMON</v>
          </cell>
          <cell r="E131" t="str">
            <v>100013932</v>
          </cell>
          <cell r="F131" t="str">
            <v>95000</v>
          </cell>
          <cell r="G131" t="str">
            <v>Internal Training &amp; Development</v>
          </cell>
          <cell r="H131" t="str">
            <v>311</v>
          </cell>
          <cell r="I131" t="str">
            <v>101</v>
          </cell>
          <cell r="J131" t="str">
            <v>5065</v>
          </cell>
          <cell r="K131" t="str">
            <v>Workorder Time</v>
          </cell>
          <cell r="L131" t="str">
            <v>Workorder Time</v>
          </cell>
          <cell r="M131" t="str">
            <v>METER SUPPORT CLERK</v>
          </cell>
          <cell r="O131">
            <v>42.023799479166669</v>
          </cell>
          <cell r="P131">
            <v>57</v>
          </cell>
          <cell r="Q131">
            <v>2395.3565703125</v>
          </cell>
          <cell r="S131">
            <v>0</v>
          </cell>
          <cell r="T131" t="str">
            <v>608000311-101-5065</v>
          </cell>
          <cell r="U131" t="str">
            <v>608000</v>
          </cell>
          <cell r="V131" t="str">
            <v>Direct labour - Work order</v>
          </cell>
          <cell r="W131" t="str">
            <v>2 days x 4 clerks</v>
          </cell>
          <cell r="X131">
            <v>2395</v>
          </cell>
          <cell r="Y131">
            <v>199.58333333333334</v>
          </cell>
          <cell r="Z131">
            <v>199.58333333333334</v>
          </cell>
          <cell r="AA131">
            <v>199.58333333333334</v>
          </cell>
          <cell r="AB131">
            <v>199.58333333333334</v>
          </cell>
          <cell r="AC131">
            <v>199.58333333333334</v>
          </cell>
          <cell r="AD131">
            <v>199.58333333333334</v>
          </cell>
          <cell r="AE131">
            <v>199.58333333333334</v>
          </cell>
          <cell r="AF131">
            <v>199.58333333333334</v>
          </cell>
          <cell r="AG131">
            <v>199.58333333333334</v>
          </cell>
          <cell r="AH131">
            <v>199.58333333333334</v>
          </cell>
          <cell r="AI131">
            <v>199.58333333333334</v>
          </cell>
          <cell r="AJ131">
            <v>199.58333333333334</v>
          </cell>
          <cell r="AK131">
            <v>2395</v>
          </cell>
          <cell r="AL131">
            <v>0</v>
          </cell>
        </row>
        <row r="132">
          <cell r="B132">
            <v>0</v>
          </cell>
          <cell r="C132">
            <v>0</v>
          </cell>
          <cell r="D132" t="str">
            <v>CUSCONN101CCONCOMMON</v>
          </cell>
          <cell r="E132" t="str">
            <v>100013932</v>
          </cell>
          <cell r="F132" t="str">
            <v>95000</v>
          </cell>
          <cell r="G132" t="str">
            <v>Internal Training &amp; Development</v>
          </cell>
          <cell r="H132" t="str">
            <v>311</v>
          </cell>
          <cell r="I132" t="str">
            <v>101</v>
          </cell>
          <cell r="J132" t="str">
            <v>5065</v>
          </cell>
          <cell r="K132" t="str">
            <v>Workorder Time</v>
          </cell>
          <cell r="L132" t="str">
            <v>Workorder Time</v>
          </cell>
          <cell r="M132" t="str">
            <v>Meterperson - 1st Class</v>
          </cell>
          <cell r="O132">
            <v>67.801499023437501</v>
          </cell>
          <cell r="P132">
            <v>280</v>
          </cell>
          <cell r="Q132">
            <v>18984.419726562501</v>
          </cell>
          <cell r="S132">
            <v>0</v>
          </cell>
          <cell r="T132" t="str">
            <v>608000311-101-5065</v>
          </cell>
          <cell r="U132" t="str">
            <v>608000</v>
          </cell>
          <cell r="V132" t="str">
            <v>Direct labour - Work order</v>
          </cell>
          <cell r="W132" t="str">
            <v>1 week per employee</v>
          </cell>
          <cell r="X132">
            <v>18984</v>
          </cell>
          <cell r="Y132">
            <v>1582</v>
          </cell>
          <cell r="Z132">
            <v>1582</v>
          </cell>
          <cell r="AA132">
            <v>1582</v>
          </cell>
          <cell r="AB132">
            <v>1582</v>
          </cell>
          <cell r="AC132">
            <v>1582</v>
          </cell>
          <cell r="AD132">
            <v>1582</v>
          </cell>
          <cell r="AE132">
            <v>1582</v>
          </cell>
          <cell r="AF132">
            <v>1582</v>
          </cell>
          <cell r="AG132">
            <v>1582</v>
          </cell>
          <cell r="AH132">
            <v>1582</v>
          </cell>
          <cell r="AI132">
            <v>1582</v>
          </cell>
          <cell r="AJ132">
            <v>1582</v>
          </cell>
          <cell r="AK132">
            <v>18984</v>
          </cell>
          <cell r="AL132">
            <v>0</v>
          </cell>
        </row>
        <row r="133">
          <cell r="B133">
            <v>0</v>
          </cell>
          <cell r="C133">
            <v>0</v>
          </cell>
          <cell r="D133" t="str">
            <v>CUSCONN101CCONCOMMON</v>
          </cell>
          <cell r="E133" t="str">
            <v>100013932</v>
          </cell>
          <cell r="F133" t="str">
            <v>95000</v>
          </cell>
          <cell r="G133" t="str">
            <v>Internal Training &amp; Development</v>
          </cell>
          <cell r="H133" t="str">
            <v>311</v>
          </cell>
          <cell r="I133" t="str">
            <v>101</v>
          </cell>
          <cell r="J133" t="str">
            <v>5065</v>
          </cell>
          <cell r="K133" t="str">
            <v>Workorder Time</v>
          </cell>
          <cell r="L133" t="str">
            <v>Workorder Time</v>
          </cell>
          <cell r="M133" t="str">
            <v>Meterperson - 2nd Class</v>
          </cell>
          <cell r="O133">
            <v>62.809501953125</v>
          </cell>
          <cell r="P133">
            <v>80</v>
          </cell>
          <cell r="Q133">
            <v>5024.7601562500004</v>
          </cell>
          <cell r="S133">
            <v>0</v>
          </cell>
          <cell r="T133" t="str">
            <v>608000311-101-5065</v>
          </cell>
          <cell r="U133" t="str">
            <v>608000</v>
          </cell>
          <cell r="V133" t="str">
            <v>Direct labour - Work order</v>
          </cell>
          <cell r="X133">
            <v>5025</v>
          </cell>
          <cell r="Y133">
            <v>418.75</v>
          </cell>
          <cell r="Z133">
            <v>418.75</v>
          </cell>
          <cell r="AA133">
            <v>418.75</v>
          </cell>
          <cell r="AB133">
            <v>418.75</v>
          </cell>
          <cell r="AC133">
            <v>418.75</v>
          </cell>
          <cell r="AD133">
            <v>418.75</v>
          </cell>
          <cell r="AE133">
            <v>418.75</v>
          </cell>
          <cell r="AF133">
            <v>418.75</v>
          </cell>
          <cell r="AG133">
            <v>418.75</v>
          </cell>
          <cell r="AH133">
            <v>418.75</v>
          </cell>
          <cell r="AI133">
            <v>418.75</v>
          </cell>
          <cell r="AJ133">
            <v>418.75</v>
          </cell>
          <cell r="AK133">
            <v>5025</v>
          </cell>
          <cell r="AL133">
            <v>0</v>
          </cell>
        </row>
        <row r="134">
          <cell r="B134">
            <v>0</v>
          </cell>
          <cell r="C134">
            <v>0</v>
          </cell>
          <cell r="D134" t="str">
            <v>CUSCONN101CCONCOMMON</v>
          </cell>
          <cell r="E134" t="str">
            <v>100013932</v>
          </cell>
          <cell r="F134" t="str">
            <v>95000</v>
          </cell>
          <cell r="G134" t="str">
            <v>Internal Training &amp; Development</v>
          </cell>
          <cell r="H134" t="str">
            <v>311</v>
          </cell>
          <cell r="I134" t="str">
            <v>101</v>
          </cell>
          <cell r="J134" t="str">
            <v>5065</v>
          </cell>
          <cell r="K134" t="str">
            <v>Workorder Time</v>
          </cell>
          <cell r="L134" t="str">
            <v>Workorder Time</v>
          </cell>
          <cell r="M134" t="str">
            <v>Meterperson, Lead Hand</v>
          </cell>
          <cell r="O134">
            <v>73.397998046875003</v>
          </cell>
          <cell r="P134">
            <v>40</v>
          </cell>
          <cell r="Q134">
            <v>2935.919921875</v>
          </cell>
          <cell r="S134">
            <v>0</v>
          </cell>
          <cell r="T134" t="str">
            <v>608000311-101-5065</v>
          </cell>
          <cell r="U134" t="str">
            <v>608000</v>
          </cell>
          <cell r="V134" t="str">
            <v>Direct labour - Work order</v>
          </cell>
          <cell r="X134">
            <v>2936</v>
          </cell>
          <cell r="Y134">
            <v>244.66666666666666</v>
          </cell>
          <cell r="Z134">
            <v>244.66666666666666</v>
          </cell>
          <cell r="AA134">
            <v>244.66666666666666</v>
          </cell>
          <cell r="AB134">
            <v>244.66666666666666</v>
          </cell>
          <cell r="AC134">
            <v>244.66666666666666</v>
          </cell>
          <cell r="AD134">
            <v>244.66666666666666</v>
          </cell>
          <cell r="AE134">
            <v>244.66666666666666</v>
          </cell>
          <cell r="AF134">
            <v>244.66666666666666</v>
          </cell>
          <cell r="AG134">
            <v>244.66666666666666</v>
          </cell>
          <cell r="AH134">
            <v>244.66666666666666</v>
          </cell>
          <cell r="AI134">
            <v>244.66666666666666</v>
          </cell>
          <cell r="AJ134">
            <v>244.66666666666666</v>
          </cell>
          <cell r="AK134">
            <v>2935.9999999999995</v>
          </cell>
          <cell r="AL134">
            <v>0</v>
          </cell>
        </row>
        <row r="135">
          <cell r="B135">
            <v>0</v>
          </cell>
          <cell r="C135">
            <v>0</v>
          </cell>
          <cell r="D135" t="str">
            <v>CUSCONN101CCONCOMMON</v>
          </cell>
          <cell r="E135" t="str">
            <v>100013932</v>
          </cell>
          <cell r="F135" t="str">
            <v>95000</v>
          </cell>
          <cell r="G135" t="str">
            <v>Internal Training &amp; Development</v>
          </cell>
          <cell r="H135" t="str">
            <v>311</v>
          </cell>
          <cell r="I135" t="str">
            <v>101</v>
          </cell>
          <cell r="J135" t="str">
            <v>5065</v>
          </cell>
          <cell r="K135" t="str">
            <v>Workorder Time</v>
          </cell>
          <cell r="L135" t="str">
            <v>Workorder Time</v>
          </cell>
          <cell r="M135" t="str">
            <v>Engineering Technologist</v>
          </cell>
          <cell r="O135">
            <v>71.453197916666667</v>
          </cell>
          <cell r="P135">
            <v>40</v>
          </cell>
          <cell r="Q135">
            <v>2858.1279166666668</v>
          </cell>
          <cell r="S135">
            <v>0</v>
          </cell>
          <cell r="T135" t="str">
            <v>608000311-101-5065</v>
          </cell>
          <cell r="U135" t="str">
            <v>608000</v>
          </cell>
          <cell r="V135" t="str">
            <v>Direct labour - Work order</v>
          </cell>
          <cell r="X135">
            <v>2858</v>
          </cell>
          <cell r="Y135">
            <v>238.16666666666666</v>
          </cell>
          <cell r="Z135">
            <v>238.16666666666666</v>
          </cell>
          <cell r="AA135">
            <v>238.16666666666666</v>
          </cell>
          <cell r="AB135">
            <v>238.16666666666666</v>
          </cell>
          <cell r="AC135">
            <v>238.16666666666666</v>
          </cell>
          <cell r="AD135">
            <v>238.16666666666666</v>
          </cell>
          <cell r="AE135">
            <v>238.16666666666666</v>
          </cell>
          <cell r="AF135">
            <v>238.16666666666666</v>
          </cell>
          <cell r="AG135">
            <v>238.16666666666666</v>
          </cell>
          <cell r="AH135">
            <v>238.16666666666666</v>
          </cell>
          <cell r="AI135">
            <v>238.16666666666666</v>
          </cell>
          <cell r="AJ135">
            <v>238.16666666666666</v>
          </cell>
          <cell r="AK135">
            <v>2857.9999999999995</v>
          </cell>
          <cell r="AL135">
            <v>0</v>
          </cell>
        </row>
        <row r="136">
          <cell r="B136">
            <v>0</v>
          </cell>
          <cell r="C136">
            <v>0</v>
          </cell>
          <cell r="D136" t="str">
            <v>CUSCONN101CCONCOMMON</v>
          </cell>
          <cell r="E136" t="str">
            <v>100013932</v>
          </cell>
          <cell r="F136" t="str">
            <v>95000</v>
          </cell>
          <cell r="G136" t="str">
            <v>Internal Training &amp; Development</v>
          </cell>
          <cell r="H136" t="str">
            <v>311</v>
          </cell>
          <cell r="I136" t="str">
            <v>101</v>
          </cell>
          <cell r="J136" t="str">
            <v>5065</v>
          </cell>
          <cell r="K136" t="str">
            <v>Workorder Time</v>
          </cell>
          <cell r="L136" t="str">
            <v>Workorder Time</v>
          </cell>
          <cell r="M136" t="str">
            <v>Engineering Technician 2</v>
          </cell>
          <cell r="O136">
            <v>51.01459895833333</v>
          </cell>
          <cell r="P136">
            <v>80</v>
          </cell>
          <cell r="Q136">
            <v>4081.1679166666663</v>
          </cell>
          <cell r="S136">
            <v>0</v>
          </cell>
          <cell r="T136" t="str">
            <v>608000311-101-5065</v>
          </cell>
          <cell r="U136" t="str">
            <v>608000</v>
          </cell>
          <cell r="V136" t="str">
            <v>Direct labour - Work order</v>
          </cell>
          <cell r="X136">
            <v>4081</v>
          </cell>
          <cell r="Y136">
            <v>340.08333333333331</v>
          </cell>
          <cell r="Z136">
            <v>340.08333333333331</v>
          </cell>
          <cell r="AA136">
            <v>340.08333333333331</v>
          </cell>
          <cell r="AB136">
            <v>340.08333333333331</v>
          </cell>
          <cell r="AC136">
            <v>340.08333333333331</v>
          </cell>
          <cell r="AD136">
            <v>340.08333333333331</v>
          </cell>
          <cell r="AE136">
            <v>340.08333333333331</v>
          </cell>
          <cell r="AF136">
            <v>340.08333333333331</v>
          </cell>
          <cell r="AG136">
            <v>340.08333333333331</v>
          </cell>
          <cell r="AH136">
            <v>340.08333333333331</v>
          </cell>
          <cell r="AI136">
            <v>340.08333333333331</v>
          </cell>
          <cell r="AJ136">
            <v>340.08333333333331</v>
          </cell>
          <cell r="AK136">
            <v>4081.0000000000005</v>
          </cell>
          <cell r="AL136">
            <v>0</v>
          </cell>
        </row>
        <row r="137">
          <cell r="B137">
            <v>0</v>
          </cell>
          <cell r="C137">
            <v>0</v>
          </cell>
          <cell r="D137" t="str">
            <v>CUSCONN101CCONCOMMON</v>
          </cell>
          <cell r="E137" t="str">
            <v>100013932</v>
          </cell>
          <cell r="F137" t="str">
            <v>95000</v>
          </cell>
          <cell r="G137" t="str">
            <v>Internal Training &amp; Development</v>
          </cell>
          <cell r="H137" t="str">
            <v>311</v>
          </cell>
          <cell r="I137" t="str">
            <v>101</v>
          </cell>
          <cell r="J137" t="str">
            <v>5065</v>
          </cell>
          <cell r="K137" t="str">
            <v>Project Time</v>
          </cell>
          <cell r="L137" t="str">
            <v>Project Time</v>
          </cell>
          <cell r="M137" t="str">
            <v>SUPERVISOR, CUSTOMER CONNECTIONS</v>
          </cell>
          <cell r="O137">
            <v>84.962177734375004</v>
          </cell>
          <cell r="P137">
            <v>46</v>
          </cell>
          <cell r="Q137">
            <v>3908.2601757812504</v>
          </cell>
          <cell r="S137">
            <v>0</v>
          </cell>
          <cell r="T137" t="str">
            <v>609000311-101-5065</v>
          </cell>
          <cell r="U137" t="str">
            <v>609000</v>
          </cell>
          <cell r="V137" t="str">
            <v>Direct labour - Project (ABC costs)</v>
          </cell>
          <cell r="X137">
            <v>3908</v>
          </cell>
          <cell r="Y137">
            <v>325.66666666666669</v>
          </cell>
          <cell r="Z137">
            <v>325.66666666666669</v>
          </cell>
          <cell r="AA137">
            <v>325.66666666666669</v>
          </cell>
          <cell r="AB137">
            <v>325.66666666666669</v>
          </cell>
          <cell r="AC137">
            <v>325.66666666666669</v>
          </cell>
          <cell r="AD137">
            <v>325.66666666666669</v>
          </cell>
          <cell r="AE137">
            <v>325.66666666666669</v>
          </cell>
          <cell r="AF137">
            <v>325.66666666666669</v>
          </cell>
          <cell r="AG137">
            <v>325.66666666666669</v>
          </cell>
          <cell r="AH137">
            <v>325.66666666666669</v>
          </cell>
          <cell r="AI137">
            <v>325.66666666666669</v>
          </cell>
          <cell r="AJ137">
            <v>325.66666666666669</v>
          </cell>
          <cell r="AK137">
            <v>3907.9999999999995</v>
          </cell>
          <cell r="AL137">
            <v>0</v>
          </cell>
        </row>
        <row r="138">
          <cell r="B138">
            <v>0</v>
          </cell>
          <cell r="C138">
            <v>0</v>
          </cell>
          <cell r="D138" t="str">
            <v>CUSCONN101CCONCOMMON</v>
          </cell>
          <cell r="E138" t="str">
            <v>100013932</v>
          </cell>
          <cell r="F138" t="str">
            <v>95000</v>
          </cell>
          <cell r="G138" t="str">
            <v>Internal Training &amp; Development</v>
          </cell>
          <cell r="H138" t="str">
            <v>311</v>
          </cell>
          <cell r="I138" t="str">
            <v>101</v>
          </cell>
          <cell r="J138" t="str">
            <v>5065</v>
          </cell>
          <cell r="K138" t="str">
            <v>Vehicle</v>
          </cell>
          <cell r="L138" t="str">
            <v>Vehicle</v>
          </cell>
          <cell r="M138" t="str">
            <v>VECV - Cargo Van</v>
          </cell>
          <cell r="O138">
            <v>14</v>
          </cell>
          <cell r="Q138">
            <v>0</v>
          </cell>
          <cell r="R138">
            <v>688</v>
          </cell>
          <cell r="S138">
            <v>9632</v>
          </cell>
          <cell r="T138" t="str">
            <v>651000311-101-5065</v>
          </cell>
          <cell r="U138" t="str">
            <v>651000</v>
          </cell>
          <cell r="V138" t="str">
            <v>Direct work order charges - Vehicles used</v>
          </cell>
          <cell r="X138">
            <v>9632</v>
          </cell>
          <cell r="Y138">
            <v>802.66666666666663</v>
          </cell>
          <cell r="Z138">
            <v>802.66666666666663</v>
          </cell>
          <cell r="AA138">
            <v>802.66666666666663</v>
          </cell>
          <cell r="AB138">
            <v>802.66666666666663</v>
          </cell>
          <cell r="AC138">
            <v>802.66666666666663</v>
          </cell>
          <cell r="AD138">
            <v>802.66666666666663</v>
          </cell>
          <cell r="AE138">
            <v>802.66666666666663</v>
          </cell>
          <cell r="AF138">
            <v>802.66666666666663</v>
          </cell>
          <cell r="AG138">
            <v>802.66666666666663</v>
          </cell>
          <cell r="AH138">
            <v>802.66666666666663</v>
          </cell>
          <cell r="AI138">
            <v>802.66666666666663</v>
          </cell>
          <cell r="AJ138">
            <v>802.66666666666663</v>
          </cell>
          <cell r="AK138">
            <v>9632</v>
          </cell>
          <cell r="AL138">
            <v>0</v>
          </cell>
        </row>
        <row r="139">
          <cell r="B139">
            <v>18</v>
          </cell>
          <cell r="C139">
            <v>0</v>
          </cell>
          <cell r="D139" t="str">
            <v>CUSCONN101CCONCOMMON</v>
          </cell>
          <cell r="E139" t="str">
            <v>100013933</v>
          </cell>
          <cell r="F139" t="str">
            <v>95100</v>
          </cell>
          <cell r="G139" t="str">
            <v>External Training &amp; Development</v>
          </cell>
          <cell r="H139" t="str">
            <v>311</v>
          </cell>
          <cell r="I139" t="str">
            <v>101</v>
          </cell>
          <cell r="J139" t="str">
            <v>5065</v>
          </cell>
          <cell r="K139" t="str">
            <v>A/P</v>
          </cell>
          <cell r="L139" t="str">
            <v>SA39 - Outside Service Provider</v>
          </cell>
          <cell r="M139" t="str">
            <v>A/P</v>
          </cell>
          <cell r="N139">
            <v>2500</v>
          </cell>
          <cell r="O139">
            <v>0</v>
          </cell>
          <cell r="Q139">
            <v>0</v>
          </cell>
          <cell r="S139">
            <v>0</v>
          </cell>
          <cell r="T139" t="str">
            <v>754000311-101-5065</v>
          </cell>
          <cell r="U139" t="str">
            <v>754000</v>
          </cell>
          <cell r="V139" t="str">
            <v>Outside service provider</v>
          </cell>
          <cell r="X139">
            <v>2500</v>
          </cell>
          <cell r="Y139">
            <v>208.33333333333334</v>
          </cell>
          <cell r="Z139">
            <v>208.33333333333334</v>
          </cell>
          <cell r="AA139">
            <v>208.33333333333334</v>
          </cell>
          <cell r="AB139">
            <v>208.33333333333334</v>
          </cell>
          <cell r="AC139">
            <v>208.33333333333334</v>
          </cell>
          <cell r="AD139">
            <v>208.33333333333334</v>
          </cell>
          <cell r="AE139">
            <v>208.33333333333334</v>
          </cell>
          <cell r="AF139">
            <v>208.33333333333334</v>
          </cell>
          <cell r="AG139">
            <v>208.33333333333334</v>
          </cell>
          <cell r="AH139">
            <v>208.33333333333334</v>
          </cell>
          <cell r="AI139">
            <v>208.33333333333334</v>
          </cell>
          <cell r="AJ139">
            <v>208.33333333333334</v>
          </cell>
          <cell r="AK139">
            <v>2500</v>
          </cell>
          <cell r="AL139">
            <v>0</v>
          </cell>
        </row>
        <row r="140">
          <cell r="B140">
            <v>0</v>
          </cell>
          <cell r="C140">
            <v>0</v>
          </cell>
          <cell r="D140" t="str">
            <v>CUSCONN101CCONCOMMON</v>
          </cell>
          <cell r="E140" t="str">
            <v>100013933</v>
          </cell>
          <cell r="F140" t="str">
            <v>95100</v>
          </cell>
          <cell r="G140" t="str">
            <v>External Training &amp; Development</v>
          </cell>
          <cell r="H140" t="str">
            <v>311</v>
          </cell>
          <cell r="I140" t="str">
            <v>101</v>
          </cell>
          <cell r="J140" t="str">
            <v>5065</v>
          </cell>
          <cell r="K140" t="str">
            <v>Project Time</v>
          </cell>
          <cell r="L140" t="str">
            <v>Project Time</v>
          </cell>
          <cell r="M140" t="str">
            <v>MANAGER, CUSTOMER CONNECTIONS</v>
          </cell>
          <cell r="O140">
            <v>90.150380859375005</v>
          </cell>
          <cell r="P140">
            <v>16</v>
          </cell>
          <cell r="Q140">
            <v>1442.4060937500001</v>
          </cell>
          <cell r="S140">
            <v>0</v>
          </cell>
          <cell r="T140" t="str">
            <v>609000311-101-5065</v>
          </cell>
          <cell r="U140" t="str">
            <v>609000</v>
          </cell>
          <cell r="V140" t="str">
            <v>Direct labour - Project (ABC costs)</v>
          </cell>
          <cell r="X140">
            <v>1442</v>
          </cell>
          <cell r="Y140">
            <v>120.16666666666667</v>
          </cell>
          <cell r="Z140">
            <v>120.16666666666667</v>
          </cell>
          <cell r="AA140">
            <v>120.16666666666667</v>
          </cell>
          <cell r="AB140">
            <v>120.16666666666667</v>
          </cell>
          <cell r="AC140">
            <v>120.16666666666667</v>
          </cell>
          <cell r="AD140">
            <v>120.16666666666667</v>
          </cell>
          <cell r="AE140">
            <v>120.16666666666667</v>
          </cell>
          <cell r="AF140">
            <v>120.16666666666667</v>
          </cell>
          <cell r="AG140">
            <v>120.16666666666667</v>
          </cell>
          <cell r="AH140">
            <v>120.16666666666667</v>
          </cell>
          <cell r="AI140">
            <v>120.16666666666667</v>
          </cell>
          <cell r="AJ140">
            <v>120.16666666666667</v>
          </cell>
          <cell r="AK140">
            <v>1442.0000000000002</v>
          </cell>
          <cell r="AL140">
            <v>0</v>
          </cell>
        </row>
        <row r="141">
          <cell r="B141">
            <v>0</v>
          </cell>
          <cell r="C141">
            <v>0</v>
          </cell>
          <cell r="D141" t="str">
            <v>CUSCONN101CCONCOMMON</v>
          </cell>
          <cell r="E141" t="str">
            <v>100013933</v>
          </cell>
          <cell r="F141" t="str">
            <v>95100</v>
          </cell>
          <cell r="G141" t="str">
            <v>External Training &amp; Development</v>
          </cell>
          <cell r="H141" t="str">
            <v>311</v>
          </cell>
          <cell r="I141" t="str">
            <v>101</v>
          </cell>
          <cell r="J141" t="str">
            <v>5065</v>
          </cell>
          <cell r="K141" t="str">
            <v>Workorder Time</v>
          </cell>
          <cell r="L141" t="str">
            <v>Workorder Time</v>
          </cell>
          <cell r="M141" t="str">
            <v>METER SUPPORT CLERK</v>
          </cell>
          <cell r="O141">
            <v>42.023799479166669</v>
          </cell>
          <cell r="P141">
            <v>21</v>
          </cell>
          <cell r="Q141">
            <v>882.4997890625001</v>
          </cell>
          <cell r="S141">
            <v>0</v>
          </cell>
          <cell r="T141" t="str">
            <v>608000311-101-5065</v>
          </cell>
          <cell r="U141" t="str">
            <v>608000</v>
          </cell>
          <cell r="V141" t="str">
            <v>Direct labour - Work order</v>
          </cell>
          <cell r="W141" t="str">
            <v>1 day per clerk</v>
          </cell>
          <cell r="X141">
            <v>882</v>
          </cell>
          <cell r="Y141">
            <v>73.5</v>
          </cell>
          <cell r="Z141">
            <v>73.5</v>
          </cell>
          <cell r="AA141">
            <v>73.5</v>
          </cell>
          <cell r="AB141">
            <v>73.5</v>
          </cell>
          <cell r="AC141">
            <v>73.5</v>
          </cell>
          <cell r="AD141">
            <v>73.5</v>
          </cell>
          <cell r="AE141">
            <v>73.5</v>
          </cell>
          <cell r="AF141">
            <v>73.5</v>
          </cell>
          <cell r="AG141">
            <v>73.5</v>
          </cell>
          <cell r="AH141">
            <v>73.5</v>
          </cell>
          <cell r="AI141">
            <v>73.5</v>
          </cell>
          <cell r="AJ141">
            <v>73.5</v>
          </cell>
          <cell r="AK141">
            <v>882</v>
          </cell>
          <cell r="AL141">
            <v>0</v>
          </cell>
        </row>
        <row r="142">
          <cell r="B142">
            <v>0</v>
          </cell>
          <cell r="C142">
            <v>0</v>
          </cell>
          <cell r="D142" t="str">
            <v>CUSCONN101CCONCOMMON</v>
          </cell>
          <cell r="E142" t="str">
            <v>100013933</v>
          </cell>
          <cell r="F142" t="str">
            <v>95100</v>
          </cell>
          <cell r="G142" t="str">
            <v>External Training &amp; Development</v>
          </cell>
          <cell r="H142" t="str">
            <v>311</v>
          </cell>
          <cell r="I142" t="str">
            <v>101</v>
          </cell>
          <cell r="J142" t="str">
            <v>5065</v>
          </cell>
          <cell r="K142" t="str">
            <v>Workorder Time</v>
          </cell>
          <cell r="L142" t="str">
            <v>Workorder Time</v>
          </cell>
          <cell r="M142" t="str">
            <v>Meterperson - 1st Class</v>
          </cell>
          <cell r="O142">
            <v>67.801499023437501</v>
          </cell>
          <cell r="P142">
            <v>40</v>
          </cell>
          <cell r="Q142">
            <v>2712.0599609374999</v>
          </cell>
          <cell r="S142">
            <v>0</v>
          </cell>
          <cell r="T142" t="str">
            <v>608000311-101-5065</v>
          </cell>
          <cell r="U142" t="str">
            <v>608000</v>
          </cell>
          <cell r="V142" t="str">
            <v>Direct labour - Work order</v>
          </cell>
          <cell r="W142" t="str">
            <v>10 x 4 hours</v>
          </cell>
          <cell r="X142">
            <v>2712</v>
          </cell>
          <cell r="Y142">
            <v>226</v>
          </cell>
          <cell r="Z142">
            <v>226</v>
          </cell>
          <cell r="AA142">
            <v>226</v>
          </cell>
          <cell r="AB142">
            <v>226</v>
          </cell>
          <cell r="AC142">
            <v>226</v>
          </cell>
          <cell r="AD142">
            <v>226</v>
          </cell>
          <cell r="AE142">
            <v>226</v>
          </cell>
          <cell r="AF142">
            <v>226</v>
          </cell>
          <cell r="AG142">
            <v>226</v>
          </cell>
          <cell r="AH142">
            <v>226</v>
          </cell>
          <cell r="AI142">
            <v>226</v>
          </cell>
          <cell r="AJ142">
            <v>226</v>
          </cell>
          <cell r="AK142">
            <v>2712</v>
          </cell>
          <cell r="AL142">
            <v>0</v>
          </cell>
        </row>
        <row r="143">
          <cell r="B143">
            <v>0</v>
          </cell>
          <cell r="C143">
            <v>0</v>
          </cell>
          <cell r="D143" t="str">
            <v>CUSCONN101CCONCOMMON</v>
          </cell>
          <cell r="E143" t="str">
            <v>100013933</v>
          </cell>
          <cell r="F143" t="str">
            <v>95100</v>
          </cell>
          <cell r="G143" t="str">
            <v>External Training &amp; Development</v>
          </cell>
          <cell r="H143" t="str">
            <v>311</v>
          </cell>
          <cell r="I143" t="str">
            <v>101</v>
          </cell>
          <cell r="J143" t="str">
            <v>5065</v>
          </cell>
          <cell r="K143" t="str">
            <v>Workorder Time</v>
          </cell>
          <cell r="L143" t="str">
            <v>Workorder Time</v>
          </cell>
          <cell r="M143" t="str">
            <v>Meterperson - 2nd Class</v>
          </cell>
          <cell r="O143">
            <v>62.809501953125</v>
          </cell>
          <cell r="P143">
            <v>80</v>
          </cell>
          <cell r="Q143">
            <v>5024.7601562500004</v>
          </cell>
          <cell r="S143">
            <v>0</v>
          </cell>
          <cell r="T143" t="str">
            <v>608000311-101-5065</v>
          </cell>
          <cell r="U143" t="str">
            <v>608000</v>
          </cell>
          <cell r="V143" t="str">
            <v>Direct labour - Work order</v>
          </cell>
          <cell r="W143" t="str">
            <v>MEARIE Training</v>
          </cell>
          <cell r="X143">
            <v>5025</v>
          </cell>
          <cell r="Y143">
            <v>418.75</v>
          </cell>
          <cell r="Z143">
            <v>418.75</v>
          </cell>
          <cell r="AA143">
            <v>418.75</v>
          </cell>
          <cell r="AB143">
            <v>418.75</v>
          </cell>
          <cell r="AC143">
            <v>418.75</v>
          </cell>
          <cell r="AD143">
            <v>418.75</v>
          </cell>
          <cell r="AE143">
            <v>418.75</v>
          </cell>
          <cell r="AF143">
            <v>418.75</v>
          </cell>
          <cell r="AG143">
            <v>418.75</v>
          </cell>
          <cell r="AH143">
            <v>418.75</v>
          </cell>
          <cell r="AI143">
            <v>418.75</v>
          </cell>
          <cell r="AJ143">
            <v>418.75</v>
          </cell>
          <cell r="AK143">
            <v>5025</v>
          </cell>
          <cell r="AL143">
            <v>0</v>
          </cell>
        </row>
        <row r="144">
          <cell r="B144">
            <v>0</v>
          </cell>
          <cell r="C144">
            <v>0</v>
          </cell>
          <cell r="D144" t="str">
            <v>CUSCONN101CCONCOMMON</v>
          </cell>
          <cell r="E144" t="str">
            <v>100013933</v>
          </cell>
          <cell r="F144" t="str">
            <v>95100</v>
          </cell>
          <cell r="G144" t="str">
            <v>External Training &amp; Development</v>
          </cell>
          <cell r="H144" t="str">
            <v>311</v>
          </cell>
          <cell r="I144" t="str">
            <v>101</v>
          </cell>
          <cell r="J144" t="str">
            <v>5065</v>
          </cell>
          <cell r="K144" t="str">
            <v>Workorder Time</v>
          </cell>
          <cell r="L144" t="str">
            <v>Workorder Time</v>
          </cell>
          <cell r="M144" t="str">
            <v>Engineering Technologist</v>
          </cell>
          <cell r="O144">
            <v>71.453197916666667</v>
          </cell>
          <cell r="P144">
            <v>14</v>
          </cell>
          <cell r="Q144">
            <v>1000.3447708333333</v>
          </cell>
          <cell r="S144">
            <v>0</v>
          </cell>
          <cell r="T144" t="str">
            <v>608000311-101-5065</v>
          </cell>
          <cell r="U144" t="str">
            <v>608000</v>
          </cell>
          <cell r="V144" t="str">
            <v>Direct labour - Work order</v>
          </cell>
          <cell r="W144" t="str">
            <v>MEARIE Training</v>
          </cell>
          <cell r="X144">
            <v>1000</v>
          </cell>
          <cell r="Y144">
            <v>83.333333333333329</v>
          </cell>
          <cell r="Z144">
            <v>83.333333333333329</v>
          </cell>
          <cell r="AA144">
            <v>83.333333333333329</v>
          </cell>
          <cell r="AB144">
            <v>83.333333333333329</v>
          </cell>
          <cell r="AC144">
            <v>83.333333333333329</v>
          </cell>
          <cell r="AD144">
            <v>83.333333333333329</v>
          </cell>
          <cell r="AE144">
            <v>83.333333333333329</v>
          </cell>
          <cell r="AF144">
            <v>83.333333333333329</v>
          </cell>
          <cell r="AG144">
            <v>83.333333333333329</v>
          </cell>
          <cell r="AH144">
            <v>83.333333333333329</v>
          </cell>
          <cell r="AI144">
            <v>83.333333333333329</v>
          </cell>
          <cell r="AJ144">
            <v>83.333333333333329</v>
          </cell>
          <cell r="AK144">
            <v>1000.0000000000001</v>
          </cell>
          <cell r="AL144">
            <v>0</v>
          </cell>
        </row>
        <row r="145">
          <cell r="B145">
            <v>0</v>
          </cell>
          <cell r="C145">
            <v>0</v>
          </cell>
          <cell r="D145" t="str">
            <v>CUSCONN101CCONCOMMON</v>
          </cell>
          <cell r="E145" t="str">
            <v>100013933</v>
          </cell>
          <cell r="F145" t="str">
            <v>95100</v>
          </cell>
          <cell r="G145" t="str">
            <v>External Training &amp; Development</v>
          </cell>
          <cell r="H145" t="str">
            <v>311</v>
          </cell>
          <cell r="I145" t="str">
            <v>101</v>
          </cell>
          <cell r="J145" t="str">
            <v>5065</v>
          </cell>
          <cell r="K145" t="str">
            <v>Workorder Time</v>
          </cell>
          <cell r="L145" t="str">
            <v>Workorder Time</v>
          </cell>
          <cell r="M145" t="str">
            <v>Engineering Technician 2</v>
          </cell>
          <cell r="O145">
            <v>51.01459895833333</v>
          </cell>
          <cell r="P145">
            <v>42</v>
          </cell>
          <cell r="Q145">
            <v>2142.61315625</v>
          </cell>
          <cell r="S145">
            <v>0</v>
          </cell>
          <cell r="T145" t="str">
            <v>608000311-101-5065</v>
          </cell>
          <cell r="U145" t="str">
            <v>608000</v>
          </cell>
          <cell r="V145" t="str">
            <v>Direct labour - Work order</v>
          </cell>
          <cell r="W145" t="str">
            <v>MEARIE Training</v>
          </cell>
          <cell r="X145">
            <v>2143</v>
          </cell>
          <cell r="Y145">
            <v>178.58333333333334</v>
          </cell>
          <cell r="Z145">
            <v>178.58333333333334</v>
          </cell>
          <cell r="AA145">
            <v>178.58333333333334</v>
          </cell>
          <cell r="AB145">
            <v>178.58333333333334</v>
          </cell>
          <cell r="AC145">
            <v>178.58333333333334</v>
          </cell>
          <cell r="AD145">
            <v>178.58333333333334</v>
          </cell>
          <cell r="AE145">
            <v>178.58333333333334</v>
          </cell>
          <cell r="AF145">
            <v>178.58333333333334</v>
          </cell>
          <cell r="AG145">
            <v>178.58333333333334</v>
          </cell>
          <cell r="AH145">
            <v>178.58333333333334</v>
          </cell>
          <cell r="AI145">
            <v>178.58333333333334</v>
          </cell>
          <cell r="AJ145">
            <v>178.58333333333334</v>
          </cell>
          <cell r="AK145">
            <v>2142.9999999999995</v>
          </cell>
          <cell r="AL145">
            <v>0</v>
          </cell>
        </row>
        <row r="146">
          <cell r="B146">
            <v>0</v>
          </cell>
          <cell r="C146">
            <v>0</v>
          </cell>
          <cell r="D146" t="str">
            <v>CUSCONN101CCONCOMMON</v>
          </cell>
          <cell r="E146" t="str">
            <v>100013933</v>
          </cell>
          <cell r="F146" t="str">
            <v>95100</v>
          </cell>
          <cell r="G146" t="str">
            <v>External Training &amp; Development</v>
          </cell>
          <cell r="H146" t="str">
            <v>311</v>
          </cell>
          <cell r="I146" t="str">
            <v>101</v>
          </cell>
          <cell r="J146" t="str">
            <v>5065</v>
          </cell>
          <cell r="K146" t="str">
            <v>Project Time</v>
          </cell>
          <cell r="L146" t="str">
            <v>Project Time</v>
          </cell>
          <cell r="M146" t="str">
            <v>SUPERVISOR, CUSTOMER CONNECTIONS</v>
          </cell>
          <cell r="O146">
            <v>84.962177734375004</v>
          </cell>
          <cell r="P146">
            <v>16</v>
          </cell>
          <cell r="Q146">
            <v>1359.3948437500001</v>
          </cell>
          <cell r="S146">
            <v>0</v>
          </cell>
          <cell r="T146" t="str">
            <v>609000311-101-5065</v>
          </cell>
          <cell r="U146" t="str">
            <v>609000</v>
          </cell>
          <cell r="V146" t="str">
            <v>Direct labour - Project (ABC costs)</v>
          </cell>
          <cell r="X146">
            <v>1359</v>
          </cell>
          <cell r="Y146">
            <v>113.25</v>
          </cell>
          <cell r="Z146">
            <v>113.25</v>
          </cell>
          <cell r="AA146">
            <v>113.25</v>
          </cell>
          <cell r="AB146">
            <v>113.25</v>
          </cell>
          <cell r="AC146">
            <v>113.25</v>
          </cell>
          <cell r="AD146">
            <v>113.25</v>
          </cell>
          <cell r="AE146">
            <v>113.25</v>
          </cell>
          <cell r="AF146">
            <v>113.25</v>
          </cell>
          <cell r="AG146">
            <v>113.25</v>
          </cell>
          <cell r="AH146">
            <v>113.25</v>
          </cell>
          <cell r="AI146">
            <v>113.25</v>
          </cell>
          <cell r="AJ146">
            <v>113.25</v>
          </cell>
          <cell r="AK146">
            <v>1359</v>
          </cell>
          <cell r="AL146">
            <v>0</v>
          </cell>
        </row>
        <row r="147">
          <cell r="B147">
            <v>0</v>
          </cell>
          <cell r="C147">
            <v>0</v>
          </cell>
          <cell r="D147" t="str">
            <v>CUSCONN101CCONCOMMON</v>
          </cell>
          <cell r="E147" t="str">
            <v>100013934</v>
          </cell>
          <cell r="F147" t="str">
            <v>96000</v>
          </cell>
          <cell r="G147" t="str">
            <v>General Administration</v>
          </cell>
          <cell r="H147" t="str">
            <v>311</v>
          </cell>
          <cell r="I147" t="str">
            <v>101</v>
          </cell>
          <cell r="J147" t="str">
            <v>5065</v>
          </cell>
          <cell r="K147" t="str">
            <v>A/P</v>
          </cell>
          <cell r="L147" t="str">
            <v>SA10 - General Office Supplies</v>
          </cell>
          <cell r="M147" t="str">
            <v>A/P</v>
          </cell>
          <cell r="N147">
            <v>7000</v>
          </cell>
          <cell r="O147">
            <v>0</v>
          </cell>
          <cell r="Q147">
            <v>0</v>
          </cell>
          <cell r="S147">
            <v>0</v>
          </cell>
          <cell r="T147" t="str">
            <v>704000311-101-5065</v>
          </cell>
          <cell r="U147" t="str">
            <v>704000</v>
          </cell>
          <cell r="V147" t="str">
            <v>General office supplies</v>
          </cell>
          <cell r="X147">
            <v>7000</v>
          </cell>
          <cell r="Y147">
            <v>583.33333333333337</v>
          </cell>
          <cell r="Z147">
            <v>583.33333333333337</v>
          </cell>
          <cell r="AA147">
            <v>583.33333333333337</v>
          </cell>
          <cell r="AB147">
            <v>583.33333333333337</v>
          </cell>
          <cell r="AC147">
            <v>583.33333333333337</v>
          </cell>
          <cell r="AD147">
            <v>583.33333333333337</v>
          </cell>
          <cell r="AE147">
            <v>583.33333333333337</v>
          </cell>
          <cell r="AF147">
            <v>583.33333333333337</v>
          </cell>
          <cell r="AG147">
            <v>583.33333333333337</v>
          </cell>
          <cell r="AH147">
            <v>583.33333333333337</v>
          </cell>
          <cell r="AI147">
            <v>583.33333333333337</v>
          </cell>
          <cell r="AJ147">
            <v>583.33333333333337</v>
          </cell>
          <cell r="AK147">
            <v>6999.9999999999991</v>
          </cell>
          <cell r="AL147">
            <v>0</v>
          </cell>
        </row>
        <row r="148">
          <cell r="B148">
            <v>0</v>
          </cell>
          <cell r="C148" t="str">
            <v>Monthly spread doesn't equal total</v>
          </cell>
          <cell r="D148" t="str">
            <v>CUSCONN101CCONCOMMON</v>
          </cell>
          <cell r="E148" t="str">
            <v>100013934</v>
          </cell>
          <cell r="F148" t="str">
            <v>96000</v>
          </cell>
          <cell r="G148" t="str">
            <v>General Administration</v>
          </cell>
          <cell r="H148" t="str">
            <v>311</v>
          </cell>
          <cell r="I148" t="str">
            <v>101</v>
          </cell>
          <cell r="J148" t="str">
            <v>5065</v>
          </cell>
          <cell r="K148" t="str">
            <v>Expense</v>
          </cell>
          <cell r="L148" t="str">
            <v>Expense</v>
          </cell>
          <cell r="M148" t="str">
            <v>Expense</v>
          </cell>
          <cell r="N148">
            <v>1000</v>
          </cell>
          <cell r="O148">
            <v>0</v>
          </cell>
          <cell r="Q148">
            <v>0</v>
          </cell>
          <cell r="S148">
            <v>0</v>
          </cell>
          <cell r="T148" t="str">
            <v>311-101-5065</v>
          </cell>
          <cell r="U148" t="str">
            <v>311-10</v>
          </cell>
          <cell r="V148">
            <v>0</v>
          </cell>
          <cell r="W148" t="str">
            <v>Mileage</v>
          </cell>
          <cell r="X148">
            <v>1000</v>
          </cell>
          <cell r="AK148">
            <v>0</v>
          </cell>
          <cell r="AL148">
            <v>1000</v>
          </cell>
        </row>
        <row r="149">
          <cell r="B149">
            <v>0</v>
          </cell>
          <cell r="C149">
            <v>0</v>
          </cell>
          <cell r="D149" t="str">
            <v>CUSCONN101CCONCOMMON</v>
          </cell>
          <cell r="E149" t="str">
            <v>100013934</v>
          </cell>
          <cell r="F149" t="str">
            <v>96000</v>
          </cell>
          <cell r="G149" t="str">
            <v>General Administration</v>
          </cell>
          <cell r="H149" t="str">
            <v>311</v>
          </cell>
          <cell r="I149" t="str">
            <v>101</v>
          </cell>
          <cell r="J149" t="str">
            <v>5065</v>
          </cell>
          <cell r="K149" t="str">
            <v>Workorder Time</v>
          </cell>
          <cell r="L149" t="str">
            <v>Workorder Time</v>
          </cell>
          <cell r="M149" t="str">
            <v>Engineering Technician 2</v>
          </cell>
          <cell r="O149">
            <v>51.01459895833333</v>
          </cell>
          <cell r="P149">
            <v>208</v>
          </cell>
          <cell r="Q149">
            <v>10611.036583333333</v>
          </cell>
          <cell r="S149">
            <v>0</v>
          </cell>
          <cell r="T149" t="str">
            <v>608000311-101-5065</v>
          </cell>
          <cell r="U149" t="str">
            <v>608000</v>
          </cell>
          <cell r="V149" t="str">
            <v>Direct labour - Work order</v>
          </cell>
          <cell r="W149" t="str">
            <v>2 hour per week</v>
          </cell>
          <cell r="X149">
            <v>10611</v>
          </cell>
          <cell r="Y149">
            <v>884.25</v>
          </cell>
          <cell r="Z149">
            <v>884.25</v>
          </cell>
          <cell r="AA149">
            <v>884.25</v>
          </cell>
          <cell r="AB149">
            <v>884.25</v>
          </cell>
          <cell r="AC149">
            <v>884.25</v>
          </cell>
          <cell r="AD149">
            <v>884.25</v>
          </cell>
          <cell r="AE149">
            <v>884.25</v>
          </cell>
          <cell r="AF149">
            <v>884.25</v>
          </cell>
          <cell r="AG149">
            <v>884.25</v>
          </cell>
          <cell r="AH149">
            <v>884.25</v>
          </cell>
          <cell r="AI149">
            <v>884.25</v>
          </cell>
          <cell r="AJ149">
            <v>884.25</v>
          </cell>
          <cell r="AK149">
            <v>10611</v>
          </cell>
          <cell r="AL149">
            <v>0</v>
          </cell>
        </row>
        <row r="150">
          <cell r="B150">
            <v>0</v>
          </cell>
          <cell r="C150">
            <v>0</v>
          </cell>
          <cell r="D150" t="str">
            <v>CUSCONN101CCONCOMMON</v>
          </cell>
          <cell r="E150" t="str">
            <v>100013934</v>
          </cell>
          <cell r="F150" t="str">
            <v>96000</v>
          </cell>
          <cell r="G150" t="str">
            <v>General Administration</v>
          </cell>
          <cell r="H150" t="str">
            <v>311</v>
          </cell>
          <cell r="I150" t="str">
            <v>101</v>
          </cell>
          <cell r="J150" t="str">
            <v>5065</v>
          </cell>
          <cell r="K150" t="str">
            <v>Workorder Time</v>
          </cell>
          <cell r="L150" t="str">
            <v>Workorder Time</v>
          </cell>
          <cell r="M150" t="str">
            <v>Engineering Technologist</v>
          </cell>
          <cell r="O150">
            <v>71.453197916666667</v>
          </cell>
          <cell r="P150">
            <v>104</v>
          </cell>
          <cell r="Q150">
            <v>7431.1325833333331</v>
          </cell>
          <cell r="S150">
            <v>0</v>
          </cell>
          <cell r="T150" t="str">
            <v>608000311-101-5065</v>
          </cell>
          <cell r="U150" t="str">
            <v>608000</v>
          </cell>
          <cell r="V150" t="str">
            <v>Direct labour - Work order</v>
          </cell>
          <cell r="X150">
            <v>7431</v>
          </cell>
          <cell r="Y150">
            <v>619.25</v>
          </cell>
          <cell r="Z150">
            <v>619.25</v>
          </cell>
          <cell r="AA150">
            <v>619.25</v>
          </cell>
          <cell r="AB150">
            <v>619.25</v>
          </cell>
          <cell r="AC150">
            <v>619.25</v>
          </cell>
          <cell r="AD150">
            <v>619.25</v>
          </cell>
          <cell r="AE150">
            <v>619.25</v>
          </cell>
          <cell r="AF150">
            <v>619.25</v>
          </cell>
          <cell r="AG150">
            <v>619.25</v>
          </cell>
          <cell r="AH150">
            <v>619.25</v>
          </cell>
          <cell r="AI150">
            <v>619.25</v>
          </cell>
          <cell r="AJ150">
            <v>619.25</v>
          </cell>
          <cell r="AK150">
            <v>7431</v>
          </cell>
          <cell r="AL150">
            <v>0</v>
          </cell>
        </row>
        <row r="151">
          <cell r="B151">
            <v>0</v>
          </cell>
          <cell r="C151">
            <v>0</v>
          </cell>
          <cell r="D151" t="str">
            <v>CUSCONN101CCONCOMMON</v>
          </cell>
          <cell r="E151" t="str">
            <v>100013934</v>
          </cell>
          <cell r="F151" t="str">
            <v>96000</v>
          </cell>
          <cell r="G151" t="str">
            <v>General Administration</v>
          </cell>
          <cell r="H151" t="str">
            <v>311</v>
          </cell>
          <cell r="I151" t="str">
            <v>101</v>
          </cell>
          <cell r="J151" t="str">
            <v>5065</v>
          </cell>
          <cell r="K151" t="str">
            <v>Project Time</v>
          </cell>
          <cell r="L151" t="str">
            <v>Project Time</v>
          </cell>
          <cell r="M151" t="str">
            <v>MANAGER, CUSTOMER CONNECTIONS</v>
          </cell>
          <cell r="O151">
            <v>90.150380859375005</v>
          </cell>
          <cell r="P151">
            <v>140</v>
          </cell>
          <cell r="Q151">
            <v>12621.053320312501</v>
          </cell>
          <cell r="S151">
            <v>0</v>
          </cell>
          <cell r="T151" t="str">
            <v>609000311-101-5065</v>
          </cell>
          <cell r="U151" t="str">
            <v>609000</v>
          </cell>
          <cell r="V151" t="str">
            <v>Direct labour - Project (ABC costs)</v>
          </cell>
          <cell r="X151">
            <v>12621</v>
          </cell>
          <cell r="Y151">
            <v>1051.75</v>
          </cell>
          <cell r="Z151">
            <v>1051.75</v>
          </cell>
          <cell r="AA151">
            <v>1051.75</v>
          </cell>
          <cell r="AB151">
            <v>1051.75</v>
          </cell>
          <cell r="AC151">
            <v>1051.75</v>
          </cell>
          <cell r="AD151">
            <v>1051.75</v>
          </cell>
          <cell r="AE151">
            <v>1051.75</v>
          </cell>
          <cell r="AF151">
            <v>1051.75</v>
          </cell>
          <cell r="AG151">
            <v>1051.75</v>
          </cell>
          <cell r="AH151">
            <v>1051.75</v>
          </cell>
          <cell r="AI151">
            <v>1051.75</v>
          </cell>
          <cell r="AJ151">
            <v>1051.75</v>
          </cell>
          <cell r="AK151">
            <v>12621</v>
          </cell>
          <cell r="AL151">
            <v>0</v>
          </cell>
        </row>
        <row r="152">
          <cell r="B152">
            <v>0</v>
          </cell>
          <cell r="C152">
            <v>0</v>
          </cell>
          <cell r="D152" t="str">
            <v>CUSCONN101CCONCOMMON</v>
          </cell>
          <cell r="E152" t="str">
            <v>100013934</v>
          </cell>
          <cell r="F152" t="str">
            <v>96000</v>
          </cell>
          <cell r="G152" t="str">
            <v>General Administration</v>
          </cell>
          <cell r="H152" t="str">
            <v>311</v>
          </cell>
          <cell r="I152" t="str">
            <v>101</v>
          </cell>
          <cell r="J152" t="str">
            <v>5065</v>
          </cell>
          <cell r="K152" t="str">
            <v>Workorder Time</v>
          </cell>
          <cell r="L152" t="str">
            <v>Workorder Time</v>
          </cell>
          <cell r="M152" t="str">
            <v>METER SUPPORT CLERK</v>
          </cell>
          <cell r="O152">
            <v>42.023799479166669</v>
          </cell>
          <cell r="P152">
            <v>186</v>
          </cell>
          <cell r="Q152">
            <v>7816.4267031250001</v>
          </cell>
          <cell r="S152">
            <v>0</v>
          </cell>
          <cell r="T152" t="str">
            <v>608000311-101-5065</v>
          </cell>
          <cell r="U152" t="str">
            <v>608000</v>
          </cell>
          <cell r="V152" t="str">
            <v>Direct labour - Work order</v>
          </cell>
          <cell r="X152">
            <v>7816</v>
          </cell>
          <cell r="Y152">
            <v>651.33333333333337</v>
          </cell>
          <cell r="Z152">
            <v>651.33333333333337</v>
          </cell>
          <cell r="AA152">
            <v>651.33333333333337</v>
          </cell>
          <cell r="AB152">
            <v>651.33333333333337</v>
          </cell>
          <cell r="AC152">
            <v>651.33333333333337</v>
          </cell>
          <cell r="AD152">
            <v>651.33333333333337</v>
          </cell>
          <cell r="AE152">
            <v>651.33333333333337</v>
          </cell>
          <cell r="AF152">
            <v>651.33333333333337</v>
          </cell>
          <cell r="AG152">
            <v>651.33333333333337</v>
          </cell>
          <cell r="AH152">
            <v>651.33333333333337</v>
          </cell>
          <cell r="AI152">
            <v>651.33333333333337</v>
          </cell>
          <cell r="AJ152">
            <v>651.33333333333337</v>
          </cell>
          <cell r="AK152">
            <v>7815.9999999999991</v>
          </cell>
          <cell r="AL152">
            <v>0</v>
          </cell>
        </row>
        <row r="153">
          <cell r="B153">
            <v>0</v>
          </cell>
          <cell r="C153">
            <v>0</v>
          </cell>
          <cell r="D153" t="str">
            <v>CUSCONN101CCONCOMMON</v>
          </cell>
          <cell r="E153" t="str">
            <v>100013934</v>
          </cell>
          <cell r="F153" t="str">
            <v>96000</v>
          </cell>
          <cell r="G153" t="str">
            <v>General Administration</v>
          </cell>
          <cell r="H153" t="str">
            <v>311</v>
          </cell>
          <cell r="I153" t="str">
            <v>101</v>
          </cell>
          <cell r="J153" t="str">
            <v>5065</v>
          </cell>
          <cell r="K153" t="str">
            <v>Workorder Time</v>
          </cell>
          <cell r="L153" t="str">
            <v>Workorder Time</v>
          </cell>
          <cell r="M153" t="str">
            <v>METERPERSON, LEAD HAND</v>
          </cell>
          <cell r="O153">
            <v>73.397998046875003</v>
          </cell>
          <cell r="P153">
            <v>200</v>
          </cell>
          <cell r="Q153">
            <v>14679.599609375</v>
          </cell>
          <cell r="S153">
            <v>0</v>
          </cell>
          <cell r="T153" t="str">
            <v>608000311-101-5065</v>
          </cell>
          <cell r="U153" t="str">
            <v>608000</v>
          </cell>
          <cell r="V153" t="str">
            <v>Direct labour - Work order</v>
          </cell>
          <cell r="X153">
            <v>14680</v>
          </cell>
          <cell r="Y153">
            <v>1223.3333333333333</v>
          </cell>
          <cell r="Z153">
            <v>1223.3333333333333</v>
          </cell>
          <cell r="AA153">
            <v>1223.3333333333333</v>
          </cell>
          <cell r="AB153">
            <v>1223.3333333333333</v>
          </cell>
          <cell r="AC153">
            <v>1223.3333333333333</v>
          </cell>
          <cell r="AD153">
            <v>1223.3333333333333</v>
          </cell>
          <cell r="AE153">
            <v>1223.3333333333333</v>
          </cell>
          <cell r="AF153">
            <v>1223.3333333333333</v>
          </cell>
          <cell r="AG153">
            <v>1223.3333333333333</v>
          </cell>
          <cell r="AH153">
            <v>1223.3333333333333</v>
          </cell>
          <cell r="AI153">
            <v>1223.3333333333333</v>
          </cell>
          <cell r="AJ153">
            <v>1223.3333333333333</v>
          </cell>
          <cell r="AK153">
            <v>14680.000000000002</v>
          </cell>
          <cell r="AL153">
            <v>0</v>
          </cell>
        </row>
        <row r="154">
          <cell r="B154">
            <v>0</v>
          </cell>
          <cell r="C154">
            <v>0</v>
          </cell>
          <cell r="D154" t="str">
            <v>CUSCONN101CCONCOMMON</v>
          </cell>
          <cell r="E154" t="str">
            <v>100013934</v>
          </cell>
          <cell r="F154" t="str">
            <v>96000</v>
          </cell>
          <cell r="G154" t="str">
            <v>General Administration</v>
          </cell>
          <cell r="H154" t="str">
            <v>311</v>
          </cell>
          <cell r="I154" t="str">
            <v>101</v>
          </cell>
          <cell r="J154" t="str">
            <v>5065</v>
          </cell>
          <cell r="K154" t="str">
            <v>Workorder Time</v>
          </cell>
          <cell r="L154" t="str">
            <v>Workorder Time</v>
          </cell>
          <cell r="M154" t="str">
            <v>Summer Student</v>
          </cell>
          <cell r="O154">
            <v>14.56</v>
          </cell>
          <cell r="P154">
            <v>500</v>
          </cell>
          <cell r="Q154">
            <v>7280</v>
          </cell>
          <cell r="S154">
            <v>0</v>
          </cell>
          <cell r="T154" t="str">
            <v>608000311-101-5065</v>
          </cell>
          <cell r="U154" t="str">
            <v>608000</v>
          </cell>
          <cell r="V154" t="str">
            <v>Direct labour - Work order</v>
          </cell>
          <cell r="X154">
            <v>7280</v>
          </cell>
          <cell r="Y154">
            <v>606.66666666666663</v>
          </cell>
          <cell r="Z154">
            <v>606.66666666666663</v>
          </cell>
          <cell r="AA154">
            <v>606.66666666666663</v>
          </cell>
          <cell r="AB154">
            <v>606.66666666666663</v>
          </cell>
          <cell r="AC154">
            <v>606.66666666666663</v>
          </cell>
          <cell r="AD154">
            <v>606.66666666666663</v>
          </cell>
          <cell r="AE154">
            <v>606.66666666666663</v>
          </cell>
          <cell r="AF154">
            <v>606.66666666666663</v>
          </cell>
          <cell r="AG154">
            <v>606.66666666666663</v>
          </cell>
          <cell r="AH154">
            <v>606.66666666666663</v>
          </cell>
          <cell r="AI154">
            <v>606.66666666666663</v>
          </cell>
          <cell r="AJ154">
            <v>606.66666666666663</v>
          </cell>
          <cell r="AK154">
            <v>7280.0000000000009</v>
          </cell>
          <cell r="AL154">
            <v>0</v>
          </cell>
        </row>
        <row r="155">
          <cell r="B155">
            <v>0</v>
          </cell>
          <cell r="C155">
            <v>0</v>
          </cell>
          <cell r="D155" t="str">
            <v>CUSCONN101CCONCOMMON</v>
          </cell>
          <cell r="E155" t="str">
            <v>100013934</v>
          </cell>
          <cell r="F155" t="str">
            <v>96000</v>
          </cell>
          <cell r="G155" t="str">
            <v>General Administration</v>
          </cell>
          <cell r="H155" t="str">
            <v>311</v>
          </cell>
          <cell r="I155" t="str">
            <v>101</v>
          </cell>
          <cell r="J155" t="str">
            <v>5065</v>
          </cell>
          <cell r="K155" t="str">
            <v>Project Time</v>
          </cell>
          <cell r="L155" t="str">
            <v>Project Time</v>
          </cell>
          <cell r="M155" t="str">
            <v>SUPERVISOR, CUSTOMER CONNECTIONS</v>
          </cell>
          <cell r="O155">
            <v>84.962177734375004</v>
          </cell>
          <cell r="P155">
            <v>190</v>
          </cell>
          <cell r="Q155">
            <v>16142.813769531251</v>
          </cell>
          <cell r="S155">
            <v>0</v>
          </cell>
          <cell r="T155" t="str">
            <v>609000311-101-5065</v>
          </cell>
          <cell r="U155" t="str">
            <v>609000</v>
          </cell>
          <cell r="V155" t="str">
            <v>Direct labour - Project (ABC costs)</v>
          </cell>
          <cell r="X155">
            <v>16143</v>
          </cell>
          <cell r="Y155">
            <v>1345.25</v>
          </cell>
          <cell r="Z155">
            <v>1345.25</v>
          </cell>
          <cell r="AA155">
            <v>1345.25</v>
          </cell>
          <cell r="AB155">
            <v>1345.25</v>
          </cell>
          <cell r="AC155">
            <v>1345.25</v>
          </cell>
          <cell r="AD155">
            <v>1345.25</v>
          </cell>
          <cell r="AE155">
            <v>1345.25</v>
          </cell>
          <cell r="AF155">
            <v>1345.25</v>
          </cell>
          <cell r="AG155">
            <v>1345.25</v>
          </cell>
          <cell r="AH155">
            <v>1345.25</v>
          </cell>
          <cell r="AI155">
            <v>1345.25</v>
          </cell>
          <cell r="AJ155">
            <v>1345.25</v>
          </cell>
          <cell r="AK155">
            <v>16143</v>
          </cell>
          <cell r="AL155">
            <v>0</v>
          </cell>
        </row>
        <row r="156">
          <cell r="B156">
            <v>0</v>
          </cell>
          <cell r="C156">
            <v>0</v>
          </cell>
          <cell r="D156" t="str">
            <v>CUSCONN101CCONCOMMON</v>
          </cell>
          <cell r="E156" t="str">
            <v>100013935</v>
          </cell>
          <cell r="F156" t="str">
            <v>96100</v>
          </cell>
          <cell r="G156" t="str">
            <v>Investigate Products &amp; Services</v>
          </cell>
          <cell r="H156" t="str">
            <v>311</v>
          </cell>
          <cell r="I156" t="str">
            <v>101</v>
          </cell>
          <cell r="J156" t="str">
            <v>5065</v>
          </cell>
          <cell r="K156" t="str">
            <v>A/P</v>
          </cell>
          <cell r="L156" t="str">
            <v>SA89 - Travel and Accommodations</v>
          </cell>
          <cell r="M156" t="str">
            <v>A/P</v>
          </cell>
          <cell r="N156">
            <v>100</v>
          </cell>
          <cell r="O156">
            <v>0</v>
          </cell>
          <cell r="Q156">
            <v>0</v>
          </cell>
          <cell r="S156">
            <v>0</v>
          </cell>
          <cell r="T156" t="str">
            <v>620000311-101-5065</v>
          </cell>
          <cell r="U156" t="str">
            <v>620000</v>
          </cell>
          <cell r="V156" t="str">
            <v>Travel and accommodations</v>
          </cell>
          <cell r="X156">
            <v>100</v>
          </cell>
          <cell r="Y156">
            <v>8.3333333333333339</v>
          </cell>
          <cell r="Z156">
            <v>8.3333333333333339</v>
          </cell>
          <cell r="AA156">
            <v>8.3333333333333339</v>
          </cell>
          <cell r="AB156">
            <v>8.3333333333333339</v>
          </cell>
          <cell r="AC156">
            <v>8.3333333333333339</v>
          </cell>
          <cell r="AD156">
            <v>8.3333333333333339</v>
          </cell>
          <cell r="AE156">
            <v>8.3333333333333339</v>
          </cell>
          <cell r="AF156">
            <v>8.3333333333333339</v>
          </cell>
          <cell r="AG156">
            <v>8.3333333333333339</v>
          </cell>
          <cell r="AH156">
            <v>8.3333333333333339</v>
          </cell>
          <cell r="AI156">
            <v>8.3333333333333339</v>
          </cell>
          <cell r="AJ156">
            <v>8.3333333333333339</v>
          </cell>
          <cell r="AK156">
            <v>99.999999999999986</v>
          </cell>
          <cell r="AL156">
            <v>0</v>
          </cell>
        </row>
        <row r="157">
          <cell r="B157">
            <v>0</v>
          </cell>
          <cell r="C157">
            <v>0</v>
          </cell>
          <cell r="D157" t="str">
            <v>CUSCONN101CCONCOMMON</v>
          </cell>
          <cell r="E157" t="str">
            <v>100013935</v>
          </cell>
          <cell r="F157" t="str">
            <v>96100</v>
          </cell>
          <cell r="G157" t="str">
            <v>Investigate Products &amp; Services</v>
          </cell>
          <cell r="H157" t="str">
            <v>311</v>
          </cell>
          <cell r="I157" t="str">
            <v>101</v>
          </cell>
          <cell r="J157" t="str">
            <v>5065</v>
          </cell>
          <cell r="K157" t="str">
            <v>Project Time</v>
          </cell>
          <cell r="L157" t="str">
            <v>Project Time</v>
          </cell>
          <cell r="M157" t="str">
            <v>MANAGER, CUSTOMER CONNECTIONS</v>
          </cell>
          <cell r="O157">
            <v>90.150380859375005</v>
          </cell>
          <cell r="P157">
            <v>12</v>
          </cell>
          <cell r="Q157">
            <v>1081.8045703125001</v>
          </cell>
          <cell r="S157">
            <v>0</v>
          </cell>
          <cell r="T157" t="str">
            <v>609000311-101-5065</v>
          </cell>
          <cell r="U157" t="str">
            <v>609000</v>
          </cell>
          <cell r="V157" t="str">
            <v>Direct labour - Project (ABC costs)</v>
          </cell>
          <cell r="X157">
            <v>1082</v>
          </cell>
          <cell r="Y157">
            <v>90.166666666666671</v>
          </cell>
          <cell r="Z157">
            <v>90.166666666666671</v>
          </cell>
          <cell r="AA157">
            <v>90.166666666666671</v>
          </cell>
          <cell r="AB157">
            <v>90.166666666666671</v>
          </cell>
          <cell r="AC157">
            <v>90.166666666666671</v>
          </cell>
          <cell r="AD157">
            <v>90.166666666666671</v>
          </cell>
          <cell r="AE157">
            <v>90.166666666666671</v>
          </cell>
          <cell r="AF157">
            <v>90.166666666666671</v>
          </cell>
          <cell r="AG157">
            <v>90.166666666666671</v>
          </cell>
          <cell r="AH157">
            <v>90.166666666666671</v>
          </cell>
          <cell r="AI157">
            <v>90.166666666666671</v>
          </cell>
          <cell r="AJ157">
            <v>90.166666666666671</v>
          </cell>
          <cell r="AK157">
            <v>1081.9999999999998</v>
          </cell>
          <cell r="AL157">
            <v>0</v>
          </cell>
        </row>
        <row r="158">
          <cell r="B158">
            <v>0</v>
          </cell>
          <cell r="C158">
            <v>0</v>
          </cell>
          <cell r="D158" t="str">
            <v>CUSCONN101CCONCOMMON</v>
          </cell>
          <cell r="E158" t="str">
            <v>100013935</v>
          </cell>
          <cell r="F158" t="str">
            <v>96100</v>
          </cell>
          <cell r="G158" t="str">
            <v>Investigate Products &amp; Services</v>
          </cell>
          <cell r="H158" t="str">
            <v>311</v>
          </cell>
          <cell r="I158" t="str">
            <v>101</v>
          </cell>
          <cell r="J158" t="str">
            <v>5065</v>
          </cell>
          <cell r="K158" t="str">
            <v>Project Time</v>
          </cell>
          <cell r="L158" t="str">
            <v>Project Time</v>
          </cell>
          <cell r="M158" t="str">
            <v>SUPERVISOR, CUSTOMER CONNECTIONS</v>
          </cell>
          <cell r="O158">
            <v>84.962177734375004</v>
          </cell>
          <cell r="P158">
            <v>24</v>
          </cell>
          <cell r="Q158">
            <v>2039.092265625</v>
          </cell>
          <cell r="S158">
            <v>0</v>
          </cell>
          <cell r="T158" t="str">
            <v>609000311-101-5065</v>
          </cell>
          <cell r="U158" t="str">
            <v>609000</v>
          </cell>
          <cell r="V158" t="str">
            <v>Direct labour - Project (ABC costs)</v>
          </cell>
          <cell r="X158">
            <v>2039</v>
          </cell>
          <cell r="Y158">
            <v>169.91666666666666</v>
          </cell>
          <cell r="Z158">
            <v>169.91666666666666</v>
          </cell>
          <cell r="AA158">
            <v>169.91666666666666</v>
          </cell>
          <cell r="AB158">
            <v>169.91666666666666</v>
          </cell>
          <cell r="AC158">
            <v>169.91666666666666</v>
          </cell>
          <cell r="AD158">
            <v>169.91666666666666</v>
          </cell>
          <cell r="AE158">
            <v>169.91666666666666</v>
          </cell>
          <cell r="AF158">
            <v>169.91666666666666</v>
          </cell>
          <cell r="AG158">
            <v>169.91666666666666</v>
          </cell>
          <cell r="AH158">
            <v>169.91666666666666</v>
          </cell>
          <cell r="AI158">
            <v>169.91666666666666</v>
          </cell>
          <cell r="AJ158">
            <v>169.91666666666666</v>
          </cell>
          <cell r="AK158">
            <v>2039.0000000000002</v>
          </cell>
          <cell r="AL158">
            <v>0</v>
          </cell>
        </row>
        <row r="159">
          <cell r="B159">
            <v>0</v>
          </cell>
          <cell r="C159">
            <v>0</v>
          </cell>
          <cell r="D159" t="str">
            <v>CUSCONN101CCONCOMMON</v>
          </cell>
          <cell r="E159" t="str">
            <v>100013935</v>
          </cell>
          <cell r="F159" t="str">
            <v>96100</v>
          </cell>
          <cell r="G159" t="str">
            <v>Investigate Products &amp; Services</v>
          </cell>
          <cell r="H159" t="str">
            <v>311</v>
          </cell>
          <cell r="I159" t="str">
            <v>101</v>
          </cell>
          <cell r="J159" t="str">
            <v>5065</v>
          </cell>
          <cell r="K159" t="str">
            <v>Project Time</v>
          </cell>
          <cell r="L159" t="str">
            <v>Project Time</v>
          </cell>
          <cell r="O159">
            <v>0</v>
          </cell>
          <cell r="Q159">
            <v>0</v>
          </cell>
          <cell r="S159">
            <v>0</v>
          </cell>
          <cell r="T159" t="str">
            <v>609000311-101-5065</v>
          </cell>
          <cell r="U159" t="str">
            <v>609000</v>
          </cell>
          <cell r="V159" t="str">
            <v>Direct labour - Project (ABC costs)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</row>
        <row r="160">
          <cell r="B160">
            <v>0</v>
          </cell>
          <cell r="C160">
            <v>0</v>
          </cell>
          <cell r="D160" t="str">
            <v>CUSCONN101CCONCOMMON</v>
          </cell>
          <cell r="E160" t="str">
            <v>100013936</v>
          </cell>
          <cell r="F160" t="str">
            <v>96300</v>
          </cell>
          <cell r="G160" t="str">
            <v>Manage Procurement</v>
          </cell>
          <cell r="H160" t="str">
            <v>311</v>
          </cell>
          <cell r="I160" t="str">
            <v>101</v>
          </cell>
          <cell r="J160" t="str">
            <v>5065</v>
          </cell>
          <cell r="K160" t="str">
            <v>Project Time</v>
          </cell>
          <cell r="L160" t="str">
            <v>Project Time</v>
          </cell>
          <cell r="M160" t="str">
            <v>MANAGER, CUSTOMER CONNECTIONS</v>
          </cell>
          <cell r="O160">
            <v>90.150380859375005</v>
          </cell>
          <cell r="Q160">
            <v>0</v>
          </cell>
          <cell r="S160">
            <v>0</v>
          </cell>
          <cell r="T160" t="str">
            <v>609000311-101-5065</v>
          </cell>
          <cell r="U160" t="str">
            <v>609000</v>
          </cell>
          <cell r="V160" t="str">
            <v>Direct labour - Project (ABC costs)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</row>
        <row r="161">
          <cell r="B161">
            <v>0</v>
          </cell>
          <cell r="C161">
            <v>0</v>
          </cell>
          <cell r="D161" t="str">
            <v>CUSCONN101CCONCOMMON</v>
          </cell>
          <cell r="E161" t="str">
            <v>100013936</v>
          </cell>
          <cell r="F161" t="str">
            <v>96300</v>
          </cell>
          <cell r="G161" t="str">
            <v>Manage Procurement</v>
          </cell>
          <cell r="H161" t="str">
            <v>311</v>
          </cell>
          <cell r="I161" t="str">
            <v>101</v>
          </cell>
          <cell r="J161" t="str">
            <v>5065</v>
          </cell>
          <cell r="K161" t="str">
            <v>Project Time</v>
          </cell>
          <cell r="L161" t="str">
            <v>Project Time</v>
          </cell>
          <cell r="M161" t="str">
            <v>SUPERVISOR, CUSTOMER CONNECTIONS</v>
          </cell>
          <cell r="O161">
            <v>84.962177734375004</v>
          </cell>
          <cell r="P161">
            <v>40</v>
          </cell>
          <cell r="Q161">
            <v>3398.4871093750003</v>
          </cell>
          <cell r="S161">
            <v>0</v>
          </cell>
          <cell r="T161" t="str">
            <v>609000311-101-5065</v>
          </cell>
          <cell r="U161" t="str">
            <v>609000</v>
          </cell>
          <cell r="V161" t="str">
            <v>Direct labour - Project (ABC costs)</v>
          </cell>
          <cell r="X161">
            <v>3398</v>
          </cell>
          <cell r="Y161">
            <v>283.16666666666669</v>
          </cell>
          <cell r="Z161">
            <v>283.16666666666669</v>
          </cell>
          <cell r="AA161">
            <v>283.16666666666669</v>
          </cell>
          <cell r="AB161">
            <v>283.16666666666669</v>
          </cell>
          <cell r="AC161">
            <v>283.16666666666669</v>
          </cell>
          <cell r="AD161">
            <v>283.16666666666669</v>
          </cell>
          <cell r="AE161">
            <v>283.16666666666669</v>
          </cell>
          <cell r="AF161">
            <v>283.16666666666669</v>
          </cell>
          <cell r="AG161">
            <v>283.16666666666669</v>
          </cell>
          <cell r="AH161">
            <v>283.16666666666669</v>
          </cell>
          <cell r="AI161">
            <v>283.16666666666669</v>
          </cell>
          <cell r="AJ161">
            <v>283.16666666666669</v>
          </cell>
          <cell r="AK161">
            <v>3397.9999999999995</v>
          </cell>
          <cell r="AL161">
            <v>0</v>
          </cell>
        </row>
        <row r="162">
          <cell r="B162">
            <v>0</v>
          </cell>
          <cell r="C162">
            <v>0</v>
          </cell>
          <cell r="D162" t="str">
            <v>CUSCONN101CCONCOMMON</v>
          </cell>
          <cell r="E162" t="str">
            <v>100013936</v>
          </cell>
          <cell r="F162" t="str">
            <v>96300</v>
          </cell>
          <cell r="G162" t="str">
            <v>Manage Procurement</v>
          </cell>
          <cell r="H162" t="str">
            <v>311</v>
          </cell>
          <cell r="I162" t="str">
            <v>101</v>
          </cell>
          <cell r="J162" t="str">
            <v>5065</v>
          </cell>
          <cell r="K162" t="str">
            <v>Project Time</v>
          </cell>
          <cell r="L162" t="str">
            <v>Project Time</v>
          </cell>
          <cell r="O162">
            <v>0</v>
          </cell>
          <cell r="Q162">
            <v>0</v>
          </cell>
          <cell r="S162">
            <v>0</v>
          </cell>
          <cell r="T162" t="str">
            <v>609000311-101-5065</v>
          </cell>
          <cell r="U162" t="str">
            <v>609000</v>
          </cell>
          <cell r="V162" t="str">
            <v>Direct labour - Project (ABC costs)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</row>
        <row r="163">
          <cell r="B163">
            <v>0</v>
          </cell>
          <cell r="C163">
            <v>0</v>
          </cell>
          <cell r="D163" t="str">
            <v>CUSCONN101CCONCOMMON</v>
          </cell>
          <cell r="E163" t="str">
            <v>100013937</v>
          </cell>
          <cell r="F163" t="str">
            <v>96500</v>
          </cell>
          <cell r="G163" t="str">
            <v>Lunches and/or Breaks</v>
          </cell>
          <cell r="H163" t="str">
            <v>311</v>
          </cell>
          <cell r="I163" t="str">
            <v>101</v>
          </cell>
          <cell r="J163" t="str">
            <v>5065</v>
          </cell>
          <cell r="K163" t="str">
            <v>A/P</v>
          </cell>
          <cell r="L163" t="str">
            <v>SA90 - Meals and Entertainment</v>
          </cell>
          <cell r="M163" t="str">
            <v>A/P</v>
          </cell>
          <cell r="N163">
            <v>1300</v>
          </cell>
          <cell r="O163">
            <v>0</v>
          </cell>
          <cell r="Q163">
            <v>0</v>
          </cell>
          <cell r="S163">
            <v>0</v>
          </cell>
          <cell r="T163" t="str">
            <v>622000311-101-5065</v>
          </cell>
          <cell r="U163" t="str">
            <v>622000</v>
          </cell>
          <cell r="V163" t="str">
            <v>Meals and entertainment</v>
          </cell>
          <cell r="X163">
            <v>1300</v>
          </cell>
          <cell r="Y163">
            <v>108.33333333333333</v>
          </cell>
          <cell r="Z163">
            <v>108.33333333333333</v>
          </cell>
          <cell r="AA163">
            <v>108.33333333333333</v>
          </cell>
          <cell r="AB163">
            <v>108.33333333333333</v>
          </cell>
          <cell r="AC163">
            <v>108.33333333333333</v>
          </cell>
          <cell r="AD163">
            <v>108.33333333333333</v>
          </cell>
          <cell r="AE163">
            <v>108.33333333333333</v>
          </cell>
          <cell r="AF163">
            <v>108.33333333333333</v>
          </cell>
          <cell r="AG163">
            <v>108.33333333333333</v>
          </cell>
          <cell r="AH163">
            <v>108.33333333333333</v>
          </cell>
          <cell r="AI163">
            <v>108.33333333333333</v>
          </cell>
          <cell r="AJ163">
            <v>108.33333333333333</v>
          </cell>
          <cell r="AK163">
            <v>1300</v>
          </cell>
          <cell r="AL163">
            <v>0</v>
          </cell>
        </row>
        <row r="164">
          <cell r="B164">
            <v>0</v>
          </cell>
          <cell r="C164">
            <v>0</v>
          </cell>
          <cell r="D164" t="str">
            <v>CUSCONN101CCONCOMMON</v>
          </cell>
          <cell r="E164" t="str">
            <v>100013937</v>
          </cell>
          <cell r="F164" t="str">
            <v>96500</v>
          </cell>
          <cell r="G164" t="str">
            <v>Lunches and/or Breaks</v>
          </cell>
          <cell r="H164" t="str">
            <v>311</v>
          </cell>
          <cell r="I164" t="str">
            <v>101</v>
          </cell>
          <cell r="J164" t="str">
            <v>5065</v>
          </cell>
          <cell r="K164" t="str">
            <v>Workorder Time</v>
          </cell>
          <cell r="L164" t="str">
            <v>Workorder Time</v>
          </cell>
          <cell r="M164" t="str">
            <v>Engineering Technician 2</v>
          </cell>
          <cell r="O164">
            <v>51.01459895833333</v>
          </cell>
          <cell r="P164">
            <v>250</v>
          </cell>
          <cell r="Q164">
            <v>12753.649739583332</v>
          </cell>
          <cell r="S164">
            <v>0</v>
          </cell>
          <cell r="T164" t="str">
            <v>608000311-101-5065</v>
          </cell>
          <cell r="U164" t="str">
            <v>608000</v>
          </cell>
          <cell r="V164" t="str">
            <v>Direct labour - Work order</v>
          </cell>
          <cell r="W164" t="str">
            <v>2.5 hour per week x 50</v>
          </cell>
          <cell r="X164">
            <v>12754</v>
          </cell>
          <cell r="Y164">
            <v>1062.8333333333333</v>
          </cell>
          <cell r="Z164">
            <v>1062.8333333333333</v>
          </cell>
          <cell r="AA164">
            <v>1062.8333333333333</v>
          </cell>
          <cell r="AB164">
            <v>1062.8333333333333</v>
          </cell>
          <cell r="AC164">
            <v>1062.8333333333333</v>
          </cell>
          <cell r="AD164">
            <v>1062.8333333333333</v>
          </cell>
          <cell r="AE164">
            <v>1062.8333333333333</v>
          </cell>
          <cell r="AF164">
            <v>1062.8333333333333</v>
          </cell>
          <cell r="AG164">
            <v>1062.8333333333333</v>
          </cell>
          <cell r="AH164">
            <v>1062.8333333333333</v>
          </cell>
          <cell r="AI164">
            <v>1062.8333333333333</v>
          </cell>
          <cell r="AJ164">
            <v>1062.8333333333333</v>
          </cell>
          <cell r="AK164">
            <v>12754.000000000002</v>
          </cell>
          <cell r="AL164">
            <v>0</v>
          </cell>
        </row>
        <row r="165">
          <cell r="B165">
            <v>0</v>
          </cell>
          <cell r="C165">
            <v>0</v>
          </cell>
          <cell r="D165" t="str">
            <v>CUSCONN101CCONCOMMON</v>
          </cell>
          <cell r="E165" t="str">
            <v>100013937</v>
          </cell>
          <cell r="F165" t="str">
            <v>96500</v>
          </cell>
          <cell r="G165" t="str">
            <v>Lunches and/or Breaks</v>
          </cell>
          <cell r="H165" t="str">
            <v>311</v>
          </cell>
          <cell r="I165" t="str">
            <v>101</v>
          </cell>
          <cell r="J165" t="str">
            <v>5065</v>
          </cell>
          <cell r="K165" t="str">
            <v>Workorder Time</v>
          </cell>
          <cell r="L165" t="str">
            <v>Workorder Time</v>
          </cell>
          <cell r="M165" t="str">
            <v>Engineering Technologist</v>
          </cell>
          <cell r="O165">
            <v>71.453197916666667</v>
          </cell>
          <cell r="P165">
            <v>125</v>
          </cell>
          <cell r="Q165">
            <v>8931.6497395833339</v>
          </cell>
          <cell r="S165">
            <v>0</v>
          </cell>
          <cell r="T165" t="str">
            <v>608000311-101-5065</v>
          </cell>
          <cell r="U165" t="str">
            <v>608000</v>
          </cell>
          <cell r="V165" t="str">
            <v>Direct labour - Work order</v>
          </cell>
          <cell r="X165">
            <v>8932</v>
          </cell>
          <cell r="Y165">
            <v>744.33333333333337</v>
          </cell>
          <cell r="Z165">
            <v>744.33333333333337</v>
          </cell>
          <cell r="AA165">
            <v>744.33333333333337</v>
          </cell>
          <cell r="AB165">
            <v>744.33333333333337</v>
          </cell>
          <cell r="AC165">
            <v>744.33333333333337</v>
          </cell>
          <cell r="AD165">
            <v>744.33333333333337</v>
          </cell>
          <cell r="AE165">
            <v>744.33333333333337</v>
          </cell>
          <cell r="AF165">
            <v>744.33333333333337</v>
          </cell>
          <cell r="AG165">
            <v>744.33333333333337</v>
          </cell>
          <cell r="AH165">
            <v>744.33333333333337</v>
          </cell>
          <cell r="AI165">
            <v>744.33333333333337</v>
          </cell>
          <cell r="AJ165">
            <v>744.33333333333337</v>
          </cell>
          <cell r="AK165">
            <v>8931.9999999999982</v>
          </cell>
          <cell r="AL165">
            <v>0</v>
          </cell>
        </row>
        <row r="166">
          <cell r="B166">
            <v>0</v>
          </cell>
          <cell r="C166">
            <v>0</v>
          </cell>
          <cell r="D166" t="str">
            <v>CUSCONN101CCONCOMMON</v>
          </cell>
          <cell r="E166" t="str">
            <v>100013937</v>
          </cell>
          <cell r="F166" t="str">
            <v>96500</v>
          </cell>
          <cell r="G166" t="str">
            <v>Lunches and/or Breaks</v>
          </cell>
          <cell r="H166" t="str">
            <v>311</v>
          </cell>
          <cell r="I166" t="str">
            <v>101</v>
          </cell>
          <cell r="J166" t="str">
            <v>5065</v>
          </cell>
          <cell r="K166" t="str">
            <v>Project Time</v>
          </cell>
          <cell r="L166" t="str">
            <v>Project Time</v>
          </cell>
          <cell r="M166" t="str">
            <v>MANAGER, CUSTOMER CONNECTIONS</v>
          </cell>
          <cell r="O166">
            <v>90.150380859375005</v>
          </cell>
          <cell r="P166">
            <v>54</v>
          </cell>
          <cell r="Q166">
            <v>4868.12056640625</v>
          </cell>
          <cell r="S166">
            <v>0</v>
          </cell>
          <cell r="T166" t="str">
            <v>609000311-101-5065</v>
          </cell>
          <cell r="U166" t="str">
            <v>609000</v>
          </cell>
          <cell r="V166" t="str">
            <v>Direct labour - Project (ABC costs)</v>
          </cell>
          <cell r="X166">
            <v>4868</v>
          </cell>
          <cell r="Y166">
            <v>405.66666666666669</v>
          </cell>
          <cell r="Z166">
            <v>405.66666666666669</v>
          </cell>
          <cell r="AA166">
            <v>405.66666666666669</v>
          </cell>
          <cell r="AB166">
            <v>405.66666666666669</v>
          </cell>
          <cell r="AC166">
            <v>405.66666666666669</v>
          </cell>
          <cell r="AD166">
            <v>405.66666666666669</v>
          </cell>
          <cell r="AE166">
            <v>405.66666666666669</v>
          </cell>
          <cell r="AF166">
            <v>405.66666666666669</v>
          </cell>
          <cell r="AG166">
            <v>405.66666666666669</v>
          </cell>
          <cell r="AH166">
            <v>405.66666666666669</v>
          </cell>
          <cell r="AI166">
            <v>405.66666666666669</v>
          </cell>
          <cell r="AJ166">
            <v>405.66666666666669</v>
          </cell>
          <cell r="AK166">
            <v>4868</v>
          </cell>
          <cell r="AL166">
            <v>0</v>
          </cell>
        </row>
        <row r="167">
          <cell r="B167">
            <v>0</v>
          </cell>
          <cell r="C167">
            <v>0</v>
          </cell>
          <cell r="D167" t="str">
            <v>CUSCONN101CCONCOMMON</v>
          </cell>
          <cell r="E167" t="str">
            <v>100013937</v>
          </cell>
          <cell r="F167" t="str">
            <v>96500</v>
          </cell>
          <cell r="G167" t="str">
            <v>Lunches and/or Breaks</v>
          </cell>
          <cell r="H167" t="str">
            <v>311</v>
          </cell>
          <cell r="I167" t="str">
            <v>101</v>
          </cell>
          <cell r="J167" t="str">
            <v>5065</v>
          </cell>
          <cell r="K167" t="str">
            <v>Workorder Time</v>
          </cell>
          <cell r="L167" t="str">
            <v>Workorder Time</v>
          </cell>
          <cell r="M167" t="str">
            <v>METER SUPPORT CLERK</v>
          </cell>
          <cell r="O167">
            <v>42.023799479166669</v>
          </cell>
          <cell r="P167">
            <v>375</v>
          </cell>
          <cell r="Q167">
            <v>15758.924804687502</v>
          </cell>
          <cell r="S167">
            <v>0</v>
          </cell>
          <cell r="T167" t="str">
            <v>608000311-101-5065</v>
          </cell>
          <cell r="U167" t="str">
            <v>608000</v>
          </cell>
          <cell r="V167" t="str">
            <v>Direct labour - Work order</v>
          </cell>
          <cell r="X167">
            <v>15759</v>
          </cell>
          <cell r="Y167">
            <v>1313.25</v>
          </cell>
          <cell r="Z167">
            <v>1313.25</v>
          </cell>
          <cell r="AA167">
            <v>1313.25</v>
          </cell>
          <cell r="AB167">
            <v>1313.25</v>
          </cell>
          <cell r="AC167">
            <v>1313.25</v>
          </cell>
          <cell r="AD167">
            <v>1313.25</v>
          </cell>
          <cell r="AE167">
            <v>1313.25</v>
          </cell>
          <cell r="AF167">
            <v>1313.25</v>
          </cell>
          <cell r="AG167">
            <v>1313.25</v>
          </cell>
          <cell r="AH167">
            <v>1313.25</v>
          </cell>
          <cell r="AI167">
            <v>1313.25</v>
          </cell>
          <cell r="AJ167">
            <v>1313.25</v>
          </cell>
          <cell r="AK167">
            <v>15759</v>
          </cell>
          <cell r="AL167">
            <v>0</v>
          </cell>
        </row>
        <row r="168">
          <cell r="B168">
            <v>0</v>
          </cell>
          <cell r="C168">
            <v>0</v>
          </cell>
          <cell r="D168" t="str">
            <v>CUSCONN101CCONCOMMON</v>
          </cell>
          <cell r="E168" t="str">
            <v>100013937</v>
          </cell>
          <cell r="F168" t="str">
            <v>96500</v>
          </cell>
          <cell r="G168" t="str">
            <v>Lunches and/or Breaks</v>
          </cell>
          <cell r="H168" t="str">
            <v>311</v>
          </cell>
          <cell r="I168" t="str">
            <v>101</v>
          </cell>
          <cell r="J168" t="str">
            <v>5065</v>
          </cell>
          <cell r="K168" t="str">
            <v>Workorder Time</v>
          </cell>
          <cell r="L168" t="str">
            <v>Workorder Time</v>
          </cell>
          <cell r="M168" t="str">
            <v>Meterperson - 1st Class</v>
          </cell>
          <cell r="O168">
            <v>67.801499023437501</v>
          </cell>
          <cell r="P168">
            <v>2000</v>
          </cell>
          <cell r="Q168">
            <v>135602.998046875</v>
          </cell>
          <cell r="S168">
            <v>0</v>
          </cell>
          <cell r="T168" t="str">
            <v>608000311-101-5065</v>
          </cell>
          <cell r="U168" t="str">
            <v>608000</v>
          </cell>
          <cell r="V168" t="str">
            <v>Direct labour - Work order</v>
          </cell>
          <cell r="W168" t="str">
            <v>10 x 200 days</v>
          </cell>
          <cell r="X168">
            <v>135603</v>
          </cell>
          <cell r="Y168">
            <v>11300.25</v>
          </cell>
          <cell r="Z168">
            <v>11300.25</v>
          </cell>
          <cell r="AA168">
            <v>11300.25</v>
          </cell>
          <cell r="AB168">
            <v>11300.25</v>
          </cell>
          <cell r="AC168">
            <v>11300.25</v>
          </cell>
          <cell r="AD168">
            <v>11300.25</v>
          </cell>
          <cell r="AE168">
            <v>11300.25</v>
          </cell>
          <cell r="AF168">
            <v>11300.25</v>
          </cell>
          <cell r="AG168">
            <v>11300.25</v>
          </cell>
          <cell r="AH168">
            <v>11300.25</v>
          </cell>
          <cell r="AI168">
            <v>11300.25</v>
          </cell>
          <cell r="AJ168">
            <v>11300.25</v>
          </cell>
          <cell r="AK168">
            <v>135603</v>
          </cell>
          <cell r="AL168">
            <v>0</v>
          </cell>
        </row>
        <row r="169">
          <cell r="B169">
            <v>0</v>
          </cell>
          <cell r="C169">
            <v>0</v>
          </cell>
          <cell r="D169" t="str">
            <v>CUSCONN101CCONCOMMON</v>
          </cell>
          <cell r="E169" t="str">
            <v>100013937</v>
          </cell>
          <cell r="F169" t="str">
            <v>96500</v>
          </cell>
          <cell r="G169" t="str">
            <v>Lunches and/or Breaks</v>
          </cell>
          <cell r="H169" t="str">
            <v>311</v>
          </cell>
          <cell r="I169" t="str">
            <v>101</v>
          </cell>
          <cell r="J169" t="str">
            <v>5065</v>
          </cell>
          <cell r="K169" t="str">
            <v>Project Time</v>
          </cell>
          <cell r="L169" t="str">
            <v>Project Time</v>
          </cell>
          <cell r="M169" t="str">
            <v>SUPERVISOR, CUSTOMER CONNECTIONS</v>
          </cell>
          <cell r="O169">
            <v>84.962177734375004</v>
          </cell>
          <cell r="P169">
            <v>54</v>
          </cell>
          <cell r="Q169">
            <v>4587.9575976562501</v>
          </cell>
          <cell r="S169">
            <v>0</v>
          </cell>
          <cell r="T169" t="str">
            <v>609000311-101-5065</v>
          </cell>
          <cell r="U169" t="str">
            <v>609000</v>
          </cell>
          <cell r="V169" t="str">
            <v>Direct labour - Project (ABC costs)</v>
          </cell>
          <cell r="X169">
            <v>4588</v>
          </cell>
          <cell r="Y169">
            <v>382.33333333333331</v>
          </cell>
          <cell r="Z169">
            <v>382.33333333333331</v>
          </cell>
          <cell r="AA169">
            <v>382.33333333333331</v>
          </cell>
          <cell r="AB169">
            <v>382.33333333333331</v>
          </cell>
          <cell r="AC169">
            <v>382.33333333333331</v>
          </cell>
          <cell r="AD169">
            <v>382.33333333333331</v>
          </cell>
          <cell r="AE169">
            <v>382.33333333333331</v>
          </cell>
          <cell r="AF169">
            <v>382.33333333333331</v>
          </cell>
          <cell r="AG169">
            <v>382.33333333333331</v>
          </cell>
          <cell r="AH169">
            <v>382.33333333333331</v>
          </cell>
          <cell r="AI169">
            <v>382.33333333333331</v>
          </cell>
          <cell r="AJ169">
            <v>382.33333333333331</v>
          </cell>
          <cell r="AK169">
            <v>4588</v>
          </cell>
          <cell r="AL169">
            <v>0</v>
          </cell>
        </row>
        <row r="170">
          <cell r="B170">
            <v>0</v>
          </cell>
          <cell r="C170">
            <v>0</v>
          </cell>
          <cell r="D170" t="str">
            <v>CUSCONN101CCONCOMMON</v>
          </cell>
          <cell r="E170" t="str">
            <v>100013938</v>
          </cell>
          <cell r="F170" t="str">
            <v>97000</v>
          </cell>
          <cell r="G170" t="str">
            <v>Interviewing Prospective Candidates</v>
          </cell>
          <cell r="H170" t="str">
            <v>311</v>
          </cell>
          <cell r="I170" t="str">
            <v>101</v>
          </cell>
          <cell r="J170" t="str">
            <v>5065</v>
          </cell>
          <cell r="K170" t="str">
            <v>Project Time</v>
          </cell>
          <cell r="L170" t="str">
            <v>Project Time</v>
          </cell>
          <cell r="M170" t="str">
            <v>MANAGER, CUSTOMER CONNECTIONS</v>
          </cell>
          <cell r="O170">
            <v>90.150380859375005</v>
          </cell>
          <cell r="P170">
            <v>22</v>
          </cell>
          <cell r="Q170">
            <v>1983.30837890625</v>
          </cell>
          <cell r="S170">
            <v>0</v>
          </cell>
          <cell r="T170" t="str">
            <v>609000311-101-5065</v>
          </cell>
          <cell r="U170" t="str">
            <v>609000</v>
          </cell>
          <cell r="V170" t="str">
            <v>Direct labour - Project (ABC costs)</v>
          </cell>
          <cell r="X170">
            <v>1983</v>
          </cell>
          <cell r="Y170">
            <v>165.25</v>
          </cell>
          <cell r="Z170">
            <v>165.25</v>
          </cell>
          <cell r="AA170">
            <v>165.25</v>
          </cell>
          <cell r="AB170">
            <v>165.25</v>
          </cell>
          <cell r="AC170">
            <v>165.25</v>
          </cell>
          <cell r="AD170">
            <v>165.25</v>
          </cell>
          <cell r="AE170">
            <v>165.25</v>
          </cell>
          <cell r="AF170">
            <v>165.25</v>
          </cell>
          <cell r="AG170">
            <v>165.25</v>
          </cell>
          <cell r="AH170">
            <v>165.25</v>
          </cell>
          <cell r="AI170">
            <v>165.25</v>
          </cell>
          <cell r="AJ170">
            <v>165.25</v>
          </cell>
          <cell r="AK170">
            <v>1983</v>
          </cell>
          <cell r="AL170">
            <v>0</v>
          </cell>
        </row>
        <row r="171">
          <cell r="B171">
            <v>0</v>
          </cell>
          <cell r="C171">
            <v>0</v>
          </cell>
          <cell r="D171" t="str">
            <v>CUSCONN101CCONCOMMON</v>
          </cell>
          <cell r="E171" t="str">
            <v>100013938</v>
          </cell>
          <cell r="F171" t="str">
            <v>97000</v>
          </cell>
          <cell r="G171" t="str">
            <v>Interviewing Prospective Candidates</v>
          </cell>
          <cell r="H171" t="str">
            <v>311</v>
          </cell>
          <cell r="I171" t="str">
            <v>101</v>
          </cell>
          <cell r="J171" t="str">
            <v>5065</v>
          </cell>
          <cell r="K171" t="str">
            <v>Project Time</v>
          </cell>
          <cell r="L171" t="str">
            <v>Project Time</v>
          </cell>
          <cell r="M171" t="str">
            <v>SUPERVISOR, CUSTOMER CONNECTIONS</v>
          </cell>
          <cell r="O171">
            <v>84.962177734375004</v>
          </cell>
          <cell r="P171">
            <v>22</v>
          </cell>
          <cell r="Q171">
            <v>1869.1679101562502</v>
          </cell>
          <cell r="S171">
            <v>0</v>
          </cell>
          <cell r="T171" t="str">
            <v>609000311-101-5065</v>
          </cell>
          <cell r="U171" t="str">
            <v>609000</v>
          </cell>
          <cell r="V171" t="str">
            <v>Direct labour - Project (ABC costs)</v>
          </cell>
          <cell r="X171">
            <v>1869</v>
          </cell>
          <cell r="Y171">
            <v>155.75</v>
          </cell>
          <cell r="Z171">
            <v>155.75</v>
          </cell>
          <cell r="AA171">
            <v>155.75</v>
          </cell>
          <cell r="AB171">
            <v>155.75</v>
          </cell>
          <cell r="AC171">
            <v>155.75</v>
          </cell>
          <cell r="AD171">
            <v>155.75</v>
          </cell>
          <cell r="AE171">
            <v>155.75</v>
          </cell>
          <cell r="AF171">
            <v>155.75</v>
          </cell>
          <cell r="AG171">
            <v>155.75</v>
          </cell>
          <cell r="AH171">
            <v>155.75</v>
          </cell>
          <cell r="AI171">
            <v>155.75</v>
          </cell>
          <cell r="AJ171">
            <v>155.75</v>
          </cell>
          <cell r="AK171">
            <v>1869</v>
          </cell>
          <cell r="AL171">
            <v>0</v>
          </cell>
        </row>
        <row r="172">
          <cell r="B172">
            <v>0</v>
          </cell>
          <cell r="C172">
            <v>0</v>
          </cell>
          <cell r="D172" t="str">
            <v>CUSCONN101CCONCOMMON</v>
          </cell>
          <cell r="E172" t="str">
            <v>100013938</v>
          </cell>
          <cell r="F172" t="str">
            <v>97000</v>
          </cell>
          <cell r="G172" t="str">
            <v>Interviewing Prospective Candidates</v>
          </cell>
          <cell r="H172" t="str">
            <v>311</v>
          </cell>
          <cell r="I172" t="str">
            <v>101</v>
          </cell>
          <cell r="J172" t="str">
            <v>5065</v>
          </cell>
          <cell r="K172" t="str">
            <v>Project Time</v>
          </cell>
          <cell r="L172" t="str">
            <v>Project Time</v>
          </cell>
          <cell r="O172">
            <v>0</v>
          </cell>
          <cell r="Q172">
            <v>0</v>
          </cell>
          <cell r="S172">
            <v>0</v>
          </cell>
          <cell r="T172" t="str">
            <v>609000311-101-5065</v>
          </cell>
          <cell r="U172" t="str">
            <v>609000</v>
          </cell>
          <cell r="V172" t="str">
            <v>Direct labour - Project (ABC costs)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</row>
        <row r="173">
          <cell r="B173">
            <v>0</v>
          </cell>
          <cell r="C173">
            <v>0</v>
          </cell>
          <cell r="D173" t="str">
            <v>CUSCONN101CCONCORE</v>
          </cell>
          <cell r="E173" t="str">
            <v>100013939</v>
          </cell>
          <cell r="F173" t="str">
            <v>45090</v>
          </cell>
          <cell r="G173" t="str">
            <v>Research New Technologies &amp; installation processes</v>
          </cell>
          <cell r="H173" t="str">
            <v>311</v>
          </cell>
          <cell r="I173" t="str">
            <v>101</v>
          </cell>
          <cell r="J173" t="str">
            <v>5065</v>
          </cell>
          <cell r="K173" t="str">
            <v>A/P</v>
          </cell>
          <cell r="L173" t="str">
            <v>SA12 - Other Supplies</v>
          </cell>
          <cell r="M173" t="str">
            <v>A/P</v>
          </cell>
          <cell r="O173">
            <v>0</v>
          </cell>
          <cell r="Q173">
            <v>0</v>
          </cell>
          <cell r="S173">
            <v>0</v>
          </cell>
          <cell r="T173" t="str">
            <v>709000311-101-5065</v>
          </cell>
          <cell r="U173" t="str">
            <v>709000</v>
          </cell>
          <cell r="V173" t="str">
            <v>Other supplies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</row>
        <row r="174">
          <cell r="B174">
            <v>0</v>
          </cell>
          <cell r="C174">
            <v>0</v>
          </cell>
          <cell r="D174" t="str">
            <v>CUSCONN101CCONCORE</v>
          </cell>
          <cell r="E174" t="str">
            <v>100013939</v>
          </cell>
          <cell r="F174" t="str">
            <v>45090</v>
          </cell>
          <cell r="G174" t="str">
            <v>Research New Technologies &amp; installation processes</v>
          </cell>
          <cell r="H174" t="str">
            <v>311</v>
          </cell>
          <cell r="I174" t="str">
            <v>101</v>
          </cell>
          <cell r="J174" t="str">
            <v>5065</v>
          </cell>
          <cell r="K174" t="str">
            <v>Project Time</v>
          </cell>
          <cell r="L174" t="str">
            <v>Project Time</v>
          </cell>
          <cell r="M174" t="str">
            <v>MANAGER, CUSTOMER CONNECTIONS</v>
          </cell>
          <cell r="O174">
            <v>90.150380859375005</v>
          </cell>
          <cell r="Q174">
            <v>0</v>
          </cell>
          <cell r="S174">
            <v>0</v>
          </cell>
          <cell r="T174" t="str">
            <v>609000311-101-5065</v>
          </cell>
          <cell r="U174" t="str">
            <v>609000</v>
          </cell>
          <cell r="V174" t="str">
            <v>Direct labour - Project (ABC costs)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</row>
        <row r="175">
          <cell r="B175">
            <v>0</v>
          </cell>
          <cell r="C175">
            <v>0</v>
          </cell>
          <cell r="D175" t="str">
            <v>CUSCONN101CCONCORE</v>
          </cell>
          <cell r="E175" t="str">
            <v>100013939</v>
          </cell>
          <cell r="F175" t="str">
            <v>45090</v>
          </cell>
          <cell r="G175" t="str">
            <v>Research New Technologies &amp; installation processes</v>
          </cell>
          <cell r="H175" t="str">
            <v>311</v>
          </cell>
          <cell r="I175" t="str">
            <v>101</v>
          </cell>
          <cell r="J175" t="str">
            <v>5065</v>
          </cell>
          <cell r="K175" t="str">
            <v>Project Time</v>
          </cell>
          <cell r="L175" t="str">
            <v>Project Time</v>
          </cell>
          <cell r="M175" t="str">
            <v>SUPERVISOR, CUSTOMER CONNECTIONS</v>
          </cell>
          <cell r="O175">
            <v>84.962177734375004</v>
          </cell>
          <cell r="Q175">
            <v>0</v>
          </cell>
          <cell r="S175">
            <v>0</v>
          </cell>
          <cell r="T175" t="str">
            <v>609000311-101-5065</v>
          </cell>
          <cell r="U175" t="str">
            <v>609000</v>
          </cell>
          <cell r="V175" t="str">
            <v>Direct labour - Project (ABC costs)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</row>
        <row r="176">
          <cell r="B176">
            <v>0</v>
          </cell>
          <cell r="C176">
            <v>0</v>
          </cell>
          <cell r="D176" t="str">
            <v>CUSCONN101CCONCORE</v>
          </cell>
          <cell r="E176" t="str">
            <v>100013939</v>
          </cell>
          <cell r="F176" t="str">
            <v>45090</v>
          </cell>
          <cell r="G176" t="str">
            <v>Research New Technologies &amp; installation processes</v>
          </cell>
          <cell r="H176" t="str">
            <v>311</v>
          </cell>
          <cell r="I176" t="str">
            <v>101</v>
          </cell>
          <cell r="J176" t="str">
            <v>5065</v>
          </cell>
          <cell r="K176" t="str">
            <v>Project Time</v>
          </cell>
          <cell r="L176" t="str">
            <v>Project Time</v>
          </cell>
          <cell r="O176">
            <v>0</v>
          </cell>
          <cell r="Q176">
            <v>0</v>
          </cell>
          <cell r="S176">
            <v>0</v>
          </cell>
          <cell r="T176" t="str">
            <v>609000311-101-5065</v>
          </cell>
          <cell r="U176" t="str">
            <v>609000</v>
          </cell>
          <cell r="V176" t="str">
            <v>Direct labour - Project (ABC costs)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</row>
        <row r="177">
          <cell r="B177">
            <v>0</v>
          </cell>
          <cell r="C177">
            <v>0</v>
          </cell>
          <cell r="D177" t="str">
            <v>CUSCONN101CCONCORE</v>
          </cell>
          <cell r="E177" t="str">
            <v>100013940</v>
          </cell>
          <cell r="F177" t="str">
            <v>45200</v>
          </cell>
          <cell r="G177" t="str">
            <v>Customer Inquiries-Misc</v>
          </cell>
          <cell r="H177" t="str">
            <v>311</v>
          </cell>
          <cell r="I177" t="str">
            <v>101</v>
          </cell>
          <cell r="J177" t="str">
            <v>5065</v>
          </cell>
          <cell r="K177" t="str">
            <v>Workorder Time</v>
          </cell>
          <cell r="L177" t="str">
            <v>Workorder Time</v>
          </cell>
          <cell r="M177" t="str">
            <v>Engineering Technician 2</v>
          </cell>
          <cell r="O177">
            <v>51.01459895833333</v>
          </cell>
          <cell r="P177">
            <v>200</v>
          </cell>
          <cell r="Q177">
            <v>10202.919791666665</v>
          </cell>
          <cell r="S177">
            <v>0</v>
          </cell>
          <cell r="T177" t="str">
            <v>608000311-101-5065</v>
          </cell>
          <cell r="U177" t="str">
            <v>608000</v>
          </cell>
          <cell r="V177" t="str">
            <v>Direct labour - Work order</v>
          </cell>
          <cell r="W177" t="str">
            <v>2 hours per week</v>
          </cell>
          <cell r="X177">
            <v>10203</v>
          </cell>
          <cell r="Y177">
            <v>850.25</v>
          </cell>
          <cell r="Z177">
            <v>850.25</v>
          </cell>
          <cell r="AA177">
            <v>850.25</v>
          </cell>
          <cell r="AB177">
            <v>850.25</v>
          </cell>
          <cell r="AC177">
            <v>850.25</v>
          </cell>
          <cell r="AD177">
            <v>850.25</v>
          </cell>
          <cell r="AE177">
            <v>850.25</v>
          </cell>
          <cell r="AF177">
            <v>850.25</v>
          </cell>
          <cell r="AG177">
            <v>850.25</v>
          </cell>
          <cell r="AH177">
            <v>850.25</v>
          </cell>
          <cell r="AI177">
            <v>850.25</v>
          </cell>
          <cell r="AJ177">
            <v>850.25</v>
          </cell>
          <cell r="AK177">
            <v>10203</v>
          </cell>
          <cell r="AL177">
            <v>0</v>
          </cell>
        </row>
        <row r="178">
          <cell r="B178">
            <v>0</v>
          </cell>
          <cell r="C178">
            <v>0</v>
          </cell>
          <cell r="D178" t="str">
            <v>CUSCONN101CCONCORE</v>
          </cell>
          <cell r="E178" t="str">
            <v>100013940</v>
          </cell>
          <cell r="F178" t="str">
            <v>45200</v>
          </cell>
          <cell r="G178" t="str">
            <v>Customer Inquiries-Misc</v>
          </cell>
          <cell r="H178" t="str">
            <v>311</v>
          </cell>
          <cell r="I178" t="str">
            <v>101</v>
          </cell>
          <cell r="J178" t="str">
            <v>5065</v>
          </cell>
          <cell r="K178" t="str">
            <v>Workorder Time</v>
          </cell>
          <cell r="L178" t="str">
            <v>Workorder Time</v>
          </cell>
          <cell r="M178" t="str">
            <v>Engineering Technologist</v>
          </cell>
          <cell r="O178">
            <v>71.453197916666667</v>
          </cell>
          <cell r="P178">
            <v>100</v>
          </cell>
          <cell r="Q178">
            <v>7145.3197916666668</v>
          </cell>
          <cell r="S178">
            <v>0</v>
          </cell>
          <cell r="T178" t="str">
            <v>608000311-101-5065</v>
          </cell>
          <cell r="U178" t="str">
            <v>608000</v>
          </cell>
          <cell r="V178" t="str">
            <v>Direct labour - Work order</v>
          </cell>
          <cell r="X178">
            <v>7145</v>
          </cell>
          <cell r="Y178">
            <v>595.41666666666663</v>
          </cell>
          <cell r="Z178">
            <v>595.41666666666663</v>
          </cell>
          <cell r="AA178">
            <v>595.41666666666663</v>
          </cell>
          <cell r="AB178">
            <v>595.41666666666663</v>
          </cell>
          <cell r="AC178">
            <v>595.41666666666663</v>
          </cell>
          <cell r="AD178">
            <v>595.41666666666663</v>
          </cell>
          <cell r="AE178">
            <v>595.41666666666663</v>
          </cell>
          <cell r="AF178">
            <v>595.41666666666663</v>
          </cell>
          <cell r="AG178">
            <v>595.41666666666663</v>
          </cell>
          <cell r="AH178">
            <v>595.41666666666663</v>
          </cell>
          <cell r="AI178">
            <v>595.41666666666663</v>
          </cell>
          <cell r="AJ178">
            <v>595.41666666666663</v>
          </cell>
          <cell r="AK178">
            <v>7145.0000000000009</v>
          </cell>
          <cell r="AL178">
            <v>0</v>
          </cell>
        </row>
        <row r="179">
          <cell r="B179">
            <v>0</v>
          </cell>
          <cell r="C179">
            <v>0</v>
          </cell>
          <cell r="D179" t="str">
            <v>CUSCONN101CCONCORE</v>
          </cell>
          <cell r="E179" t="str">
            <v>100013940</v>
          </cell>
          <cell r="F179" t="str">
            <v>45200</v>
          </cell>
          <cell r="G179" t="str">
            <v>Customer Inquiries-Misc</v>
          </cell>
          <cell r="H179" t="str">
            <v>311</v>
          </cell>
          <cell r="I179" t="str">
            <v>101</v>
          </cell>
          <cell r="J179" t="str">
            <v>5065</v>
          </cell>
          <cell r="K179" t="str">
            <v>Project Time</v>
          </cell>
          <cell r="L179" t="str">
            <v>Project Time</v>
          </cell>
          <cell r="M179" t="str">
            <v>MANAGER, CUSTOMER CONNECTIONS</v>
          </cell>
          <cell r="O179">
            <v>90.150380859375005</v>
          </cell>
          <cell r="P179">
            <v>50</v>
          </cell>
          <cell r="Q179">
            <v>4507.51904296875</v>
          </cell>
          <cell r="S179">
            <v>0</v>
          </cell>
          <cell r="T179" t="str">
            <v>609000311-101-5065</v>
          </cell>
          <cell r="U179" t="str">
            <v>609000</v>
          </cell>
          <cell r="V179" t="str">
            <v>Direct labour - Project (ABC costs)</v>
          </cell>
          <cell r="X179">
            <v>4508</v>
          </cell>
          <cell r="Y179">
            <v>375.66666666666669</v>
          </cell>
          <cell r="Z179">
            <v>375.66666666666669</v>
          </cell>
          <cell r="AA179">
            <v>375.66666666666669</v>
          </cell>
          <cell r="AB179">
            <v>375.66666666666669</v>
          </cell>
          <cell r="AC179">
            <v>375.66666666666669</v>
          </cell>
          <cell r="AD179">
            <v>375.66666666666669</v>
          </cell>
          <cell r="AE179">
            <v>375.66666666666669</v>
          </cell>
          <cell r="AF179">
            <v>375.66666666666669</v>
          </cell>
          <cell r="AG179">
            <v>375.66666666666669</v>
          </cell>
          <cell r="AH179">
            <v>375.66666666666669</v>
          </cell>
          <cell r="AI179">
            <v>375.66666666666669</v>
          </cell>
          <cell r="AJ179">
            <v>375.66666666666669</v>
          </cell>
          <cell r="AK179">
            <v>4508</v>
          </cell>
          <cell r="AL179">
            <v>0</v>
          </cell>
        </row>
        <row r="180">
          <cell r="B180">
            <v>0</v>
          </cell>
          <cell r="C180">
            <v>0</v>
          </cell>
          <cell r="D180" t="str">
            <v>CUSCONN101CCONCORE</v>
          </cell>
          <cell r="E180" t="str">
            <v>100013940</v>
          </cell>
          <cell r="F180" t="str">
            <v>45200</v>
          </cell>
          <cell r="G180" t="str">
            <v>Customer Inquiries-Misc</v>
          </cell>
          <cell r="H180" t="str">
            <v>311</v>
          </cell>
          <cell r="I180" t="str">
            <v>101</v>
          </cell>
          <cell r="J180" t="str">
            <v>5065</v>
          </cell>
          <cell r="K180" t="str">
            <v>Workorder Time</v>
          </cell>
          <cell r="L180" t="str">
            <v>Workorder Time</v>
          </cell>
          <cell r="M180" t="str">
            <v>METER SUPPORT CLERK</v>
          </cell>
          <cell r="O180">
            <v>42.023799479166669</v>
          </cell>
          <cell r="P180">
            <v>900</v>
          </cell>
          <cell r="Q180">
            <v>37821.419531250001</v>
          </cell>
          <cell r="S180">
            <v>0</v>
          </cell>
          <cell r="T180" t="str">
            <v>608000311-101-5065</v>
          </cell>
          <cell r="U180" t="str">
            <v>608000</v>
          </cell>
          <cell r="V180" t="str">
            <v>Direct labour - Work order</v>
          </cell>
          <cell r="X180">
            <v>37821</v>
          </cell>
          <cell r="Y180">
            <v>3151.75</v>
          </cell>
          <cell r="Z180">
            <v>3151.75</v>
          </cell>
          <cell r="AA180">
            <v>3151.75</v>
          </cell>
          <cell r="AB180">
            <v>3151.75</v>
          </cell>
          <cell r="AC180">
            <v>3151.75</v>
          </cell>
          <cell r="AD180">
            <v>3151.75</v>
          </cell>
          <cell r="AE180">
            <v>3151.75</v>
          </cell>
          <cell r="AF180">
            <v>3151.75</v>
          </cell>
          <cell r="AG180">
            <v>3151.75</v>
          </cell>
          <cell r="AH180">
            <v>3151.75</v>
          </cell>
          <cell r="AI180">
            <v>3151.75</v>
          </cell>
          <cell r="AJ180">
            <v>3151.75</v>
          </cell>
          <cell r="AK180">
            <v>37821</v>
          </cell>
          <cell r="AL180">
            <v>0</v>
          </cell>
        </row>
        <row r="181">
          <cell r="B181">
            <v>0</v>
          </cell>
          <cell r="C181">
            <v>0</v>
          </cell>
          <cell r="D181" t="str">
            <v>CUSCONN101CCONCORE</v>
          </cell>
          <cell r="E181" t="str">
            <v>100013940</v>
          </cell>
          <cell r="F181" t="str">
            <v>45200</v>
          </cell>
          <cell r="G181" t="str">
            <v>Customer Inquiries-Misc</v>
          </cell>
          <cell r="H181" t="str">
            <v>311</v>
          </cell>
          <cell r="I181" t="str">
            <v>101</v>
          </cell>
          <cell r="J181" t="str">
            <v>5065</v>
          </cell>
          <cell r="K181" t="str">
            <v>Project Time</v>
          </cell>
          <cell r="L181" t="str">
            <v>Project Time</v>
          </cell>
          <cell r="M181" t="str">
            <v>SUPERVISOR, CUSTOMER CONNECTIONS</v>
          </cell>
          <cell r="O181">
            <v>84.962177734375004</v>
          </cell>
          <cell r="P181">
            <v>50</v>
          </cell>
          <cell r="Q181">
            <v>4248.10888671875</v>
          </cell>
          <cell r="S181">
            <v>0</v>
          </cell>
          <cell r="T181" t="str">
            <v>609000311-101-5065</v>
          </cell>
          <cell r="U181" t="str">
            <v>609000</v>
          </cell>
          <cell r="V181" t="str">
            <v>Direct labour - Project (ABC costs)</v>
          </cell>
          <cell r="X181">
            <v>4248</v>
          </cell>
          <cell r="Y181">
            <v>354</v>
          </cell>
          <cell r="Z181">
            <v>354</v>
          </cell>
          <cell r="AA181">
            <v>354</v>
          </cell>
          <cell r="AB181">
            <v>354</v>
          </cell>
          <cell r="AC181">
            <v>354</v>
          </cell>
          <cell r="AD181">
            <v>354</v>
          </cell>
          <cell r="AE181">
            <v>354</v>
          </cell>
          <cell r="AF181">
            <v>354</v>
          </cell>
          <cell r="AG181">
            <v>354</v>
          </cell>
          <cell r="AH181">
            <v>354</v>
          </cell>
          <cell r="AI181">
            <v>354</v>
          </cell>
          <cell r="AJ181">
            <v>354</v>
          </cell>
          <cell r="AK181">
            <v>4248</v>
          </cell>
          <cell r="AL181">
            <v>0</v>
          </cell>
        </row>
        <row r="182">
          <cell r="B182">
            <v>0</v>
          </cell>
          <cell r="C182">
            <v>0</v>
          </cell>
          <cell r="D182" t="str">
            <v>CUSCONN101CCONCORE</v>
          </cell>
          <cell r="E182" t="str">
            <v>100013940</v>
          </cell>
          <cell r="F182" t="str">
            <v>45200</v>
          </cell>
          <cell r="G182" t="str">
            <v>Customer Inquiries-Misc</v>
          </cell>
          <cell r="H182" t="str">
            <v>311</v>
          </cell>
          <cell r="I182" t="str">
            <v>101</v>
          </cell>
          <cell r="J182" t="str">
            <v>5065</v>
          </cell>
          <cell r="K182" t="str">
            <v>A/P</v>
          </cell>
          <cell r="L182" t="str">
            <v>SA10 - General Office Supplies</v>
          </cell>
          <cell r="N182">
            <v>100</v>
          </cell>
          <cell r="O182">
            <v>0</v>
          </cell>
          <cell r="Q182">
            <v>0</v>
          </cell>
          <cell r="S182">
            <v>0</v>
          </cell>
          <cell r="T182" t="str">
            <v>704000311-101-5065</v>
          </cell>
          <cell r="U182" t="str">
            <v>704000</v>
          </cell>
          <cell r="V182" t="str">
            <v>General office supplies</v>
          </cell>
          <cell r="X182">
            <v>100</v>
          </cell>
          <cell r="Y182">
            <v>8.3333333333333339</v>
          </cell>
          <cell r="Z182">
            <v>8.3333333333333339</v>
          </cell>
          <cell r="AA182">
            <v>8.3333333333333339</v>
          </cell>
          <cell r="AB182">
            <v>8.3333333333333339</v>
          </cell>
          <cell r="AC182">
            <v>8.3333333333333339</v>
          </cell>
          <cell r="AD182">
            <v>8.3333333333333339</v>
          </cell>
          <cell r="AE182">
            <v>8.3333333333333339</v>
          </cell>
          <cell r="AF182">
            <v>8.3333333333333339</v>
          </cell>
          <cell r="AG182">
            <v>8.3333333333333339</v>
          </cell>
          <cell r="AH182">
            <v>8.3333333333333339</v>
          </cell>
          <cell r="AI182">
            <v>8.3333333333333339</v>
          </cell>
          <cell r="AJ182">
            <v>8.3333333333333339</v>
          </cell>
          <cell r="AK182">
            <v>99.999999999999986</v>
          </cell>
          <cell r="AL182">
            <v>0</v>
          </cell>
        </row>
        <row r="183">
          <cell r="B183">
            <v>0</v>
          </cell>
          <cell r="C183">
            <v>0</v>
          </cell>
          <cell r="D183" t="str">
            <v>CUSCONN101CCONCORE</v>
          </cell>
          <cell r="E183" t="str">
            <v>100013941</v>
          </cell>
          <cell r="F183" t="str">
            <v>45220</v>
          </cell>
          <cell r="G183" t="str">
            <v>Service Application Request</v>
          </cell>
          <cell r="H183" t="str">
            <v>311</v>
          </cell>
          <cell r="I183" t="str">
            <v>101</v>
          </cell>
          <cell r="J183" t="str">
            <v>5065</v>
          </cell>
          <cell r="K183" t="str">
            <v>Workorder Time</v>
          </cell>
          <cell r="L183" t="str">
            <v>Workorder Time</v>
          </cell>
          <cell r="M183" t="str">
            <v>METER SUPPORT CLERK</v>
          </cell>
          <cell r="O183">
            <v>42.023799479166669</v>
          </cell>
          <cell r="P183">
            <v>900</v>
          </cell>
          <cell r="Q183">
            <v>37821.419531250001</v>
          </cell>
          <cell r="S183">
            <v>0</v>
          </cell>
          <cell r="T183" t="str">
            <v>608000311-101-5065</v>
          </cell>
          <cell r="U183" t="str">
            <v>608000</v>
          </cell>
          <cell r="V183" t="str">
            <v>Direct labour - Work order</v>
          </cell>
          <cell r="X183">
            <v>37821</v>
          </cell>
          <cell r="Y183">
            <v>3151.75</v>
          </cell>
          <cell r="Z183">
            <v>3151.75</v>
          </cell>
          <cell r="AA183">
            <v>3151.75</v>
          </cell>
          <cell r="AB183">
            <v>3151.75</v>
          </cell>
          <cell r="AC183">
            <v>3151.75</v>
          </cell>
          <cell r="AD183">
            <v>3151.75</v>
          </cell>
          <cell r="AE183">
            <v>3151.75</v>
          </cell>
          <cell r="AF183">
            <v>3151.75</v>
          </cell>
          <cell r="AG183">
            <v>3151.75</v>
          </cell>
          <cell r="AH183">
            <v>3151.75</v>
          </cell>
          <cell r="AI183">
            <v>3151.75</v>
          </cell>
          <cell r="AJ183">
            <v>3151.75</v>
          </cell>
          <cell r="AK183">
            <v>37821</v>
          </cell>
          <cell r="AL183">
            <v>0</v>
          </cell>
        </row>
        <row r="184">
          <cell r="B184">
            <v>0</v>
          </cell>
          <cell r="C184">
            <v>0</v>
          </cell>
          <cell r="D184" t="str">
            <v>CUSCONN101CCONCORE</v>
          </cell>
          <cell r="E184" t="str">
            <v>100013942</v>
          </cell>
          <cell r="F184" t="str">
            <v>45240</v>
          </cell>
          <cell r="G184" t="str">
            <v>Issue/Return/Update Service Orders</v>
          </cell>
          <cell r="H184" t="str">
            <v>311</v>
          </cell>
          <cell r="I184" t="str">
            <v>101</v>
          </cell>
          <cell r="J184" t="str">
            <v>5065</v>
          </cell>
          <cell r="K184" t="str">
            <v>A/P</v>
          </cell>
          <cell r="L184" t="str">
            <v>SA10 - General Office Supplies</v>
          </cell>
          <cell r="M184" t="str">
            <v>A/P</v>
          </cell>
          <cell r="N184">
            <v>6000</v>
          </cell>
          <cell r="O184">
            <v>0</v>
          </cell>
          <cell r="Q184">
            <v>0</v>
          </cell>
          <cell r="S184">
            <v>0</v>
          </cell>
          <cell r="T184" t="str">
            <v>704000311-101-5065</v>
          </cell>
          <cell r="U184" t="str">
            <v>704000</v>
          </cell>
          <cell r="V184" t="str">
            <v>General office supplies</v>
          </cell>
          <cell r="X184">
            <v>6000</v>
          </cell>
          <cell r="Y184">
            <v>500</v>
          </cell>
          <cell r="Z184">
            <v>500</v>
          </cell>
          <cell r="AA184">
            <v>500</v>
          </cell>
          <cell r="AB184">
            <v>500</v>
          </cell>
          <cell r="AC184">
            <v>500</v>
          </cell>
          <cell r="AD184">
            <v>500</v>
          </cell>
          <cell r="AE184">
            <v>500</v>
          </cell>
          <cell r="AF184">
            <v>500</v>
          </cell>
          <cell r="AG184">
            <v>500</v>
          </cell>
          <cell r="AH184">
            <v>500</v>
          </cell>
          <cell r="AI184">
            <v>500</v>
          </cell>
          <cell r="AJ184">
            <v>500</v>
          </cell>
          <cell r="AK184">
            <v>6000</v>
          </cell>
          <cell r="AL184">
            <v>0</v>
          </cell>
        </row>
        <row r="185">
          <cell r="B185">
            <v>0</v>
          </cell>
          <cell r="C185">
            <v>0</v>
          </cell>
          <cell r="D185" t="str">
            <v>CUSCONN101CCONCORE</v>
          </cell>
          <cell r="E185" t="str">
            <v>100013942</v>
          </cell>
          <cell r="F185" t="str">
            <v>45240</v>
          </cell>
          <cell r="G185" t="str">
            <v>Issue/Return/Update Service Orders</v>
          </cell>
          <cell r="H185" t="str">
            <v>311</v>
          </cell>
          <cell r="I185" t="str">
            <v>101</v>
          </cell>
          <cell r="J185" t="str">
            <v>5065</v>
          </cell>
          <cell r="K185" t="str">
            <v>Workorder Time</v>
          </cell>
          <cell r="L185" t="str">
            <v>Workorder Time</v>
          </cell>
          <cell r="M185" t="str">
            <v>METER SUPPORT CLERK</v>
          </cell>
          <cell r="O185">
            <v>42.023799479166669</v>
          </cell>
          <cell r="P185">
            <v>900</v>
          </cell>
          <cell r="Q185">
            <v>37821.419531250001</v>
          </cell>
          <cell r="S185">
            <v>0</v>
          </cell>
          <cell r="T185" t="str">
            <v>608000311-101-5065</v>
          </cell>
          <cell r="U185" t="str">
            <v>608000</v>
          </cell>
          <cell r="V185" t="str">
            <v>Direct labour - Work order</v>
          </cell>
          <cell r="X185">
            <v>37821</v>
          </cell>
          <cell r="Y185">
            <v>3151.75</v>
          </cell>
          <cell r="Z185">
            <v>3151.75</v>
          </cell>
          <cell r="AA185">
            <v>3151.75</v>
          </cell>
          <cell r="AB185">
            <v>3151.75</v>
          </cell>
          <cell r="AC185">
            <v>3151.75</v>
          </cell>
          <cell r="AD185">
            <v>3151.75</v>
          </cell>
          <cell r="AE185">
            <v>3151.75</v>
          </cell>
          <cell r="AF185">
            <v>3151.75</v>
          </cell>
          <cell r="AG185">
            <v>3151.75</v>
          </cell>
          <cell r="AH185">
            <v>3151.75</v>
          </cell>
          <cell r="AI185">
            <v>3151.75</v>
          </cell>
          <cell r="AJ185">
            <v>3151.75</v>
          </cell>
          <cell r="AK185">
            <v>37821</v>
          </cell>
          <cell r="AL185">
            <v>0</v>
          </cell>
        </row>
        <row r="186">
          <cell r="B186">
            <v>0</v>
          </cell>
          <cell r="C186">
            <v>0</v>
          </cell>
          <cell r="D186" t="str">
            <v>CUSCONN101CCONCORE</v>
          </cell>
          <cell r="E186" t="str">
            <v>100013943</v>
          </cell>
          <cell r="F186" t="str">
            <v>45520</v>
          </cell>
          <cell r="G186" t="str">
            <v>Quality Records</v>
          </cell>
          <cell r="H186" t="str">
            <v>311</v>
          </cell>
          <cell r="I186" t="str">
            <v>101</v>
          </cell>
          <cell r="J186" t="str">
            <v>5065</v>
          </cell>
          <cell r="K186" t="str">
            <v>A/P</v>
          </cell>
          <cell r="L186" t="str">
            <v>SA12 - Other Supplies</v>
          </cell>
          <cell r="M186" t="str">
            <v>A/P</v>
          </cell>
          <cell r="N186">
            <v>400</v>
          </cell>
          <cell r="O186">
            <v>0</v>
          </cell>
          <cell r="Q186">
            <v>0</v>
          </cell>
          <cell r="S186">
            <v>0</v>
          </cell>
          <cell r="T186" t="str">
            <v>709000311-101-5065</v>
          </cell>
          <cell r="U186" t="str">
            <v>709000</v>
          </cell>
          <cell r="V186" t="str">
            <v>Other supplies</v>
          </cell>
          <cell r="X186">
            <v>400</v>
          </cell>
          <cell r="Y186">
            <v>33.333333333333336</v>
          </cell>
          <cell r="Z186">
            <v>33.333333333333336</v>
          </cell>
          <cell r="AA186">
            <v>33.333333333333336</v>
          </cell>
          <cell r="AB186">
            <v>33.333333333333336</v>
          </cell>
          <cell r="AC186">
            <v>33.333333333333336</v>
          </cell>
          <cell r="AD186">
            <v>33.333333333333336</v>
          </cell>
          <cell r="AE186">
            <v>33.333333333333336</v>
          </cell>
          <cell r="AF186">
            <v>33.333333333333336</v>
          </cell>
          <cell r="AG186">
            <v>33.333333333333336</v>
          </cell>
          <cell r="AH186">
            <v>33.333333333333336</v>
          </cell>
          <cell r="AI186">
            <v>33.333333333333336</v>
          </cell>
          <cell r="AJ186">
            <v>33.333333333333336</v>
          </cell>
          <cell r="AK186">
            <v>399.99999999999994</v>
          </cell>
          <cell r="AL186">
            <v>0</v>
          </cell>
        </row>
        <row r="187">
          <cell r="B187">
            <v>0</v>
          </cell>
          <cell r="C187">
            <v>0</v>
          </cell>
          <cell r="D187" t="str">
            <v>CUSCONN101CCONCORE</v>
          </cell>
          <cell r="E187" t="str">
            <v>100013943</v>
          </cell>
          <cell r="F187" t="str">
            <v>45520</v>
          </cell>
          <cell r="G187" t="str">
            <v>Quality Records</v>
          </cell>
          <cell r="H187" t="str">
            <v>311</v>
          </cell>
          <cell r="I187" t="str">
            <v>101</v>
          </cell>
          <cell r="J187" t="str">
            <v>5065</v>
          </cell>
          <cell r="K187" t="str">
            <v>Project Time</v>
          </cell>
          <cell r="L187" t="str">
            <v>Project Time</v>
          </cell>
          <cell r="O187">
            <v>0</v>
          </cell>
          <cell r="Q187">
            <v>0</v>
          </cell>
          <cell r="S187">
            <v>0</v>
          </cell>
          <cell r="T187" t="str">
            <v>609000311-101-5065</v>
          </cell>
          <cell r="U187" t="str">
            <v>609000</v>
          </cell>
          <cell r="V187" t="str">
            <v>Direct labour - Project (ABC costs)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</row>
        <row r="188">
          <cell r="B188">
            <v>0</v>
          </cell>
          <cell r="C188">
            <v>0</v>
          </cell>
          <cell r="D188" t="str">
            <v>CUSCONN101CCONCORE</v>
          </cell>
          <cell r="E188" t="str">
            <v>100013944</v>
          </cell>
          <cell r="F188" t="str">
            <v>45540</v>
          </cell>
          <cell r="G188" t="str">
            <v>MSO Documentation</v>
          </cell>
          <cell r="H188" t="str">
            <v>311</v>
          </cell>
          <cell r="I188" t="str">
            <v>101</v>
          </cell>
          <cell r="J188" t="str">
            <v>5065</v>
          </cell>
          <cell r="K188" t="str">
            <v>Project Time</v>
          </cell>
          <cell r="L188" t="str">
            <v>Project Time</v>
          </cell>
          <cell r="O188">
            <v>0</v>
          </cell>
          <cell r="Q188">
            <v>0</v>
          </cell>
          <cell r="S188">
            <v>0</v>
          </cell>
          <cell r="T188" t="str">
            <v>609000311-101-5065</v>
          </cell>
          <cell r="U188" t="str">
            <v>609000</v>
          </cell>
          <cell r="V188" t="str">
            <v>Direct labour - Project (ABC costs)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</row>
        <row r="189">
          <cell r="B189">
            <v>0</v>
          </cell>
          <cell r="C189">
            <v>0</v>
          </cell>
          <cell r="D189" t="str">
            <v>CUSCONN101CCONCORE</v>
          </cell>
          <cell r="E189" t="str">
            <v>100013945</v>
          </cell>
          <cell r="F189" t="str">
            <v>45560</v>
          </cell>
          <cell r="G189" t="str">
            <v>Quality Manual Documentation</v>
          </cell>
          <cell r="H189" t="str">
            <v>311</v>
          </cell>
          <cell r="I189" t="str">
            <v>101</v>
          </cell>
          <cell r="J189" t="str">
            <v>5065</v>
          </cell>
          <cell r="K189" t="str">
            <v>A/P</v>
          </cell>
          <cell r="L189" t="str">
            <v>SA12 - Other Supplies</v>
          </cell>
          <cell r="M189" t="str">
            <v>A/P</v>
          </cell>
          <cell r="O189">
            <v>0</v>
          </cell>
          <cell r="Q189">
            <v>0</v>
          </cell>
          <cell r="S189">
            <v>0</v>
          </cell>
          <cell r="T189" t="str">
            <v>709000311-101-5065</v>
          </cell>
          <cell r="U189" t="str">
            <v>709000</v>
          </cell>
          <cell r="V189" t="str">
            <v>Other supplies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</row>
        <row r="190">
          <cell r="B190">
            <v>0</v>
          </cell>
          <cell r="C190">
            <v>0</v>
          </cell>
          <cell r="D190" t="str">
            <v>CUSCONN101CCONCORE</v>
          </cell>
          <cell r="E190" t="str">
            <v>100013945</v>
          </cell>
          <cell r="F190" t="str">
            <v>45560</v>
          </cell>
          <cell r="G190" t="str">
            <v>Quality Manual Documentation</v>
          </cell>
          <cell r="H190" t="str">
            <v>311</v>
          </cell>
          <cell r="I190" t="str">
            <v>101</v>
          </cell>
          <cell r="J190" t="str">
            <v>5065</v>
          </cell>
          <cell r="K190" t="str">
            <v>Project Time</v>
          </cell>
          <cell r="L190" t="str">
            <v>Project Time</v>
          </cell>
          <cell r="O190">
            <v>0</v>
          </cell>
          <cell r="Q190">
            <v>0</v>
          </cell>
          <cell r="S190">
            <v>0</v>
          </cell>
          <cell r="T190" t="str">
            <v>609000311-101-5065</v>
          </cell>
          <cell r="U190" t="str">
            <v>609000</v>
          </cell>
          <cell r="V190" t="str">
            <v>Direct labour - Project (ABC costs)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</row>
        <row r="191">
          <cell r="B191">
            <v>0</v>
          </cell>
          <cell r="C191">
            <v>0</v>
          </cell>
          <cell r="D191" t="str">
            <v>CUSCONN101CCONCORE</v>
          </cell>
          <cell r="E191" t="str">
            <v>100013946</v>
          </cell>
          <cell r="F191" t="str">
            <v>45580</v>
          </cell>
          <cell r="G191" t="str">
            <v>Process Improvements</v>
          </cell>
          <cell r="H191" t="str">
            <v>311</v>
          </cell>
          <cell r="I191" t="str">
            <v>101</v>
          </cell>
          <cell r="J191" t="str">
            <v>5065</v>
          </cell>
          <cell r="K191" t="str">
            <v>Project Time</v>
          </cell>
          <cell r="L191" t="str">
            <v>Project Time</v>
          </cell>
          <cell r="O191">
            <v>0</v>
          </cell>
          <cell r="Q191">
            <v>0</v>
          </cell>
          <cell r="S191">
            <v>0</v>
          </cell>
          <cell r="T191" t="str">
            <v>609000311-101-5065</v>
          </cell>
          <cell r="U191" t="str">
            <v>609000</v>
          </cell>
          <cell r="V191" t="str">
            <v>Direct labour - Project (ABC costs)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</row>
        <row r="192">
          <cell r="B192">
            <v>0</v>
          </cell>
          <cell r="C192">
            <v>0</v>
          </cell>
          <cell r="D192" t="str">
            <v>CUSCONN101CCONCORE</v>
          </cell>
          <cell r="E192" t="str">
            <v>100013946</v>
          </cell>
          <cell r="F192" t="str">
            <v>45580</v>
          </cell>
          <cell r="G192" t="str">
            <v>Process Improvements</v>
          </cell>
          <cell r="H192" t="str">
            <v>311</v>
          </cell>
          <cell r="I192" t="str">
            <v>101</v>
          </cell>
          <cell r="J192" t="str">
            <v>5065</v>
          </cell>
          <cell r="K192" t="str">
            <v>A/P</v>
          </cell>
          <cell r="L192" t="str">
            <v>SA12 - Other Supplies</v>
          </cell>
          <cell r="O192">
            <v>0</v>
          </cell>
          <cell r="Q192">
            <v>0</v>
          </cell>
          <cell r="S192">
            <v>0</v>
          </cell>
          <cell r="T192" t="str">
            <v>709000311-101-5065</v>
          </cell>
          <cell r="U192" t="str">
            <v>709000</v>
          </cell>
          <cell r="V192" t="str">
            <v>Other supplies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</row>
        <row r="193">
          <cell r="B193">
            <v>0</v>
          </cell>
          <cell r="C193">
            <v>0</v>
          </cell>
          <cell r="D193" t="str">
            <v>CUSCONN101CCONMAINT</v>
          </cell>
          <cell r="E193" t="str">
            <v>100013989</v>
          </cell>
          <cell r="F193" t="str">
            <v>45100</v>
          </cell>
          <cell r="G193" t="str">
            <v>Maintain Test Equipment</v>
          </cell>
          <cell r="H193" t="str">
            <v>311</v>
          </cell>
          <cell r="I193" t="str">
            <v>101</v>
          </cell>
          <cell r="J193" t="str">
            <v>5175</v>
          </cell>
          <cell r="K193" t="str">
            <v>Workorder Time</v>
          </cell>
          <cell r="L193" t="str">
            <v>Workorder Time</v>
          </cell>
          <cell r="M193" t="str">
            <v>Meterperson - 1st Class</v>
          </cell>
          <cell r="O193">
            <v>67.801499023437501</v>
          </cell>
          <cell r="Q193">
            <v>0</v>
          </cell>
          <cell r="S193">
            <v>0</v>
          </cell>
          <cell r="T193" t="str">
            <v>608000311-101-5175</v>
          </cell>
          <cell r="U193" t="str">
            <v>608000</v>
          </cell>
          <cell r="V193" t="str">
            <v>Direct labour - Work order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</row>
        <row r="194">
          <cell r="B194">
            <v>0</v>
          </cell>
          <cell r="C194">
            <v>0</v>
          </cell>
          <cell r="D194" t="str">
            <v>CUSCONN101CCONMAINT</v>
          </cell>
          <cell r="E194" t="str">
            <v>100013989</v>
          </cell>
          <cell r="F194" t="str">
            <v>45100</v>
          </cell>
          <cell r="G194" t="str">
            <v>Maintain Test Equipment</v>
          </cell>
          <cell r="H194" t="str">
            <v>311</v>
          </cell>
          <cell r="I194" t="str">
            <v>101</v>
          </cell>
          <cell r="J194" t="str">
            <v>5175</v>
          </cell>
          <cell r="K194" t="str">
            <v>Vehicle</v>
          </cell>
          <cell r="L194" t="str">
            <v>Vehicle</v>
          </cell>
          <cell r="M194" t="str">
            <v>VECV - Cargo Van</v>
          </cell>
          <cell r="O194">
            <v>14</v>
          </cell>
          <cell r="Q194">
            <v>0</v>
          </cell>
          <cell r="S194">
            <v>0</v>
          </cell>
          <cell r="T194" t="str">
            <v>651000311-101-5175</v>
          </cell>
          <cell r="U194" t="str">
            <v>651000</v>
          </cell>
          <cell r="V194" t="str">
            <v>Direct work order charges - Vehicles used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</row>
        <row r="195">
          <cell r="B195">
            <v>0</v>
          </cell>
          <cell r="C195">
            <v>0</v>
          </cell>
          <cell r="D195" t="str">
            <v>SO101OM5065SO</v>
          </cell>
          <cell r="E195" t="str">
            <v>100016974</v>
          </cell>
          <cell r="F195" t="str">
            <v>INS</v>
          </cell>
          <cell r="G195" t="str">
            <v>Inspect meter still disconnected</v>
          </cell>
          <cell r="H195" t="str">
            <v>311</v>
          </cell>
          <cell r="I195" t="str">
            <v>101</v>
          </cell>
          <cell r="J195" t="str">
            <v>5065</v>
          </cell>
          <cell r="K195" t="str">
            <v>Workorder Time</v>
          </cell>
          <cell r="L195" t="str">
            <v>Workorder Time</v>
          </cell>
          <cell r="M195" t="str">
            <v>Meterperson - 1st Class</v>
          </cell>
          <cell r="O195">
            <v>67.801499023437501</v>
          </cell>
          <cell r="Q195">
            <v>0</v>
          </cell>
          <cell r="S195">
            <v>0</v>
          </cell>
          <cell r="T195" t="str">
            <v>608000311-101-5065</v>
          </cell>
          <cell r="U195" t="str">
            <v>608000</v>
          </cell>
          <cell r="V195" t="str">
            <v>Direct labour - Work order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</row>
        <row r="196">
          <cell r="B196">
            <v>0</v>
          </cell>
          <cell r="C196">
            <v>0</v>
          </cell>
          <cell r="D196" t="str">
            <v>SO101OM5065SO</v>
          </cell>
          <cell r="E196" t="str">
            <v>100016974</v>
          </cell>
          <cell r="F196" t="str">
            <v>INS</v>
          </cell>
          <cell r="G196" t="str">
            <v>Inspect meter still disconnected</v>
          </cell>
          <cell r="H196" t="str">
            <v>311</v>
          </cell>
          <cell r="I196" t="str">
            <v>101</v>
          </cell>
          <cell r="J196" t="str">
            <v>5065</v>
          </cell>
          <cell r="K196" t="str">
            <v>Vehicle</v>
          </cell>
          <cell r="L196" t="str">
            <v>Vehicle</v>
          </cell>
          <cell r="M196" t="str">
            <v>VECV - Cargo Van</v>
          </cell>
          <cell r="O196">
            <v>14</v>
          </cell>
          <cell r="Q196">
            <v>0</v>
          </cell>
          <cell r="S196">
            <v>0</v>
          </cell>
          <cell r="T196" t="str">
            <v>651000311-101-5065</v>
          </cell>
          <cell r="U196" t="str">
            <v>651000</v>
          </cell>
          <cell r="V196" t="str">
            <v>Direct work order charges - Vehicles used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</row>
        <row r="197">
          <cell r="B197">
            <v>0</v>
          </cell>
          <cell r="C197">
            <v>0</v>
          </cell>
          <cell r="D197" t="str">
            <v>SO101OM5065SO</v>
          </cell>
          <cell r="E197" t="str">
            <v>100016975</v>
          </cell>
          <cell r="F197" t="str">
            <v>INF</v>
          </cell>
          <cell r="G197" t="str">
            <v>Inspect flat connection</v>
          </cell>
          <cell r="H197" t="str">
            <v>311</v>
          </cell>
          <cell r="I197" t="str">
            <v>101</v>
          </cell>
          <cell r="J197" t="str">
            <v>5065</v>
          </cell>
          <cell r="K197" t="str">
            <v>Workorder Time</v>
          </cell>
          <cell r="L197" t="str">
            <v>Workorder Time</v>
          </cell>
          <cell r="M197" t="str">
            <v>Meterperson - 2nd Class</v>
          </cell>
          <cell r="O197">
            <v>62.809501953125</v>
          </cell>
          <cell r="P197">
            <v>55</v>
          </cell>
          <cell r="Q197">
            <v>3454.5226074218749</v>
          </cell>
          <cell r="S197">
            <v>0</v>
          </cell>
          <cell r="T197" t="str">
            <v>608000311-101-5065</v>
          </cell>
          <cell r="U197" t="str">
            <v>608000</v>
          </cell>
          <cell r="V197" t="str">
            <v>Direct labour - Work order</v>
          </cell>
          <cell r="X197">
            <v>3455</v>
          </cell>
          <cell r="Y197">
            <v>287.91666666666669</v>
          </cell>
          <cell r="Z197">
            <v>287.91666666666669</v>
          </cell>
          <cell r="AA197">
            <v>287.91666666666669</v>
          </cell>
          <cell r="AB197">
            <v>287.91666666666669</v>
          </cell>
          <cell r="AC197">
            <v>287.91666666666669</v>
          </cell>
          <cell r="AD197">
            <v>287.91666666666669</v>
          </cell>
          <cell r="AE197">
            <v>287.91666666666669</v>
          </cell>
          <cell r="AF197">
            <v>287.91666666666669</v>
          </cell>
          <cell r="AG197">
            <v>287.91666666666669</v>
          </cell>
          <cell r="AH197">
            <v>287.91666666666669</v>
          </cell>
          <cell r="AI197">
            <v>287.91666666666669</v>
          </cell>
          <cell r="AJ197">
            <v>287.91666666666669</v>
          </cell>
          <cell r="AK197">
            <v>3454.9999999999995</v>
          </cell>
          <cell r="AL197">
            <v>0</v>
          </cell>
        </row>
        <row r="198">
          <cell r="B198">
            <v>0</v>
          </cell>
          <cell r="C198">
            <v>0</v>
          </cell>
          <cell r="D198" t="str">
            <v>SO101OM5065SO</v>
          </cell>
          <cell r="E198" t="str">
            <v>100016975</v>
          </cell>
          <cell r="F198" t="str">
            <v>INF</v>
          </cell>
          <cell r="G198" t="str">
            <v>Inspect flat connection</v>
          </cell>
          <cell r="H198" t="str">
            <v>311</v>
          </cell>
          <cell r="I198" t="str">
            <v>101</v>
          </cell>
          <cell r="J198" t="str">
            <v>5065</v>
          </cell>
          <cell r="K198" t="str">
            <v>Vehicle</v>
          </cell>
          <cell r="L198" t="str">
            <v>Vehicle</v>
          </cell>
          <cell r="M198" t="str">
            <v>VECV - Cargo Van</v>
          </cell>
          <cell r="O198">
            <v>14</v>
          </cell>
          <cell r="Q198">
            <v>0</v>
          </cell>
          <cell r="R198">
            <v>55</v>
          </cell>
          <cell r="S198">
            <v>770</v>
          </cell>
          <cell r="T198" t="str">
            <v>651000311-101-5065</v>
          </cell>
          <cell r="U198" t="str">
            <v>651000</v>
          </cell>
          <cell r="V198" t="str">
            <v>Direct work order charges - Vehicles used</v>
          </cell>
          <cell r="X198">
            <v>770</v>
          </cell>
          <cell r="Y198">
            <v>64.166666666666671</v>
          </cell>
          <cell r="Z198">
            <v>64.166666666666671</v>
          </cell>
          <cell r="AA198">
            <v>64.166666666666671</v>
          </cell>
          <cell r="AB198">
            <v>64.166666666666671</v>
          </cell>
          <cell r="AC198">
            <v>64.166666666666671</v>
          </cell>
          <cell r="AD198">
            <v>64.166666666666671</v>
          </cell>
          <cell r="AE198">
            <v>64.166666666666671</v>
          </cell>
          <cell r="AF198">
            <v>64.166666666666671</v>
          </cell>
          <cell r="AG198">
            <v>64.166666666666671</v>
          </cell>
          <cell r="AH198">
            <v>64.166666666666671</v>
          </cell>
          <cell r="AI198">
            <v>64.166666666666671</v>
          </cell>
          <cell r="AJ198">
            <v>64.166666666666671</v>
          </cell>
          <cell r="AK198">
            <v>769.99999999999989</v>
          </cell>
          <cell r="AL198">
            <v>0</v>
          </cell>
        </row>
        <row r="199">
          <cell r="B199">
            <v>0</v>
          </cell>
          <cell r="C199">
            <v>0</v>
          </cell>
          <cell r="D199" t="str">
            <v>SO101OM5065SO</v>
          </cell>
          <cell r="E199" t="str">
            <v>100016976</v>
          </cell>
          <cell r="F199" t="str">
            <v>ISD</v>
          </cell>
          <cell r="G199" t="str">
            <v>Inspect service still disconnected</v>
          </cell>
          <cell r="H199" t="str">
            <v>311</v>
          </cell>
          <cell r="I199" t="str">
            <v>101</v>
          </cell>
          <cell r="J199" t="str">
            <v>5065</v>
          </cell>
          <cell r="K199" t="str">
            <v>Workorder Time</v>
          </cell>
          <cell r="L199" t="str">
            <v>Workorder Time</v>
          </cell>
          <cell r="M199" t="str">
            <v>Meterperson - 2nd Class</v>
          </cell>
          <cell r="O199">
            <v>62.809501953125</v>
          </cell>
          <cell r="P199">
            <v>10</v>
          </cell>
          <cell r="Q199">
            <v>628.09501953125005</v>
          </cell>
          <cell r="S199">
            <v>0</v>
          </cell>
          <cell r="T199" t="str">
            <v>608000311-101-5065</v>
          </cell>
          <cell r="U199" t="str">
            <v>608000</v>
          </cell>
          <cell r="V199" t="str">
            <v>Direct labour - Work order</v>
          </cell>
          <cell r="X199">
            <v>628</v>
          </cell>
          <cell r="Y199">
            <v>52.333333333333336</v>
          </cell>
          <cell r="Z199">
            <v>52.333333333333336</v>
          </cell>
          <cell r="AA199">
            <v>52.333333333333336</v>
          </cell>
          <cell r="AB199">
            <v>52.333333333333336</v>
          </cell>
          <cell r="AC199">
            <v>52.333333333333336</v>
          </cell>
          <cell r="AD199">
            <v>52.333333333333336</v>
          </cell>
          <cell r="AE199">
            <v>52.333333333333336</v>
          </cell>
          <cell r="AF199">
            <v>52.333333333333336</v>
          </cell>
          <cell r="AG199">
            <v>52.333333333333336</v>
          </cell>
          <cell r="AH199">
            <v>52.333333333333336</v>
          </cell>
          <cell r="AI199">
            <v>52.333333333333336</v>
          </cell>
          <cell r="AJ199">
            <v>52.333333333333336</v>
          </cell>
          <cell r="AK199">
            <v>628</v>
          </cell>
          <cell r="AL199">
            <v>0</v>
          </cell>
        </row>
        <row r="200">
          <cell r="B200">
            <v>0</v>
          </cell>
          <cell r="C200">
            <v>0</v>
          </cell>
          <cell r="D200" t="str">
            <v>SO101OM5065SO</v>
          </cell>
          <cell r="E200" t="str">
            <v>100016976</v>
          </cell>
          <cell r="F200" t="str">
            <v>ISD</v>
          </cell>
          <cell r="G200" t="str">
            <v>Inspect service still disconnected</v>
          </cell>
          <cell r="H200" t="str">
            <v>311</v>
          </cell>
          <cell r="I200" t="str">
            <v>101</v>
          </cell>
          <cell r="J200" t="str">
            <v>5065</v>
          </cell>
          <cell r="K200" t="str">
            <v>Vehicle</v>
          </cell>
          <cell r="L200" t="str">
            <v>Vehicle</v>
          </cell>
          <cell r="M200" t="str">
            <v>VECV - Cargo Van</v>
          </cell>
          <cell r="O200">
            <v>14</v>
          </cell>
          <cell r="Q200">
            <v>0</v>
          </cell>
          <cell r="R200">
            <v>10</v>
          </cell>
          <cell r="S200">
            <v>140</v>
          </cell>
          <cell r="T200" t="str">
            <v>651000311-101-5065</v>
          </cell>
          <cell r="U200" t="str">
            <v>651000</v>
          </cell>
          <cell r="V200" t="str">
            <v>Direct work order charges - Vehicles used</v>
          </cell>
          <cell r="X200">
            <v>140</v>
          </cell>
          <cell r="Y200">
            <v>11.666666666666666</v>
          </cell>
          <cell r="Z200">
            <v>11.666666666666666</v>
          </cell>
          <cell r="AA200">
            <v>11.666666666666666</v>
          </cell>
          <cell r="AB200">
            <v>11.666666666666666</v>
          </cell>
          <cell r="AC200">
            <v>11.666666666666666</v>
          </cell>
          <cell r="AD200">
            <v>11.666666666666666</v>
          </cell>
          <cell r="AE200">
            <v>11.666666666666666</v>
          </cell>
          <cell r="AF200">
            <v>11.666666666666666</v>
          </cell>
          <cell r="AG200">
            <v>11.666666666666666</v>
          </cell>
          <cell r="AH200">
            <v>11.666666666666666</v>
          </cell>
          <cell r="AI200">
            <v>11.666666666666666</v>
          </cell>
          <cell r="AJ200">
            <v>11.666666666666666</v>
          </cell>
          <cell r="AK200">
            <v>140</v>
          </cell>
          <cell r="AL200">
            <v>0</v>
          </cell>
        </row>
        <row r="201">
          <cell r="B201">
            <v>0</v>
          </cell>
          <cell r="C201">
            <v>0</v>
          </cell>
          <cell r="D201" t="str">
            <v>CUSCONN101CCONCOMMON</v>
          </cell>
          <cell r="E201" t="str">
            <v>100031147</v>
          </cell>
          <cell r="F201" t="str">
            <v>24150</v>
          </cell>
          <cell r="G201" t="str">
            <v>Manage IFRS Process</v>
          </cell>
          <cell r="H201" t="str">
            <v>311</v>
          </cell>
          <cell r="I201" t="str">
            <v>101</v>
          </cell>
          <cell r="J201" t="str">
            <v>5065</v>
          </cell>
          <cell r="K201" t="str">
            <v>Project Time</v>
          </cell>
          <cell r="L201" t="str">
            <v>Project Time</v>
          </cell>
          <cell r="M201" t="str">
            <v>MANAGER, CUSTOMER CONNECTIONS</v>
          </cell>
          <cell r="O201">
            <v>90.150380859375005</v>
          </cell>
          <cell r="P201">
            <v>20</v>
          </cell>
          <cell r="Q201">
            <v>1803.0076171875</v>
          </cell>
          <cell r="S201">
            <v>0</v>
          </cell>
          <cell r="T201" t="str">
            <v>609000311-101-5065</v>
          </cell>
          <cell r="U201" t="str">
            <v>609000</v>
          </cell>
          <cell r="V201" t="str">
            <v>Direct labour - Project (ABC costs)</v>
          </cell>
          <cell r="X201">
            <v>1803</v>
          </cell>
          <cell r="Y201">
            <v>150.25</v>
          </cell>
          <cell r="Z201">
            <v>150.25</v>
          </cell>
          <cell r="AA201">
            <v>150.25</v>
          </cell>
          <cell r="AB201">
            <v>150.25</v>
          </cell>
          <cell r="AC201">
            <v>150.25</v>
          </cell>
          <cell r="AD201">
            <v>150.25</v>
          </cell>
          <cell r="AE201">
            <v>150.25</v>
          </cell>
          <cell r="AF201">
            <v>150.25</v>
          </cell>
          <cell r="AG201">
            <v>150.25</v>
          </cell>
          <cell r="AH201">
            <v>150.25</v>
          </cell>
          <cell r="AI201">
            <v>150.25</v>
          </cell>
          <cell r="AJ201">
            <v>150.25</v>
          </cell>
          <cell r="AK201">
            <v>1803</v>
          </cell>
          <cell r="AL201">
            <v>0</v>
          </cell>
        </row>
        <row r="202">
          <cell r="B202">
            <v>0</v>
          </cell>
          <cell r="C202">
            <v>0</v>
          </cell>
          <cell r="D202" t="str">
            <v>CUSCONN101CCONCOMMON</v>
          </cell>
          <cell r="E202" t="str">
            <v>100031147</v>
          </cell>
          <cell r="F202" t="str">
            <v>24150</v>
          </cell>
          <cell r="G202" t="str">
            <v>Manage IFRS Process</v>
          </cell>
          <cell r="H202" t="str">
            <v>311</v>
          </cell>
          <cell r="I202" t="str">
            <v>101</v>
          </cell>
          <cell r="J202" t="str">
            <v>5065</v>
          </cell>
          <cell r="K202" t="str">
            <v>Project Time</v>
          </cell>
          <cell r="L202" t="str">
            <v>Project Time</v>
          </cell>
          <cell r="M202" t="str">
            <v>SUPERVISOR, CUSTOMER CONNECTIONS</v>
          </cell>
          <cell r="O202">
            <v>84.962177734375004</v>
          </cell>
          <cell r="P202">
            <v>20</v>
          </cell>
          <cell r="Q202">
            <v>1699.2435546875001</v>
          </cell>
          <cell r="S202">
            <v>0</v>
          </cell>
          <cell r="T202" t="str">
            <v>609000311-101-5065</v>
          </cell>
          <cell r="U202" t="str">
            <v>609000</v>
          </cell>
          <cell r="V202" t="str">
            <v>Direct labour - Project (ABC costs)</v>
          </cell>
          <cell r="X202">
            <v>1699</v>
          </cell>
          <cell r="Y202">
            <v>141.58333333333334</v>
          </cell>
          <cell r="Z202">
            <v>141.58333333333334</v>
          </cell>
          <cell r="AA202">
            <v>141.58333333333334</v>
          </cell>
          <cell r="AB202">
            <v>141.58333333333334</v>
          </cell>
          <cell r="AC202">
            <v>141.58333333333334</v>
          </cell>
          <cell r="AD202">
            <v>141.58333333333334</v>
          </cell>
          <cell r="AE202">
            <v>141.58333333333334</v>
          </cell>
          <cell r="AF202">
            <v>141.58333333333334</v>
          </cell>
          <cell r="AG202">
            <v>141.58333333333334</v>
          </cell>
          <cell r="AH202">
            <v>141.58333333333334</v>
          </cell>
          <cell r="AI202">
            <v>141.58333333333334</v>
          </cell>
          <cell r="AJ202">
            <v>141.58333333333334</v>
          </cell>
          <cell r="AK202">
            <v>1698.9999999999998</v>
          </cell>
          <cell r="AL202">
            <v>0</v>
          </cell>
        </row>
        <row r="203">
          <cell r="B203">
            <v>0</v>
          </cell>
          <cell r="C203">
            <v>0</v>
          </cell>
          <cell r="D203" t="str">
            <v>CUSCONN101CCONCOMMON</v>
          </cell>
          <cell r="E203" t="str">
            <v>100034937</v>
          </cell>
          <cell r="F203" t="str">
            <v>70470</v>
          </cell>
          <cell r="G203" t="str">
            <v>ERP Work Management Gaps</v>
          </cell>
          <cell r="H203" t="str">
            <v>311</v>
          </cell>
          <cell r="I203" t="str">
            <v>101</v>
          </cell>
          <cell r="J203" t="str">
            <v>5065</v>
          </cell>
          <cell r="K203" t="str">
            <v>Project Time</v>
          </cell>
          <cell r="L203" t="str">
            <v>Project Time</v>
          </cell>
          <cell r="M203" t="str">
            <v>MANAGER, CUSTOMER CONNECTIONS</v>
          </cell>
          <cell r="O203">
            <v>90.150380859375005</v>
          </cell>
          <cell r="P203">
            <v>22</v>
          </cell>
          <cell r="Q203">
            <v>1983.30837890625</v>
          </cell>
          <cell r="S203">
            <v>0</v>
          </cell>
          <cell r="T203" t="str">
            <v>609000311-101-5065</v>
          </cell>
          <cell r="U203" t="str">
            <v>609000</v>
          </cell>
          <cell r="V203" t="str">
            <v>Direct labour - Project (ABC costs)</v>
          </cell>
          <cell r="X203">
            <v>1983</v>
          </cell>
          <cell r="Y203">
            <v>165.25</v>
          </cell>
          <cell r="Z203">
            <v>165.25</v>
          </cell>
          <cell r="AA203">
            <v>165.25</v>
          </cell>
          <cell r="AB203">
            <v>165.25</v>
          </cell>
          <cell r="AC203">
            <v>165.25</v>
          </cell>
          <cell r="AD203">
            <v>165.25</v>
          </cell>
          <cell r="AE203">
            <v>165.25</v>
          </cell>
          <cell r="AF203">
            <v>165.25</v>
          </cell>
          <cell r="AG203">
            <v>165.25</v>
          </cell>
          <cell r="AH203">
            <v>165.25</v>
          </cell>
          <cell r="AI203">
            <v>165.25</v>
          </cell>
          <cell r="AJ203">
            <v>165.25</v>
          </cell>
          <cell r="AK203">
            <v>1983</v>
          </cell>
          <cell r="AL203">
            <v>0</v>
          </cell>
        </row>
        <row r="204">
          <cell r="B204">
            <v>0</v>
          </cell>
          <cell r="C204">
            <v>0</v>
          </cell>
          <cell r="D204" t="str">
            <v>CUSCONN101CCONCORE</v>
          </cell>
          <cell r="E204" t="str">
            <v>100036878</v>
          </cell>
          <cell r="F204" t="str">
            <v>56000</v>
          </cell>
          <cell r="G204" t="str">
            <v>Green Energy Act - Process</v>
          </cell>
          <cell r="H204" t="str">
            <v>311</v>
          </cell>
          <cell r="I204" t="str">
            <v>101</v>
          </cell>
          <cell r="J204" t="str">
            <v>5065</v>
          </cell>
          <cell r="K204" t="str">
            <v>Project Time</v>
          </cell>
          <cell r="L204" t="str">
            <v>Project Time</v>
          </cell>
          <cell r="M204" t="str">
            <v>MANAGER, CUSTOMER CONNECTIONS</v>
          </cell>
          <cell r="O204">
            <v>90.150380859375005</v>
          </cell>
          <cell r="P204">
            <v>22</v>
          </cell>
          <cell r="Q204">
            <v>1983.30837890625</v>
          </cell>
          <cell r="S204">
            <v>0</v>
          </cell>
          <cell r="T204" t="str">
            <v>609000311-101-5065</v>
          </cell>
          <cell r="U204" t="str">
            <v>609000</v>
          </cell>
          <cell r="V204" t="str">
            <v>Direct labour - Project (ABC costs)</v>
          </cell>
          <cell r="X204">
            <v>1983</v>
          </cell>
          <cell r="Y204">
            <v>165.25</v>
          </cell>
          <cell r="Z204">
            <v>165.25</v>
          </cell>
          <cell r="AA204">
            <v>165.25</v>
          </cell>
          <cell r="AB204">
            <v>165.25</v>
          </cell>
          <cell r="AC204">
            <v>165.25</v>
          </cell>
          <cell r="AD204">
            <v>165.25</v>
          </cell>
          <cell r="AE204">
            <v>165.25</v>
          </cell>
          <cell r="AF204">
            <v>165.25</v>
          </cell>
          <cell r="AG204">
            <v>165.25</v>
          </cell>
          <cell r="AH204">
            <v>165.25</v>
          </cell>
          <cell r="AI204">
            <v>165.25</v>
          </cell>
          <cell r="AJ204">
            <v>165.25</v>
          </cell>
          <cell r="AK204">
            <v>1983</v>
          </cell>
          <cell r="AL204">
            <v>0</v>
          </cell>
        </row>
        <row r="205">
          <cell r="B205">
            <v>0</v>
          </cell>
          <cell r="C205">
            <v>0</v>
          </cell>
          <cell r="D205" t="str">
            <v>CUSCONN101CCONCORE</v>
          </cell>
          <cell r="E205" t="str">
            <v>100036878</v>
          </cell>
          <cell r="F205" t="str">
            <v>56000</v>
          </cell>
          <cell r="G205" t="str">
            <v>Green Energy Act - Process</v>
          </cell>
          <cell r="H205" t="str">
            <v>311</v>
          </cell>
          <cell r="I205" t="str">
            <v>101</v>
          </cell>
          <cell r="J205" t="str">
            <v>5065</v>
          </cell>
          <cell r="K205" t="str">
            <v>Project Time</v>
          </cell>
          <cell r="L205" t="str">
            <v>Project Time</v>
          </cell>
          <cell r="M205" t="str">
            <v>SUPERVISOR, CUSTOMER CONNECTIONS</v>
          </cell>
          <cell r="O205">
            <v>84.962177734375004</v>
          </cell>
          <cell r="Q205">
            <v>0</v>
          </cell>
          <cell r="S205">
            <v>0</v>
          </cell>
          <cell r="T205" t="str">
            <v>609000311-101-5065</v>
          </cell>
          <cell r="U205" t="str">
            <v>609000</v>
          </cell>
          <cell r="V205" t="str">
            <v>Direct labour - Project (ABC costs)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</row>
        <row r="206">
          <cell r="B206">
            <v>0</v>
          </cell>
          <cell r="C206">
            <v>0</v>
          </cell>
          <cell r="D206" t="str">
            <v>CUSCONN101CCONCORE</v>
          </cell>
          <cell r="E206" t="str">
            <v>100036879</v>
          </cell>
          <cell r="F206" t="str">
            <v>56100</v>
          </cell>
          <cell r="G206" t="str">
            <v>Smart Grid Activities</v>
          </cell>
          <cell r="H206" t="str">
            <v>311</v>
          </cell>
          <cell r="I206" t="str">
            <v>101</v>
          </cell>
          <cell r="J206" t="str">
            <v>5065</v>
          </cell>
          <cell r="K206" t="str">
            <v>Project Time</v>
          </cell>
          <cell r="L206" t="str">
            <v>Project Time</v>
          </cell>
          <cell r="M206" t="str">
            <v>MANAGER, CUSTOMER CONNECTIONS</v>
          </cell>
          <cell r="O206">
            <v>90.150380859375005</v>
          </cell>
          <cell r="P206">
            <v>22</v>
          </cell>
          <cell r="Q206">
            <v>1983.30837890625</v>
          </cell>
          <cell r="S206">
            <v>0</v>
          </cell>
          <cell r="T206" t="str">
            <v>609000311-101-5065</v>
          </cell>
          <cell r="U206" t="str">
            <v>609000</v>
          </cell>
          <cell r="V206" t="str">
            <v>Direct labour - Project (ABC costs)</v>
          </cell>
          <cell r="X206">
            <v>1983</v>
          </cell>
          <cell r="Y206">
            <v>165.25</v>
          </cell>
          <cell r="Z206">
            <v>165.25</v>
          </cell>
          <cell r="AA206">
            <v>165.25</v>
          </cell>
          <cell r="AB206">
            <v>165.25</v>
          </cell>
          <cell r="AC206">
            <v>165.25</v>
          </cell>
          <cell r="AD206">
            <v>165.25</v>
          </cell>
          <cell r="AE206">
            <v>165.25</v>
          </cell>
          <cell r="AF206">
            <v>165.25</v>
          </cell>
          <cell r="AG206">
            <v>165.25</v>
          </cell>
          <cell r="AH206">
            <v>165.25</v>
          </cell>
          <cell r="AI206">
            <v>165.25</v>
          </cell>
          <cell r="AJ206">
            <v>165.25</v>
          </cell>
          <cell r="AK206">
            <v>1983</v>
          </cell>
          <cell r="AL206">
            <v>0</v>
          </cell>
        </row>
        <row r="207">
          <cell r="B207">
            <v>0</v>
          </cell>
          <cell r="C207">
            <v>0</v>
          </cell>
          <cell r="D207" t="str">
            <v>CUSCONN101CCONCORE</v>
          </cell>
          <cell r="E207" t="str">
            <v>100036879</v>
          </cell>
          <cell r="F207" t="str">
            <v>56100</v>
          </cell>
          <cell r="G207" t="str">
            <v>Smart Grid Activities</v>
          </cell>
          <cell r="H207" t="str">
            <v>311</v>
          </cell>
          <cell r="I207" t="str">
            <v>101</v>
          </cell>
          <cell r="J207" t="str">
            <v>5065</v>
          </cell>
          <cell r="K207" t="str">
            <v>Project Time</v>
          </cell>
          <cell r="L207" t="str">
            <v>Project Time</v>
          </cell>
          <cell r="M207" t="str">
            <v>SUPERVISOR, CUSTOMER CONNECTIONS</v>
          </cell>
          <cell r="O207">
            <v>84.962177734375004</v>
          </cell>
          <cell r="P207">
            <v>22</v>
          </cell>
          <cell r="Q207">
            <v>1869.1679101562502</v>
          </cell>
          <cell r="S207">
            <v>0</v>
          </cell>
          <cell r="T207" t="str">
            <v>609000311-101-5065</v>
          </cell>
          <cell r="U207" t="str">
            <v>609000</v>
          </cell>
          <cell r="V207" t="str">
            <v>Direct labour - Project (ABC costs)</v>
          </cell>
          <cell r="X207">
            <v>1869</v>
          </cell>
          <cell r="Y207">
            <v>155.75</v>
          </cell>
          <cell r="Z207">
            <v>155.75</v>
          </cell>
          <cell r="AA207">
            <v>155.75</v>
          </cell>
          <cell r="AB207">
            <v>155.75</v>
          </cell>
          <cell r="AC207">
            <v>155.75</v>
          </cell>
          <cell r="AD207">
            <v>155.75</v>
          </cell>
          <cell r="AE207">
            <v>155.75</v>
          </cell>
          <cell r="AF207">
            <v>155.75</v>
          </cell>
          <cell r="AG207">
            <v>155.75</v>
          </cell>
          <cell r="AH207">
            <v>155.75</v>
          </cell>
          <cell r="AI207">
            <v>155.75</v>
          </cell>
          <cell r="AJ207">
            <v>155.75</v>
          </cell>
          <cell r="AK207">
            <v>1869</v>
          </cell>
          <cell r="AL207">
            <v>0</v>
          </cell>
        </row>
        <row r="208">
          <cell r="B208">
            <v>0</v>
          </cell>
          <cell r="C208">
            <v>0</v>
          </cell>
          <cell r="D208" t="str">
            <v>CUSCONN101CCONCORE</v>
          </cell>
          <cell r="E208" t="str">
            <v>100036880</v>
          </cell>
          <cell r="F208" t="str">
            <v>56200</v>
          </cell>
          <cell r="G208" t="str">
            <v>Distributed Generation</v>
          </cell>
          <cell r="H208" t="str">
            <v>311</v>
          </cell>
          <cell r="I208" t="str">
            <v>101</v>
          </cell>
          <cell r="J208" t="str">
            <v>5065</v>
          </cell>
          <cell r="K208" t="str">
            <v>Project Time</v>
          </cell>
          <cell r="L208" t="str">
            <v>Project Time</v>
          </cell>
          <cell r="M208" t="str">
            <v>MANAGER, CUSTOMER CONNECTIONS</v>
          </cell>
          <cell r="O208">
            <v>90.150380859375005</v>
          </cell>
          <cell r="Q208">
            <v>0</v>
          </cell>
          <cell r="S208">
            <v>0</v>
          </cell>
          <cell r="T208" t="str">
            <v>609000311-101-5065</v>
          </cell>
          <cell r="U208" t="str">
            <v>609000</v>
          </cell>
          <cell r="V208" t="str">
            <v>Direct labour - Project (ABC costs)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</row>
        <row r="209">
          <cell r="B209">
            <v>0</v>
          </cell>
          <cell r="C209">
            <v>0</v>
          </cell>
          <cell r="D209" t="str">
            <v>CUSCONN101CCONCORE</v>
          </cell>
          <cell r="E209" t="str">
            <v>100036880</v>
          </cell>
          <cell r="F209" t="str">
            <v>56200</v>
          </cell>
          <cell r="G209" t="str">
            <v>Distributed Generation</v>
          </cell>
          <cell r="H209" t="str">
            <v>311</v>
          </cell>
          <cell r="I209" t="str">
            <v>101</v>
          </cell>
          <cell r="J209" t="str">
            <v>5065</v>
          </cell>
          <cell r="K209" t="str">
            <v>Project Time</v>
          </cell>
          <cell r="L209" t="str">
            <v>Project Time</v>
          </cell>
          <cell r="M209" t="str">
            <v>SUPERVISOR, CUSTOMER CONNECTIONS</v>
          </cell>
          <cell r="O209">
            <v>84.962177734375004</v>
          </cell>
          <cell r="Q209">
            <v>0</v>
          </cell>
          <cell r="S209">
            <v>0</v>
          </cell>
          <cell r="T209" t="str">
            <v>609000311-101-5065</v>
          </cell>
          <cell r="U209" t="str">
            <v>609000</v>
          </cell>
          <cell r="V209" t="str">
            <v>Direct labour - Project (ABC costs)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</row>
        <row r="210">
          <cell r="B210">
            <v>0</v>
          </cell>
          <cell r="C210">
            <v>0</v>
          </cell>
          <cell r="D210" t="str">
            <v>CUSCONN101CCONCORE</v>
          </cell>
          <cell r="E210" t="str">
            <v>100036881</v>
          </cell>
          <cell r="F210" t="str">
            <v>56300</v>
          </cell>
          <cell r="G210" t="str">
            <v>FIT - Feed In Tariff</v>
          </cell>
          <cell r="H210" t="str">
            <v>311</v>
          </cell>
          <cell r="I210" t="str">
            <v>101</v>
          </cell>
          <cell r="J210" t="str">
            <v>5065</v>
          </cell>
          <cell r="K210" t="str">
            <v>A/P</v>
          </cell>
          <cell r="L210" t="str">
            <v>SA10 - General Office Supplies</v>
          </cell>
          <cell r="M210" t="str">
            <v>A/P</v>
          </cell>
          <cell r="N210">
            <v>3000</v>
          </cell>
          <cell r="O210">
            <v>0</v>
          </cell>
          <cell r="Q210">
            <v>0</v>
          </cell>
          <cell r="S210">
            <v>0</v>
          </cell>
          <cell r="T210" t="str">
            <v>704000311-101-5065</v>
          </cell>
          <cell r="U210" t="str">
            <v>704000</v>
          </cell>
          <cell r="V210" t="str">
            <v>General office supplies</v>
          </cell>
          <cell r="X210">
            <v>3000</v>
          </cell>
          <cell r="Y210">
            <v>250</v>
          </cell>
          <cell r="Z210">
            <v>250</v>
          </cell>
          <cell r="AA210">
            <v>250</v>
          </cell>
          <cell r="AB210">
            <v>250</v>
          </cell>
          <cell r="AC210">
            <v>250</v>
          </cell>
          <cell r="AD210">
            <v>250</v>
          </cell>
          <cell r="AE210">
            <v>250</v>
          </cell>
          <cell r="AF210">
            <v>250</v>
          </cell>
          <cell r="AG210">
            <v>250</v>
          </cell>
          <cell r="AH210">
            <v>250</v>
          </cell>
          <cell r="AI210">
            <v>250</v>
          </cell>
          <cell r="AJ210">
            <v>250</v>
          </cell>
          <cell r="AK210">
            <v>3000</v>
          </cell>
          <cell r="AL210">
            <v>0</v>
          </cell>
        </row>
        <row r="211">
          <cell r="B211">
            <v>19</v>
          </cell>
          <cell r="C211">
            <v>0</v>
          </cell>
          <cell r="D211" t="str">
            <v>CUSCONN101CCONCORE</v>
          </cell>
          <cell r="E211" t="str">
            <v>100036881</v>
          </cell>
          <cell r="F211" t="str">
            <v>56300</v>
          </cell>
          <cell r="G211" t="str">
            <v>FIT - Feed In Tariff</v>
          </cell>
          <cell r="H211" t="str">
            <v>311</v>
          </cell>
          <cell r="I211" t="str">
            <v>101</v>
          </cell>
          <cell r="J211" t="str">
            <v>5065</v>
          </cell>
          <cell r="K211" t="str">
            <v>A/P</v>
          </cell>
          <cell r="L211" t="str">
            <v>SA37 - Consulting</v>
          </cell>
          <cell r="M211" t="str">
            <v>A/P</v>
          </cell>
          <cell r="N211">
            <v>24000</v>
          </cell>
          <cell r="O211">
            <v>0</v>
          </cell>
          <cell r="Q211">
            <v>0</v>
          </cell>
          <cell r="S211">
            <v>0</v>
          </cell>
          <cell r="T211" t="str">
            <v>753000311-101-5065</v>
          </cell>
          <cell r="U211" t="str">
            <v>753000</v>
          </cell>
          <cell r="V211" t="str">
            <v>Consulting</v>
          </cell>
          <cell r="W211" t="str">
            <v>Consulting - MSS 2 hour per day</v>
          </cell>
          <cell r="X211">
            <v>24000</v>
          </cell>
          <cell r="Y211">
            <v>2000</v>
          </cell>
          <cell r="Z211">
            <v>2000</v>
          </cell>
          <cell r="AA211">
            <v>2000</v>
          </cell>
          <cell r="AB211">
            <v>2000</v>
          </cell>
          <cell r="AC211">
            <v>2000</v>
          </cell>
          <cell r="AD211">
            <v>2000</v>
          </cell>
          <cell r="AE211">
            <v>2000</v>
          </cell>
          <cell r="AF211">
            <v>2000</v>
          </cell>
          <cell r="AG211">
            <v>2000</v>
          </cell>
          <cell r="AH211">
            <v>2000</v>
          </cell>
          <cell r="AI211">
            <v>2000</v>
          </cell>
          <cell r="AJ211">
            <v>2000</v>
          </cell>
          <cell r="AK211">
            <v>24000</v>
          </cell>
          <cell r="AL211">
            <v>0</v>
          </cell>
        </row>
        <row r="212">
          <cell r="B212">
            <v>0</v>
          </cell>
          <cell r="C212">
            <v>0</v>
          </cell>
          <cell r="D212" t="str">
            <v>CUSCONN101CCONCORE</v>
          </cell>
          <cell r="E212" t="str">
            <v>100036881</v>
          </cell>
          <cell r="F212" t="str">
            <v>56300</v>
          </cell>
          <cell r="G212" t="str">
            <v>FIT - Feed In Tariff</v>
          </cell>
          <cell r="H212" t="str">
            <v>311</v>
          </cell>
          <cell r="I212" t="str">
            <v>101</v>
          </cell>
          <cell r="J212" t="str">
            <v>5065</v>
          </cell>
          <cell r="K212" t="str">
            <v>Project Time</v>
          </cell>
          <cell r="L212" t="str">
            <v>Project Time</v>
          </cell>
          <cell r="M212" t="str">
            <v>MANAGER, CUSTOMER CONNECTIONS</v>
          </cell>
          <cell r="O212">
            <v>90.150380859375005</v>
          </cell>
          <cell r="P212">
            <v>22</v>
          </cell>
          <cell r="Q212">
            <v>1983.30837890625</v>
          </cell>
          <cell r="S212">
            <v>0</v>
          </cell>
          <cell r="T212" t="str">
            <v>609000311-101-5065</v>
          </cell>
          <cell r="U212" t="str">
            <v>609000</v>
          </cell>
          <cell r="V212" t="str">
            <v>Direct labour - Project (ABC costs)</v>
          </cell>
          <cell r="X212">
            <v>1983</v>
          </cell>
          <cell r="Y212">
            <v>165.25</v>
          </cell>
          <cell r="Z212">
            <v>165.25</v>
          </cell>
          <cell r="AA212">
            <v>165.25</v>
          </cell>
          <cell r="AB212">
            <v>165.25</v>
          </cell>
          <cell r="AC212">
            <v>165.25</v>
          </cell>
          <cell r="AD212">
            <v>165.25</v>
          </cell>
          <cell r="AE212">
            <v>165.25</v>
          </cell>
          <cell r="AF212">
            <v>165.25</v>
          </cell>
          <cell r="AG212">
            <v>165.25</v>
          </cell>
          <cell r="AH212">
            <v>165.25</v>
          </cell>
          <cell r="AI212">
            <v>165.25</v>
          </cell>
          <cell r="AJ212">
            <v>165.25</v>
          </cell>
          <cell r="AK212">
            <v>1983</v>
          </cell>
          <cell r="AL212">
            <v>0</v>
          </cell>
        </row>
        <row r="213">
          <cell r="B213">
            <v>0</v>
          </cell>
          <cell r="C213">
            <v>0</v>
          </cell>
          <cell r="D213" t="str">
            <v>CUSCONN101CCONCORE</v>
          </cell>
          <cell r="E213" t="str">
            <v>100036881</v>
          </cell>
          <cell r="F213" t="str">
            <v>56300</v>
          </cell>
          <cell r="G213" t="str">
            <v>FIT - Feed In Tariff</v>
          </cell>
          <cell r="H213" t="str">
            <v>311</v>
          </cell>
          <cell r="I213" t="str">
            <v>101</v>
          </cell>
          <cell r="J213" t="str">
            <v>5065</v>
          </cell>
          <cell r="K213" t="str">
            <v>Project Time</v>
          </cell>
          <cell r="L213" t="str">
            <v>Project Time</v>
          </cell>
          <cell r="M213" t="str">
            <v>SUPERVISOR, CUSTOMER CONNECTIONS</v>
          </cell>
          <cell r="O213">
            <v>84.962177734375004</v>
          </cell>
          <cell r="P213">
            <v>22</v>
          </cell>
          <cell r="Q213">
            <v>1869.1679101562502</v>
          </cell>
          <cell r="S213">
            <v>0</v>
          </cell>
          <cell r="T213" t="str">
            <v>609000311-101-5065</v>
          </cell>
          <cell r="U213" t="str">
            <v>609000</v>
          </cell>
          <cell r="V213" t="str">
            <v>Direct labour - Project (ABC costs)</v>
          </cell>
          <cell r="X213">
            <v>1869</v>
          </cell>
          <cell r="Y213">
            <v>155.75</v>
          </cell>
          <cell r="Z213">
            <v>155.75</v>
          </cell>
          <cell r="AA213">
            <v>155.75</v>
          </cell>
          <cell r="AB213">
            <v>155.75</v>
          </cell>
          <cell r="AC213">
            <v>155.75</v>
          </cell>
          <cell r="AD213">
            <v>155.75</v>
          </cell>
          <cell r="AE213">
            <v>155.75</v>
          </cell>
          <cell r="AF213">
            <v>155.75</v>
          </cell>
          <cell r="AG213">
            <v>155.75</v>
          </cell>
          <cell r="AH213">
            <v>155.75</v>
          </cell>
          <cell r="AI213">
            <v>155.75</v>
          </cell>
          <cell r="AJ213">
            <v>155.75</v>
          </cell>
          <cell r="AK213">
            <v>1869</v>
          </cell>
          <cell r="AL213">
            <v>0</v>
          </cell>
        </row>
        <row r="214">
          <cell r="B214">
            <v>0</v>
          </cell>
          <cell r="C214">
            <v>0</v>
          </cell>
          <cell r="D214" t="str">
            <v>CUSCONN101CCONCORE</v>
          </cell>
          <cell r="E214" t="str">
            <v>100036882</v>
          </cell>
          <cell r="F214" t="str">
            <v>56400</v>
          </cell>
          <cell r="G214" t="str">
            <v>System Modeling (DESS/CYME)</v>
          </cell>
          <cell r="H214" t="str">
            <v>311</v>
          </cell>
          <cell r="I214" t="str">
            <v>101</v>
          </cell>
          <cell r="J214" t="str">
            <v>5065</v>
          </cell>
          <cell r="K214" t="str">
            <v>Project Time</v>
          </cell>
          <cell r="L214" t="str">
            <v>Project Time</v>
          </cell>
          <cell r="M214" t="str">
            <v>MANAGER, CUSTOMER CONNECTIONS</v>
          </cell>
          <cell r="O214">
            <v>90.150380859375005</v>
          </cell>
          <cell r="Q214">
            <v>0</v>
          </cell>
          <cell r="S214">
            <v>0</v>
          </cell>
          <cell r="T214" t="str">
            <v>609000311-101-5065</v>
          </cell>
          <cell r="U214" t="str">
            <v>609000</v>
          </cell>
          <cell r="V214" t="str">
            <v>Direct labour - Project (ABC costs)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</row>
        <row r="215">
          <cell r="B215">
            <v>0</v>
          </cell>
          <cell r="C215">
            <v>0</v>
          </cell>
          <cell r="D215" t="str">
            <v>CUSCONN101CCONCOMMON</v>
          </cell>
          <cell r="E215" t="str">
            <v>100038849</v>
          </cell>
          <cell r="F215" t="str">
            <v>20150</v>
          </cell>
          <cell r="G215" t="str">
            <v>Complete Employee Engagement Survey</v>
          </cell>
          <cell r="H215" t="str">
            <v>311</v>
          </cell>
          <cell r="I215" t="str">
            <v>101</v>
          </cell>
          <cell r="J215" t="str">
            <v>5065</v>
          </cell>
          <cell r="O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</row>
        <row r="216">
          <cell r="B216">
            <v>0</v>
          </cell>
          <cell r="C216">
            <v>0</v>
          </cell>
          <cell r="D216" t="str">
            <v>CCPCLOS1012055RC</v>
          </cell>
          <cell r="E216" t="str">
            <v>100041261</v>
          </cell>
          <cell r="F216" t="str">
            <v>60080</v>
          </cell>
          <cell r="G216" t="str">
            <v>Job Feedback and Closure</v>
          </cell>
          <cell r="H216" t="str">
            <v>311</v>
          </cell>
          <cell r="I216" t="str">
            <v>101</v>
          </cell>
          <cell r="J216" t="str">
            <v>5065</v>
          </cell>
          <cell r="O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</row>
        <row r="217">
          <cell r="B217">
            <v>0</v>
          </cell>
          <cell r="C217">
            <v>0</v>
          </cell>
          <cell r="D217" t="str">
            <v>CCPCLOS1012055PL</v>
          </cell>
          <cell r="E217" t="str">
            <v>100041262</v>
          </cell>
          <cell r="F217" t="str">
            <v>60080</v>
          </cell>
          <cell r="G217" t="str">
            <v>Job Feedback and Closure</v>
          </cell>
          <cell r="H217" t="str">
            <v>311</v>
          </cell>
          <cell r="I217" t="str">
            <v>101</v>
          </cell>
          <cell r="J217" t="str">
            <v>5065</v>
          </cell>
          <cell r="O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</row>
        <row r="218">
          <cell r="B218">
            <v>0</v>
          </cell>
          <cell r="C218">
            <v>0</v>
          </cell>
          <cell r="D218" t="str">
            <v>CCPCLOS1012055CP</v>
          </cell>
          <cell r="E218" t="str">
            <v>100041263</v>
          </cell>
          <cell r="F218" t="str">
            <v>60080</v>
          </cell>
          <cell r="G218" t="str">
            <v>Job Feedback and Closure</v>
          </cell>
          <cell r="H218" t="str">
            <v>311</v>
          </cell>
          <cell r="I218" t="str">
            <v>101</v>
          </cell>
          <cell r="J218" t="str">
            <v>5065</v>
          </cell>
          <cell r="O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</row>
        <row r="219">
          <cell r="B219">
            <v>0</v>
          </cell>
          <cell r="C219">
            <v>0</v>
          </cell>
          <cell r="D219" t="str">
            <v>CUSCONN101CCONCORE</v>
          </cell>
          <cell r="E219" t="str">
            <v>100046834</v>
          </cell>
          <cell r="F219" t="str">
            <v>15110</v>
          </cell>
          <cell r="G219" t="str">
            <v>2011 EDR Application</v>
          </cell>
          <cell r="H219" t="str">
            <v>311</v>
          </cell>
          <cell r="I219" t="str">
            <v>101</v>
          </cell>
          <cell r="J219" t="str">
            <v>5065</v>
          </cell>
          <cell r="O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</row>
        <row r="220">
          <cell r="B220">
            <v>20</v>
          </cell>
          <cell r="C220">
            <v>0</v>
          </cell>
          <cell r="F220" t="str">
            <v>96000</v>
          </cell>
          <cell r="G220" t="str">
            <v>General Administration</v>
          </cell>
          <cell r="H220" t="str">
            <v>311</v>
          </cell>
          <cell r="I220" t="str">
            <v>101</v>
          </cell>
          <cell r="J220" t="str">
            <v>5065</v>
          </cell>
          <cell r="K220" t="str">
            <v>A/P</v>
          </cell>
          <cell r="L220" t="str">
            <v>SA58 - Public Relations</v>
          </cell>
          <cell r="M220" t="str">
            <v>A/P</v>
          </cell>
          <cell r="N220">
            <v>10000</v>
          </cell>
          <cell r="O220">
            <v>0</v>
          </cell>
          <cell r="Q220">
            <v>0</v>
          </cell>
          <cell r="S220">
            <v>0</v>
          </cell>
          <cell r="T220" t="str">
            <v>773000311-101-5065</v>
          </cell>
          <cell r="U220" t="str">
            <v>773000</v>
          </cell>
          <cell r="V220" t="str">
            <v>Public relations</v>
          </cell>
          <cell r="X220">
            <v>10000</v>
          </cell>
          <cell r="Y220">
            <v>833.33333333333337</v>
          </cell>
          <cell r="Z220">
            <v>833.33333333333337</v>
          </cell>
          <cell r="AA220">
            <v>833.33333333333337</v>
          </cell>
          <cell r="AB220">
            <v>833.33333333333337</v>
          </cell>
          <cell r="AC220">
            <v>833.33333333333337</v>
          </cell>
          <cell r="AD220">
            <v>833.33333333333337</v>
          </cell>
          <cell r="AE220">
            <v>833.33333333333337</v>
          </cell>
          <cell r="AF220">
            <v>833.33333333333337</v>
          </cell>
          <cell r="AG220">
            <v>833.33333333333337</v>
          </cell>
          <cell r="AH220">
            <v>833.33333333333337</v>
          </cell>
          <cell r="AI220">
            <v>833.33333333333337</v>
          </cell>
          <cell r="AJ220">
            <v>833.33333333333337</v>
          </cell>
          <cell r="AK220">
            <v>10000</v>
          </cell>
          <cell r="AL220">
            <v>0</v>
          </cell>
          <cell r="AM220" t="str">
            <v>Miscellaneous</v>
          </cell>
        </row>
        <row r="221">
          <cell r="B221">
            <v>21</v>
          </cell>
          <cell r="C221">
            <v>0</v>
          </cell>
          <cell r="F221" t="str">
            <v>96000</v>
          </cell>
          <cell r="G221" t="str">
            <v>General Administration</v>
          </cell>
          <cell r="H221" t="str">
            <v>311</v>
          </cell>
          <cell r="I221" t="str">
            <v>101</v>
          </cell>
          <cell r="J221" t="str">
            <v>5065</v>
          </cell>
          <cell r="K221" t="str">
            <v>A/P</v>
          </cell>
          <cell r="L221" t="str">
            <v>SA11 - Small Tools</v>
          </cell>
          <cell r="M221" t="str">
            <v>A/P</v>
          </cell>
          <cell r="N221">
            <v>1000</v>
          </cell>
          <cell r="O221">
            <v>0</v>
          </cell>
          <cell r="Q221">
            <v>0</v>
          </cell>
          <cell r="S221">
            <v>0</v>
          </cell>
          <cell r="T221" t="str">
            <v>707000311-101-5065</v>
          </cell>
          <cell r="U221" t="str">
            <v>707000</v>
          </cell>
          <cell r="V221" t="str">
            <v>Small tools</v>
          </cell>
          <cell r="X221">
            <v>1000</v>
          </cell>
          <cell r="Y221">
            <v>83.333333333333329</v>
          </cell>
          <cell r="Z221">
            <v>83.333333333333329</v>
          </cell>
          <cell r="AA221">
            <v>83.333333333333329</v>
          </cell>
          <cell r="AB221">
            <v>83.333333333333329</v>
          </cell>
          <cell r="AC221">
            <v>83.333333333333329</v>
          </cell>
          <cell r="AD221">
            <v>83.333333333333329</v>
          </cell>
          <cell r="AE221">
            <v>83.333333333333329</v>
          </cell>
          <cell r="AF221">
            <v>83.333333333333329</v>
          </cell>
          <cell r="AG221">
            <v>83.333333333333329</v>
          </cell>
          <cell r="AH221">
            <v>83.333333333333329</v>
          </cell>
          <cell r="AI221">
            <v>83.333333333333329</v>
          </cell>
          <cell r="AJ221">
            <v>83.333333333333329</v>
          </cell>
          <cell r="AK221">
            <v>1000.0000000000001</v>
          </cell>
          <cell r="AL221">
            <v>0</v>
          </cell>
        </row>
        <row r="222">
          <cell r="B222">
            <v>0</v>
          </cell>
          <cell r="C222">
            <v>0</v>
          </cell>
          <cell r="F222" t="str">
            <v>96000</v>
          </cell>
          <cell r="G222" t="str">
            <v>General Administration</v>
          </cell>
          <cell r="H222" t="str">
            <v>311</v>
          </cell>
          <cell r="I222" t="str">
            <v>101</v>
          </cell>
          <cell r="J222" t="str">
            <v>5065</v>
          </cell>
          <cell r="K222" t="str">
            <v>A/P</v>
          </cell>
          <cell r="L222" t="str">
            <v>SA12 - Other Supplies</v>
          </cell>
          <cell r="M222" t="str">
            <v>A/P</v>
          </cell>
          <cell r="N222">
            <v>2000</v>
          </cell>
          <cell r="O222">
            <v>0</v>
          </cell>
          <cell r="Q222">
            <v>0</v>
          </cell>
          <cell r="S222">
            <v>0</v>
          </cell>
          <cell r="T222" t="str">
            <v>709000311-101-5065</v>
          </cell>
          <cell r="U222" t="str">
            <v>709000</v>
          </cell>
          <cell r="V222" t="str">
            <v>Other supplies</v>
          </cell>
          <cell r="X222">
            <v>2000</v>
          </cell>
          <cell r="Y222">
            <v>166.66666666666666</v>
          </cell>
          <cell r="Z222">
            <v>166.66666666666666</v>
          </cell>
          <cell r="AA222">
            <v>166.66666666666666</v>
          </cell>
          <cell r="AB222">
            <v>166.66666666666666</v>
          </cell>
          <cell r="AC222">
            <v>166.66666666666666</v>
          </cell>
          <cell r="AD222">
            <v>166.66666666666666</v>
          </cell>
          <cell r="AE222">
            <v>166.66666666666666</v>
          </cell>
          <cell r="AF222">
            <v>166.66666666666666</v>
          </cell>
          <cell r="AG222">
            <v>166.66666666666666</v>
          </cell>
          <cell r="AH222">
            <v>166.66666666666666</v>
          </cell>
          <cell r="AI222">
            <v>166.66666666666666</v>
          </cell>
          <cell r="AJ222">
            <v>166.66666666666666</v>
          </cell>
          <cell r="AK222">
            <v>2000.0000000000002</v>
          </cell>
          <cell r="AL222">
            <v>0</v>
          </cell>
        </row>
        <row r="223">
          <cell r="B223">
            <v>22</v>
          </cell>
          <cell r="C223">
            <v>0</v>
          </cell>
          <cell r="F223" t="str">
            <v>96000</v>
          </cell>
          <cell r="G223" t="str">
            <v>General Administration</v>
          </cell>
          <cell r="H223" t="str">
            <v>311</v>
          </cell>
          <cell r="I223" t="str">
            <v>101</v>
          </cell>
          <cell r="J223" t="str">
            <v>5065</v>
          </cell>
          <cell r="K223" t="str">
            <v>A/P</v>
          </cell>
          <cell r="L223" t="str">
            <v>SA14 - Repairs and Maintenance - Equipment</v>
          </cell>
          <cell r="M223" t="str">
            <v>A/P</v>
          </cell>
          <cell r="N223">
            <v>2000</v>
          </cell>
          <cell r="O223">
            <v>0</v>
          </cell>
          <cell r="Q223">
            <v>0</v>
          </cell>
          <cell r="S223">
            <v>0</v>
          </cell>
          <cell r="T223" t="str">
            <v>711000311-101-5065</v>
          </cell>
          <cell r="U223" t="str">
            <v>711000</v>
          </cell>
          <cell r="V223" t="str">
            <v>Repairs and maintenance - Equipment</v>
          </cell>
          <cell r="X223">
            <v>2000</v>
          </cell>
          <cell r="Y223">
            <v>166.66666666666666</v>
          </cell>
          <cell r="Z223">
            <v>166.66666666666666</v>
          </cell>
          <cell r="AA223">
            <v>166.66666666666666</v>
          </cell>
          <cell r="AB223">
            <v>166.66666666666666</v>
          </cell>
          <cell r="AC223">
            <v>166.66666666666666</v>
          </cell>
          <cell r="AD223">
            <v>166.66666666666666</v>
          </cell>
          <cell r="AE223">
            <v>166.66666666666666</v>
          </cell>
          <cell r="AF223">
            <v>166.66666666666666</v>
          </cell>
          <cell r="AG223">
            <v>166.66666666666666</v>
          </cell>
          <cell r="AH223">
            <v>166.66666666666666</v>
          </cell>
          <cell r="AI223">
            <v>166.66666666666666</v>
          </cell>
          <cell r="AJ223">
            <v>166.66666666666666</v>
          </cell>
          <cell r="AK223">
            <v>2000.0000000000002</v>
          </cell>
          <cell r="AL223">
            <v>0</v>
          </cell>
        </row>
        <row r="224">
          <cell r="B224">
            <v>23</v>
          </cell>
          <cell r="C224">
            <v>0</v>
          </cell>
          <cell r="F224" t="str">
            <v>96000</v>
          </cell>
          <cell r="G224" t="str">
            <v>General Administration</v>
          </cell>
          <cell r="H224" t="str">
            <v>311</v>
          </cell>
          <cell r="I224" t="str">
            <v>101</v>
          </cell>
          <cell r="J224" t="str">
            <v>5065</v>
          </cell>
          <cell r="K224" t="str">
            <v>A/P</v>
          </cell>
          <cell r="L224" t="str">
            <v>SA29 - Telephone</v>
          </cell>
          <cell r="M224" t="str">
            <v>A/P</v>
          </cell>
          <cell r="N224">
            <v>1250</v>
          </cell>
          <cell r="O224">
            <v>0</v>
          </cell>
          <cell r="Q224">
            <v>0</v>
          </cell>
          <cell r="S224">
            <v>0</v>
          </cell>
          <cell r="T224" t="str">
            <v>730000311-101-5065</v>
          </cell>
          <cell r="U224" t="str">
            <v>730000</v>
          </cell>
          <cell r="V224" t="str">
            <v>Telephone</v>
          </cell>
          <cell r="X224">
            <v>1250</v>
          </cell>
          <cell r="Y224">
            <v>104.16666666666667</v>
          </cell>
          <cell r="Z224">
            <v>104.16666666666667</v>
          </cell>
          <cell r="AA224">
            <v>104.16666666666667</v>
          </cell>
          <cell r="AB224">
            <v>104.16666666666667</v>
          </cell>
          <cell r="AC224">
            <v>104.16666666666667</v>
          </cell>
          <cell r="AD224">
            <v>104.16666666666667</v>
          </cell>
          <cell r="AE224">
            <v>104.16666666666667</v>
          </cell>
          <cell r="AF224">
            <v>104.16666666666667</v>
          </cell>
          <cell r="AG224">
            <v>104.16666666666667</v>
          </cell>
          <cell r="AH224">
            <v>104.16666666666667</v>
          </cell>
          <cell r="AI224">
            <v>104.16666666666667</v>
          </cell>
          <cell r="AJ224">
            <v>104.16666666666667</v>
          </cell>
          <cell r="AK224">
            <v>1250</v>
          </cell>
          <cell r="AL224">
            <v>0</v>
          </cell>
        </row>
        <row r="225">
          <cell r="B225">
            <v>24</v>
          </cell>
          <cell r="C225">
            <v>0</v>
          </cell>
          <cell r="F225" t="str">
            <v>96000</v>
          </cell>
          <cell r="G225" t="str">
            <v>General Administration</v>
          </cell>
          <cell r="H225" t="str">
            <v>311</v>
          </cell>
          <cell r="I225" t="str">
            <v>101</v>
          </cell>
          <cell r="J225" t="str">
            <v>5065</v>
          </cell>
          <cell r="K225" t="str">
            <v>A/P</v>
          </cell>
          <cell r="L225" t="str">
            <v>SA30 - Cellular and Pager - Expense</v>
          </cell>
          <cell r="M225" t="str">
            <v>A/P</v>
          </cell>
          <cell r="N225">
            <v>5000</v>
          </cell>
          <cell r="O225">
            <v>0</v>
          </cell>
          <cell r="Q225">
            <v>0</v>
          </cell>
          <cell r="S225">
            <v>0</v>
          </cell>
          <cell r="T225" t="str">
            <v>731000311-101-5065</v>
          </cell>
          <cell r="U225" t="str">
            <v>731000</v>
          </cell>
          <cell r="V225" t="str">
            <v>Cellular and pager</v>
          </cell>
          <cell r="X225">
            <v>5000</v>
          </cell>
          <cell r="Y225">
            <v>416.66666666666669</v>
          </cell>
          <cell r="Z225">
            <v>416.66666666666669</v>
          </cell>
          <cell r="AA225">
            <v>416.66666666666669</v>
          </cell>
          <cell r="AB225">
            <v>416.66666666666669</v>
          </cell>
          <cell r="AC225">
            <v>416.66666666666669</v>
          </cell>
          <cell r="AD225">
            <v>416.66666666666669</v>
          </cell>
          <cell r="AE225">
            <v>416.66666666666669</v>
          </cell>
          <cell r="AF225">
            <v>416.66666666666669</v>
          </cell>
          <cell r="AG225">
            <v>416.66666666666669</v>
          </cell>
          <cell r="AH225">
            <v>416.66666666666669</v>
          </cell>
          <cell r="AI225">
            <v>416.66666666666669</v>
          </cell>
          <cell r="AJ225">
            <v>416.66666666666669</v>
          </cell>
          <cell r="AK225">
            <v>5000</v>
          </cell>
          <cell r="AL225">
            <v>0</v>
          </cell>
        </row>
        <row r="226">
          <cell r="B226">
            <v>25</v>
          </cell>
          <cell r="C226">
            <v>0</v>
          </cell>
          <cell r="F226" t="str">
            <v>96000</v>
          </cell>
          <cell r="G226" t="str">
            <v>General Administration</v>
          </cell>
          <cell r="H226" t="str">
            <v>311</v>
          </cell>
          <cell r="I226" t="str">
            <v>101</v>
          </cell>
          <cell r="J226" t="str">
            <v>5065</v>
          </cell>
          <cell r="K226" t="str">
            <v>A/P</v>
          </cell>
          <cell r="L226" t="str">
            <v>SA31 - Wireless Communications - Expense</v>
          </cell>
          <cell r="M226" t="str">
            <v>A/P</v>
          </cell>
          <cell r="O226">
            <v>0</v>
          </cell>
          <cell r="Q226">
            <v>0</v>
          </cell>
          <cell r="S226">
            <v>0</v>
          </cell>
          <cell r="T226" t="str">
            <v>735000311-101-5065</v>
          </cell>
          <cell r="U226" t="str">
            <v>735000</v>
          </cell>
          <cell r="V226" t="str">
            <v>Wireless communications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</row>
        <row r="227">
          <cell r="B227">
            <v>0</v>
          </cell>
          <cell r="C227">
            <v>0</v>
          </cell>
          <cell r="F227" t="str">
            <v>96000</v>
          </cell>
          <cell r="G227" t="str">
            <v>General Administration</v>
          </cell>
          <cell r="H227" t="str">
            <v>311</v>
          </cell>
          <cell r="I227" t="str">
            <v>101</v>
          </cell>
          <cell r="J227" t="str">
            <v>5065</v>
          </cell>
          <cell r="K227" t="str">
            <v>A/P</v>
          </cell>
          <cell r="L227" t="str">
            <v>SA37 - Consulting</v>
          </cell>
          <cell r="M227" t="str">
            <v>A/P</v>
          </cell>
          <cell r="N227">
            <v>1000</v>
          </cell>
          <cell r="O227">
            <v>0</v>
          </cell>
          <cell r="Q227">
            <v>0</v>
          </cell>
          <cell r="S227">
            <v>0</v>
          </cell>
          <cell r="T227" t="str">
            <v>753000311-101-5065</v>
          </cell>
          <cell r="U227" t="str">
            <v>753000</v>
          </cell>
          <cell r="V227" t="str">
            <v>Consulting</v>
          </cell>
          <cell r="X227">
            <v>1000</v>
          </cell>
          <cell r="Y227">
            <v>83.333333333333329</v>
          </cell>
          <cell r="Z227">
            <v>83.333333333333329</v>
          </cell>
          <cell r="AA227">
            <v>83.333333333333329</v>
          </cell>
          <cell r="AB227">
            <v>83.333333333333329</v>
          </cell>
          <cell r="AC227">
            <v>83.333333333333329</v>
          </cell>
          <cell r="AD227">
            <v>83.333333333333329</v>
          </cell>
          <cell r="AE227">
            <v>83.333333333333329</v>
          </cell>
          <cell r="AF227">
            <v>83.333333333333329</v>
          </cell>
          <cell r="AG227">
            <v>83.333333333333329</v>
          </cell>
          <cell r="AH227">
            <v>83.333333333333329</v>
          </cell>
          <cell r="AI227">
            <v>83.333333333333329</v>
          </cell>
          <cell r="AJ227">
            <v>83.333333333333329</v>
          </cell>
          <cell r="AK227">
            <v>1000.0000000000001</v>
          </cell>
          <cell r="AL227">
            <v>0</v>
          </cell>
          <cell r="AM227" t="str">
            <v>Miscellaneous</v>
          </cell>
        </row>
        <row r="228">
          <cell r="B228">
            <v>26</v>
          </cell>
          <cell r="C228">
            <v>0</v>
          </cell>
          <cell r="F228" t="str">
            <v>96000</v>
          </cell>
          <cell r="G228" t="str">
            <v>General Administration</v>
          </cell>
          <cell r="H228" t="str">
            <v>311</v>
          </cell>
          <cell r="I228" t="str">
            <v>101</v>
          </cell>
          <cell r="J228" t="str">
            <v>5065</v>
          </cell>
          <cell r="K228" t="str">
            <v>A/P</v>
          </cell>
          <cell r="L228" t="str">
            <v>SA6 - Computer Maintenance</v>
          </cell>
          <cell r="M228" t="str">
            <v>A/P</v>
          </cell>
          <cell r="N228">
            <v>5000</v>
          </cell>
          <cell r="O228">
            <v>0</v>
          </cell>
          <cell r="Q228">
            <v>0</v>
          </cell>
          <cell r="S228">
            <v>0</v>
          </cell>
          <cell r="T228" t="str">
            <v>690000311-101-5065</v>
          </cell>
          <cell r="U228" t="str">
            <v>690000</v>
          </cell>
          <cell r="V228" t="str">
            <v>Computer maintenance</v>
          </cell>
          <cell r="X228">
            <v>5000</v>
          </cell>
          <cell r="Y228">
            <v>416.66666666666669</v>
          </cell>
          <cell r="Z228">
            <v>416.66666666666669</v>
          </cell>
          <cell r="AA228">
            <v>416.66666666666669</v>
          </cell>
          <cell r="AB228">
            <v>416.66666666666669</v>
          </cell>
          <cell r="AC228">
            <v>416.66666666666669</v>
          </cell>
          <cell r="AD228">
            <v>416.66666666666669</v>
          </cell>
          <cell r="AE228">
            <v>416.66666666666669</v>
          </cell>
          <cell r="AF228">
            <v>416.66666666666669</v>
          </cell>
          <cell r="AG228">
            <v>416.66666666666669</v>
          </cell>
          <cell r="AH228">
            <v>416.66666666666669</v>
          </cell>
          <cell r="AI228">
            <v>416.66666666666669</v>
          </cell>
          <cell r="AJ228">
            <v>416.66666666666669</v>
          </cell>
          <cell r="AK228">
            <v>5000</v>
          </cell>
          <cell r="AL228">
            <v>0</v>
          </cell>
        </row>
        <row r="229">
          <cell r="B229">
            <v>0</v>
          </cell>
          <cell r="C229">
            <v>0</v>
          </cell>
          <cell r="F229" t="str">
            <v>96000</v>
          </cell>
          <cell r="G229" t="str">
            <v>General Administration</v>
          </cell>
          <cell r="H229" t="str">
            <v>311</v>
          </cell>
          <cell r="I229" t="str">
            <v>101</v>
          </cell>
          <cell r="J229" t="str">
            <v>5065</v>
          </cell>
          <cell r="K229" t="str">
            <v>A/P</v>
          </cell>
          <cell r="L229" t="str">
            <v>SA70 - Maintenance - Tools and Equipment</v>
          </cell>
          <cell r="M229" t="str">
            <v>A/P</v>
          </cell>
          <cell r="N229">
            <v>1000</v>
          </cell>
          <cell r="O229">
            <v>0</v>
          </cell>
          <cell r="Q229">
            <v>0</v>
          </cell>
          <cell r="S229">
            <v>0</v>
          </cell>
          <cell r="T229" t="str">
            <v>711000311-101-5065</v>
          </cell>
          <cell r="U229" t="str">
            <v>711000</v>
          </cell>
          <cell r="V229" t="str">
            <v>Repairs and maintenance - Equipment</v>
          </cell>
          <cell r="X229">
            <v>1000</v>
          </cell>
          <cell r="Y229">
            <v>83.333333333333329</v>
          </cell>
          <cell r="Z229">
            <v>83.333333333333329</v>
          </cell>
          <cell r="AA229">
            <v>83.333333333333329</v>
          </cell>
          <cell r="AB229">
            <v>83.333333333333329</v>
          </cell>
          <cell r="AC229">
            <v>83.333333333333329</v>
          </cell>
          <cell r="AD229">
            <v>83.333333333333329</v>
          </cell>
          <cell r="AE229">
            <v>83.333333333333329</v>
          </cell>
          <cell r="AF229">
            <v>83.333333333333329</v>
          </cell>
          <cell r="AG229">
            <v>83.333333333333329</v>
          </cell>
          <cell r="AH229">
            <v>83.333333333333329</v>
          </cell>
          <cell r="AI229">
            <v>83.333333333333329</v>
          </cell>
          <cell r="AJ229">
            <v>83.333333333333329</v>
          </cell>
          <cell r="AK229">
            <v>1000.0000000000001</v>
          </cell>
          <cell r="AL229">
            <v>0</v>
          </cell>
        </row>
        <row r="230">
          <cell r="B230">
            <v>27</v>
          </cell>
          <cell r="C230">
            <v>0</v>
          </cell>
          <cell r="F230" t="str">
            <v>96000</v>
          </cell>
          <cell r="G230" t="str">
            <v>General Administration</v>
          </cell>
          <cell r="H230" t="str">
            <v>311</v>
          </cell>
          <cell r="I230" t="str">
            <v>101</v>
          </cell>
          <cell r="J230" t="str">
            <v>5065</v>
          </cell>
          <cell r="K230" t="str">
            <v>A/P</v>
          </cell>
          <cell r="L230" t="str">
            <v>SA21 - Repairs and Maintenance - Building</v>
          </cell>
          <cell r="M230" t="str">
            <v>A/P</v>
          </cell>
          <cell r="N230">
            <v>85000</v>
          </cell>
          <cell r="O230">
            <v>0</v>
          </cell>
          <cell r="Q230">
            <v>0</v>
          </cell>
          <cell r="S230">
            <v>0</v>
          </cell>
          <cell r="T230" t="str">
            <v>723000311-101-5065</v>
          </cell>
          <cell r="U230" t="str">
            <v>723000</v>
          </cell>
          <cell r="V230" t="str">
            <v>Repairs and maintenance - Building</v>
          </cell>
          <cell r="W230" t="str">
            <v>Move to Stoney Creek</v>
          </cell>
          <cell r="X230">
            <v>85000</v>
          </cell>
          <cell r="Y230">
            <v>14166.666666666666</v>
          </cell>
          <cell r="Z230">
            <v>14166.666666666666</v>
          </cell>
          <cell r="AA230">
            <v>14166.666666666666</v>
          </cell>
          <cell r="AB230">
            <v>14166.666666666666</v>
          </cell>
          <cell r="AC230">
            <v>14166.666666666666</v>
          </cell>
          <cell r="AD230">
            <v>14166.666666666666</v>
          </cell>
          <cell r="AK230">
            <v>85000</v>
          </cell>
          <cell r="AL230">
            <v>0</v>
          </cell>
          <cell r="AN230">
            <v>-85000</v>
          </cell>
        </row>
        <row r="231">
          <cell r="B231">
            <v>28</v>
          </cell>
          <cell r="C231">
            <v>0</v>
          </cell>
          <cell r="F231" t="str">
            <v>96000</v>
          </cell>
          <cell r="G231" t="str">
            <v>General Administration</v>
          </cell>
          <cell r="H231" t="str">
            <v>311</v>
          </cell>
          <cell r="I231" t="str">
            <v>101</v>
          </cell>
          <cell r="J231" t="str">
            <v>5065</v>
          </cell>
          <cell r="K231" t="str">
            <v>A/P</v>
          </cell>
          <cell r="L231" t="str">
            <v>SA8 - Software License and Maintenance</v>
          </cell>
          <cell r="M231" t="str">
            <v>A/P</v>
          </cell>
          <cell r="N231">
            <v>30000</v>
          </cell>
          <cell r="O231">
            <v>0</v>
          </cell>
          <cell r="Q231">
            <v>0</v>
          </cell>
          <cell r="S231">
            <v>0</v>
          </cell>
          <cell r="T231" t="str">
            <v>140300311-101-5065</v>
          </cell>
          <cell r="U231" t="str">
            <v>140300</v>
          </cell>
          <cell r="V231" t="str">
            <v>Prepaid other</v>
          </cell>
          <cell r="W231" t="str">
            <v>Emobile Software Licenses - 30</v>
          </cell>
          <cell r="X231">
            <v>30000</v>
          </cell>
          <cell r="Y231">
            <v>2500</v>
          </cell>
          <cell r="Z231">
            <v>2500</v>
          </cell>
          <cell r="AA231">
            <v>2500</v>
          </cell>
          <cell r="AB231">
            <v>2500</v>
          </cell>
          <cell r="AC231">
            <v>2500</v>
          </cell>
          <cell r="AD231">
            <v>2500</v>
          </cell>
          <cell r="AE231">
            <v>2500</v>
          </cell>
          <cell r="AF231">
            <v>2500</v>
          </cell>
          <cell r="AG231">
            <v>2500</v>
          </cell>
          <cell r="AH231">
            <v>2500</v>
          </cell>
          <cell r="AI231">
            <v>2500</v>
          </cell>
          <cell r="AJ231">
            <v>2500</v>
          </cell>
          <cell r="AK231">
            <v>30000</v>
          </cell>
          <cell r="AL231">
            <v>0</v>
          </cell>
        </row>
        <row r="232">
          <cell r="B232">
            <v>0</v>
          </cell>
          <cell r="C232">
            <v>0</v>
          </cell>
          <cell r="F232" t="str">
            <v>96000</v>
          </cell>
          <cell r="G232" t="str">
            <v>General Administration</v>
          </cell>
          <cell r="H232" t="str">
            <v>311</v>
          </cell>
          <cell r="I232" t="str">
            <v>101</v>
          </cell>
          <cell r="J232" t="str">
            <v>5065</v>
          </cell>
          <cell r="K232" t="str">
            <v>A/P</v>
          </cell>
          <cell r="L232" t="str">
            <v>SA6 - Computer Maintenance</v>
          </cell>
          <cell r="M232" t="str">
            <v>A/P</v>
          </cell>
          <cell r="N232">
            <v>25000</v>
          </cell>
          <cell r="O232">
            <v>0</v>
          </cell>
          <cell r="Q232">
            <v>0</v>
          </cell>
          <cell r="S232">
            <v>0</v>
          </cell>
          <cell r="T232" t="str">
            <v>690000311-101-5065</v>
          </cell>
          <cell r="U232" t="str">
            <v>690000</v>
          </cell>
          <cell r="V232" t="str">
            <v>Computer maintenance</v>
          </cell>
          <cell r="W232" t="str">
            <v>EmobileLicense $</v>
          </cell>
          <cell r="X232">
            <v>25000</v>
          </cell>
          <cell r="Y232">
            <v>12500</v>
          </cell>
          <cell r="Z232">
            <v>12500</v>
          </cell>
          <cell r="AK232">
            <v>25000</v>
          </cell>
          <cell r="AL232">
            <v>0</v>
          </cell>
        </row>
        <row r="233">
          <cell r="B233">
            <v>0</v>
          </cell>
          <cell r="C233">
            <v>0</v>
          </cell>
          <cell r="F233" t="str">
            <v>96000</v>
          </cell>
          <cell r="G233" t="str">
            <v>General Administration</v>
          </cell>
          <cell r="H233" t="str">
            <v>311</v>
          </cell>
          <cell r="I233" t="str">
            <v>101</v>
          </cell>
          <cell r="J233" t="str">
            <v>5065</v>
          </cell>
          <cell r="K233" t="str">
            <v>A/P</v>
          </cell>
          <cell r="L233" t="str">
            <v>SA6 - Computer Maintenance</v>
          </cell>
          <cell r="M233" t="str">
            <v>A/P</v>
          </cell>
          <cell r="N233">
            <v>15000</v>
          </cell>
          <cell r="O233">
            <v>0</v>
          </cell>
          <cell r="Q233">
            <v>0</v>
          </cell>
          <cell r="S233">
            <v>0</v>
          </cell>
          <cell r="T233" t="str">
            <v>690000311-101-5065</v>
          </cell>
          <cell r="U233" t="str">
            <v>690000</v>
          </cell>
          <cell r="V233" t="str">
            <v>Computer maintenance</v>
          </cell>
          <cell r="W233" t="str">
            <v>Emobile Wireless Communication$</v>
          </cell>
          <cell r="X233">
            <v>15000</v>
          </cell>
          <cell r="Y233">
            <v>7500</v>
          </cell>
          <cell r="Z233">
            <v>7500</v>
          </cell>
          <cell r="AK233">
            <v>15000</v>
          </cell>
          <cell r="AL233">
            <v>0</v>
          </cell>
        </row>
        <row r="234">
          <cell r="B234">
            <v>0</v>
          </cell>
          <cell r="C234">
            <v>0</v>
          </cell>
          <cell r="F234" t="str">
            <v>96000</v>
          </cell>
          <cell r="G234" t="str">
            <v>General Administration</v>
          </cell>
          <cell r="H234" t="str">
            <v>311</v>
          </cell>
          <cell r="I234" t="str">
            <v>101</v>
          </cell>
          <cell r="J234" t="str">
            <v>5065</v>
          </cell>
          <cell r="K234" t="str">
            <v>A/P</v>
          </cell>
          <cell r="L234" t="str">
            <v>SA6 - Computer Maintenance</v>
          </cell>
          <cell r="M234" t="str">
            <v>A/P</v>
          </cell>
          <cell r="N234">
            <v>200000</v>
          </cell>
          <cell r="O234">
            <v>0</v>
          </cell>
          <cell r="Q234">
            <v>0</v>
          </cell>
          <cell r="S234">
            <v>0</v>
          </cell>
          <cell r="T234" t="str">
            <v>690000311-101-5065</v>
          </cell>
          <cell r="U234" t="str">
            <v>690000</v>
          </cell>
          <cell r="V234" t="str">
            <v>Computer maintenance</v>
          </cell>
          <cell r="W234" t="str">
            <v>SO implementation Daff/IFS/FW</v>
          </cell>
          <cell r="X234">
            <v>200000</v>
          </cell>
          <cell r="Y234">
            <v>33333.333333333336</v>
          </cell>
          <cell r="Z234">
            <v>33333.333333333336</v>
          </cell>
          <cell r="AA234">
            <v>33333.333333333336</v>
          </cell>
          <cell r="AB234">
            <v>33333.333333333336</v>
          </cell>
          <cell r="AC234">
            <v>33333.333333333336</v>
          </cell>
          <cell r="AD234">
            <v>33333.333333333336</v>
          </cell>
          <cell r="AK234">
            <v>200000.00000000003</v>
          </cell>
          <cell r="AL234">
            <v>0</v>
          </cell>
          <cell r="AN234">
            <v>-150000</v>
          </cell>
        </row>
        <row r="235">
          <cell r="B235">
            <v>0</v>
          </cell>
          <cell r="C235">
            <v>0</v>
          </cell>
          <cell r="F235" t="str">
            <v>96000</v>
          </cell>
          <cell r="G235" t="str">
            <v>General Administration</v>
          </cell>
          <cell r="H235" t="str">
            <v>311</v>
          </cell>
          <cell r="I235" t="str">
            <v>101</v>
          </cell>
          <cell r="J235" t="str">
            <v>5065</v>
          </cell>
          <cell r="K235" t="str">
            <v>A/P</v>
          </cell>
          <cell r="L235" t="str">
            <v>SA37 - Consulting</v>
          </cell>
          <cell r="M235" t="str">
            <v>A/P</v>
          </cell>
          <cell r="N235">
            <v>70000</v>
          </cell>
          <cell r="O235">
            <v>0</v>
          </cell>
          <cell r="Q235">
            <v>0</v>
          </cell>
          <cell r="S235">
            <v>0</v>
          </cell>
          <cell r="T235" t="str">
            <v>753000311-101-5065</v>
          </cell>
          <cell r="U235" t="str">
            <v>753000</v>
          </cell>
          <cell r="V235" t="str">
            <v>Consulting</v>
          </cell>
          <cell r="W235" t="str">
            <v>Consulting -emobile Daff/IFS/FW</v>
          </cell>
          <cell r="X235">
            <v>70000</v>
          </cell>
          <cell r="Y235">
            <v>11666.666666666666</v>
          </cell>
          <cell r="Z235">
            <v>11666.666666666666</v>
          </cell>
          <cell r="AA235">
            <v>11666.666666666666</v>
          </cell>
          <cell r="AB235">
            <v>11666.666666666666</v>
          </cell>
          <cell r="AC235">
            <v>11666.666666666666</v>
          </cell>
          <cell r="AD235">
            <v>11666.666666666666</v>
          </cell>
          <cell r="AK235">
            <v>70000</v>
          </cell>
          <cell r="AL235">
            <v>0</v>
          </cell>
          <cell r="AN235">
            <v>-20000</v>
          </cell>
        </row>
        <row r="236">
          <cell r="B236">
            <v>0</v>
          </cell>
          <cell r="C236">
            <v>0</v>
          </cell>
          <cell r="F236" t="str">
            <v>96000</v>
          </cell>
          <cell r="G236" t="str">
            <v>General Administration</v>
          </cell>
          <cell r="H236" t="str">
            <v>311</v>
          </cell>
          <cell r="I236" t="str">
            <v>101</v>
          </cell>
          <cell r="J236" t="str">
            <v>5065</v>
          </cell>
          <cell r="K236" t="str">
            <v>A/P</v>
          </cell>
          <cell r="L236" t="str">
            <v>SA6 - Computer Maintenance</v>
          </cell>
          <cell r="M236" t="str">
            <v>A/P</v>
          </cell>
          <cell r="N236">
            <v>75000</v>
          </cell>
          <cell r="O236">
            <v>0</v>
          </cell>
          <cell r="Q236">
            <v>0</v>
          </cell>
          <cell r="S236">
            <v>0</v>
          </cell>
          <cell r="T236" t="str">
            <v>690000311-101-5065</v>
          </cell>
          <cell r="U236" t="str">
            <v>690000</v>
          </cell>
          <cell r="V236" t="str">
            <v>Computer maintenance</v>
          </cell>
          <cell r="W236" t="str">
            <v>Daff/FW Upgrades</v>
          </cell>
          <cell r="X236">
            <v>75000</v>
          </cell>
          <cell r="AD236">
            <v>75000</v>
          </cell>
          <cell r="AK236">
            <v>75000</v>
          </cell>
          <cell r="AL236">
            <v>0</v>
          </cell>
          <cell r="AN236">
            <v>-15000</v>
          </cell>
        </row>
        <row r="237">
          <cell r="B237">
            <v>0</v>
          </cell>
          <cell r="C237">
            <v>0</v>
          </cell>
          <cell r="O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 t="str">
            <v>MSS Consulting 2011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 t="str">
            <v>New Staff for backfill for MSS</v>
          </cell>
          <cell r="AN237">
            <v>100000</v>
          </cell>
        </row>
        <row r="238">
          <cell r="B238">
            <v>0</v>
          </cell>
          <cell r="C238">
            <v>0</v>
          </cell>
          <cell r="O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</row>
        <row r="239">
          <cell r="B239">
            <v>0</v>
          </cell>
          <cell r="C239">
            <v>0</v>
          </cell>
          <cell r="F239" t="str">
            <v>96000</v>
          </cell>
          <cell r="G239" t="str">
            <v>General Administration</v>
          </cell>
          <cell r="H239" t="str">
            <v>311</v>
          </cell>
          <cell r="I239" t="str">
            <v>101</v>
          </cell>
          <cell r="J239" t="str">
            <v>5065</v>
          </cell>
          <cell r="K239" t="str">
            <v>A/P</v>
          </cell>
          <cell r="L239" t="str">
            <v>SA37 - Consulting</v>
          </cell>
          <cell r="M239" t="str">
            <v>A/P</v>
          </cell>
          <cell r="N239">
            <v>15000</v>
          </cell>
          <cell r="O239">
            <v>0</v>
          </cell>
          <cell r="Q239">
            <v>0</v>
          </cell>
          <cell r="S239">
            <v>0</v>
          </cell>
          <cell r="T239" t="str">
            <v>753000311-101-5065</v>
          </cell>
          <cell r="U239" t="str">
            <v>753000</v>
          </cell>
          <cell r="V239" t="str">
            <v>Consulting</v>
          </cell>
          <cell r="W239" t="str">
            <v>Contractor Website Enhancemenet - 2011</v>
          </cell>
          <cell r="X239">
            <v>15000</v>
          </cell>
          <cell r="Z239">
            <v>15000</v>
          </cell>
          <cell r="AK239">
            <v>15000</v>
          </cell>
          <cell r="AL239">
            <v>0</v>
          </cell>
        </row>
        <row r="240">
          <cell r="B240">
            <v>0</v>
          </cell>
          <cell r="C240">
            <v>0</v>
          </cell>
          <cell r="F240" t="str">
            <v>96000</v>
          </cell>
          <cell r="G240" t="str">
            <v>General Administration</v>
          </cell>
          <cell r="H240" t="str">
            <v>311</v>
          </cell>
          <cell r="I240" t="str">
            <v>101</v>
          </cell>
          <cell r="J240" t="str">
            <v>5065</v>
          </cell>
          <cell r="K240" t="str">
            <v>A/P</v>
          </cell>
          <cell r="L240" t="str">
            <v>SA1 - Training and Development</v>
          </cell>
          <cell r="M240" t="str">
            <v>A/P</v>
          </cell>
          <cell r="N240">
            <v>5000</v>
          </cell>
          <cell r="O240">
            <v>0</v>
          </cell>
          <cell r="Q240">
            <v>0</v>
          </cell>
          <cell r="S240">
            <v>0</v>
          </cell>
          <cell r="T240" t="str">
            <v>640000311-101-5065</v>
          </cell>
          <cell r="U240" t="str">
            <v>640000</v>
          </cell>
          <cell r="V240" t="str">
            <v>Training and development</v>
          </cell>
          <cell r="W240" t="str">
            <v>Contractor Training</v>
          </cell>
          <cell r="X240">
            <v>5000</v>
          </cell>
          <cell r="AB240">
            <v>2500</v>
          </cell>
          <cell r="AG240">
            <v>2500</v>
          </cell>
          <cell r="AK240">
            <v>5000</v>
          </cell>
          <cell r="AL240">
            <v>0</v>
          </cell>
        </row>
        <row r="241">
          <cell r="B241">
            <v>0</v>
          </cell>
          <cell r="C241">
            <v>0</v>
          </cell>
          <cell r="F241" t="str">
            <v>96000</v>
          </cell>
          <cell r="G241" t="str">
            <v>General Administration</v>
          </cell>
          <cell r="H241" t="str">
            <v>311</v>
          </cell>
          <cell r="I241" t="str">
            <v>101</v>
          </cell>
          <cell r="J241" t="str">
            <v>5065</v>
          </cell>
          <cell r="K241" t="str">
            <v>A/P</v>
          </cell>
          <cell r="L241" t="str">
            <v>SA90 - Meals and Entertainment</v>
          </cell>
          <cell r="M241" t="str">
            <v>A/P</v>
          </cell>
          <cell r="N241">
            <v>10000</v>
          </cell>
          <cell r="O241">
            <v>0</v>
          </cell>
          <cell r="Q241">
            <v>0</v>
          </cell>
          <cell r="S241">
            <v>0</v>
          </cell>
          <cell r="T241" t="str">
            <v>622000311-101-5065</v>
          </cell>
          <cell r="U241" t="str">
            <v>622000</v>
          </cell>
          <cell r="V241" t="str">
            <v>Meals and entertainment</v>
          </cell>
          <cell r="W241" t="str">
            <v>Contractor Event</v>
          </cell>
          <cell r="X241">
            <v>10000</v>
          </cell>
          <cell r="AD241">
            <v>10000</v>
          </cell>
          <cell r="AK241">
            <v>10000</v>
          </cell>
          <cell r="AL241">
            <v>0</v>
          </cell>
        </row>
        <row r="242">
          <cell r="B242">
            <v>0</v>
          </cell>
          <cell r="C242">
            <v>0</v>
          </cell>
          <cell r="O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</row>
        <row r="243">
          <cell r="B243">
            <v>0</v>
          </cell>
          <cell r="C243">
            <v>0</v>
          </cell>
          <cell r="O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</row>
        <row r="244">
          <cell r="B244">
            <v>0</v>
          </cell>
          <cell r="C244">
            <v>0</v>
          </cell>
          <cell r="O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</row>
        <row r="245">
          <cell r="B245">
            <v>0</v>
          </cell>
          <cell r="C245">
            <v>0</v>
          </cell>
          <cell r="O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</row>
        <row r="246">
          <cell r="B246">
            <v>0</v>
          </cell>
          <cell r="C246">
            <v>0</v>
          </cell>
          <cell r="O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X246">
            <v>0</v>
          </cell>
          <cell r="AK246">
            <v>0</v>
          </cell>
          <cell r="AL246">
            <v>0</v>
          </cell>
        </row>
        <row r="247">
          <cell r="B247">
            <v>0</v>
          </cell>
          <cell r="C247">
            <v>0</v>
          </cell>
          <cell r="O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  <cell r="AK247">
            <v>0</v>
          </cell>
          <cell r="AL247">
            <v>0</v>
          </cell>
        </row>
        <row r="248">
          <cell r="B248">
            <v>0</v>
          </cell>
          <cell r="C248">
            <v>0</v>
          </cell>
          <cell r="O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X248">
            <v>0</v>
          </cell>
          <cell r="AK248">
            <v>0</v>
          </cell>
          <cell r="AL248">
            <v>0</v>
          </cell>
        </row>
        <row r="249">
          <cell r="B249">
            <v>0</v>
          </cell>
          <cell r="C249">
            <v>0</v>
          </cell>
          <cell r="O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AK249">
            <v>0</v>
          </cell>
          <cell r="AL249">
            <v>0</v>
          </cell>
        </row>
        <row r="250">
          <cell r="B250">
            <v>0</v>
          </cell>
          <cell r="C250">
            <v>0</v>
          </cell>
          <cell r="O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  <cell r="AK250">
            <v>0</v>
          </cell>
          <cell r="AL250">
            <v>0</v>
          </cell>
        </row>
        <row r="251">
          <cell r="B251">
            <v>0</v>
          </cell>
          <cell r="C251">
            <v>0</v>
          </cell>
          <cell r="O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X251">
            <v>0</v>
          </cell>
          <cell r="AK251">
            <v>0</v>
          </cell>
          <cell r="AL251">
            <v>0</v>
          </cell>
        </row>
        <row r="252">
          <cell r="B252">
            <v>0</v>
          </cell>
          <cell r="C252">
            <v>0</v>
          </cell>
          <cell r="O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X252">
            <v>0</v>
          </cell>
          <cell r="AK252">
            <v>0</v>
          </cell>
          <cell r="AL252">
            <v>0</v>
          </cell>
        </row>
        <row r="253">
          <cell r="B253">
            <v>0</v>
          </cell>
          <cell r="C253">
            <v>0</v>
          </cell>
          <cell r="O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AK253">
            <v>0</v>
          </cell>
          <cell r="AL253">
            <v>0</v>
          </cell>
        </row>
        <row r="254">
          <cell r="B254">
            <v>0</v>
          </cell>
          <cell r="C254">
            <v>0</v>
          </cell>
          <cell r="O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X254">
            <v>0</v>
          </cell>
          <cell r="AK254">
            <v>0</v>
          </cell>
          <cell r="AL254">
            <v>0</v>
          </cell>
        </row>
        <row r="255">
          <cell r="B255">
            <v>0</v>
          </cell>
          <cell r="C255">
            <v>0</v>
          </cell>
          <cell r="O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X255">
            <v>0</v>
          </cell>
          <cell r="AK255">
            <v>0</v>
          </cell>
          <cell r="AL255">
            <v>0</v>
          </cell>
        </row>
        <row r="256">
          <cell r="B256">
            <v>0</v>
          </cell>
          <cell r="C256">
            <v>0</v>
          </cell>
          <cell r="O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X256">
            <v>0</v>
          </cell>
          <cell r="AK256">
            <v>0</v>
          </cell>
          <cell r="AL256">
            <v>0</v>
          </cell>
        </row>
        <row r="257">
          <cell r="B257">
            <v>0</v>
          </cell>
          <cell r="C257">
            <v>0</v>
          </cell>
          <cell r="O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X257">
            <v>0</v>
          </cell>
          <cell r="AK257">
            <v>0</v>
          </cell>
          <cell r="AL257">
            <v>0</v>
          </cell>
        </row>
        <row r="258">
          <cell r="B258">
            <v>0</v>
          </cell>
          <cell r="C258">
            <v>0</v>
          </cell>
          <cell r="O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X258">
            <v>0</v>
          </cell>
          <cell r="AK258">
            <v>0</v>
          </cell>
          <cell r="AL258">
            <v>0</v>
          </cell>
        </row>
        <row r="259">
          <cell r="B259">
            <v>0</v>
          </cell>
          <cell r="C259">
            <v>0</v>
          </cell>
          <cell r="O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X259">
            <v>0</v>
          </cell>
          <cell r="AK259">
            <v>0</v>
          </cell>
          <cell r="AL259">
            <v>0</v>
          </cell>
        </row>
        <row r="260">
          <cell r="B260">
            <v>0</v>
          </cell>
          <cell r="C260">
            <v>0</v>
          </cell>
          <cell r="O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X260">
            <v>0</v>
          </cell>
          <cell r="AK260">
            <v>0</v>
          </cell>
          <cell r="AL260">
            <v>0</v>
          </cell>
        </row>
        <row r="261">
          <cell r="B261">
            <v>0</v>
          </cell>
          <cell r="C261">
            <v>0</v>
          </cell>
          <cell r="O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X261">
            <v>0</v>
          </cell>
          <cell r="AK261">
            <v>0</v>
          </cell>
          <cell r="AL261">
            <v>0</v>
          </cell>
        </row>
        <row r="262">
          <cell r="B262">
            <v>0</v>
          </cell>
          <cell r="C262">
            <v>0</v>
          </cell>
          <cell r="O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AK262">
            <v>0</v>
          </cell>
          <cell r="AL262">
            <v>0</v>
          </cell>
        </row>
        <row r="263">
          <cell r="B263">
            <v>0</v>
          </cell>
          <cell r="C263">
            <v>0</v>
          </cell>
          <cell r="O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X263">
            <v>0</v>
          </cell>
          <cell r="AK263">
            <v>0</v>
          </cell>
          <cell r="AL263">
            <v>0</v>
          </cell>
        </row>
        <row r="264">
          <cell r="B264">
            <v>0</v>
          </cell>
          <cell r="C264">
            <v>0</v>
          </cell>
          <cell r="O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X264">
            <v>0</v>
          </cell>
          <cell r="AK264">
            <v>0</v>
          </cell>
          <cell r="AL264">
            <v>0</v>
          </cell>
        </row>
        <row r="265">
          <cell r="B265">
            <v>0</v>
          </cell>
          <cell r="C265">
            <v>0</v>
          </cell>
          <cell r="O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X265">
            <v>0</v>
          </cell>
          <cell r="AK265">
            <v>0</v>
          </cell>
          <cell r="AL265">
            <v>0</v>
          </cell>
        </row>
        <row r="266">
          <cell r="B266">
            <v>0</v>
          </cell>
          <cell r="C266">
            <v>0</v>
          </cell>
          <cell r="O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X266">
            <v>0</v>
          </cell>
          <cell r="AK266">
            <v>0</v>
          </cell>
          <cell r="AL266">
            <v>0</v>
          </cell>
        </row>
        <row r="267">
          <cell r="B267">
            <v>0</v>
          </cell>
          <cell r="C267">
            <v>0</v>
          </cell>
          <cell r="O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X267">
            <v>0</v>
          </cell>
          <cell r="AK267">
            <v>0</v>
          </cell>
          <cell r="AL267">
            <v>0</v>
          </cell>
        </row>
        <row r="268">
          <cell r="B268">
            <v>0</v>
          </cell>
          <cell r="C268">
            <v>0</v>
          </cell>
          <cell r="O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0</v>
          </cell>
          <cell r="AK268">
            <v>0</v>
          </cell>
          <cell r="AL268">
            <v>0</v>
          </cell>
        </row>
        <row r="269">
          <cell r="B269">
            <v>0</v>
          </cell>
          <cell r="C269">
            <v>0</v>
          </cell>
          <cell r="O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AK269">
            <v>0</v>
          </cell>
          <cell r="AL269">
            <v>0</v>
          </cell>
        </row>
        <row r="270">
          <cell r="B270">
            <v>0</v>
          </cell>
          <cell r="C270">
            <v>0</v>
          </cell>
          <cell r="O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AK270">
            <v>0</v>
          </cell>
          <cell r="AL270">
            <v>0</v>
          </cell>
        </row>
        <row r="271">
          <cell r="B271">
            <v>0</v>
          </cell>
          <cell r="C271">
            <v>0</v>
          </cell>
          <cell r="O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AK271">
            <v>0</v>
          </cell>
          <cell r="AL271">
            <v>0</v>
          </cell>
        </row>
        <row r="272">
          <cell r="B272">
            <v>0</v>
          </cell>
          <cell r="C272">
            <v>0</v>
          </cell>
          <cell r="O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AK272">
            <v>0</v>
          </cell>
          <cell r="AL272">
            <v>0</v>
          </cell>
        </row>
        <row r="273">
          <cell r="B273">
            <v>0</v>
          </cell>
          <cell r="C273">
            <v>0</v>
          </cell>
          <cell r="O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X273">
            <v>0</v>
          </cell>
          <cell r="AK273">
            <v>0</v>
          </cell>
          <cell r="AL273">
            <v>0</v>
          </cell>
        </row>
        <row r="274">
          <cell r="B274">
            <v>0</v>
          </cell>
          <cell r="C274">
            <v>0</v>
          </cell>
          <cell r="O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X274">
            <v>0</v>
          </cell>
          <cell r="AK274">
            <v>0</v>
          </cell>
          <cell r="AL274">
            <v>0</v>
          </cell>
        </row>
        <row r="275">
          <cell r="B275">
            <v>0</v>
          </cell>
          <cell r="C275">
            <v>0</v>
          </cell>
          <cell r="O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X275">
            <v>0</v>
          </cell>
          <cell r="AK275">
            <v>0</v>
          </cell>
          <cell r="AL275">
            <v>0</v>
          </cell>
        </row>
        <row r="276">
          <cell r="B276">
            <v>0</v>
          </cell>
          <cell r="C276">
            <v>0</v>
          </cell>
          <cell r="O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X276">
            <v>0</v>
          </cell>
          <cell r="AK276">
            <v>0</v>
          </cell>
          <cell r="AL276">
            <v>0</v>
          </cell>
        </row>
        <row r="277">
          <cell r="B277">
            <v>0</v>
          </cell>
          <cell r="C277">
            <v>0</v>
          </cell>
          <cell r="O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X277">
            <v>0</v>
          </cell>
          <cell r="AK277">
            <v>0</v>
          </cell>
          <cell r="AL277">
            <v>0</v>
          </cell>
        </row>
        <row r="278">
          <cell r="B278">
            <v>0</v>
          </cell>
          <cell r="C278">
            <v>0</v>
          </cell>
          <cell r="O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X278">
            <v>0</v>
          </cell>
          <cell r="AK278">
            <v>0</v>
          </cell>
          <cell r="AL278">
            <v>0</v>
          </cell>
        </row>
        <row r="279">
          <cell r="B279">
            <v>0</v>
          </cell>
          <cell r="C279">
            <v>0</v>
          </cell>
          <cell r="O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X279">
            <v>0</v>
          </cell>
          <cell r="AK279">
            <v>0</v>
          </cell>
          <cell r="AL279">
            <v>0</v>
          </cell>
        </row>
        <row r="280">
          <cell r="B280">
            <v>0</v>
          </cell>
          <cell r="C280">
            <v>0</v>
          </cell>
          <cell r="O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X280">
            <v>0</v>
          </cell>
          <cell r="AK280">
            <v>0</v>
          </cell>
          <cell r="AL280">
            <v>0</v>
          </cell>
        </row>
        <row r="281">
          <cell r="B281">
            <v>0</v>
          </cell>
          <cell r="C281">
            <v>0</v>
          </cell>
          <cell r="O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X281">
            <v>0</v>
          </cell>
          <cell r="AK281">
            <v>0</v>
          </cell>
          <cell r="AL281">
            <v>0</v>
          </cell>
        </row>
        <row r="282">
          <cell r="B282">
            <v>0</v>
          </cell>
          <cell r="C282">
            <v>0</v>
          </cell>
          <cell r="O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X282">
            <v>0</v>
          </cell>
          <cell r="AK282">
            <v>0</v>
          </cell>
          <cell r="AL282">
            <v>0</v>
          </cell>
        </row>
        <row r="283">
          <cell r="B283">
            <v>0</v>
          </cell>
          <cell r="C283">
            <v>0</v>
          </cell>
          <cell r="O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X283">
            <v>0</v>
          </cell>
          <cell r="AK283">
            <v>0</v>
          </cell>
          <cell r="AL283">
            <v>0</v>
          </cell>
        </row>
        <row r="284">
          <cell r="B284">
            <v>0</v>
          </cell>
          <cell r="C284">
            <v>0</v>
          </cell>
          <cell r="O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X284">
            <v>0</v>
          </cell>
          <cell r="AK284">
            <v>0</v>
          </cell>
          <cell r="AL284">
            <v>0</v>
          </cell>
        </row>
        <row r="285">
          <cell r="B285">
            <v>0</v>
          </cell>
          <cell r="C285">
            <v>0</v>
          </cell>
          <cell r="O285">
            <v>0</v>
          </cell>
          <cell r="Q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X285">
            <v>0</v>
          </cell>
          <cell r="AK285">
            <v>0</v>
          </cell>
          <cell r="AL285">
            <v>0</v>
          </cell>
        </row>
        <row r="286">
          <cell r="B286">
            <v>0</v>
          </cell>
          <cell r="C286">
            <v>0</v>
          </cell>
          <cell r="O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X286">
            <v>0</v>
          </cell>
          <cell r="AK286">
            <v>0</v>
          </cell>
          <cell r="AL286">
            <v>0</v>
          </cell>
        </row>
        <row r="287">
          <cell r="B287">
            <v>0</v>
          </cell>
          <cell r="C287">
            <v>0</v>
          </cell>
          <cell r="O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X287">
            <v>0</v>
          </cell>
          <cell r="AK287">
            <v>0</v>
          </cell>
          <cell r="AL287">
            <v>0</v>
          </cell>
        </row>
        <row r="288">
          <cell r="B288">
            <v>0</v>
          </cell>
          <cell r="C288">
            <v>0</v>
          </cell>
          <cell r="O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X288">
            <v>0</v>
          </cell>
          <cell r="AK288">
            <v>0</v>
          </cell>
          <cell r="AL288">
            <v>0</v>
          </cell>
        </row>
        <row r="289">
          <cell r="B289">
            <v>0</v>
          </cell>
          <cell r="C289">
            <v>0</v>
          </cell>
          <cell r="O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X289">
            <v>0</v>
          </cell>
          <cell r="AK289">
            <v>0</v>
          </cell>
          <cell r="AL289">
            <v>0</v>
          </cell>
        </row>
        <row r="290">
          <cell r="B290">
            <v>0</v>
          </cell>
          <cell r="C290">
            <v>0</v>
          </cell>
          <cell r="O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X290">
            <v>0</v>
          </cell>
          <cell r="AK290">
            <v>0</v>
          </cell>
          <cell r="AL290">
            <v>0</v>
          </cell>
        </row>
        <row r="291">
          <cell r="B291">
            <v>0</v>
          </cell>
          <cell r="C291">
            <v>0</v>
          </cell>
          <cell r="O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X291">
            <v>0</v>
          </cell>
          <cell r="AK291">
            <v>0</v>
          </cell>
          <cell r="AL291">
            <v>0</v>
          </cell>
        </row>
        <row r="292">
          <cell r="B292">
            <v>0</v>
          </cell>
          <cell r="C292">
            <v>0</v>
          </cell>
          <cell r="O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X292">
            <v>0</v>
          </cell>
          <cell r="AK292">
            <v>0</v>
          </cell>
          <cell r="AL292">
            <v>0</v>
          </cell>
        </row>
        <row r="293">
          <cell r="B293">
            <v>0</v>
          </cell>
          <cell r="C293">
            <v>0</v>
          </cell>
          <cell r="O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X293">
            <v>0</v>
          </cell>
          <cell r="AK293">
            <v>0</v>
          </cell>
          <cell r="AL293">
            <v>0</v>
          </cell>
        </row>
        <row r="294">
          <cell r="B294">
            <v>0</v>
          </cell>
          <cell r="C294">
            <v>0</v>
          </cell>
          <cell r="O294">
            <v>0</v>
          </cell>
          <cell r="Q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X294">
            <v>0</v>
          </cell>
          <cell r="AK294">
            <v>0</v>
          </cell>
          <cell r="AL294">
            <v>0</v>
          </cell>
        </row>
        <row r="295">
          <cell r="B295">
            <v>0</v>
          </cell>
          <cell r="C295">
            <v>0</v>
          </cell>
          <cell r="O295">
            <v>0</v>
          </cell>
          <cell r="Q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X295">
            <v>0</v>
          </cell>
          <cell r="AK295">
            <v>0</v>
          </cell>
          <cell r="AL295">
            <v>0</v>
          </cell>
        </row>
        <row r="296">
          <cell r="B296">
            <v>0</v>
          </cell>
          <cell r="C296">
            <v>0</v>
          </cell>
          <cell r="O296">
            <v>0</v>
          </cell>
          <cell r="Q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X296">
            <v>0</v>
          </cell>
          <cell r="AK296">
            <v>0</v>
          </cell>
          <cell r="AL296">
            <v>0</v>
          </cell>
        </row>
        <row r="297">
          <cell r="B297">
            <v>0</v>
          </cell>
          <cell r="C297">
            <v>0</v>
          </cell>
          <cell r="O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X297">
            <v>0</v>
          </cell>
          <cell r="AK297">
            <v>0</v>
          </cell>
          <cell r="AL297">
            <v>0</v>
          </cell>
        </row>
        <row r="298">
          <cell r="B298">
            <v>0</v>
          </cell>
          <cell r="C298">
            <v>0</v>
          </cell>
          <cell r="O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X298">
            <v>0</v>
          </cell>
          <cell r="AK298">
            <v>0</v>
          </cell>
          <cell r="AL298">
            <v>0</v>
          </cell>
        </row>
        <row r="299">
          <cell r="B299">
            <v>0</v>
          </cell>
          <cell r="C299">
            <v>0</v>
          </cell>
          <cell r="O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X299">
            <v>0</v>
          </cell>
          <cell r="AK299">
            <v>0</v>
          </cell>
          <cell r="AL299">
            <v>0</v>
          </cell>
        </row>
        <row r="300">
          <cell r="B300">
            <v>0</v>
          </cell>
          <cell r="C300">
            <v>0</v>
          </cell>
          <cell r="O300">
            <v>0</v>
          </cell>
          <cell r="Q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X300">
            <v>0</v>
          </cell>
          <cell r="AK300">
            <v>0</v>
          </cell>
          <cell r="AL300">
            <v>0</v>
          </cell>
        </row>
        <row r="301">
          <cell r="B301">
            <v>0</v>
          </cell>
          <cell r="C301">
            <v>0</v>
          </cell>
          <cell r="O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X301">
            <v>0</v>
          </cell>
          <cell r="AK301">
            <v>0</v>
          </cell>
          <cell r="AL301">
            <v>0</v>
          </cell>
        </row>
        <row r="302">
          <cell r="B302">
            <v>0</v>
          </cell>
          <cell r="C302">
            <v>0</v>
          </cell>
          <cell r="O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X302">
            <v>0</v>
          </cell>
          <cell r="AK302">
            <v>0</v>
          </cell>
          <cell r="AL302">
            <v>0</v>
          </cell>
        </row>
        <row r="303">
          <cell r="B303">
            <v>0</v>
          </cell>
          <cell r="C303">
            <v>0</v>
          </cell>
          <cell r="O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X303">
            <v>0</v>
          </cell>
          <cell r="AK303">
            <v>0</v>
          </cell>
          <cell r="AL303">
            <v>0</v>
          </cell>
        </row>
        <row r="304">
          <cell r="B304">
            <v>0</v>
          </cell>
          <cell r="C304">
            <v>0</v>
          </cell>
          <cell r="O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X304">
            <v>0</v>
          </cell>
          <cell r="AK304">
            <v>0</v>
          </cell>
          <cell r="AL304">
            <v>0</v>
          </cell>
        </row>
        <row r="305">
          <cell r="B305">
            <v>0</v>
          </cell>
          <cell r="C305">
            <v>0</v>
          </cell>
          <cell r="O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X305">
            <v>0</v>
          </cell>
          <cell r="AK305">
            <v>0</v>
          </cell>
          <cell r="AL305">
            <v>0</v>
          </cell>
        </row>
        <row r="306">
          <cell r="B306">
            <v>0</v>
          </cell>
          <cell r="C306">
            <v>0</v>
          </cell>
          <cell r="O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X306">
            <v>0</v>
          </cell>
          <cell r="AK306">
            <v>0</v>
          </cell>
          <cell r="AL306">
            <v>0</v>
          </cell>
        </row>
        <row r="307">
          <cell r="B307">
            <v>0</v>
          </cell>
          <cell r="C307">
            <v>0</v>
          </cell>
          <cell r="O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X307">
            <v>0</v>
          </cell>
          <cell r="AK307">
            <v>0</v>
          </cell>
          <cell r="AL307">
            <v>0</v>
          </cell>
        </row>
        <row r="308">
          <cell r="B308">
            <v>0</v>
          </cell>
          <cell r="C308">
            <v>0</v>
          </cell>
          <cell r="O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X308">
            <v>0</v>
          </cell>
          <cell r="AK308">
            <v>0</v>
          </cell>
          <cell r="AL308">
            <v>0</v>
          </cell>
        </row>
        <row r="309">
          <cell r="B309">
            <v>0</v>
          </cell>
          <cell r="C309">
            <v>0</v>
          </cell>
          <cell r="O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X309">
            <v>0</v>
          </cell>
          <cell r="AK309">
            <v>0</v>
          </cell>
          <cell r="AL309">
            <v>0</v>
          </cell>
        </row>
        <row r="310">
          <cell r="B310">
            <v>0</v>
          </cell>
          <cell r="C310">
            <v>0</v>
          </cell>
          <cell r="O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X310">
            <v>0</v>
          </cell>
          <cell r="AK310">
            <v>0</v>
          </cell>
          <cell r="AL310">
            <v>0</v>
          </cell>
        </row>
        <row r="311">
          <cell r="B311">
            <v>0</v>
          </cell>
          <cell r="C311">
            <v>0</v>
          </cell>
          <cell r="O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X311">
            <v>0</v>
          </cell>
          <cell r="AK311">
            <v>0</v>
          </cell>
          <cell r="AL311">
            <v>0</v>
          </cell>
        </row>
        <row r="312">
          <cell r="B312">
            <v>0</v>
          </cell>
          <cell r="C312">
            <v>0</v>
          </cell>
          <cell r="O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X312">
            <v>0</v>
          </cell>
          <cell r="AK312">
            <v>0</v>
          </cell>
          <cell r="AL312">
            <v>0</v>
          </cell>
        </row>
        <row r="313">
          <cell r="B313">
            <v>0</v>
          </cell>
          <cell r="C313">
            <v>0</v>
          </cell>
          <cell r="O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X313">
            <v>0</v>
          </cell>
          <cell r="AK313">
            <v>0</v>
          </cell>
          <cell r="AL313">
            <v>0</v>
          </cell>
        </row>
        <row r="314">
          <cell r="B314">
            <v>0</v>
          </cell>
          <cell r="C314">
            <v>0</v>
          </cell>
          <cell r="O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X314">
            <v>0</v>
          </cell>
          <cell r="AK314">
            <v>0</v>
          </cell>
          <cell r="AL314">
            <v>0</v>
          </cell>
        </row>
        <row r="315">
          <cell r="B315">
            <v>0</v>
          </cell>
          <cell r="C315">
            <v>0</v>
          </cell>
          <cell r="O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X315">
            <v>0</v>
          </cell>
          <cell r="AK315">
            <v>0</v>
          </cell>
          <cell r="AL315">
            <v>0</v>
          </cell>
        </row>
        <row r="316">
          <cell r="B316">
            <v>0</v>
          </cell>
          <cell r="C316">
            <v>0</v>
          </cell>
          <cell r="O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X316">
            <v>0</v>
          </cell>
          <cell r="AK316">
            <v>0</v>
          </cell>
          <cell r="AL316">
            <v>0</v>
          </cell>
        </row>
        <row r="317">
          <cell r="B317">
            <v>0</v>
          </cell>
          <cell r="C317">
            <v>0</v>
          </cell>
          <cell r="O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AK317">
            <v>0</v>
          </cell>
          <cell r="AL317">
            <v>0</v>
          </cell>
        </row>
        <row r="318">
          <cell r="B318">
            <v>0</v>
          </cell>
          <cell r="C318">
            <v>0</v>
          </cell>
          <cell r="O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X318">
            <v>0</v>
          </cell>
          <cell r="AK318">
            <v>0</v>
          </cell>
          <cell r="AL318">
            <v>0</v>
          </cell>
        </row>
        <row r="319">
          <cell r="B319">
            <v>0</v>
          </cell>
          <cell r="C319">
            <v>0</v>
          </cell>
          <cell r="O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X319">
            <v>0</v>
          </cell>
          <cell r="AK319">
            <v>0</v>
          </cell>
          <cell r="AL319">
            <v>0</v>
          </cell>
        </row>
        <row r="320">
          <cell r="B320">
            <v>0</v>
          </cell>
          <cell r="C320">
            <v>0</v>
          </cell>
          <cell r="O320">
            <v>0</v>
          </cell>
          <cell r="Q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X320">
            <v>0</v>
          </cell>
          <cell r="AK320">
            <v>0</v>
          </cell>
          <cell r="AL320">
            <v>0</v>
          </cell>
        </row>
        <row r="321">
          <cell r="B321">
            <v>0</v>
          </cell>
          <cell r="C321">
            <v>0</v>
          </cell>
          <cell r="O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X321">
            <v>0</v>
          </cell>
          <cell r="AK321">
            <v>0</v>
          </cell>
          <cell r="AL321">
            <v>0</v>
          </cell>
        </row>
        <row r="322">
          <cell r="B322">
            <v>0</v>
          </cell>
          <cell r="C322">
            <v>0</v>
          </cell>
          <cell r="O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X322">
            <v>0</v>
          </cell>
          <cell r="AK322">
            <v>0</v>
          </cell>
          <cell r="AL322">
            <v>0</v>
          </cell>
        </row>
        <row r="323">
          <cell r="B323">
            <v>0</v>
          </cell>
          <cell r="C323">
            <v>0</v>
          </cell>
          <cell r="O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X323">
            <v>0</v>
          </cell>
          <cell r="AK323">
            <v>0</v>
          </cell>
          <cell r="AL323">
            <v>0</v>
          </cell>
        </row>
        <row r="324">
          <cell r="B324">
            <v>0</v>
          </cell>
          <cell r="C324">
            <v>0</v>
          </cell>
          <cell r="O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X324">
            <v>0</v>
          </cell>
          <cell r="AK324">
            <v>0</v>
          </cell>
          <cell r="AL324">
            <v>0</v>
          </cell>
        </row>
        <row r="325">
          <cell r="B325">
            <v>0</v>
          </cell>
          <cell r="C325">
            <v>0</v>
          </cell>
          <cell r="O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X325">
            <v>0</v>
          </cell>
          <cell r="AK325">
            <v>0</v>
          </cell>
          <cell r="AL325">
            <v>0</v>
          </cell>
        </row>
        <row r="326">
          <cell r="B326">
            <v>0</v>
          </cell>
          <cell r="C326">
            <v>0</v>
          </cell>
          <cell r="O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X326">
            <v>0</v>
          </cell>
          <cell r="AK326">
            <v>0</v>
          </cell>
          <cell r="AL326">
            <v>0</v>
          </cell>
        </row>
        <row r="327">
          <cell r="B327">
            <v>0</v>
          </cell>
          <cell r="C327">
            <v>0</v>
          </cell>
          <cell r="O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X327">
            <v>0</v>
          </cell>
          <cell r="AK327">
            <v>0</v>
          </cell>
          <cell r="AL327">
            <v>0</v>
          </cell>
        </row>
        <row r="328">
          <cell r="B328">
            <v>0</v>
          </cell>
          <cell r="C328">
            <v>0</v>
          </cell>
          <cell r="O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X328">
            <v>0</v>
          </cell>
          <cell r="AK328">
            <v>0</v>
          </cell>
          <cell r="AL328">
            <v>0</v>
          </cell>
        </row>
        <row r="329">
          <cell r="B329">
            <v>0</v>
          </cell>
          <cell r="C329">
            <v>0</v>
          </cell>
          <cell r="O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X329">
            <v>0</v>
          </cell>
          <cell r="AK329">
            <v>0</v>
          </cell>
          <cell r="AL329">
            <v>0</v>
          </cell>
        </row>
        <row r="330">
          <cell r="B330">
            <v>0</v>
          </cell>
          <cell r="C330">
            <v>0</v>
          </cell>
          <cell r="O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X330">
            <v>0</v>
          </cell>
          <cell r="AK330">
            <v>0</v>
          </cell>
          <cell r="AL330">
            <v>0</v>
          </cell>
        </row>
        <row r="331">
          <cell r="B331">
            <v>0</v>
          </cell>
          <cell r="C331">
            <v>0</v>
          </cell>
          <cell r="O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X331">
            <v>0</v>
          </cell>
          <cell r="AK331">
            <v>0</v>
          </cell>
          <cell r="AL331">
            <v>0</v>
          </cell>
        </row>
        <row r="332">
          <cell r="B332">
            <v>0</v>
          </cell>
          <cell r="C332">
            <v>0</v>
          </cell>
          <cell r="O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X332">
            <v>0</v>
          </cell>
          <cell r="AK332">
            <v>0</v>
          </cell>
          <cell r="AL332">
            <v>0</v>
          </cell>
        </row>
        <row r="333">
          <cell r="B333">
            <v>0</v>
          </cell>
          <cell r="C333">
            <v>0</v>
          </cell>
          <cell r="O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X333">
            <v>0</v>
          </cell>
          <cell r="AK333">
            <v>0</v>
          </cell>
          <cell r="AL333">
            <v>0</v>
          </cell>
        </row>
        <row r="334">
          <cell r="B334">
            <v>0</v>
          </cell>
          <cell r="C334">
            <v>0</v>
          </cell>
          <cell r="O334">
            <v>0</v>
          </cell>
          <cell r="Q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X334">
            <v>0</v>
          </cell>
          <cell r="AK334">
            <v>0</v>
          </cell>
          <cell r="AL334">
            <v>0</v>
          </cell>
        </row>
        <row r="335">
          <cell r="B335">
            <v>0</v>
          </cell>
          <cell r="C335">
            <v>0</v>
          </cell>
          <cell r="O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X335">
            <v>0</v>
          </cell>
          <cell r="AK335">
            <v>0</v>
          </cell>
          <cell r="AL335">
            <v>0</v>
          </cell>
        </row>
        <row r="336">
          <cell r="B336">
            <v>0</v>
          </cell>
          <cell r="C336">
            <v>0</v>
          </cell>
          <cell r="O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X336">
            <v>0</v>
          </cell>
          <cell r="AK336">
            <v>0</v>
          </cell>
          <cell r="AL336">
            <v>0</v>
          </cell>
        </row>
        <row r="337">
          <cell r="B337">
            <v>0</v>
          </cell>
          <cell r="C337">
            <v>0</v>
          </cell>
          <cell r="O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X337">
            <v>0</v>
          </cell>
          <cell r="AK337">
            <v>0</v>
          </cell>
          <cell r="AL337">
            <v>0</v>
          </cell>
        </row>
        <row r="338">
          <cell r="B338">
            <v>0</v>
          </cell>
          <cell r="C338">
            <v>0</v>
          </cell>
          <cell r="O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X338">
            <v>0</v>
          </cell>
          <cell r="AK338">
            <v>0</v>
          </cell>
          <cell r="AL338">
            <v>0</v>
          </cell>
        </row>
        <row r="339">
          <cell r="B339">
            <v>0</v>
          </cell>
          <cell r="C339">
            <v>0</v>
          </cell>
          <cell r="O339">
            <v>0</v>
          </cell>
          <cell r="Q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X339">
            <v>0</v>
          </cell>
          <cell r="AK339">
            <v>0</v>
          </cell>
          <cell r="AL339">
            <v>0</v>
          </cell>
        </row>
        <row r="340">
          <cell r="B340">
            <v>0</v>
          </cell>
          <cell r="C340">
            <v>0</v>
          </cell>
          <cell r="O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X340">
            <v>0</v>
          </cell>
          <cell r="AK340">
            <v>0</v>
          </cell>
          <cell r="AL340">
            <v>0</v>
          </cell>
        </row>
        <row r="341">
          <cell r="B341">
            <v>0</v>
          </cell>
          <cell r="C341">
            <v>0</v>
          </cell>
          <cell r="O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X341">
            <v>0</v>
          </cell>
          <cell r="AK341">
            <v>0</v>
          </cell>
          <cell r="AL341">
            <v>0</v>
          </cell>
        </row>
        <row r="342">
          <cell r="B342">
            <v>0</v>
          </cell>
          <cell r="C342">
            <v>0</v>
          </cell>
          <cell r="O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X342">
            <v>0</v>
          </cell>
          <cell r="AK342">
            <v>0</v>
          </cell>
          <cell r="AL342">
            <v>0</v>
          </cell>
        </row>
        <row r="343">
          <cell r="B343">
            <v>0</v>
          </cell>
          <cell r="C343">
            <v>0</v>
          </cell>
          <cell r="O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X343">
            <v>0</v>
          </cell>
          <cell r="AK343">
            <v>0</v>
          </cell>
          <cell r="AL343">
            <v>0</v>
          </cell>
        </row>
        <row r="344">
          <cell r="B344">
            <v>0</v>
          </cell>
          <cell r="C344">
            <v>0</v>
          </cell>
          <cell r="O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X344">
            <v>0</v>
          </cell>
          <cell r="AK344">
            <v>0</v>
          </cell>
          <cell r="AL344">
            <v>0</v>
          </cell>
        </row>
        <row r="345">
          <cell r="B345">
            <v>0</v>
          </cell>
          <cell r="C345">
            <v>0</v>
          </cell>
          <cell r="O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X345">
            <v>0</v>
          </cell>
          <cell r="AK345">
            <v>0</v>
          </cell>
          <cell r="AL345">
            <v>0</v>
          </cell>
        </row>
        <row r="346">
          <cell r="B346">
            <v>0</v>
          </cell>
          <cell r="C346">
            <v>0</v>
          </cell>
          <cell r="O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X346">
            <v>0</v>
          </cell>
          <cell r="AK346">
            <v>0</v>
          </cell>
          <cell r="AL346">
            <v>0</v>
          </cell>
        </row>
        <row r="347">
          <cell r="B347">
            <v>0</v>
          </cell>
          <cell r="C347">
            <v>0</v>
          </cell>
          <cell r="O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X347">
            <v>0</v>
          </cell>
          <cell r="AK347">
            <v>0</v>
          </cell>
          <cell r="AL347">
            <v>0</v>
          </cell>
        </row>
        <row r="348">
          <cell r="B348">
            <v>0</v>
          </cell>
          <cell r="C348">
            <v>0</v>
          </cell>
          <cell r="O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X348">
            <v>0</v>
          </cell>
          <cell r="AK348">
            <v>0</v>
          </cell>
          <cell r="AL348">
            <v>0</v>
          </cell>
        </row>
        <row r="349">
          <cell r="B349">
            <v>0</v>
          </cell>
          <cell r="C349">
            <v>0</v>
          </cell>
          <cell r="O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X349">
            <v>0</v>
          </cell>
          <cell r="AK349">
            <v>0</v>
          </cell>
          <cell r="AL349">
            <v>0</v>
          </cell>
        </row>
        <row r="350">
          <cell r="B350">
            <v>0</v>
          </cell>
          <cell r="C350">
            <v>0</v>
          </cell>
          <cell r="O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X350">
            <v>0</v>
          </cell>
          <cell r="AK350">
            <v>0</v>
          </cell>
          <cell r="AL350">
            <v>0</v>
          </cell>
        </row>
        <row r="351">
          <cell r="B351">
            <v>0</v>
          </cell>
          <cell r="C351">
            <v>0</v>
          </cell>
          <cell r="O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X351">
            <v>0</v>
          </cell>
          <cell r="AK351">
            <v>0</v>
          </cell>
          <cell r="AL351">
            <v>0</v>
          </cell>
        </row>
        <row r="352">
          <cell r="B352">
            <v>0</v>
          </cell>
          <cell r="C352">
            <v>0</v>
          </cell>
          <cell r="O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X352">
            <v>0</v>
          </cell>
          <cell r="AK352">
            <v>0</v>
          </cell>
          <cell r="AL352">
            <v>0</v>
          </cell>
        </row>
        <row r="353">
          <cell r="B353">
            <v>0</v>
          </cell>
          <cell r="C353">
            <v>0</v>
          </cell>
          <cell r="O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X353">
            <v>0</v>
          </cell>
          <cell r="AK353">
            <v>0</v>
          </cell>
          <cell r="AL353">
            <v>0</v>
          </cell>
        </row>
        <row r="354">
          <cell r="B354">
            <v>0</v>
          </cell>
          <cell r="C354">
            <v>0</v>
          </cell>
          <cell r="O354">
            <v>0</v>
          </cell>
          <cell r="Q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X354">
            <v>0</v>
          </cell>
          <cell r="AK354">
            <v>0</v>
          </cell>
          <cell r="AL354">
            <v>0</v>
          </cell>
        </row>
        <row r="355">
          <cell r="B355">
            <v>0</v>
          </cell>
          <cell r="C355">
            <v>0</v>
          </cell>
          <cell r="O355">
            <v>0</v>
          </cell>
          <cell r="Q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X355">
            <v>0</v>
          </cell>
          <cell r="AK355">
            <v>0</v>
          </cell>
          <cell r="AL355">
            <v>0</v>
          </cell>
        </row>
        <row r="356">
          <cell r="B356">
            <v>0</v>
          </cell>
          <cell r="C356">
            <v>0</v>
          </cell>
          <cell r="O356">
            <v>0</v>
          </cell>
          <cell r="Q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X356">
            <v>0</v>
          </cell>
          <cell r="AK356">
            <v>0</v>
          </cell>
          <cell r="AL356">
            <v>0</v>
          </cell>
        </row>
        <row r="357">
          <cell r="B357">
            <v>0</v>
          </cell>
          <cell r="C357">
            <v>0</v>
          </cell>
          <cell r="O357">
            <v>0</v>
          </cell>
          <cell r="Q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X357">
            <v>0</v>
          </cell>
          <cell r="AK357">
            <v>0</v>
          </cell>
          <cell r="AL357">
            <v>0</v>
          </cell>
        </row>
        <row r="358">
          <cell r="B358">
            <v>0</v>
          </cell>
          <cell r="C358">
            <v>0</v>
          </cell>
          <cell r="O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X358">
            <v>0</v>
          </cell>
          <cell r="AK358">
            <v>0</v>
          </cell>
          <cell r="AL358">
            <v>0</v>
          </cell>
        </row>
        <row r="359">
          <cell r="B359">
            <v>0</v>
          </cell>
          <cell r="C359">
            <v>0</v>
          </cell>
          <cell r="O359">
            <v>0</v>
          </cell>
          <cell r="Q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X359">
            <v>0</v>
          </cell>
          <cell r="AK359">
            <v>0</v>
          </cell>
          <cell r="AL359">
            <v>0</v>
          </cell>
        </row>
        <row r="360">
          <cell r="B360">
            <v>0</v>
          </cell>
          <cell r="C360">
            <v>0</v>
          </cell>
          <cell r="O360">
            <v>0</v>
          </cell>
          <cell r="Q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X360">
            <v>0</v>
          </cell>
          <cell r="AK360">
            <v>0</v>
          </cell>
          <cell r="AL360">
            <v>0</v>
          </cell>
        </row>
        <row r="361">
          <cell r="B361">
            <v>0</v>
          </cell>
          <cell r="C361">
            <v>0</v>
          </cell>
          <cell r="O361">
            <v>0</v>
          </cell>
          <cell r="Q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X361">
            <v>0</v>
          </cell>
          <cell r="AK361">
            <v>0</v>
          </cell>
          <cell r="AL361">
            <v>0</v>
          </cell>
        </row>
        <row r="362">
          <cell r="B362">
            <v>0</v>
          </cell>
          <cell r="C362">
            <v>0</v>
          </cell>
          <cell r="O362">
            <v>0</v>
          </cell>
          <cell r="Q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X362">
            <v>0</v>
          </cell>
          <cell r="AK362">
            <v>0</v>
          </cell>
          <cell r="AL362">
            <v>0</v>
          </cell>
        </row>
        <row r="363">
          <cell r="B363">
            <v>0</v>
          </cell>
          <cell r="C363">
            <v>0</v>
          </cell>
          <cell r="O363">
            <v>0</v>
          </cell>
          <cell r="Q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X363">
            <v>0</v>
          </cell>
          <cell r="AK363">
            <v>0</v>
          </cell>
          <cell r="AL363">
            <v>0</v>
          </cell>
        </row>
        <row r="364">
          <cell r="B364">
            <v>0</v>
          </cell>
          <cell r="C364">
            <v>0</v>
          </cell>
          <cell r="O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X364">
            <v>0</v>
          </cell>
          <cell r="AK364">
            <v>0</v>
          </cell>
          <cell r="AL364">
            <v>0</v>
          </cell>
        </row>
        <row r="365">
          <cell r="B365">
            <v>0</v>
          </cell>
          <cell r="C365">
            <v>0</v>
          </cell>
          <cell r="O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X365">
            <v>0</v>
          </cell>
          <cell r="AK365">
            <v>0</v>
          </cell>
          <cell r="AL365">
            <v>0</v>
          </cell>
        </row>
        <row r="366">
          <cell r="B366">
            <v>0</v>
          </cell>
          <cell r="C366">
            <v>0</v>
          </cell>
          <cell r="O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X366">
            <v>0</v>
          </cell>
          <cell r="AK366">
            <v>0</v>
          </cell>
          <cell r="AL366">
            <v>0</v>
          </cell>
        </row>
        <row r="367">
          <cell r="B367">
            <v>0</v>
          </cell>
          <cell r="C367">
            <v>0</v>
          </cell>
          <cell r="O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X367">
            <v>0</v>
          </cell>
          <cell r="AK367">
            <v>0</v>
          </cell>
          <cell r="AL367">
            <v>0</v>
          </cell>
        </row>
        <row r="368">
          <cell r="B368">
            <v>0</v>
          </cell>
          <cell r="C368">
            <v>0</v>
          </cell>
          <cell r="O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X368">
            <v>0</v>
          </cell>
          <cell r="AK368">
            <v>0</v>
          </cell>
          <cell r="AL368">
            <v>0</v>
          </cell>
        </row>
        <row r="369">
          <cell r="B369">
            <v>0</v>
          </cell>
          <cell r="C369">
            <v>0</v>
          </cell>
          <cell r="O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X369">
            <v>0</v>
          </cell>
          <cell r="AK369">
            <v>0</v>
          </cell>
          <cell r="AL369">
            <v>0</v>
          </cell>
        </row>
        <row r="370">
          <cell r="B370">
            <v>0</v>
          </cell>
          <cell r="C370">
            <v>0</v>
          </cell>
          <cell r="O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X370">
            <v>0</v>
          </cell>
          <cell r="AK370">
            <v>0</v>
          </cell>
          <cell r="AL370">
            <v>0</v>
          </cell>
        </row>
        <row r="371">
          <cell r="B371">
            <v>0</v>
          </cell>
          <cell r="C371">
            <v>0</v>
          </cell>
          <cell r="O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X371">
            <v>0</v>
          </cell>
          <cell r="AK371">
            <v>0</v>
          </cell>
          <cell r="AL371">
            <v>0</v>
          </cell>
        </row>
        <row r="372">
          <cell r="B372">
            <v>0</v>
          </cell>
          <cell r="C372">
            <v>0</v>
          </cell>
          <cell r="O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X372">
            <v>0</v>
          </cell>
          <cell r="AK372">
            <v>0</v>
          </cell>
          <cell r="AL372">
            <v>0</v>
          </cell>
        </row>
        <row r="373">
          <cell r="B373">
            <v>0</v>
          </cell>
          <cell r="C373">
            <v>0</v>
          </cell>
          <cell r="O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X373">
            <v>0</v>
          </cell>
          <cell r="AK373">
            <v>0</v>
          </cell>
          <cell r="AL373">
            <v>0</v>
          </cell>
        </row>
        <row r="374">
          <cell r="B374">
            <v>0</v>
          </cell>
          <cell r="C374">
            <v>0</v>
          </cell>
          <cell r="O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X374">
            <v>0</v>
          </cell>
          <cell r="AK374">
            <v>0</v>
          </cell>
          <cell r="AL374">
            <v>0</v>
          </cell>
        </row>
        <row r="375">
          <cell r="B375">
            <v>0</v>
          </cell>
          <cell r="C375">
            <v>0</v>
          </cell>
          <cell r="O375">
            <v>0</v>
          </cell>
          <cell r="Q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X375">
            <v>0</v>
          </cell>
          <cell r="AK375">
            <v>0</v>
          </cell>
          <cell r="AL375">
            <v>0</v>
          </cell>
        </row>
        <row r="376">
          <cell r="B376">
            <v>0</v>
          </cell>
          <cell r="C376">
            <v>0</v>
          </cell>
          <cell r="O376">
            <v>0</v>
          </cell>
          <cell r="Q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X376">
            <v>0</v>
          </cell>
          <cell r="AK376">
            <v>0</v>
          </cell>
          <cell r="AL376">
            <v>0</v>
          </cell>
        </row>
        <row r="377">
          <cell r="B377">
            <v>0</v>
          </cell>
          <cell r="C377">
            <v>0</v>
          </cell>
          <cell r="O377">
            <v>0</v>
          </cell>
          <cell r="Q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X377">
            <v>0</v>
          </cell>
          <cell r="AK377">
            <v>0</v>
          </cell>
          <cell r="AL377">
            <v>0</v>
          </cell>
        </row>
        <row r="378">
          <cell r="B378">
            <v>0</v>
          </cell>
          <cell r="C378">
            <v>0</v>
          </cell>
          <cell r="O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X378">
            <v>0</v>
          </cell>
          <cell r="AK378">
            <v>0</v>
          </cell>
          <cell r="AL378">
            <v>0</v>
          </cell>
        </row>
        <row r="379">
          <cell r="B379">
            <v>0</v>
          </cell>
          <cell r="C379">
            <v>0</v>
          </cell>
          <cell r="O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X379">
            <v>0</v>
          </cell>
          <cell r="AK379">
            <v>0</v>
          </cell>
          <cell r="AL379">
            <v>0</v>
          </cell>
        </row>
        <row r="380">
          <cell r="B380">
            <v>0</v>
          </cell>
          <cell r="C380">
            <v>0</v>
          </cell>
          <cell r="O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X380">
            <v>0</v>
          </cell>
          <cell r="AK380">
            <v>0</v>
          </cell>
          <cell r="AL380">
            <v>0</v>
          </cell>
        </row>
        <row r="381">
          <cell r="B381">
            <v>0</v>
          </cell>
          <cell r="C381">
            <v>0</v>
          </cell>
          <cell r="O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X381">
            <v>0</v>
          </cell>
          <cell r="AK381">
            <v>0</v>
          </cell>
          <cell r="AL381">
            <v>0</v>
          </cell>
        </row>
        <row r="382">
          <cell r="B382">
            <v>0</v>
          </cell>
          <cell r="C382">
            <v>0</v>
          </cell>
          <cell r="O382">
            <v>0</v>
          </cell>
          <cell r="Q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X382">
            <v>0</v>
          </cell>
          <cell r="AK382">
            <v>0</v>
          </cell>
          <cell r="AL382">
            <v>0</v>
          </cell>
        </row>
        <row r="383">
          <cell r="B383">
            <v>0</v>
          </cell>
          <cell r="C383">
            <v>0</v>
          </cell>
          <cell r="O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X383">
            <v>0</v>
          </cell>
          <cell r="AK383">
            <v>0</v>
          </cell>
          <cell r="AL383">
            <v>0</v>
          </cell>
        </row>
        <row r="384">
          <cell r="B384">
            <v>0</v>
          </cell>
          <cell r="C384">
            <v>0</v>
          </cell>
          <cell r="O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X384">
            <v>0</v>
          </cell>
          <cell r="AK384">
            <v>0</v>
          </cell>
          <cell r="AL384">
            <v>0</v>
          </cell>
        </row>
        <row r="385">
          <cell r="B385">
            <v>0</v>
          </cell>
          <cell r="C385">
            <v>0</v>
          </cell>
          <cell r="O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X385">
            <v>0</v>
          </cell>
          <cell r="AK385">
            <v>0</v>
          </cell>
          <cell r="AL385">
            <v>0</v>
          </cell>
        </row>
        <row r="386">
          <cell r="B386">
            <v>0</v>
          </cell>
          <cell r="C386">
            <v>0</v>
          </cell>
          <cell r="O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X386">
            <v>0</v>
          </cell>
          <cell r="AK386">
            <v>0</v>
          </cell>
          <cell r="AL386">
            <v>0</v>
          </cell>
        </row>
        <row r="387">
          <cell r="B387">
            <v>0</v>
          </cell>
          <cell r="C387">
            <v>0</v>
          </cell>
          <cell r="O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X387">
            <v>0</v>
          </cell>
          <cell r="AK387">
            <v>0</v>
          </cell>
          <cell r="AL387">
            <v>0</v>
          </cell>
        </row>
        <row r="388">
          <cell r="B388">
            <v>0</v>
          </cell>
          <cell r="C388">
            <v>0</v>
          </cell>
          <cell r="O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X388">
            <v>0</v>
          </cell>
          <cell r="AK388">
            <v>0</v>
          </cell>
          <cell r="AL388">
            <v>0</v>
          </cell>
        </row>
        <row r="389">
          <cell r="B389">
            <v>0</v>
          </cell>
          <cell r="C389">
            <v>0</v>
          </cell>
          <cell r="O389">
            <v>0</v>
          </cell>
          <cell r="Q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X389">
            <v>0</v>
          </cell>
          <cell r="AK389">
            <v>0</v>
          </cell>
          <cell r="AL389">
            <v>0</v>
          </cell>
        </row>
        <row r="390">
          <cell r="B390">
            <v>0</v>
          </cell>
          <cell r="C390">
            <v>0</v>
          </cell>
          <cell r="O390">
            <v>0</v>
          </cell>
          <cell r="Q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X390">
            <v>0</v>
          </cell>
          <cell r="AK390">
            <v>0</v>
          </cell>
          <cell r="AL390">
            <v>0</v>
          </cell>
        </row>
        <row r="391">
          <cell r="B391">
            <v>0</v>
          </cell>
          <cell r="C391">
            <v>0</v>
          </cell>
          <cell r="O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X391">
            <v>0</v>
          </cell>
          <cell r="AK391">
            <v>0</v>
          </cell>
          <cell r="AL391">
            <v>0</v>
          </cell>
        </row>
        <row r="392">
          <cell r="B392">
            <v>0</v>
          </cell>
          <cell r="C392">
            <v>0</v>
          </cell>
          <cell r="O392">
            <v>0</v>
          </cell>
          <cell r="Q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X392">
            <v>0</v>
          </cell>
          <cell r="AK392">
            <v>0</v>
          </cell>
          <cell r="AL392">
            <v>0</v>
          </cell>
        </row>
        <row r="393">
          <cell r="B393">
            <v>0</v>
          </cell>
          <cell r="C393">
            <v>0</v>
          </cell>
          <cell r="O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X393">
            <v>0</v>
          </cell>
          <cell r="AK393">
            <v>0</v>
          </cell>
          <cell r="AL393">
            <v>0</v>
          </cell>
        </row>
        <row r="394">
          <cell r="B394">
            <v>0</v>
          </cell>
          <cell r="C394">
            <v>0</v>
          </cell>
          <cell r="O394">
            <v>0</v>
          </cell>
          <cell r="Q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X394">
            <v>0</v>
          </cell>
          <cell r="AK394">
            <v>0</v>
          </cell>
          <cell r="AL394">
            <v>0</v>
          </cell>
        </row>
        <row r="395">
          <cell r="B395">
            <v>0</v>
          </cell>
          <cell r="C395">
            <v>0</v>
          </cell>
          <cell r="O395">
            <v>0</v>
          </cell>
          <cell r="Q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X395">
            <v>0</v>
          </cell>
          <cell r="AK395">
            <v>0</v>
          </cell>
          <cell r="AL395">
            <v>0</v>
          </cell>
        </row>
        <row r="396">
          <cell r="B396">
            <v>0</v>
          </cell>
          <cell r="C396">
            <v>0</v>
          </cell>
          <cell r="O396">
            <v>0</v>
          </cell>
          <cell r="Q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X396">
            <v>0</v>
          </cell>
          <cell r="AK396">
            <v>0</v>
          </cell>
          <cell r="AL396">
            <v>0</v>
          </cell>
        </row>
        <row r="397">
          <cell r="B397">
            <v>0</v>
          </cell>
          <cell r="C397">
            <v>0</v>
          </cell>
          <cell r="O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X397">
            <v>0</v>
          </cell>
          <cell r="AK397">
            <v>0</v>
          </cell>
          <cell r="AL397">
            <v>0</v>
          </cell>
        </row>
        <row r="398">
          <cell r="B398">
            <v>0</v>
          </cell>
          <cell r="C398">
            <v>0</v>
          </cell>
          <cell r="O398">
            <v>0</v>
          </cell>
          <cell r="Q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X398">
            <v>0</v>
          </cell>
          <cell r="AK398">
            <v>0</v>
          </cell>
          <cell r="AL398">
            <v>0</v>
          </cell>
        </row>
        <row r="399">
          <cell r="B399">
            <v>0</v>
          </cell>
          <cell r="C399">
            <v>0</v>
          </cell>
          <cell r="O399">
            <v>0</v>
          </cell>
          <cell r="Q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X399">
            <v>0</v>
          </cell>
          <cell r="AK399">
            <v>0</v>
          </cell>
          <cell r="AL399">
            <v>0</v>
          </cell>
        </row>
        <row r="400">
          <cell r="B400">
            <v>0</v>
          </cell>
          <cell r="C400">
            <v>0</v>
          </cell>
          <cell r="O400">
            <v>0</v>
          </cell>
          <cell r="Q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X400">
            <v>0</v>
          </cell>
          <cell r="AK400">
            <v>0</v>
          </cell>
          <cell r="AL400">
            <v>0</v>
          </cell>
        </row>
        <row r="401">
          <cell r="B401">
            <v>0</v>
          </cell>
          <cell r="C401">
            <v>0</v>
          </cell>
          <cell r="O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X401">
            <v>0</v>
          </cell>
          <cell r="AK401">
            <v>0</v>
          </cell>
          <cell r="AL401">
            <v>0</v>
          </cell>
        </row>
        <row r="402">
          <cell r="B402">
            <v>0</v>
          </cell>
          <cell r="C402">
            <v>0</v>
          </cell>
          <cell r="O402">
            <v>0</v>
          </cell>
          <cell r="Q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X402">
            <v>0</v>
          </cell>
          <cell r="AK402">
            <v>0</v>
          </cell>
          <cell r="AL402">
            <v>0</v>
          </cell>
        </row>
        <row r="403">
          <cell r="B403">
            <v>0</v>
          </cell>
          <cell r="C403">
            <v>0</v>
          </cell>
          <cell r="O403">
            <v>0</v>
          </cell>
          <cell r="Q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X403">
            <v>0</v>
          </cell>
          <cell r="AK403">
            <v>0</v>
          </cell>
          <cell r="AL403">
            <v>0</v>
          </cell>
        </row>
        <row r="404">
          <cell r="B404">
            <v>0</v>
          </cell>
          <cell r="C404">
            <v>0</v>
          </cell>
          <cell r="O404">
            <v>0</v>
          </cell>
          <cell r="Q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X404">
            <v>0</v>
          </cell>
          <cell r="AK404">
            <v>0</v>
          </cell>
          <cell r="AL404">
            <v>0</v>
          </cell>
        </row>
        <row r="405">
          <cell r="B405">
            <v>0</v>
          </cell>
          <cell r="C405">
            <v>0</v>
          </cell>
          <cell r="O405">
            <v>0</v>
          </cell>
          <cell r="Q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X405">
            <v>0</v>
          </cell>
          <cell r="AK405">
            <v>0</v>
          </cell>
          <cell r="AL405">
            <v>0</v>
          </cell>
        </row>
        <row r="406">
          <cell r="B406">
            <v>0</v>
          </cell>
          <cell r="C406">
            <v>0</v>
          </cell>
          <cell r="O406">
            <v>0</v>
          </cell>
          <cell r="Q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X406">
            <v>0</v>
          </cell>
          <cell r="AK406">
            <v>0</v>
          </cell>
          <cell r="AL406">
            <v>0</v>
          </cell>
        </row>
        <row r="407">
          <cell r="B407">
            <v>0</v>
          </cell>
          <cell r="C407">
            <v>0</v>
          </cell>
          <cell r="O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X407">
            <v>0</v>
          </cell>
          <cell r="AK407">
            <v>0</v>
          </cell>
          <cell r="AL407">
            <v>0</v>
          </cell>
        </row>
        <row r="408">
          <cell r="B408">
            <v>0</v>
          </cell>
          <cell r="C408">
            <v>0</v>
          </cell>
          <cell r="O408">
            <v>0</v>
          </cell>
          <cell r="Q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X408">
            <v>0</v>
          </cell>
          <cell r="AK408">
            <v>0</v>
          </cell>
          <cell r="AL408">
            <v>0</v>
          </cell>
        </row>
        <row r="409">
          <cell r="B409">
            <v>0</v>
          </cell>
          <cell r="C409">
            <v>0</v>
          </cell>
          <cell r="O409">
            <v>0</v>
          </cell>
          <cell r="Q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X409">
            <v>0</v>
          </cell>
          <cell r="AK409">
            <v>0</v>
          </cell>
          <cell r="AL409">
            <v>0</v>
          </cell>
        </row>
        <row r="410">
          <cell r="B410">
            <v>0</v>
          </cell>
          <cell r="C410">
            <v>0</v>
          </cell>
          <cell r="O410">
            <v>0</v>
          </cell>
          <cell r="Q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X410">
            <v>0</v>
          </cell>
          <cell r="AK410">
            <v>0</v>
          </cell>
          <cell r="AL410">
            <v>0</v>
          </cell>
        </row>
        <row r="411">
          <cell r="B411">
            <v>0</v>
          </cell>
          <cell r="C411">
            <v>0</v>
          </cell>
          <cell r="O411">
            <v>0</v>
          </cell>
          <cell r="Q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X411">
            <v>0</v>
          </cell>
          <cell r="AK411">
            <v>0</v>
          </cell>
          <cell r="AL411">
            <v>0</v>
          </cell>
        </row>
        <row r="412">
          <cell r="B412">
            <v>0</v>
          </cell>
          <cell r="C412">
            <v>0</v>
          </cell>
          <cell r="O412">
            <v>0</v>
          </cell>
          <cell r="Q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X412">
            <v>0</v>
          </cell>
          <cell r="AK412">
            <v>0</v>
          </cell>
          <cell r="AL412">
            <v>0</v>
          </cell>
        </row>
        <row r="413">
          <cell r="B413">
            <v>0</v>
          </cell>
          <cell r="C413">
            <v>0</v>
          </cell>
          <cell r="O413">
            <v>0</v>
          </cell>
          <cell r="Q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X413">
            <v>0</v>
          </cell>
          <cell r="AK413">
            <v>0</v>
          </cell>
          <cell r="AL413">
            <v>0</v>
          </cell>
        </row>
        <row r="414">
          <cell r="B414">
            <v>0</v>
          </cell>
          <cell r="C414">
            <v>0</v>
          </cell>
          <cell r="O414">
            <v>0</v>
          </cell>
          <cell r="Q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X414">
            <v>0</v>
          </cell>
          <cell r="AK414">
            <v>0</v>
          </cell>
          <cell r="AL414">
            <v>0</v>
          </cell>
        </row>
        <row r="415">
          <cell r="B415">
            <v>0</v>
          </cell>
          <cell r="C415">
            <v>0</v>
          </cell>
          <cell r="O415">
            <v>0</v>
          </cell>
          <cell r="Q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X415">
            <v>0</v>
          </cell>
          <cell r="AK415">
            <v>0</v>
          </cell>
          <cell r="AL415">
            <v>0</v>
          </cell>
        </row>
        <row r="416">
          <cell r="B416">
            <v>0</v>
          </cell>
          <cell r="C416">
            <v>0</v>
          </cell>
          <cell r="O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X416">
            <v>0</v>
          </cell>
          <cell r="AK416">
            <v>0</v>
          </cell>
          <cell r="AL416">
            <v>0</v>
          </cell>
        </row>
        <row r="417">
          <cell r="B417">
            <v>0</v>
          </cell>
          <cell r="C417">
            <v>0</v>
          </cell>
          <cell r="O417">
            <v>0</v>
          </cell>
          <cell r="Q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X417">
            <v>0</v>
          </cell>
          <cell r="AK417">
            <v>0</v>
          </cell>
          <cell r="AL417">
            <v>0</v>
          </cell>
        </row>
        <row r="418">
          <cell r="B418">
            <v>0</v>
          </cell>
          <cell r="C418">
            <v>0</v>
          </cell>
          <cell r="O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X418">
            <v>0</v>
          </cell>
          <cell r="AK418">
            <v>0</v>
          </cell>
          <cell r="AL418">
            <v>0</v>
          </cell>
        </row>
        <row r="419">
          <cell r="B419">
            <v>0</v>
          </cell>
          <cell r="C419">
            <v>0</v>
          </cell>
          <cell r="O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X419">
            <v>0</v>
          </cell>
          <cell r="AK419">
            <v>0</v>
          </cell>
          <cell r="AL419">
            <v>0</v>
          </cell>
        </row>
        <row r="420">
          <cell r="B420">
            <v>0</v>
          </cell>
          <cell r="C420">
            <v>0</v>
          </cell>
          <cell r="O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X420">
            <v>0</v>
          </cell>
          <cell r="AK420">
            <v>0</v>
          </cell>
          <cell r="AL420">
            <v>0</v>
          </cell>
        </row>
        <row r="421">
          <cell r="B421">
            <v>0</v>
          </cell>
          <cell r="C421">
            <v>0</v>
          </cell>
          <cell r="O421">
            <v>0</v>
          </cell>
          <cell r="Q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X421">
            <v>0</v>
          </cell>
          <cell r="AK421">
            <v>0</v>
          </cell>
          <cell r="AL421">
            <v>0</v>
          </cell>
        </row>
        <row r="422">
          <cell r="B422">
            <v>0</v>
          </cell>
          <cell r="C422">
            <v>0</v>
          </cell>
          <cell r="O422">
            <v>0</v>
          </cell>
          <cell r="Q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X422">
            <v>0</v>
          </cell>
          <cell r="AK422">
            <v>0</v>
          </cell>
          <cell r="AL422">
            <v>0</v>
          </cell>
        </row>
        <row r="423">
          <cell r="B423">
            <v>0</v>
          </cell>
          <cell r="C423">
            <v>0</v>
          </cell>
          <cell r="O423">
            <v>0</v>
          </cell>
          <cell r="Q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X423">
            <v>0</v>
          </cell>
          <cell r="AK423">
            <v>0</v>
          </cell>
          <cell r="AL423">
            <v>0</v>
          </cell>
        </row>
        <row r="424">
          <cell r="B424">
            <v>0</v>
          </cell>
          <cell r="C424">
            <v>0</v>
          </cell>
          <cell r="O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X424">
            <v>0</v>
          </cell>
          <cell r="AK424">
            <v>0</v>
          </cell>
          <cell r="AL424">
            <v>0</v>
          </cell>
        </row>
        <row r="425">
          <cell r="B425">
            <v>0</v>
          </cell>
          <cell r="C425">
            <v>0</v>
          </cell>
          <cell r="O425">
            <v>0</v>
          </cell>
          <cell r="Q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X425">
            <v>0</v>
          </cell>
          <cell r="AK425">
            <v>0</v>
          </cell>
          <cell r="AL425">
            <v>0</v>
          </cell>
        </row>
        <row r="426">
          <cell r="B426">
            <v>0</v>
          </cell>
          <cell r="C426">
            <v>0</v>
          </cell>
          <cell r="O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X426">
            <v>0</v>
          </cell>
          <cell r="AK426">
            <v>0</v>
          </cell>
          <cell r="AL426">
            <v>0</v>
          </cell>
        </row>
        <row r="427">
          <cell r="B427">
            <v>0</v>
          </cell>
          <cell r="C427">
            <v>0</v>
          </cell>
          <cell r="O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X427">
            <v>0</v>
          </cell>
          <cell r="AK427">
            <v>0</v>
          </cell>
          <cell r="AL427">
            <v>0</v>
          </cell>
        </row>
        <row r="428">
          <cell r="B428">
            <v>0</v>
          </cell>
          <cell r="C428">
            <v>0</v>
          </cell>
          <cell r="O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X428">
            <v>0</v>
          </cell>
          <cell r="AK428">
            <v>0</v>
          </cell>
          <cell r="AL428">
            <v>0</v>
          </cell>
        </row>
        <row r="429">
          <cell r="B429">
            <v>0</v>
          </cell>
          <cell r="C429">
            <v>0</v>
          </cell>
          <cell r="O429">
            <v>0</v>
          </cell>
          <cell r="Q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X429">
            <v>0</v>
          </cell>
          <cell r="AK429">
            <v>0</v>
          </cell>
          <cell r="AL429">
            <v>0</v>
          </cell>
        </row>
        <row r="430">
          <cell r="B430">
            <v>0</v>
          </cell>
          <cell r="C430">
            <v>0</v>
          </cell>
          <cell r="O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X430">
            <v>0</v>
          </cell>
          <cell r="AK430">
            <v>0</v>
          </cell>
          <cell r="AL430">
            <v>0</v>
          </cell>
        </row>
        <row r="431">
          <cell r="B431">
            <v>0</v>
          </cell>
          <cell r="C431">
            <v>0</v>
          </cell>
          <cell r="O431">
            <v>0</v>
          </cell>
          <cell r="Q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X431">
            <v>0</v>
          </cell>
          <cell r="AK431">
            <v>0</v>
          </cell>
          <cell r="AL431">
            <v>0</v>
          </cell>
        </row>
        <row r="432">
          <cell r="B432">
            <v>0</v>
          </cell>
          <cell r="C432">
            <v>0</v>
          </cell>
          <cell r="O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X432">
            <v>0</v>
          </cell>
          <cell r="AK432">
            <v>0</v>
          </cell>
          <cell r="AL432">
            <v>0</v>
          </cell>
        </row>
        <row r="433">
          <cell r="B433">
            <v>0</v>
          </cell>
          <cell r="C433">
            <v>0</v>
          </cell>
          <cell r="O433">
            <v>0</v>
          </cell>
          <cell r="Q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X433">
            <v>0</v>
          </cell>
          <cell r="AK433">
            <v>0</v>
          </cell>
          <cell r="AL433">
            <v>0</v>
          </cell>
        </row>
        <row r="434">
          <cell r="B434">
            <v>0</v>
          </cell>
          <cell r="C434">
            <v>0</v>
          </cell>
          <cell r="O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X434">
            <v>0</v>
          </cell>
          <cell r="AK434">
            <v>0</v>
          </cell>
          <cell r="AL434">
            <v>0</v>
          </cell>
        </row>
        <row r="435">
          <cell r="B435">
            <v>0</v>
          </cell>
          <cell r="C435">
            <v>0</v>
          </cell>
          <cell r="O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X435">
            <v>0</v>
          </cell>
          <cell r="AK435">
            <v>0</v>
          </cell>
          <cell r="AL435">
            <v>0</v>
          </cell>
        </row>
        <row r="436">
          <cell r="B436">
            <v>0</v>
          </cell>
          <cell r="C436">
            <v>0</v>
          </cell>
          <cell r="O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X436">
            <v>0</v>
          </cell>
          <cell r="AK436">
            <v>0</v>
          </cell>
          <cell r="AL436">
            <v>0</v>
          </cell>
        </row>
        <row r="437">
          <cell r="B437">
            <v>0</v>
          </cell>
          <cell r="C437">
            <v>0</v>
          </cell>
          <cell r="O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X437">
            <v>0</v>
          </cell>
          <cell r="AK437">
            <v>0</v>
          </cell>
          <cell r="AL437">
            <v>0</v>
          </cell>
        </row>
        <row r="438">
          <cell r="B438">
            <v>0</v>
          </cell>
          <cell r="C438">
            <v>0</v>
          </cell>
          <cell r="O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X438">
            <v>0</v>
          </cell>
          <cell r="AK438">
            <v>0</v>
          </cell>
          <cell r="AL438">
            <v>0</v>
          </cell>
        </row>
        <row r="439">
          <cell r="B439">
            <v>0</v>
          </cell>
          <cell r="C439">
            <v>0</v>
          </cell>
          <cell r="O439">
            <v>0</v>
          </cell>
          <cell r="Q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X439">
            <v>0</v>
          </cell>
          <cell r="AK439">
            <v>0</v>
          </cell>
          <cell r="AL439">
            <v>0</v>
          </cell>
        </row>
        <row r="440">
          <cell r="B440">
            <v>0</v>
          </cell>
          <cell r="C440">
            <v>0</v>
          </cell>
          <cell r="O440">
            <v>0</v>
          </cell>
          <cell r="Q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X440">
            <v>0</v>
          </cell>
          <cell r="AK440">
            <v>0</v>
          </cell>
          <cell r="AL440">
            <v>0</v>
          </cell>
        </row>
        <row r="441">
          <cell r="B441">
            <v>0</v>
          </cell>
          <cell r="C441">
            <v>0</v>
          </cell>
          <cell r="O441">
            <v>0</v>
          </cell>
          <cell r="Q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X441">
            <v>0</v>
          </cell>
          <cell r="AK441">
            <v>0</v>
          </cell>
          <cell r="AL441">
            <v>0</v>
          </cell>
        </row>
        <row r="442">
          <cell r="B442">
            <v>0</v>
          </cell>
          <cell r="C442">
            <v>0</v>
          </cell>
          <cell r="O442">
            <v>0</v>
          </cell>
          <cell r="Q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X442">
            <v>0</v>
          </cell>
          <cell r="AK442">
            <v>0</v>
          </cell>
          <cell r="AL442">
            <v>0</v>
          </cell>
        </row>
        <row r="443">
          <cell r="B443">
            <v>0</v>
          </cell>
          <cell r="C443">
            <v>0</v>
          </cell>
          <cell r="O443">
            <v>0</v>
          </cell>
          <cell r="Q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X443">
            <v>0</v>
          </cell>
          <cell r="AK443">
            <v>0</v>
          </cell>
          <cell r="AL443">
            <v>0</v>
          </cell>
        </row>
        <row r="444">
          <cell r="B444">
            <v>0</v>
          </cell>
          <cell r="C444">
            <v>0</v>
          </cell>
          <cell r="O444">
            <v>0</v>
          </cell>
          <cell r="Q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X444">
            <v>0</v>
          </cell>
          <cell r="AK444">
            <v>0</v>
          </cell>
          <cell r="AL444">
            <v>0</v>
          </cell>
        </row>
        <row r="445">
          <cell r="B445">
            <v>0</v>
          </cell>
          <cell r="C445">
            <v>0</v>
          </cell>
          <cell r="O445">
            <v>0</v>
          </cell>
          <cell r="Q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X445">
            <v>0</v>
          </cell>
          <cell r="AK445">
            <v>0</v>
          </cell>
          <cell r="AL445">
            <v>0</v>
          </cell>
        </row>
        <row r="446">
          <cell r="B446">
            <v>0</v>
          </cell>
          <cell r="C446">
            <v>0</v>
          </cell>
          <cell r="O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X446">
            <v>0</v>
          </cell>
          <cell r="AK446">
            <v>0</v>
          </cell>
          <cell r="AL446">
            <v>0</v>
          </cell>
        </row>
        <row r="447">
          <cell r="B447">
            <v>0</v>
          </cell>
          <cell r="C447">
            <v>0</v>
          </cell>
          <cell r="O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X447">
            <v>0</v>
          </cell>
          <cell r="AK447">
            <v>0</v>
          </cell>
          <cell r="AL447">
            <v>0</v>
          </cell>
        </row>
        <row r="448">
          <cell r="B448">
            <v>0</v>
          </cell>
          <cell r="C448">
            <v>0</v>
          </cell>
          <cell r="O448">
            <v>0</v>
          </cell>
          <cell r="Q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X448">
            <v>0</v>
          </cell>
          <cell r="AK448">
            <v>0</v>
          </cell>
          <cell r="AL448">
            <v>0</v>
          </cell>
        </row>
        <row r="449">
          <cell r="B449">
            <v>0</v>
          </cell>
          <cell r="C449">
            <v>0</v>
          </cell>
          <cell r="O449">
            <v>0</v>
          </cell>
          <cell r="Q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X449">
            <v>0</v>
          </cell>
          <cell r="AK449">
            <v>0</v>
          </cell>
          <cell r="AL449">
            <v>0</v>
          </cell>
        </row>
        <row r="450">
          <cell r="B450">
            <v>0</v>
          </cell>
          <cell r="C450">
            <v>0</v>
          </cell>
          <cell r="O450">
            <v>0</v>
          </cell>
          <cell r="Q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X450">
            <v>0</v>
          </cell>
          <cell r="AK450">
            <v>0</v>
          </cell>
          <cell r="AL450">
            <v>0</v>
          </cell>
        </row>
        <row r="451">
          <cell r="B451">
            <v>0</v>
          </cell>
          <cell r="C451">
            <v>0</v>
          </cell>
          <cell r="O451">
            <v>0</v>
          </cell>
          <cell r="Q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X451">
            <v>0</v>
          </cell>
          <cell r="AK451">
            <v>0</v>
          </cell>
          <cell r="AL451">
            <v>0</v>
          </cell>
        </row>
        <row r="452">
          <cell r="B452">
            <v>0</v>
          </cell>
          <cell r="C452">
            <v>0</v>
          </cell>
          <cell r="O452">
            <v>0</v>
          </cell>
          <cell r="Q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X452">
            <v>0</v>
          </cell>
          <cell r="AK452">
            <v>0</v>
          </cell>
          <cell r="AL452">
            <v>0</v>
          </cell>
        </row>
        <row r="453">
          <cell r="B453">
            <v>0</v>
          </cell>
          <cell r="C453">
            <v>0</v>
          </cell>
          <cell r="O453">
            <v>0</v>
          </cell>
          <cell r="Q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X453">
            <v>0</v>
          </cell>
          <cell r="AK453">
            <v>0</v>
          </cell>
          <cell r="AL453">
            <v>0</v>
          </cell>
        </row>
        <row r="454">
          <cell r="B454">
            <v>0</v>
          </cell>
          <cell r="C454">
            <v>0</v>
          </cell>
          <cell r="O454">
            <v>0</v>
          </cell>
          <cell r="Q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X454">
            <v>0</v>
          </cell>
          <cell r="AK454">
            <v>0</v>
          </cell>
          <cell r="AL454">
            <v>0</v>
          </cell>
        </row>
        <row r="455">
          <cell r="B455">
            <v>0</v>
          </cell>
          <cell r="C455">
            <v>0</v>
          </cell>
          <cell r="O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X455">
            <v>0</v>
          </cell>
          <cell r="AK455">
            <v>0</v>
          </cell>
          <cell r="AL455">
            <v>0</v>
          </cell>
        </row>
        <row r="456">
          <cell r="B456">
            <v>0</v>
          </cell>
          <cell r="C456">
            <v>0</v>
          </cell>
          <cell r="O456">
            <v>0</v>
          </cell>
          <cell r="Q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X456">
            <v>0</v>
          </cell>
          <cell r="AK456">
            <v>0</v>
          </cell>
          <cell r="AL456">
            <v>0</v>
          </cell>
        </row>
        <row r="457">
          <cell r="B457">
            <v>0</v>
          </cell>
          <cell r="C457">
            <v>0</v>
          </cell>
          <cell r="O457">
            <v>0</v>
          </cell>
          <cell r="Q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X457">
            <v>0</v>
          </cell>
          <cell r="AK457">
            <v>0</v>
          </cell>
          <cell r="AL457">
            <v>0</v>
          </cell>
        </row>
        <row r="458">
          <cell r="B458">
            <v>0</v>
          </cell>
          <cell r="C458">
            <v>0</v>
          </cell>
          <cell r="O458">
            <v>0</v>
          </cell>
          <cell r="Q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X458">
            <v>0</v>
          </cell>
          <cell r="AK458">
            <v>0</v>
          </cell>
          <cell r="AL458">
            <v>0</v>
          </cell>
        </row>
        <row r="459">
          <cell r="B459">
            <v>0</v>
          </cell>
          <cell r="C459">
            <v>0</v>
          </cell>
          <cell r="O459">
            <v>0</v>
          </cell>
          <cell r="Q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X459">
            <v>0</v>
          </cell>
          <cell r="AK459">
            <v>0</v>
          </cell>
          <cell r="AL459">
            <v>0</v>
          </cell>
        </row>
        <row r="460">
          <cell r="B460">
            <v>0</v>
          </cell>
          <cell r="C460">
            <v>0</v>
          </cell>
          <cell r="O460">
            <v>0</v>
          </cell>
          <cell r="Q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X460">
            <v>0</v>
          </cell>
          <cell r="AK460">
            <v>0</v>
          </cell>
          <cell r="AL460">
            <v>0</v>
          </cell>
        </row>
        <row r="461">
          <cell r="B461">
            <v>0</v>
          </cell>
          <cell r="C461">
            <v>0</v>
          </cell>
          <cell r="O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X461">
            <v>0</v>
          </cell>
          <cell r="AK461">
            <v>0</v>
          </cell>
          <cell r="AL461">
            <v>0</v>
          </cell>
        </row>
        <row r="462">
          <cell r="B462">
            <v>0</v>
          </cell>
          <cell r="C462">
            <v>0</v>
          </cell>
          <cell r="O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X462">
            <v>0</v>
          </cell>
          <cell r="AK462">
            <v>0</v>
          </cell>
          <cell r="AL462">
            <v>0</v>
          </cell>
        </row>
        <row r="463">
          <cell r="B463">
            <v>0</v>
          </cell>
          <cell r="C463">
            <v>0</v>
          </cell>
          <cell r="O463">
            <v>0</v>
          </cell>
          <cell r="Q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X463">
            <v>0</v>
          </cell>
          <cell r="AK463">
            <v>0</v>
          </cell>
          <cell r="AL463">
            <v>0</v>
          </cell>
        </row>
        <row r="464">
          <cell r="B464">
            <v>0</v>
          </cell>
          <cell r="C464">
            <v>0</v>
          </cell>
          <cell r="O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X464">
            <v>0</v>
          </cell>
          <cell r="AK464">
            <v>0</v>
          </cell>
          <cell r="AL464">
            <v>0</v>
          </cell>
        </row>
        <row r="465">
          <cell r="B465">
            <v>0</v>
          </cell>
          <cell r="C465">
            <v>0</v>
          </cell>
          <cell r="O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X465">
            <v>0</v>
          </cell>
          <cell r="AK465">
            <v>0</v>
          </cell>
          <cell r="AL465">
            <v>0</v>
          </cell>
        </row>
        <row r="466">
          <cell r="B466">
            <v>0</v>
          </cell>
          <cell r="C466">
            <v>0</v>
          </cell>
          <cell r="O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X466">
            <v>0</v>
          </cell>
          <cell r="AK466">
            <v>0</v>
          </cell>
          <cell r="AL466">
            <v>0</v>
          </cell>
        </row>
        <row r="467">
          <cell r="B467">
            <v>0</v>
          </cell>
          <cell r="C467">
            <v>0</v>
          </cell>
          <cell r="O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X467">
            <v>0</v>
          </cell>
          <cell r="AK467">
            <v>0</v>
          </cell>
          <cell r="AL467">
            <v>0</v>
          </cell>
        </row>
        <row r="468">
          <cell r="B468">
            <v>0</v>
          </cell>
          <cell r="C468">
            <v>0</v>
          </cell>
          <cell r="O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X468">
            <v>0</v>
          </cell>
          <cell r="AK468">
            <v>0</v>
          </cell>
          <cell r="AL468">
            <v>0</v>
          </cell>
        </row>
        <row r="469">
          <cell r="B469">
            <v>0</v>
          </cell>
          <cell r="C469">
            <v>0</v>
          </cell>
          <cell r="O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X469">
            <v>0</v>
          </cell>
          <cell r="AK469">
            <v>0</v>
          </cell>
          <cell r="AL469">
            <v>0</v>
          </cell>
        </row>
        <row r="470">
          <cell r="B470">
            <v>0</v>
          </cell>
          <cell r="C470">
            <v>0</v>
          </cell>
          <cell r="O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X470">
            <v>0</v>
          </cell>
          <cell r="AK470">
            <v>0</v>
          </cell>
          <cell r="AL470">
            <v>0</v>
          </cell>
        </row>
        <row r="471">
          <cell r="B471">
            <v>0</v>
          </cell>
          <cell r="C471">
            <v>0</v>
          </cell>
          <cell r="O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X471">
            <v>0</v>
          </cell>
          <cell r="AK471">
            <v>0</v>
          </cell>
          <cell r="AL471">
            <v>0</v>
          </cell>
        </row>
        <row r="472">
          <cell r="B472">
            <v>0</v>
          </cell>
          <cell r="C472">
            <v>0</v>
          </cell>
          <cell r="O472">
            <v>0</v>
          </cell>
          <cell r="Q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X472">
            <v>0</v>
          </cell>
          <cell r="AK472">
            <v>0</v>
          </cell>
          <cell r="AL472">
            <v>0</v>
          </cell>
        </row>
        <row r="473">
          <cell r="B473">
            <v>0</v>
          </cell>
          <cell r="C473">
            <v>0</v>
          </cell>
          <cell r="O473">
            <v>0</v>
          </cell>
          <cell r="Q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X473">
            <v>0</v>
          </cell>
          <cell r="AK473">
            <v>0</v>
          </cell>
          <cell r="AL473">
            <v>0</v>
          </cell>
        </row>
        <row r="474">
          <cell r="B474">
            <v>0</v>
          </cell>
          <cell r="C474">
            <v>0</v>
          </cell>
          <cell r="O474">
            <v>0</v>
          </cell>
          <cell r="Q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X474">
            <v>0</v>
          </cell>
          <cell r="AK474">
            <v>0</v>
          </cell>
          <cell r="AL474">
            <v>0</v>
          </cell>
        </row>
        <row r="475">
          <cell r="B475">
            <v>0</v>
          </cell>
          <cell r="C475">
            <v>0</v>
          </cell>
          <cell r="O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X475">
            <v>0</v>
          </cell>
          <cell r="AK475">
            <v>0</v>
          </cell>
          <cell r="AL475">
            <v>0</v>
          </cell>
        </row>
        <row r="476">
          <cell r="B476">
            <v>0</v>
          </cell>
          <cell r="C476">
            <v>0</v>
          </cell>
          <cell r="O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X476">
            <v>0</v>
          </cell>
          <cell r="AK476">
            <v>0</v>
          </cell>
          <cell r="AL476">
            <v>0</v>
          </cell>
        </row>
        <row r="477">
          <cell r="B477">
            <v>0</v>
          </cell>
          <cell r="C477">
            <v>0</v>
          </cell>
          <cell r="O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X477">
            <v>0</v>
          </cell>
          <cell r="AK477">
            <v>0</v>
          </cell>
          <cell r="AL477">
            <v>0</v>
          </cell>
        </row>
        <row r="478">
          <cell r="B478">
            <v>0</v>
          </cell>
          <cell r="C478">
            <v>0</v>
          </cell>
          <cell r="O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X478">
            <v>0</v>
          </cell>
          <cell r="AK478">
            <v>0</v>
          </cell>
          <cell r="AL478">
            <v>0</v>
          </cell>
        </row>
        <row r="479">
          <cell r="B479">
            <v>0</v>
          </cell>
          <cell r="C479">
            <v>0</v>
          </cell>
          <cell r="O479">
            <v>0</v>
          </cell>
          <cell r="Q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X479">
            <v>0</v>
          </cell>
          <cell r="AK479">
            <v>0</v>
          </cell>
          <cell r="AL479">
            <v>0</v>
          </cell>
        </row>
        <row r="480">
          <cell r="B480">
            <v>0</v>
          </cell>
          <cell r="C480">
            <v>0</v>
          </cell>
          <cell r="O480">
            <v>0</v>
          </cell>
          <cell r="Q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X480">
            <v>0</v>
          </cell>
          <cell r="AK480">
            <v>0</v>
          </cell>
          <cell r="AL480">
            <v>0</v>
          </cell>
        </row>
        <row r="481">
          <cell r="B481">
            <v>0</v>
          </cell>
          <cell r="C481">
            <v>0</v>
          </cell>
          <cell r="O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X481">
            <v>0</v>
          </cell>
          <cell r="AK481">
            <v>0</v>
          </cell>
          <cell r="AL481">
            <v>0</v>
          </cell>
        </row>
        <row r="482">
          <cell r="B482">
            <v>0</v>
          </cell>
          <cell r="C482">
            <v>0</v>
          </cell>
          <cell r="O482">
            <v>0</v>
          </cell>
          <cell r="Q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X482">
            <v>0</v>
          </cell>
          <cell r="AK482">
            <v>0</v>
          </cell>
          <cell r="AL482">
            <v>0</v>
          </cell>
        </row>
        <row r="483">
          <cell r="B483">
            <v>0</v>
          </cell>
          <cell r="C483">
            <v>0</v>
          </cell>
          <cell r="O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X483">
            <v>0</v>
          </cell>
          <cell r="AK483">
            <v>0</v>
          </cell>
          <cell r="AL483">
            <v>0</v>
          </cell>
        </row>
        <row r="484">
          <cell r="B484">
            <v>0</v>
          </cell>
          <cell r="C484">
            <v>0</v>
          </cell>
          <cell r="O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X484">
            <v>0</v>
          </cell>
          <cell r="AK484">
            <v>0</v>
          </cell>
          <cell r="AL484">
            <v>0</v>
          </cell>
        </row>
        <row r="485">
          <cell r="B485">
            <v>0</v>
          </cell>
          <cell r="C485">
            <v>0</v>
          </cell>
          <cell r="O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X485">
            <v>0</v>
          </cell>
          <cell r="AK485">
            <v>0</v>
          </cell>
          <cell r="AL485">
            <v>0</v>
          </cell>
        </row>
        <row r="486">
          <cell r="B486">
            <v>0</v>
          </cell>
          <cell r="C486">
            <v>0</v>
          </cell>
          <cell r="O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X486">
            <v>0</v>
          </cell>
          <cell r="AK486">
            <v>0</v>
          </cell>
          <cell r="AL486">
            <v>0</v>
          </cell>
        </row>
        <row r="487">
          <cell r="B487">
            <v>0</v>
          </cell>
          <cell r="C487">
            <v>0</v>
          </cell>
          <cell r="O487">
            <v>0</v>
          </cell>
          <cell r="Q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X487">
            <v>0</v>
          </cell>
          <cell r="AK487">
            <v>0</v>
          </cell>
          <cell r="AL487">
            <v>0</v>
          </cell>
        </row>
        <row r="488">
          <cell r="B488">
            <v>0</v>
          </cell>
          <cell r="C488">
            <v>0</v>
          </cell>
          <cell r="O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X488">
            <v>0</v>
          </cell>
          <cell r="AK488">
            <v>0</v>
          </cell>
          <cell r="AL488">
            <v>0</v>
          </cell>
        </row>
        <row r="489">
          <cell r="B489">
            <v>0</v>
          </cell>
          <cell r="C489">
            <v>0</v>
          </cell>
          <cell r="O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X489">
            <v>0</v>
          </cell>
          <cell r="AK489">
            <v>0</v>
          </cell>
          <cell r="AL489">
            <v>0</v>
          </cell>
        </row>
        <row r="490">
          <cell r="B490">
            <v>0</v>
          </cell>
          <cell r="C490">
            <v>0</v>
          </cell>
          <cell r="O490">
            <v>0</v>
          </cell>
          <cell r="Q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X490">
            <v>0</v>
          </cell>
          <cell r="AK490">
            <v>0</v>
          </cell>
          <cell r="AL490">
            <v>0</v>
          </cell>
        </row>
        <row r="491">
          <cell r="B491">
            <v>0</v>
          </cell>
          <cell r="C491">
            <v>0</v>
          </cell>
          <cell r="O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X491">
            <v>0</v>
          </cell>
          <cell r="AK491">
            <v>0</v>
          </cell>
          <cell r="AL491">
            <v>0</v>
          </cell>
        </row>
        <row r="492">
          <cell r="B492">
            <v>0</v>
          </cell>
          <cell r="C492">
            <v>0</v>
          </cell>
          <cell r="O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X492">
            <v>0</v>
          </cell>
          <cell r="AK492">
            <v>0</v>
          </cell>
          <cell r="AL492">
            <v>0</v>
          </cell>
        </row>
        <row r="493">
          <cell r="B493">
            <v>0</v>
          </cell>
          <cell r="C493">
            <v>0</v>
          </cell>
          <cell r="O493">
            <v>0</v>
          </cell>
          <cell r="Q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X493">
            <v>0</v>
          </cell>
          <cell r="AK493">
            <v>0</v>
          </cell>
          <cell r="AL493">
            <v>0</v>
          </cell>
        </row>
        <row r="494">
          <cell r="B494">
            <v>0</v>
          </cell>
          <cell r="C494">
            <v>0</v>
          </cell>
          <cell r="O494">
            <v>0</v>
          </cell>
          <cell r="Q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X494">
            <v>0</v>
          </cell>
          <cell r="AK494">
            <v>0</v>
          </cell>
          <cell r="AL494">
            <v>0</v>
          </cell>
        </row>
        <row r="495">
          <cell r="B495">
            <v>0</v>
          </cell>
          <cell r="C495">
            <v>0</v>
          </cell>
          <cell r="O495">
            <v>0</v>
          </cell>
          <cell r="Q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X495">
            <v>0</v>
          </cell>
          <cell r="AK495">
            <v>0</v>
          </cell>
          <cell r="AL495">
            <v>0</v>
          </cell>
        </row>
        <row r="496">
          <cell r="B496">
            <v>0</v>
          </cell>
          <cell r="C496">
            <v>0</v>
          </cell>
          <cell r="O496">
            <v>0</v>
          </cell>
          <cell r="Q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X496">
            <v>0</v>
          </cell>
          <cell r="AK496">
            <v>0</v>
          </cell>
          <cell r="AL496">
            <v>0</v>
          </cell>
        </row>
        <row r="497">
          <cell r="B497">
            <v>0</v>
          </cell>
          <cell r="C497">
            <v>0</v>
          </cell>
          <cell r="O497">
            <v>0</v>
          </cell>
          <cell r="Q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X497">
            <v>0</v>
          </cell>
          <cell r="AK497">
            <v>0</v>
          </cell>
          <cell r="AL497">
            <v>0</v>
          </cell>
        </row>
        <row r="498">
          <cell r="B498">
            <v>0</v>
          </cell>
          <cell r="C498">
            <v>0</v>
          </cell>
          <cell r="O498">
            <v>0</v>
          </cell>
          <cell r="Q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X498">
            <v>0</v>
          </cell>
          <cell r="AK498">
            <v>0</v>
          </cell>
          <cell r="AL498">
            <v>0</v>
          </cell>
        </row>
        <row r="499">
          <cell r="B499">
            <v>0</v>
          </cell>
          <cell r="C499">
            <v>0</v>
          </cell>
          <cell r="O499">
            <v>0</v>
          </cell>
          <cell r="Q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X499">
            <v>0</v>
          </cell>
          <cell r="AK499">
            <v>0</v>
          </cell>
          <cell r="AL499">
            <v>0</v>
          </cell>
        </row>
        <row r="500">
          <cell r="B500">
            <v>0</v>
          </cell>
          <cell r="C500">
            <v>0</v>
          </cell>
          <cell r="O500">
            <v>0</v>
          </cell>
          <cell r="Q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X500">
            <v>0</v>
          </cell>
          <cell r="AK500">
            <v>0</v>
          </cell>
          <cell r="AL500">
            <v>0</v>
          </cell>
        </row>
        <row r="501">
          <cell r="B501">
            <v>0</v>
          </cell>
          <cell r="C501">
            <v>0</v>
          </cell>
          <cell r="O501">
            <v>0</v>
          </cell>
          <cell r="Q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X501">
            <v>0</v>
          </cell>
          <cell r="AK501">
            <v>0</v>
          </cell>
          <cell r="AL501">
            <v>0</v>
          </cell>
        </row>
        <row r="502">
          <cell r="B502">
            <v>0</v>
          </cell>
          <cell r="C502">
            <v>0</v>
          </cell>
          <cell r="O502">
            <v>0</v>
          </cell>
          <cell r="Q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X502">
            <v>0</v>
          </cell>
          <cell r="AK502">
            <v>0</v>
          </cell>
          <cell r="AL502">
            <v>0</v>
          </cell>
        </row>
        <row r="503">
          <cell r="B503">
            <v>0</v>
          </cell>
          <cell r="C503">
            <v>0</v>
          </cell>
          <cell r="O503">
            <v>0</v>
          </cell>
          <cell r="Q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X503">
            <v>0</v>
          </cell>
          <cell r="AK503">
            <v>0</v>
          </cell>
          <cell r="AL503">
            <v>0</v>
          </cell>
        </row>
        <row r="504">
          <cell r="B504">
            <v>0</v>
          </cell>
          <cell r="C504">
            <v>0</v>
          </cell>
          <cell r="O504">
            <v>0</v>
          </cell>
          <cell r="Q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X504">
            <v>0</v>
          </cell>
          <cell r="AK504">
            <v>0</v>
          </cell>
          <cell r="AL504">
            <v>0</v>
          </cell>
        </row>
        <row r="505">
          <cell r="B505">
            <v>0</v>
          </cell>
          <cell r="C505">
            <v>0</v>
          </cell>
          <cell r="O505">
            <v>0</v>
          </cell>
          <cell r="Q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X505">
            <v>0</v>
          </cell>
          <cell r="AK505">
            <v>0</v>
          </cell>
          <cell r="AL505">
            <v>0</v>
          </cell>
        </row>
        <row r="506">
          <cell r="B506">
            <v>0</v>
          </cell>
          <cell r="C506">
            <v>0</v>
          </cell>
          <cell r="O506">
            <v>0</v>
          </cell>
          <cell r="Q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X506">
            <v>0</v>
          </cell>
          <cell r="AK506">
            <v>0</v>
          </cell>
          <cell r="AL506">
            <v>0</v>
          </cell>
        </row>
        <row r="507">
          <cell r="B507">
            <v>0</v>
          </cell>
          <cell r="C507">
            <v>0</v>
          </cell>
          <cell r="O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X507">
            <v>0</v>
          </cell>
          <cell r="AK507">
            <v>0</v>
          </cell>
          <cell r="AL507">
            <v>0</v>
          </cell>
        </row>
        <row r="508">
          <cell r="B508">
            <v>0</v>
          </cell>
          <cell r="C508">
            <v>0</v>
          </cell>
          <cell r="O508">
            <v>0</v>
          </cell>
          <cell r="Q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X508">
            <v>0</v>
          </cell>
          <cell r="AK508">
            <v>0</v>
          </cell>
          <cell r="AL508">
            <v>0</v>
          </cell>
        </row>
        <row r="509">
          <cell r="B509">
            <v>0</v>
          </cell>
          <cell r="C509">
            <v>0</v>
          </cell>
          <cell r="O509">
            <v>0</v>
          </cell>
          <cell r="Q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X509">
            <v>0</v>
          </cell>
          <cell r="AK509">
            <v>0</v>
          </cell>
          <cell r="AL509">
            <v>0</v>
          </cell>
        </row>
        <row r="510">
          <cell r="B510">
            <v>0</v>
          </cell>
          <cell r="C510">
            <v>0</v>
          </cell>
          <cell r="O510">
            <v>0</v>
          </cell>
          <cell r="Q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X510">
            <v>0</v>
          </cell>
          <cell r="AK510">
            <v>0</v>
          </cell>
          <cell r="AL510">
            <v>0</v>
          </cell>
        </row>
        <row r="511">
          <cell r="B511">
            <v>0</v>
          </cell>
          <cell r="C511">
            <v>0</v>
          </cell>
          <cell r="O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X511">
            <v>0</v>
          </cell>
          <cell r="AK511">
            <v>0</v>
          </cell>
          <cell r="AL511">
            <v>0</v>
          </cell>
        </row>
        <row r="512">
          <cell r="B512">
            <v>0</v>
          </cell>
          <cell r="C512">
            <v>0</v>
          </cell>
          <cell r="O512">
            <v>0</v>
          </cell>
          <cell r="Q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X512">
            <v>0</v>
          </cell>
          <cell r="AK512">
            <v>0</v>
          </cell>
          <cell r="AL512">
            <v>0</v>
          </cell>
        </row>
        <row r="513">
          <cell r="B513">
            <v>0</v>
          </cell>
          <cell r="C513">
            <v>0</v>
          </cell>
          <cell r="O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X513">
            <v>0</v>
          </cell>
          <cell r="AK513">
            <v>0</v>
          </cell>
          <cell r="AL513">
            <v>0</v>
          </cell>
        </row>
        <row r="514">
          <cell r="B514">
            <v>0</v>
          </cell>
          <cell r="C514">
            <v>0</v>
          </cell>
          <cell r="O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X514">
            <v>0</v>
          </cell>
          <cell r="AK514">
            <v>0</v>
          </cell>
          <cell r="AL514">
            <v>0</v>
          </cell>
        </row>
        <row r="515">
          <cell r="B515">
            <v>0</v>
          </cell>
          <cell r="C515">
            <v>0</v>
          </cell>
          <cell r="O515">
            <v>0</v>
          </cell>
          <cell r="Q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X515">
            <v>0</v>
          </cell>
          <cell r="AK515">
            <v>0</v>
          </cell>
          <cell r="AL515">
            <v>0</v>
          </cell>
        </row>
        <row r="516">
          <cell r="B516">
            <v>0</v>
          </cell>
          <cell r="C516">
            <v>0</v>
          </cell>
          <cell r="O516">
            <v>0</v>
          </cell>
          <cell r="Q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X516">
            <v>0</v>
          </cell>
          <cell r="AK516">
            <v>0</v>
          </cell>
          <cell r="AL516">
            <v>0</v>
          </cell>
        </row>
        <row r="517">
          <cell r="B517">
            <v>0</v>
          </cell>
          <cell r="C517">
            <v>0</v>
          </cell>
          <cell r="O517">
            <v>0</v>
          </cell>
          <cell r="Q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X517">
            <v>0</v>
          </cell>
          <cell r="AK517">
            <v>0</v>
          </cell>
          <cell r="AL517">
            <v>0</v>
          </cell>
        </row>
        <row r="518">
          <cell r="B518">
            <v>0</v>
          </cell>
          <cell r="C518">
            <v>0</v>
          </cell>
          <cell r="O518">
            <v>0</v>
          </cell>
          <cell r="Q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X518">
            <v>0</v>
          </cell>
          <cell r="AK518">
            <v>0</v>
          </cell>
          <cell r="AL518">
            <v>0</v>
          </cell>
        </row>
        <row r="519">
          <cell r="B519">
            <v>0</v>
          </cell>
          <cell r="C519">
            <v>0</v>
          </cell>
          <cell r="O519">
            <v>0</v>
          </cell>
          <cell r="Q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X519">
            <v>0</v>
          </cell>
          <cell r="AK519">
            <v>0</v>
          </cell>
          <cell r="AL519">
            <v>0</v>
          </cell>
        </row>
        <row r="520">
          <cell r="B520">
            <v>0</v>
          </cell>
          <cell r="C520">
            <v>0</v>
          </cell>
          <cell r="O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X520">
            <v>0</v>
          </cell>
          <cell r="AK520">
            <v>0</v>
          </cell>
          <cell r="AL520">
            <v>0</v>
          </cell>
        </row>
        <row r="521">
          <cell r="B521">
            <v>0</v>
          </cell>
          <cell r="C521">
            <v>0</v>
          </cell>
          <cell r="O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X521">
            <v>0</v>
          </cell>
          <cell r="AK521">
            <v>0</v>
          </cell>
          <cell r="AL521">
            <v>0</v>
          </cell>
        </row>
        <row r="522">
          <cell r="B522">
            <v>0</v>
          </cell>
          <cell r="C522">
            <v>0</v>
          </cell>
          <cell r="O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X522">
            <v>0</v>
          </cell>
          <cell r="AK522">
            <v>0</v>
          </cell>
          <cell r="AL522">
            <v>0</v>
          </cell>
        </row>
        <row r="523">
          <cell r="B523">
            <v>0</v>
          </cell>
          <cell r="C523">
            <v>0</v>
          </cell>
          <cell r="O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X523">
            <v>0</v>
          </cell>
          <cell r="AK523">
            <v>0</v>
          </cell>
          <cell r="AL523">
            <v>0</v>
          </cell>
        </row>
        <row r="524">
          <cell r="B524">
            <v>0</v>
          </cell>
          <cell r="C524">
            <v>0</v>
          </cell>
          <cell r="O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X524">
            <v>0</v>
          </cell>
          <cell r="AK524">
            <v>0</v>
          </cell>
          <cell r="AL524">
            <v>0</v>
          </cell>
        </row>
        <row r="525">
          <cell r="B525">
            <v>0</v>
          </cell>
          <cell r="C525">
            <v>0</v>
          </cell>
          <cell r="O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X525">
            <v>0</v>
          </cell>
          <cell r="AK525">
            <v>0</v>
          </cell>
          <cell r="AL525">
            <v>0</v>
          </cell>
        </row>
        <row r="526">
          <cell r="B526">
            <v>0</v>
          </cell>
          <cell r="C526">
            <v>0</v>
          </cell>
          <cell r="O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X526">
            <v>0</v>
          </cell>
          <cell r="AK526">
            <v>0</v>
          </cell>
          <cell r="AL526">
            <v>0</v>
          </cell>
        </row>
        <row r="527">
          <cell r="B527">
            <v>0</v>
          </cell>
          <cell r="C527">
            <v>0</v>
          </cell>
          <cell r="O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X527">
            <v>0</v>
          </cell>
          <cell r="AK527">
            <v>0</v>
          </cell>
          <cell r="AL527">
            <v>0</v>
          </cell>
        </row>
        <row r="528">
          <cell r="B528">
            <v>0</v>
          </cell>
          <cell r="C528">
            <v>0</v>
          </cell>
          <cell r="O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X528">
            <v>0</v>
          </cell>
          <cell r="AK528">
            <v>0</v>
          </cell>
          <cell r="AL528">
            <v>0</v>
          </cell>
        </row>
        <row r="529">
          <cell r="B529">
            <v>0</v>
          </cell>
          <cell r="C529">
            <v>0</v>
          </cell>
          <cell r="O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X529">
            <v>0</v>
          </cell>
          <cell r="AK529">
            <v>0</v>
          </cell>
          <cell r="AL529">
            <v>0</v>
          </cell>
        </row>
        <row r="530">
          <cell r="B530">
            <v>0</v>
          </cell>
          <cell r="C530">
            <v>0</v>
          </cell>
          <cell r="O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X530">
            <v>0</v>
          </cell>
          <cell r="AK530">
            <v>0</v>
          </cell>
          <cell r="AL530">
            <v>0</v>
          </cell>
        </row>
        <row r="531">
          <cell r="B531">
            <v>0</v>
          </cell>
          <cell r="C531">
            <v>0</v>
          </cell>
          <cell r="O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X531">
            <v>0</v>
          </cell>
          <cell r="AK531">
            <v>0</v>
          </cell>
          <cell r="AL531">
            <v>0</v>
          </cell>
        </row>
        <row r="532">
          <cell r="B532">
            <v>0</v>
          </cell>
          <cell r="C532">
            <v>0</v>
          </cell>
          <cell r="O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X532">
            <v>0</v>
          </cell>
          <cell r="AK532">
            <v>0</v>
          </cell>
          <cell r="AL532">
            <v>0</v>
          </cell>
        </row>
        <row r="533">
          <cell r="B533">
            <v>0</v>
          </cell>
          <cell r="C533">
            <v>0</v>
          </cell>
          <cell r="O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X533">
            <v>0</v>
          </cell>
          <cell r="AK533">
            <v>0</v>
          </cell>
          <cell r="AL533">
            <v>0</v>
          </cell>
        </row>
        <row r="534">
          <cell r="B534">
            <v>0</v>
          </cell>
          <cell r="C534">
            <v>0</v>
          </cell>
          <cell r="O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X534">
            <v>0</v>
          </cell>
          <cell r="AK534">
            <v>0</v>
          </cell>
          <cell r="AL534">
            <v>0</v>
          </cell>
        </row>
        <row r="535">
          <cell r="B535">
            <v>0</v>
          </cell>
          <cell r="C535">
            <v>0</v>
          </cell>
          <cell r="O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X535">
            <v>0</v>
          </cell>
          <cell r="AK535">
            <v>0</v>
          </cell>
          <cell r="AL535">
            <v>0</v>
          </cell>
        </row>
        <row r="536">
          <cell r="B536">
            <v>0</v>
          </cell>
          <cell r="C536">
            <v>0</v>
          </cell>
          <cell r="O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X536">
            <v>0</v>
          </cell>
          <cell r="AK536">
            <v>0</v>
          </cell>
          <cell r="AL536">
            <v>0</v>
          </cell>
        </row>
        <row r="537">
          <cell r="B537">
            <v>0</v>
          </cell>
          <cell r="C537">
            <v>0</v>
          </cell>
          <cell r="O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X537">
            <v>0</v>
          </cell>
          <cell r="AK537">
            <v>0</v>
          </cell>
          <cell r="AL537">
            <v>0</v>
          </cell>
        </row>
        <row r="538">
          <cell r="B538">
            <v>0</v>
          </cell>
          <cell r="C538">
            <v>0</v>
          </cell>
          <cell r="O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X538">
            <v>0</v>
          </cell>
          <cell r="AK538">
            <v>0</v>
          </cell>
          <cell r="AL538">
            <v>0</v>
          </cell>
        </row>
        <row r="539">
          <cell r="B539">
            <v>0</v>
          </cell>
          <cell r="C539">
            <v>0</v>
          </cell>
          <cell r="O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X539">
            <v>0</v>
          </cell>
          <cell r="AK539">
            <v>0</v>
          </cell>
          <cell r="AL539">
            <v>0</v>
          </cell>
        </row>
        <row r="540">
          <cell r="B540">
            <v>0</v>
          </cell>
          <cell r="C540">
            <v>0</v>
          </cell>
          <cell r="O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X540">
            <v>0</v>
          </cell>
          <cell r="AK540">
            <v>0</v>
          </cell>
          <cell r="AL540">
            <v>0</v>
          </cell>
        </row>
        <row r="541">
          <cell r="B541">
            <v>0</v>
          </cell>
          <cell r="C541">
            <v>0</v>
          </cell>
          <cell r="O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X541">
            <v>0</v>
          </cell>
          <cell r="AK541">
            <v>0</v>
          </cell>
          <cell r="AL541">
            <v>0</v>
          </cell>
        </row>
        <row r="542">
          <cell r="B542">
            <v>0</v>
          </cell>
          <cell r="C542">
            <v>0</v>
          </cell>
          <cell r="O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X542">
            <v>0</v>
          </cell>
          <cell r="AK542">
            <v>0</v>
          </cell>
          <cell r="AL542">
            <v>0</v>
          </cell>
        </row>
        <row r="543">
          <cell r="B543">
            <v>0</v>
          </cell>
          <cell r="C543">
            <v>0</v>
          </cell>
          <cell r="O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X543">
            <v>0</v>
          </cell>
          <cell r="AK543">
            <v>0</v>
          </cell>
          <cell r="AL543">
            <v>0</v>
          </cell>
        </row>
        <row r="544">
          <cell r="B544">
            <v>0</v>
          </cell>
          <cell r="C544">
            <v>0</v>
          </cell>
          <cell r="O544">
            <v>0</v>
          </cell>
          <cell r="Q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X544">
            <v>0</v>
          </cell>
          <cell r="AK544">
            <v>0</v>
          </cell>
          <cell r="AL544">
            <v>0</v>
          </cell>
        </row>
        <row r="545">
          <cell r="B545">
            <v>0</v>
          </cell>
          <cell r="C545">
            <v>0</v>
          </cell>
          <cell r="O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X545">
            <v>0</v>
          </cell>
          <cell r="AK545">
            <v>0</v>
          </cell>
          <cell r="AL545">
            <v>0</v>
          </cell>
        </row>
        <row r="546">
          <cell r="B546">
            <v>0</v>
          </cell>
          <cell r="C546">
            <v>0</v>
          </cell>
          <cell r="O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X546">
            <v>0</v>
          </cell>
          <cell r="AK546">
            <v>0</v>
          </cell>
          <cell r="AL546">
            <v>0</v>
          </cell>
        </row>
        <row r="547">
          <cell r="B547">
            <v>0</v>
          </cell>
          <cell r="C547">
            <v>0</v>
          </cell>
          <cell r="O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X547">
            <v>0</v>
          </cell>
          <cell r="AK547">
            <v>0</v>
          </cell>
          <cell r="AL547">
            <v>0</v>
          </cell>
        </row>
        <row r="548">
          <cell r="B548">
            <v>0</v>
          </cell>
          <cell r="C548">
            <v>0</v>
          </cell>
          <cell r="O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X548">
            <v>0</v>
          </cell>
          <cell r="AK548">
            <v>0</v>
          </cell>
          <cell r="AL548">
            <v>0</v>
          </cell>
        </row>
        <row r="549">
          <cell r="B549">
            <v>0</v>
          </cell>
          <cell r="C549">
            <v>0</v>
          </cell>
          <cell r="O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X549">
            <v>0</v>
          </cell>
          <cell r="AK549">
            <v>0</v>
          </cell>
          <cell r="AL549">
            <v>0</v>
          </cell>
        </row>
        <row r="550">
          <cell r="B550">
            <v>0</v>
          </cell>
          <cell r="C550">
            <v>0</v>
          </cell>
          <cell r="O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X550">
            <v>0</v>
          </cell>
          <cell r="AK550">
            <v>0</v>
          </cell>
          <cell r="AL550">
            <v>0</v>
          </cell>
        </row>
        <row r="551">
          <cell r="B551">
            <v>0</v>
          </cell>
          <cell r="C551">
            <v>0</v>
          </cell>
          <cell r="O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X551">
            <v>0</v>
          </cell>
          <cell r="AK551">
            <v>0</v>
          </cell>
          <cell r="AL551">
            <v>0</v>
          </cell>
        </row>
        <row r="552">
          <cell r="B552">
            <v>0</v>
          </cell>
          <cell r="C552">
            <v>0</v>
          </cell>
          <cell r="O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X552">
            <v>0</v>
          </cell>
          <cell r="AK552">
            <v>0</v>
          </cell>
          <cell r="AL552">
            <v>0</v>
          </cell>
        </row>
        <row r="553">
          <cell r="B553">
            <v>0</v>
          </cell>
          <cell r="C553">
            <v>0</v>
          </cell>
          <cell r="O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X553">
            <v>0</v>
          </cell>
          <cell r="AK553">
            <v>0</v>
          </cell>
          <cell r="AL553">
            <v>0</v>
          </cell>
        </row>
        <row r="554">
          <cell r="B554">
            <v>0</v>
          </cell>
          <cell r="C554">
            <v>0</v>
          </cell>
          <cell r="O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X554">
            <v>0</v>
          </cell>
          <cell r="AK554">
            <v>0</v>
          </cell>
          <cell r="AL554">
            <v>0</v>
          </cell>
        </row>
        <row r="555">
          <cell r="B555">
            <v>0</v>
          </cell>
          <cell r="C555">
            <v>0</v>
          </cell>
          <cell r="O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X555">
            <v>0</v>
          </cell>
          <cell r="AK555">
            <v>0</v>
          </cell>
          <cell r="AL555">
            <v>0</v>
          </cell>
        </row>
        <row r="556">
          <cell r="B556">
            <v>0</v>
          </cell>
          <cell r="C556">
            <v>0</v>
          </cell>
          <cell r="O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X556">
            <v>0</v>
          </cell>
          <cell r="AK556">
            <v>0</v>
          </cell>
          <cell r="AL556">
            <v>0</v>
          </cell>
        </row>
        <row r="557">
          <cell r="B557">
            <v>0</v>
          </cell>
          <cell r="C557">
            <v>0</v>
          </cell>
          <cell r="O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X557">
            <v>0</v>
          </cell>
          <cell r="AK557">
            <v>0</v>
          </cell>
          <cell r="AL557">
            <v>0</v>
          </cell>
        </row>
        <row r="558">
          <cell r="B558">
            <v>0</v>
          </cell>
          <cell r="C558">
            <v>0</v>
          </cell>
          <cell r="O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X558">
            <v>0</v>
          </cell>
          <cell r="AK558">
            <v>0</v>
          </cell>
          <cell r="AL558">
            <v>0</v>
          </cell>
        </row>
        <row r="559">
          <cell r="B559">
            <v>0</v>
          </cell>
          <cell r="C559">
            <v>0</v>
          </cell>
          <cell r="O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X559">
            <v>0</v>
          </cell>
          <cell r="AK559">
            <v>0</v>
          </cell>
          <cell r="AL559">
            <v>0</v>
          </cell>
        </row>
        <row r="560">
          <cell r="B560">
            <v>0</v>
          </cell>
          <cell r="C560">
            <v>0</v>
          </cell>
          <cell r="O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X560">
            <v>0</v>
          </cell>
          <cell r="AK560">
            <v>0</v>
          </cell>
          <cell r="AL560">
            <v>0</v>
          </cell>
        </row>
        <row r="561">
          <cell r="B561">
            <v>0</v>
          </cell>
          <cell r="C561">
            <v>0</v>
          </cell>
          <cell r="O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X561">
            <v>0</v>
          </cell>
          <cell r="AK561">
            <v>0</v>
          </cell>
          <cell r="AL561">
            <v>0</v>
          </cell>
        </row>
        <row r="562">
          <cell r="B562">
            <v>0</v>
          </cell>
          <cell r="C562">
            <v>0</v>
          </cell>
          <cell r="O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X562">
            <v>0</v>
          </cell>
          <cell r="AK562">
            <v>0</v>
          </cell>
          <cell r="AL562">
            <v>0</v>
          </cell>
        </row>
        <row r="563">
          <cell r="B563">
            <v>0</v>
          </cell>
          <cell r="C563">
            <v>0</v>
          </cell>
          <cell r="O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X563">
            <v>0</v>
          </cell>
          <cell r="AK563">
            <v>0</v>
          </cell>
          <cell r="AL563">
            <v>0</v>
          </cell>
        </row>
        <row r="564">
          <cell r="B564">
            <v>0</v>
          </cell>
          <cell r="C564">
            <v>0</v>
          </cell>
          <cell r="O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X564">
            <v>0</v>
          </cell>
          <cell r="AK564">
            <v>0</v>
          </cell>
          <cell r="AL564">
            <v>0</v>
          </cell>
        </row>
        <row r="565">
          <cell r="B565">
            <v>0</v>
          </cell>
          <cell r="C565">
            <v>0</v>
          </cell>
          <cell r="O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X565">
            <v>0</v>
          </cell>
          <cell r="AK565">
            <v>0</v>
          </cell>
          <cell r="AL565">
            <v>0</v>
          </cell>
        </row>
        <row r="566">
          <cell r="B566">
            <v>0</v>
          </cell>
          <cell r="C566">
            <v>0</v>
          </cell>
          <cell r="O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X566">
            <v>0</v>
          </cell>
          <cell r="AK566">
            <v>0</v>
          </cell>
          <cell r="AL566">
            <v>0</v>
          </cell>
        </row>
        <row r="567">
          <cell r="B567">
            <v>0</v>
          </cell>
          <cell r="C567">
            <v>0</v>
          </cell>
          <cell r="O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X567">
            <v>0</v>
          </cell>
          <cell r="AK567">
            <v>0</v>
          </cell>
          <cell r="AL567">
            <v>0</v>
          </cell>
        </row>
        <row r="568">
          <cell r="B568">
            <v>0</v>
          </cell>
          <cell r="C568">
            <v>0</v>
          </cell>
          <cell r="O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X568">
            <v>0</v>
          </cell>
          <cell r="AK568">
            <v>0</v>
          </cell>
          <cell r="AL568">
            <v>0</v>
          </cell>
        </row>
        <row r="569">
          <cell r="B569">
            <v>0</v>
          </cell>
          <cell r="C569">
            <v>0</v>
          </cell>
          <cell r="O569">
            <v>0</v>
          </cell>
          <cell r="Q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X569">
            <v>0</v>
          </cell>
          <cell r="AK569">
            <v>0</v>
          </cell>
          <cell r="AL569">
            <v>0</v>
          </cell>
        </row>
        <row r="570">
          <cell r="B570">
            <v>0</v>
          </cell>
          <cell r="C570">
            <v>0</v>
          </cell>
          <cell r="O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X570">
            <v>0</v>
          </cell>
          <cell r="AK570">
            <v>0</v>
          </cell>
          <cell r="AL570">
            <v>0</v>
          </cell>
        </row>
        <row r="571">
          <cell r="B571">
            <v>0</v>
          </cell>
          <cell r="C571">
            <v>0</v>
          </cell>
          <cell r="O571">
            <v>0</v>
          </cell>
          <cell r="Q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X571">
            <v>0</v>
          </cell>
          <cell r="AK571">
            <v>0</v>
          </cell>
          <cell r="AL571">
            <v>0</v>
          </cell>
        </row>
        <row r="572">
          <cell r="B572">
            <v>0</v>
          </cell>
          <cell r="C572">
            <v>0</v>
          </cell>
          <cell r="O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X572">
            <v>0</v>
          </cell>
          <cell r="AK572">
            <v>0</v>
          </cell>
          <cell r="AL572">
            <v>0</v>
          </cell>
        </row>
        <row r="573">
          <cell r="B573">
            <v>0</v>
          </cell>
          <cell r="C573">
            <v>0</v>
          </cell>
          <cell r="O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X573">
            <v>0</v>
          </cell>
          <cell r="AK573">
            <v>0</v>
          </cell>
          <cell r="AL573">
            <v>0</v>
          </cell>
        </row>
        <row r="574">
          <cell r="B574">
            <v>0</v>
          </cell>
          <cell r="C574">
            <v>0</v>
          </cell>
          <cell r="O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X574">
            <v>0</v>
          </cell>
          <cell r="AK574">
            <v>0</v>
          </cell>
          <cell r="AL574">
            <v>0</v>
          </cell>
        </row>
        <row r="575">
          <cell r="B575">
            <v>0</v>
          </cell>
          <cell r="C575">
            <v>0</v>
          </cell>
          <cell r="O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X575">
            <v>0</v>
          </cell>
          <cell r="AK575">
            <v>0</v>
          </cell>
          <cell r="AL575">
            <v>0</v>
          </cell>
        </row>
        <row r="576">
          <cell r="B576">
            <v>0</v>
          </cell>
          <cell r="C576">
            <v>0</v>
          </cell>
          <cell r="O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X576">
            <v>0</v>
          </cell>
          <cell r="AK576">
            <v>0</v>
          </cell>
          <cell r="AL576">
            <v>0</v>
          </cell>
        </row>
        <row r="577">
          <cell r="B577">
            <v>0</v>
          </cell>
          <cell r="C577">
            <v>0</v>
          </cell>
          <cell r="O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X577">
            <v>0</v>
          </cell>
          <cell r="AK577">
            <v>0</v>
          </cell>
          <cell r="AL577">
            <v>0</v>
          </cell>
        </row>
        <row r="578">
          <cell r="B578">
            <v>0</v>
          </cell>
          <cell r="C578">
            <v>0</v>
          </cell>
          <cell r="O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X578">
            <v>0</v>
          </cell>
          <cell r="AK578">
            <v>0</v>
          </cell>
          <cell r="AL578">
            <v>0</v>
          </cell>
        </row>
        <row r="579">
          <cell r="B579">
            <v>0</v>
          </cell>
          <cell r="C579">
            <v>0</v>
          </cell>
          <cell r="O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X579">
            <v>0</v>
          </cell>
          <cell r="AK579">
            <v>0</v>
          </cell>
          <cell r="AL579">
            <v>0</v>
          </cell>
        </row>
        <row r="580">
          <cell r="B580">
            <v>0</v>
          </cell>
          <cell r="C580">
            <v>0</v>
          </cell>
          <cell r="O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X580">
            <v>0</v>
          </cell>
          <cell r="AK580">
            <v>0</v>
          </cell>
          <cell r="AL580">
            <v>0</v>
          </cell>
        </row>
        <row r="581">
          <cell r="B581">
            <v>0</v>
          </cell>
          <cell r="C581">
            <v>0</v>
          </cell>
          <cell r="O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X581">
            <v>0</v>
          </cell>
          <cell r="AK581">
            <v>0</v>
          </cell>
          <cell r="AL581">
            <v>0</v>
          </cell>
        </row>
        <row r="582">
          <cell r="B582">
            <v>0</v>
          </cell>
          <cell r="C582">
            <v>0</v>
          </cell>
          <cell r="O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X582">
            <v>0</v>
          </cell>
          <cell r="AK582">
            <v>0</v>
          </cell>
          <cell r="AL582">
            <v>0</v>
          </cell>
        </row>
        <row r="583">
          <cell r="B583">
            <v>0</v>
          </cell>
          <cell r="C583">
            <v>0</v>
          </cell>
          <cell r="O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X583">
            <v>0</v>
          </cell>
          <cell r="AK583">
            <v>0</v>
          </cell>
          <cell r="AL583">
            <v>0</v>
          </cell>
        </row>
        <row r="584">
          <cell r="B584">
            <v>0</v>
          </cell>
          <cell r="C584">
            <v>0</v>
          </cell>
          <cell r="O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X584">
            <v>0</v>
          </cell>
          <cell r="AK584">
            <v>0</v>
          </cell>
          <cell r="AL584">
            <v>0</v>
          </cell>
        </row>
        <row r="585">
          <cell r="B585">
            <v>0</v>
          </cell>
          <cell r="C585">
            <v>0</v>
          </cell>
          <cell r="O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X585">
            <v>0</v>
          </cell>
          <cell r="AK585">
            <v>0</v>
          </cell>
          <cell r="AL585">
            <v>0</v>
          </cell>
        </row>
        <row r="586">
          <cell r="B586">
            <v>0</v>
          </cell>
          <cell r="C586">
            <v>0</v>
          </cell>
          <cell r="O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X586">
            <v>0</v>
          </cell>
          <cell r="AK586">
            <v>0</v>
          </cell>
          <cell r="AL586">
            <v>0</v>
          </cell>
        </row>
        <row r="587">
          <cell r="B587">
            <v>0</v>
          </cell>
          <cell r="C587">
            <v>0</v>
          </cell>
          <cell r="O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X587">
            <v>0</v>
          </cell>
          <cell r="AK587">
            <v>0</v>
          </cell>
          <cell r="AL587">
            <v>0</v>
          </cell>
        </row>
        <row r="588">
          <cell r="B588">
            <v>0</v>
          </cell>
          <cell r="C588">
            <v>0</v>
          </cell>
          <cell r="O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X588">
            <v>0</v>
          </cell>
          <cell r="AK588">
            <v>0</v>
          </cell>
          <cell r="AL588">
            <v>0</v>
          </cell>
        </row>
        <row r="589">
          <cell r="B589">
            <v>0</v>
          </cell>
          <cell r="C589">
            <v>0</v>
          </cell>
          <cell r="O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X589">
            <v>0</v>
          </cell>
          <cell r="AK589">
            <v>0</v>
          </cell>
          <cell r="AL589">
            <v>0</v>
          </cell>
        </row>
        <row r="590">
          <cell r="B590">
            <v>0</v>
          </cell>
          <cell r="C590">
            <v>0</v>
          </cell>
          <cell r="O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X590">
            <v>0</v>
          </cell>
          <cell r="AK590">
            <v>0</v>
          </cell>
          <cell r="AL590">
            <v>0</v>
          </cell>
        </row>
        <row r="591">
          <cell r="B591">
            <v>0</v>
          </cell>
          <cell r="C591">
            <v>0</v>
          </cell>
          <cell r="O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X591">
            <v>0</v>
          </cell>
          <cell r="AK591">
            <v>0</v>
          </cell>
          <cell r="AL591">
            <v>0</v>
          </cell>
        </row>
        <row r="592">
          <cell r="B592">
            <v>0</v>
          </cell>
          <cell r="C592">
            <v>0</v>
          </cell>
          <cell r="O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X592">
            <v>0</v>
          </cell>
          <cell r="AK592">
            <v>0</v>
          </cell>
          <cell r="AL592">
            <v>0</v>
          </cell>
        </row>
        <row r="593">
          <cell r="B593">
            <v>0</v>
          </cell>
          <cell r="C593">
            <v>0</v>
          </cell>
          <cell r="O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X593">
            <v>0</v>
          </cell>
          <cell r="AK593">
            <v>0</v>
          </cell>
          <cell r="AL593">
            <v>0</v>
          </cell>
        </row>
        <row r="594">
          <cell r="B594">
            <v>0</v>
          </cell>
          <cell r="C594">
            <v>0</v>
          </cell>
          <cell r="O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X594">
            <v>0</v>
          </cell>
          <cell r="AK594">
            <v>0</v>
          </cell>
          <cell r="AL594">
            <v>0</v>
          </cell>
        </row>
        <row r="595">
          <cell r="B595">
            <v>0</v>
          </cell>
          <cell r="C595">
            <v>0</v>
          </cell>
          <cell r="O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X595">
            <v>0</v>
          </cell>
          <cell r="AK595">
            <v>0</v>
          </cell>
          <cell r="AL595">
            <v>0</v>
          </cell>
        </row>
        <row r="596">
          <cell r="B596">
            <v>0</v>
          </cell>
          <cell r="C596">
            <v>0</v>
          </cell>
          <cell r="O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X596">
            <v>0</v>
          </cell>
          <cell r="AK596">
            <v>0</v>
          </cell>
          <cell r="AL596">
            <v>0</v>
          </cell>
        </row>
        <row r="597">
          <cell r="B597">
            <v>0</v>
          </cell>
          <cell r="C597">
            <v>0</v>
          </cell>
          <cell r="O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X597">
            <v>0</v>
          </cell>
          <cell r="AK597">
            <v>0</v>
          </cell>
          <cell r="AL597">
            <v>0</v>
          </cell>
        </row>
        <row r="598">
          <cell r="B598">
            <v>0</v>
          </cell>
          <cell r="C598">
            <v>0</v>
          </cell>
          <cell r="O598">
            <v>0</v>
          </cell>
          <cell r="Q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X598">
            <v>0</v>
          </cell>
          <cell r="AK598">
            <v>0</v>
          </cell>
          <cell r="AL598">
            <v>0</v>
          </cell>
        </row>
        <row r="599">
          <cell r="B599">
            <v>0</v>
          </cell>
          <cell r="C599">
            <v>0</v>
          </cell>
          <cell r="O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X599">
            <v>0</v>
          </cell>
          <cell r="AK599">
            <v>0</v>
          </cell>
          <cell r="AL599">
            <v>0</v>
          </cell>
        </row>
        <row r="600">
          <cell r="B600">
            <v>0</v>
          </cell>
          <cell r="C600">
            <v>0</v>
          </cell>
          <cell r="O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X600">
            <v>0</v>
          </cell>
          <cell r="AK600">
            <v>0</v>
          </cell>
          <cell r="AL600">
            <v>0</v>
          </cell>
        </row>
        <row r="601">
          <cell r="B601">
            <v>0</v>
          </cell>
          <cell r="C601">
            <v>0</v>
          </cell>
          <cell r="O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X601">
            <v>0</v>
          </cell>
          <cell r="AK601">
            <v>0</v>
          </cell>
          <cell r="AL601">
            <v>0</v>
          </cell>
        </row>
        <row r="602">
          <cell r="B602">
            <v>0</v>
          </cell>
          <cell r="C602">
            <v>0</v>
          </cell>
          <cell r="O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X602">
            <v>0</v>
          </cell>
          <cell r="AK602">
            <v>0</v>
          </cell>
          <cell r="AL602">
            <v>0</v>
          </cell>
        </row>
        <row r="603">
          <cell r="B603">
            <v>0</v>
          </cell>
          <cell r="C603">
            <v>0</v>
          </cell>
          <cell r="O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X603">
            <v>0</v>
          </cell>
          <cell r="AK603">
            <v>0</v>
          </cell>
          <cell r="AL603">
            <v>0</v>
          </cell>
        </row>
        <row r="604">
          <cell r="B604">
            <v>0</v>
          </cell>
          <cell r="C604">
            <v>0</v>
          </cell>
          <cell r="O604">
            <v>0</v>
          </cell>
          <cell r="Q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X604">
            <v>0</v>
          </cell>
          <cell r="AK604">
            <v>0</v>
          </cell>
          <cell r="AL604">
            <v>0</v>
          </cell>
        </row>
        <row r="605">
          <cell r="B605">
            <v>0</v>
          </cell>
          <cell r="C605">
            <v>0</v>
          </cell>
          <cell r="O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X605">
            <v>0</v>
          </cell>
          <cell r="AK605">
            <v>0</v>
          </cell>
          <cell r="AL605">
            <v>0</v>
          </cell>
        </row>
        <row r="606">
          <cell r="B606">
            <v>0</v>
          </cell>
          <cell r="C606">
            <v>0</v>
          </cell>
          <cell r="O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X606">
            <v>0</v>
          </cell>
          <cell r="AK606">
            <v>0</v>
          </cell>
          <cell r="AL606">
            <v>0</v>
          </cell>
        </row>
        <row r="607">
          <cell r="B607">
            <v>0</v>
          </cell>
          <cell r="C607">
            <v>0</v>
          </cell>
          <cell r="O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X607">
            <v>0</v>
          </cell>
          <cell r="AK607">
            <v>0</v>
          </cell>
          <cell r="AL607">
            <v>0</v>
          </cell>
        </row>
        <row r="608">
          <cell r="B608">
            <v>0</v>
          </cell>
          <cell r="C608">
            <v>0</v>
          </cell>
          <cell r="O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X608">
            <v>0</v>
          </cell>
          <cell r="AK608">
            <v>0</v>
          </cell>
          <cell r="AL608">
            <v>0</v>
          </cell>
        </row>
        <row r="609">
          <cell r="B609">
            <v>0</v>
          </cell>
          <cell r="C609">
            <v>0</v>
          </cell>
          <cell r="O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X609">
            <v>0</v>
          </cell>
          <cell r="AK609">
            <v>0</v>
          </cell>
          <cell r="AL609">
            <v>0</v>
          </cell>
        </row>
        <row r="610">
          <cell r="B610">
            <v>0</v>
          </cell>
          <cell r="C610">
            <v>0</v>
          </cell>
          <cell r="O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X610">
            <v>0</v>
          </cell>
          <cell r="AK610">
            <v>0</v>
          </cell>
          <cell r="AL610">
            <v>0</v>
          </cell>
        </row>
        <row r="611">
          <cell r="B611">
            <v>0</v>
          </cell>
          <cell r="C611">
            <v>0</v>
          </cell>
          <cell r="O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X611">
            <v>0</v>
          </cell>
          <cell r="AK611">
            <v>0</v>
          </cell>
          <cell r="AL611">
            <v>0</v>
          </cell>
        </row>
        <row r="612">
          <cell r="B612">
            <v>0</v>
          </cell>
          <cell r="C612">
            <v>0</v>
          </cell>
          <cell r="O612">
            <v>0</v>
          </cell>
          <cell r="Q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X612">
            <v>0</v>
          </cell>
          <cell r="AK612">
            <v>0</v>
          </cell>
          <cell r="AL612">
            <v>0</v>
          </cell>
        </row>
        <row r="613">
          <cell r="B613">
            <v>0</v>
          </cell>
          <cell r="C613">
            <v>0</v>
          </cell>
          <cell r="O613">
            <v>0</v>
          </cell>
          <cell r="Q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X613">
            <v>0</v>
          </cell>
          <cell r="AK613">
            <v>0</v>
          </cell>
          <cell r="AL613">
            <v>0</v>
          </cell>
        </row>
        <row r="614">
          <cell r="B614">
            <v>0</v>
          </cell>
          <cell r="C614">
            <v>0</v>
          </cell>
          <cell r="O614">
            <v>0</v>
          </cell>
          <cell r="Q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X614">
            <v>0</v>
          </cell>
          <cell r="AK614">
            <v>0</v>
          </cell>
          <cell r="AL614">
            <v>0</v>
          </cell>
        </row>
        <row r="615">
          <cell r="B615">
            <v>0</v>
          </cell>
          <cell r="C615">
            <v>0</v>
          </cell>
          <cell r="O615">
            <v>0</v>
          </cell>
          <cell r="Q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X615">
            <v>0</v>
          </cell>
          <cell r="AK615">
            <v>0</v>
          </cell>
          <cell r="AL615">
            <v>0</v>
          </cell>
        </row>
        <row r="616">
          <cell r="B616">
            <v>0</v>
          </cell>
          <cell r="C616">
            <v>0</v>
          </cell>
          <cell r="O616">
            <v>0</v>
          </cell>
          <cell r="Q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X616">
            <v>0</v>
          </cell>
          <cell r="AK616">
            <v>0</v>
          </cell>
          <cell r="AL616">
            <v>0</v>
          </cell>
        </row>
        <row r="617">
          <cell r="B617">
            <v>0</v>
          </cell>
          <cell r="C617">
            <v>0</v>
          </cell>
          <cell r="O617">
            <v>0</v>
          </cell>
          <cell r="Q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X617">
            <v>0</v>
          </cell>
          <cell r="AK617">
            <v>0</v>
          </cell>
          <cell r="AL617">
            <v>0</v>
          </cell>
        </row>
        <row r="618">
          <cell r="B618">
            <v>0</v>
          </cell>
          <cell r="C618">
            <v>0</v>
          </cell>
          <cell r="O618">
            <v>0</v>
          </cell>
          <cell r="Q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X618">
            <v>0</v>
          </cell>
          <cell r="AK618">
            <v>0</v>
          </cell>
          <cell r="AL618">
            <v>0</v>
          </cell>
        </row>
        <row r="619">
          <cell r="B619">
            <v>0</v>
          </cell>
          <cell r="C619">
            <v>0</v>
          </cell>
          <cell r="O619">
            <v>0</v>
          </cell>
          <cell r="Q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X619">
            <v>0</v>
          </cell>
          <cell r="AK619">
            <v>0</v>
          </cell>
          <cell r="AL619">
            <v>0</v>
          </cell>
        </row>
        <row r="620">
          <cell r="B620">
            <v>0</v>
          </cell>
          <cell r="C620">
            <v>0</v>
          </cell>
          <cell r="O620">
            <v>0</v>
          </cell>
          <cell r="Q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X620">
            <v>0</v>
          </cell>
          <cell r="AK620">
            <v>0</v>
          </cell>
          <cell r="AL620">
            <v>0</v>
          </cell>
        </row>
        <row r="621">
          <cell r="B621">
            <v>0</v>
          </cell>
          <cell r="C621">
            <v>0</v>
          </cell>
          <cell r="O621">
            <v>0</v>
          </cell>
          <cell r="Q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X621">
            <v>0</v>
          </cell>
          <cell r="AK621">
            <v>0</v>
          </cell>
          <cell r="AL621">
            <v>0</v>
          </cell>
        </row>
        <row r="622">
          <cell r="B622">
            <v>0</v>
          </cell>
          <cell r="C622">
            <v>0</v>
          </cell>
          <cell r="O622">
            <v>0</v>
          </cell>
          <cell r="Q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X622">
            <v>0</v>
          </cell>
          <cell r="AK622">
            <v>0</v>
          </cell>
          <cell r="AL622">
            <v>0</v>
          </cell>
        </row>
        <row r="623">
          <cell r="B623">
            <v>0</v>
          </cell>
          <cell r="C623">
            <v>0</v>
          </cell>
          <cell r="O623">
            <v>0</v>
          </cell>
          <cell r="Q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X623">
            <v>0</v>
          </cell>
          <cell r="AK623">
            <v>0</v>
          </cell>
          <cell r="AL623">
            <v>0</v>
          </cell>
        </row>
        <row r="624">
          <cell r="B624">
            <v>0</v>
          </cell>
          <cell r="C624">
            <v>0</v>
          </cell>
          <cell r="O624">
            <v>0</v>
          </cell>
          <cell r="Q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X624">
            <v>0</v>
          </cell>
          <cell r="AK624">
            <v>0</v>
          </cell>
          <cell r="AL624">
            <v>0</v>
          </cell>
        </row>
        <row r="625">
          <cell r="B625">
            <v>0</v>
          </cell>
          <cell r="C625">
            <v>0</v>
          </cell>
          <cell r="O625">
            <v>0</v>
          </cell>
          <cell r="Q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X625">
            <v>0</v>
          </cell>
          <cell r="AK625">
            <v>0</v>
          </cell>
          <cell r="AL625">
            <v>0</v>
          </cell>
        </row>
        <row r="626">
          <cell r="B626">
            <v>0</v>
          </cell>
          <cell r="C626">
            <v>0</v>
          </cell>
          <cell r="O626">
            <v>0</v>
          </cell>
          <cell r="Q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X626">
            <v>0</v>
          </cell>
          <cell r="AK626">
            <v>0</v>
          </cell>
          <cell r="AL626">
            <v>0</v>
          </cell>
        </row>
        <row r="627">
          <cell r="B627">
            <v>0</v>
          </cell>
          <cell r="C627">
            <v>0</v>
          </cell>
          <cell r="O627">
            <v>0</v>
          </cell>
          <cell r="Q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X627">
            <v>0</v>
          </cell>
          <cell r="AK627">
            <v>0</v>
          </cell>
          <cell r="AL627">
            <v>0</v>
          </cell>
        </row>
        <row r="628">
          <cell r="B628">
            <v>0</v>
          </cell>
          <cell r="C628">
            <v>0</v>
          </cell>
          <cell r="O628">
            <v>0</v>
          </cell>
          <cell r="Q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X628">
            <v>0</v>
          </cell>
          <cell r="AK628">
            <v>0</v>
          </cell>
          <cell r="AL628">
            <v>0</v>
          </cell>
        </row>
        <row r="629">
          <cell r="B629">
            <v>0</v>
          </cell>
          <cell r="C629">
            <v>0</v>
          </cell>
          <cell r="O629">
            <v>0</v>
          </cell>
          <cell r="Q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X629">
            <v>0</v>
          </cell>
          <cell r="AK629">
            <v>0</v>
          </cell>
          <cell r="AL629">
            <v>0</v>
          </cell>
        </row>
        <row r="630">
          <cell r="B630">
            <v>0</v>
          </cell>
          <cell r="C630">
            <v>0</v>
          </cell>
          <cell r="O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X630">
            <v>0</v>
          </cell>
          <cell r="AK630">
            <v>0</v>
          </cell>
          <cell r="AL630">
            <v>0</v>
          </cell>
        </row>
        <row r="631">
          <cell r="B631">
            <v>0</v>
          </cell>
          <cell r="C631">
            <v>0</v>
          </cell>
          <cell r="O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X631">
            <v>0</v>
          </cell>
          <cell r="AK631">
            <v>0</v>
          </cell>
          <cell r="AL631">
            <v>0</v>
          </cell>
        </row>
        <row r="632">
          <cell r="B632">
            <v>0</v>
          </cell>
          <cell r="C632">
            <v>0</v>
          </cell>
          <cell r="O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X632">
            <v>0</v>
          </cell>
          <cell r="AK632">
            <v>0</v>
          </cell>
          <cell r="AL632">
            <v>0</v>
          </cell>
        </row>
        <row r="633">
          <cell r="B633">
            <v>0</v>
          </cell>
          <cell r="C633">
            <v>0</v>
          </cell>
          <cell r="O633">
            <v>0</v>
          </cell>
          <cell r="Q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X633">
            <v>0</v>
          </cell>
          <cell r="AK633">
            <v>0</v>
          </cell>
          <cell r="AL633">
            <v>0</v>
          </cell>
        </row>
        <row r="634">
          <cell r="B634">
            <v>0</v>
          </cell>
          <cell r="C634">
            <v>0</v>
          </cell>
          <cell r="O634">
            <v>0</v>
          </cell>
          <cell r="Q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X634">
            <v>0</v>
          </cell>
          <cell r="AK634">
            <v>0</v>
          </cell>
          <cell r="AL634">
            <v>0</v>
          </cell>
        </row>
        <row r="635">
          <cell r="B635">
            <v>0</v>
          </cell>
          <cell r="C635">
            <v>0</v>
          </cell>
          <cell r="O635">
            <v>0</v>
          </cell>
          <cell r="Q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X635">
            <v>0</v>
          </cell>
          <cell r="AK635">
            <v>0</v>
          </cell>
          <cell r="AL635">
            <v>0</v>
          </cell>
        </row>
        <row r="636">
          <cell r="B636">
            <v>0</v>
          </cell>
          <cell r="C636">
            <v>0</v>
          </cell>
          <cell r="O636">
            <v>0</v>
          </cell>
          <cell r="Q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X636">
            <v>0</v>
          </cell>
          <cell r="AK636">
            <v>0</v>
          </cell>
          <cell r="AL636">
            <v>0</v>
          </cell>
        </row>
        <row r="637">
          <cell r="B637">
            <v>0</v>
          </cell>
          <cell r="C637">
            <v>0</v>
          </cell>
          <cell r="O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X637">
            <v>0</v>
          </cell>
          <cell r="AK637">
            <v>0</v>
          </cell>
          <cell r="AL637">
            <v>0</v>
          </cell>
        </row>
        <row r="638">
          <cell r="B638">
            <v>0</v>
          </cell>
          <cell r="C638">
            <v>0</v>
          </cell>
          <cell r="O638">
            <v>0</v>
          </cell>
          <cell r="Q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X638">
            <v>0</v>
          </cell>
          <cell r="AK638">
            <v>0</v>
          </cell>
          <cell r="AL638">
            <v>0</v>
          </cell>
        </row>
        <row r="639">
          <cell r="B639">
            <v>0</v>
          </cell>
          <cell r="C639">
            <v>0</v>
          </cell>
          <cell r="O639">
            <v>0</v>
          </cell>
          <cell r="Q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X639">
            <v>0</v>
          </cell>
          <cell r="AK639">
            <v>0</v>
          </cell>
          <cell r="AL639">
            <v>0</v>
          </cell>
        </row>
        <row r="640">
          <cell r="B640">
            <v>0</v>
          </cell>
          <cell r="C640">
            <v>0</v>
          </cell>
          <cell r="O640">
            <v>0</v>
          </cell>
          <cell r="Q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X640">
            <v>0</v>
          </cell>
          <cell r="AK640">
            <v>0</v>
          </cell>
          <cell r="AL640">
            <v>0</v>
          </cell>
        </row>
        <row r="641">
          <cell r="B641">
            <v>0</v>
          </cell>
          <cell r="C641">
            <v>0</v>
          </cell>
          <cell r="O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X641">
            <v>0</v>
          </cell>
          <cell r="AK641">
            <v>0</v>
          </cell>
          <cell r="AL641">
            <v>0</v>
          </cell>
        </row>
        <row r="642">
          <cell r="B642">
            <v>0</v>
          </cell>
          <cell r="C642">
            <v>0</v>
          </cell>
          <cell r="O642">
            <v>0</v>
          </cell>
          <cell r="Q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X642">
            <v>0</v>
          </cell>
          <cell r="AK642">
            <v>0</v>
          </cell>
          <cell r="AL642">
            <v>0</v>
          </cell>
        </row>
        <row r="643">
          <cell r="B643">
            <v>0</v>
          </cell>
          <cell r="C643">
            <v>0</v>
          </cell>
          <cell r="O643">
            <v>0</v>
          </cell>
          <cell r="Q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X643">
            <v>0</v>
          </cell>
          <cell r="AK643">
            <v>0</v>
          </cell>
          <cell r="AL643">
            <v>0</v>
          </cell>
        </row>
        <row r="644">
          <cell r="B644">
            <v>0</v>
          </cell>
          <cell r="C644">
            <v>0</v>
          </cell>
          <cell r="O644">
            <v>0</v>
          </cell>
          <cell r="Q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X644">
            <v>0</v>
          </cell>
          <cell r="AK644">
            <v>0</v>
          </cell>
          <cell r="AL644">
            <v>0</v>
          </cell>
        </row>
        <row r="645">
          <cell r="B645">
            <v>0</v>
          </cell>
          <cell r="C645">
            <v>0</v>
          </cell>
          <cell r="O645">
            <v>0</v>
          </cell>
          <cell r="Q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X645">
            <v>0</v>
          </cell>
          <cell r="AK645">
            <v>0</v>
          </cell>
          <cell r="AL645">
            <v>0</v>
          </cell>
        </row>
        <row r="646">
          <cell r="B646">
            <v>0</v>
          </cell>
          <cell r="C646">
            <v>0</v>
          </cell>
          <cell r="O646">
            <v>0</v>
          </cell>
          <cell r="Q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X646">
            <v>0</v>
          </cell>
          <cell r="AK646">
            <v>0</v>
          </cell>
          <cell r="AL646">
            <v>0</v>
          </cell>
        </row>
        <row r="647">
          <cell r="B647">
            <v>0</v>
          </cell>
          <cell r="C647">
            <v>0</v>
          </cell>
          <cell r="O647">
            <v>0</v>
          </cell>
          <cell r="Q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X647">
            <v>0</v>
          </cell>
          <cell r="AK647">
            <v>0</v>
          </cell>
          <cell r="AL647">
            <v>0</v>
          </cell>
        </row>
        <row r="648">
          <cell r="B648">
            <v>0</v>
          </cell>
          <cell r="C648">
            <v>0</v>
          </cell>
          <cell r="O648">
            <v>0</v>
          </cell>
          <cell r="Q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X648">
            <v>0</v>
          </cell>
          <cell r="AK648">
            <v>0</v>
          </cell>
          <cell r="AL648">
            <v>0</v>
          </cell>
        </row>
        <row r="649">
          <cell r="B649">
            <v>0</v>
          </cell>
          <cell r="C649">
            <v>0</v>
          </cell>
          <cell r="O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X649">
            <v>0</v>
          </cell>
          <cell r="AK649">
            <v>0</v>
          </cell>
          <cell r="AL649">
            <v>0</v>
          </cell>
        </row>
        <row r="650">
          <cell r="B650">
            <v>0</v>
          </cell>
          <cell r="C650">
            <v>0</v>
          </cell>
          <cell r="O650">
            <v>0</v>
          </cell>
          <cell r="Q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X650">
            <v>0</v>
          </cell>
          <cell r="AK650">
            <v>0</v>
          </cell>
          <cell r="AL650">
            <v>0</v>
          </cell>
        </row>
        <row r="651">
          <cell r="B651">
            <v>0</v>
          </cell>
          <cell r="C651">
            <v>0</v>
          </cell>
          <cell r="O651">
            <v>0</v>
          </cell>
          <cell r="Q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X651">
            <v>0</v>
          </cell>
          <cell r="AK651">
            <v>0</v>
          </cell>
          <cell r="AL651">
            <v>0</v>
          </cell>
        </row>
        <row r="652">
          <cell r="B652">
            <v>0</v>
          </cell>
          <cell r="C652">
            <v>0</v>
          </cell>
          <cell r="O652">
            <v>0</v>
          </cell>
          <cell r="Q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X652">
            <v>0</v>
          </cell>
          <cell r="AK652">
            <v>0</v>
          </cell>
          <cell r="AL652">
            <v>0</v>
          </cell>
        </row>
        <row r="653">
          <cell r="B653">
            <v>0</v>
          </cell>
          <cell r="C653">
            <v>0</v>
          </cell>
          <cell r="O653">
            <v>0</v>
          </cell>
          <cell r="Q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X653">
            <v>0</v>
          </cell>
          <cell r="AK653">
            <v>0</v>
          </cell>
          <cell r="AL653">
            <v>0</v>
          </cell>
        </row>
        <row r="654">
          <cell r="B654">
            <v>0</v>
          </cell>
          <cell r="C654">
            <v>0</v>
          </cell>
          <cell r="O654">
            <v>0</v>
          </cell>
          <cell r="Q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X654">
            <v>0</v>
          </cell>
          <cell r="AK654">
            <v>0</v>
          </cell>
          <cell r="AL654">
            <v>0</v>
          </cell>
        </row>
        <row r="655">
          <cell r="B655">
            <v>0</v>
          </cell>
          <cell r="C655">
            <v>0</v>
          </cell>
          <cell r="O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X655">
            <v>0</v>
          </cell>
          <cell r="AK655">
            <v>0</v>
          </cell>
          <cell r="AL655">
            <v>0</v>
          </cell>
        </row>
        <row r="656">
          <cell r="B656">
            <v>0</v>
          </cell>
          <cell r="C656">
            <v>0</v>
          </cell>
          <cell r="O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X656">
            <v>0</v>
          </cell>
          <cell r="AK656">
            <v>0</v>
          </cell>
          <cell r="AL656">
            <v>0</v>
          </cell>
        </row>
        <row r="657">
          <cell r="B657">
            <v>0</v>
          </cell>
          <cell r="C657">
            <v>0</v>
          </cell>
          <cell r="O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X657">
            <v>0</v>
          </cell>
          <cell r="AK657">
            <v>0</v>
          </cell>
          <cell r="AL657">
            <v>0</v>
          </cell>
        </row>
        <row r="658">
          <cell r="B658">
            <v>0</v>
          </cell>
          <cell r="C658">
            <v>0</v>
          </cell>
          <cell r="O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X658">
            <v>0</v>
          </cell>
          <cell r="AK658">
            <v>0</v>
          </cell>
          <cell r="AL658">
            <v>0</v>
          </cell>
        </row>
        <row r="659">
          <cell r="B659">
            <v>0</v>
          </cell>
          <cell r="C659">
            <v>0</v>
          </cell>
          <cell r="O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X659">
            <v>0</v>
          </cell>
          <cell r="AK659">
            <v>0</v>
          </cell>
          <cell r="AL659">
            <v>0</v>
          </cell>
        </row>
        <row r="660">
          <cell r="B660">
            <v>0</v>
          </cell>
          <cell r="C660">
            <v>0</v>
          </cell>
          <cell r="O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X660">
            <v>0</v>
          </cell>
          <cell r="AK660">
            <v>0</v>
          </cell>
          <cell r="AL660">
            <v>0</v>
          </cell>
        </row>
        <row r="661">
          <cell r="B661">
            <v>0</v>
          </cell>
          <cell r="C661">
            <v>0</v>
          </cell>
          <cell r="O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X661">
            <v>0</v>
          </cell>
          <cell r="AK661">
            <v>0</v>
          </cell>
          <cell r="AL661">
            <v>0</v>
          </cell>
        </row>
        <row r="662">
          <cell r="B662">
            <v>0</v>
          </cell>
          <cell r="C662">
            <v>0</v>
          </cell>
          <cell r="O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X662">
            <v>0</v>
          </cell>
          <cell r="AK662">
            <v>0</v>
          </cell>
          <cell r="AL662">
            <v>0</v>
          </cell>
        </row>
        <row r="663">
          <cell r="B663">
            <v>0</v>
          </cell>
          <cell r="C663">
            <v>0</v>
          </cell>
          <cell r="O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X663">
            <v>0</v>
          </cell>
          <cell r="AK663">
            <v>0</v>
          </cell>
          <cell r="AL663">
            <v>0</v>
          </cell>
        </row>
        <row r="664">
          <cell r="B664">
            <v>0</v>
          </cell>
          <cell r="C664">
            <v>0</v>
          </cell>
          <cell r="O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X664">
            <v>0</v>
          </cell>
          <cell r="AK664">
            <v>0</v>
          </cell>
          <cell r="AL664">
            <v>0</v>
          </cell>
        </row>
        <row r="665">
          <cell r="B665">
            <v>0</v>
          </cell>
          <cell r="C665">
            <v>0</v>
          </cell>
          <cell r="O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X665">
            <v>0</v>
          </cell>
          <cell r="AK665">
            <v>0</v>
          </cell>
          <cell r="AL665">
            <v>0</v>
          </cell>
        </row>
        <row r="666">
          <cell r="B666">
            <v>0</v>
          </cell>
          <cell r="C666">
            <v>0</v>
          </cell>
          <cell r="O666">
            <v>0</v>
          </cell>
          <cell r="Q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X666">
            <v>0</v>
          </cell>
          <cell r="AK666">
            <v>0</v>
          </cell>
          <cell r="AL666">
            <v>0</v>
          </cell>
        </row>
        <row r="667">
          <cell r="B667">
            <v>0</v>
          </cell>
          <cell r="C667">
            <v>0</v>
          </cell>
          <cell r="O667">
            <v>0</v>
          </cell>
          <cell r="Q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X667">
            <v>0</v>
          </cell>
          <cell r="AK667">
            <v>0</v>
          </cell>
          <cell r="AL667">
            <v>0</v>
          </cell>
        </row>
        <row r="668">
          <cell r="B668">
            <v>0</v>
          </cell>
          <cell r="C668">
            <v>0</v>
          </cell>
          <cell r="O668">
            <v>0</v>
          </cell>
          <cell r="Q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X668">
            <v>0</v>
          </cell>
          <cell r="AK668">
            <v>0</v>
          </cell>
          <cell r="AL668">
            <v>0</v>
          </cell>
        </row>
        <row r="669">
          <cell r="B669">
            <v>0</v>
          </cell>
          <cell r="C669">
            <v>0</v>
          </cell>
          <cell r="O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X669">
            <v>0</v>
          </cell>
          <cell r="AK669">
            <v>0</v>
          </cell>
          <cell r="AL669">
            <v>0</v>
          </cell>
        </row>
        <row r="670">
          <cell r="B670">
            <v>0</v>
          </cell>
          <cell r="C670">
            <v>0</v>
          </cell>
          <cell r="O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X670">
            <v>0</v>
          </cell>
          <cell r="AK670">
            <v>0</v>
          </cell>
          <cell r="AL670">
            <v>0</v>
          </cell>
        </row>
        <row r="671">
          <cell r="B671">
            <v>0</v>
          </cell>
          <cell r="C671">
            <v>0</v>
          </cell>
          <cell r="O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X671">
            <v>0</v>
          </cell>
          <cell r="AK671">
            <v>0</v>
          </cell>
          <cell r="AL671">
            <v>0</v>
          </cell>
        </row>
        <row r="672">
          <cell r="B672">
            <v>0</v>
          </cell>
          <cell r="C672">
            <v>0</v>
          </cell>
          <cell r="O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X672">
            <v>0</v>
          </cell>
          <cell r="AK672">
            <v>0</v>
          </cell>
          <cell r="AL672">
            <v>0</v>
          </cell>
        </row>
        <row r="673">
          <cell r="B673">
            <v>0</v>
          </cell>
          <cell r="C673">
            <v>0</v>
          </cell>
          <cell r="O673">
            <v>0</v>
          </cell>
          <cell r="Q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X673">
            <v>0</v>
          </cell>
          <cell r="AK673">
            <v>0</v>
          </cell>
          <cell r="AL673">
            <v>0</v>
          </cell>
        </row>
        <row r="674">
          <cell r="B674">
            <v>0</v>
          </cell>
          <cell r="C674">
            <v>0</v>
          </cell>
          <cell r="O674">
            <v>0</v>
          </cell>
          <cell r="Q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X674">
            <v>0</v>
          </cell>
          <cell r="AK674">
            <v>0</v>
          </cell>
          <cell r="AL674">
            <v>0</v>
          </cell>
        </row>
        <row r="675">
          <cell r="B675">
            <v>0</v>
          </cell>
          <cell r="C675">
            <v>0</v>
          </cell>
          <cell r="O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X675">
            <v>0</v>
          </cell>
          <cell r="AK675">
            <v>0</v>
          </cell>
          <cell r="AL675">
            <v>0</v>
          </cell>
        </row>
        <row r="676">
          <cell r="B676">
            <v>0</v>
          </cell>
          <cell r="C676">
            <v>0</v>
          </cell>
          <cell r="O676">
            <v>0</v>
          </cell>
          <cell r="Q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X676">
            <v>0</v>
          </cell>
          <cell r="AK676">
            <v>0</v>
          </cell>
          <cell r="AL676">
            <v>0</v>
          </cell>
        </row>
        <row r="677">
          <cell r="B677">
            <v>0</v>
          </cell>
          <cell r="C677">
            <v>0</v>
          </cell>
          <cell r="O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X677">
            <v>0</v>
          </cell>
          <cell r="AK677">
            <v>0</v>
          </cell>
          <cell r="AL677">
            <v>0</v>
          </cell>
        </row>
        <row r="678">
          <cell r="B678">
            <v>0</v>
          </cell>
          <cell r="C678">
            <v>0</v>
          </cell>
          <cell r="O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X678">
            <v>0</v>
          </cell>
          <cell r="AK678">
            <v>0</v>
          </cell>
          <cell r="AL678">
            <v>0</v>
          </cell>
        </row>
      </sheetData>
      <sheetData sheetId="7"/>
      <sheetData sheetId="8">
        <row r="7">
          <cell r="A7">
            <v>1</v>
          </cell>
          <cell r="B7">
            <v>0</v>
          </cell>
          <cell r="F7" t="str">
            <v>Engineering Technologist</v>
          </cell>
          <cell r="G7" t="str">
            <v>W</v>
          </cell>
          <cell r="H7">
            <v>71.453197916666667</v>
          </cell>
        </row>
        <row r="8">
          <cell r="A8">
            <v>2</v>
          </cell>
          <cell r="B8">
            <v>0</v>
          </cell>
          <cell r="F8" t="str">
            <v>Meterperson - 3rd Class</v>
          </cell>
          <cell r="G8" t="str">
            <v>W</v>
          </cell>
          <cell r="H8">
            <v>57.388500976562497</v>
          </cell>
        </row>
        <row r="9">
          <cell r="A9">
            <v>3</v>
          </cell>
          <cell r="B9">
            <v>0</v>
          </cell>
          <cell r="F9" t="str">
            <v>Meterperson, Lead Hand</v>
          </cell>
          <cell r="G9" t="str">
            <v>W</v>
          </cell>
          <cell r="H9">
            <v>73.397998046875003</v>
          </cell>
        </row>
        <row r="10">
          <cell r="A10">
            <v>4</v>
          </cell>
          <cell r="B10">
            <v>0</v>
          </cell>
          <cell r="F10" t="str">
            <v>Meterperson - 1st Class</v>
          </cell>
          <cell r="G10" t="str">
            <v>W</v>
          </cell>
          <cell r="H10">
            <v>67.801499023437501</v>
          </cell>
        </row>
        <row r="11">
          <cell r="A11">
            <v>0</v>
          </cell>
          <cell r="B11">
            <v>1</v>
          </cell>
          <cell r="F11" t="str">
            <v>Supervisor, Customer Connections</v>
          </cell>
          <cell r="G11" t="str">
            <v>P</v>
          </cell>
          <cell r="H11">
            <v>84.962177734375004</v>
          </cell>
        </row>
        <row r="12">
          <cell r="A12">
            <v>5</v>
          </cell>
          <cell r="B12">
            <v>0</v>
          </cell>
          <cell r="F12" t="str">
            <v>Meterperson - 2nd Class</v>
          </cell>
          <cell r="G12" t="str">
            <v>W</v>
          </cell>
          <cell r="H12">
            <v>62.809501953125</v>
          </cell>
        </row>
        <row r="13">
          <cell r="A13">
            <v>6</v>
          </cell>
          <cell r="B13">
            <v>0</v>
          </cell>
          <cell r="F13" t="str">
            <v>Meter Support Clerk</v>
          </cell>
          <cell r="G13" t="str">
            <v>W</v>
          </cell>
          <cell r="H13">
            <v>42.023799479166669</v>
          </cell>
        </row>
        <row r="14">
          <cell r="A14">
            <v>7</v>
          </cell>
          <cell r="B14">
            <v>0</v>
          </cell>
          <cell r="F14" t="str">
            <v>Engineering Technician 2</v>
          </cell>
          <cell r="G14" t="str">
            <v>W</v>
          </cell>
          <cell r="H14">
            <v>51.01459895833333</v>
          </cell>
        </row>
        <row r="15">
          <cell r="A15">
            <v>0</v>
          </cell>
          <cell r="B15">
            <v>2</v>
          </cell>
          <cell r="F15" t="str">
            <v>Manager, Customer Connections</v>
          </cell>
          <cell r="G15" t="str">
            <v>P</v>
          </cell>
          <cell r="H15">
            <v>90.150380859375005</v>
          </cell>
        </row>
        <row r="16">
          <cell r="A16">
            <v>8</v>
          </cell>
          <cell r="B16">
            <v>0</v>
          </cell>
          <cell r="F16" t="str">
            <v>New classification</v>
          </cell>
          <cell r="G16" t="str">
            <v>W</v>
          </cell>
          <cell r="H16">
            <v>0</v>
          </cell>
        </row>
        <row r="17">
          <cell r="A17">
            <v>9</v>
          </cell>
          <cell r="B17">
            <v>0</v>
          </cell>
          <cell r="F17" t="str">
            <v>Summer Student</v>
          </cell>
          <cell r="G17" t="str">
            <v>W</v>
          </cell>
          <cell r="H17">
            <v>14.56</v>
          </cell>
        </row>
        <row r="18">
          <cell r="A18">
            <v>0</v>
          </cell>
          <cell r="B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>
            <v>0</v>
          </cell>
          <cell r="B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>
            <v>0</v>
          </cell>
          <cell r="B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>
            <v>0</v>
          </cell>
          <cell r="B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>
            <v>0</v>
          </cell>
          <cell r="B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>
            <v>0</v>
          </cell>
          <cell r="B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>
            <v>0</v>
          </cell>
          <cell r="B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>
            <v>0</v>
          </cell>
          <cell r="B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>
            <v>0</v>
          </cell>
          <cell r="B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>
            <v>0</v>
          </cell>
          <cell r="B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>
            <v>0</v>
          </cell>
          <cell r="B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>
            <v>0</v>
          </cell>
          <cell r="B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>
            <v>0</v>
          </cell>
          <cell r="B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>
            <v>0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>
            <v>0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>
            <v>0</v>
          </cell>
          <cell r="B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>
            <v>0</v>
          </cell>
          <cell r="B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>
            <v>0</v>
          </cell>
          <cell r="B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>
            <v>0</v>
          </cell>
          <cell r="B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>
            <v>0</v>
          </cell>
          <cell r="B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>
            <v>0</v>
          </cell>
          <cell r="B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>
            <v>0</v>
          </cell>
          <cell r="B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0</v>
          </cell>
          <cell r="B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>
            <v>0</v>
          </cell>
          <cell r="B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>
            <v>0</v>
          </cell>
          <cell r="B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>
            <v>0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>
            <v>0</v>
          </cell>
          <cell r="B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>
            <v>0</v>
          </cell>
          <cell r="B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>
            <v>0</v>
          </cell>
          <cell r="B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>
            <v>0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>
            <v>0</v>
          </cell>
          <cell r="B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>
            <v>0</v>
          </cell>
          <cell r="B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0</v>
          </cell>
          <cell r="B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0</v>
          </cell>
          <cell r="B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0</v>
          </cell>
          <cell r="B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>
            <v>0</v>
          </cell>
          <cell r="B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0</v>
          </cell>
          <cell r="B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0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0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0</v>
          </cell>
          <cell r="B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0</v>
          </cell>
          <cell r="B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0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0</v>
          </cell>
          <cell r="B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0</v>
          </cell>
          <cell r="B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0</v>
          </cell>
          <cell r="B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0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0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0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0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0</v>
          </cell>
          <cell r="B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0</v>
          </cell>
          <cell r="B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0</v>
          </cell>
          <cell r="B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0</v>
          </cell>
          <cell r="B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0</v>
          </cell>
          <cell r="B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0</v>
          </cell>
          <cell r="B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0</v>
          </cell>
          <cell r="B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0</v>
          </cell>
          <cell r="B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0</v>
          </cell>
          <cell r="B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0</v>
          </cell>
          <cell r="B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0</v>
          </cell>
          <cell r="B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0</v>
          </cell>
          <cell r="B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>
            <v>0</v>
          </cell>
          <cell r="B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0</v>
          </cell>
          <cell r="B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0</v>
          </cell>
          <cell r="B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0</v>
          </cell>
          <cell r="B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>
            <v>0</v>
          </cell>
          <cell r="B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0</v>
          </cell>
          <cell r="B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0</v>
          </cell>
          <cell r="B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0</v>
          </cell>
          <cell r="B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0</v>
          </cell>
          <cell r="B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0</v>
          </cell>
          <cell r="B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0</v>
          </cell>
          <cell r="B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0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0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0</v>
          </cell>
          <cell r="B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0</v>
          </cell>
          <cell r="B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0</v>
          </cell>
          <cell r="B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0</v>
          </cell>
          <cell r="B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0</v>
          </cell>
          <cell r="B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0</v>
          </cell>
          <cell r="B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0</v>
          </cell>
          <cell r="B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0</v>
          </cell>
          <cell r="B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0</v>
          </cell>
          <cell r="B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0</v>
          </cell>
          <cell r="B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0</v>
          </cell>
          <cell r="B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0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0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0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0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A5" t="str">
            <v>A/P</v>
          </cell>
        </row>
        <row r="6">
          <cell r="A6" t="str">
            <v>Vehicle</v>
          </cell>
        </row>
        <row r="7">
          <cell r="A7" t="str">
            <v>Expense</v>
          </cell>
        </row>
        <row r="8">
          <cell r="A8" t="str">
            <v>Inventory</v>
          </cell>
        </row>
        <row r="9">
          <cell r="A9" t="str">
            <v>Workorder Time</v>
          </cell>
        </row>
        <row r="10">
          <cell r="A10" t="str">
            <v>Project Time</v>
          </cell>
        </row>
        <row r="30">
          <cell r="A30" t="str">
            <v>BGSA1 - Facilities Maintenance</v>
          </cell>
        </row>
        <row r="31">
          <cell r="A31" t="str">
            <v>FLSA1 - Fleet Maintenance</v>
          </cell>
        </row>
        <row r="32">
          <cell r="A32" t="str">
            <v>SA1 - Training and Development</v>
          </cell>
        </row>
        <row r="33">
          <cell r="A33" t="str">
            <v>SA10 - General Office Supplies</v>
          </cell>
        </row>
        <row r="34">
          <cell r="A34" t="str">
            <v>SA11 - Small Tools</v>
          </cell>
        </row>
        <row r="35">
          <cell r="A35" t="str">
            <v>SA12 - Other Supplies</v>
          </cell>
        </row>
        <row r="36">
          <cell r="A36" t="str">
            <v>SA13 - Rent</v>
          </cell>
        </row>
        <row r="37">
          <cell r="A37" t="str">
            <v>SA14 - Repairs and Maintenance - Equipment</v>
          </cell>
        </row>
        <row r="38">
          <cell r="A38" t="str">
            <v>SA15 - Equipment Repair</v>
          </cell>
        </row>
        <row r="39">
          <cell r="A39" t="str">
            <v>SA16 - Equipment Rental</v>
          </cell>
        </row>
        <row r="40">
          <cell r="A40" t="str">
            <v>SA17 - Rent - Building</v>
          </cell>
        </row>
        <row r="41">
          <cell r="A41" t="str">
            <v>SA18 - Rent - Outside Storage</v>
          </cell>
        </row>
        <row r="42">
          <cell r="A42" t="str">
            <v>SA19 - Utilities</v>
          </cell>
        </row>
        <row r="43">
          <cell r="A43" t="str">
            <v>SA2 - Subscriptions and Memberships</v>
          </cell>
        </row>
        <row r="44">
          <cell r="A44" t="str">
            <v>SA20 - Property Tax</v>
          </cell>
        </row>
        <row r="45">
          <cell r="A45" t="str">
            <v>SA21 - Repairs and Maintenance - Building</v>
          </cell>
        </row>
        <row r="46">
          <cell r="A46" t="str">
            <v>SA22 - HVAC Maintenance</v>
          </cell>
        </row>
        <row r="47">
          <cell r="A47" t="str">
            <v>SA23 - Janitorial and Landscaping Service</v>
          </cell>
        </row>
        <row r="48">
          <cell r="A48" t="str">
            <v>SA24 - Security Service</v>
          </cell>
        </row>
        <row r="49">
          <cell r="A49" t="str">
            <v>SA25 - WSIB</v>
          </cell>
        </row>
        <row r="50">
          <cell r="A50" t="str">
            <v>SA26 - Insurance - Property</v>
          </cell>
        </row>
        <row r="51">
          <cell r="A51" t="str">
            <v>SA27 - Insurance - General</v>
          </cell>
        </row>
        <row r="52">
          <cell r="A52" t="str">
            <v>SA28 - Insurance - Automobile</v>
          </cell>
        </row>
        <row r="53">
          <cell r="A53" t="str">
            <v>SA29 - Telephone</v>
          </cell>
        </row>
        <row r="54">
          <cell r="A54" t="str">
            <v>SA30 - Cellular and Pager - Expense</v>
          </cell>
        </row>
        <row r="55">
          <cell r="A55" t="str">
            <v>SA31 - Wireless Communications - Expense</v>
          </cell>
        </row>
        <row r="56">
          <cell r="A56" t="str">
            <v>SA32 - Freight, Postage and Delivery</v>
          </cell>
        </row>
        <row r="57">
          <cell r="A57" t="str">
            <v>SA33 - Emergency Maintenance</v>
          </cell>
        </row>
        <row r="58">
          <cell r="A58" t="str">
            <v>SA34 - Legal Fees</v>
          </cell>
        </row>
        <row r="59">
          <cell r="A59" t="str">
            <v>SA35 - Auditing Fees</v>
          </cell>
        </row>
        <row r="60">
          <cell r="A60" t="str">
            <v>SA36 - Tax Service</v>
          </cell>
        </row>
        <row r="61">
          <cell r="A61" t="str">
            <v>SA37 - Consulting</v>
          </cell>
        </row>
        <row r="62">
          <cell r="A62" t="str">
            <v>SA38 - Tree Trimming</v>
          </cell>
        </row>
        <row r="63">
          <cell r="A63" t="str">
            <v>SA39 - Outside Service Provider</v>
          </cell>
        </row>
        <row r="64">
          <cell r="A64" t="str">
            <v>SA4 - Fuel</v>
          </cell>
        </row>
        <row r="65">
          <cell r="A65" t="str">
            <v>SA40 - Service Agreements</v>
          </cell>
        </row>
        <row r="66">
          <cell r="A66" t="str">
            <v>SA41 - Other Professional Service</v>
          </cell>
        </row>
        <row r="67">
          <cell r="A67" t="str">
            <v>SA42 - Joint Use</v>
          </cell>
        </row>
        <row r="68">
          <cell r="A68" t="str">
            <v>SA43 - Outside Sales Commissions</v>
          </cell>
        </row>
        <row r="69">
          <cell r="A69" t="str">
            <v>SA44 - Board Expenses</v>
          </cell>
        </row>
        <row r="70">
          <cell r="A70" t="str">
            <v>SA45 - Meter Reading</v>
          </cell>
        </row>
        <row r="71">
          <cell r="A71" t="str">
            <v>SA46 - Meter Cuts and Reconnections</v>
          </cell>
        </row>
        <row r="72">
          <cell r="A72" t="str">
            <v>SA47 - Bank Charges</v>
          </cell>
        </row>
        <row r="73">
          <cell r="A73" t="str">
            <v>SA48 - Collection Agency Fees</v>
          </cell>
        </row>
        <row r="74">
          <cell r="A74" t="str">
            <v>SA49 - Dues and Subscriptions</v>
          </cell>
        </row>
        <row r="75">
          <cell r="A75" t="str">
            <v>SA5 - Safety Expenses</v>
          </cell>
        </row>
        <row r="76">
          <cell r="A76" t="str">
            <v>SA50 - Donations</v>
          </cell>
        </row>
        <row r="77">
          <cell r="A77" t="str">
            <v>SA51 - Sponsorships</v>
          </cell>
        </row>
        <row r="78">
          <cell r="A78" t="str">
            <v>SA53 - Research and Development</v>
          </cell>
        </row>
        <row r="79">
          <cell r="A79" t="str">
            <v>SA54 - Project Planning</v>
          </cell>
        </row>
        <row r="80">
          <cell r="A80" t="str">
            <v>SA55 - Regulatory Costs - Operating</v>
          </cell>
        </row>
        <row r="81">
          <cell r="A81" t="str">
            <v>SA56 - Advertising</v>
          </cell>
        </row>
        <row r="82">
          <cell r="A82" t="str">
            <v>SA57 - Promotions</v>
          </cell>
        </row>
        <row r="83">
          <cell r="A83" t="str">
            <v>SA58 - Public Relations</v>
          </cell>
        </row>
        <row r="84">
          <cell r="A84" t="str">
            <v>SA59 - Marketing</v>
          </cell>
        </row>
        <row r="85">
          <cell r="A85" t="str">
            <v>SA6 - Computer Maintenance</v>
          </cell>
        </row>
        <row r="86">
          <cell r="A86" t="str">
            <v>SA60 - Payment in Lieu of Taxes - Federal</v>
          </cell>
        </row>
        <row r="87">
          <cell r="A87" t="str">
            <v>SA61 - Payment in Lieu of Taxes - Provincial</v>
          </cell>
        </row>
        <row r="88">
          <cell r="A88" t="str">
            <v>SA62 - Capital Tax</v>
          </cell>
        </row>
        <row r="89">
          <cell r="A89" t="str">
            <v>SA64 - Temporary Labour</v>
          </cell>
        </row>
        <row r="90">
          <cell r="A90" t="str">
            <v>SA69 - Meeting Supplies</v>
          </cell>
        </row>
        <row r="91">
          <cell r="A91" t="str">
            <v>SA7 - Internet Services</v>
          </cell>
        </row>
        <row r="92">
          <cell r="A92" t="str">
            <v>SA70 - Maintenance - Tools and Equipment</v>
          </cell>
        </row>
        <row r="93">
          <cell r="A93" t="str">
            <v>SA73 - Plant Maintenance</v>
          </cell>
        </row>
        <row r="94">
          <cell r="A94" t="str">
            <v>SA75 - System Supervisory Equipment</v>
          </cell>
        </row>
        <row r="95">
          <cell r="A95" t="str">
            <v>SA79 - Scrap and Spoilage</v>
          </cell>
        </row>
        <row r="96">
          <cell r="A96" t="str">
            <v>SA8 - Software License and Maintenance</v>
          </cell>
        </row>
        <row r="97">
          <cell r="A97" t="str">
            <v>SA80 - Consumables</v>
          </cell>
        </row>
        <row r="98">
          <cell r="A98" t="str">
            <v>SA81 - Aggregates</v>
          </cell>
        </row>
        <row r="99">
          <cell r="A99" t="str">
            <v>SA84 - Temporary agencies</v>
          </cell>
        </row>
        <row r="100">
          <cell r="A100" t="str">
            <v>SA85 - Employee Promotions</v>
          </cell>
        </row>
        <row r="101">
          <cell r="A101" t="str">
            <v>SA86 - Cable Locates</v>
          </cell>
        </row>
        <row r="102">
          <cell r="A102" t="str">
            <v>SA87 - Non-Inventoried Materials - Direct to Site</v>
          </cell>
        </row>
        <row r="103">
          <cell r="A103" t="str">
            <v>SA88 - Recruitment</v>
          </cell>
        </row>
        <row r="104">
          <cell r="A104" t="str">
            <v>SA89 - Travel and Accommodations</v>
          </cell>
        </row>
        <row r="105">
          <cell r="A105" t="str">
            <v>SA9 - Maintenance Supplies</v>
          </cell>
        </row>
        <row r="106">
          <cell r="A106" t="str">
            <v>SA90 - Meals and Entertainment</v>
          </cell>
        </row>
        <row r="115">
          <cell r="A115" t="str">
            <v>VECP - Cable Pulling Truck</v>
          </cell>
        </row>
        <row r="116">
          <cell r="A116" t="str">
            <v>VEDD - Digger Derrick Truck</v>
          </cell>
        </row>
        <row r="117">
          <cell r="A117" t="str">
            <v>VEDB - Double Bucket Truck</v>
          </cell>
        </row>
        <row r="118">
          <cell r="A118" t="str">
            <v>VEHD - Heavy Duty Pick Up</v>
          </cell>
        </row>
        <row r="119">
          <cell r="A119" t="str">
            <v>VECS - Crew Support Vehicle</v>
          </cell>
        </row>
        <row r="120">
          <cell r="A120" t="str">
            <v>VEKC - Knuckle Crane Truck</v>
          </cell>
        </row>
        <row r="121">
          <cell r="A121" t="str">
            <v>VELD - Low Duty Pick Up</v>
          </cell>
        </row>
        <row r="122">
          <cell r="A122" t="str">
            <v>VEPV - Passenger Vehicle</v>
          </cell>
        </row>
        <row r="123">
          <cell r="A123" t="str">
            <v>VECV - Cargo Van</v>
          </cell>
        </row>
        <row r="124">
          <cell r="A124" t="str">
            <v>VESB - Single Bucket Truck</v>
          </cell>
        </row>
        <row r="125">
          <cell r="A125" t="str">
            <v>VESV - Step Van</v>
          </cell>
        </row>
        <row r="126">
          <cell r="A126" t="str">
            <v>VEVT - Vac Truck</v>
          </cell>
        </row>
        <row r="127">
          <cell r="A127" t="str">
            <v>EQSW - Sweeper</v>
          </cell>
        </row>
        <row r="128">
          <cell r="A128" t="str">
            <v>EQTR - Trailer</v>
          </cell>
        </row>
        <row r="129">
          <cell r="A129" t="str">
            <v>EQTC - Transformer Cart</v>
          </cell>
        </row>
        <row r="130">
          <cell r="A130" t="str">
            <v>EQTT - Tension Trailer</v>
          </cell>
        </row>
        <row r="131">
          <cell r="A131" t="str">
            <v>EQAC - Air Compressor</v>
          </cell>
        </row>
        <row r="132">
          <cell r="A132" t="str">
            <v>EQFL - Forklift</v>
          </cell>
        </row>
        <row r="133">
          <cell r="A133" t="str">
            <v>EQGN - Generator</v>
          </cell>
        </row>
        <row r="134">
          <cell r="A134" t="str">
            <v>BACK - Backhoe</v>
          </cell>
        </row>
        <row r="160">
          <cell r="A160" t="str">
            <v>Vehicle</v>
          </cell>
          <cell r="B160">
            <v>651000</v>
          </cell>
        </row>
        <row r="161">
          <cell r="A161" t="str">
            <v>Inventory</v>
          </cell>
          <cell r="B161">
            <v>650000</v>
          </cell>
        </row>
        <row r="162">
          <cell r="A162" t="str">
            <v>Workorder Time</v>
          </cell>
          <cell r="B162">
            <v>608000</v>
          </cell>
        </row>
        <row r="163">
          <cell r="A163" t="str">
            <v>Project Time</v>
          </cell>
          <cell r="B163">
            <v>609000</v>
          </cell>
        </row>
        <row r="164">
          <cell r="A164" t="str">
            <v>BGSA1 - Facilities Maintenance</v>
          </cell>
          <cell r="B164">
            <v>723000</v>
          </cell>
        </row>
        <row r="165">
          <cell r="A165" t="str">
            <v>FLSA1 - Fleet Maintenance</v>
          </cell>
          <cell r="B165">
            <v>671000</v>
          </cell>
        </row>
        <row r="166">
          <cell r="A166" t="str">
            <v>SA1 - Training and Development</v>
          </cell>
          <cell r="B166">
            <v>640000</v>
          </cell>
        </row>
        <row r="167">
          <cell r="A167" t="str">
            <v>SA10 - General Office Supplies</v>
          </cell>
          <cell r="B167">
            <v>704000</v>
          </cell>
        </row>
        <row r="168">
          <cell r="A168" t="str">
            <v>SA11 - Small Tools</v>
          </cell>
          <cell r="B168">
            <v>707000</v>
          </cell>
        </row>
        <row r="169">
          <cell r="A169" t="str">
            <v>SA12 - Other Supplies</v>
          </cell>
          <cell r="B169">
            <v>709000</v>
          </cell>
        </row>
        <row r="170">
          <cell r="A170" t="str">
            <v>SA13 - Rent</v>
          </cell>
          <cell r="B170">
            <v>710000</v>
          </cell>
        </row>
        <row r="171">
          <cell r="A171" t="str">
            <v>SA14 - Repairs and Maintenance - Equipment</v>
          </cell>
          <cell r="B171">
            <v>711000</v>
          </cell>
        </row>
        <row r="172">
          <cell r="A172" t="str">
            <v>SA15 - Equipment Repair</v>
          </cell>
          <cell r="B172">
            <v>711200</v>
          </cell>
        </row>
        <row r="173">
          <cell r="A173" t="str">
            <v>SA16 - Equipment Rental</v>
          </cell>
          <cell r="B173">
            <v>711500</v>
          </cell>
        </row>
        <row r="174">
          <cell r="A174" t="str">
            <v>SA17 - Rent - Building</v>
          </cell>
          <cell r="B174">
            <v>720000</v>
          </cell>
        </row>
        <row r="175">
          <cell r="A175" t="str">
            <v>SA18 - Rent - Outside Storage</v>
          </cell>
          <cell r="B175">
            <v>720500</v>
          </cell>
        </row>
        <row r="176">
          <cell r="A176" t="str">
            <v>SA19 - Utilities</v>
          </cell>
          <cell r="B176">
            <v>721000</v>
          </cell>
        </row>
        <row r="177">
          <cell r="A177" t="str">
            <v>SA2 - Subscriptions and Memberships</v>
          </cell>
          <cell r="B177">
            <v>641000</v>
          </cell>
        </row>
        <row r="178">
          <cell r="A178" t="str">
            <v>SA20 - Property Tax</v>
          </cell>
          <cell r="B178">
            <v>722000</v>
          </cell>
        </row>
        <row r="179">
          <cell r="A179" t="str">
            <v>SA21 - Repairs and Maintenance - Building</v>
          </cell>
          <cell r="B179">
            <v>723000</v>
          </cell>
        </row>
        <row r="180">
          <cell r="A180" t="str">
            <v>SA22 - HVAC Maintenance</v>
          </cell>
          <cell r="B180">
            <v>723500</v>
          </cell>
        </row>
        <row r="181">
          <cell r="A181" t="str">
            <v>SA23 - Janitorial and Landscaping Service</v>
          </cell>
          <cell r="B181">
            <v>724000</v>
          </cell>
        </row>
        <row r="182">
          <cell r="A182" t="str">
            <v>SA24 - Security Service</v>
          </cell>
          <cell r="B182">
            <v>725000</v>
          </cell>
        </row>
        <row r="183">
          <cell r="A183" t="str">
            <v>SA25 - WSIB</v>
          </cell>
          <cell r="B183">
            <v>726100</v>
          </cell>
        </row>
        <row r="184">
          <cell r="A184" t="str">
            <v>SA26 - Insurance - Property</v>
          </cell>
          <cell r="B184">
            <v>726200</v>
          </cell>
        </row>
        <row r="185">
          <cell r="A185" t="str">
            <v>SA27 - Insurance - General</v>
          </cell>
          <cell r="B185">
            <v>726300</v>
          </cell>
        </row>
        <row r="186">
          <cell r="A186" t="str">
            <v>SA28 - Insurance - Automobile</v>
          </cell>
          <cell r="B186">
            <v>726400</v>
          </cell>
        </row>
        <row r="187">
          <cell r="A187" t="str">
            <v>SA29 - Telephone</v>
          </cell>
          <cell r="B187">
            <v>730000</v>
          </cell>
        </row>
        <row r="188">
          <cell r="A188" t="str">
            <v>SA3 - FIXED ASSETS - Vehicle</v>
          </cell>
          <cell r="B188">
            <v>157000</v>
          </cell>
        </row>
        <row r="189">
          <cell r="A189" t="str">
            <v>SA30 - Cellular and Pager - Expense</v>
          </cell>
          <cell r="B189">
            <v>731000</v>
          </cell>
        </row>
        <row r="190">
          <cell r="A190" t="str">
            <v>SA31 - Wireless Communications - Expense</v>
          </cell>
          <cell r="B190">
            <v>735000</v>
          </cell>
        </row>
        <row r="191">
          <cell r="A191" t="str">
            <v>SA32 - Freight, Postage and Delivery</v>
          </cell>
          <cell r="B191">
            <v>740000</v>
          </cell>
        </row>
        <row r="192">
          <cell r="A192" t="str">
            <v>SA33 - Emergency Maintenance</v>
          </cell>
          <cell r="B192">
            <v>745000</v>
          </cell>
        </row>
        <row r="193">
          <cell r="A193" t="str">
            <v>SA34 - Legal Fees</v>
          </cell>
          <cell r="B193">
            <v>750000</v>
          </cell>
        </row>
        <row r="194">
          <cell r="A194" t="str">
            <v>SA35 - Auditing Fees</v>
          </cell>
          <cell r="B194">
            <v>751000</v>
          </cell>
        </row>
        <row r="195">
          <cell r="A195" t="str">
            <v>SA36 - Tax Service</v>
          </cell>
          <cell r="B195">
            <v>752000</v>
          </cell>
        </row>
        <row r="196">
          <cell r="A196" t="str">
            <v>SA37 - Consulting</v>
          </cell>
          <cell r="B196">
            <v>753000</v>
          </cell>
        </row>
        <row r="197">
          <cell r="A197" t="str">
            <v>SA38 - Tree Trimming</v>
          </cell>
          <cell r="B197">
            <v>753500</v>
          </cell>
        </row>
        <row r="198">
          <cell r="A198" t="str">
            <v>SA39 - Outside Service Provider</v>
          </cell>
          <cell r="B198">
            <v>754000</v>
          </cell>
        </row>
        <row r="199">
          <cell r="A199" t="str">
            <v>SA4 - Fuel</v>
          </cell>
          <cell r="B199">
            <v>672000</v>
          </cell>
        </row>
        <row r="200">
          <cell r="A200" t="str">
            <v>SA40 - Service Agreements</v>
          </cell>
          <cell r="B200">
            <v>754500</v>
          </cell>
        </row>
        <row r="201">
          <cell r="A201" t="str">
            <v>SA41 - Other Professional Service</v>
          </cell>
          <cell r="B201">
            <v>755000</v>
          </cell>
        </row>
        <row r="202">
          <cell r="A202" t="str">
            <v>SA42 - Joint Use</v>
          </cell>
          <cell r="B202">
            <v>755500</v>
          </cell>
        </row>
        <row r="203">
          <cell r="A203" t="str">
            <v>SA43 - Outside Sales Commissions</v>
          </cell>
          <cell r="B203">
            <v>756000</v>
          </cell>
        </row>
        <row r="204">
          <cell r="A204" t="str">
            <v>SA44 - Board Expenses</v>
          </cell>
          <cell r="B204">
            <v>757510</v>
          </cell>
        </row>
        <row r="205">
          <cell r="A205" t="str">
            <v>SA45 - Meter Reading</v>
          </cell>
          <cell r="B205">
            <v>758000</v>
          </cell>
        </row>
        <row r="206">
          <cell r="A206" t="str">
            <v>SA46 - Meter Cuts and Reconnections</v>
          </cell>
          <cell r="B206">
            <v>758500</v>
          </cell>
        </row>
        <row r="207">
          <cell r="A207" t="str">
            <v>SA47 - Bank Charges</v>
          </cell>
          <cell r="B207">
            <v>760000</v>
          </cell>
        </row>
        <row r="208">
          <cell r="A208" t="str">
            <v>SA48 - Collection Agency Fees</v>
          </cell>
          <cell r="B208">
            <v>761700</v>
          </cell>
        </row>
        <row r="209">
          <cell r="A209" t="str">
            <v>SA49 - Dues and Subscriptions</v>
          </cell>
          <cell r="B209">
            <v>763000</v>
          </cell>
        </row>
        <row r="210">
          <cell r="A210" t="str">
            <v>SA5 - Safety Expenses</v>
          </cell>
          <cell r="B210">
            <v>681000</v>
          </cell>
        </row>
        <row r="211">
          <cell r="A211" t="str">
            <v>SA50 - Donations</v>
          </cell>
          <cell r="B211">
            <v>764000</v>
          </cell>
        </row>
        <row r="212">
          <cell r="A212" t="str">
            <v>SA51 - Sponsorships</v>
          </cell>
          <cell r="B212">
            <v>764100</v>
          </cell>
        </row>
        <row r="213">
          <cell r="A213" t="str">
            <v>SA53 - Research and Development</v>
          </cell>
          <cell r="B213">
            <v>765500</v>
          </cell>
        </row>
        <row r="214">
          <cell r="A214" t="str">
            <v>SA54 - Project Planning</v>
          </cell>
          <cell r="B214">
            <v>767500</v>
          </cell>
        </row>
        <row r="215">
          <cell r="A215" t="str">
            <v>SA55 - Regulatory Costs - Operating</v>
          </cell>
          <cell r="B215">
            <v>768500</v>
          </cell>
        </row>
        <row r="216">
          <cell r="A216" t="str">
            <v>SA56 - Advertising</v>
          </cell>
          <cell r="B216">
            <v>770000</v>
          </cell>
        </row>
        <row r="217">
          <cell r="A217" t="str">
            <v>SA57 - Promotions</v>
          </cell>
          <cell r="B217">
            <v>772000</v>
          </cell>
        </row>
        <row r="218">
          <cell r="A218" t="str">
            <v>SA58 - Public Relations</v>
          </cell>
          <cell r="B218">
            <v>773000</v>
          </cell>
        </row>
        <row r="219">
          <cell r="A219" t="str">
            <v>SA59 - Marketing</v>
          </cell>
          <cell r="B219">
            <v>779000</v>
          </cell>
        </row>
        <row r="220">
          <cell r="A220" t="str">
            <v>SA6 - Computer Maintenance</v>
          </cell>
          <cell r="B220">
            <v>690000</v>
          </cell>
        </row>
        <row r="221">
          <cell r="A221" t="str">
            <v>SA60 - Payment in Lieu of Taxes - Federal</v>
          </cell>
          <cell r="B221">
            <v>851000</v>
          </cell>
        </row>
        <row r="222">
          <cell r="A222" t="str">
            <v>SA61 - Payment in Lieu of Taxes - Provincial</v>
          </cell>
          <cell r="B222">
            <v>852000</v>
          </cell>
        </row>
        <row r="223">
          <cell r="A223" t="str">
            <v>SA62 - Capital Tax</v>
          </cell>
          <cell r="B223">
            <v>853000</v>
          </cell>
        </row>
        <row r="224">
          <cell r="A224" t="str">
            <v>SA63 - FIXED ASSET Furniture and Fixtures</v>
          </cell>
          <cell r="B224">
            <v>154000</v>
          </cell>
        </row>
        <row r="225">
          <cell r="A225" t="str">
            <v>SA64 - Temporary Labour</v>
          </cell>
          <cell r="B225">
            <v>604000</v>
          </cell>
        </row>
        <row r="226">
          <cell r="A226" t="str">
            <v>SA65 - FIXED ASSET Computer Hardware</v>
          </cell>
          <cell r="B226">
            <v>155000</v>
          </cell>
        </row>
        <row r="227">
          <cell r="A227" t="str">
            <v>SA66 - FIXED ASSET Computer Software</v>
          </cell>
          <cell r="B227">
            <v>154500</v>
          </cell>
        </row>
        <row r="228">
          <cell r="A228" t="str">
            <v>SA68 - FIXED ASSET Tools, Shop and Garage Equipment</v>
          </cell>
          <cell r="B228">
            <v>153000</v>
          </cell>
        </row>
        <row r="229">
          <cell r="A229" t="str">
            <v>SA69 - Meeting Supplies</v>
          </cell>
          <cell r="B229">
            <v>704000</v>
          </cell>
        </row>
        <row r="230">
          <cell r="A230" t="str">
            <v>SA7 - Internet Services</v>
          </cell>
          <cell r="B230">
            <v>691000</v>
          </cell>
        </row>
        <row r="231">
          <cell r="A231" t="str">
            <v>SA70 - Maintenance - Tools and Equipment</v>
          </cell>
          <cell r="B231">
            <v>711000</v>
          </cell>
        </row>
        <row r="232">
          <cell r="A232" t="str">
            <v>SA71 - FIXED ASSET Measurement and Testing Equipment</v>
          </cell>
          <cell r="B232">
            <v>153100</v>
          </cell>
        </row>
        <row r="233">
          <cell r="A233" t="str">
            <v>SA72 - FIXED ASSET Communications Equipment</v>
          </cell>
          <cell r="B233">
            <v>153300</v>
          </cell>
        </row>
        <row r="234">
          <cell r="A234" t="str">
            <v>SA73 - Plant Maintenance</v>
          </cell>
          <cell r="B234">
            <v>711000</v>
          </cell>
        </row>
        <row r="235">
          <cell r="A235" t="str">
            <v>SA75 - System Supervisory Equipment</v>
          </cell>
          <cell r="B235">
            <v>153600</v>
          </cell>
        </row>
        <row r="236">
          <cell r="A236" t="str">
            <v>SA79 - Scrap and Spoilage</v>
          </cell>
          <cell r="B236">
            <v>792000</v>
          </cell>
        </row>
        <row r="237">
          <cell r="A237" t="str">
            <v>SA8 - Software License and Maintenance</v>
          </cell>
          <cell r="B237">
            <v>140300</v>
          </cell>
        </row>
        <row r="238">
          <cell r="A238" t="str">
            <v>SA80 - Consumables</v>
          </cell>
          <cell r="B238">
            <v>708000</v>
          </cell>
        </row>
        <row r="239">
          <cell r="A239" t="str">
            <v>SA81 - Aggregates</v>
          </cell>
          <cell r="B239">
            <v>650000</v>
          </cell>
        </row>
        <row r="240">
          <cell r="A240" t="str">
            <v>SA84 - Temporary agencies</v>
          </cell>
          <cell r="B240">
            <v>604000</v>
          </cell>
        </row>
        <row r="241">
          <cell r="A241" t="str">
            <v>SA85 - Employee Promotions</v>
          </cell>
          <cell r="B241">
            <v>771000</v>
          </cell>
        </row>
        <row r="242">
          <cell r="A242" t="str">
            <v>SA86 - Cable Locates</v>
          </cell>
          <cell r="B242">
            <v>753600</v>
          </cell>
        </row>
        <row r="243">
          <cell r="A243" t="str">
            <v>SA87 - Non-Inventoried Materials - Direct to Site</v>
          </cell>
          <cell r="B243">
            <v>650000</v>
          </cell>
        </row>
        <row r="244">
          <cell r="A244" t="str">
            <v>SA88 - Recruitment</v>
          </cell>
          <cell r="B244">
            <v>630000</v>
          </cell>
        </row>
        <row r="245">
          <cell r="A245" t="str">
            <v>SA89 - Travel and Accommodations</v>
          </cell>
          <cell r="B245">
            <v>620000</v>
          </cell>
        </row>
        <row r="246">
          <cell r="A246" t="str">
            <v>SA9 - Maintenance Supplies</v>
          </cell>
          <cell r="B246">
            <v>700000</v>
          </cell>
        </row>
        <row r="247">
          <cell r="A247" t="str">
            <v>Travel and accommodations</v>
          </cell>
          <cell r="B247">
            <v>620000</v>
          </cell>
        </row>
        <row r="248">
          <cell r="A248" t="str">
            <v>Advertising</v>
          </cell>
          <cell r="B248">
            <v>770000</v>
          </cell>
        </row>
        <row r="249">
          <cell r="A249" t="str">
            <v>Travel and accommodations</v>
          </cell>
          <cell r="B249">
            <v>620000</v>
          </cell>
        </row>
        <row r="250">
          <cell r="A250" t="str">
            <v>Other employee compensation</v>
          </cell>
          <cell r="B250">
            <v>619000</v>
          </cell>
        </row>
        <row r="251">
          <cell r="A251" t="str">
            <v>Telephone</v>
          </cell>
          <cell r="B251">
            <v>730000</v>
          </cell>
        </row>
        <row r="252">
          <cell r="A252" t="str">
            <v>Dues and subscriptions</v>
          </cell>
          <cell r="B252">
            <v>763000</v>
          </cell>
        </row>
        <row r="253">
          <cell r="A253" t="str">
            <v>Employee promotions</v>
          </cell>
          <cell r="B253">
            <v>771000</v>
          </cell>
        </row>
        <row r="254">
          <cell r="A254" t="str">
            <v>Subscriptions and memberships</v>
          </cell>
          <cell r="B254">
            <v>641000</v>
          </cell>
        </row>
        <row r="255">
          <cell r="A255" t="str">
            <v>Freight postage and delivery</v>
          </cell>
          <cell r="B255">
            <v>740000</v>
          </cell>
        </row>
        <row r="256">
          <cell r="A256" t="str">
            <v>Maintenance supplies</v>
          </cell>
          <cell r="B256">
            <v>700000</v>
          </cell>
        </row>
        <row r="257">
          <cell r="A257" t="str">
            <v>Marketing</v>
          </cell>
          <cell r="B257">
            <v>779000</v>
          </cell>
        </row>
        <row r="258">
          <cell r="A258" t="str">
            <v>Meals and entertainment</v>
          </cell>
          <cell r="B258">
            <v>622000</v>
          </cell>
        </row>
        <row r="259">
          <cell r="A259" t="str">
            <v>Meals and entertainment</v>
          </cell>
          <cell r="B259">
            <v>622000</v>
          </cell>
        </row>
        <row r="260">
          <cell r="A260" t="str">
            <v>Meals and entertainment</v>
          </cell>
          <cell r="B260">
            <v>622000</v>
          </cell>
        </row>
        <row r="261">
          <cell r="A261" t="str">
            <v>Mileage</v>
          </cell>
          <cell r="B261">
            <v>621000</v>
          </cell>
        </row>
        <row r="262">
          <cell r="A262" t="str">
            <v>Other employee compensation</v>
          </cell>
          <cell r="B262">
            <v>619000</v>
          </cell>
        </row>
        <row r="263">
          <cell r="A263" t="str">
            <v>General office supplies</v>
          </cell>
          <cell r="B263">
            <v>704000</v>
          </cell>
        </row>
        <row r="264">
          <cell r="A264" t="str">
            <v>Travel and accommodations</v>
          </cell>
          <cell r="B264">
            <v>620000</v>
          </cell>
        </row>
        <row r="265">
          <cell r="A265" t="str">
            <v>Subscriptions and memberships</v>
          </cell>
          <cell r="B265">
            <v>641000</v>
          </cell>
        </row>
        <row r="266">
          <cell r="A266" t="str">
            <v>Repairs and maintenance - Building</v>
          </cell>
          <cell r="B266">
            <v>723000</v>
          </cell>
        </row>
        <row r="267">
          <cell r="A267" t="str">
            <v>Repairs and maintenance - Equipment</v>
          </cell>
          <cell r="B267">
            <v>711000</v>
          </cell>
        </row>
        <row r="268">
          <cell r="A268" t="str">
            <v>Small tools</v>
          </cell>
          <cell r="B268">
            <v>707000</v>
          </cell>
        </row>
        <row r="269">
          <cell r="A269" t="str">
            <v>Safety</v>
          </cell>
          <cell r="B269">
            <v>681000</v>
          </cell>
        </row>
        <row r="270">
          <cell r="A270" t="str">
            <v>Promotions</v>
          </cell>
          <cell r="B270">
            <v>772000</v>
          </cell>
        </row>
        <row r="271">
          <cell r="A271" t="str">
            <v>Software license and maintenance</v>
          </cell>
          <cell r="B271">
            <v>692000</v>
          </cell>
        </row>
        <row r="272">
          <cell r="A272" t="str">
            <v>Training and development</v>
          </cell>
          <cell r="B272">
            <v>640000</v>
          </cell>
        </row>
        <row r="273">
          <cell r="A273" t="str">
            <v>Travel and accommodations</v>
          </cell>
          <cell r="B273">
            <v>620000</v>
          </cell>
        </row>
        <row r="274">
          <cell r="A274" t="str">
            <v>Training and development</v>
          </cell>
          <cell r="B274">
            <v>640000</v>
          </cell>
        </row>
        <row r="275">
          <cell r="A275" t="str">
            <v>Other employee compensation</v>
          </cell>
          <cell r="B275">
            <v>619000</v>
          </cell>
        </row>
        <row r="276">
          <cell r="A276" t="str">
            <v>SA90 - Meals and Entertainment</v>
          </cell>
          <cell r="B276">
            <v>622000</v>
          </cell>
        </row>
        <row r="284">
          <cell r="B284" t="str">
            <v>100000</v>
          </cell>
          <cell r="C284" t="str">
            <v>Cash - General chequing</v>
          </cell>
        </row>
        <row r="285">
          <cell r="B285" t="str">
            <v>100100</v>
          </cell>
          <cell r="C285" t="str">
            <v>Cash - Daffron energy credits</v>
          </cell>
        </row>
        <row r="286">
          <cell r="B286" t="str">
            <v>100200</v>
          </cell>
          <cell r="C286" t="str">
            <v>Cash - Receipts</v>
          </cell>
        </row>
        <row r="287">
          <cell r="B287" t="str">
            <v>100300</v>
          </cell>
          <cell r="C287" t="str">
            <v>Cash - Disbursments</v>
          </cell>
        </row>
        <row r="288">
          <cell r="B288" t="str">
            <v>104000</v>
          </cell>
          <cell r="C288" t="str">
            <v>Unapplied cash - A/R</v>
          </cell>
        </row>
        <row r="289">
          <cell r="B289" t="str">
            <v>105000</v>
          </cell>
          <cell r="C289" t="str">
            <v>Outstanding cheques - A/P (L)</v>
          </cell>
        </row>
        <row r="290">
          <cell r="B290" t="str">
            <v>106000</v>
          </cell>
          <cell r="C290" t="str">
            <v>Open customer cheques (L)</v>
          </cell>
        </row>
        <row r="291">
          <cell r="B291" t="str">
            <v>106100</v>
          </cell>
          <cell r="C291" t="str">
            <v>Clearing account customer cheques (L)</v>
          </cell>
        </row>
        <row r="292">
          <cell r="B292" t="str">
            <v>107000</v>
          </cell>
          <cell r="C292" t="str">
            <v>Cash - Petty cash</v>
          </cell>
        </row>
        <row r="293">
          <cell r="B293" t="str">
            <v>108500</v>
          </cell>
          <cell r="C293" t="str">
            <v>Foreign exchange</v>
          </cell>
        </row>
        <row r="294">
          <cell r="B294" t="str">
            <v>110000</v>
          </cell>
          <cell r="C294" t="str">
            <v>Accounts receivable - Trade (L)</v>
          </cell>
        </row>
        <row r="295">
          <cell r="B295" t="str">
            <v>110001</v>
          </cell>
          <cell r="C295" t="str">
            <v>Accounts receivable - Trade other</v>
          </cell>
        </row>
        <row r="296">
          <cell r="B296" t="str">
            <v>111100</v>
          </cell>
          <cell r="C296" t="str">
            <v>Intercompany accounts receivable - Horizon Holdings Inc. (L)</v>
          </cell>
        </row>
        <row r="297">
          <cell r="B297" t="str">
            <v>111110</v>
          </cell>
          <cell r="C297" t="str">
            <v>Intercompany accounts receivable - Horizon Utilities - EDO (L)</v>
          </cell>
        </row>
        <row r="298">
          <cell r="B298" t="str">
            <v>111120</v>
          </cell>
          <cell r="C298" t="str">
            <v>Intercompany accounts receivable - Horizon Utilities - Customer care (L)</v>
          </cell>
        </row>
        <row r="299">
          <cell r="B299" t="str">
            <v>111130</v>
          </cell>
          <cell r="C299" t="str">
            <v>Intercompany accounts receivable - Horizon Energy Solutions Inc. (L)</v>
          </cell>
        </row>
        <row r="300">
          <cell r="B300" t="str">
            <v>111140</v>
          </cell>
          <cell r="C300" t="str">
            <v>Intercompany accounts receivable - HESI - MSP (L)</v>
          </cell>
        </row>
        <row r="301">
          <cell r="B301" t="str">
            <v>111150</v>
          </cell>
          <cell r="C301" t="str">
            <v>Intercompany accounts receivable - HESI - Water heaters - St. Catharines (L)</v>
          </cell>
        </row>
        <row r="302">
          <cell r="B302" t="str">
            <v>111160</v>
          </cell>
          <cell r="C302" t="str">
            <v>Intercompany accounts receivable - Hamilton Hydro Services Inc. (L)</v>
          </cell>
        </row>
        <row r="303">
          <cell r="B303" t="str">
            <v>111170</v>
          </cell>
          <cell r="C303" t="str">
            <v>Intercompany accounts receivable - HHSI - Hamilton Community Energy (L)</v>
          </cell>
        </row>
        <row r="304">
          <cell r="B304" t="str">
            <v>111180</v>
          </cell>
          <cell r="C304" t="str">
            <v>Intercompany accounts receivable - HHSI - Water heaters - Hamilton (L)</v>
          </cell>
        </row>
        <row r="305">
          <cell r="B305" t="str">
            <v>111190</v>
          </cell>
          <cell r="C305" t="str">
            <v>Intercompany accounts receivable - HHSI - FibreWired (L)</v>
          </cell>
        </row>
        <row r="306">
          <cell r="B306" t="str">
            <v>111200</v>
          </cell>
          <cell r="C306" t="str">
            <v>Intercompany accounts receivable - Hamilton Utilities Corporation (L)</v>
          </cell>
        </row>
        <row r="307">
          <cell r="B307" t="str">
            <v>111300</v>
          </cell>
          <cell r="C307" t="str">
            <v>Intercompany receivable - HHSI - Daffron - Water Heaters</v>
          </cell>
        </row>
        <row r="308">
          <cell r="B308" t="str">
            <v>111310</v>
          </cell>
          <cell r="C308" t="str">
            <v>Intercompany receivable - HHSI - Daffron - HCE</v>
          </cell>
        </row>
        <row r="309">
          <cell r="B309" t="str">
            <v>111320</v>
          </cell>
          <cell r="C309" t="str">
            <v>Intercompany receivable - HESI - Daffron - Water Heaters</v>
          </cell>
        </row>
        <row r="310">
          <cell r="B310" t="str">
            <v>111330</v>
          </cell>
          <cell r="C310" t="str">
            <v>Intercompany receivable - HESI - Daffron - MSP</v>
          </cell>
        </row>
        <row r="311">
          <cell r="B311" t="str">
            <v>111400</v>
          </cell>
          <cell r="C311" t="str">
            <v>Intercompany accounts receivable - HHSI - Hamilton Community Energy</v>
          </cell>
        </row>
        <row r="312">
          <cell r="B312" t="str">
            <v>111410</v>
          </cell>
          <cell r="C312" t="str">
            <v>Intercompany accounts receivable - Hamilton Hydro Services Inc.</v>
          </cell>
        </row>
        <row r="313">
          <cell r="B313" t="str">
            <v>111420</v>
          </cell>
          <cell r="C313" t="str">
            <v>Intercompany accounts receivable - HHSI - Water heaters - Hamilton</v>
          </cell>
        </row>
        <row r="314">
          <cell r="B314" t="str">
            <v>111500</v>
          </cell>
          <cell r="C314" t="str">
            <v>Intercompany accounts receivable - HESI - MSP</v>
          </cell>
        </row>
        <row r="315">
          <cell r="B315" t="str">
            <v>111510</v>
          </cell>
          <cell r="C315" t="str">
            <v>Intercompany accounts receivable - Horizon Energy Solutions Inc.</v>
          </cell>
        </row>
        <row r="316">
          <cell r="B316" t="str">
            <v>111520</v>
          </cell>
          <cell r="C316" t="str">
            <v>Intercompany accounts receivable - HESI Water heaters - St. Catharines</v>
          </cell>
        </row>
        <row r="317">
          <cell r="B317" t="str">
            <v>111600</v>
          </cell>
          <cell r="C317" t="str">
            <v>Intercompany accounts receivable - Customer care - Clearing</v>
          </cell>
        </row>
        <row r="318">
          <cell r="B318" t="str">
            <v>111610</v>
          </cell>
          <cell r="C318" t="str">
            <v>Intercompany accounts receivable - Horizon Utilities - Customer care</v>
          </cell>
        </row>
        <row r="319">
          <cell r="B319" t="str">
            <v>111700</v>
          </cell>
          <cell r="C319" t="str">
            <v>Intercompany accounts receivable - Horizon Holdings Inc.</v>
          </cell>
        </row>
        <row r="320">
          <cell r="B320" t="str">
            <v>111800</v>
          </cell>
          <cell r="C320" t="str">
            <v>Intercompany accounts receivable - Horizon Utilities - EDO</v>
          </cell>
        </row>
        <row r="321">
          <cell r="B321" t="str">
            <v>111900</v>
          </cell>
          <cell r="C321" t="str">
            <v>Intercompany accounts receivable - Hamilton Utilities Corporation</v>
          </cell>
        </row>
        <row r="322">
          <cell r="B322" t="str">
            <v>112000</v>
          </cell>
          <cell r="C322" t="str">
            <v>Advanced invoice clearing (L)</v>
          </cell>
        </row>
        <row r="323">
          <cell r="B323" t="str">
            <v>112500</v>
          </cell>
          <cell r="C323" t="str">
            <v>Accounts receivable - Recoverable work (L)</v>
          </cell>
        </row>
        <row r="324">
          <cell r="B324" t="str">
            <v>112501</v>
          </cell>
          <cell r="C324" t="str">
            <v>Accounts receivable - Recoverable work other</v>
          </cell>
        </row>
        <row r="325">
          <cell r="B325" t="str">
            <v>113000</v>
          </cell>
          <cell r="C325" t="str">
            <v>Accounts receivable - Retailers</v>
          </cell>
        </row>
        <row r="326">
          <cell r="B326" t="str">
            <v>113500</v>
          </cell>
          <cell r="C326" t="str">
            <v>Accounts receivable - Daffron</v>
          </cell>
        </row>
        <row r="327">
          <cell r="B327" t="str">
            <v>113600</v>
          </cell>
          <cell r="C327" t="str">
            <v>Accounts receivable - Unbilled</v>
          </cell>
        </row>
        <row r="328">
          <cell r="B328" t="str">
            <v>113998</v>
          </cell>
          <cell r="C328" t="str">
            <v>Daffron historical clearing account</v>
          </cell>
        </row>
        <row r="329">
          <cell r="B329" t="str">
            <v>113999</v>
          </cell>
          <cell r="C329" t="str">
            <v>Water and sewer - Clearing account</v>
          </cell>
        </row>
        <row r="330">
          <cell r="B330" t="str">
            <v>114000</v>
          </cell>
          <cell r="C330" t="str">
            <v>Allowance for doubtful accounts - Trade (L)</v>
          </cell>
        </row>
        <row r="331">
          <cell r="B331" t="str">
            <v>114100</v>
          </cell>
          <cell r="C331" t="str">
            <v>Allowance for doubtful accounts - Daffron</v>
          </cell>
        </row>
        <row r="332">
          <cell r="B332" t="str">
            <v>114200</v>
          </cell>
          <cell r="C332" t="str">
            <v>Allowance for doubtful accounts - Miscellaneous</v>
          </cell>
        </row>
        <row r="333">
          <cell r="B333" t="str">
            <v>115000</v>
          </cell>
          <cell r="C333" t="str">
            <v>Advance - Employee travel</v>
          </cell>
        </row>
        <row r="334">
          <cell r="B334" t="str">
            <v>117000</v>
          </cell>
          <cell r="C334" t="str">
            <v>Other receivables</v>
          </cell>
        </row>
        <row r="335">
          <cell r="B335" t="str">
            <v>117100</v>
          </cell>
          <cell r="C335" t="str">
            <v>Other receivables - Regulatory</v>
          </cell>
        </row>
        <row r="336">
          <cell r="B336" t="str">
            <v>117200</v>
          </cell>
          <cell r="C336" t="str">
            <v>Other receivables - Miscellaneous backbilling</v>
          </cell>
        </row>
        <row r="337">
          <cell r="B337" t="str">
            <v>118000</v>
          </cell>
          <cell r="C337" t="str">
            <v>Interest/dividend receivable</v>
          </cell>
        </row>
        <row r="338">
          <cell r="B338" t="str">
            <v>118500</v>
          </cell>
          <cell r="C338" t="str">
            <v>Rents receivable</v>
          </cell>
        </row>
        <row r="339">
          <cell r="B339" t="str">
            <v>119000</v>
          </cell>
          <cell r="C339" t="str">
            <v>Notes receivables</v>
          </cell>
        </row>
        <row r="340">
          <cell r="B340" t="str">
            <v>120000</v>
          </cell>
          <cell r="C340" t="str">
            <v>Inventory (L)</v>
          </cell>
        </row>
        <row r="341">
          <cell r="B341" t="str">
            <v>120001</v>
          </cell>
          <cell r="C341" t="str">
            <v>Inventory</v>
          </cell>
        </row>
        <row r="342">
          <cell r="B342" t="str">
            <v>120099</v>
          </cell>
          <cell r="C342" t="str">
            <v>Inventory - Return clearing</v>
          </cell>
        </row>
        <row r="343">
          <cell r="B343" t="str">
            <v>120500</v>
          </cell>
          <cell r="C343" t="str">
            <v>Inventory - Fuel</v>
          </cell>
        </row>
        <row r="344">
          <cell r="B344" t="str">
            <v>122000</v>
          </cell>
          <cell r="C344" t="str">
            <v>Inventory - Work in process</v>
          </cell>
        </row>
        <row r="345">
          <cell r="B345" t="str">
            <v>122500</v>
          </cell>
          <cell r="C345" t="str">
            <v>Inventory - Work in process at vendor</v>
          </cell>
        </row>
        <row r="346">
          <cell r="B346" t="str">
            <v>122600</v>
          </cell>
          <cell r="C346" t="str">
            <v>Inventory in exchange</v>
          </cell>
        </row>
        <row r="347">
          <cell r="B347" t="str">
            <v>124500</v>
          </cell>
          <cell r="C347" t="str">
            <v>Transfer within a site</v>
          </cell>
        </row>
        <row r="348">
          <cell r="B348" t="str">
            <v>124600</v>
          </cell>
          <cell r="C348" t="str">
            <v>Transfer between sites</v>
          </cell>
        </row>
        <row r="349">
          <cell r="B349" t="str">
            <v>124700</v>
          </cell>
          <cell r="C349" t="str">
            <v>Non-inventory trans between sites</v>
          </cell>
        </row>
        <row r="350">
          <cell r="B350" t="str">
            <v>125800</v>
          </cell>
          <cell r="C350" t="str">
            <v>Inventory - Consignment</v>
          </cell>
        </row>
        <row r="351">
          <cell r="B351" t="str">
            <v>126000</v>
          </cell>
          <cell r="C351" t="str">
            <v>Reserve for excess and obsolete inventory</v>
          </cell>
        </row>
        <row r="352">
          <cell r="B352" t="str">
            <v>127100</v>
          </cell>
          <cell r="C352" t="str">
            <v>Work in progress (L)</v>
          </cell>
        </row>
        <row r="353">
          <cell r="B353" t="str">
            <v>127101</v>
          </cell>
          <cell r="C353" t="str">
            <v>Work in progress - Other</v>
          </cell>
        </row>
        <row r="354">
          <cell r="B354" t="str">
            <v>127102</v>
          </cell>
          <cell r="C354" t="str">
            <v>Work in progress - Project closure clearing</v>
          </cell>
        </row>
        <row r="355">
          <cell r="B355" t="str">
            <v>127800</v>
          </cell>
          <cell r="C355" t="str">
            <v>Capitalized project revenue (L)</v>
          </cell>
        </row>
        <row r="356">
          <cell r="B356" t="str">
            <v>130000</v>
          </cell>
          <cell r="C356" t="str">
            <v>Deferred tax - Current</v>
          </cell>
        </row>
        <row r="357">
          <cell r="B357" t="str">
            <v>131000</v>
          </cell>
          <cell r="C357" t="str">
            <v>Deferred tax - Long-term</v>
          </cell>
        </row>
        <row r="358">
          <cell r="B358" t="str">
            <v>140000</v>
          </cell>
          <cell r="C358" t="str">
            <v>Prepaid expense (L)</v>
          </cell>
        </row>
        <row r="359">
          <cell r="B359" t="str">
            <v>140100</v>
          </cell>
          <cell r="C359" t="str">
            <v>Prepaid insurance (L)</v>
          </cell>
        </row>
        <row r="360">
          <cell r="B360" t="str">
            <v>140200</v>
          </cell>
          <cell r="C360" t="str">
            <v>Prepaid property taxes</v>
          </cell>
        </row>
        <row r="361">
          <cell r="B361" t="str">
            <v>140300</v>
          </cell>
          <cell r="C361" t="str">
            <v>Prepaid other</v>
          </cell>
        </row>
        <row r="362">
          <cell r="B362" t="str">
            <v>140350</v>
          </cell>
          <cell r="C362" t="str">
            <v>Prepaid Postage</v>
          </cell>
        </row>
        <row r="363">
          <cell r="B363" t="str">
            <v>140390</v>
          </cell>
          <cell r="C363" t="str">
            <v>Prepaid Customer Care (L)</v>
          </cell>
        </row>
        <row r="364">
          <cell r="B364" t="str">
            <v>140391</v>
          </cell>
          <cell r="C364" t="str">
            <v>Prepaid Customer Care</v>
          </cell>
        </row>
        <row r="365">
          <cell r="B365" t="str">
            <v>140400</v>
          </cell>
          <cell r="C365" t="str">
            <v>Supplier advances (L)</v>
          </cell>
        </row>
        <row r="366">
          <cell r="B366" t="str">
            <v>144000</v>
          </cell>
          <cell r="C366" t="str">
            <v>Other Current Assets</v>
          </cell>
        </row>
        <row r="367">
          <cell r="B367" t="str">
            <v>144100</v>
          </cell>
          <cell r="C367" t="str">
            <v>Accrual for tax - Federal</v>
          </cell>
        </row>
        <row r="368">
          <cell r="B368" t="str">
            <v>144200</v>
          </cell>
          <cell r="C368" t="str">
            <v>Accrual for tax - Provincial</v>
          </cell>
        </row>
        <row r="369">
          <cell r="B369" t="str">
            <v>145000</v>
          </cell>
          <cell r="C369" t="str">
            <v>Investment - Long-term</v>
          </cell>
        </row>
        <row r="370">
          <cell r="B370" t="str">
            <v>146000</v>
          </cell>
          <cell r="C370" t="str">
            <v>Other special or collateral funds</v>
          </cell>
        </row>
        <row r="371">
          <cell r="B371" t="str">
            <v>146500</v>
          </cell>
          <cell r="C371" t="str">
            <v>Sinking funds</v>
          </cell>
        </row>
        <row r="372">
          <cell r="B372" t="str">
            <v>147000</v>
          </cell>
          <cell r="C372" t="str">
            <v>Unamortized debt expense</v>
          </cell>
        </row>
        <row r="373">
          <cell r="B373" t="str">
            <v>148000</v>
          </cell>
          <cell r="C373" t="str">
            <v>Deferred issuance costs</v>
          </cell>
        </row>
        <row r="374">
          <cell r="B374" t="str">
            <v>148100</v>
          </cell>
          <cell r="C374" t="str">
            <v>Deferred merger and aquisition costs</v>
          </cell>
        </row>
        <row r="375">
          <cell r="B375" t="str">
            <v>148200</v>
          </cell>
          <cell r="C375" t="str">
            <v>Deferred costs - Other</v>
          </cell>
        </row>
        <row r="376">
          <cell r="B376" t="str">
            <v>148300</v>
          </cell>
          <cell r="C376" t="str">
            <v>Account 1562 reserve</v>
          </cell>
        </row>
        <row r="377">
          <cell r="B377" t="str">
            <v>148400</v>
          </cell>
          <cell r="C377" t="str">
            <v>Deferred conservation and demand management costs</v>
          </cell>
        </row>
        <row r="378">
          <cell r="B378" t="str">
            <v>150000</v>
          </cell>
          <cell r="C378" t="str">
            <v>Land</v>
          </cell>
        </row>
        <row r="379">
          <cell r="B379" t="str">
            <v>150500</v>
          </cell>
          <cell r="C379" t="str">
            <v>Land rights - Distribution plant</v>
          </cell>
        </row>
        <row r="380">
          <cell r="B380" t="str">
            <v>150600</v>
          </cell>
          <cell r="C380" t="str">
            <v>Land rights - General plant</v>
          </cell>
        </row>
        <row r="381">
          <cell r="B381" t="str">
            <v>150700</v>
          </cell>
          <cell r="C381" t="str">
            <v>Land - Substations</v>
          </cell>
        </row>
        <row r="382">
          <cell r="B382" t="str">
            <v>151000</v>
          </cell>
          <cell r="C382" t="str">
            <v>Building</v>
          </cell>
        </row>
        <row r="383">
          <cell r="B383" t="str">
            <v>151200</v>
          </cell>
          <cell r="C383" t="str">
            <v>Building - Substations</v>
          </cell>
        </row>
        <row r="384">
          <cell r="B384" t="str">
            <v>151250</v>
          </cell>
          <cell r="C384" t="str">
            <v>Hydro One substation contribution</v>
          </cell>
        </row>
        <row r="385">
          <cell r="B385" t="str">
            <v>151300</v>
          </cell>
          <cell r="C385" t="str">
            <v>Substation equipment</v>
          </cell>
        </row>
        <row r="386">
          <cell r="B386" t="str">
            <v>151400</v>
          </cell>
          <cell r="C386" t="str">
            <v>Transformers</v>
          </cell>
        </row>
        <row r="387">
          <cell r="B387" t="str">
            <v>151450</v>
          </cell>
          <cell r="C387" t="str">
            <v>Services</v>
          </cell>
        </row>
        <row r="388">
          <cell r="B388" t="str">
            <v>151500</v>
          </cell>
          <cell r="C388" t="str">
            <v>Meters</v>
          </cell>
        </row>
        <row r="389">
          <cell r="B389" t="str">
            <v>151510</v>
          </cell>
          <cell r="C389" t="str">
            <v>Smart meters</v>
          </cell>
        </row>
        <row r="390">
          <cell r="B390" t="str">
            <v>152000</v>
          </cell>
          <cell r="C390" t="str">
            <v>Leasehold improvement - Distribution plant</v>
          </cell>
        </row>
        <row r="391">
          <cell r="B391" t="str">
            <v>152100</v>
          </cell>
          <cell r="C391" t="str">
            <v>Leasehold improvement - General plant</v>
          </cell>
        </row>
        <row r="392">
          <cell r="B392" t="str">
            <v>152500</v>
          </cell>
          <cell r="C392" t="str">
            <v>Poles, towers and fixtures</v>
          </cell>
        </row>
        <row r="393">
          <cell r="B393" t="str">
            <v>153000</v>
          </cell>
          <cell r="C393" t="str">
            <v>Tools, shop and garage equipment</v>
          </cell>
        </row>
        <row r="394">
          <cell r="B394" t="str">
            <v>153100</v>
          </cell>
          <cell r="C394" t="str">
            <v>Measurement and testing equipment</v>
          </cell>
        </row>
        <row r="395">
          <cell r="B395" t="str">
            <v>153200</v>
          </cell>
          <cell r="C395" t="str">
            <v>Power operated equipment</v>
          </cell>
        </row>
        <row r="396">
          <cell r="B396" t="str">
            <v>153300</v>
          </cell>
          <cell r="C396" t="str">
            <v>Communications equipment</v>
          </cell>
        </row>
        <row r="397">
          <cell r="B397" t="str">
            <v>153400</v>
          </cell>
          <cell r="C397" t="str">
            <v>Other equipment</v>
          </cell>
        </row>
        <row r="398">
          <cell r="B398" t="str">
            <v>153500</v>
          </cell>
          <cell r="C398" t="str">
            <v>Stores equipment</v>
          </cell>
        </row>
        <row r="399">
          <cell r="B399" t="str">
            <v>153600</v>
          </cell>
          <cell r="C399" t="str">
            <v>System supervisory equipment</v>
          </cell>
        </row>
        <row r="400">
          <cell r="B400" t="str">
            <v>154000</v>
          </cell>
          <cell r="C400" t="str">
            <v>Furniture and fixtures</v>
          </cell>
        </row>
        <row r="401">
          <cell r="B401" t="str">
            <v>154500</v>
          </cell>
          <cell r="C401" t="str">
            <v>Computer software</v>
          </cell>
        </row>
        <row r="402">
          <cell r="B402" t="str">
            <v>155000</v>
          </cell>
          <cell r="C402" t="str">
            <v>Computer hardware</v>
          </cell>
        </row>
        <row r="403">
          <cell r="B403" t="str">
            <v>155500</v>
          </cell>
          <cell r="C403" t="str">
            <v>Overhead conductors and devices</v>
          </cell>
        </row>
        <row r="404">
          <cell r="B404" t="str">
            <v>156000</v>
          </cell>
          <cell r="C404" t="str">
            <v>Underground conductors and devices</v>
          </cell>
        </row>
        <row r="405">
          <cell r="B405" t="str">
            <v>156600</v>
          </cell>
          <cell r="C405" t="str">
            <v>Underground conduit</v>
          </cell>
        </row>
        <row r="406">
          <cell r="B406" t="str">
            <v>157000</v>
          </cell>
          <cell r="C406" t="str">
            <v>Vehicles</v>
          </cell>
        </row>
        <row r="407">
          <cell r="B407" t="str">
            <v>158000</v>
          </cell>
          <cell r="C407" t="str">
            <v>Other tangible property</v>
          </cell>
        </row>
        <row r="408">
          <cell r="B408" t="str">
            <v>158100</v>
          </cell>
          <cell r="C408" t="str">
            <v>Water heaters</v>
          </cell>
        </row>
        <row r="409">
          <cell r="B409" t="str">
            <v>158200</v>
          </cell>
          <cell r="C409" t="str">
            <v>Sentinel lights</v>
          </cell>
        </row>
        <row r="410">
          <cell r="B410" t="str">
            <v>158300</v>
          </cell>
          <cell r="C410" t="str">
            <v>Piping infrastructure</v>
          </cell>
        </row>
        <row r="411">
          <cell r="B411" t="str">
            <v>158400</v>
          </cell>
          <cell r="C411" t="str">
            <v>Generators</v>
          </cell>
        </row>
        <row r="412">
          <cell r="B412" t="str">
            <v>158500</v>
          </cell>
          <cell r="C412" t="str">
            <v>Energy centre equipment class 43.1</v>
          </cell>
        </row>
        <row r="413">
          <cell r="B413" t="str">
            <v>159000</v>
          </cell>
          <cell r="C413" t="str">
            <v>Capital - work in progress</v>
          </cell>
        </row>
        <row r="414">
          <cell r="B414" t="str">
            <v>159500</v>
          </cell>
          <cell r="C414" t="str">
            <v>Property under capital lease</v>
          </cell>
        </row>
        <row r="415">
          <cell r="B415" t="str">
            <v>159900</v>
          </cell>
          <cell r="C415" t="str">
            <v>Provision for impairment</v>
          </cell>
        </row>
        <row r="416">
          <cell r="B416" t="str">
            <v>160000</v>
          </cell>
          <cell r="C416" t="str">
            <v>Accumulated depreciation</v>
          </cell>
        </row>
        <row r="417">
          <cell r="B417" t="str">
            <v>160500</v>
          </cell>
          <cell r="C417" t="str">
            <v>Accumulated depreciation - capital contribution</v>
          </cell>
        </row>
        <row r="418">
          <cell r="B418" t="str">
            <v>160900</v>
          </cell>
          <cell r="C418" t="str">
            <v>Amortization of provision for impairment</v>
          </cell>
        </row>
        <row r="419">
          <cell r="B419" t="str">
            <v>161000</v>
          </cell>
          <cell r="C419" t="str">
            <v>Accumulated depreciation - Adjustments</v>
          </cell>
        </row>
        <row r="420">
          <cell r="B420" t="str">
            <v>170000</v>
          </cell>
          <cell r="C420" t="str">
            <v>Unrecovered plant and regulatory study costs</v>
          </cell>
        </row>
        <row r="421">
          <cell r="B421" t="str">
            <v>170500</v>
          </cell>
          <cell r="C421" t="str">
            <v>Other regulatory assets - Net accruals</v>
          </cell>
        </row>
        <row r="422">
          <cell r="B422" t="str">
            <v>170510</v>
          </cell>
          <cell r="C422" t="str">
            <v>Other regulatory assets - Other adjustments</v>
          </cell>
        </row>
        <row r="423">
          <cell r="B423" t="str">
            <v>170520</v>
          </cell>
          <cell r="C423" t="str">
            <v>Other regulatory assets - Carrying charges</v>
          </cell>
        </row>
        <row r="424">
          <cell r="B424" t="str">
            <v>171000</v>
          </cell>
          <cell r="C424" t="str">
            <v>Preliminary survey and investigation charges</v>
          </cell>
        </row>
        <row r="425">
          <cell r="B425" t="str">
            <v>171500</v>
          </cell>
          <cell r="C425" t="str">
            <v>Emission allowance inventory</v>
          </cell>
        </row>
        <row r="426">
          <cell r="B426" t="str">
            <v>171600</v>
          </cell>
          <cell r="C426" t="str">
            <v>Emission allowance withheld</v>
          </cell>
        </row>
        <row r="427">
          <cell r="B427" t="str">
            <v>171800</v>
          </cell>
          <cell r="C427" t="str">
            <v>RCVA retail - Net accruals</v>
          </cell>
        </row>
        <row r="428">
          <cell r="B428" t="str">
            <v>171810</v>
          </cell>
          <cell r="C428" t="str">
            <v>RCVA retail - Other Adjustments</v>
          </cell>
        </row>
        <row r="429">
          <cell r="B429" t="str">
            <v>171820</v>
          </cell>
          <cell r="C429" t="str">
            <v>RCVA retail - Carrying charges</v>
          </cell>
        </row>
        <row r="430">
          <cell r="B430" t="str">
            <v>172500</v>
          </cell>
          <cell r="C430" t="str">
            <v>Miscellaneous deferred debits - Regulatory</v>
          </cell>
        </row>
        <row r="431">
          <cell r="B431" t="str">
            <v>172510</v>
          </cell>
          <cell r="C431" t="str">
            <v>Retroactive revenue recovery</v>
          </cell>
        </row>
        <row r="432">
          <cell r="B432" t="str">
            <v>173000</v>
          </cell>
          <cell r="C432" t="str">
            <v>Deferred losses from disposition of utility plant</v>
          </cell>
        </row>
        <row r="433">
          <cell r="B433" t="str">
            <v>174000</v>
          </cell>
          <cell r="C433" t="str">
            <v>Unamortized loss on reacquired debt</v>
          </cell>
        </row>
        <row r="434">
          <cell r="B434" t="str">
            <v>174500</v>
          </cell>
          <cell r="C434" t="str">
            <v>Development charge deposits/receivables</v>
          </cell>
        </row>
        <row r="435">
          <cell r="B435" t="str">
            <v>174800</v>
          </cell>
          <cell r="C435" t="str">
            <v>RCVA STR - Net accruals</v>
          </cell>
        </row>
        <row r="436">
          <cell r="B436" t="str">
            <v>174810</v>
          </cell>
          <cell r="C436" t="str">
            <v>RCVA STR - Other adjustments</v>
          </cell>
        </row>
        <row r="437">
          <cell r="B437" t="str">
            <v>174820</v>
          </cell>
          <cell r="C437" t="str">
            <v>RCVA STR - Carrying charges</v>
          </cell>
        </row>
        <row r="438">
          <cell r="B438" t="str">
            <v>175000</v>
          </cell>
          <cell r="C438" t="str">
            <v>LV variance account - Net accruals</v>
          </cell>
        </row>
        <row r="439">
          <cell r="B439" t="str">
            <v>175010</v>
          </cell>
          <cell r="C439" t="str">
            <v>LV variance account - Other adjustments</v>
          </cell>
        </row>
        <row r="440">
          <cell r="B440" t="str">
            <v>175020</v>
          </cell>
          <cell r="C440" t="str">
            <v>LV variance account - Carrying charges</v>
          </cell>
        </row>
        <row r="441">
          <cell r="B441" t="str">
            <v>175500</v>
          </cell>
          <cell r="C441" t="str">
            <v>Smart meter capital and recovery offset VA - Revenues</v>
          </cell>
        </row>
        <row r="442">
          <cell r="B442" t="str">
            <v>175510</v>
          </cell>
          <cell r="C442" t="str">
            <v>Smart meter capital and recovery offset VA - Capital</v>
          </cell>
        </row>
        <row r="443">
          <cell r="B443" t="str">
            <v>175520</v>
          </cell>
          <cell r="C443" t="str">
            <v>Smart meter capital and recovery offset VA - Carrying charges</v>
          </cell>
        </row>
        <row r="444">
          <cell r="B444" t="str">
            <v>175530</v>
          </cell>
          <cell r="C444" t="str">
            <v>Smart meter capital and recovery offset VA - Accumulated amortization</v>
          </cell>
        </row>
        <row r="445">
          <cell r="B445" t="str">
            <v>175540</v>
          </cell>
          <cell r="C445" t="str">
            <v>Smart meter capital and recovery offset VA - Stranded meter costs</v>
          </cell>
        </row>
        <row r="446">
          <cell r="B446" t="str">
            <v>175550</v>
          </cell>
          <cell r="C446" t="str">
            <v>Smart meter capital and recovery offset VA - Smart meter revenue for GAAP</v>
          </cell>
        </row>
        <row r="447">
          <cell r="B447" t="str">
            <v>175600</v>
          </cell>
          <cell r="C447" t="str">
            <v>Smart Meter OM&amp;A VA - Incremental costs</v>
          </cell>
        </row>
        <row r="448">
          <cell r="B448" t="str">
            <v>175610</v>
          </cell>
          <cell r="C448" t="str">
            <v>Smart Meter OM&amp;A VA - Carrying charges</v>
          </cell>
        </row>
        <row r="449">
          <cell r="B449" t="str">
            <v>175620</v>
          </cell>
          <cell r="C449" t="str">
            <v>Smart meter historical</v>
          </cell>
        </row>
        <row r="450">
          <cell r="B450" t="str">
            <v>175630</v>
          </cell>
          <cell r="C450" t="str">
            <v>Smart Meter OM&amp;A VA - Amortization expense</v>
          </cell>
        </row>
        <row r="451">
          <cell r="B451" t="str">
            <v>176000</v>
          </cell>
          <cell r="C451" t="str">
            <v>Deferred development costs</v>
          </cell>
        </row>
        <row r="452">
          <cell r="B452" t="str">
            <v>176200</v>
          </cell>
          <cell r="C452" t="str">
            <v>Deferred taxes</v>
          </cell>
        </row>
        <row r="453">
          <cell r="B453" t="str">
            <v>176201</v>
          </cell>
          <cell r="C453" t="str">
            <v>Deferred taxes - Future payment in lieu of taxes</v>
          </cell>
        </row>
        <row r="454">
          <cell r="B454" t="str">
            <v>176300</v>
          </cell>
          <cell r="C454" t="str">
            <v>Contra asset - Deferred taxes</v>
          </cell>
        </row>
        <row r="455">
          <cell r="B455" t="str">
            <v>176500</v>
          </cell>
          <cell r="C455" t="str">
            <v>Conservation and demand management expenditures and recoveries</v>
          </cell>
        </row>
        <row r="456">
          <cell r="B456" t="str">
            <v>176600</v>
          </cell>
          <cell r="C456" t="str">
            <v>Conservation and demand management contra account</v>
          </cell>
        </row>
        <row r="457">
          <cell r="B457" t="str">
            <v>177000</v>
          </cell>
          <cell r="C457" t="str">
            <v>Reserve for transition costs</v>
          </cell>
        </row>
        <row r="458">
          <cell r="B458" t="str">
            <v>177100</v>
          </cell>
          <cell r="C458" t="str">
            <v>Qualifying transition costs</v>
          </cell>
        </row>
        <row r="459">
          <cell r="B459" t="str">
            <v>177200</v>
          </cell>
          <cell r="C459" t="str">
            <v>Extraordinary event costs</v>
          </cell>
        </row>
        <row r="460">
          <cell r="B460" t="str">
            <v>177400</v>
          </cell>
          <cell r="C460" t="str">
            <v>Deferred rate impact amounts</v>
          </cell>
        </row>
        <row r="461">
          <cell r="B461" t="str">
            <v>178000</v>
          </cell>
          <cell r="C461" t="str">
            <v>RSVA WMS - Net accruals</v>
          </cell>
        </row>
        <row r="462">
          <cell r="B462" t="str">
            <v>178010</v>
          </cell>
          <cell r="C462" t="str">
            <v>RSVA WMS - Other adjustments</v>
          </cell>
        </row>
        <row r="463">
          <cell r="B463" t="str">
            <v>178020</v>
          </cell>
          <cell r="C463" t="str">
            <v>RSVA WMS - Carrying charges</v>
          </cell>
        </row>
        <row r="464">
          <cell r="B464" t="str">
            <v>178200</v>
          </cell>
          <cell r="C464" t="str">
            <v>RSVA one-time - Net accruals</v>
          </cell>
        </row>
        <row r="465">
          <cell r="B465" t="str">
            <v>178210</v>
          </cell>
          <cell r="C465" t="str">
            <v>RSVA one-time - Other adjustments</v>
          </cell>
        </row>
        <row r="466">
          <cell r="B466" t="str">
            <v>178220</v>
          </cell>
          <cell r="C466" t="str">
            <v>RSVA one-time - Carrying charges</v>
          </cell>
        </row>
        <row r="467">
          <cell r="B467" t="str">
            <v>178400</v>
          </cell>
          <cell r="C467" t="str">
            <v>RSVA NW - Net accruals</v>
          </cell>
        </row>
        <row r="468">
          <cell r="B468" t="str">
            <v>178410</v>
          </cell>
          <cell r="C468" t="str">
            <v>RSVA NW - Other adjustments</v>
          </cell>
        </row>
        <row r="469">
          <cell r="B469" t="str">
            <v>178420</v>
          </cell>
          <cell r="C469" t="str">
            <v>RSVA NW - Carrying charges</v>
          </cell>
        </row>
        <row r="470">
          <cell r="B470" t="str">
            <v>178600</v>
          </cell>
          <cell r="C470" t="str">
            <v>RSVA CN - Net accruals</v>
          </cell>
        </row>
        <row r="471">
          <cell r="B471" t="str">
            <v>178610</v>
          </cell>
          <cell r="C471" t="str">
            <v>RSVA CN - Other adjustments</v>
          </cell>
        </row>
        <row r="472">
          <cell r="B472" t="str">
            <v>178620</v>
          </cell>
          <cell r="C472" t="str">
            <v>RSVA CN - Carrying charges</v>
          </cell>
        </row>
        <row r="473">
          <cell r="B473" t="str">
            <v>178800</v>
          </cell>
          <cell r="C473" t="str">
            <v>RSVA power - Net accruals</v>
          </cell>
        </row>
        <row r="474">
          <cell r="B474" t="str">
            <v>178810</v>
          </cell>
          <cell r="C474" t="str">
            <v>RSVA power - Other adjustments</v>
          </cell>
        </row>
        <row r="475">
          <cell r="B475" t="str">
            <v>178820</v>
          </cell>
          <cell r="C475" t="str">
            <v>RSVA power - Carrying charges</v>
          </cell>
        </row>
        <row r="476">
          <cell r="B476" t="str">
            <v>178830</v>
          </cell>
          <cell r="C476" t="str">
            <v>RSVA power adj - Net accruals</v>
          </cell>
        </row>
        <row r="477">
          <cell r="B477" t="str">
            <v>178840</v>
          </cell>
          <cell r="C477" t="str">
            <v>RSVA power adj - Other adjustments</v>
          </cell>
        </row>
        <row r="478">
          <cell r="B478" t="str">
            <v>178850</v>
          </cell>
          <cell r="C478" t="str">
            <v>RSVA power adj - Carrying charges</v>
          </cell>
        </row>
        <row r="479">
          <cell r="B479" t="str">
            <v>179000</v>
          </cell>
          <cell r="C479" t="str">
            <v>Recovery of regulatory asset balances - Net accruals</v>
          </cell>
        </row>
        <row r="480">
          <cell r="B480" t="str">
            <v>179010</v>
          </cell>
          <cell r="C480" t="str">
            <v>Recovery of regulatory asset balances - Other adjustments</v>
          </cell>
        </row>
        <row r="481">
          <cell r="B481" t="str">
            <v>179020</v>
          </cell>
          <cell r="C481" t="str">
            <v>Recovery of regulatory asset balances - Carrying charges</v>
          </cell>
        </row>
        <row r="482">
          <cell r="B482" t="str">
            <v>179030</v>
          </cell>
          <cell r="C482" t="str">
            <v>Recovery of regulatory asset balances 2008 - Net accruals</v>
          </cell>
        </row>
        <row r="483">
          <cell r="B483" t="str">
            <v>179040</v>
          </cell>
          <cell r="C483" t="str">
            <v>Recovery of regulatory asset balances 2008 - Other adjustments</v>
          </cell>
        </row>
        <row r="484">
          <cell r="B484" t="str">
            <v>179050</v>
          </cell>
          <cell r="C484" t="str">
            <v>Recovery of regulatory asset balances 2008 - Carrying charges</v>
          </cell>
        </row>
        <row r="485">
          <cell r="B485" t="str">
            <v>179200</v>
          </cell>
          <cell r="C485" t="str">
            <v>PIL's and tax variance for 2006 and subsequent years</v>
          </cell>
        </row>
        <row r="486">
          <cell r="B486" t="str">
            <v>179210</v>
          </cell>
          <cell r="C486" t="str">
            <v>PIL's and tax variance for 2006 and subsequent years - Other adjustments</v>
          </cell>
        </row>
        <row r="487">
          <cell r="B487" t="str">
            <v>179220</v>
          </cell>
          <cell r="C487" t="str">
            <v>PIL's and tax variance for 2006 and sub years - Carrying charges</v>
          </cell>
        </row>
        <row r="488">
          <cell r="B488" t="str">
            <v>179300</v>
          </cell>
          <cell r="C488" t="str">
            <v>Regulatory provisions</v>
          </cell>
        </row>
        <row r="489">
          <cell r="B489" t="str">
            <v>180000</v>
          </cell>
          <cell r="C489" t="str">
            <v>Customer contracts</v>
          </cell>
        </row>
        <row r="490">
          <cell r="B490" t="str">
            <v>190000</v>
          </cell>
          <cell r="C490" t="str">
            <v>Deposits</v>
          </cell>
        </row>
        <row r="491">
          <cell r="B491" t="str">
            <v>190100</v>
          </cell>
          <cell r="C491" t="str">
            <v>Deposits - Long-term</v>
          </cell>
        </row>
        <row r="492">
          <cell r="B492" t="str">
            <v>190400</v>
          </cell>
          <cell r="C492" t="str">
            <v>Contribution to overhead substation</v>
          </cell>
        </row>
        <row r="493">
          <cell r="B493" t="str">
            <v>190500</v>
          </cell>
          <cell r="C493" t="str">
            <v>Contributions and grants</v>
          </cell>
        </row>
        <row r="494">
          <cell r="B494" t="str">
            <v>190600</v>
          </cell>
          <cell r="C494" t="str">
            <v>Contributions - Damage recoverable</v>
          </cell>
        </row>
        <row r="495">
          <cell r="B495" t="str">
            <v>193000</v>
          </cell>
          <cell r="C495" t="str">
            <v>Unamortized bond issue cost</v>
          </cell>
        </row>
        <row r="496">
          <cell r="B496" t="str">
            <v>193500</v>
          </cell>
          <cell r="C496" t="str">
            <v>Unamortized bond discount</v>
          </cell>
        </row>
        <row r="497">
          <cell r="B497" t="str">
            <v>193600</v>
          </cell>
          <cell r="C497" t="str">
            <v>Goodwill</v>
          </cell>
        </row>
        <row r="498">
          <cell r="B498" t="str">
            <v>194000</v>
          </cell>
          <cell r="C498" t="str">
            <v>Notes receivable from associated companies</v>
          </cell>
        </row>
        <row r="499">
          <cell r="B499" t="str">
            <v>195000</v>
          </cell>
          <cell r="C499" t="str">
            <v>Investment in subsidiaries</v>
          </cell>
        </row>
        <row r="500">
          <cell r="B500" t="str">
            <v>196000</v>
          </cell>
          <cell r="C500" t="str">
            <v>Promissory note receivable</v>
          </cell>
        </row>
        <row r="501">
          <cell r="B501" t="str">
            <v>199999</v>
          </cell>
          <cell r="C501" t="str">
            <v>Consolidation clearing - Balance sheet</v>
          </cell>
        </row>
        <row r="502">
          <cell r="B502" t="str">
            <v>200000</v>
          </cell>
          <cell r="C502" t="str">
            <v>Accounts payable - Trade (L)</v>
          </cell>
        </row>
        <row r="503">
          <cell r="B503" t="str">
            <v>200100</v>
          </cell>
          <cell r="C503" t="str">
            <v>Accounts payable - Daffron energy credits</v>
          </cell>
        </row>
        <row r="504">
          <cell r="B504" t="str">
            <v>200200</v>
          </cell>
          <cell r="C504" t="str">
            <v>Accounts payable - Trade preliminary invoice (L)</v>
          </cell>
        </row>
        <row r="505">
          <cell r="B505" t="str">
            <v>201000</v>
          </cell>
          <cell r="C505" t="str">
            <v>Accounts payable - Unbilled material receipt (L)</v>
          </cell>
        </row>
        <row r="506">
          <cell r="B506" t="str">
            <v>201001</v>
          </cell>
          <cell r="C506" t="str">
            <v>Accounts payable - Unbilled material receipt conversion</v>
          </cell>
        </row>
        <row r="507">
          <cell r="B507" t="str">
            <v>202000</v>
          </cell>
          <cell r="C507" t="str">
            <v>Accounts payable - Receipt without purchase order</v>
          </cell>
        </row>
        <row r="508">
          <cell r="B508" t="str">
            <v>203000</v>
          </cell>
          <cell r="C508" t="str">
            <v>Accounts payable - Unbilled prepayment</v>
          </cell>
        </row>
        <row r="509">
          <cell r="B509" t="str">
            <v>204000</v>
          </cell>
          <cell r="C509" t="str">
            <v>Accounts payable - Customer credit balances</v>
          </cell>
        </row>
        <row r="510">
          <cell r="B510" t="str">
            <v>205000</v>
          </cell>
          <cell r="C510" t="str">
            <v>Accounts payable - Employee travel reimbursement</v>
          </cell>
        </row>
        <row r="511">
          <cell r="B511" t="str">
            <v>205100</v>
          </cell>
          <cell r="C511" t="str">
            <v>Customer overpayment (L)</v>
          </cell>
        </row>
        <row r="512">
          <cell r="B512" t="str">
            <v>205200</v>
          </cell>
          <cell r="C512" t="str">
            <v>Holdbacks payable</v>
          </cell>
        </row>
        <row r="513">
          <cell r="B513" t="str">
            <v>205300</v>
          </cell>
          <cell r="C513" t="str">
            <v>Debt retirement charges payable</v>
          </cell>
        </row>
        <row r="514">
          <cell r="B514" t="str">
            <v>205400</v>
          </cell>
          <cell r="C514" t="str">
            <v>Accounts payable - Other</v>
          </cell>
        </row>
        <row r="515">
          <cell r="B515" t="str">
            <v>205410</v>
          </cell>
          <cell r="C515" t="str">
            <v>Accounts payable - Unmatched supplier cheque (L)</v>
          </cell>
        </row>
        <row r="516">
          <cell r="B516" t="str">
            <v>205900</v>
          </cell>
          <cell r="C516" t="str">
            <v>Accounts payable - City of Hamilton</v>
          </cell>
        </row>
        <row r="517">
          <cell r="B517" t="str">
            <v>206000</v>
          </cell>
          <cell r="C517" t="str">
            <v>Capital lease obligation - Current</v>
          </cell>
        </row>
        <row r="518">
          <cell r="B518" t="str">
            <v>208000</v>
          </cell>
          <cell r="C518" t="str">
            <v>Payroll payable</v>
          </cell>
        </row>
        <row r="519">
          <cell r="B519" t="str">
            <v>208010</v>
          </cell>
          <cell r="C519" t="str">
            <v>Payroll - OMERS payable</v>
          </cell>
        </row>
        <row r="520">
          <cell r="B520" t="str">
            <v>208020</v>
          </cell>
          <cell r="C520" t="str">
            <v>Payroll - EI payable</v>
          </cell>
        </row>
        <row r="521">
          <cell r="B521" t="str">
            <v>208030</v>
          </cell>
          <cell r="C521" t="str">
            <v>Payroll - CPP payable</v>
          </cell>
        </row>
        <row r="522">
          <cell r="B522" t="str">
            <v>208040</v>
          </cell>
          <cell r="C522" t="str">
            <v>Payroll - Income taxes payable</v>
          </cell>
        </row>
        <row r="523">
          <cell r="B523" t="str">
            <v>208050</v>
          </cell>
          <cell r="C523" t="str">
            <v>Payroll - Union dues payable</v>
          </cell>
        </row>
        <row r="524">
          <cell r="B524" t="str">
            <v>208060</v>
          </cell>
          <cell r="C524" t="str">
            <v>Payroll - Charity fund payable</v>
          </cell>
        </row>
        <row r="525">
          <cell r="B525" t="str">
            <v>208070</v>
          </cell>
          <cell r="C525" t="str">
            <v>Payroll - Garnish payable</v>
          </cell>
        </row>
        <row r="526">
          <cell r="B526" t="str">
            <v>208080</v>
          </cell>
          <cell r="C526" t="str">
            <v>Payroll - WSIB payable</v>
          </cell>
        </row>
        <row r="527">
          <cell r="B527" t="str">
            <v>208090</v>
          </cell>
          <cell r="C527" t="str">
            <v>Payroll - EHT payable</v>
          </cell>
        </row>
        <row r="528">
          <cell r="B528" t="str">
            <v>208100</v>
          </cell>
          <cell r="C528" t="str">
            <v>Payroll - Group benefits payable</v>
          </cell>
        </row>
        <row r="529">
          <cell r="B529" t="str">
            <v>208110</v>
          </cell>
          <cell r="C529" t="str">
            <v>Payroll - Life insurance payable</v>
          </cell>
        </row>
        <row r="530">
          <cell r="B530" t="str">
            <v>208120</v>
          </cell>
          <cell r="C530" t="str">
            <v>Payroll - CSB payable</v>
          </cell>
        </row>
        <row r="531">
          <cell r="B531" t="str">
            <v>208130</v>
          </cell>
          <cell r="C531" t="str">
            <v>Payroll - Credit union payable</v>
          </cell>
        </row>
        <row r="532">
          <cell r="B532" t="str">
            <v>208140</v>
          </cell>
          <cell r="C532" t="str">
            <v>Payroll - Other deductions</v>
          </cell>
        </row>
        <row r="533">
          <cell r="B533" t="str">
            <v>208150</v>
          </cell>
          <cell r="C533" t="str">
            <v>Payroll - Support payable</v>
          </cell>
        </row>
        <row r="534">
          <cell r="B534" t="str">
            <v>208200</v>
          </cell>
          <cell r="C534" t="str">
            <v>Payroll - Banked overtime payable</v>
          </cell>
        </row>
        <row r="535">
          <cell r="B535" t="str">
            <v>209000</v>
          </cell>
          <cell r="C535" t="str">
            <v>Customer deposits - Current</v>
          </cell>
        </row>
        <row r="536">
          <cell r="B536" t="str">
            <v>209005</v>
          </cell>
          <cell r="C536" t="str">
            <v>Construction deposits (L)</v>
          </cell>
        </row>
        <row r="537">
          <cell r="B537" t="str">
            <v>209006</v>
          </cell>
          <cell r="C537" t="str">
            <v>Construction deposits - other</v>
          </cell>
        </row>
        <row r="538">
          <cell r="B538" t="str">
            <v>209007</v>
          </cell>
          <cell r="C538" t="str">
            <v>Deposits - meter fees</v>
          </cell>
        </row>
        <row r="539">
          <cell r="B539" t="str">
            <v>209010</v>
          </cell>
          <cell r="C539" t="str">
            <v>Interest on customer deposits - Current</v>
          </cell>
        </row>
        <row r="540">
          <cell r="B540" t="str">
            <v>209020</v>
          </cell>
          <cell r="C540" t="str">
            <v>Interest on construction deposits - Current</v>
          </cell>
        </row>
        <row r="541">
          <cell r="B541" t="str">
            <v>209030</v>
          </cell>
          <cell r="C541" t="str">
            <v>Customer deferred deposits - Current</v>
          </cell>
        </row>
        <row r="542">
          <cell r="B542" t="str">
            <v>209035</v>
          </cell>
          <cell r="C542" t="str">
            <v>Retailer deposits - Current</v>
          </cell>
        </row>
        <row r="543">
          <cell r="B543" t="str">
            <v>209040</v>
          </cell>
          <cell r="C543" t="str">
            <v>Advanced invoice clearing (L)</v>
          </cell>
        </row>
        <row r="544">
          <cell r="B544" t="str">
            <v>209050</v>
          </cell>
          <cell r="C544" t="str">
            <v>Customer rebates payable</v>
          </cell>
        </row>
        <row r="545">
          <cell r="B545" t="str">
            <v>209100</v>
          </cell>
          <cell r="C545" t="str">
            <v>Unearned revenue</v>
          </cell>
        </row>
        <row r="546">
          <cell r="B546" t="str">
            <v>211100</v>
          </cell>
          <cell r="C546" t="str">
            <v>Intercompany accounts payable - Horizon Holdings Inc. (L)</v>
          </cell>
        </row>
        <row r="547">
          <cell r="B547" t="str">
            <v>211110</v>
          </cell>
          <cell r="C547" t="str">
            <v>Intercompany accounts payable - Horizon Utilities - EDO (L)</v>
          </cell>
        </row>
        <row r="548">
          <cell r="B548" t="str">
            <v>211120</v>
          </cell>
          <cell r="C548" t="str">
            <v>Intercompany accounts payable - Horizon Utilities - Customer care (L)</v>
          </cell>
        </row>
        <row r="549">
          <cell r="B549" t="str">
            <v>211130</v>
          </cell>
          <cell r="C549" t="str">
            <v>Intercompany accounts payable - Horizon Energy Solutions Inc. (L)</v>
          </cell>
        </row>
        <row r="550">
          <cell r="B550" t="str">
            <v>211140</v>
          </cell>
          <cell r="C550" t="str">
            <v>Intercompany accounts payable - HESI - MSP (L)</v>
          </cell>
        </row>
        <row r="551">
          <cell r="B551" t="str">
            <v>211150</v>
          </cell>
          <cell r="C551" t="str">
            <v>Intercompany accounts payable - HESI - Water heaters - St. Catharines (L)</v>
          </cell>
        </row>
        <row r="552">
          <cell r="B552" t="str">
            <v>211160</v>
          </cell>
          <cell r="C552" t="str">
            <v>Intercompany accounts payable - Hamilton Hydro Services Inc. (L)</v>
          </cell>
        </row>
        <row r="553">
          <cell r="B553" t="str">
            <v>211170</v>
          </cell>
          <cell r="C553" t="str">
            <v>Intercompany accounts payable - HHSI - Hamilton Community Energy (L)</v>
          </cell>
        </row>
        <row r="554">
          <cell r="B554" t="str">
            <v>211180</v>
          </cell>
          <cell r="C554" t="str">
            <v>Intercompany accounts payable - HHSI - Water heaters Hamilton (L)</v>
          </cell>
        </row>
        <row r="555">
          <cell r="B555" t="str">
            <v>211190</v>
          </cell>
          <cell r="C555" t="str">
            <v>Intercompany accounts payable - HHSI - FibreWired (L)</v>
          </cell>
        </row>
        <row r="556">
          <cell r="B556" t="str">
            <v>211200</v>
          </cell>
          <cell r="C556" t="str">
            <v>Intercompany accounts payable - Hamilton Utilities Corporation (L)</v>
          </cell>
        </row>
        <row r="557">
          <cell r="B557" t="str">
            <v>211300</v>
          </cell>
          <cell r="C557" t="str">
            <v>Intercompany payable - HHSI - Daffron - Water Heaters</v>
          </cell>
        </row>
        <row r="558">
          <cell r="B558" t="str">
            <v>211310</v>
          </cell>
          <cell r="C558" t="str">
            <v>Intercompany payable - HHSI - Daffron - HCE</v>
          </cell>
        </row>
        <row r="559">
          <cell r="B559" t="str">
            <v>211320</v>
          </cell>
          <cell r="C559" t="str">
            <v>Intercompany payable - HESI - Daffron - Water Heaters</v>
          </cell>
        </row>
        <row r="560">
          <cell r="B560" t="str">
            <v>211330</v>
          </cell>
          <cell r="C560" t="str">
            <v>Intercompany payable - HESI - Daffron - MSP</v>
          </cell>
        </row>
        <row r="561">
          <cell r="B561" t="str">
            <v>211400</v>
          </cell>
          <cell r="C561" t="str">
            <v>Intercompany payable - HHSI - Hamilton Community Energy</v>
          </cell>
        </row>
        <row r="562">
          <cell r="B562" t="str">
            <v>211410</v>
          </cell>
          <cell r="C562" t="str">
            <v>Intercompany payable - Hamilton Hydro Services Inc.</v>
          </cell>
        </row>
        <row r="563">
          <cell r="B563" t="str">
            <v>211420</v>
          </cell>
          <cell r="C563" t="str">
            <v>Intercompany payable - HHSI - Water heaters - Hamilton</v>
          </cell>
        </row>
        <row r="564">
          <cell r="B564" t="str">
            <v>211500</v>
          </cell>
          <cell r="C564" t="str">
            <v>Intercompany payable - HESI - MSP</v>
          </cell>
        </row>
        <row r="565">
          <cell r="B565" t="str">
            <v>211510</v>
          </cell>
          <cell r="C565" t="str">
            <v>Intercompany payable - Horizon Energy Solutions Inc.</v>
          </cell>
        </row>
        <row r="566">
          <cell r="B566" t="str">
            <v>211520</v>
          </cell>
          <cell r="C566" t="str">
            <v>Intercompany payable - HESI - Water heaters - St. Catharines</v>
          </cell>
        </row>
        <row r="567">
          <cell r="B567" t="str">
            <v>211610</v>
          </cell>
          <cell r="C567" t="str">
            <v>Intercompany payable - Horizon Utilities - Customer care</v>
          </cell>
        </row>
        <row r="568">
          <cell r="B568" t="str">
            <v>211700</v>
          </cell>
          <cell r="C568" t="str">
            <v>Intercompany payable - Horizon Holdings Inc.</v>
          </cell>
        </row>
        <row r="569">
          <cell r="B569" t="str">
            <v>211800</v>
          </cell>
          <cell r="C569" t="str">
            <v>Intercompany payable - Horizon Utilities - EDO</v>
          </cell>
        </row>
        <row r="570">
          <cell r="B570" t="str">
            <v>211900</v>
          </cell>
          <cell r="C570" t="str">
            <v>Intercompany payable - Hamilton Utilities Corporation</v>
          </cell>
        </row>
        <row r="571">
          <cell r="B571" t="str">
            <v>212100</v>
          </cell>
          <cell r="C571" t="str">
            <v>Intercompany accounts receivable SHGI</v>
          </cell>
        </row>
        <row r="572">
          <cell r="B572" t="str">
            <v>218000</v>
          </cell>
          <cell r="C572" t="str">
            <v>Intercompany loan payable (L)</v>
          </cell>
        </row>
        <row r="573">
          <cell r="B573" t="str">
            <v>219000</v>
          </cell>
          <cell r="C573" t="str">
            <v>Intercompany loan receivable (L)</v>
          </cell>
        </row>
        <row r="574">
          <cell r="B574" t="str">
            <v>220000</v>
          </cell>
          <cell r="C574" t="str">
            <v>Accrued salaries and wages</v>
          </cell>
        </row>
        <row r="575">
          <cell r="B575" t="str">
            <v>221000</v>
          </cell>
          <cell r="C575" t="str">
            <v>Accrued payroll tax</v>
          </cell>
        </row>
        <row r="576">
          <cell r="B576" t="str">
            <v>222000</v>
          </cell>
          <cell r="C576" t="str">
            <v>Accrued dividend payable</v>
          </cell>
        </row>
        <row r="577">
          <cell r="B577" t="str">
            <v>224000</v>
          </cell>
          <cell r="C577" t="str">
            <v>Accrued employee benefit and payroll deduction</v>
          </cell>
        </row>
        <row r="578">
          <cell r="B578" t="str">
            <v>226000</v>
          </cell>
          <cell r="C578" t="str">
            <v>Accrued bonus</v>
          </cell>
        </row>
        <row r="579">
          <cell r="B579" t="str">
            <v>227000</v>
          </cell>
          <cell r="C579" t="str">
            <v>Accrued vacation</v>
          </cell>
        </row>
        <row r="580">
          <cell r="B580" t="str">
            <v>229000</v>
          </cell>
          <cell r="C580" t="str">
            <v>Other accrued liabilities</v>
          </cell>
        </row>
        <row r="581">
          <cell r="B581" t="str">
            <v>229100</v>
          </cell>
          <cell r="C581" t="str">
            <v>Other accrued liabilities - Regulatory</v>
          </cell>
        </row>
        <row r="582">
          <cell r="B582" t="str">
            <v>229200</v>
          </cell>
          <cell r="C582" t="str">
            <v>Other accrued liabilities - Backbilling</v>
          </cell>
        </row>
        <row r="583">
          <cell r="B583" t="str">
            <v>229400</v>
          </cell>
          <cell r="C583" t="str">
            <v>Accrual for tax - Federal</v>
          </cell>
        </row>
        <row r="584">
          <cell r="B584" t="str">
            <v>229500</v>
          </cell>
          <cell r="C584" t="str">
            <v>Accrual for tax - Provincial</v>
          </cell>
        </row>
        <row r="585">
          <cell r="B585" t="str">
            <v>230100</v>
          </cell>
          <cell r="C585" t="str">
            <v>Deferred revenue (L)</v>
          </cell>
        </row>
        <row r="586">
          <cell r="B586" t="str">
            <v>230200</v>
          </cell>
          <cell r="C586" t="str">
            <v>Deferred revenue</v>
          </cell>
        </row>
        <row r="587">
          <cell r="B587" t="str">
            <v>230600</v>
          </cell>
          <cell r="C587" t="str">
            <v>Employee future benefits</v>
          </cell>
        </row>
        <row r="588">
          <cell r="B588" t="str">
            <v>230800</v>
          </cell>
          <cell r="C588" t="str">
            <v>Pensions - Past service liability</v>
          </cell>
        </row>
        <row r="589">
          <cell r="B589" t="str">
            <v>231000</v>
          </cell>
          <cell r="C589" t="str">
            <v>Vested sick leave liability</v>
          </cell>
        </row>
        <row r="590">
          <cell r="B590" t="str">
            <v>231100</v>
          </cell>
          <cell r="C590" t="str">
            <v>Capital lease obligiation - long-term</v>
          </cell>
        </row>
        <row r="591">
          <cell r="B591" t="str">
            <v>232000</v>
          </cell>
          <cell r="C591" t="str">
            <v>Stale dated cheques</v>
          </cell>
        </row>
        <row r="592">
          <cell r="B592" t="str">
            <v>233500</v>
          </cell>
          <cell r="C592" t="str">
            <v>Unamortized bond premium</v>
          </cell>
        </row>
        <row r="593">
          <cell r="B593" t="str">
            <v>234000</v>
          </cell>
          <cell r="C593" t="str">
            <v>Accrued pension cost liability</v>
          </cell>
        </row>
        <row r="594">
          <cell r="B594" t="str">
            <v>235000</v>
          </cell>
          <cell r="C594" t="str">
            <v>Future income taxes - Long-term</v>
          </cell>
        </row>
        <row r="595">
          <cell r="B595" t="str">
            <v>236000</v>
          </cell>
          <cell r="C595" t="str">
            <v>Due to HUC re: Qualifying transition costs recovery</v>
          </cell>
        </row>
        <row r="596">
          <cell r="B596" t="str">
            <v>237000</v>
          </cell>
          <cell r="C596" t="str">
            <v>Due to SCHI re: Qualifying transition costs recovery</v>
          </cell>
        </row>
        <row r="597">
          <cell r="B597" t="str">
            <v>238000</v>
          </cell>
          <cell r="C597" t="str">
            <v>Due from SCHI - MPA indemnity</v>
          </cell>
        </row>
        <row r="598">
          <cell r="B598" t="str">
            <v>239000</v>
          </cell>
          <cell r="C598" t="str">
            <v>Other regulatory liabilities</v>
          </cell>
        </row>
        <row r="599">
          <cell r="B599" t="str">
            <v>247000</v>
          </cell>
          <cell r="C599" t="str">
            <v>Debt retirement charges payable</v>
          </cell>
        </row>
        <row r="600">
          <cell r="B600" t="str">
            <v>247500</v>
          </cell>
          <cell r="C600" t="str">
            <v>GST payable</v>
          </cell>
        </row>
        <row r="601">
          <cell r="B601" t="str">
            <v>248000</v>
          </cell>
          <cell r="C601" t="str">
            <v>PST payable</v>
          </cell>
        </row>
        <row r="602">
          <cell r="B602" t="str">
            <v>248500</v>
          </cell>
          <cell r="C602" t="str">
            <v>Sales tax on advanced invoices</v>
          </cell>
        </row>
        <row r="603">
          <cell r="B603" t="str">
            <v>249500</v>
          </cell>
          <cell r="C603" t="str">
            <v>Customer deposits - Long-term</v>
          </cell>
        </row>
        <row r="604">
          <cell r="B604" t="str">
            <v>249600</v>
          </cell>
          <cell r="C604" t="str">
            <v>Construction deposits - Long-term (L)</v>
          </cell>
        </row>
        <row r="605">
          <cell r="B605" t="str">
            <v>249700</v>
          </cell>
          <cell r="C605" t="str">
            <v>Retaler deposits - Long-term</v>
          </cell>
        </row>
        <row r="606">
          <cell r="B606" t="str">
            <v>251000</v>
          </cell>
          <cell r="C606" t="str">
            <v>Notes payable</v>
          </cell>
        </row>
        <row r="607">
          <cell r="B607" t="str">
            <v>262000</v>
          </cell>
          <cell r="C607" t="str">
            <v>Current portion of long-term debt</v>
          </cell>
        </row>
        <row r="608">
          <cell r="B608" t="str">
            <v>263000</v>
          </cell>
          <cell r="C608" t="str">
            <v>Accrued interest on long-term debt</v>
          </cell>
        </row>
        <row r="609">
          <cell r="B609" t="str">
            <v>270000</v>
          </cell>
          <cell r="C609" t="str">
            <v>Long-term portion of obligation under capital lease</v>
          </cell>
        </row>
        <row r="610">
          <cell r="B610" t="str">
            <v>272000</v>
          </cell>
          <cell r="C610" t="str">
            <v>Long-term debt</v>
          </cell>
        </row>
        <row r="611">
          <cell r="B611" t="str">
            <v>275000</v>
          </cell>
          <cell r="C611" t="str">
            <v>Debenture - bond issuance long term portion</v>
          </cell>
        </row>
        <row r="612">
          <cell r="B612" t="str">
            <v>285000</v>
          </cell>
          <cell r="C612" t="str">
            <v>Future income taxes - Current</v>
          </cell>
        </row>
        <row r="613">
          <cell r="B613" t="str">
            <v>294000</v>
          </cell>
          <cell r="C613" t="str">
            <v>Notes payable to associated companies</v>
          </cell>
        </row>
        <row r="614">
          <cell r="B614" t="str">
            <v>300000</v>
          </cell>
          <cell r="C614" t="str">
            <v>Common stock</v>
          </cell>
        </row>
        <row r="615">
          <cell r="B615" t="str">
            <v>301000</v>
          </cell>
          <cell r="C615" t="str">
            <v>Contributed surplus</v>
          </cell>
        </row>
        <row r="616">
          <cell r="B616" t="str">
            <v>302000</v>
          </cell>
          <cell r="C616" t="str">
            <v>Minority interest</v>
          </cell>
        </row>
        <row r="617">
          <cell r="B617" t="str">
            <v>310000</v>
          </cell>
          <cell r="C617" t="str">
            <v>Preferred stock</v>
          </cell>
        </row>
        <row r="618">
          <cell r="B618" t="str">
            <v>340000</v>
          </cell>
          <cell r="C618" t="str">
            <v>Retained earnings</v>
          </cell>
        </row>
        <row r="619">
          <cell r="B619" t="str">
            <v>350000</v>
          </cell>
          <cell r="C619" t="str">
            <v>Dividend - Common stock</v>
          </cell>
        </row>
        <row r="620">
          <cell r="B620" t="str">
            <v>351000</v>
          </cell>
          <cell r="C620" t="str">
            <v>Dividend - Preferred stock</v>
          </cell>
        </row>
        <row r="621">
          <cell r="B621" t="str">
            <v>360000</v>
          </cell>
          <cell r="C621" t="str">
            <v>Accumulated income</v>
          </cell>
        </row>
        <row r="622">
          <cell r="B622" t="str">
            <v>400600</v>
          </cell>
          <cell r="C622" t="str">
            <v>Residential energy sales - Power</v>
          </cell>
        </row>
        <row r="623">
          <cell r="B623" t="str">
            <v>400601</v>
          </cell>
          <cell r="C623" t="str">
            <v>Residential energy sales - Power adjustment</v>
          </cell>
        </row>
        <row r="624">
          <cell r="B624" t="str">
            <v>402000</v>
          </cell>
          <cell r="C624" t="str">
            <v>Large users energy sales - Power</v>
          </cell>
        </row>
        <row r="625">
          <cell r="B625" t="str">
            <v>402001</v>
          </cell>
          <cell r="C625" t="str">
            <v>Large users energy sales - Power adjustment</v>
          </cell>
        </row>
        <row r="626">
          <cell r="B626" t="str">
            <v>402500</v>
          </cell>
          <cell r="C626" t="str">
            <v>Street lighting energy sales - Power</v>
          </cell>
        </row>
        <row r="627">
          <cell r="B627" t="str">
            <v>402501</v>
          </cell>
          <cell r="C627" t="str">
            <v>Street lighting energy sales - Power adjustment</v>
          </cell>
        </row>
        <row r="628">
          <cell r="B628" t="str">
            <v>403000</v>
          </cell>
          <cell r="C628" t="str">
            <v>Sentinel lighting energy sales - Power</v>
          </cell>
        </row>
        <row r="629">
          <cell r="B629" t="str">
            <v>403001</v>
          </cell>
          <cell r="C629" t="str">
            <v>Sentinel lighting energy sales - Power adjustment</v>
          </cell>
        </row>
        <row r="630">
          <cell r="B630" t="str">
            <v>403500</v>
          </cell>
          <cell r="C630" t="str">
            <v>General service &lt;50 kW energy sales - Power</v>
          </cell>
        </row>
        <row r="631">
          <cell r="B631" t="str">
            <v>403501</v>
          </cell>
          <cell r="C631" t="str">
            <v>General service &lt;50 kW energy sales - Power adjustment</v>
          </cell>
        </row>
        <row r="632">
          <cell r="B632" t="str">
            <v>403510</v>
          </cell>
          <cell r="C632" t="str">
            <v>General service &gt;50 kW energy sales - Power</v>
          </cell>
        </row>
        <row r="633">
          <cell r="B633" t="str">
            <v>403511</v>
          </cell>
          <cell r="C633" t="str">
            <v>General service &gt;50 kW energy sales - Power adjustment</v>
          </cell>
        </row>
        <row r="634">
          <cell r="B634" t="str">
            <v>403520</v>
          </cell>
          <cell r="C634" t="str">
            <v>Unmetered energy sales - Power</v>
          </cell>
        </row>
        <row r="635">
          <cell r="B635" t="str">
            <v>403521</v>
          </cell>
          <cell r="C635" t="str">
            <v>Unmetered energy sales - Power adjustment</v>
          </cell>
        </row>
        <row r="636">
          <cell r="B636" t="str">
            <v>405000</v>
          </cell>
          <cell r="C636" t="str">
            <v>Revenue adjustment - power</v>
          </cell>
        </row>
        <row r="637">
          <cell r="B637" t="str">
            <v>405001</v>
          </cell>
          <cell r="C637" t="str">
            <v>Revenue adjustment - power adjustment</v>
          </cell>
        </row>
        <row r="638">
          <cell r="B638" t="str">
            <v>405500</v>
          </cell>
          <cell r="C638" t="str">
            <v>Energy sales for resale (retailers)</v>
          </cell>
        </row>
        <row r="639">
          <cell r="B639" t="str">
            <v>406200</v>
          </cell>
          <cell r="C639" t="str">
            <v>Billed - WMS</v>
          </cell>
        </row>
        <row r="640">
          <cell r="B640" t="str">
            <v>406400</v>
          </cell>
          <cell r="C640" t="str">
            <v>Billed - One time</v>
          </cell>
        </row>
        <row r="641">
          <cell r="B641" t="str">
            <v>406600</v>
          </cell>
          <cell r="C641" t="str">
            <v>Billed - NW</v>
          </cell>
        </row>
        <row r="642">
          <cell r="B642" t="str">
            <v>406800</v>
          </cell>
          <cell r="C642" t="str">
            <v>Billed - CN</v>
          </cell>
        </row>
        <row r="643">
          <cell r="B643" t="str">
            <v>407500</v>
          </cell>
          <cell r="C643" t="str">
            <v>Billed - LV</v>
          </cell>
        </row>
        <row r="644">
          <cell r="B644" t="str">
            <v>408000</v>
          </cell>
          <cell r="C644" t="str">
            <v>Distribution services revenue - Residential - Fixed</v>
          </cell>
        </row>
        <row r="645">
          <cell r="B645" t="str">
            <v>408001</v>
          </cell>
          <cell r="C645" t="str">
            <v>Distribution services revenue - Large users - Fixed</v>
          </cell>
        </row>
        <row r="646">
          <cell r="B646" t="str">
            <v>408002</v>
          </cell>
          <cell r="C646" t="str">
            <v>Distribution services revenue - Street lighting - Fixed</v>
          </cell>
        </row>
        <row r="647">
          <cell r="B647" t="str">
            <v>408003</v>
          </cell>
          <cell r="C647" t="str">
            <v>Distribution services revenue - Sentinel lighting - Fixed</v>
          </cell>
        </row>
        <row r="648">
          <cell r="B648" t="str">
            <v>408004</v>
          </cell>
          <cell r="C648" t="str">
            <v>Distribution services revenue - General services &lt; 50 kW - Fixed</v>
          </cell>
        </row>
        <row r="649">
          <cell r="B649" t="str">
            <v>408005</v>
          </cell>
          <cell r="C649" t="str">
            <v>Distribution services revenue - General services &gt; 50 kW - Fixed</v>
          </cell>
        </row>
        <row r="650">
          <cell r="B650" t="str">
            <v>408006</v>
          </cell>
          <cell r="C650" t="str">
            <v>Distribution services revenue - Unmetered - Fixed</v>
          </cell>
        </row>
        <row r="651">
          <cell r="B651" t="str">
            <v>408008</v>
          </cell>
          <cell r="C651" t="str">
            <v>Distribution services revenue - Adjustment - Fixed</v>
          </cell>
        </row>
        <row r="652">
          <cell r="B652" t="str">
            <v>408009</v>
          </cell>
          <cell r="C652" t="str">
            <v>Distribution services revenue - SSS administration charge - Fixed</v>
          </cell>
        </row>
        <row r="653">
          <cell r="B653" t="str">
            <v>408010</v>
          </cell>
          <cell r="C653" t="str">
            <v>Regulatory assets drawdown - Fixed</v>
          </cell>
        </row>
        <row r="654">
          <cell r="B654" t="str">
            <v>408012</v>
          </cell>
          <cell r="C654" t="str">
            <v>Other PILS adjustments - Fixed</v>
          </cell>
        </row>
        <row r="655">
          <cell r="B655" t="str">
            <v>408014</v>
          </cell>
          <cell r="C655" t="str">
            <v>Backbilling adjustments - Fixed</v>
          </cell>
        </row>
        <row r="656">
          <cell r="B656" t="str">
            <v>408016</v>
          </cell>
          <cell r="C656" t="str">
            <v>Distribution services revenue - Unbilled - Fixed</v>
          </cell>
        </row>
        <row r="657">
          <cell r="B657" t="str">
            <v>408018</v>
          </cell>
          <cell r="C657" t="str">
            <v>Distribution services revenue - Adjustment - Smart meter</v>
          </cell>
        </row>
        <row r="658">
          <cell r="B658" t="str">
            <v>408030</v>
          </cell>
          <cell r="C658" t="str">
            <v>Distribution services revenue - Residential - Variable</v>
          </cell>
        </row>
        <row r="659">
          <cell r="B659" t="str">
            <v>408031</v>
          </cell>
          <cell r="C659" t="str">
            <v>Distribution services revenue - Large users - Variable</v>
          </cell>
        </row>
        <row r="660">
          <cell r="B660" t="str">
            <v>408032</v>
          </cell>
          <cell r="C660" t="str">
            <v>Distribution services revenue - Street lighting - Variable</v>
          </cell>
        </row>
        <row r="661">
          <cell r="B661" t="str">
            <v>408033</v>
          </cell>
          <cell r="C661" t="str">
            <v>Distribution services revenue - Sentinel lighting - Variable</v>
          </cell>
        </row>
        <row r="662">
          <cell r="B662" t="str">
            <v>408034</v>
          </cell>
          <cell r="C662" t="str">
            <v>Distribution services revenue - General services &lt; 50 kW - Variable</v>
          </cell>
        </row>
        <row r="663">
          <cell r="B663" t="str">
            <v>408035</v>
          </cell>
          <cell r="C663" t="str">
            <v>Distribution services revenue - General services &gt; 50 kW - Variable</v>
          </cell>
        </row>
        <row r="664">
          <cell r="B664" t="str">
            <v>408036</v>
          </cell>
          <cell r="C664" t="str">
            <v>Distribution services revenue - Unmetered - Variable</v>
          </cell>
        </row>
        <row r="665">
          <cell r="B665" t="str">
            <v>408037</v>
          </cell>
          <cell r="C665" t="str">
            <v>Distribution services revenue - Standby - Variable</v>
          </cell>
        </row>
        <row r="666">
          <cell r="B666" t="str">
            <v>408038</v>
          </cell>
          <cell r="C666" t="str">
            <v>Distribution services revenue - Adjustment - Variable</v>
          </cell>
        </row>
        <row r="667">
          <cell r="B667" t="str">
            <v>408039</v>
          </cell>
          <cell r="C667" t="str">
            <v>Distribution services revenue - Unbilled - Variable</v>
          </cell>
        </row>
        <row r="668">
          <cell r="B668" t="str">
            <v>408040</v>
          </cell>
          <cell r="C668" t="str">
            <v>Regulatory assets drawdown - Variable</v>
          </cell>
        </row>
        <row r="669">
          <cell r="B669" t="str">
            <v>408042</v>
          </cell>
          <cell r="C669" t="str">
            <v>PILS 2007 drawdown - Variable</v>
          </cell>
        </row>
        <row r="670">
          <cell r="B670" t="str">
            <v>408044</v>
          </cell>
          <cell r="C670" t="str">
            <v>Backbilling adjustments - Variable</v>
          </cell>
        </row>
        <row r="671">
          <cell r="B671" t="str">
            <v>408046</v>
          </cell>
          <cell r="C671" t="str">
            <v>Distribution services revenue - Load transfer - Variable</v>
          </cell>
        </row>
        <row r="672">
          <cell r="B672" t="str">
            <v>408048</v>
          </cell>
          <cell r="C672" t="str">
            <v>Distribution services revenue - Theft of power - Variable</v>
          </cell>
        </row>
        <row r="673">
          <cell r="B673" t="str">
            <v>408070</v>
          </cell>
          <cell r="C673" t="str">
            <v>Transformer discounts - GS &lt; 50 kW</v>
          </cell>
        </row>
        <row r="674">
          <cell r="B674" t="str">
            <v>408071</v>
          </cell>
          <cell r="C674" t="str">
            <v>Transformer discounts - GS &gt; 50 kW</v>
          </cell>
        </row>
        <row r="675">
          <cell r="B675" t="str">
            <v>408072</v>
          </cell>
          <cell r="C675" t="str">
            <v>Transformer discounts - Large users</v>
          </cell>
        </row>
        <row r="676">
          <cell r="B676" t="str">
            <v>408200</v>
          </cell>
          <cell r="C676" t="str">
            <v>Retail services revenue - Establishing service agreements</v>
          </cell>
        </row>
        <row r="677">
          <cell r="B677" t="str">
            <v>408210</v>
          </cell>
          <cell r="C677" t="str">
            <v>Retail services revenue - Distributor consolidated billing</v>
          </cell>
        </row>
        <row r="678">
          <cell r="B678" t="str">
            <v>408220</v>
          </cell>
          <cell r="C678" t="str">
            <v>Retail services revenue - Retailer consolidated billing</v>
          </cell>
        </row>
        <row r="679">
          <cell r="B679" t="str">
            <v>408400</v>
          </cell>
          <cell r="C679" t="str">
            <v>Service transaction request revenue - Retailer request fee</v>
          </cell>
        </row>
        <row r="680">
          <cell r="B680" t="str">
            <v>408410</v>
          </cell>
          <cell r="C680" t="str">
            <v>Service transaction request revenue - Retailer processing fee</v>
          </cell>
        </row>
        <row r="681">
          <cell r="B681" t="str">
            <v>409005</v>
          </cell>
          <cell r="C681" t="str">
            <v>Power purchased</v>
          </cell>
        </row>
        <row r="682">
          <cell r="B682" t="str">
            <v>409008</v>
          </cell>
          <cell r="C682" t="str">
            <v>Charges - WMS</v>
          </cell>
        </row>
        <row r="683">
          <cell r="B683" t="str">
            <v>409010</v>
          </cell>
          <cell r="C683" t="str">
            <v>Cost of power adjustments</v>
          </cell>
        </row>
        <row r="684">
          <cell r="B684" t="str">
            <v>409012</v>
          </cell>
          <cell r="C684" t="str">
            <v>Charges - WMS one time</v>
          </cell>
        </row>
        <row r="685">
          <cell r="B685" t="str">
            <v>409014</v>
          </cell>
          <cell r="C685" t="str">
            <v>Charges - Retail transmission - NW</v>
          </cell>
        </row>
        <row r="686">
          <cell r="B686" t="str">
            <v>409016</v>
          </cell>
          <cell r="C686" t="str">
            <v>Charges - Retail transmission - CN</v>
          </cell>
        </row>
        <row r="687">
          <cell r="B687" t="str">
            <v>409018</v>
          </cell>
          <cell r="C687" t="str">
            <v>Charges - Low voltage</v>
          </cell>
        </row>
        <row r="688">
          <cell r="B688" t="str">
            <v>410000</v>
          </cell>
          <cell r="C688" t="str">
            <v>Rental income - Pole and duct</v>
          </cell>
        </row>
        <row r="689">
          <cell r="B689" t="str">
            <v>410010</v>
          </cell>
          <cell r="C689" t="str">
            <v>Rental income - Pole and duct - Intercompany</v>
          </cell>
        </row>
        <row r="690">
          <cell r="B690" t="str">
            <v>411000</v>
          </cell>
          <cell r="C690" t="str">
            <v>Building rental - John Street (Daffron)</v>
          </cell>
        </row>
        <row r="691">
          <cell r="B691" t="str">
            <v>411500</v>
          </cell>
          <cell r="C691" t="str">
            <v>Building rental - John Street (City of Hamilton)</v>
          </cell>
        </row>
        <row r="692">
          <cell r="B692" t="str">
            <v>412000</v>
          </cell>
          <cell r="C692" t="str">
            <v>Building rental - Stoney Creek</v>
          </cell>
        </row>
        <row r="693">
          <cell r="B693" t="str">
            <v>412500</v>
          </cell>
          <cell r="C693" t="str">
            <v>Building rental - Governor's Road</v>
          </cell>
        </row>
        <row r="694">
          <cell r="B694" t="str">
            <v>413000</v>
          </cell>
          <cell r="C694" t="str">
            <v>Building rental - St. Catharines</v>
          </cell>
        </row>
        <row r="695">
          <cell r="B695" t="str">
            <v>420000</v>
          </cell>
          <cell r="C695" t="str">
            <v>Late payment charges</v>
          </cell>
        </row>
        <row r="696">
          <cell r="B696" t="str">
            <v>421000</v>
          </cell>
          <cell r="C696" t="str">
            <v>Lawyers fees</v>
          </cell>
        </row>
        <row r="697">
          <cell r="B697" t="str">
            <v>421100</v>
          </cell>
          <cell r="C697" t="str">
            <v>Income tax letter</v>
          </cell>
        </row>
        <row r="698">
          <cell r="B698" t="str">
            <v>421200</v>
          </cell>
          <cell r="C698" t="str">
            <v>Notification charge</v>
          </cell>
        </row>
        <row r="699">
          <cell r="B699" t="str">
            <v>421300</v>
          </cell>
          <cell r="C699" t="str">
            <v>Account history</v>
          </cell>
        </row>
        <row r="700">
          <cell r="B700" t="str">
            <v>421400</v>
          </cell>
          <cell r="C700" t="str">
            <v>Legal letter</v>
          </cell>
        </row>
        <row r="701">
          <cell r="B701" t="str">
            <v>421500</v>
          </cell>
          <cell r="C701" t="str">
            <v>NSF payment charges</v>
          </cell>
        </row>
        <row r="702">
          <cell r="B702" t="str">
            <v>421600</v>
          </cell>
          <cell r="C702" t="str">
            <v>Special meter reads</v>
          </cell>
        </row>
        <row r="703">
          <cell r="B703" t="str">
            <v>421700</v>
          </cell>
          <cell r="C703" t="str">
            <v>Meter dispute charges</v>
          </cell>
        </row>
        <row r="704">
          <cell r="B704" t="str">
            <v>421800</v>
          </cell>
          <cell r="C704" t="str">
            <v>Statement of account</v>
          </cell>
        </row>
        <row r="705">
          <cell r="B705" t="str">
            <v>421900</v>
          </cell>
          <cell r="C705" t="str">
            <v>Post dated cheque removal</v>
          </cell>
        </row>
        <row r="706">
          <cell r="B706" t="str">
            <v>422000</v>
          </cell>
          <cell r="C706" t="str">
            <v>Collection charges</v>
          </cell>
        </row>
        <row r="707">
          <cell r="B707" t="str">
            <v>422100</v>
          </cell>
          <cell r="C707" t="str">
            <v>Reconnection charges</v>
          </cell>
        </row>
        <row r="708">
          <cell r="B708" t="str">
            <v>422200</v>
          </cell>
          <cell r="C708" t="str">
            <v>Credit checks</v>
          </cell>
        </row>
        <row r="709">
          <cell r="B709" t="str">
            <v>422300</v>
          </cell>
          <cell r="C709" t="str">
            <v>Duplicate invoice charges</v>
          </cell>
        </row>
        <row r="710">
          <cell r="B710" t="str">
            <v>422400</v>
          </cell>
          <cell r="C710" t="str">
            <v>Request for other billing information</v>
          </cell>
        </row>
        <row r="711">
          <cell r="B711" t="str">
            <v>422500</v>
          </cell>
          <cell r="C711" t="str">
            <v>New connection charges</v>
          </cell>
        </row>
        <row r="712">
          <cell r="B712" t="str">
            <v>423000</v>
          </cell>
          <cell r="C712" t="str">
            <v>Meter department charges</v>
          </cell>
        </row>
        <row r="713">
          <cell r="B713" t="str">
            <v>423500</v>
          </cell>
          <cell r="C713" t="str">
            <v>Theft of power</v>
          </cell>
        </row>
        <row r="714">
          <cell r="B714" t="str">
            <v>424000</v>
          </cell>
          <cell r="C714" t="str">
            <v>Scrap sales</v>
          </cell>
        </row>
        <row r="715">
          <cell r="B715" t="str">
            <v>424500</v>
          </cell>
          <cell r="C715" t="str">
            <v>Merchandising</v>
          </cell>
        </row>
        <row r="716">
          <cell r="B716" t="str">
            <v>425000</v>
          </cell>
          <cell r="C716" t="str">
            <v>City call centre charges</v>
          </cell>
        </row>
        <row r="717">
          <cell r="B717" t="str">
            <v>426000</v>
          </cell>
          <cell r="C717" t="str">
            <v>Ontario Power Authority program bonus</v>
          </cell>
        </row>
        <row r="718">
          <cell r="B718" t="str">
            <v>427000</v>
          </cell>
          <cell r="C718" t="str">
            <v>Water heater rental</v>
          </cell>
        </row>
        <row r="719">
          <cell r="B719" t="str">
            <v>427500</v>
          </cell>
          <cell r="C719" t="str">
            <v>Sentinel light rental</v>
          </cell>
        </row>
        <row r="720">
          <cell r="B720" t="str">
            <v>429900</v>
          </cell>
          <cell r="C720" t="str">
            <v>Miscellaneous revenue</v>
          </cell>
        </row>
        <row r="721">
          <cell r="B721" t="str">
            <v>429910</v>
          </cell>
          <cell r="C721" t="str">
            <v>Miscellaneous revenue - Intercompany</v>
          </cell>
        </row>
        <row r="722">
          <cell r="B722" t="str">
            <v>430000</v>
          </cell>
          <cell r="C722" t="str">
            <v>Water billing</v>
          </cell>
        </row>
        <row r="723">
          <cell r="B723" t="str">
            <v>431000</v>
          </cell>
          <cell r="C723" t="str">
            <v>Water billing late payment charges</v>
          </cell>
        </row>
        <row r="724">
          <cell r="B724" t="str">
            <v>431500</v>
          </cell>
          <cell r="C724" t="str">
            <v>WNH payment processing charges</v>
          </cell>
        </row>
        <row r="725">
          <cell r="B725" t="str">
            <v>440000</v>
          </cell>
          <cell r="C725" t="str">
            <v>Management fee revenue</v>
          </cell>
        </row>
        <row r="726">
          <cell r="B726" t="str">
            <v>440010</v>
          </cell>
          <cell r="C726" t="str">
            <v>Billing and customer service fees - EDO</v>
          </cell>
        </row>
        <row r="727">
          <cell r="B727" t="str">
            <v>440020</v>
          </cell>
          <cell r="C727" t="str">
            <v>Billing and customer service fees - Water heaters</v>
          </cell>
        </row>
        <row r="728">
          <cell r="B728" t="str">
            <v>440030</v>
          </cell>
          <cell r="C728" t="str">
            <v>Management fee revenue - Intercompany - Horizon</v>
          </cell>
        </row>
        <row r="729">
          <cell r="B729" t="str">
            <v>440040</v>
          </cell>
          <cell r="C729" t="str">
            <v>Management fee revenue - Intercompany - HUC</v>
          </cell>
        </row>
        <row r="730">
          <cell r="B730" t="str">
            <v>451000</v>
          </cell>
          <cell r="C730" t="str">
            <v>Revenue - Cooling</v>
          </cell>
        </row>
        <row r="731">
          <cell r="B731" t="str">
            <v>452000</v>
          </cell>
          <cell r="C731" t="str">
            <v>Revenue - Thermal heat</v>
          </cell>
        </row>
        <row r="732">
          <cell r="B732" t="str">
            <v>453000</v>
          </cell>
          <cell r="C732" t="str">
            <v>Revenue - Electricity</v>
          </cell>
        </row>
        <row r="733">
          <cell r="B733" t="str">
            <v>459000</v>
          </cell>
          <cell r="C733" t="str">
            <v>Telecommunication service charges</v>
          </cell>
        </row>
        <row r="734">
          <cell r="B734" t="str">
            <v>459010</v>
          </cell>
          <cell r="C734" t="str">
            <v>Telecommunication service charges - Intercompany</v>
          </cell>
        </row>
        <row r="735">
          <cell r="B735" t="str">
            <v>490000</v>
          </cell>
          <cell r="C735" t="str">
            <v>Interest income - Intercompany</v>
          </cell>
        </row>
        <row r="736">
          <cell r="B736" t="str">
            <v>491000</v>
          </cell>
          <cell r="C736" t="str">
            <v>Interest income - Bank</v>
          </cell>
        </row>
        <row r="737">
          <cell r="B737" t="str">
            <v>492000</v>
          </cell>
          <cell r="C737" t="str">
            <v>Interest income - Miscellaneous receivables</v>
          </cell>
        </row>
        <row r="738">
          <cell r="B738" t="str">
            <v>498000</v>
          </cell>
          <cell r="C738" t="str">
            <v>Dividend income</v>
          </cell>
        </row>
        <row r="739">
          <cell r="B739" t="str">
            <v>499900</v>
          </cell>
          <cell r="C739" t="str">
            <v>Billing and customer service revenue (Reporting purposes only)</v>
          </cell>
        </row>
        <row r="740">
          <cell r="B740" t="str">
            <v>499910</v>
          </cell>
          <cell r="C740" t="str">
            <v>Other revenue (Reporting purposes only)</v>
          </cell>
        </row>
        <row r="741">
          <cell r="B741" t="str">
            <v>499920</v>
          </cell>
          <cell r="C741" t="str">
            <v>Interest income (Reporting purposes only)</v>
          </cell>
        </row>
        <row r="742">
          <cell r="B742" t="str">
            <v>500000</v>
          </cell>
          <cell r="C742" t="str">
            <v>Cost of goods sold</v>
          </cell>
        </row>
        <row r="743">
          <cell r="B743" t="str">
            <v>502000</v>
          </cell>
          <cell r="C743" t="str">
            <v>Cost of service sold</v>
          </cell>
        </row>
        <row r="744">
          <cell r="B744" t="str">
            <v>503000</v>
          </cell>
          <cell r="C744" t="str">
            <v>Cost of service sold-contra account</v>
          </cell>
        </row>
        <row r="745">
          <cell r="B745" t="str">
            <v>600000</v>
          </cell>
          <cell r="C745" t="str">
            <v>Salaries</v>
          </cell>
        </row>
        <row r="746">
          <cell r="B746" t="str">
            <v>601000</v>
          </cell>
          <cell r="C746" t="str">
            <v>Overtime</v>
          </cell>
        </row>
        <row r="747">
          <cell r="B747" t="str">
            <v>604000</v>
          </cell>
          <cell r="C747" t="str">
            <v>Contract labour</v>
          </cell>
        </row>
        <row r="748">
          <cell r="B748" t="str">
            <v>605000</v>
          </cell>
          <cell r="C748" t="str">
            <v>Bonus</v>
          </cell>
        </row>
        <row r="749">
          <cell r="B749" t="str">
            <v>605500</v>
          </cell>
          <cell r="C749" t="str">
            <v>Commissions</v>
          </cell>
        </row>
        <row r="750">
          <cell r="B750" t="str">
            <v>606000</v>
          </cell>
          <cell r="C750" t="str">
            <v>Overtime and vacation payout</v>
          </cell>
        </row>
        <row r="751">
          <cell r="B751" t="str">
            <v>608000</v>
          </cell>
          <cell r="C751" t="str">
            <v>Direct labour - Work order</v>
          </cell>
        </row>
        <row r="752">
          <cell r="B752" t="str">
            <v>608090</v>
          </cell>
          <cell r="C752" t="str">
            <v>Direct labour - Work order - Contra</v>
          </cell>
        </row>
        <row r="753">
          <cell r="B753" t="str">
            <v>608100</v>
          </cell>
          <cell r="C753" t="str">
            <v>Direct labour - Work order - Overhead</v>
          </cell>
        </row>
        <row r="754">
          <cell r="B754" t="str">
            <v>608190</v>
          </cell>
          <cell r="C754" t="str">
            <v>Direct labour - Work order - Overhead - Contra</v>
          </cell>
        </row>
        <row r="755">
          <cell r="B755" t="str">
            <v>609000</v>
          </cell>
          <cell r="C755" t="str">
            <v>Direct labour - Project (ABC costs)</v>
          </cell>
        </row>
        <row r="756">
          <cell r="B756" t="str">
            <v>609090</v>
          </cell>
          <cell r="C756" t="str">
            <v>Direct labour - Project (ABC costs) - Contra</v>
          </cell>
        </row>
        <row r="757">
          <cell r="B757" t="str">
            <v>609100</v>
          </cell>
          <cell r="C757" t="str">
            <v>Direct labour - Project (ABC costs) - Overhead</v>
          </cell>
        </row>
        <row r="758">
          <cell r="B758" t="str">
            <v>609190</v>
          </cell>
          <cell r="C758" t="str">
            <v>Direct labour - Project (ABC costs) - Overhead - Contra</v>
          </cell>
        </row>
        <row r="759">
          <cell r="B759" t="str">
            <v>610000</v>
          </cell>
          <cell r="C759" t="str">
            <v>Employer payroll taxes</v>
          </cell>
        </row>
        <row r="760">
          <cell r="B760" t="str">
            <v>611000</v>
          </cell>
          <cell r="C760" t="str">
            <v>Health and medical benefits</v>
          </cell>
        </row>
        <row r="761">
          <cell r="B761" t="str">
            <v>611200</v>
          </cell>
          <cell r="C761" t="str">
            <v>OMERS</v>
          </cell>
        </row>
        <row r="762">
          <cell r="B762" t="str">
            <v>611300</v>
          </cell>
          <cell r="C762" t="str">
            <v>Long-term disability</v>
          </cell>
        </row>
        <row r="763">
          <cell r="B763" t="str">
            <v>611400</v>
          </cell>
          <cell r="C763" t="str">
            <v>EHT</v>
          </cell>
        </row>
        <row r="764">
          <cell r="B764" t="str">
            <v>611500</v>
          </cell>
          <cell r="C764" t="str">
            <v>Life insurance premiums</v>
          </cell>
        </row>
        <row r="765">
          <cell r="B765" t="str">
            <v>612000</v>
          </cell>
          <cell r="C765" t="str">
            <v>Employee future benefits</v>
          </cell>
        </row>
        <row r="766">
          <cell r="B766" t="str">
            <v>613000</v>
          </cell>
          <cell r="C766" t="str">
            <v>Retiree benefits</v>
          </cell>
        </row>
        <row r="767">
          <cell r="B767" t="str">
            <v>614000</v>
          </cell>
          <cell r="C767" t="str">
            <v>Vacation and holidays</v>
          </cell>
        </row>
        <row r="768">
          <cell r="B768" t="str">
            <v>615000</v>
          </cell>
          <cell r="C768" t="str">
            <v>Other downtime</v>
          </cell>
        </row>
        <row r="769">
          <cell r="B769" t="str">
            <v>619000</v>
          </cell>
          <cell r="C769" t="str">
            <v>Other employee compensation</v>
          </cell>
        </row>
        <row r="770">
          <cell r="B770" t="str">
            <v>620000</v>
          </cell>
          <cell r="C770" t="str">
            <v>Travel and accommodations</v>
          </cell>
        </row>
        <row r="771">
          <cell r="B771" t="str">
            <v>621000</v>
          </cell>
          <cell r="C771" t="str">
            <v>Mileage</v>
          </cell>
        </row>
        <row r="772">
          <cell r="B772" t="str">
            <v>622000</v>
          </cell>
          <cell r="C772" t="str">
            <v>Meals and entertainment</v>
          </cell>
        </row>
        <row r="773">
          <cell r="B773" t="str">
            <v>630000</v>
          </cell>
          <cell r="C773" t="str">
            <v>Recruiting</v>
          </cell>
        </row>
        <row r="774">
          <cell r="B774" t="str">
            <v>640000</v>
          </cell>
          <cell r="C774" t="str">
            <v>Training and development</v>
          </cell>
        </row>
        <row r="775">
          <cell r="B775" t="str">
            <v>641000</v>
          </cell>
          <cell r="C775" t="str">
            <v>Subscriptions and memberships</v>
          </cell>
        </row>
        <row r="776">
          <cell r="B776" t="str">
            <v>650000</v>
          </cell>
          <cell r="C776" t="str">
            <v>Direct work order charges - Materials used</v>
          </cell>
        </row>
        <row r="777">
          <cell r="B777" t="str">
            <v>651000</v>
          </cell>
          <cell r="C777" t="str">
            <v>Direct work order charges - Vehicles used</v>
          </cell>
        </row>
        <row r="778">
          <cell r="B778" t="str">
            <v>671000</v>
          </cell>
          <cell r="C778" t="str">
            <v>Vehicle</v>
          </cell>
        </row>
        <row r="779">
          <cell r="B779" t="str">
            <v>672000</v>
          </cell>
          <cell r="C779" t="str">
            <v>Fuel</v>
          </cell>
        </row>
        <row r="780">
          <cell r="B780" t="str">
            <v>681000</v>
          </cell>
          <cell r="C780" t="str">
            <v>Safety</v>
          </cell>
        </row>
        <row r="781">
          <cell r="B781" t="str">
            <v>690000</v>
          </cell>
          <cell r="C781" t="str">
            <v>Computer maintenance</v>
          </cell>
        </row>
        <row r="782">
          <cell r="B782" t="str">
            <v>691000</v>
          </cell>
          <cell r="C782" t="str">
            <v>Internet services</v>
          </cell>
        </row>
        <row r="783">
          <cell r="B783" t="str">
            <v>691010</v>
          </cell>
          <cell r="C783" t="str">
            <v>Internet services - Intercompany</v>
          </cell>
        </row>
        <row r="784">
          <cell r="B784" t="str">
            <v>692000</v>
          </cell>
          <cell r="C784" t="str">
            <v>Software license and maintenance</v>
          </cell>
        </row>
        <row r="785">
          <cell r="B785" t="str">
            <v>699900</v>
          </cell>
          <cell r="C785" t="str">
            <v>Salaries and benefits (Reporting purposes only)</v>
          </cell>
        </row>
        <row r="786">
          <cell r="B786" t="str">
            <v>700000</v>
          </cell>
          <cell r="C786" t="str">
            <v>Maintenance supplies</v>
          </cell>
        </row>
        <row r="787">
          <cell r="B787" t="str">
            <v>704000</v>
          </cell>
          <cell r="C787" t="str">
            <v>General office supplies</v>
          </cell>
        </row>
        <row r="788">
          <cell r="B788" t="str">
            <v>707000</v>
          </cell>
          <cell r="C788" t="str">
            <v>Small tools</v>
          </cell>
        </row>
        <row r="789">
          <cell r="B789" t="str">
            <v>708000</v>
          </cell>
          <cell r="C789" t="str">
            <v>Consumables</v>
          </cell>
        </row>
        <row r="790">
          <cell r="B790" t="str">
            <v>709000</v>
          </cell>
          <cell r="C790" t="str">
            <v>Other supplies</v>
          </cell>
        </row>
        <row r="791">
          <cell r="B791" t="str">
            <v>709900</v>
          </cell>
          <cell r="C791" t="str">
            <v>Purchase price variance</v>
          </cell>
        </row>
        <row r="792">
          <cell r="B792" t="str">
            <v>710000</v>
          </cell>
          <cell r="C792" t="str">
            <v>Rent</v>
          </cell>
        </row>
        <row r="793">
          <cell r="B793" t="str">
            <v>711000</v>
          </cell>
          <cell r="C793" t="str">
            <v>Repairs and maintenance - Equipment</v>
          </cell>
        </row>
        <row r="794">
          <cell r="B794" t="str">
            <v>711200</v>
          </cell>
          <cell r="C794" t="str">
            <v>Equipment repair</v>
          </cell>
        </row>
        <row r="795">
          <cell r="B795" t="str">
            <v>711500</v>
          </cell>
          <cell r="C795" t="str">
            <v>Equipment rental</v>
          </cell>
        </row>
        <row r="796">
          <cell r="B796" t="str">
            <v>720000</v>
          </cell>
          <cell r="C796" t="str">
            <v>Rent - Building</v>
          </cell>
        </row>
        <row r="797">
          <cell r="B797" t="str">
            <v>720500</v>
          </cell>
          <cell r="C797" t="str">
            <v>Rent - Outside storage</v>
          </cell>
        </row>
        <row r="798">
          <cell r="B798" t="str">
            <v>721000</v>
          </cell>
          <cell r="C798" t="str">
            <v>Utilities</v>
          </cell>
        </row>
        <row r="799">
          <cell r="B799" t="str">
            <v>721010</v>
          </cell>
          <cell r="C799" t="str">
            <v>Natural Gas</v>
          </cell>
        </row>
        <row r="800">
          <cell r="B800" t="str">
            <v>722000</v>
          </cell>
          <cell r="C800" t="str">
            <v>Property tax</v>
          </cell>
        </row>
        <row r="801">
          <cell r="B801" t="str">
            <v>723000</v>
          </cell>
          <cell r="C801" t="str">
            <v>Repairs and maintenance - Building</v>
          </cell>
        </row>
        <row r="802">
          <cell r="B802" t="str">
            <v>723500</v>
          </cell>
          <cell r="C802" t="str">
            <v>HVAC maintenance</v>
          </cell>
        </row>
        <row r="803">
          <cell r="B803" t="str">
            <v>724000</v>
          </cell>
          <cell r="C803" t="str">
            <v>Janitorial and landscaping service</v>
          </cell>
        </row>
        <row r="804">
          <cell r="B804" t="str">
            <v>725000</v>
          </cell>
          <cell r="C804" t="str">
            <v>Security service</v>
          </cell>
        </row>
        <row r="805">
          <cell r="B805" t="str">
            <v>726100</v>
          </cell>
          <cell r="C805" t="str">
            <v>WSIB</v>
          </cell>
        </row>
        <row r="806">
          <cell r="B806" t="str">
            <v>726200</v>
          </cell>
          <cell r="C806" t="str">
            <v>Insurance - Property</v>
          </cell>
        </row>
        <row r="807">
          <cell r="B807" t="str">
            <v>726300</v>
          </cell>
          <cell r="C807" t="str">
            <v>Insurance - General</v>
          </cell>
        </row>
        <row r="808">
          <cell r="B808" t="str">
            <v>726400</v>
          </cell>
          <cell r="C808" t="str">
            <v>Insurance - Automobile</v>
          </cell>
        </row>
        <row r="809">
          <cell r="B809" t="str">
            <v>730000</v>
          </cell>
          <cell r="C809" t="str">
            <v>Telephone</v>
          </cell>
        </row>
        <row r="810">
          <cell r="B810" t="str">
            <v>730010</v>
          </cell>
          <cell r="C810" t="str">
            <v>Telephone - Intercompany</v>
          </cell>
        </row>
        <row r="811">
          <cell r="B811" t="str">
            <v>731000</v>
          </cell>
          <cell r="C811" t="str">
            <v>Cellular and pager</v>
          </cell>
        </row>
        <row r="812">
          <cell r="B812" t="str">
            <v>735000</v>
          </cell>
          <cell r="C812" t="str">
            <v>Wireless communications</v>
          </cell>
        </row>
        <row r="813">
          <cell r="B813" t="str">
            <v>740000</v>
          </cell>
          <cell r="C813" t="str">
            <v>Freight postage and delivery</v>
          </cell>
        </row>
        <row r="814">
          <cell r="B814" t="str">
            <v>745000</v>
          </cell>
          <cell r="C814" t="str">
            <v>Emergency maintenance</v>
          </cell>
        </row>
        <row r="815">
          <cell r="B815" t="str">
            <v>750000</v>
          </cell>
          <cell r="C815" t="str">
            <v>Legal fees</v>
          </cell>
        </row>
        <row r="816">
          <cell r="B816" t="str">
            <v>751000</v>
          </cell>
          <cell r="C816" t="str">
            <v>Auditing fees</v>
          </cell>
        </row>
        <row r="817">
          <cell r="B817" t="str">
            <v>752000</v>
          </cell>
          <cell r="C817" t="str">
            <v>Tax service</v>
          </cell>
        </row>
        <row r="818">
          <cell r="B818" t="str">
            <v>753000</v>
          </cell>
          <cell r="C818" t="str">
            <v>Consulting</v>
          </cell>
        </row>
        <row r="819">
          <cell r="B819" t="str">
            <v>753500</v>
          </cell>
          <cell r="C819" t="str">
            <v>Tree trimming</v>
          </cell>
        </row>
        <row r="820">
          <cell r="B820" t="str">
            <v>754000</v>
          </cell>
          <cell r="C820" t="str">
            <v>Outside service provider</v>
          </cell>
        </row>
        <row r="821">
          <cell r="B821" t="str">
            <v>754500</v>
          </cell>
          <cell r="C821" t="str">
            <v>Service agreements</v>
          </cell>
        </row>
        <row r="822">
          <cell r="B822" t="str">
            <v>755000</v>
          </cell>
          <cell r="C822" t="str">
            <v>Other professional service</v>
          </cell>
        </row>
        <row r="823">
          <cell r="B823" t="str">
            <v>755500</v>
          </cell>
          <cell r="C823" t="str">
            <v>Joint use</v>
          </cell>
        </row>
        <row r="824">
          <cell r="B824" t="str">
            <v>755510</v>
          </cell>
          <cell r="C824" t="str">
            <v>Joint use - Intercompany</v>
          </cell>
        </row>
        <row r="825">
          <cell r="B825" t="str">
            <v>756000</v>
          </cell>
          <cell r="C825" t="str">
            <v>Outside sales commissions</v>
          </cell>
        </row>
        <row r="826">
          <cell r="B826" t="str">
            <v>756500</v>
          </cell>
          <cell r="C826" t="str">
            <v>Intercompany customer service charges</v>
          </cell>
        </row>
        <row r="827">
          <cell r="B827" t="str">
            <v>757000</v>
          </cell>
          <cell r="C827" t="str">
            <v>Management fee expense</v>
          </cell>
        </row>
        <row r="828">
          <cell r="B828" t="str">
            <v>757010</v>
          </cell>
          <cell r="C828" t="str">
            <v>Management fee expense - Intercompany - Horizon</v>
          </cell>
        </row>
        <row r="829">
          <cell r="B829" t="str">
            <v>757020</v>
          </cell>
          <cell r="C829" t="str">
            <v>Management fee expense - Intercompany - HUC</v>
          </cell>
        </row>
        <row r="830">
          <cell r="B830" t="str">
            <v>757500</v>
          </cell>
          <cell r="C830" t="str">
            <v>Honorarium</v>
          </cell>
        </row>
        <row r="831">
          <cell r="B831" t="str">
            <v>757510</v>
          </cell>
          <cell r="C831" t="str">
            <v>Board expenses</v>
          </cell>
        </row>
        <row r="832">
          <cell r="B832" t="str">
            <v>758000</v>
          </cell>
          <cell r="C832" t="str">
            <v>Meter reading - Hydro</v>
          </cell>
        </row>
        <row r="833">
          <cell r="B833" t="str">
            <v>758100</v>
          </cell>
          <cell r="C833" t="str">
            <v>Meter reading - Water</v>
          </cell>
        </row>
        <row r="834">
          <cell r="B834" t="str">
            <v>758500</v>
          </cell>
          <cell r="C834" t="str">
            <v>Meter cuts and reconnections</v>
          </cell>
        </row>
        <row r="835">
          <cell r="B835" t="str">
            <v>760000</v>
          </cell>
          <cell r="C835" t="str">
            <v>Bank charges</v>
          </cell>
        </row>
        <row r="836">
          <cell r="B836" t="str">
            <v>761000</v>
          </cell>
          <cell r="C836" t="str">
            <v>Bad debts</v>
          </cell>
        </row>
        <row r="837">
          <cell r="B837" t="str">
            <v>761500</v>
          </cell>
          <cell r="C837" t="str">
            <v>Bad debt recovery</v>
          </cell>
        </row>
        <row r="838">
          <cell r="B838" t="str">
            <v>761700</v>
          </cell>
          <cell r="C838" t="str">
            <v>Collection agency fees</v>
          </cell>
        </row>
        <row r="839">
          <cell r="B839" t="str">
            <v>763000</v>
          </cell>
          <cell r="C839" t="str">
            <v>Dues and subscriptions</v>
          </cell>
        </row>
        <row r="840">
          <cell r="B840" t="str">
            <v>764000</v>
          </cell>
          <cell r="C840" t="str">
            <v>Donations</v>
          </cell>
        </row>
        <row r="841">
          <cell r="B841" t="str">
            <v>764100</v>
          </cell>
          <cell r="C841" t="str">
            <v>Sponsorships</v>
          </cell>
        </row>
        <row r="842">
          <cell r="B842" t="str">
            <v>765000</v>
          </cell>
          <cell r="C842" t="str">
            <v>Conservation and demand management expense</v>
          </cell>
        </row>
        <row r="843">
          <cell r="B843" t="str">
            <v>765500</v>
          </cell>
          <cell r="C843" t="str">
            <v>Research and development</v>
          </cell>
        </row>
        <row r="844">
          <cell r="B844" t="str">
            <v>766000</v>
          </cell>
          <cell r="C844" t="str">
            <v>Issuance costs - Debenture</v>
          </cell>
        </row>
        <row r="845">
          <cell r="B845" t="str">
            <v>766500</v>
          </cell>
          <cell r="C845" t="str">
            <v>Letter of credit fees</v>
          </cell>
        </row>
        <row r="846">
          <cell r="B846" t="str">
            <v>767000</v>
          </cell>
          <cell r="C846" t="str">
            <v>Mergers and acquisitions</v>
          </cell>
        </row>
        <row r="847">
          <cell r="B847" t="str">
            <v>767500</v>
          </cell>
          <cell r="C847" t="str">
            <v>Project planning</v>
          </cell>
        </row>
        <row r="848">
          <cell r="B848" t="str">
            <v>768000</v>
          </cell>
          <cell r="C848" t="str">
            <v>Load transfers</v>
          </cell>
        </row>
        <row r="849">
          <cell r="B849" t="str">
            <v>768500</v>
          </cell>
          <cell r="C849" t="str">
            <v>Regulatory costs</v>
          </cell>
        </row>
        <row r="850">
          <cell r="B850" t="str">
            <v>769000</v>
          </cell>
          <cell r="C850" t="str">
            <v>Rounding difference (L)</v>
          </cell>
        </row>
        <row r="851">
          <cell r="B851" t="str">
            <v>770000</v>
          </cell>
          <cell r="C851" t="str">
            <v>Advertising</v>
          </cell>
        </row>
        <row r="852">
          <cell r="B852" t="str">
            <v>772000</v>
          </cell>
          <cell r="C852" t="str">
            <v>Sales promotion</v>
          </cell>
        </row>
        <row r="853">
          <cell r="B853" t="str">
            <v>773000</v>
          </cell>
          <cell r="C853" t="str">
            <v>Public relations</v>
          </cell>
        </row>
        <row r="854">
          <cell r="B854" t="str">
            <v>779000</v>
          </cell>
          <cell r="C854" t="str">
            <v>Marketing</v>
          </cell>
        </row>
        <row r="855">
          <cell r="B855" t="str">
            <v>780000</v>
          </cell>
          <cell r="C855" t="str">
            <v>Intercompany expense</v>
          </cell>
        </row>
        <row r="856">
          <cell r="B856" t="str">
            <v>781000</v>
          </cell>
          <cell r="C856" t="str">
            <v>Issue inventory charge - internal</v>
          </cell>
        </row>
        <row r="857">
          <cell r="B857" t="str">
            <v>781100</v>
          </cell>
          <cell r="C857" t="str">
            <v>Income from issue inventory - internal</v>
          </cell>
        </row>
        <row r="858">
          <cell r="B858" t="str">
            <v>790000</v>
          </cell>
          <cell r="C858" t="str">
            <v>Inventory value adjustments</v>
          </cell>
        </row>
        <row r="859">
          <cell r="B859" t="str">
            <v>792000</v>
          </cell>
          <cell r="C859" t="str">
            <v>Scrap and spoilage</v>
          </cell>
        </row>
        <row r="860">
          <cell r="B860" t="str">
            <v>792300</v>
          </cell>
          <cell r="C860" t="str">
            <v>Non-Inventory transfers between sites</v>
          </cell>
        </row>
        <row r="861">
          <cell r="B861" t="str">
            <v>792400</v>
          </cell>
          <cell r="C861" t="str">
            <v>Purchase price variances - inventory</v>
          </cell>
        </row>
        <row r="862">
          <cell r="B862" t="str">
            <v>792490</v>
          </cell>
          <cell r="C862" t="str">
            <v>Purchasing clearing - Balance must be zero</v>
          </cell>
        </row>
        <row r="863">
          <cell r="B863" t="str">
            <v>792500</v>
          </cell>
          <cell r="C863" t="str">
            <v>Inventory count adjustments</v>
          </cell>
        </row>
        <row r="864">
          <cell r="B864" t="str">
            <v>793000</v>
          </cell>
          <cell r="C864" t="str">
            <v>Inventory obsolesence</v>
          </cell>
        </row>
        <row r="865">
          <cell r="B865" t="str">
            <v>795000</v>
          </cell>
          <cell r="C865" t="str">
            <v>Impairment loss - Long-lived assets</v>
          </cell>
        </row>
        <row r="866">
          <cell r="B866" t="str">
            <v>796000</v>
          </cell>
          <cell r="C866" t="str">
            <v>Interest expense - Intercompany</v>
          </cell>
        </row>
        <row r="867">
          <cell r="B867" t="str">
            <v>799000</v>
          </cell>
          <cell r="C867" t="str">
            <v>Miscellaneous expense</v>
          </cell>
        </row>
        <row r="868">
          <cell r="B868" t="str">
            <v>799900</v>
          </cell>
          <cell r="C868" t="str">
            <v>Operating costs (Reporting purposes only)</v>
          </cell>
        </row>
        <row r="869">
          <cell r="B869" t="str">
            <v>799999</v>
          </cell>
          <cell r="C869" t="str">
            <v>FibreWired operating expenses</v>
          </cell>
        </row>
        <row r="870">
          <cell r="B870" t="str">
            <v>800000</v>
          </cell>
          <cell r="C870" t="str">
            <v>Amortization</v>
          </cell>
        </row>
        <row r="871">
          <cell r="B871" t="str">
            <v>800100</v>
          </cell>
          <cell r="C871" t="str">
            <v>Amortization - Stores and fleet</v>
          </cell>
        </row>
        <row r="872">
          <cell r="B872" t="str">
            <v>800500</v>
          </cell>
          <cell r="C872" t="str">
            <v>Amortization - Capital contribution</v>
          </cell>
        </row>
        <row r="873">
          <cell r="B873" t="str">
            <v>811500</v>
          </cell>
          <cell r="C873" t="str">
            <v>Unrealized gain on foreign currency exchange</v>
          </cell>
        </row>
        <row r="874">
          <cell r="B874" t="str">
            <v>811600</v>
          </cell>
          <cell r="C874" t="str">
            <v>Unrealized loss on foreign currency exchange</v>
          </cell>
        </row>
        <row r="875">
          <cell r="B875" t="str">
            <v>812000</v>
          </cell>
          <cell r="C875" t="str">
            <v>Interest expense</v>
          </cell>
        </row>
        <row r="876">
          <cell r="B876" t="str">
            <v>819000</v>
          </cell>
          <cell r="C876" t="str">
            <v>Other interest expense</v>
          </cell>
        </row>
        <row r="877">
          <cell r="B877" t="str">
            <v>830000</v>
          </cell>
          <cell r="C877" t="str">
            <v>Gain/loss on sale of assets</v>
          </cell>
        </row>
        <row r="878">
          <cell r="B878" t="str">
            <v>832000</v>
          </cell>
          <cell r="C878" t="str">
            <v>Gain/loss on disposal of assets</v>
          </cell>
        </row>
        <row r="879">
          <cell r="B879" t="str">
            <v>840000</v>
          </cell>
          <cell r="C879" t="str">
            <v>Minority interest expense</v>
          </cell>
        </row>
        <row r="880">
          <cell r="B880" t="str">
            <v>851000</v>
          </cell>
          <cell r="C880" t="str">
            <v>Payment in lieu of taxes - Federal</v>
          </cell>
        </row>
        <row r="881">
          <cell r="B881" t="str">
            <v>852000</v>
          </cell>
          <cell r="C881" t="str">
            <v>Payment in lieu of taxes - Provincial</v>
          </cell>
        </row>
        <row r="882">
          <cell r="B882" t="str">
            <v>853000</v>
          </cell>
          <cell r="C882" t="str">
            <v>Capital tax</v>
          </cell>
        </row>
        <row r="883">
          <cell r="B883" t="str">
            <v>860000</v>
          </cell>
          <cell r="C883" t="str">
            <v>Extraordinary income - Gross</v>
          </cell>
        </row>
        <row r="884">
          <cell r="B884" t="str">
            <v>860500</v>
          </cell>
          <cell r="C884" t="str">
            <v>Extraordinary losses - Gross</v>
          </cell>
        </row>
        <row r="885">
          <cell r="B885" t="str">
            <v>861000</v>
          </cell>
          <cell r="C885" t="str">
            <v>Extraordinary items - Tax effect</v>
          </cell>
        </row>
        <row r="886">
          <cell r="B886" t="str">
            <v>881000</v>
          </cell>
          <cell r="C886" t="str">
            <v>Foreign currency translation adjustment</v>
          </cell>
        </row>
        <row r="887">
          <cell r="B887" t="str">
            <v>885000</v>
          </cell>
          <cell r="C887" t="str">
            <v>Gain/loss on tax w/ currency translation</v>
          </cell>
        </row>
        <row r="888">
          <cell r="B888" t="str">
            <v>899900</v>
          </cell>
          <cell r="C888" t="str">
            <v>Depreciation and amortization (Reporting purposes only)</v>
          </cell>
        </row>
        <row r="889">
          <cell r="B889" t="str">
            <v>899910</v>
          </cell>
          <cell r="C889" t="str">
            <v>Income and large corporations taxes (Reporting purposes only)</v>
          </cell>
        </row>
        <row r="890">
          <cell r="B890" t="str">
            <v>900000</v>
          </cell>
          <cell r="C890" t="str">
            <v>Payroll burden - Costs recovered</v>
          </cell>
        </row>
        <row r="891">
          <cell r="B891" t="str">
            <v>900100</v>
          </cell>
          <cell r="C891" t="str">
            <v>Payroll burden - Costs allocated in</v>
          </cell>
        </row>
        <row r="892">
          <cell r="B892" t="str">
            <v>901000</v>
          </cell>
          <cell r="C892" t="str">
            <v>Fleet burden - Costs recovered</v>
          </cell>
        </row>
        <row r="893">
          <cell r="B893" t="str">
            <v>902000</v>
          </cell>
          <cell r="C893" t="str">
            <v>Stores burden - Costs recovered</v>
          </cell>
        </row>
        <row r="894">
          <cell r="B894" t="str">
            <v>902500</v>
          </cell>
          <cell r="C894" t="str">
            <v>Procurement burden - Costs recovered</v>
          </cell>
        </row>
        <row r="895">
          <cell r="B895" t="str">
            <v>903000</v>
          </cell>
          <cell r="C895" t="str">
            <v>Engineering burden - Costs recovered</v>
          </cell>
        </row>
        <row r="896">
          <cell r="B896" t="str">
            <v>903100</v>
          </cell>
          <cell r="C896" t="str">
            <v>Engineering cost centre - Costs recovered</v>
          </cell>
        </row>
        <row r="897">
          <cell r="B897" t="str">
            <v>903200</v>
          </cell>
          <cell r="C897" t="str">
            <v>Capital planning - Costs recovered</v>
          </cell>
        </row>
        <row r="898">
          <cell r="B898" t="str">
            <v>905000</v>
          </cell>
          <cell r="C898" t="str">
            <v>Building costs - Costs recovered</v>
          </cell>
        </row>
        <row r="899">
          <cell r="B899" t="str">
            <v>906000</v>
          </cell>
          <cell r="C899" t="str">
            <v>PC services costs - Costs recovered</v>
          </cell>
        </row>
        <row r="900">
          <cell r="B900" t="str">
            <v>906200</v>
          </cell>
          <cell r="C900" t="str">
            <v>Business applications - Costs recovered</v>
          </cell>
        </row>
        <row r="901">
          <cell r="B901" t="str">
            <v>910000</v>
          </cell>
          <cell r="C901" t="str">
            <v>Payroll burden - Costs allocated in</v>
          </cell>
        </row>
        <row r="902">
          <cell r="B902" t="str">
            <v>911000</v>
          </cell>
          <cell r="C902" t="str">
            <v>Fleet burden - Costs allocated in</v>
          </cell>
        </row>
        <row r="903">
          <cell r="B903" t="str">
            <v>912000</v>
          </cell>
          <cell r="C903" t="str">
            <v>Stores burden - Costs allocated in</v>
          </cell>
        </row>
        <row r="904">
          <cell r="B904" t="str">
            <v>912500</v>
          </cell>
          <cell r="C904" t="str">
            <v>Procurement burden - Costs allocated in</v>
          </cell>
        </row>
        <row r="905">
          <cell r="B905" t="str">
            <v>913000</v>
          </cell>
          <cell r="C905" t="str">
            <v>Engineering burden - Costs allocated in</v>
          </cell>
        </row>
        <row r="906">
          <cell r="B906" t="str">
            <v>913100</v>
          </cell>
          <cell r="C906" t="str">
            <v>Engineering cost centre - Costs allocated in</v>
          </cell>
        </row>
        <row r="907">
          <cell r="B907" t="str">
            <v>913200</v>
          </cell>
          <cell r="C907" t="str">
            <v>Capital planning - Costs allocated in</v>
          </cell>
        </row>
        <row r="908">
          <cell r="B908" t="str">
            <v>915000</v>
          </cell>
          <cell r="C908" t="str">
            <v>Building costs - Costs allocated in</v>
          </cell>
        </row>
        <row r="909">
          <cell r="B909" t="str">
            <v>916000</v>
          </cell>
          <cell r="C909" t="str">
            <v>PC services costs - Costs allocated in</v>
          </cell>
        </row>
        <row r="910">
          <cell r="B910" t="str">
            <v>916200</v>
          </cell>
          <cell r="C910" t="str">
            <v>Business applications - Costs allocated in</v>
          </cell>
        </row>
        <row r="911">
          <cell r="B911" t="str">
            <v>920000</v>
          </cell>
          <cell r="C911" t="str">
            <v>Variance account - Payroll burden</v>
          </cell>
        </row>
        <row r="912">
          <cell r="B912" t="str">
            <v>921000</v>
          </cell>
          <cell r="C912" t="str">
            <v>Variance account - Fleet burden</v>
          </cell>
        </row>
        <row r="913">
          <cell r="B913" t="str">
            <v>922000</v>
          </cell>
          <cell r="C913" t="str">
            <v>Variance account - Stores burden</v>
          </cell>
        </row>
        <row r="914">
          <cell r="B914" t="str">
            <v>923000</v>
          </cell>
          <cell r="C914" t="str">
            <v>Variance account - Engineering burden</v>
          </cell>
        </row>
        <row r="915">
          <cell r="B915" t="str">
            <v>930000</v>
          </cell>
          <cell r="C915" t="str">
            <v>Customer Service - Department contra account</v>
          </cell>
        </row>
        <row r="916">
          <cell r="B916" t="str">
            <v>940000</v>
          </cell>
          <cell r="C916" t="str">
            <v>Smater meter - OM&amp;A Contra</v>
          </cell>
        </row>
        <row r="917">
          <cell r="B917" t="str">
            <v>940010</v>
          </cell>
          <cell r="C917" t="str">
            <v>Smater meter - Depreciation Contra</v>
          </cell>
        </row>
        <row r="918">
          <cell r="B918" t="str">
            <v>980000</v>
          </cell>
          <cell r="C918" t="str">
            <v>Cost recovery account</v>
          </cell>
        </row>
        <row r="919">
          <cell r="B919" t="str">
            <v>999999</v>
          </cell>
          <cell r="C919" t="str">
            <v>Consolidation clearing - Income statement</v>
          </cell>
        </row>
        <row r="928">
          <cell r="D928" t="str">
            <v>Travel and accommodations</v>
          </cell>
        </row>
        <row r="929">
          <cell r="D929" t="str">
            <v>Advertising</v>
          </cell>
        </row>
        <row r="930">
          <cell r="D930" t="str">
            <v>Travel and accommodations</v>
          </cell>
        </row>
        <row r="931">
          <cell r="D931" t="str">
            <v>Other employee compensation</v>
          </cell>
        </row>
        <row r="932">
          <cell r="D932" t="str">
            <v>Telephone</v>
          </cell>
        </row>
        <row r="933">
          <cell r="D933" t="str">
            <v>Dues and subscriptions</v>
          </cell>
        </row>
        <row r="934">
          <cell r="D934" t="str">
            <v>Employee promotions</v>
          </cell>
        </row>
        <row r="935">
          <cell r="D935" t="str">
            <v>Subscriptions and memberships</v>
          </cell>
        </row>
        <row r="936">
          <cell r="D936" t="str">
            <v>Freight postage and delivery</v>
          </cell>
        </row>
        <row r="937">
          <cell r="D937" t="str">
            <v>Maintenance supplies</v>
          </cell>
        </row>
        <row r="938">
          <cell r="D938" t="str">
            <v>Marketing</v>
          </cell>
        </row>
        <row r="939">
          <cell r="D939" t="str">
            <v>Meals and entertainment</v>
          </cell>
        </row>
        <row r="940">
          <cell r="D940" t="str">
            <v>Meals and entertainment</v>
          </cell>
        </row>
        <row r="941">
          <cell r="D941" t="str">
            <v>Meals and entertainment</v>
          </cell>
        </row>
        <row r="942">
          <cell r="D942" t="str">
            <v>Mileage</v>
          </cell>
        </row>
        <row r="943">
          <cell r="D943" t="str">
            <v>Other employee compensation</v>
          </cell>
        </row>
        <row r="944">
          <cell r="D944" t="str">
            <v>General office supplies</v>
          </cell>
        </row>
        <row r="945">
          <cell r="D945" t="str">
            <v>Travel and accommodations</v>
          </cell>
        </row>
        <row r="946">
          <cell r="D946" t="str">
            <v>Subscriptions and memberships</v>
          </cell>
        </row>
        <row r="947">
          <cell r="D947" t="str">
            <v>Repairs and maintenance - Building</v>
          </cell>
        </row>
        <row r="948">
          <cell r="D948" t="str">
            <v>Repairs and maintenance - Equipment</v>
          </cell>
        </row>
        <row r="949">
          <cell r="D949" t="str">
            <v>Small tools</v>
          </cell>
        </row>
        <row r="950">
          <cell r="D950" t="str">
            <v>Safety</v>
          </cell>
        </row>
        <row r="951">
          <cell r="D951" t="str">
            <v>Promotions</v>
          </cell>
        </row>
        <row r="952">
          <cell r="D952" t="str">
            <v>Software license and maintenance</v>
          </cell>
        </row>
        <row r="953">
          <cell r="D953" t="str">
            <v>Training and development</v>
          </cell>
        </row>
        <row r="954">
          <cell r="D954" t="str">
            <v>Travel and accommodations</v>
          </cell>
        </row>
        <row r="955">
          <cell r="D955" t="str">
            <v>Training and development</v>
          </cell>
        </row>
        <row r="956">
          <cell r="D956" t="str">
            <v>Other employee compensation</v>
          </cell>
        </row>
      </sheetData>
      <sheetData sheetId="5"/>
      <sheetData sheetId="6"/>
      <sheetData sheetId="7"/>
      <sheetData sheetId="8">
        <row r="7">
          <cell r="S7" t="str">
            <v>Student - Workorder</v>
          </cell>
          <cell r="U7" t="str">
            <v>Student - Project</v>
          </cell>
        </row>
        <row r="8">
          <cell r="S8">
            <v>0</v>
          </cell>
          <cell r="U8" t="str">
            <v>DIRECTOR, CUSTOMER CONNECTIONS</v>
          </cell>
        </row>
        <row r="9">
          <cell r="S9">
            <v>0</v>
          </cell>
          <cell r="U9">
            <v>0</v>
          </cell>
        </row>
        <row r="10">
          <cell r="S10">
            <v>0</v>
          </cell>
          <cell r="U10">
            <v>0</v>
          </cell>
        </row>
        <row r="11">
          <cell r="S11">
            <v>0</v>
          </cell>
          <cell r="U11">
            <v>0</v>
          </cell>
        </row>
        <row r="12">
          <cell r="S12">
            <v>0</v>
          </cell>
          <cell r="U12">
            <v>0</v>
          </cell>
        </row>
        <row r="13">
          <cell r="S13">
            <v>0</v>
          </cell>
          <cell r="U13">
            <v>0</v>
          </cell>
        </row>
        <row r="14">
          <cell r="S14">
            <v>0</v>
          </cell>
          <cell r="U14">
            <v>0</v>
          </cell>
        </row>
        <row r="15">
          <cell r="S15">
            <v>0</v>
          </cell>
          <cell r="U15">
            <v>0</v>
          </cell>
        </row>
        <row r="16">
          <cell r="S16">
            <v>0</v>
          </cell>
          <cell r="U16">
            <v>0</v>
          </cell>
        </row>
        <row r="17">
          <cell r="S17">
            <v>0</v>
          </cell>
          <cell r="U17">
            <v>0</v>
          </cell>
        </row>
        <row r="18">
          <cell r="S18">
            <v>0</v>
          </cell>
          <cell r="U18">
            <v>0</v>
          </cell>
        </row>
        <row r="19">
          <cell r="S19">
            <v>0</v>
          </cell>
          <cell r="U19">
            <v>0</v>
          </cell>
        </row>
        <row r="20">
          <cell r="S20">
            <v>0</v>
          </cell>
          <cell r="U20">
            <v>0</v>
          </cell>
        </row>
        <row r="21">
          <cell r="S21">
            <v>0</v>
          </cell>
          <cell r="U21">
            <v>0</v>
          </cell>
        </row>
        <row r="22">
          <cell r="S22">
            <v>0</v>
          </cell>
          <cell r="U22">
            <v>0</v>
          </cell>
        </row>
        <row r="23">
          <cell r="S23">
            <v>0</v>
          </cell>
          <cell r="U23">
            <v>0</v>
          </cell>
        </row>
        <row r="24">
          <cell r="S24">
            <v>0</v>
          </cell>
          <cell r="U24">
            <v>0</v>
          </cell>
        </row>
        <row r="25">
          <cell r="S25">
            <v>0</v>
          </cell>
          <cell r="U25">
            <v>0</v>
          </cell>
        </row>
        <row r="26">
          <cell r="S26">
            <v>0</v>
          </cell>
          <cell r="U26">
            <v>0</v>
          </cell>
        </row>
        <row r="27">
          <cell r="S27">
            <v>0</v>
          </cell>
          <cell r="U27">
            <v>0</v>
          </cell>
        </row>
        <row r="28">
          <cell r="S28">
            <v>0</v>
          </cell>
          <cell r="U28">
            <v>0</v>
          </cell>
        </row>
        <row r="29">
          <cell r="S29">
            <v>0</v>
          </cell>
          <cell r="U29">
            <v>0</v>
          </cell>
        </row>
        <row r="30">
          <cell r="S30">
            <v>0</v>
          </cell>
          <cell r="U30">
            <v>0</v>
          </cell>
        </row>
        <row r="31">
          <cell r="S31">
            <v>0</v>
          </cell>
          <cell r="U31">
            <v>0</v>
          </cell>
        </row>
        <row r="32">
          <cell r="S32">
            <v>0</v>
          </cell>
          <cell r="U32">
            <v>0</v>
          </cell>
        </row>
        <row r="33">
          <cell r="S33">
            <v>0</v>
          </cell>
          <cell r="U33">
            <v>0</v>
          </cell>
        </row>
        <row r="34">
          <cell r="S34">
            <v>0</v>
          </cell>
          <cell r="U34">
            <v>0</v>
          </cell>
        </row>
        <row r="35">
          <cell r="S35">
            <v>0</v>
          </cell>
          <cell r="U35">
            <v>0</v>
          </cell>
        </row>
        <row r="36">
          <cell r="S36">
            <v>0</v>
          </cell>
          <cell r="U36">
            <v>0</v>
          </cell>
        </row>
        <row r="37">
          <cell r="S37">
            <v>0</v>
          </cell>
          <cell r="U37">
            <v>0</v>
          </cell>
        </row>
        <row r="38">
          <cell r="S38">
            <v>0</v>
          </cell>
          <cell r="U38">
            <v>0</v>
          </cell>
        </row>
        <row r="39">
          <cell r="S39">
            <v>0</v>
          </cell>
          <cell r="U39">
            <v>0</v>
          </cell>
        </row>
        <row r="40">
          <cell r="S40">
            <v>0</v>
          </cell>
          <cell r="U40">
            <v>0</v>
          </cell>
        </row>
        <row r="41">
          <cell r="S41">
            <v>0</v>
          </cell>
          <cell r="U41">
            <v>0</v>
          </cell>
        </row>
        <row r="42">
          <cell r="S42">
            <v>0</v>
          </cell>
          <cell r="U42">
            <v>0</v>
          </cell>
        </row>
        <row r="43">
          <cell r="S43">
            <v>0</v>
          </cell>
          <cell r="U43">
            <v>0</v>
          </cell>
        </row>
        <row r="44">
          <cell r="S44">
            <v>0</v>
          </cell>
          <cell r="U44">
            <v>0</v>
          </cell>
        </row>
        <row r="45">
          <cell r="S45">
            <v>0</v>
          </cell>
          <cell r="U45">
            <v>0</v>
          </cell>
        </row>
        <row r="46">
          <cell r="S46">
            <v>0</v>
          </cell>
          <cell r="U46">
            <v>0</v>
          </cell>
        </row>
        <row r="47">
          <cell r="S47">
            <v>0</v>
          </cell>
          <cell r="U47">
            <v>0</v>
          </cell>
        </row>
        <row r="48">
          <cell r="S48">
            <v>0</v>
          </cell>
          <cell r="U48">
            <v>0</v>
          </cell>
        </row>
        <row r="49">
          <cell r="S49">
            <v>0</v>
          </cell>
          <cell r="U49">
            <v>0</v>
          </cell>
        </row>
        <row r="50">
          <cell r="S50">
            <v>0</v>
          </cell>
          <cell r="U50">
            <v>0</v>
          </cell>
        </row>
        <row r="51">
          <cell r="S51">
            <v>0</v>
          </cell>
          <cell r="U51">
            <v>0</v>
          </cell>
        </row>
        <row r="52">
          <cell r="S52">
            <v>0</v>
          </cell>
          <cell r="U52">
            <v>0</v>
          </cell>
        </row>
        <row r="53">
          <cell r="S53">
            <v>0</v>
          </cell>
          <cell r="U53">
            <v>0</v>
          </cell>
        </row>
        <row r="54">
          <cell r="S54">
            <v>0</v>
          </cell>
          <cell r="U54">
            <v>0</v>
          </cell>
        </row>
        <row r="55">
          <cell r="S55">
            <v>0</v>
          </cell>
          <cell r="U55">
            <v>0</v>
          </cell>
        </row>
        <row r="56">
          <cell r="S56">
            <v>0</v>
          </cell>
          <cell r="U56">
            <v>0</v>
          </cell>
        </row>
        <row r="57">
          <cell r="S57">
            <v>0</v>
          </cell>
          <cell r="U57">
            <v>0</v>
          </cell>
        </row>
        <row r="58">
          <cell r="S58">
            <v>0</v>
          </cell>
          <cell r="U58">
            <v>0</v>
          </cell>
        </row>
        <row r="59">
          <cell r="S59">
            <v>0</v>
          </cell>
          <cell r="U59">
            <v>0</v>
          </cell>
        </row>
        <row r="60">
          <cell r="S60">
            <v>0</v>
          </cell>
          <cell r="U60">
            <v>0</v>
          </cell>
        </row>
        <row r="61">
          <cell r="S61">
            <v>0</v>
          </cell>
          <cell r="U61">
            <v>0</v>
          </cell>
        </row>
        <row r="62">
          <cell r="S62">
            <v>0</v>
          </cell>
          <cell r="U62">
            <v>0</v>
          </cell>
        </row>
        <row r="63">
          <cell r="S63">
            <v>0</v>
          </cell>
          <cell r="U63">
            <v>0</v>
          </cell>
        </row>
        <row r="64">
          <cell r="S64">
            <v>0</v>
          </cell>
          <cell r="U64">
            <v>0</v>
          </cell>
        </row>
        <row r="65">
          <cell r="S65">
            <v>0</v>
          </cell>
          <cell r="U65">
            <v>0</v>
          </cell>
        </row>
        <row r="66">
          <cell r="S66">
            <v>0</v>
          </cell>
          <cell r="U66">
            <v>0</v>
          </cell>
        </row>
        <row r="67">
          <cell r="S67">
            <v>0</v>
          </cell>
          <cell r="U67">
            <v>0</v>
          </cell>
        </row>
        <row r="68">
          <cell r="S68">
            <v>0</v>
          </cell>
          <cell r="U68">
            <v>0</v>
          </cell>
        </row>
        <row r="69">
          <cell r="S69">
            <v>0</v>
          </cell>
          <cell r="U69">
            <v>0</v>
          </cell>
        </row>
        <row r="70">
          <cell r="S70">
            <v>0</v>
          </cell>
          <cell r="U70">
            <v>0</v>
          </cell>
        </row>
        <row r="71">
          <cell r="S71">
            <v>0</v>
          </cell>
          <cell r="U71">
            <v>0</v>
          </cell>
        </row>
        <row r="72">
          <cell r="S72">
            <v>0</v>
          </cell>
          <cell r="U72">
            <v>0</v>
          </cell>
        </row>
        <row r="73">
          <cell r="S73">
            <v>0</v>
          </cell>
          <cell r="U73">
            <v>0</v>
          </cell>
        </row>
        <row r="74">
          <cell r="S74">
            <v>0</v>
          </cell>
          <cell r="U74">
            <v>0</v>
          </cell>
        </row>
        <row r="75">
          <cell r="S75">
            <v>0</v>
          </cell>
          <cell r="U75">
            <v>0</v>
          </cell>
        </row>
        <row r="76">
          <cell r="S76">
            <v>0</v>
          </cell>
          <cell r="U76">
            <v>0</v>
          </cell>
        </row>
        <row r="77">
          <cell r="S77">
            <v>0</v>
          </cell>
          <cell r="U77">
            <v>0</v>
          </cell>
        </row>
        <row r="78">
          <cell r="S78">
            <v>0</v>
          </cell>
          <cell r="U78">
            <v>0</v>
          </cell>
        </row>
        <row r="79">
          <cell r="S79">
            <v>0</v>
          </cell>
          <cell r="U79">
            <v>0</v>
          </cell>
        </row>
        <row r="80">
          <cell r="S80">
            <v>0</v>
          </cell>
          <cell r="U80">
            <v>0</v>
          </cell>
        </row>
        <row r="81">
          <cell r="S81">
            <v>0</v>
          </cell>
          <cell r="U81">
            <v>0</v>
          </cell>
        </row>
        <row r="82">
          <cell r="S82">
            <v>0</v>
          </cell>
          <cell r="U82">
            <v>0</v>
          </cell>
        </row>
        <row r="83">
          <cell r="S83">
            <v>0</v>
          </cell>
          <cell r="U83">
            <v>0</v>
          </cell>
        </row>
        <row r="84">
          <cell r="S84">
            <v>0</v>
          </cell>
          <cell r="U84">
            <v>0</v>
          </cell>
        </row>
        <row r="85">
          <cell r="S85">
            <v>0</v>
          </cell>
          <cell r="U85">
            <v>0</v>
          </cell>
        </row>
        <row r="86">
          <cell r="S86">
            <v>0</v>
          </cell>
          <cell r="U86">
            <v>0</v>
          </cell>
        </row>
        <row r="87">
          <cell r="S87">
            <v>0</v>
          </cell>
          <cell r="U87">
            <v>0</v>
          </cell>
        </row>
        <row r="88">
          <cell r="S88">
            <v>0</v>
          </cell>
          <cell r="U88">
            <v>0</v>
          </cell>
        </row>
        <row r="89">
          <cell r="S89">
            <v>0</v>
          </cell>
          <cell r="U89">
            <v>0</v>
          </cell>
        </row>
        <row r="90">
          <cell r="S90">
            <v>0</v>
          </cell>
          <cell r="U90">
            <v>0</v>
          </cell>
        </row>
        <row r="91">
          <cell r="S91">
            <v>0</v>
          </cell>
          <cell r="U91">
            <v>0</v>
          </cell>
        </row>
        <row r="92">
          <cell r="S92">
            <v>0</v>
          </cell>
          <cell r="U92">
            <v>0</v>
          </cell>
        </row>
        <row r="93">
          <cell r="S93">
            <v>0</v>
          </cell>
          <cell r="U93">
            <v>0</v>
          </cell>
        </row>
        <row r="94">
          <cell r="S94">
            <v>0</v>
          </cell>
          <cell r="U94">
            <v>0</v>
          </cell>
        </row>
        <row r="95">
          <cell r="S95">
            <v>0</v>
          </cell>
          <cell r="U95">
            <v>0</v>
          </cell>
        </row>
        <row r="96">
          <cell r="S96">
            <v>0</v>
          </cell>
          <cell r="U96">
            <v>0</v>
          </cell>
        </row>
        <row r="97">
          <cell r="S97">
            <v>0</v>
          </cell>
          <cell r="U97">
            <v>0</v>
          </cell>
        </row>
        <row r="98">
          <cell r="S98">
            <v>0</v>
          </cell>
          <cell r="U98">
            <v>0</v>
          </cell>
        </row>
        <row r="99">
          <cell r="S99">
            <v>0</v>
          </cell>
          <cell r="U99">
            <v>0</v>
          </cell>
        </row>
        <row r="100">
          <cell r="S100">
            <v>0</v>
          </cell>
          <cell r="U100">
            <v>0</v>
          </cell>
        </row>
        <row r="101">
          <cell r="S101">
            <v>0</v>
          </cell>
          <cell r="U101">
            <v>0</v>
          </cell>
        </row>
        <row r="102">
          <cell r="S102">
            <v>0</v>
          </cell>
          <cell r="U102">
            <v>0</v>
          </cell>
        </row>
        <row r="103">
          <cell r="S103">
            <v>0</v>
          </cell>
          <cell r="U103">
            <v>0</v>
          </cell>
        </row>
        <row r="104">
          <cell r="S104">
            <v>0</v>
          </cell>
          <cell r="U104">
            <v>0</v>
          </cell>
        </row>
        <row r="105">
          <cell r="S105">
            <v>0</v>
          </cell>
          <cell r="U105">
            <v>0</v>
          </cell>
        </row>
        <row r="106">
          <cell r="S106">
            <v>0</v>
          </cell>
          <cell r="U106">
            <v>0</v>
          </cell>
        </row>
        <row r="107">
          <cell r="S107">
            <v>0</v>
          </cell>
          <cell r="U107">
            <v>0</v>
          </cell>
        </row>
        <row r="108">
          <cell r="S108">
            <v>0</v>
          </cell>
          <cell r="U108">
            <v>0</v>
          </cell>
        </row>
        <row r="109">
          <cell r="S109">
            <v>0</v>
          </cell>
          <cell r="U109">
            <v>0</v>
          </cell>
        </row>
        <row r="110">
          <cell r="S110">
            <v>0</v>
          </cell>
          <cell r="U110">
            <v>0</v>
          </cell>
        </row>
        <row r="111">
          <cell r="S111">
            <v>0</v>
          </cell>
          <cell r="U111">
            <v>0</v>
          </cell>
        </row>
        <row r="112">
          <cell r="S112">
            <v>0</v>
          </cell>
          <cell r="U112">
            <v>0</v>
          </cell>
        </row>
        <row r="113">
          <cell r="S113">
            <v>0</v>
          </cell>
          <cell r="U113">
            <v>0</v>
          </cell>
        </row>
        <row r="114">
          <cell r="S114">
            <v>0</v>
          </cell>
          <cell r="U114">
            <v>0</v>
          </cell>
        </row>
        <row r="115">
          <cell r="S115">
            <v>0</v>
          </cell>
          <cell r="U115">
            <v>0</v>
          </cell>
        </row>
        <row r="116">
          <cell r="S116">
            <v>0</v>
          </cell>
          <cell r="U116">
            <v>0</v>
          </cell>
        </row>
        <row r="117">
          <cell r="S117">
            <v>0</v>
          </cell>
          <cell r="U117">
            <v>0</v>
          </cell>
        </row>
        <row r="118">
          <cell r="S118">
            <v>0</v>
          </cell>
          <cell r="U118">
            <v>0</v>
          </cell>
        </row>
        <row r="119">
          <cell r="S119">
            <v>0</v>
          </cell>
          <cell r="U119">
            <v>0</v>
          </cell>
        </row>
        <row r="120">
          <cell r="S120">
            <v>0</v>
          </cell>
          <cell r="U120">
            <v>0</v>
          </cell>
        </row>
        <row r="121">
          <cell r="S121">
            <v>0</v>
          </cell>
          <cell r="U121">
            <v>0</v>
          </cell>
        </row>
        <row r="122">
          <cell r="S122">
            <v>0</v>
          </cell>
          <cell r="U122">
            <v>0</v>
          </cell>
        </row>
        <row r="123">
          <cell r="S123">
            <v>0</v>
          </cell>
          <cell r="U123">
            <v>0</v>
          </cell>
        </row>
        <row r="124">
          <cell r="S124">
            <v>0</v>
          </cell>
          <cell r="U124">
            <v>0</v>
          </cell>
        </row>
        <row r="125">
          <cell r="S125">
            <v>0</v>
          </cell>
          <cell r="U125">
            <v>0</v>
          </cell>
        </row>
        <row r="126">
          <cell r="S126">
            <v>0</v>
          </cell>
          <cell r="U126">
            <v>0</v>
          </cell>
        </row>
        <row r="127">
          <cell r="S127">
            <v>0</v>
          </cell>
          <cell r="U127">
            <v>0</v>
          </cell>
        </row>
        <row r="128">
          <cell r="S128">
            <v>0</v>
          </cell>
          <cell r="U128">
            <v>0</v>
          </cell>
        </row>
        <row r="129">
          <cell r="S129">
            <v>0</v>
          </cell>
          <cell r="U129">
            <v>0</v>
          </cell>
        </row>
        <row r="130">
          <cell r="S130">
            <v>0</v>
          </cell>
          <cell r="U130">
            <v>0</v>
          </cell>
        </row>
        <row r="131">
          <cell r="S131">
            <v>0</v>
          </cell>
          <cell r="U131">
            <v>0</v>
          </cell>
        </row>
        <row r="132">
          <cell r="S132">
            <v>0</v>
          </cell>
          <cell r="U132">
            <v>0</v>
          </cell>
        </row>
        <row r="133">
          <cell r="S133">
            <v>0</v>
          </cell>
          <cell r="U133">
            <v>0</v>
          </cell>
        </row>
        <row r="134">
          <cell r="S134">
            <v>0</v>
          </cell>
          <cell r="U134">
            <v>0</v>
          </cell>
        </row>
        <row r="135">
          <cell r="S135">
            <v>0</v>
          </cell>
          <cell r="U135">
            <v>0</v>
          </cell>
        </row>
        <row r="136">
          <cell r="S136">
            <v>0</v>
          </cell>
          <cell r="U136">
            <v>0</v>
          </cell>
        </row>
        <row r="137">
          <cell r="S137">
            <v>0</v>
          </cell>
          <cell r="U137">
            <v>0</v>
          </cell>
        </row>
      </sheetData>
      <sheetData sheetId="9"/>
      <sheetData sheetId="1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IFRS Lead Sheet"/>
      <sheetName val="Leadsheet"/>
      <sheetName val="Summary_Rate Reconciliation"/>
      <sheetName val="FIT - Note Disc"/>
      <sheetName val="Journal Entries"/>
      <sheetName val="Tax Continuity Schedule"/>
      <sheetName val="PY Provision to Actual"/>
      <sheetName val="Current Taxes"/>
      <sheetName val="Current Taxes - Prov."/>
      <sheetName val="Future Taxes"/>
      <sheetName val="UCC Bump"/>
      <sheetName val="Valuation Allowance"/>
      <sheetName val="MY Reversal"/>
      <sheetName val="Tax Rates"/>
      <sheetName val="Sch 4 - Losses"/>
      <sheetName val="Sch 5 - Prov Allocation"/>
      <sheetName val="Sch 6 - CG &amp; CL"/>
      <sheetName val="Sch 8 - UCC"/>
      <sheetName val="Cap Asset Reversal"/>
      <sheetName val="Sch 10 - ECE"/>
      <sheetName val="Sch 13 &amp; 13S"/>
      <sheetName val="661 - SR&amp;ED"/>
      <sheetName val="Sch 31 - ITC"/>
      <sheetName val="Cap Tax - General Corp"/>
      <sheetName val="TaxPrep Pull"/>
      <sheetName val="TaxPrep Push"/>
    </sheetNames>
    <sheetDataSet>
      <sheetData sheetId="0"/>
      <sheetData sheetId="1">
        <row r="8">
          <cell r="C8">
            <v>42369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F8">
            <v>1614798</v>
          </cell>
        </row>
        <row r="272">
          <cell r="F272">
            <v>0</v>
          </cell>
        </row>
        <row r="276">
          <cell r="F276">
            <v>-3562</v>
          </cell>
        </row>
        <row r="282">
          <cell r="F282">
            <v>248586.51902011014</v>
          </cell>
        </row>
      </sheetData>
      <sheetData sheetId="10"/>
      <sheetData sheetId="11">
        <row r="303">
          <cell r="R303">
            <v>0</v>
          </cell>
        </row>
        <row r="311">
          <cell r="Q311">
            <v>278300.01859874919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/>
      <sheetData sheetId="1">
        <row r="21">
          <cell r="B21">
            <v>580684.99</v>
          </cell>
        </row>
        <row r="22">
          <cell r="B22">
            <v>349191.33</v>
          </cell>
        </row>
        <row r="25">
          <cell r="C25">
            <v>728450.79099999997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f &gt;&gt;"/>
      <sheetName val="1a. Acct"/>
      <sheetName val="1b. CC Comb"/>
      <sheetName val="1d. HC Rates"/>
      <sheetName val="1e. Forecast Mapping"/>
      <sheetName val="2. Realized Payroll &gt;&gt;"/>
      <sheetName val="2a. YTD Var"/>
      <sheetName val="2b. Pivot"/>
      <sheetName val="2c. Adj "/>
      <sheetName val="3. Operating &gt;&gt;"/>
      <sheetName val="3a. YTD Var"/>
      <sheetName val="3b. Pivot"/>
      <sheetName val="5. Templates"/>
      <sheetName val="5a. OPEX"/>
      <sheetName val="5b. CAPEX"/>
      <sheetName val="5c. HEAD"/>
      <sheetName val="5d. Adj"/>
      <sheetName val="6. Future Payroll &gt;&gt;"/>
      <sheetName val="6a. Budget"/>
      <sheetName val="6b. Forecast"/>
      <sheetName val="6c. Adj"/>
      <sheetName val="6d. Perm Redux"/>
      <sheetName val="7. Dist Cost &gt;&gt;"/>
      <sheetName val="7a. Alloc Percent"/>
      <sheetName val="7b. No of PCs"/>
      <sheetName val="7c. Allocation Entries"/>
      <sheetName val="8. Consol &gt;&gt;"/>
      <sheetName val="8a. 2012 EDO - Details"/>
      <sheetName val="New Mapping Table"/>
      <sheetName val="Data Dashboard"/>
      <sheetName val="8b. FRS Transfer"/>
      <sheetName val="8d. Taxes"/>
      <sheetName val="8e. Frcst Smmry Extract"/>
      <sheetName val="8f. Forecast Summary"/>
      <sheetName val="8g. Finance Cuts"/>
      <sheetName val="8h. FRS Pivot"/>
      <sheetName val="8i. Detailed Pivot"/>
      <sheetName val="8j. Payroll Savings"/>
      <sheetName val="9. Review &gt;&gt;"/>
      <sheetName val="9a. Variance Analysis"/>
      <sheetName val="9b. CC Variance"/>
      <sheetName val="9c. Realized Payroll Savings"/>
      <sheetName val="9d. Future Payroll Savings"/>
      <sheetName val="10. Reporting &gt;&gt;"/>
      <sheetName val="10a. EDO - Inc St"/>
      <sheetName val="10b. EDO - Mgmt Fee"/>
      <sheetName val="10c. CS - Inc St"/>
      <sheetName val="10d. HHI - Inc St"/>
      <sheetName val="10e. Solar PV - Inc St"/>
      <sheetName val="10f. CDM - Inc St"/>
      <sheetName val="10g. HESI - Inc St"/>
      <sheetName val="10h. Eliminations"/>
      <sheetName val="10i. HHI Cons Inc Stmt"/>
      <sheetName val="11. Inputs-Financial Mod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3">
          <cell r="A13" t="str">
            <v>100-101</v>
          </cell>
          <cell r="B13">
            <v>100</v>
          </cell>
          <cell r="C13">
            <v>101</v>
          </cell>
          <cell r="D13">
            <v>5</v>
          </cell>
          <cell r="E13">
            <v>0</v>
          </cell>
          <cell r="F13">
            <v>1.1876484560570071E-2</v>
          </cell>
          <cell r="G13">
            <v>1.1876484560570071E-2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200-101</v>
          </cell>
          <cell r="B14">
            <v>200</v>
          </cell>
          <cell r="C14">
            <v>101</v>
          </cell>
          <cell r="D14">
            <v>1</v>
          </cell>
          <cell r="E14">
            <v>0</v>
          </cell>
          <cell r="F14">
            <v>2.3752969121140144E-3</v>
          </cell>
          <cell r="G14">
            <v>2.3752969121140144E-3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201-101</v>
          </cell>
          <cell r="B15">
            <v>201</v>
          </cell>
          <cell r="C15">
            <v>101</v>
          </cell>
          <cell r="D15">
            <v>8</v>
          </cell>
          <cell r="E15">
            <v>0</v>
          </cell>
          <cell r="F15">
            <v>1.9002375296912115E-2</v>
          </cell>
          <cell r="G15">
            <v>1.9002375296912115E-2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205-101</v>
          </cell>
          <cell r="B16">
            <v>205</v>
          </cell>
          <cell r="C16">
            <v>101</v>
          </cell>
          <cell r="D16">
            <v>22</v>
          </cell>
          <cell r="E16">
            <v>0</v>
          </cell>
          <cell r="F16">
            <v>5.2256532066508314E-2</v>
          </cell>
          <cell r="G16">
            <v>5.2256532066508314E-2</v>
          </cell>
          <cell r="H16">
            <v>0</v>
          </cell>
          <cell r="I16">
            <v>0.25</v>
          </cell>
          <cell r="J16">
            <v>0</v>
          </cell>
          <cell r="K16">
            <v>0.27200000000000002</v>
          </cell>
          <cell r="L16">
            <v>0</v>
          </cell>
          <cell r="M16">
            <v>0</v>
          </cell>
          <cell r="N16">
            <v>0.04</v>
          </cell>
        </row>
        <row r="17">
          <cell r="A17" t="str">
            <v>210-101</v>
          </cell>
          <cell r="B17">
            <v>210</v>
          </cell>
          <cell r="C17">
            <v>101</v>
          </cell>
          <cell r="D17">
            <v>17</v>
          </cell>
          <cell r="E17">
            <v>0.2</v>
          </cell>
          <cell r="F17">
            <v>4.0380047505938245E-2</v>
          </cell>
          <cell r="G17">
            <v>4.0380047505938245E-2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 t="str">
            <v>211-101</v>
          </cell>
          <cell r="B18">
            <v>211</v>
          </cell>
          <cell r="C18">
            <v>101</v>
          </cell>
          <cell r="D18">
            <v>28</v>
          </cell>
          <cell r="E18">
            <v>0.2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212-101</v>
          </cell>
          <cell r="B19">
            <v>212</v>
          </cell>
          <cell r="C19">
            <v>101</v>
          </cell>
          <cell r="D19">
            <v>4</v>
          </cell>
          <cell r="E19">
            <v>0.2</v>
          </cell>
          <cell r="F19">
            <v>9.5011876484560574E-3</v>
          </cell>
          <cell r="G19">
            <v>9.5011876484560574E-3</v>
          </cell>
          <cell r="H19">
            <v>0.4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213-101</v>
          </cell>
          <cell r="B20">
            <v>213</v>
          </cell>
          <cell r="C20">
            <v>101</v>
          </cell>
          <cell r="D20">
            <v>0</v>
          </cell>
          <cell r="E20">
            <v>0.2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214-101</v>
          </cell>
          <cell r="B21">
            <v>214</v>
          </cell>
          <cell r="C21">
            <v>101</v>
          </cell>
          <cell r="D21">
            <v>0</v>
          </cell>
          <cell r="E21">
            <v>0.2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293-101</v>
          </cell>
          <cell r="B22">
            <v>293</v>
          </cell>
          <cell r="C22">
            <v>101</v>
          </cell>
          <cell r="D22">
            <v>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300-101</v>
          </cell>
          <cell r="B23">
            <v>300</v>
          </cell>
          <cell r="C23">
            <v>101</v>
          </cell>
          <cell r="D23">
            <v>1</v>
          </cell>
          <cell r="E23">
            <v>0</v>
          </cell>
          <cell r="F23">
            <v>2.3752969121140144E-3</v>
          </cell>
          <cell r="G23">
            <v>2.3752969121140144E-3</v>
          </cell>
          <cell r="H23">
            <v>1.0699999999999999E-2</v>
          </cell>
          <cell r="I23">
            <v>0</v>
          </cell>
          <cell r="J23">
            <v>0</v>
          </cell>
          <cell r="K23">
            <v>0.2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300-102</v>
          </cell>
          <cell r="B24">
            <v>300</v>
          </cell>
          <cell r="C24">
            <v>102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9.0999999999999998E-2</v>
          </cell>
        </row>
        <row r="25">
          <cell r="A25" t="str">
            <v>301-102</v>
          </cell>
          <cell r="B25">
            <v>301</v>
          </cell>
          <cell r="C25">
            <v>102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302-101</v>
          </cell>
          <cell r="B26">
            <v>302</v>
          </cell>
          <cell r="C26">
            <v>101</v>
          </cell>
          <cell r="D26">
            <v>16</v>
          </cell>
          <cell r="E26">
            <v>0</v>
          </cell>
          <cell r="F26">
            <v>3.800475059382423E-2</v>
          </cell>
          <cell r="G26">
            <v>3.800475059382423E-2</v>
          </cell>
          <cell r="H26">
            <v>7.4999999999999997E-2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303-101</v>
          </cell>
          <cell r="B27">
            <v>303</v>
          </cell>
          <cell r="C27">
            <v>101</v>
          </cell>
          <cell r="D27">
            <v>25</v>
          </cell>
          <cell r="E27">
            <v>0</v>
          </cell>
          <cell r="F27">
            <v>5.9382422802850353E-2</v>
          </cell>
          <cell r="G27">
            <v>5.9382422802850353E-2</v>
          </cell>
          <cell r="H27">
            <v>0.3644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303-102</v>
          </cell>
          <cell r="B28">
            <v>303</v>
          </cell>
          <cell r="C28">
            <v>102</v>
          </cell>
          <cell r="D28">
            <v>25</v>
          </cell>
          <cell r="E28">
            <v>0</v>
          </cell>
          <cell r="F28">
            <v>5.9382422802850353E-2</v>
          </cell>
          <cell r="G28">
            <v>5.9382422802850353E-2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305-101</v>
          </cell>
          <cell r="B29">
            <v>305</v>
          </cell>
          <cell r="C29">
            <v>101</v>
          </cell>
          <cell r="D29">
            <v>10</v>
          </cell>
          <cell r="E29">
            <v>0</v>
          </cell>
          <cell r="F29">
            <v>2.3752969121140142E-2</v>
          </cell>
          <cell r="G29">
            <v>2.3752969121140142E-2</v>
          </cell>
          <cell r="H29">
            <v>4.82E-2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>310-101</v>
          </cell>
          <cell r="B30">
            <v>310</v>
          </cell>
          <cell r="C30">
            <v>101</v>
          </cell>
          <cell r="D30">
            <v>12</v>
          </cell>
          <cell r="E30">
            <v>0</v>
          </cell>
          <cell r="F30">
            <v>2.8503562945368172E-2</v>
          </cell>
          <cell r="G30">
            <v>2.8503562945368172E-2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311-101</v>
          </cell>
          <cell r="B31">
            <v>311</v>
          </cell>
          <cell r="C31">
            <v>101</v>
          </cell>
          <cell r="D31">
            <v>33</v>
          </cell>
          <cell r="E31">
            <v>0</v>
          </cell>
          <cell r="F31">
            <v>7.8384798099762468E-2</v>
          </cell>
          <cell r="G31">
            <v>7.8384798099762468E-2</v>
          </cell>
          <cell r="H31">
            <v>0</v>
          </cell>
          <cell r="I31">
            <v>0.1</v>
          </cell>
          <cell r="J31">
            <v>0.5</v>
          </cell>
          <cell r="K31">
            <v>0.155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311-102</v>
          </cell>
          <cell r="B32">
            <v>311</v>
          </cell>
          <cell r="C32">
            <v>102</v>
          </cell>
          <cell r="D32">
            <v>10</v>
          </cell>
          <cell r="E32">
            <v>0</v>
          </cell>
          <cell r="F32">
            <v>2.3752969121140142E-2</v>
          </cell>
          <cell r="G32">
            <v>2.3752969121140142E-2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6.9000000000000006E-2</v>
          </cell>
        </row>
        <row r="33">
          <cell r="A33" t="str">
            <v>312-101</v>
          </cell>
          <cell r="B33">
            <v>312</v>
          </cell>
          <cell r="C33">
            <v>101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313-101</v>
          </cell>
          <cell r="B34">
            <v>313</v>
          </cell>
          <cell r="C34">
            <v>101</v>
          </cell>
          <cell r="D34">
            <v>10</v>
          </cell>
          <cell r="E34">
            <v>0</v>
          </cell>
          <cell r="F34">
            <v>2.3752969121140142E-2</v>
          </cell>
          <cell r="G34">
            <v>2.3752969121140142E-2</v>
          </cell>
          <cell r="H34">
            <v>0.1017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 t="str">
            <v>330-101</v>
          </cell>
          <cell r="B35">
            <v>330</v>
          </cell>
          <cell r="C35">
            <v>101</v>
          </cell>
          <cell r="D35">
            <v>14</v>
          </cell>
          <cell r="E35">
            <v>0</v>
          </cell>
          <cell r="F35">
            <v>3.3254156769596199E-2</v>
          </cell>
          <cell r="G35">
            <v>3.3254156769596199E-2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392-101</v>
          </cell>
          <cell r="B36">
            <v>392</v>
          </cell>
          <cell r="C36">
            <v>101</v>
          </cell>
          <cell r="D36">
            <v>1</v>
          </cell>
          <cell r="E36">
            <v>0</v>
          </cell>
          <cell r="F36">
            <v>2.3752969121140144E-3</v>
          </cell>
          <cell r="G36">
            <v>2.3752969121140144E-3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400-101</v>
          </cell>
          <cell r="B37">
            <v>400</v>
          </cell>
          <cell r="C37">
            <v>101</v>
          </cell>
          <cell r="D37">
            <v>3</v>
          </cell>
          <cell r="E37">
            <v>0</v>
          </cell>
          <cell r="F37">
            <v>7.1258907363420431E-3</v>
          </cell>
          <cell r="G37">
            <v>7.1258907363420431E-3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500-101</v>
          </cell>
          <cell r="B38">
            <v>500</v>
          </cell>
          <cell r="C38">
            <v>101</v>
          </cell>
          <cell r="D38">
            <v>3</v>
          </cell>
          <cell r="E38">
            <v>0</v>
          </cell>
          <cell r="F38">
            <v>7.1258907363420431E-3</v>
          </cell>
          <cell r="G38">
            <v>7.1258907363420431E-3</v>
          </cell>
          <cell r="H38">
            <v>0</v>
          </cell>
          <cell r="I38">
            <v>0.25</v>
          </cell>
          <cell r="J38">
            <v>0</v>
          </cell>
          <cell r="K38">
            <v>8.6999999999999994E-2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501-101</v>
          </cell>
          <cell r="B39">
            <v>501</v>
          </cell>
          <cell r="C39">
            <v>101</v>
          </cell>
          <cell r="D39">
            <v>16</v>
          </cell>
          <cell r="E39">
            <v>0</v>
          </cell>
          <cell r="F39">
            <v>3.800475059382423E-2</v>
          </cell>
          <cell r="G39">
            <v>3.800475059382423E-2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502-101</v>
          </cell>
          <cell r="B40">
            <v>502</v>
          </cell>
          <cell r="C40">
            <v>101</v>
          </cell>
          <cell r="D40">
            <v>25</v>
          </cell>
          <cell r="E40">
            <v>0</v>
          </cell>
          <cell r="F40">
            <v>5.9382422802850353E-2</v>
          </cell>
          <cell r="G40">
            <v>5.9382422802850353E-2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0.16</v>
          </cell>
          <cell r="M40">
            <v>0.77</v>
          </cell>
          <cell r="N40">
            <v>0</v>
          </cell>
        </row>
        <row r="41">
          <cell r="A41" t="str">
            <v>502-102</v>
          </cell>
          <cell r="B41">
            <v>502</v>
          </cell>
          <cell r="C41">
            <v>102</v>
          </cell>
          <cell r="D41">
            <v>6</v>
          </cell>
          <cell r="E41">
            <v>0</v>
          </cell>
          <cell r="F41">
            <v>1.4251781472684086E-2</v>
          </cell>
          <cell r="G41">
            <v>1.4251781472684086E-2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0.29199999999999998</v>
          </cell>
        </row>
        <row r="42">
          <cell r="A42" t="str">
            <v>503-101</v>
          </cell>
          <cell r="B42">
            <v>503</v>
          </cell>
          <cell r="C42">
            <v>101</v>
          </cell>
          <cell r="D42">
            <v>23</v>
          </cell>
          <cell r="E42">
            <v>0</v>
          </cell>
          <cell r="F42">
            <v>5.4631828978622329E-2</v>
          </cell>
          <cell r="G42">
            <v>5.4631828978622329E-2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0.16</v>
          </cell>
          <cell r="M42">
            <v>0</v>
          </cell>
          <cell r="N42">
            <v>0</v>
          </cell>
        </row>
        <row r="43">
          <cell r="A43" t="str">
            <v>504-101</v>
          </cell>
          <cell r="B43">
            <v>504</v>
          </cell>
          <cell r="C43">
            <v>101</v>
          </cell>
          <cell r="D43">
            <v>3</v>
          </cell>
          <cell r="E43">
            <v>0</v>
          </cell>
          <cell r="F43">
            <v>7.1258907363420431E-3</v>
          </cell>
          <cell r="G43">
            <v>7.1258907363420431E-3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521-101</v>
          </cell>
          <cell r="B44">
            <v>521</v>
          </cell>
          <cell r="C44">
            <v>101</v>
          </cell>
          <cell r="D44">
            <v>6</v>
          </cell>
          <cell r="E44">
            <v>0</v>
          </cell>
          <cell r="F44">
            <v>1.4251781472684086E-2</v>
          </cell>
          <cell r="G44">
            <v>1.4251781472684086E-2</v>
          </cell>
          <cell r="H44">
            <v>0</v>
          </cell>
          <cell r="I44">
            <v>0</v>
          </cell>
          <cell r="J44">
            <v>0</v>
          </cell>
          <cell r="K44">
            <v>0.113</v>
          </cell>
          <cell r="L44">
            <v>0</v>
          </cell>
          <cell r="M44">
            <v>0</v>
          </cell>
          <cell r="N44">
            <v>5.0000000000000001E-3</v>
          </cell>
        </row>
        <row r="45">
          <cell r="A45" t="str">
            <v>522-101</v>
          </cell>
          <cell r="B45">
            <v>522</v>
          </cell>
          <cell r="C45">
            <v>101</v>
          </cell>
          <cell r="D45">
            <v>14</v>
          </cell>
          <cell r="E45">
            <v>0</v>
          </cell>
          <cell r="F45">
            <v>3.3254156769596199E-2</v>
          </cell>
          <cell r="G45">
            <v>3.3254156769596199E-2</v>
          </cell>
          <cell r="H45">
            <v>0</v>
          </cell>
          <cell r="I45">
            <v>0.05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 t="str">
            <v>523-101</v>
          </cell>
          <cell r="B46">
            <v>523</v>
          </cell>
          <cell r="C46">
            <v>101</v>
          </cell>
          <cell r="D46">
            <v>22</v>
          </cell>
          <cell r="E46">
            <v>0</v>
          </cell>
          <cell r="F46">
            <v>5.2256532066508314E-2</v>
          </cell>
          <cell r="G46">
            <v>5.2256532066508314E-2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3.1E-2</v>
          </cell>
        </row>
        <row r="47">
          <cell r="A47" t="str">
            <v>524-101</v>
          </cell>
          <cell r="B47">
            <v>524</v>
          </cell>
          <cell r="C47">
            <v>101</v>
          </cell>
          <cell r="D47">
            <v>3</v>
          </cell>
          <cell r="E47">
            <v>0</v>
          </cell>
          <cell r="F47">
            <v>7.1258907363420431E-3</v>
          </cell>
          <cell r="G47">
            <v>7.1258907363420431E-3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 t="str">
            <v>525-101</v>
          </cell>
          <cell r="B48">
            <v>525</v>
          </cell>
          <cell r="C48">
            <v>101</v>
          </cell>
          <cell r="D48">
            <v>7</v>
          </cell>
          <cell r="E48">
            <v>0</v>
          </cell>
          <cell r="F48">
            <v>1.66270783847981E-2</v>
          </cell>
          <cell r="G48">
            <v>1.66270783847981E-2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 t="str">
            <v>543-101</v>
          </cell>
          <cell r="B49">
            <v>543</v>
          </cell>
          <cell r="C49">
            <v>101</v>
          </cell>
          <cell r="D49">
            <v>4</v>
          </cell>
          <cell r="E49">
            <v>0</v>
          </cell>
          <cell r="F49">
            <v>9.5011876484560574E-3</v>
          </cell>
          <cell r="G49">
            <v>9.5011876484560574E-3</v>
          </cell>
          <cell r="H49">
            <v>0</v>
          </cell>
          <cell r="I49">
            <v>0</v>
          </cell>
          <cell r="J49">
            <v>0</v>
          </cell>
          <cell r="K49">
            <v>1.2999999999999999E-2</v>
          </cell>
          <cell r="L49">
            <v>0</v>
          </cell>
          <cell r="M49">
            <v>0</v>
          </cell>
          <cell r="N49">
            <v>0</v>
          </cell>
        </row>
        <row r="50">
          <cell r="A50" t="str">
            <v>544-101</v>
          </cell>
          <cell r="B50">
            <v>544</v>
          </cell>
          <cell r="C50">
            <v>101</v>
          </cell>
          <cell r="D50">
            <v>7</v>
          </cell>
          <cell r="E50">
            <v>0</v>
          </cell>
          <cell r="F50">
            <v>1.66270783847981E-2</v>
          </cell>
          <cell r="G50">
            <v>1.66270783847981E-2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0.11</v>
          </cell>
          <cell r="M50">
            <v>0</v>
          </cell>
          <cell r="N50">
            <v>0</v>
          </cell>
        </row>
        <row r="51">
          <cell r="A51" t="str">
            <v>544-102</v>
          </cell>
          <cell r="B51">
            <v>544</v>
          </cell>
          <cell r="C51">
            <v>102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6.9000000000000006E-2</v>
          </cell>
        </row>
        <row r="52">
          <cell r="A52" t="str">
            <v>545-101</v>
          </cell>
          <cell r="B52">
            <v>545</v>
          </cell>
          <cell r="C52">
            <v>101</v>
          </cell>
          <cell r="D52">
            <v>9</v>
          </cell>
          <cell r="E52">
            <v>0</v>
          </cell>
          <cell r="F52">
            <v>2.1377672209026127E-2</v>
          </cell>
          <cell r="G52">
            <v>2.1377672209026127E-2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0.56999999999999995</v>
          </cell>
          <cell r="M52">
            <v>0.23</v>
          </cell>
          <cell r="N52">
            <v>0</v>
          </cell>
        </row>
        <row r="53">
          <cell r="A53" t="str">
            <v>545-102</v>
          </cell>
          <cell r="B53">
            <v>545</v>
          </cell>
          <cell r="C53">
            <v>102</v>
          </cell>
          <cell r="D53">
            <v>1</v>
          </cell>
          <cell r="E53">
            <v>0</v>
          </cell>
          <cell r="F53">
            <v>2.3752969121140144E-3</v>
          </cell>
          <cell r="G53">
            <v>2.3752969121140144E-3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0.33700000000000002</v>
          </cell>
        </row>
        <row r="54">
          <cell r="A54" t="str">
            <v>592-101</v>
          </cell>
          <cell r="B54">
            <v>592</v>
          </cell>
          <cell r="C54">
            <v>101</v>
          </cell>
          <cell r="D54">
            <v>1</v>
          </cell>
          <cell r="E54">
            <v>0</v>
          </cell>
          <cell r="F54">
            <v>2.3752969121140144E-3</v>
          </cell>
          <cell r="G54">
            <v>2.3752969121140144E-3</v>
          </cell>
          <cell r="H54">
            <v>0</v>
          </cell>
          <cell r="I54">
            <v>0</v>
          </cell>
          <cell r="J54">
            <v>0.5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593-101</v>
          </cell>
          <cell r="B55">
            <v>593</v>
          </cell>
          <cell r="C55">
            <v>101</v>
          </cell>
          <cell r="D55">
            <v>3</v>
          </cell>
          <cell r="E55">
            <v>0</v>
          </cell>
          <cell r="F55">
            <v>7.1258907363420431E-3</v>
          </cell>
          <cell r="G55">
            <v>7.1258907363420431E-3</v>
          </cell>
          <cell r="H55">
            <v>0</v>
          </cell>
          <cell r="I55">
            <v>0.25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600-101</v>
          </cell>
          <cell r="B56">
            <v>600</v>
          </cell>
          <cell r="C56">
            <v>101</v>
          </cell>
          <cell r="D56">
            <v>1</v>
          </cell>
          <cell r="E56">
            <v>0</v>
          </cell>
          <cell r="F56">
            <v>2.3752969121140144E-3</v>
          </cell>
          <cell r="G56">
            <v>2.3752969121140144E-3</v>
          </cell>
          <cell r="H56">
            <v>0</v>
          </cell>
          <cell r="I56">
            <v>0</v>
          </cell>
          <cell r="J56">
            <v>0</v>
          </cell>
          <cell r="K56">
            <v>2.5000000000000001E-2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601-101</v>
          </cell>
          <cell r="B57">
            <v>601</v>
          </cell>
          <cell r="C57">
            <v>101</v>
          </cell>
          <cell r="D57">
            <v>2</v>
          </cell>
          <cell r="E57">
            <v>0</v>
          </cell>
          <cell r="F57">
            <v>4.7505938242280287E-3</v>
          </cell>
          <cell r="G57">
            <v>4.7505938242280287E-3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620-101</v>
          </cell>
          <cell r="B58">
            <v>620</v>
          </cell>
          <cell r="C58">
            <v>101</v>
          </cell>
          <cell r="D58">
            <v>12</v>
          </cell>
          <cell r="E58">
            <v>0</v>
          </cell>
          <cell r="F58">
            <v>2.8503562945368172E-2</v>
          </cell>
          <cell r="G58">
            <v>2.8503562945368172E-2</v>
          </cell>
          <cell r="H58">
            <v>0</v>
          </cell>
          <cell r="I58">
            <v>0.1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650-101</v>
          </cell>
          <cell r="B59">
            <v>650</v>
          </cell>
          <cell r="C59">
            <v>101</v>
          </cell>
          <cell r="D59">
            <v>10</v>
          </cell>
          <cell r="E59">
            <v>0</v>
          </cell>
          <cell r="F59">
            <v>2.3752969121140142E-2</v>
          </cell>
          <cell r="G59">
            <v>2.3752969121140142E-2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651-101</v>
          </cell>
          <cell r="B60">
            <v>651</v>
          </cell>
          <cell r="C60">
            <v>101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0.13500000000000001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654-102</v>
          </cell>
          <cell r="B61">
            <v>654</v>
          </cell>
          <cell r="C61">
            <v>102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6.6000000000000003E-2</v>
          </cell>
        </row>
        <row r="62">
          <cell r="A62" t="str">
            <v>680-101</v>
          </cell>
          <cell r="B62">
            <v>680</v>
          </cell>
          <cell r="C62">
            <v>101</v>
          </cell>
          <cell r="D62">
            <v>26</v>
          </cell>
          <cell r="E62">
            <v>0</v>
          </cell>
          <cell r="F62">
            <v>6.1757719714964368E-2</v>
          </cell>
          <cell r="G62">
            <v>6.1757719714964368E-2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Total</v>
          </cell>
          <cell r="B63">
            <v>0</v>
          </cell>
          <cell r="C63">
            <v>0</v>
          </cell>
          <cell r="D63">
            <v>453</v>
          </cell>
          <cell r="E63">
            <v>0</v>
          </cell>
          <cell r="F63">
            <v>421</v>
          </cell>
          <cell r="G63">
            <v>421</v>
          </cell>
          <cell r="H63">
            <v>404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77">
          <cell r="B77">
            <v>100</v>
          </cell>
        </row>
        <row r="78">
          <cell r="B78">
            <v>200</v>
          </cell>
        </row>
        <row r="79">
          <cell r="B79">
            <v>201</v>
          </cell>
        </row>
        <row r="80">
          <cell r="B80">
            <v>205</v>
          </cell>
        </row>
        <row r="81">
          <cell r="B81">
            <v>210</v>
          </cell>
        </row>
        <row r="82">
          <cell r="B82">
            <v>211</v>
          </cell>
        </row>
        <row r="83">
          <cell r="B83">
            <v>212</v>
          </cell>
        </row>
        <row r="84">
          <cell r="B84">
            <v>213</v>
          </cell>
        </row>
        <row r="85">
          <cell r="B85">
            <v>214</v>
          </cell>
        </row>
        <row r="86">
          <cell r="B86">
            <v>293</v>
          </cell>
        </row>
        <row r="87">
          <cell r="B87">
            <v>400</v>
          </cell>
        </row>
        <row r="88">
          <cell r="B88">
            <v>600</v>
          </cell>
        </row>
        <row r="89">
          <cell r="B89">
            <v>601</v>
          </cell>
        </row>
        <row r="90">
          <cell r="B90">
            <v>620</v>
          </cell>
        </row>
        <row r="91">
          <cell r="B91">
            <v>650</v>
          </cell>
        </row>
        <row r="92">
          <cell r="B92">
            <v>651</v>
          </cell>
        </row>
        <row r="93">
          <cell r="B93">
            <v>654</v>
          </cell>
        </row>
        <row r="94">
          <cell r="B94">
            <v>680</v>
          </cell>
        </row>
        <row r="95">
          <cell r="B95">
            <v>690</v>
          </cell>
        </row>
        <row r="96">
          <cell r="B96">
            <v>800</v>
          </cell>
        </row>
        <row r="97">
          <cell r="B97">
            <v>900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B. Setup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3">
          <cell r="A123" t="str">
            <v>W35</v>
          </cell>
          <cell r="B123">
            <v>1500</v>
          </cell>
        </row>
        <row r="124">
          <cell r="A124" t="str">
            <v>W40</v>
          </cell>
          <cell r="B124">
            <v>1710</v>
          </cell>
        </row>
        <row r="125">
          <cell r="A125" t="str">
            <v>P35</v>
          </cell>
          <cell r="B125">
            <v>1540</v>
          </cell>
        </row>
        <row r="126">
          <cell r="A126" t="str">
            <v>P40</v>
          </cell>
          <cell r="B126">
            <v>1700</v>
          </cell>
        </row>
        <row r="131">
          <cell r="A131" t="str">
            <v>Union</v>
          </cell>
          <cell r="B131" t="str">
            <v>Full Time - Temporary</v>
          </cell>
          <cell r="C131" t="str">
            <v>P</v>
          </cell>
        </row>
        <row r="132">
          <cell r="A132" t="str">
            <v>Non-Union</v>
          </cell>
          <cell r="B132" t="str">
            <v>Full Time - Permanent</v>
          </cell>
          <cell r="C132" t="str">
            <v>W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 (LAB- EQUIP)"/>
      <sheetName val="View Projects"/>
      <sheetName val="INPUT (1-50) (HOURS)"/>
      <sheetName val="INPUT (51-100) (HOURS)"/>
      <sheetName val="Proj Summ"/>
      <sheetName val="Proj Lookup"/>
      <sheetName val="Asset Data"/>
      <sheetName val="Ranking"/>
      <sheetName val="Ranking_temp"/>
      <sheetName val="RankingSCH"/>
      <sheetName val="Res Hrs"/>
      <sheetName val="Rates"/>
      <sheetName val="Assets by Category"/>
      <sheetName val="A"/>
      <sheetName val="I01"/>
      <sheetName val="I02"/>
      <sheetName val="I03"/>
      <sheetName val="I04"/>
      <sheetName val="I05"/>
      <sheetName val="I06"/>
      <sheetName val="I07"/>
      <sheetName val="I08"/>
      <sheetName val="I09"/>
      <sheetName val="I10"/>
      <sheetName val="I11"/>
      <sheetName val="I12"/>
      <sheetName val="I13"/>
      <sheetName val="I14"/>
      <sheetName val="I15"/>
      <sheetName val="I16"/>
      <sheetName val="I17"/>
      <sheetName val="I18"/>
      <sheetName val="I19"/>
      <sheetName val="I20"/>
      <sheetName val="I21"/>
      <sheetName val="I22"/>
      <sheetName val="I23"/>
      <sheetName val="I24"/>
      <sheetName val="I25"/>
      <sheetName val="I26"/>
      <sheetName val="I27"/>
      <sheetName val="I28"/>
      <sheetName val="I29"/>
      <sheetName val="I30"/>
      <sheetName val="I31"/>
      <sheetName val="I32"/>
      <sheetName val="I33"/>
      <sheetName val="I34"/>
      <sheetName val="I35"/>
      <sheetName val="I36"/>
      <sheetName val="I37"/>
      <sheetName val="I38"/>
      <sheetName val="I39"/>
      <sheetName val="I40"/>
      <sheetName val="I41"/>
      <sheetName val="I42"/>
      <sheetName val="I43"/>
      <sheetName val="I44"/>
      <sheetName val="I45"/>
      <sheetName val="I46"/>
      <sheetName val="I47"/>
      <sheetName val="I48"/>
      <sheetName val="I49"/>
      <sheetName val="I50"/>
      <sheetName val="I51"/>
      <sheetName val="I52"/>
      <sheetName val="I53"/>
      <sheetName val="I54"/>
      <sheetName val="I55"/>
      <sheetName val="I56"/>
      <sheetName val="I57"/>
      <sheetName val="I58"/>
      <sheetName val="I59"/>
      <sheetName val="I60"/>
      <sheetName val="I61"/>
      <sheetName val="I62"/>
      <sheetName val="I63"/>
      <sheetName val="I64"/>
      <sheetName val="I65"/>
      <sheetName val="I66"/>
      <sheetName val="I67"/>
      <sheetName val="I68"/>
      <sheetName val="I69"/>
      <sheetName val="I70"/>
      <sheetName val="I71"/>
      <sheetName val="I72"/>
      <sheetName val="I73"/>
      <sheetName val="I74"/>
      <sheetName val="I75"/>
      <sheetName val="I76"/>
      <sheetName val="I77"/>
      <sheetName val="I78"/>
      <sheetName val="I79"/>
      <sheetName val="I80"/>
      <sheetName val="I81"/>
      <sheetName val="I82"/>
      <sheetName val="I83"/>
      <sheetName val="I84"/>
      <sheetName val="I85"/>
      <sheetName val="I86"/>
      <sheetName val="I87"/>
      <sheetName val="I88"/>
      <sheetName val="I89"/>
      <sheetName val="I90"/>
      <sheetName val="I91"/>
      <sheetName val="I92"/>
      <sheetName val="I93"/>
      <sheetName val="I94"/>
      <sheetName val="I95"/>
      <sheetName val="I96"/>
      <sheetName val="I97"/>
      <sheetName val="I98"/>
      <sheetName val="I99"/>
      <sheetName val="I100"/>
      <sheetName val="Z"/>
    </sheetNames>
    <sheetDataSet>
      <sheetData sheetId="0"/>
      <sheetData sheetId="1"/>
      <sheetData sheetId="2"/>
      <sheetData sheetId="3"/>
      <sheetData sheetId="4"/>
      <sheetData sheetId="5">
        <row r="13">
          <cell r="B13" t="str">
            <v>33</v>
          </cell>
          <cell r="C13">
            <v>33</v>
          </cell>
          <cell r="D13" t="str">
            <v>Customer Demand</v>
          </cell>
          <cell r="E13" t="str">
            <v>Residential Services</v>
          </cell>
          <cell r="I13">
            <v>0</v>
          </cell>
          <cell r="K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5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N13">
            <v>3</v>
          </cell>
          <cell r="AO13">
            <v>12</v>
          </cell>
          <cell r="AP13">
            <v>259</v>
          </cell>
          <cell r="AQ13">
            <v>6</v>
          </cell>
          <cell r="AR13">
            <v>0</v>
          </cell>
          <cell r="AS13">
            <v>0</v>
          </cell>
          <cell r="AT13">
            <v>1.5</v>
          </cell>
          <cell r="AW13">
            <v>0.84450000000000003</v>
          </cell>
          <cell r="AX13">
            <v>7.0375000000000005</v>
          </cell>
          <cell r="AY13">
            <v>38.002499999999998</v>
          </cell>
          <cell r="AZ13">
            <v>11.260000000000002</v>
          </cell>
          <cell r="BA13">
            <v>5.6300000000000008</v>
          </cell>
          <cell r="BD13">
            <v>129.5</v>
          </cell>
          <cell r="BE13">
            <v>0</v>
          </cell>
          <cell r="BF13">
            <v>0</v>
          </cell>
          <cell r="BG13">
            <v>0</v>
          </cell>
          <cell r="BH13">
            <v>129.5</v>
          </cell>
          <cell r="BI13">
            <v>0</v>
          </cell>
          <cell r="BJ13">
            <v>12</v>
          </cell>
          <cell r="BK13">
            <v>0</v>
          </cell>
          <cell r="BL13">
            <v>12</v>
          </cell>
          <cell r="BM13">
            <v>3</v>
          </cell>
          <cell r="BN13">
            <v>0</v>
          </cell>
          <cell r="BO13">
            <v>0</v>
          </cell>
          <cell r="BR13">
            <v>17635.62</v>
          </cell>
          <cell r="BS13">
            <v>5982.5599999999995</v>
          </cell>
          <cell r="BT13">
            <v>6458</v>
          </cell>
          <cell r="BU13">
            <v>51236.5</v>
          </cell>
          <cell r="BV13">
            <v>57974</v>
          </cell>
          <cell r="BW13">
            <v>0</v>
          </cell>
          <cell r="BX13">
            <v>0</v>
          </cell>
          <cell r="BY13">
            <v>139286.68</v>
          </cell>
          <cell r="CB13">
            <v>139286.68</v>
          </cell>
          <cell r="CE13" t="str">
            <v>Y</v>
          </cell>
        </row>
        <row r="14">
          <cell r="B14" t="str">
            <v>30</v>
          </cell>
          <cell r="C14">
            <v>30</v>
          </cell>
          <cell r="D14" t="str">
            <v>Customer Demand</v>
          </cell>
          <cell r="E14" t="str">
            <v>Customer Pad &gt;300kVA</v>
          </cell>
          <cell r="I14">
            <v>0</v>
          </cell>
          <cell r="K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5</v>
          </cell>
          <cell r="AE14">
            <v>22</v>
          </cell>
          <cell r="AF14">
            <v>58</v>
          </cell>
          <cell r="AG14">
            <v>21.332000000000001</v>
          </cell>
          <cell r="AH14">
            <v>21.332000000000001</v>
          </cell>
          <cell r="AI14">
            <v>55.2</v>
          </cell>
          <cell r="AJ14">
            <v>116</v>
          </cell>
          <cell r="AK14">
            <v>10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W14">
            <v>0.91159199999999996</v>
          </cell>
          <cell r="AX14">
            <v>7.5965999999999996</v>
          </cell>
          <cell r="AY14">
            <v>41.021639999999998</v>
          </cell>
          <cell r="AZ14">
            <v>12.15456</v>
          </cell>
          <cell r="BA14">
            <v>6.07728</v>
          </cell>
          <cell r="BD14">
            <v>0</v>
          </cell>
          <cell r="BE14">
            <v>0</v>
          </cell>
          <cell r="BF14">
            <v>13.332000000000001</v>
          </cell>
          <cell r="BG14">
            <v>0</v>
          </cell>
          <cell r="BH14">
            <v>16</v>
          </cell>
          <cell r="BI14">
            <v>0</v>
          </cell>
          <cell r="BJ14">
            <v>0</v>
          </cell>
          <cell r="BK14">
            <v>68</v>
          </cell>
          <cell r="BL14">
            <v>92</v>
          </cell>
          <cell r="BM14">
            <v>11</v>
          </cell>
          <cell r="BN14">
            <v>0</v>
          </cell>
          <cell r="BO14">
            <v>33</v>
          </cell>
          <cell r="BR14">
            <v>16854.54</v>
          </cell>
          <cell r="BS14">
            <v>6457.8400000000011</v>
          </cell>
          <cell r="BT14">
            <v>6645.64</v>
          </cell>
          <cell r="BU14">
            <v>157063.6</v>
          </cell>
          <cell r="BV14">
            <v>9554</v>
          </cell>
          <cell r="BW14">
            <v>0</v>
          </cell>
          <cell r="BX14">
            <v>-121368</v>
          </cell>
          <cell r="BY14">
            <v>75207.619999999966</v>
          </cell>
          <cell r="CB14">
            <v>214494.29999999996</v>
          </cell>
          <cell r="CE14" t="str">
            <v>Y</v>
          </cell>
        </row>
        <row r="15">
          <cell r="B15" t="str">
            <v>34</v>
          </cell>
          <cell r="C15">
            <v>34</v>
          </cell>
          <cell r="D15" t="str">
            <v>Customer Demand</v>
          </cell>
          <cell r="E15" t="str">
            <v>Other Customer Requests</v>
          </cell>
          <cell r="I15">
            <v>0</v>
          </cell>
          <cell r="K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5</v>
          </cell>
          <cell r="AE15">
            <v>6</v>
          </cell>
          <cell r="AF15">
            <v>12</v>
          </cell>
          <cell r="AG15">
            <v>12</v>
          </cell>
          <cell r="AH15">
            <v>12</v>
          </cell>
          <cell r="AI15">
            <v>12</v>
          </cell>
          <cell r="AJ15">
            <v>24</v>
          </cell>
          <cell r="AK15">
            <v>3</v>
          </cell>
          <cell r="AN15">
            <v>9</v>
          </cell>
          <cell r="AO15">
            <v>36</v>
          </cell>
          <cell r="AP15">
            <v>192</v>
          </cell>
          <cell r="AQ15">
            <v>12</v>
          </cell>
          <cell r="AR15">
            <v>0</v>
          </cell>
          <cell r="AS15">
            <v>0</v>
          </cell>
          <cell r="AT15">
            <v>4.5</v>
          </cell>
          <cell r="AW15">
            <v>1.0035000000000001</v>
          </cell>
          <cell r="AX15">
            <v>8.3625000000000007</v>
          </cell>
          <cell r="AY15">
            <v>45.157499999999999</v>
          </cell>
          <cell r="AZ15">
            <v>13.380000000000003</v>
          </cell>
          <cell r="BA15">
            <v>6.6900000000000013</v>
          </cell>
          <cell r="BD15">
            <v>96</v>
          </cell>
          <cell r="BE15">
            <v>0</v>
          </cell>
          <cell r="BF15">
            <v>12</v>
          </cell>
          <cell r="BG15">
            <v>0</v>
          </cell>
          <cell r="BH15">
            <v>90</v>
          </cell>
          <cell r="BI15">
            <v>0</v>
          </cell>
          <cell r="BJ15">
            <v>24</v>
          </cell>
          <cell r="BK15">
            <v>18</v>
          </cell>
          <cell r="BL15">
            <v>48</v>
          </cell>
          <cell r="BM15">
            <v>15</v>
          </cell>
          <cell r="BN15">
            <v>0</v>
          </cell>
          <cell r="BO15">
            <v>7.5</v>
          </cell>
          <cell r="BR15">
            <v>20598.059999999998</v>
          </cell>
          <cell r="BS15">
            <v>7108.9400000000005</v>
          </cell>
          <cell r="BT15">
            <v>7338</v>
          </cell>
          <cell r="BU15">
            <v>80244</v>
          </cell>
          <cell r="BV15">
            <v>47837</v>
          </cell>
          <cell r="BW15">
            <v>0</v>
          </cell>
          <cell r="BX15">
            <v>0</v>
          </cell>
          <cell r="BY15">
            <v>163126</v>
          </cell>
          <cell r="CB15">
            <v>377620.29999999993</v>
          </cell>
          <cell r="CE15" t="str">
            <v>Y</v>
          </cell>
        </row>
        <row r="16">
          <cell r="B16" t="str">
            <v>31</v>
          </cell>
          <cell r="C16">
            <v>31</v>
          </cell>
          <cell r="D16" t="str">
            <v>Customer Demand</v>
          </cell>
          <cell r="E16" t="str">
            <v>Services 50-300kVA</v>
          </cell>
          <cell r="I16">
            <v>0</v>
          </cell>
          <cell r="K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5</v>
          </cell>
          <cell r="AE16">
            <v>19</v>
          </cell>
          <cell r="AF16">
            <v>48</v>
          </cell>
          <cell r="AG16">
            <v>24.666</v>
          </cell>
          <cell r="AH16">
            <v>24.666</v>
          </cell>
          <cell r="AI16">
            <v>44</v>
          </cell>
          <cell r="AJ16">
            <v>96</v>
          </cell>
          <cell r="AK16">
            <v>10</v>
          </cell>
          <cell r="AN16">
            <v>0</v>
          </cell>
          <cell r="AO16">
            <v>0</v>
          </cell>
          <cell r="AP16">
            <v>10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W16">
            <v>0.82899600000000007</v>
          </cell>
          <cell r="AX16">
            <v>6.9083000000000006</v>
          </cell>
          <cell r="AY16">
            <v>37.304820000000007</v>
          </cell>
          <cell r="AZ16">
            <v>11.053280000000001</v>
          </cell>
          <cell r="BA16">
            <v>5.5266400000000004</v>
          </cell>
          <cell r="BD16">
            <v>5</v>
          </cell>
          <cell r="BE16">
            <v>0</v>
          </cell>
          <cell r="BF16">
            <v>20.666</v>
          </cell>
          <cell r="BG16">
            <v>0</v>
          </cell>
          <cell r="BH16">
            <v>19</v>
          </cell>
          <cell r="BI16">
            <v>0</v>
          </cell>
          <cell r="BJ16">
            <v>0</v>
          </cell>
          <cell r="BK16">
            <v>60</v>
          </cell>
          <cell r="BL16">
            <v>64</v>
          </cell>
          <cell r="BM16">
            <v>14</v>
          </cell>
          <cell r="BN16">
            <v>0</v>
          </cell>
          <cell r="BO16">
            <v>28</v>
          </cell>
          <cell r="BR16">
            <v>15545.08</v>
          </cell>
          <cell r="BS16">
            <v>5872.7300000000005</v>
          </cell>
          <cell r="BT16">
            <v>5877.32</v>
          </cell>
          <cell r="BU16">
            <v>118876</v>
          </cell>
          <cell r="BV16">
            <v>15954</v>
          </cell>
          <cell r="BW16">
            <v>0</v>
          </cell>
          <cell r="BX16">
            <v>-125208</v>
          </cell>
          <cell r="BY16">
            <v>36917.129999999976</v>
          </cell>
          <cell r="CB16">
            <v>414537.42999999993</v>
          </cell>
          <cell r="CE16" t="str">
            <v>Y</v>
          </cell>
        </row>
        <row r="17">
          <cell r="B17" t="str">
            <v>32</v>
          </cell>
          <cell r="C17">
            <v>32</v>
          </cell>
          <cell r="D17" t="str">
            <v>Customer Demand</v>
          </cell>
          <cell r="E17" t="str">
            <v>Services &lt;50kVA</v>
          </cell>
          <cell r="I17">
            <v>0</v>
          </cell>
          <cell r="K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5</v>
          </cell>
          <cell r="AE17">
            <v>13</v>
          </cell>
          <cell r="AF17">
            <v>32</v>
          </cell>
          <cell r="AG17">
            <v>20</v>
          </cell>
          <cell r="AH17">
            <v>20</v>
          </cell>
          <cell r="AI17">
            <v>26</v>
          </cell>
          <cell r="AJ17">
            <v>64</v>
          </cell>
          <cell r="AK17">
            <v>8</v>
          </cell>
          <cell r="AN17">
            <v>4.5</v>
          </cell>
          <cell r="AO17">
            <v>20.5</v>
          </cell>
          <cell r="AP17">
            <v>72</v>
          </cell>
          <cell r="AQ17">
            <v>4</v>
          </cell>
          <cell r="AR17">
            <v>0</v>
          </cell>
          <cell r="AS17">
            <v>0</v>
          </cell>
          <cell r="AT17">
            <v>2</v>
          </cell>
          <cell r="AW17">
            <v>0.85799999999999998</v>
          </cell>
          <cell r="AX17">
            <v>7.15</v>
          </cell>
          <cell r="AY17">
            <v>38.61</v>
          </cell>
          <cell r="AZ17">
            <v>11.440000000000001</v>
          </cell>
          <cell r="BA17">
            <v>5.7200000000000006</v>
          </cell>
          <cell r="BD17">
            <v>35.5</v>
          </cell>
          <cell r="BE17">
            <v>0</v>
          </cell>
          <cell r="BF17">
            <v>20</v>
          </cell>
          <cell r="BG17">
            <v>0</v>
          </cell>
          <cell r="BH17">
            <v>33</v>
          </cell>
          <cell r="BI17">
            <v>0</v>
          </cell>
          <cell r="BJ17">
            <v>8</v>
          </cell>
          <cell r="BK17">
            <v>42</v>
          </cell>
          <cell r="BL17">
            <v>52.5</v>
          </cell>
          <cell r="BM17">
            <v>17</v>
          </cell>
          <cell r="BN17">
            <v>0</v>
          </cell>
          <cell r="BO17">
            <v>20</v>
          </cell>
          <cell r="BR17">
            <v>16853.010000000002</v>
          </cell>
          <cell r="BS17">
            <v>6078.2</v>
          </cell>
          <cell r="BT17">
            <v>6002.5</v>
          </cell>
          <cell r="BU17">
            <v>93449</v>
          </cell>
          <cell r="BV17">
            <v>9341</v>
          </cell>
          <cell r="BW17">
            <v>0</v>
          </cell>
          <cell r="BX17">
            <v>0</v>
          </cell>
          <cell r="BY17">
            <v>131723.71000000002</v>
          </cell>
          <cell r="CB17">
            <v>546261.1399999999</v>
          </cell>
          <cell r="CE17" t="str">
            <v>Y</v>
          </cell>
        </row>
        <row r="18">
          <cell r="B18" t="str">
            <v>24</v>
          </cell>
          <cell r="C18">
            <v>24</v>
          </cell>
          <cell r="D18" t="str">
            <v>Customer Demand</v>
          </cell>
          <cell r="E18" t="str">
            <v>Brock Dedicated Feeder</v>
          </cell>
          <cell r="G18" t="str">
            <v>XLPE</v>
          </cell>
          <cell r="H18">
            <v>1976</v>
          </cell>
          <cell r="J18" t="str">
            <v>Capacity</v>
          </cell>
          <cell r="K18">
            <v>0.1</v>
          </cell>
          <cell r="L18">
            <v>12</v>
          </cell>
          <cell r="M18">
            <v>1000</v>
          </cell>
          <cell r="N18">
            <v>5.1724137931034482E-2</v>
          </cell>
          <cell r="O18">
            <v>10</v>
          </cell>
          <cell r="P18">
            <v>1</v>
          </cell>
          <cell r="Q18">
            <v>8.2256771108006675E-4</v>
          </cell>
          <cell r="R18">
            <v>1</v>
          </cell>
          <cell r="S18">
            <v>0</v>
          </cell>
          <cell r="T18">
            <v>0</v>
          </cell>
          <cell r="U18">
            <v>12000</v>
          </cell>
          <cell r="V18">
            <v>0</v>
          </cell>
          <cell r="W18">
            <v>12000</v>
          </cell>
          <cell r="X18">
            <v>19.741625065921603</v>
          </cell>
          <cell r="Y18">
            <v>0</v>
          </cell>
          <cell r="Z18">
            <v>0</v>
          </cell>
          <cell r="AA18">
            <v>0</v>
          </cell>
          <cell r="AB18">
            <v>5</v>
          </cell>
          <cell r="AE18">
            <v>82.5</v>
          </cell>
          <cell r="AF18">
            <v>36</v>
          </cell>
          <cell r="AG18">
            <v>38.131999999999998</v>
          </cell>
          <cell r="AH18">
            <v>70</v>
          </cell>
          <cell r="AI18">
            <v>40.480000000000004</v>
          </cell>
          <cell r="AJ18">
            <v>136.26400000000001</v>
          </cell>
          <cell r="AK18">
            <v>0</v>
          </cell>
          <cell r="AN18">
            <v>466.5</v>
          </cell>
          <cell r="AO18">
            <v>1371.5</v>
          </cell>
          <cell r="AP18">
            <v>5485</v>
          </cell>
          <cell r="AQ18">
            <v>1350.2</v>
          </cell>
          <cell r="AR18">
            <v>0</v>
          </cell>
          <cell r="AS18">
            <v>280</v>
          </cell>
          <cell r="AT18">
            <v>104.5</v>
          </cell>
          <cell r="AW18">
            <v>28.383228000000003</v>
          </cell>
          <cell r="AX18">
            <v>236.52690000000004</v>
          </cell>
          <cell r="AY18">
            <v>1277.2452600000001</v>
          </cell>
          <cell r="AZ18">
            <v>378.44304000000011</v>
          </cell>
          <cell r="BA18">
            <v>189.22152000000006</v>
          </cell>
          <cell r="BD18">
            <v>1369</v>
          </cell>
          <cell r="BE18">
            <v>0</v>
          </cell>
          <cell r="BF18">
            <v>24</v>
          </cell>
          <cell r="BG18">
            <v>300</v>
          </cell>
          <cell r="BH18">
            <v>914.13328000000001</v>
          </cell>
          <cell r="BI18">
            <v>0</v>
          </cell>
          <cell r="BJ18">
            <v>63</v>
          </cell>
          <cell r="BK18">
            <v>64.265600000000006</v>
          </cell>
          <cell r="BL18">
            <v>1261.3328000000001</v>
          </cell>
          <cell r="BM18">
            <v>201</v>
          </cell>
          <cell r="BN18">
            <v>165</v>
          </cell>
          <cell r="BO18">
            <v>36</v>
          </cell>
          <cell r="BR18">
            <v>567109.59</v>
          </cell>
          <cell r="BS18">
            <v>201070.9</v>
          </cell>
          <cell r="BT18">
            <v>124865.79999999999</v>
          </cell>
          <cell r="BU18">
            <v>337459.1</v>
          </cell>
          <cell r="BV18">
            <v>149200</v>
          </cell>
          <cell r="BW18">
            <v>0</v>
          </cell>
          <cell r="BX18">
            <v>-164000</v>
          </cell>
          <cell r="BY18">
            <v>1215705.3900000001</v>
          </cell>
          <cell r="CB18">
            <v>1761966.53</v>
          </cell>
          <cell r="CE18" t="str">
            <v>Y</v>
          </cell>
        </row>
        <row r="19">
          <cell r="B19" t="str">
            <v>29</v>
          </cell>
          <cell r="C19">
            <v>29</v>
          </cell>
          <cell r="D19" t="str">
            <v>Customer Demand</v>
          </cell>
          <cell r="E19" t="str">
            <v>Customer Substations</v>
          </cell>
          <cell r="I19">
            <v>0</v>
          </cell>
          <cell r="K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</v>
          </cell>
          <cell r="AE19">
            <v>11</v>
          </cell>
          <cell r="AF19">
            <v>12</v>
          </cell>
          <cell r="AG19">
            <v>0</v>
          </cell>
          <cell r="AH19">
            <v>0</v>
          </cell>
          <cell r="AI19">
            <v>10.4</v>
          </cell>
          <cell r="AJ19">
            <v>28</v>
          </cell>
          <cell r="AK19">
            <v>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W19">
            <v>0.18720000000000001</v>
          </cell>
          <cell r="AX19">
            <v>1.56</v>
          </cell>
          <cell r="AY19">
            <v>8.4239999999999995</v>
          </cell>
          <cell r="AZ19">
            <v>2.4960000000000004</v>
          </cell>
          <cell r="BA19">
            <v>1.2480000000000002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6</v>
          </cell>
          <cell r="BI19">
            <v>0</v>
          </cell>
          <cell r="BJ19">
            <v>0</v>
          </cell>
          <cell r="BK19">
            <v>12</v>
          </cell>
          <cell r="BL19">
            <v>16</v>
          </cell>
          <cell r="BM19">
            <v>2</v>
          </cell>
          <cell r="BN19">
            <v>0</v>
          </cell>
          <cell r="BO19">
            <v>9</v>
          </cell>
          <cell r="BR19">
            <v>3452.45</v>
          </cell>
          <cell r="BS19">
            <v>1326.1599999999999</v>
          </cell>
          <cell r="BT19">
            <v>1184</v>
          </cell>
          <cell r="BU19">
            <v>6895.9</v>
          </cell>
          <cell r="BV19">
            <v>8509</v>
          </cell>
          <cell r="BW19">
            <v>0</v>
          </cell>
          <cell r="BX19">
            <v>-27653</v>
          </cell>
          <cell r="BY19">
            <v>-6285.49</v>
          </cell>
          <cell r="CB19">
            <v>1755681.04</v>
          </cell>
          <cell r="CE19" t="str">
            <v>Y</v>
          </cell>
        </row>
        <row r="20">
          <cell r="B20" t="str">
            <v>36</v>
          </cell>
          <cell r="C20">
            <v>36</v>
          </cell>
          <cell r="D20" t="str">
            <v>Customer Demand</v>
          </cell>
          <cell r="E20" t="str">
            <v>Subdivision Development</v>
          </cell>
          <cell r="I20">
            <v>0</v>
          </cell>
          <cell r="K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5</v>
          </cell>
          <cell r="AE20">
            <v>96.649999999999991</v>
          </cell>
          <cell r="AF20">
            <v>304</v>
          </cell>
          <cell r="AG20">
            <v>107.989</v>
          </cell>
          <cell r="AH20">
            <v>143.989</v>
          </cell>
          <cell r="AI20">
            <v>236.8</v>
          </cell>
          <cell r="AJ20">
            <v>656</v>
          </cell>
          <cell r="AK20">
            <v>13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W20">
            <v>4.6752840000000004</v>
          </cell>
          <cell r="AX20">
            <v>38.960700000000003</v>
          </cell>
          <cell r="AY20">
            <v>210.38777999999999</v>
          </cell>
          <cell r="AZ20">
            <v>62.337120000000006</v>
          </cell>
          <cell r="BA20">
            <v>31.168560000000003</v>
          </cell>
          <cell r="BD20">
            <v>0</v>
          </cell>
          <cell r="BE20">
            <v>0</v>
          </cell>
          <cell r="BF20">
            <v>83.989000000000004</v>
          </cell>
          <cell r="BG20">
            <v>0</v>
          </cell>
          <cell r="BH20">
            <v>290</v>
          </cell>
          <cell r="BI20">
            <v>0</v>
          </cell>
          <cell r="BJ20">
            <v>0</v>
          </cell>
          <cell r="BK20">
            <v>372</v>
          </cell>
          <cell r="BL20">
            <v>568</v>
          </cell>
          <cell r="BM20">
            <v>26</v>
          </cell>
          <cell r="BN20">
            <v>0</v>
          </cell>
          <cell r="BO20">
            <v>280</v>
          </cell>
          <cell r="BR20">
            <v>86396.920000000013</v>
          </cell>
          <cell r="BS20">
            <v>33120.39</v>
          </cell>
          <cell r="BT20">
            <v>40693.78</v>
          </cell>
          <cell r="BU20">
            <v>119002</v>
          </cell>
          <cell r="BV20">
            <v>12300</v>
          </cell>
          <cell r="BW20">
            <v>0</v>
          </cell>
          <cell r="BX20">
            <v>-50000</v>
          </cell>
          <cell r="BY20">
            <v>241513.09000000003</v>
          </cell>
          <cell r="CB20">
            <v>1997194.1300000001</v>
          </cell>
          <cell r="CE20" t="str">
            <v>Y</v>
          </cell>
        </row>
        <row r="21">
          <cell r="B21" t="str">
            <v>06</v>
          </cell>
          <cell r="C21">
            <v>6</v>
          </cell>
          <cell r="D21" t="str">
            <v>Customer Demand / Capacity / Security</v>
          </cell>
          <cell r="E21" t="str">
            <v>VSM91 and VSM92 NRH and Load Relief</v>
          </cell>
          <cell r="I21">
            <v>0</v>
          </cell>
          <cell r="J21" t="str">
            <v>Niagara Hospital Feeder</v>
          </cell>
          <cell r="K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5</v>
          </cell>
          <cell r="AE21">
            <v>1.7000000000000002</v>
          </cell>
          <cell r="AF21">
            <v>0</v>
          </cell>
          <cell r="AG21">
            <v>44</v>
          </cell>
          <cell r="AH21">
            <v>74</v>
          </cell>
          <cell r="AI21">
            <v>24</v>
          </cell>
          <cell r="AJ21">
            <v>40</v>
          </cell>
          <cell r="AK21">
            <v>0</v>
          </cell>
          <cell r="AN21">
            <v>1107.3000000000002</v>
          </cell>
          <cell r="AO21">
            <v>2386.75</v>
          </cell>
          <cell r="AP21">
            <v>10075.799999999999</v>
          </cell>
          <cell r="AQ21">
            <v>2782.4800000000005</v>
          </cell>
          <cell r="AR21">
            <v>0</v>
          </cell>
          <cell r="AS21">
            <v>481</v>
          </cell>
          <cell r="AT21">
            <v>180</v>
          </cell>
          <cell r="AW21">
            <v>51.591089999999994</v>
          </cell>
          <cell r="AX21">
            <v>429.92574999999999</v>
          </cell>
          <cell r="AY21">
            <v>2321.5990499999998</v>
          </cell>
          <cell r="AZ21">
            <v>687.88120000000004</v>
          </cell>
          <cell r="BA21">
            <v>343.94060000000002</v>
          </cell>
          <cell r="BD21">
            <v>2417.75</v>
          </cell>
          <cell r="BE21">
            <v>0</v>
          </cell>
          <cell r="BF21">
            <v>24</v>
          </cell>
          <cell r="BG21">
            <v>520</v>
          </cell>
          <cell r="BH21">
            <v>1794.9</v>
          </cell>
          <cell r="BI21">
            <v>0</v>
          </cell>
          <cell r="BJ21">
            <v>140</v>
          </cell>
          <cell r="BK21">
            <v>40</v>
          </cell>
          <cell r="BL21">
            <v>2282.08</v>
          </cell>
          <cell r="BM21">
            <v>350.8</v>
          </cell>
          <cell r="BN21">
            <v>313.5</v>
          </cell>
          <cell r="BO21">
            <v>0</v>
          </cell>
          <cell r="BR21">
            <v>1032868.9</v>
          </cell>
          <cell r="BS21">
            <v>365478.76</v>
          </cell>
          <cell r="BT21">
            <v>219171.86</v>
          </cell>
          <cell r="BU21">
            <v>612774.5</v>
          </cell>
          <cell r="BV21">
            <v>76000</v>
          </cell>
          <cell r="BW21">
            <v>0</v>
          </cell>
          <cell r="BX21">
            <v>0</v>
          </cell>
          <cell r="BY21">
            <v>2306294.0200000005</v>
          </cell>
          <cell r="CB21">
            <v>4303488.1500000004</v>
          </cell>
          <cell r="CE21" t="str">
            <v>Y</v>
          </cell>
        </row>
        <row r="22">
          <cell r="B22" t="str">
            <v>08</v>
          </cell>
          <cell r="C22">
            <v>8</v>
          </cell>
          <cell r="D22" t="str">
            <v>Renewal</v>
          </cell>
          <cell r="E22" t="str">
            <v>Taylor SS 2/3</v>
          </cell>
          <cell r="G22" t="str">
            <v>Station Tx</v>
          </cell>
          <cell r="H22">
            <v>1950</v>
          </cell>
          <cell r="I22">
            <v>60</v>
          </cell>
          <cell r="J22" t="str">
            <v>Phase 2 of Renewal Plan</v>
          </cell>
          <cell r="K22">
            <v>10</v>
          </cell>
          <cell r="L22">
            <v>12</v>
          </cell>
          <cell r="M22">
            <v>1000</v>
          </cell>
          <cell r="N22">
            <v>5.1724137931034482E-2</v>
          </cell>
          <cell r="O22">
            <v>10</v>
          </cell>
          <cell r="P22">
            <v>100</v>
          </cell>
          <cell r="Q22">
            <v>4.9979671518304992E-2</v>
          </cell>
          <cell r="R22">
            <v>2</v>
          </cell>
          <cell r="S22">
            <v>0</v>
          </cell>
          <cell r="T22">
            <v>0</v>
          </cell>
          <cell r="U22">
            <v>12000</v>
          </cell>
          <cell r="V22">
            <v>0</v>
          </cell>
          <cell r="W22">
            <v>12000</v>
          </cell>
          <cell r="X22">
            <v>11.995121164393199</v>
          </cell>
          <cell r="Y22">
            <v>0</v>
          </cell>
          <cell r="Z22">
            <v>0</v>
          </cell>
          <cell r="AA22">
            <v>0</v>
          </cell>
          <cell r="AB22">
            <v>5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N22">
            <v>934</v>
          </cell>
          <cell r="AO22">
            <v>2249.5</v>
          </cell>
          <cell r="AP22">
            <v>7136</v>
          </cell>
          <cell r="AQ22">
            <v>2493.86</v>
          </cell>
          <cell r="AR22">
            <v>0</v>
          </cell>
          <cell r="AS22">
            <v>595</v>
          </cell>
          <cell r="AT22">
            <v>200</v>
          </cell>
          <cell r="AW22">
            <v>28.577556000000001</v>
          </cell>
          <cell r="AX22">
            <v>238.14630000000002</v>
          </cell>
          <cell r="AY22">
            <v>1285.9900200000002</v>
          </cell>
          <cell r="AZ22">
            <v>381.03408000000007</v>
          </cell>
          <cell r="BA22">
            <v>190.51704000000004</v>
          </cell>
          <cell r="BD22">
            <v>2247.8249999999998</v>
          </cell>
          <cell r="BE22">
            <v>0</v>
          </cell>
          <cell r="BF22">
            <v>0</v>
          </cell>
          <cell r="BG22">
            <v>700</v>
          </cell>
          <cell r="BH22">
            <v>1884</v>
          </cell>
          <cell r="BI22">
            <v>0</v>
          </cell>
          <cell r="BJ22">
            <v>250</v>
          </cell>
          <cell r="BK22">
            <v>0</v>
          </cell>
          <cell r="BL22">
            <v>1793.8600000000001</v>
          </cell>
          <cell r="BM22">
            <v>476</v>
          </cell>
          <cell r="BN22">
            <v>173.25</v>
          </cell>
          <cell r="BO22">
            <v>0</v>
          </cell>
          <cell r="BR22">
            <v>802492.25000000012</v>
          </cell>
          <cell r="BS22">
            <v>202447.55000000002</v>
          </cell>
          <cell r="BT22">
            <v>212738.66999999998</v>
          </cell>
          <cell r="BU22">
            <v>620135</v>
          </cell>
          <cell r="BV22">
            <v>163000</v>
          </cell>
          <cell r="BW22">
            <v>0</v>
          </cell>
          <cell r="BX22">
            <v>0</v>
          </cell>
          <cell r="BY22">
            <v>2000813.4700000002</v>
          </cell>
          <cell r="CB22">
            <v>6304301.620000001</v>
          </cell>
          <cell r="CE22" t="str">
            <v>Y</v>
          </cell>
        </row>
        <row r="23">
          <cell r="B23" t="str">
            <v>14</v>
          </cell>
          <cell r="C23">
            <v>14</v>
          </cell>
          <cell r="D23" t="str">
            <v>Renewal</v>
          </cell>
          <cell r="E23" t="str">
            <v>Dwntn Net Conv 5 of 5</v>
          </cell>
          <cell r="G23" t="str">
            <v>Chamber Equipment</v>
          </cell>
          <cell r="H23">
            <v>1973</v>
          </cell>
          <cell r="I23">
            <v>37</v>
          </cell>
          <cell r="J23" t="str">
            <v>Final phase of Network conversion</v>
          </cell>
          <cell r="K23">
            <v>10</v>
          </cell>
          <cell r="L23">
            <v>12</v>
          </cell>
          <cell r="M23">
            <v>200</v>
          </cell>
          <cell r="N23">
            <v>1.0344827586206896E-2</v>
          </cell>
          <cell r="O23">
            <v>2</v>
          </cell>
          <cell r="P23">
            <v>20</v>
          </cell>
          <cell r="Q23">
            <v>1.9077373390984517E-2</v>
          </cell>
          <cell r="R23">
            <v>1</v>
          </cell>
          <cell r="S23">
            <v>0</v>
          </cell>
          <cell r="T23">
            <v>0</v>
          </cell>
          <cell r="U23">
            <v>2400</v>
          </cell>
          <cell r="V23">
            <v>0</v>
          </cell>
          <cell r="W23">
            <v>12000</v>
          </cell>
          <cell r="X23">
            <v>13.735708841508853</v>
          </cell>
          <cell r="Y23">
            <v>0</v>
          </cell>
          <cell r="Z23">
            <v>0</v>
          </cell>
          <cell r="AA23">
            <v>0</v>
          </cell>
          <cell r="AB23">
            <v>5</v>
          </cell>
          <cell r="AE23">
            <v>542.04999999999995</v>
          </cell>
          <cell r="AF23">
            <v>440</v>
          </cell>
          <cell r="AG23">
            <v>142.32999999999998</v>
          </cell>
          <cell r="AH23">
            <v>163</v>
          </cell>
          <cell r="AI23">
            <v>389.40000000000003</v>
          </cell>
          <cell r="AJ23">
            <v>1143.6600000000001</v>
          </cell>
          <cell r="AK23">
            <v>34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W23">
            <v>8.5633200000000009</v>
          </cell>
          <cell r="AX23">
            <v>71.361000000000004</v>
          </cell>
          <cell r="AY23">
            <v>385.34940000000006</v>
          </cell>
          <cell r="AZ23">
            <v>114.17760000000001</v>
          </cell>
          <cell r="BA23">
            <v>57.088800000000006</v>
          </cell>
          <cell r="BD23">
            <v>0</v>
          </cell>
          <cell r="BE23">
            <v>0</v>
          </cell>
          <cell r="BF23">
            <v>92</v>
          </cell>
          <cell r="BG23">
            <v>0</v>
          </cell>
          <cell r="BH23">
            <v>292.66199999999998</v>
          </cell>
          <cell r="BI23">
            <v>0</v>
          </cell>
          <cell r="BJ23">
            <v>0</v>
          </cell>
          <cell r="BK23">
            <v>561.3309999999999</v>
          </cell>
          <cell r="BL23">
            <v>832.66200000000003</v>
          </cell>
          <cell r="BM23">
            <v>48</v>
          </cell>
          <cell r="BN23">
            <v>0</v>
          </cell>
          <cell r="BO23">
            <v>330</v>
          </cell>
          <cell r="BR23">
            <v>162012.50000000003</v>
          </cell>
          <cell r="BS23">
            <v>60663.79</v>
          </cell>
          <cell r="BT23">
            <v>57843.06</v>
          </cell>
          <cell r="BU23">
            <v>650309</v>
          </cell>
          <cell r="BV23">
            <v>117534</v>
          </cell>
          <cell r="BW23">
            <v>0</v>
          </cell>
          <cell r="BX23">
            <v>0</v>
          </cell>
          <cell r="BY23">
            <v>1048362.3500000001</v>
          </cell>
          <cell r="CB23">
            <v>7352663.9700000007</v>
          </cell>
          <cell r="CE23" t="str">
            <v>Y</v>
          </cell>
        </row>
        <row r="24">
          <cell r="B24" t="str">
            <v>27</v>
          </cell>
          <cell r="C24">
            <v>27</v>
          </cell>
          <cell r="D24" t="str">
            <v>Renewal</v>
          </cell>
          <cell r="E24" t="str">
            <v>Overhead Renewal</v>
          </cell>
          <cell r="I24">
            <v>0</v>
          </cell>
          <cell r="J24" t="str">
            <v>Reactive Renewal</v>
          </cell>
          <cell r="K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N24">
            <v>156.04999999999998</v>
          </cell>
          <cell r="AO24">
            <v>549.23</v>
          </cell>
          <cell r="AP24">
            <v>1184.8</v>
          </cell>
          <cell r="AQ24">
            <v>538.23</v>
          </cell>
          <cell r="AR24">
            <v>0</v>
          </cell>
          <cell r="AS24">
            <v>137.5</v>
          </cell>
          <cell r="AT24">
            <v>41.5</v>
          </cell>
          <cell r="AW24">
            <v>7.8219299999999992</v>
          </cell>
          <cell r="AX24">
            <v>65.182749999999999</v>
          </cell>
          <cell r="AY24">
            <v>351.98685</v>
          </cell>
          <cell r="AZ24">
            <v>104.2924</v>
          </cell>
          <cell r="BA24">
            <v>52.1462</v>
          </cell>
          <cell r="BD24">
            <v>548.5625</v>
          </cell>
          <cell r="BE24">
            <v>0</v>
          </cell>
          <cell r="BF24">
            <v>0</v>
          </cell>
          <cell r="BG24">
            <v>170</v>
          </cell>
          <cell r="BH24">
            <v>437.9</v>
          </cell>
          <cell r="BI24">
            <v>0</v>
          </cell>
          <cell r="BJ24">
            <v>70</v>
          </cell>
          <cell r="BK24">
            <v>0</v>
          </cell>
          <cell r="BL24">
            <v>412.33</v>
          </cell>
          <cell r="BM24">
            <v>121.6</v>
          </cell>
          <cell r="BN24">
            <v>4.125</v>
          </cell>
          <cell r="BO24">
            <v>0</v>
          </cell>
          <cell r="BR24">
            <v>151911.38</v>
          </cell>
          <cell r="BS24">
            <v>55411.68</v>
          </cell>
          <cell r="BT24">
            <v>50572.44</v>
          </cell>
          <cell r="BU24">
            <v>173817.5</v>
          </cell>
          <cell r="BV24">
            <v>29500</v>
          </cell>
          <cell r="BW24">
            <v>0</v>
          </cell>
          <cell r="BX24">
            <v>0</v>
          </cell>
          <cell r="BY24">
            <v>461212.99999999988</v>
          </cell>
          <cell r="CB24">
            <v>7813876.9700000007</v>
          </cell>
          <cell r="CE24" t="str">
            <v>Y</v>
          </cell>
        </row>
        <row r="25">
          <cell r="B25" t="str">
            <v>28</v>
          </cell>
          <cell r="C25">
            <v>28</v>
          </cell>
          <cell r="D25" t="str">
            <v>Renewal</v>
          </cell>
          <cell r="E25" t="str">
            <v>Underground Renewal</v>
          </cell>
          <cell r="I25">
            <v>0</v>
          </cell>
          <cell r="J25" t="str">
            <v>Reactive Renewal</v>
          </cell>
          <cell r="K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</v>
          </cell>
          <cell r="AE25">
            <v>208.7</v>
          </cell>
          <cell r="AF25">
            <v>170</v>
          </cell>
          <cell r="AG25">
            <v>178.65050000000002</v>
          </cell>
          <cell r="AH25">
            <v>205.31799999999998</v>
          </cell>
          <cell r="AI25">
            <v>225.4</v>
          </cell>
          <cell r="AJ25">
            <v>498.66500000000002</v>
          </cell>
          <cell r="AK25">
            <v>17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W25">
            <v>4.5112005000000002</v>
          </cell>
          <cell r="AX25">
            <v>37.593337500000004</v>
          </cell>
          <cell r="AY25">
            <v>203.00402250000002</v>
          </cell>
          <cell r="AZ25">
            <v>60.149340000000009</v>
          </cell>
          <cell r="BA25">
            <v>30.074670000000005</v>
          </cell>
          <cell r="BD25">
            <v>0</v>
          </cell>
          <cell r="BE25">
            <v>0</v>
          </cell>
          <cell r="BF25">
            <v>121.327</v>
          </cell>
          <cell r="BG25">
            <v>0</v>
          </cell>
          <cell r="BH25">
            <v>148.66129999999998</v>
          </cell>
          <cell r="BI25">
            <v>0</v>
          </cell>
          <cell r="BJ25">
            <v>0</v>
          </cell>
          <cell r="BK25">
            <v>328.33</v>
          </cell>
          <cell r="BL25">
            <v>338.661</v>
          </cell>
          <cell r="BM25">
            <v>29</v>
          </cell>
          <cell r="BN25">
            <v>0</v>
          </cell>
          <cell r="BO25">
            <v>126.5</v>
          </cell>
          <cell r="BR25">
            <v>86418.270000000019</v>
          </cell>
          <cell r="BS25">
            <v>31957.99</v>
          </cell>
          <cell r="BT25">
            <v>30304.51</v>
          </cell>
          <cell r="BU25">
            <v>235321.5</v>
          </cell>
          <cell r="BV25">
            <v>28325</v>
          </cell>
          <cell r="BW25">
            <v>0</v>
          </cell>
          <cell r="BX25">
            <v>0</v>
          </cell>
          <cell r="BY25">
            <v>412327.26999999996</v>
          </cell>
          <cell r="CB25">
            <v>8226204.2400000002</v>
          </cell>
          <cell r="CE25" t="str">
            <v>Y</v>
          </cell>
        </row>
        <row r="26">
          <cell r="B26" t="str">
            <v>25</v>
          </cell>
          <cell r="C26">
            <v>25</v>
          </cell>
          <cell r="D26" t="str">
            <v>Renewal</v>
          </cell>
          <cell r="E26" t="str">
            <v>Pole Residual Replacement</v>
          </cell>
          <cell r="I26">
            <v>0</v>
          </cell>
          <cell r="J26" t="str">
            <v>Poles to be repaired based on testing (Year/Customers/Time inflated)</v>
          </cell>
          <cell r="K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N26">
            <v>90</v>
          </cell>
          <cell r="AO26">
            <v>240</v>
          </cell>
          <cell r="AP26">
            <v>480</v>
          </cell>
          <cell r="AQ26">
            <v>360</v>
          </cell>
          <cell r="AR26">
            <v>0</v>
          </cell>
          <cell r="AS26">
            <v>120</v>
          </cell>
          <cell r="AT26">
            <v>30</v>
          </cell>
          <cell r="AW26">
            <v>3.96</v>
          </cell>
          <cell r="AX26">
            <v>33</v>
          </cell>
          <cell r="AY26">
            <v>178.2</v>
          </cell>
          <cell r="AZ26">
            <v>52.800000000000004</v>
          </cell>
          <cell r="BA26">
            <v>26.400000000000002</v>
          </cell>
          <cell r="BD26">
            <v>240</v>
          </cell>
          <cell r="BE26">
            <v>0</v>
          </cell>
          <cell r="BF26">
            <v>0</v>
          </cell>
          <cell r="BG26">
            <v>120</v>
          </cell>
          <cell r="BH26">
            <v>240</v>
          </cell>
          <cell r="BI26">
            <v>0</v>
          </cell>
          <cell r="BJ26">
            <v>0</v>
          </cell>
          <cell r="BK26">
            <v>0</v>
          </cell>
          <cell r="BL26">
            <v>240</v>
          </cell>
          <cell r="BM26">
            <v>90</v>
          </cell>
          <cell r="BN26">
            <v>0</v>
          </cell>
          <cell r="BO26">
            <v>0</v>
          </cell>
          <cell r="BR26">
            <v>72462.77</v>
          </cell>
          <cell r="BS26">
            <v>28053.210000000003</v>
          </cell>
          <cell r="BT26">
            <v>27870</v>
          </cell>
          <cell r="BU26">
            <v>108000</v>
          </cell>
          <cell r="BV26">
            <v>26700</v>
          </cell>
          <cell r="BW26">
            <v>0</v>
          </cell>
          <cell r="BX26">
            <v>0</v>
          </cell>
          <cell r="BY26">
            <v>263085.98000000004</v>
          </cell>
          <cell r="CB26">
            <v>8489290.2200000007</v>
          </cell>
          <cell r="CE26" t="str">
            <v>Y</v>
          </cell>
        </row>
        <row r="27">
          <cell r="B27" t="str">
            <v>10</v>
          </cell>
          <cell r="C27">
            <v>10</v>
          </cell>
          <cell r="D27" t="str">
            <v>Renewal</v>
          </cell>
          <cell r="E27" t="str">
            <v>Defective Tx Replacement</v>
          </cell>
          <cell r="I27">
            <v>0</v>
          </cell>
          <cell r="J27" t="str">
            <v>Transformers required to be replaced due to testing (Year/Customers/Time inflated)</v>
          </cell>
          <cell r="K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5</v>
          </cell>
          <cell r="AE27">
            <v>33.28</v>
          </cell>
          <cell r="AF27">
            <v>48</v>
          </cell>
          <cell r="AG27">
            <v>101.188</v>
          </cell>
          <cell r="AH27">
            <v>117.988</v>
          </cell>
          <cell r="AI27">
            <v>67.44</v>
          </cell>
          <cell r="AJ27">
            <v>118.4</v>
          </cell>
          <cell r="AK27">
            <v>12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W27">
            <v>1.4948880000000002</v>
          </cell>
          <cell r="AX27">
            <v>12.457400000000002</v>
          </cell>
          <cell r="AY27">
            <v>67.269960000000012</v>
          </cell>
          <cell r="AZ27">
            <v>19.931840000000005</v>
          </cell>
          <cell r="BA27">
            <v>9.9659200000000023</v>
          </cell>
          <cell r="BD27">
            <v>0</v>
          </cell>
          <cell r="BE27">
            <v>0</v>
          </cell>
          <cell r="BF27">
            <v>89.988</v>
          </cell>
          <cell r="BG27">
            <v>0</v>
          </cell>
          <cell r="BH27">
            <v>23.200000000000003</v>
          </cell>
          <cell r="BI27">
            <v>0</v>
          </cell>
          <cell r="BJ27">
            <v>0</v>
          </cell>
          <cell r="BK27">
            <v>100.4</v>
          </cell>
          <cell r="BL27">
            <v>59.2</v>
          </cell>
          <cell r="BM27">
            <v>18</v>
          </cell>
          <cell r="BN27">
            <v>0</v>
          </cell>
          <cell r="BO27">
            <v>30</v>
          </cell>
          <cell r="BR27">
            <v>29284.18</v>
          </cell>
          <cell r="BS27">
            <v>10590.01</v>
          </cell>
          <cell r="BT27">
            <v>8990.9599999999991</v>
          </cell>
          <cell r="BU27">
            <v>129884</v>
          </cell>
          <cell r="BV27">
            <v>6300</v>
          </cell>
          <cell r="BW27">
            <v>0</v>
          </cell>
          <cell r="BX27">
            <v>0</v>
          </cell>
          <cell r="BY27">
            <v>185049.15000000002</v>
          </cell>
          <cell r="CB27">
            <v>8674339.370000001</v>
          </cell>
          <cell r="CE27" t="str">
            <v>Y</v>
          </cell>
        </row>
        <row r="28">
          <cell r="B28" t="str">
            <v>26</v>
          </cell>
          <cell r="C28">
            <v>26</v>
          </cell>
          <cell r="D28" t="str">
            <v>Roadway Reconstruction</v>
          </cell>
          <cell r="E28" t="str">
            <v>City Relocations</v>
          </cell>
          <cell r="G28" t="str">
            <v>Poles</v>
          </cell>
          <cell r="H28">
            <v>1920</v>
          </cell>
          <cell r="I28">
            <v>90</v>
          </cell>
          <cell r="J28" t="str">
            <v>Required Project for City</v>
          </cell>
          <cell r="K28">
            <v>10</v>
          </cell>
          <cell r="L28">
            <v>12</v>
          </cell>
          <cell r="M28">
            <v>1000</v>
          </cell>
          <cell r="N28">
            <v>5.1724137931034482E-2</v>
          </cell>
          <cell r="O28">
            <v>10</v>
          </cell>
          <cell r="P28">
            <v>100</v>
          </cell>
          <cell r="Q28">
            <v>0.23375976803176687</v>
          </cell>
          <cell r="R28">
            <v>5</v>
          </cell>
          <cell r="S28">
            <v>0</v>
          </cell>
          <cell r="T28">
            <v>0</v>
          </cell>
          <cell r="U28">
            <v>12000</v>
          </cell>
          <cell r="V28">
            <v>0</v>
          </cell>
          <cell r="W28">
            <v>12000</v>
          </cell>
          <cell r="X28">
            <v>56.102344327624046</v>
          </cell>
          <cell r="Y28">
            <v>1</v>
          </cell>
          <cell r="Z28">
            <v>0</v>
          </cell>
          <cell r="AA28">
            <v>0</v>
          </cell>
          <cell r="AB28">
            <v>5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N28">
            <v>152</v>
          </cell>
          <cell r="AO28">
            <v>495.2</v>
          </cell>
          <cell r="AP28">
            <v>990.4</v>
          </cell>
          <cell r="AQ28">
            <v>555.20000000000005</v>
          </cell>
          <cell r="AR28">
            <v>0</v>
          </cell>
          <cell r="AS28">
            <v>148</v>
          </cell>
          <cell r="AT28">
            <v>45</v>
          </cell>
          <cell r="AW28">
            <v>7.1574000000000009</v>
          </cell>
          <cell r="AX28">
            <v>59.64500000000001</v>
          </cell>
          <cell r="AY28">
            <v>322.08300000000008</v>
          </cell>
          <cell r="AZ28">
            <v>95.432000000000016</v>
          </cell>
          <cell r="BA28">
            <v>47.716000000000008</v>
          </cell>
          <cell r="BD28">
            <v>495.2</v>
          </cell>
          <cell r="BE28">
            <v>0</v>
          </cell>
          <cell r="BF28">
            <v>0</v>
          </cell>
          <cell r="BG28">
            <v>185</v>
          </cell>
          <cell r="BH28">
            <v>483.2</v>
          </cell>
          <cell r="BI28">
            <v>0</v>
          </cell>
          <cell r="BJ28">
            <v>91</v>
          </cell>
          <cell r="BK28">
            <v>0</v>
          </cell>
          <cell r="BL28">
            <v>360</v>
          </cell>
          <cell r="BM28">
            <v>127</v>
          </cell>
          <cell r="BN28">
            <v>0</v>
          </cell>
          <cell r="BO28">
            <v>0</v>
          </cell>
          <cell r="BR28">
            <v>136799.36000000002</v>
          </cell>
          <cell r="BS28">
            <v>50704.049999999996</v>
          </cell>
          <cell r="BT28">
            <v>49022.2</v>
          </cell>
          <cell r="BU28">
            <v>142650</v>
          </cell>
          <cell r="BV28">
            <v>48614</v>
          </cell>
          <cell r="BW28">
            <v>0</v>
          </cell>
          <cell r="BX28">
            <v>0</v>
          </cell>
          <cell r="BY28">
            <v>427789.60999999993</v>
          </cell>
          <cell r="CB28">
            <v>9102128.9800000004</v>
          </cell>
          <cell r="CE28" t="str">
            <v>Y</v>
          </cell>
        </row>
        <row r="29">
          <cell r="B29" t="str">
            <v>35</v>
          </cell>
          <cell r="C29">
            <v>35</v>
          </cell>
          <cell r="D29" t="str">
            <v>Safety</v>
          </cell>
          <cell r="E29" t="str">
            <v>Secondary Pedestals ph 1 of 10</v>
          </cell>
          <cell r="G29">
            <v>0</v>
          </cell>
          <cell r="H29">
            <v>0</v>
          </cell>
          <cell r="I29">
            <v>2010</v>
          </cell>
          <cell r="J29" t="str">
            <v>Safety Project</v>
          </cell>
          <cell r="K29">
            <v>10</v>
          </cell>
          <cell r="L29">
            <v>0</v>
          </cell>
          <cell r="M29">
            <v>0</v>
          </cell>
          <cell r="N29">
            <v>0</v>
          </cell>
          <cell r="O29">
            <v>0.1</v>
          </cell>
          <cell r="P29">
            <v>1</v>
          </cell>
          <cell r="Q29">
            <v>0.01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5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100000</v>
          </cell>
          <cell r="BW29">
            <v>0</v>
          </cell>
          <cell r="BX29">
            <v>0</v>
          </cell>
          <cell r="BY29">
            <v>100000</v>
          </cell>
          <cell r="CB29">
            <v>9202128.9800000004</v>
          </cell>
          <cell r="CE29" t="str">
            <v>Y</v>
          </cell>
        </row>
        <row r="30">
          <cell r="B30" t="str">
            <v>23</v>
          </cell>
          <cell r="C30">
            <v>23</v>
          </cell>
          <cell r="D30" t="str">
            <v>Tx Expansion</v>
          </cell>
          <cell r="E30" t="str">
            <v>Vansickle TS H1 Contribution</v>
          </cell>
          <cell r="G30">
            <v>0</v>
          </cell>
          <cell r="H30">
            <v>0</v>
          </cell>
          <cell r="J30" t="str">
            <v>Capital Contribution for station expansion</v>
          </cell>
          <cell r="K30">
            <v>0.1</v>
          </cell>
          <cell r="L30">
            <v>0</v>
          </cell>
          <cell r="M30">
            <v>0</v>
          </cell>
          <cell r="N30">
            <v>0</v>
          </cell>
          <cell r="O30">
            <v>0.1</v>
          </cell>
          <cell r="P30">
            <v>1.0000000000000002E-2</v>
          </cell>
          <cell r="Q30">
            <v>4.0000000000000007E-6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2500000</v>
          </cell>
          <cell r="BW30">
            <v>0</v>
          </cell>
          <cell r="BX30">
            <v>0</v>
          </cell>
          <cell r="BY30">
            <v>2500000</v>
          </cell>
          <cell r="CB30">
            <v>11702128.98</v>
          </cell>
          <cell r="CE30" t="str">
            <v>Y</v>
          </cell>
        </row>
        <row r="31">
          <cell r="B31" t="str">
            <v>37</v>
          </cell>
          <cell r="C31">
            <v>37</v>
          </cell>
          <cell r="D31" t="str">
            <v>Security</v>
          </cell>
          <cell r="E31" t="str">
            <v>LockHart Dr. Phase 2/2</v>
          </cell>
          <cell r="G31" t="str">
            <v>XLPE</v>
          </cell>
          <cell r="H31">
            <v>1978</v>
          </cell>
          <cell r="I31">
            <v>32</v>
          </cell>
          <cell r="J31" t="str">
            <v>Necessary for Brock</v>
          </cell>
          <cell r="K31">
            <v>10</v>
          </cell>
          <cell r="L31">
            <v>8</v>
          </cell>
          <cell r="M31">
            <v>1000</v>
          </cell>
          <cell r="N31">
            <v>3.4482758620689655E-2</v>
          </cell>
          <cell r="O31">
            <v>7</v>
          </cell>
          <cell r="P31">
            <v>70</v>
          </cell>
          <cell r="Q31">
            <v>0.45538250080846654</v>
          </cell>
          <cell r="R31">
            <v>5</v>
          </cell>
          <cell r="S31">
            <v>3</v>
          </cell>
          <cell r="T31">
            <v>2</v>
          </cell>
          <cell r="U31">
            <v>8000</v>
          </cell>
          <cell r="V31">
            <v>15000</v>
          </cell>
          <cell r="W31">
            <v>8000</v>
          </cell>
          <cell r="X31">
            <v>201.66939321517802</v>
          </cell>
          <cell r="Y31">
            <v>5</v>
          </cell>
          <cell r="Z31">
            <v>3</v>
          </cell>
          <cell r="AA31">
            <v>2</v>
          </cell>
          <cell r="AB31">
            <v>3.5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N31">
            <v>40.6</v>
          </cell>
          <cell r="AO31">
            <v>148.94999999999999</v>
          </cell>
          <cell r="AP31">
            <v>888</v>
          </cell>
          <cell r="AQ31">
            <v>135.96</v>
          </cell>
          <cell r="AR31">
            <v>0</v>
          </cell>
          <cell r="AS31">
            <v>47</v>
          </cell>
          <cell r="AT31">
            <v>23</v>
          </cell>
          <cell r="AW31">
            <v>3.85053</v>
          </cell>
          <cell r="AX31">
            <v>32.08775</v>
          </cell>
          <cell r="AY31">
            <v>173.27384999999998</v>
          </cell>
          <cell r="AZ31">
            <v>51.340400000000002</v>
          </cell>
          <cell r="BA31">
            <v>25.670200000000001</v>
          </cell>
          <cell r="BD31">
            <v>148.44999999999999</v>
          </cell>
          <cell r="BE31">
            <v>0</v>
          </cell>
          <cell r="BF31">
            <v>0</v>
          </cell>
          <cell r="BG31">
            <v>32</v>
          </cell>
          <cell r="BH31">
            <v>64</v>
          </cell>
          <cell r="BI31">
            <v>0</v>
          </cell>
          <cell r="BJ31">
            <v>0</v>
          </cell>
          <cell r="BK31">
            <v>0</v>
          </cell>
          <cell r="BL31">
            <v>108.96000000000001</v>
          </cell>
          <cell r="BM31">
            <v>25.6</v>
          </cell>
          <cell r="BN31">
            <v>49.5</v>
          </cell>
          <cell r="BO31">
            <v>0</v>
          </cell>
          <cell r="BR31">
            <v>76646.209999999992</v>
          </cell>
          <cell r="BS31">
            <v>27277.7</v>
          </cell>
          <cell r="BT31">
            <v>12459.02</v>
          </cell>
          <cell r="BU31">
            <v>32934</v>
          </cell>
          <cell r="BV31">
            <v>4400</v>
          </cell>
          <cell r="BW31">
            <v>0</v>
          </cell>
          <cell r="BX31">
            <v>0</v>
          </cell>
          <cell r="BY31">
            <v>153716.93000000002</v>
          </cell>
          <cell r="CB31">
            <v>11855845.91</v>
          </cell>
          <cell r="CE31" t="str">
            <v>Y</v>
          </cell>
        </row>
        <row r="32">
          <cell r="B32" t="str">
            <v>20</v>
          </cell>
          <cell r="C32">
            <v>20</v>
          </cell>
          <cell r="D32" t="str">
            <v>Security/Capacity</v>
          </cell>
          <cell r="E32" t="str">
            <v>New Vansickle VSM61 Feeder</v>
          </cell>
          <cell r="G32" t="str">
            <v>XLPE</v>
          </cell>
          <cell r="H32">
            <v>1977</v>
          </cell>
          <cell r="I32">
            <v>33</v>
          </cell>
          <cell r="J32" t="str">
            <v>Egress cable</v>
          </cell>
          <cell r="K32">
            <v>10</v>
          </cell>
          <cell r="L32">
            <v>12</v>
          </cell>
          <cell r="M32">
            <v>1000</v>
          </cell>
          <cell r="N32">
            <v>5.1724137931034482E-2</v>
          </cell>
          <cell r="O32">
            <v>10</v>
          </cell>
          <cell r="P32">
            <v>100</v>
          </cell>
          <cell r="Q32">
            <v>0.18036864754249157</v>
          </cell>
          <cell r="R32">
            <v>5</v>
          </cell>
          <cell r="S32">
            <v>3</v>
          </cell>
          <cell r="T32">
            <v>1</v>
          </cell>
          <cell r="U32">
            <v>12000</v>
          </cell>
          <cell r="V32">
            <v>5000</v>
          </cell>
          <cell r="W32">
            <v>12000</v>
          </cell>
          <cell r="X32">
            <v>26.153453893661279</v>
          </cell>
          <cell r="Y32">
            <v>0</v>
          </cell>
          <cell r="Z32">
            <v>3</v>
          </cell>
          <cell r="AA32">
            <v>2</v>
          </cell>
          <cell r="AB32">
            <v>2.8</v>
          </cell>
          <cell r="AE32">
            <v>118.42699999999999</v>
          </cell>
          <cell r="AF32">
            <v>50.800000000000004</v>
          </cell>
          <cell r="AG32">
            <v>19.384550000000001</v>
          </cell>
          <cell r="AH32">
            <v>44.7</v>
          </cell>
          <cell r="AI32">
            <v>34.036000000000001</v>
          </cell>
          <cell r="AJ32">
            <v>159.16910000000001</v>
          </cell>
          <cell r="AK32">
            <v>0</v>
          </cell>
          <cell r="AN32">
            <v>356.2</v>
          </cell>
          <cell r="AO32">
            <v>1179</v>
          </cell>
          <cell r="AP32">
            <v>4805</v>
          </cell>
          <cell r="AQ32">
            <v>1365.7</v>
          </cell>
          <cell r="AR32">
            <v>0</v>
          </cell>
          <cell r="AS32">
            <v>310</v>
          </cell>
          <cell r="AT32">
            <v>118.5</v>
          </cell>
          <cell r="AW32">
            <v>25.682749949999998</v>
          </cell>
          <cell r="AX32">
            <v>214.02291624999998</v>
          </cell>
          <cell r="AY32">
            <v>1155.7237477499998</v>
          </cell>
          <cell r="AZ32">
            <v>342.436666</v>
          </cell>
          <cell r="BA32">
            <v>171.218333</v>
          </cell>
          <cell r="BD32">
            <v>1178</v>
          </cell>
          <cell r="BE32">
            <v>0</v>
          </cell>
          <cell r="BF32">
            <v>8</v>
          </cell>
          <cell r="BG32">
            <v>325</v>
          </cell>
          <cell r="BH32">
            <v>945.18582000000004</v>
          </cell>
          <cell r="BI32">
            <v>0</v>
          </cell>
          <cell r="BJ32">
            <v>42</v>
          </cell>
          <cell r="BK32">
            <v>57.572910000000007</v>
          </cell>
          <cell r="BL32">
            <v>1116.1858200000001</v>
          </cell>
          <cell r="BM32">
            <v>205.2</v>
          </cell>
          <cell r="BN32">
            <v>165</v>
          </cell>
          <cell r="BO32">
            <v>50.800000000000004</v>
          </cell>
          <cell r="BR32">
            <v>506427.31</v>
          </cell>
          <cell r="BS32">
            <v>181940.31999999998</v>
          </cell>
          <cell r="BT32">
            <v>115564.59999999999</v>
          </cell>
          <cell r="BU32">
            <v>250257.93</v>
          </cell>
          <cell r="BV32">
            <v>54650</v>
          </cell>
          <cell r="BW32">
            <v>0</v>
          </cell>
          <cell r="BX32">
            <v>0</v>
          </cell>
          <cell r="BY32">
            <v>1108840.1600000001</v>
          </cell>
          <cell r="CB32">
            <v>12964686.07</v>
          </cell>
          <cell r="CE32" t="str">
            <v>Y</v>
          </cell>
        </row>
        <row r="33">
          <cell r="B33" t="str">
            <v>05</v>
          </cell>
          <cell r="C33">
            <v>5</v>
          </cell>
          <cell r="D33" t="str">
            <v>Security</v>
          </cell>
          <cell r="E33" t="str">
            <v>New VSM51 - Feeder Expansion to tie to CTM17</v>
          </cell>
          <cell r="G33" t="str">
            <v>Station Tx</v>
          </cell>
          <cell r="H33">
            <v>1976</v>
          </cell>
          <cell r="I33">
            <v>34</v>
          </cell>
          <cell r="J33" t="str">
            <v>Security</v>
          </cell>
          <cell r="K33">
            <v>10</v>
          </cell>
          <cell r="L33">
            <v>12</v>
          </cell>
          <cell r="M33">
            <v>1000</v>
          </cell>
          <cell r="N33">
            <v>5.1724137931034482E-2</v>
          </cell>
          <cell r="O33">
            <v>10</v>
          </cell>
          <cell r="P33">
            <v>100</v>
          </cell>
          <cell r="Q33">
            <v>0.15910638471806085</v>
          </cell>
          <cell r="R33">
            <v>5</v>
          </cell>
          <cell r="S33">
            <v>2</v>
          </cell>
          <cell r="T33">
            <v>1</v>
          </cell>
          <cell r="U33">
            <v>12000</v>
          </cell>
          <cell r="V33">
            <v>5000</v>
          </cell>
          <cell r="W33">
            <v>12000</v>
          </cell>
          <cell r="X33">
            <v>23.070425784118822</v>
          </cell>
          <cell r="Y33">
            <v>0</v>
          </cell>
          <cell r="Z33">
            <v>3</v>
          </cell>
          <cell r="AA33">
            <v>2</v>
          </cell>
          <cell r="AB33">
            <v>2.6500000000000004</v>
          </cell>
          <cell r="AE33">
            <v>372.4</v>
          </cell>
          <cell r="AF33">
            <v>208</v>
          </cell>
          <cell r="AG33">
            <v>16</v>
          </cell>
          <cell r="AH33">
            <v>40</v>
          </cell>
          <cell r="AI33">
            <v>139.19999999999999</v>
          </cell>
          <cell r="AJ33">
            <v>608</v>
          </cell>
          <cell r="AK33">
            <v>6</v>
          </cell>
          <cell r="AN33">
            <v>525.5</v>
          </cell>
          <cell r="AO33">
            <v>977.85</v>
          </cell>
          <cell r="AP33">
            <v>4095</v>
          </cell>
          <cell r="AQ33">
            <v>1012.38</v>
          </cell>
          <cell r="AR33">
            <v>0</v>
          </cell>
          <cell r="AS33">
            <v>206</v>
          </cell>
          <cell r="AT33">
            <v>75</v>
          </cell>
          <cell r="AW33">
            <v>24.843990000000002</v>
          </cell>
          <cell r="AX33">
            <v>207.03325000000001</v>
          </cell>
          <cell r="AY33">
            <v>1117.97955</v>
          </cell>
          <cell r="AZ33">
            <v>331.25320000000005</v>
          </cell>
          <cell r="BA33">
            <v>165.62660000000002</v>
          </cell>
          <cell r="BD33">
            <v>988.6</v>
          </cell>
          <cell r="BE33">
            <v>0</v>
          </cell>
          <cell r="BF33">
            <v>0</v>
          </cell>
          <cell r="BG33">
            <v>225</v>
          </cell>
          <cell r="BH33">
            <v>834</v>
          </cell>
          <cell r="BI33">
            <v>0</v>
          </cell>
          <cell r="BJ33">
            <v>42</v>
          </cell>
          <cell r="BK33">
            <v>240</v>
          </cell>
          <cell r="BL33">
            <v>1240.3800000000001</v>
          </cell>
          <cell r="BM33">
            <v>161</v>
          </cell>
          <cell r="BN33">
            <v>148.5</v>
          </cell>
          <cell r="BO33">
            <v>184</v>
          </cell>
          <cell r="BR33">
            <v>494857.8</v>
          </cell>
          <cell r="BS33">
            <v>175998.41999999998</v>
          </cell>
          <cell r="BT33">
            <v>112446.36</v>
          </cell>
          <cell r="BU33">
            <v>380068</v>
          </cell>
          <cell r="BV33">
            <v>93650</v>
          </cell>
          <cell r="BW33">
            <v>0</v>
          </cell>
          <cell r="BX33">
            <v>0</v>
          </cell>
          <cell r="BY33">
            <v>1257020.58</v>
          </cell>
          <cell r="CB33">
            <v>14221706.65</v>
          </cell>
          <cell r="CE33" t="str">
            <v>Y</v>
          </cell>
        </row>
        <row r="34">
          <cell r="B34" t="str">
            <v>13</v>
          </cell>
          <cell r="C34">
            <v>13</v>
          </cell>
          <cell r="D34" t="str">
            <v>Renewal</v>
          </cell>
          <cell r="E34" t="str">
            <v>Welland Renewal Phase 1 of 3</v>
          </cell>
          <cell r="G34" t="str">
            <v>Station Tx</v>
          </cell>
          <cell r="H34">
            <v>1955</v>
          </cell>
          <cell r="I34">
            <v>55</v>
          </cell>
          <cell r="J34" t="str">
            <v>Phase 1 of Renewal Plan</v>
          </cell>
          <cell r="K34">
            <v>10</v>
          </cell>
          <cell r="L34">
            <v>12</v>
          </cell>
          <cell r="M34">
            <v>1000</v>
          </cell>
          <cell r="N34">
            <v>5.1724137931034482E-2</v>
          </cell>
          <cell r="O34">
            <v>10</v>
          </cell>
          <cell r="P34">
            <v>100</v>
          </cell>
          <cell r="Q34">
            <v>4.3594087707049686E-2</v>
          </cell>
          <cell r="R34">
            <v>2</v>
          </cell>
          <cell r="S34">
            <v>3</v>
          </cell>
          <cell r="T34">
            <v>3</v>
          </cell>
          <cell r="U34">
            <v>12000</v>
          </cell>
          <cell r="V34">
            <v>85000</v>
          </cell>
          <cell r="W34">
            <v>12000</v>
          </cell>
          <cell r="X34">
            <v>47.517555600684155</v>
          </cell>
          <cell r="Y34">
            <v>1</v>
          </cell>
          <cell r="Z34">
            <v>3</v>
          </cell>
          <cell r="AA34">
            <v>4</v>
          </cell>
          <cell r="AB34">
            <v>2.6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N34">
            <v>954.79499999999996</v>
          </cell>
          <cell r="AO34">
            <v>2479.0499999999997</v>
          </cell>
          <cell r="AP34">
            <v>9249.75</v>
          </cell>
          <cell r="AQ34">
            <v>2473.4913999999999</v>
          </cell>
          <cell r="AR34">
            <v>0</v>
          </cell>
          <cell r="AS34">
            <v>541.45000000000005</v>
          </cell>
          <cell r="AT34">
            <v>176.45</v>
          </cell>
          <cell r="AW34">
            <v>47.624959200000006</v>
          </cell>
          <cell r="AX34">
            <v>396.87466000000006</v>
          </cell>
          <cell r="AY34">
            <v>2143.1231640000001</v>
          </cell>
          <cell r="AZ34">
            <v>634.99945600000012</v>
          </cell>
          <cell r="BA34">
            <v>317.49972800000006</v>
          </cell>
          <cell r="BD34">
            <v>3474.8142499999999</v>
          </cell>
          <cell r="BE34">
            <v>0</v>
          </cell>
          <cell r="BF34">
            <v>0</v>
          </cell>
          <cell r="BG34">
            <v>650</v>
          </cell>
          <cell r="BH34">
            <v>2865.25</v>
          </cell>
          <cell r="BI34">
            <v>0</v>
          </cell>
          <cell r="BJ34">
            <v>280</v>
          </cell>
          <cell r="BK34">
            <v>0</v>
          </cell>
          <cell r="BL34">
            <v>2081.7413999999999</v>
          </cell>
          <cell r="BM34">
            <v>452</v>
          </cell>
          <cell r="BN34">
            <v>134.39249999999998</v>
          </cell>
          <cell r="BO34">
            <v>0</v>
          </cell>
          <cell r="BR34">
            <v>949857.55999999994</v>
          </cell>
          <cell r="BS34">
            <v>337382.11</v>
          </cell>
          <cell r="BT34">
            <v>270156.71999999997</v>
          </cell>
          <cell r="BU34">
            <v>583992.65</v>
          </cell>
          <cell r="BV34">
            <v>152500</v>
          </cell>
          <cell r="BW34">
            <v>0</v>
          </cell>
          <cell r="BX34">
            <v>0</v>
          </cell>
          <cell r="BY34">
            <v>2293889.04</v>
          </cell>
          <cell r="CB34">
            <v>16515595.690000001</v>
          </cell>
        </row>
        <row r="35">
          <cell r="B35" t="str">
            <v>17</v>
          </cell>
          <cell r="C35">
            <v>17</v>
          </cell>
          <cell r="D35" t="str">
            <v>Security/Renewal</v>
          </cell>
          <cell r="E35" t="str">
            <v>Conductor Upgrade - Glenn Morris</v>
          </cell>
          <cell r="G35" t="str">
            <v>XLPE</v>
          </cell>
          <cell r="H35">
            <v>1982</v>
          </cell>
          <cell r="I35">
            <v>28</v>
          </cell>
          <cell r="J35" t="str">
            <v>Security/Capacity</v>
          </cell>
          <cell r="K35">
            <v>8</v>
          </cell>
          <cell r="L35">
            <v>8</v>
          </cell>
          <cell r="M35">
            <v>350</v>
          </cell>
          <cell r="N35">
            <v>1.2068965517241379E-2</v>
          </cell>
          <cell r="O35">
            <v>3</v>
          </cell>
          <cell r="P35">
            <v>24</v>
          </cell>
          <cell r="Q35">
            <v>0.10410100712519343</v>
          </cell>
          <cell r="R35">
            <v>5</v>
          </cell>
          <cell r="S35">
            <v>2</v>
          </cell>
          <cell r="T35">
            <v>2</v>
          </cell>
          <cell r="U35">
            <v>2800</v>
          </cell>
          <cell r="V35">
            <v>0</v>
          </cell>
          <cell r="W35">
            <v>8000</v>
          </cell>
          <cell r="X35">
            <v>46.845453206337041</v>
          </cell>
          <cell r="Y35">
            <v>1</v>
          </cell>
          <cell r="Z35">
            <v>1</v>
          </cell>
          <cell r="AA35">
            <v>1</v>
          </cell>
          <cell r="AB35">
            <v>2.5500000000000003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N35">
            <v>83.88</v>
          </cell>
          <cell r="AO35">
            <v>277.92540000000002</v>
          </cell>
          <cell r="AP35">
            <v>964.2</v>
          </cell>
          <cell r="AQ35">
            <v>313.25232</v>
          </cell>
          <cell r="AR35">
            <v>0</v>
          </cell>
          <cell r="AS35">
            <v>94.38</v>
          </cell>
          <cell r="AT35">
            <v>31.380000000000003</v>
          </cell>
          <cell r="AW35">
            <v>5.295053160000001</v>
          </cell>
          <cell r="AX35">
            <v>44.125443000000011</v>
          </cell>
          <cell r="AY35">
            <v>238.27739220000007</v>
          </cell>
          <cell r="AZ35">
            <v>70.600708800000021</v>
          </cell>
          <cell r="BA35">
            <v>35.30035440000001</v>
          </cell>
          <cell r="BD35">
            <v>277.92540000000002</v>
          </cell>
          <cell r="BE35">
            <v>0</v>
          </cell>
          <cell r="BF35">
            <v>0</v>
          </cell>
          <cell r="BG35">
            <v>105</v>
          </cell>
          <cell r="BH35">
            <v>222.6</v>
          </cell>
          <cell r="BI35">
            <v>0</v>
          </cell>
          <cell r="BJ35">
            <v>0</v>
          </cell>
          <cell r="BK35">
            <v>0</v>
          </cell>
          <cell r="BL35">
            <v>195.65232</v>
          </cell>
          <cell r="BM35">
            <v>63</v>
          </cell>
          <cell r="BN35">
            <v>34.254000000000005</v>
          </cell>
          <cell r="BO35">
            <v>0</v>
          </cell>
          <cell r="BR35">
            <v>102643.07</v>
          </cell>
          <cell r="BS35">
            <v>37510.910000000003</v>
          </cell>
          <cell r="BT35">
            <v>26784.739999999998</v>
          </cell>
          <cell r="BU35">
            <v>52056.6</v>
          </cell>
          <cell r="BV35">
            <v>11550</v>
          </cell>
          <cell r="BW35">
            <v>0</v>
          </cell>
          <cell r="BX35">
            <v>0</v>
          </cell>
          <cell r="BY35">
            <v>230545.32</v>
          </cell>
          <cell r="CB35">
            <v>16746141.010000002</v>
          </cell>
        </row>
        <row r="36">
          <cell r="B36" t="str">
            <v>01</v>
          </cell>
          <cell r="C36">
            <v>1</v>
          </cell>
          <cell r="D36" t="str">
            <v>Reliability/Security</v>
          </cell>
          <cell r="E36" t="str">
            <v>CTM17 Line Section Upgrade</v>
          </cell>
          <cell r="G36" t="str">
            <v>Poles</v>
          </cell>
          <cell r="H36">
            <v>1989</v>
          </cell>
          <cell r="I36">
            <v>21</v>
          </cell>
          <cell r="J36" t="str">
            <v>Security</v>
          </cell>
          <cell r="K36">
            <v>4</v>
          </cell>
          <cell r="L36">
            <v>8</v>
          </cell>
          <cell r="M36">
            <v>350</v>
          </cell>
          <cell r="N36">
            <v>1.2068965517241379E-2</v>
          </cell>
          <cell r="O36">
            <v>3</v>
          </cell>
          <cell r="P36">
            <v>12</v>
          </cell>
          <cell r="Q36">
            <v>0.14794298228148545</v>
          </cell>
          <cell r="R36">
            <v>5</v>
          </cell>
          <cell r="S36">
            <v>1</v>
          </cell>
          <cell r="T36">
            <v>1</v>
          </cell>
          <cell r="U36">
            <v>2800</v>
          </cell>
          <cell r="V36">
            <v>5000</v>
          </cell>
          <cell r="W36">
            <v>8000</v>
          </cell>
          <cell r="X36">
            <v>194.79159333728916</v>
          </cell>
          <cell r="Y36">
            <v>4</v>
          </cell>
          <cell r="Z36">
            <v>1</v>
          </cell>
          <cell r="AA36">
            <v>1</v>
          </cell>
          <cell r="AB36">
            <v>2.5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N36">
            <v>32.6</v>
          </cell>
          <cell r="AO36">
            <v>100.828</v>
          </cell>
          <cell r="AP36">
            <v>287.10000000000002</v>
          </cell>
          <cell r="AQ36">
            <v>128.0624</v>
          </cell>
          <cell r="AR36">
            <v>0</v>
          </cell>
          <cell r="AS36">
            <v>33.6</v>
          </cell>
          <cell r="AT36">
            <v>9.6</v>
          </cell>
          <cell r="AW36">
            <v>1.7753712000000004</v>
          </cell>
          <cell r="AX36">
            <v>14.794760000000004</v>
          </cell>
          <cell r="AY36">
            <v>79.891704000000018</v>
          </cell>
          <cell r="AZ36">
            <v>23.671616000000007</v>
          </cell>
          <cell r="BA36">
            <v>11.835808000000004</v>
          </cell>
          <cell r="BD36">
            <v>100.828</v>
          </cell>
          <cell r="BE36">
            <v>0</v>
          </cell>
          <cell r="BF36">
            <v>0</v>
          </cell>
          <cell r="BG36">
            <v>40</v>
          </cell>
          <cell r="BH36">
            <v>92.3</v>
          </cell>
          <cell r="BI36">
            <v>0</v>
          </cell>
          <cell r="BJ36">
            <v>0</v>
          </cell>
          <cell r="BK36">
            <v>0</v>
          </cell>
          <cell r="BL36">
            <v>83.2624</v>
          </cell>
          <cell r="BM36">
            <v>24</v>
          </cell>
          <cell r="BN36">
            <v>5.28</v>
          </cell>
          <cell r="BO36">
            <v>0</v>
          </cell>
          <cell r="BR36">
            <v>34107.25</v>
          </cell>
          <cell r="BS36">
            <v>12576.99</v>
          </cell>
          <cell r="BT36">
            <v>10216.09</v>
          </cell>
          <cell r="BU36">
            <v>17312</v>
          </cell>
          <cell r="BV36">
            <v>6900</v>
          </cell>
          <cell r="BW36">
            <v>0</v>
          </cell>
          <cell r="BX36">
            <v>0</v>
          </cell>
          <cell r="BY36">
            <v>81112.33</v>
          </cell>
          <cell r="CB36">
            <v>16827253.34</v>
          </cell>
        </row>
        <row r="37">
          <cell r="B37" t="str">
            <v>11</v>
          </cell>
          <cell r="C37">
            <v>11</v>
          </cell>
          <cell r="D37" t="str">
            <v>Renewal</v>
          </cell>
          <cell r="E37" t="str">
            <v>Valencia Subdivision Renewal</v>
          </cell>
          <cell r="G37" t="str">
            <v>XLPE</v>
          </cell>
          <cell r="H37">
            <v>1976</v>
          </cell>
          <cell r="I37">
            <v>34</v>
          </cell>
          <cell r="J37" t="str">
            <v>Subdivision Rebuild</v>
          </cell>
          <cell r="K37">
            <v>10</v>
          </cell>
          <cell r="L37">
            <v>8</v>
          </cell>
          <cell r="M37">
            <v>350</v>
          </cell>
          <cell r="N37">
            <v>1.2068965517241379E-2</v>
          </cell>
          <cell r="O37">
            <v>3</v>
          </cell>
          <cell r="P37">
            <v>30</v>
          </cell>
          <cell r="Q37">
            <v>0.12247928446622182</v>
          </cell>
          <cell r="R37">
            <v>5</v>
          </cell>
          <cell r="S37">
            <v>2</v>
          </cell>
          <cell r="T37">
            <v>1</v>
          </cell>
          <cell r="U37">
            <v>2800</v>
          </cell>
          <cell r="V37">
            <v>5000</v>
          </cell>
          <cell r="W37">
            <v>8000</v>
          </cell>
          <cell r="X37">
            <v>64.505756485543486</v>
          </cell>
          <cell r="Y37">
            <v>1</v>
          </cell>
          <cell r="Z37">
            <v>1</v>
          </cell>
          <cell r="AA37">
            <v>2</v>
          </cell>
          <cell r="AB37">
            <v>2.4500000000000002</v>
          </cell>
          <cell r="AE37">
            <v>121.14999999999999</v>
          </cell>
          <cell r="AF37">
            <v>200</v>
          </cell>
          <cell r="AG37">
            <v>102.661</v>
          </cell>
          <cell r="AH37">
            <v>123.661</v>
          </cell>
          <cell r="AI37">
            <v>171.8</v>
          </cell>
          <cell r="AJ37">
            <v>428</v>
          </cell>
          <cell r="AK37">
            <v>0</v>
          </cell>
          <cell r="AN37">
            <v>5.3</v>
          </cell>
          <cell r="AO37">
            <v>19.600000000000001</v>
          </cell>
          <cell r="AP37">
            <v>39.200000000000003</v>
          </cell>
          <cell r="AQ37">
            <v>17.100000000000001</v>
          </cell>
          <cell r="AR37">
            <v>0</v>
          </cell>
          <cell r="AS37">
            <v>4</v>
          </cell>
          <cell r="AT37">
            <v>1</v>
          </cell>
          <cell r="AW37">
            <v>3.7004159999999993</v>
          </cell>
          <cell r="AX37">
            <v>30.836799999999997</v>
          </cell>
          <cell r="AY37">
            <v>166.51871999999997</v>
          </cell>
          <cell r="AZ37">
            <v>49.338879999999996</v>
          </cell>
          <cell r="BA37">
            <v>24.669439999999998</v>
          </cell>
          <cell r="BD37">
            <v>19.350000000000001</v>
          </cell>
          <cell r="BE37">
            <v>0</v>
          </cell>
          <cell r="BF37">
            <v>88.661000000000001</v>
          </cell>
          <cell r="BG37">
            <v>5</v>
          </cell>
          <cell r="BH37">
            <v>224.6</v>
          </cell>
          <cell r="BI37">
            <v>0</v>
          </cell>
          <cell r="BJ37">
            <v>0</v>
          </cell>
          <cell r="BK37">
            <v>263</v>
          </cell>
          <cell r="BL37">
            <v>426.5</v>
          </cell>
          <cell r="BM37">
            <v>10.8</v>
          </cell>
          <cell r="BN37">
            <v>0</v>
          </cell>
          <cell r="BO37">
            <v>200</v>
          </cell>
          <cell r="BR37">
            <v>70237.58</v>
          </cell>
          <cell r="BS37">
            <v>26214.28</v>
          </cell>
          <cell r="BT37">
            <v>31157.52</v>
          </cell>
          <cell r="BU37">
            <v>62780</v>
          </cell>
          <cell r="BV37">
            <v>54550</v>
          </cell>
          <cell r="BW37">
            <v>0</v>
          </cell>
          <cell r="BX37">
            <v>0</v>
          </cell>
          <cell r="BY37">
            <v>244939.37999999998</v>
          </cell>
          <cell r="CB37">
            <v>17072192.719999999</v>
          </cell>
        </row>
        <row r="38">
          <cell r="B38" t="str">
            <v>15</v>
          </cell>
          <cell r="C38">
            <v>15</v>
          </cell>
          <cell r="D38" t="str">
            <v>Renewal</v>
          </cell>
          <cell r="E38" t="str">
            <v>Grantham Renewal</v>
          </cell>
          <cell r="G38" t="str">
            <v>Station Tx</v>
          </cell>
          <cell r="H38">
            <v>1958</v>
          </cell>
          <cell r="I38">
            <v>52</v>
          </cell>
          <cell r="J38" t="str">
            <v>Renewal</v>
          </cell>
          <cell r="K38">
            <v>10</v>
          </cell>
          <cell r="L38">
            <v>12</v>
          </cell>
          <cell r="M38">
            <v>1000</v>
          </cell>
          <cell r="N38">
            <v>5.1724137931034482E-2</v>
          </cell>
          <cell r="O38">
            <v>10</v>
          </cell>
          <cell r="P38">
            <v>100</v>
          </cell>
          <cell r="Q38">
            <v>2.5923521634509977E-2</v>
          </cell>
          <cell r="R38">
            <v>2</v>
          </cell>
          <cell r="S38">
            <v>2</v>
          </cell>
          <cell r="T38">
            <v>2</v>
          </cell>
          <cell r="U38">
            <v>12000</v>
          </cell>
          <cell r="V38">
            <v>0</v>
          </cell>
          <cell r="W38">
            <v>12000</v>
          </cell>
          <cell r="X38">
            <v>6.2216451922823941</v>
          </cell>
          <cell r="Y38">
            <v>0</v>
          </cell>
          <cell r="Z38">
            <v>3</v>
          </cell>
          <cell r="AA38">
            <v>5</v>
          </cell>
          <cell r="AB38">
            <v>2.25</v>
          </cell>
          <cell r="AE38">
            <v>226.45</v>
          </cell>
          <cell r="AF38">
            <v>300</v>
          </cell>
          <cell r="AG38">
            <v>365.12524999999999</v>
          </cell>
          <cell r="AH38">
            <v>552.64400000000001</v>
          </cell>
          <cell r="AI38">
            <v>389.5</v>
          </cell>
          <cell r="AJ38">
            <v>762.46249999999998</v>
          </cell>
          <cell r="AK38">
            <v>0</v>
          </cell>
          <cell r="AN38">
            <v>1458.45</v>
          </cell>
          <cell r="AO38">
            <v>3721.1099999999997</v>
          </cell>
          <cell r="AP38">
            <v>10799.9</v>
          </cell>
          <cell r="AQ38">
            <v>4191.4219999999996</v>
          </cell>
          <cell r="AR38">
            <v>0</v>
          </cell>
          <cell r="AS38">
            <v>897.5</v>
          </cell>
          <cell r="AT38">
            <v>310</v>
          </cell>
          <cell r="AW38">
            <v>71.92369124999999</v>
          </cell>
          <cell r="AX38">
            <v>599.36409374999994</v>
          </cell>
          <cell r="AY38">
            <v>3236.5661062499994</v>
          </cell>
          <cell r="AZ38">
            <v>958.98254999999995</v>
          </cell>
          <cell r="BA38">
            <v>479.49127499999997</v>
          </cell>
          <cell r="BD38">
            <v>3711.2275</v>
          </cell>
          <cell r="BE38">
            <v>0</v>
          </cell>
          <cell r="BF38">
            <v>277.64400000000001</v>
          </cell>
          <cell r="BG38">
            <v>1085</v>
          </cell>
          <cell r="BH38">
            <v>3828.0242499999999</v>
          </cell>
          <cell r="BI38">
            <v>0</v>
          </cell>
          <cell r="BJ38">
            <v>812</v>
          </cell>
          <cell r="BK38">
            <v>551.64750000000004</v>
          </cell>
          <cell r="BL38">
            <v>3703.5394999999999</v>
          </cell>
          <cell r="BM38">
            <v>795</v>
          </cell>
          <cell r="BN38">
            <v>137.77500000000001</v>
          </cell>
          <cell r="BO38">
            <v>300</v>
          </cell>
          <cell r="BR38">
            <v>1411101.5</v>
          </cell>
          <cell r="BS38">
            <v>509517.85</v>
          </cell>
          <cell r="BT38">
            <v>409771.94</v>
          </cell>
          <cell r="BU38">
            <v>1293559.3</v>
          </cell>
          <cell r="BV38">
            <v>233550</v>
          </cell>
          <cell r="BW38">
            <v>0</v>
          </cell>
          <cell r="BX38">
            <v>0</v>
          </cell>
          <cell r="BY38">
            <v>3857500.5900000003</v>
          </cell>
          <cell r="CB38">
            <v>20929693.309999999</v>
          </cell>
        </row>
        <row r="39">
          <cell r="B39" t="str">
            <v>18</v>
          </cell>
          <cell r="C39">
            <v>18</v>
          </cell>
          <cell r="D39" t="str">
            <v>Security/Renewal</v>
          </cell>
          <cell r="E39" t="str">
            <v>St.Paul St - 3/0 cond upgrade to 556AL</v>
          </cell>
          <cell r="G39" t="str">
            <v>Conductor</v>
          </cell>
          <cell r="H39">
            <v>1978</v>
          </cell>
          <cell r="I39">
            <v>32</v>
          </cell>
          <cell r="J39" t="str">
            <v>Security/Capacity</v>
          </cell>
          <cell r="K39">
            <v>10</v>
          </cell>
          <cell r="L39">
            <v>8</v>
          </cell>
          <cell r="M39">
            <v>1000</v>
          </cell>
          <cell r="N39">
            <v>3.4482758620689655E-2</v>
          </cell>
          <cell r="O39">
            <v>7</v>
          </cell>
          <cell r="P39">
            <v>70</v>
          </cell>
          <cell r="Q39">
            <v>4.6489621172149193E-2</v>
          </cell>
          <cell r="R39">
            <v>2</v>
          </cell>
          <cell r="S39">
            <v>3</v>
          </cell>
          <cell r="T39">
            <v>2</v>
          </cell>
          <cell r="U39">
            <v>8000</v>
          </cell>
          <cell r="V39">
            <v>5000</v>
          </cell>
          <cell r="W39">
            <v>8000</v>
          </cell>
          <cell r="X39">
            <v>13.946886351644757</v>
          </cell>
          <cell r="Y39">
            <v>0</v>
          </cell>
          <cell r="Z39">
            <v>3</v>
          </cell>
          <cell r="AA39">
            <v>2</v>
          </cell>
          <cell r="AB39">
            <v>2.0999999999999996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N39">
            <v>624</v>
          </cell>
          <cell r="AO39">
            <v>1811</v>
          </cell>
          <cell r="AP39">
            <v>6379</v>
          </cell>
          <cell r="AQ39">
            <v>1799.7</v>
          </cell>
          <cell r="AR39">
            <v>0</v>
          </cell>
          <cell r="AS39">
            <v>360</v>
          </cell>
          <cell r="AT39">
            <v>128</v>
          </cell>
          <cell r="AW39">
            <v>33.305100000000003</v>
          </cell>
          <cell r="AX39">
            <v>277.54250000000002</v>
          </cell>
          <cell r="AY39">
            <v>1498.7294999999999</v>
          </cell>
          <cell r="AZ39">
            <v>444.06800000000004</v>
          </cell>
          <cell r="BA39">
            <v>222.03400000000002</v>
          </cell>
          <cell r="BD39">
            <v>1810</v>
          </cell>
          <cell r="BE39">
            <v>0</v>
          </cell>
          <cell r="BF39">
            <v>0</v>
          </cell>
          <cell r="BG39">
            <v>400</v>
          </cell>
          <cell r="BH39">
            <v>1189</v>
          </cell>
          <cell r="BI39">
            <v>0</v>
          </cell>
          <cell r="BJ39">
            <v>91</v>
          </cell>
          <cell r="BK39">
            <v>0</v>
          </cell>
          <cell r="BL39">
            <v>1647.2</v>
          </cell>
          <cell r="BM39">
            <v>265.2</v>
          </cell>
          <cell r="BN39">
            <v>165</v>
          </cell>
          <cell r="BO39">
            <v>0</v>
          </cell>
          <cell r="BR39">
            <v>664518.05999999994</v>
          </cell>
          <cell r="BS39">
            <v>235938.16</v>
          </cell>
          <cell r="BT39">
            <v>158748.20000000001</v>
          </cell>
          <cell r="BU39">
            <v>387908</v>
          </cell>
          <cell r="BV39">
            <v>58600</v>
          </cell>
          <cell r="BW39">
            <v>0</v>
          </cell>
          <cell r="BX39">
            <v>0</v>
          </cell>
          <cell r="BY39">
            <v>1505712.4200000002</v>
          </cell>
          <cell r="CB39">
            <v>22435405.73</v>
          </cell>
        </row>
        <row r="40">
          <cell r="B40" t="str">
            <v>16</v>
          </cell>
          <cell r="C40">
            <v>16</v>
          </cell>
          <cell r="D40" t="str">
            <v>Renewal</v>
          </cell>
          <cell r="E40" t="str">
            <v>Vine Renewal</v>
          </cell>
          <cell r="G40" t="str">
            <v>Station Tx</v>
          </cell>
          <cell r="H40">
            <v>1954</v>
          </cell>
          <cell r="I40">
            <v>56</v>
          </cell>
          <cell r="J40" t="str">
            <v>Renewal</v>
          </cell>
          <cell r="K40">
            <v>10</v>
          </cell>
          <cell r="L40">
            <v>12</v>
          </cell>
          <cell r="M40">
            <v>1000</v>
          </cell>
          <cell r="N40">
            <v>5.1724137931034482E-2</v>
          </cell>
          <cell r="O40">
            <v>10</v>
          </cell>
          <cell r="P40">
            <v>100</v>
          </cell>
          <cell r="Q40">
            <v>7.9760894576881465E-3</v>
          </cell>
          <cell r="R40">
            <v>1</v>
          </cell>
          <cell r="S40">
            <v>2</v>
          </cell>
          <cell r="T40">
            <v>2</v>
          </cell>
          <cell r="U40">
            <v>12000</v>
          </cell>
          <cell r="V40">
            <v>0</v>
          </cell>
          <cell r="W40">
            <v>12000</v>
          </cell>
          <cell r="X40">
            <v>1.9142614698451552</v>
          </cell>
          <cell r="Y40">
            <v>0</v>
          </cell>
          <cell r="Z40">
            <v>3</v>
          </cell>
          <cell r="AA40">
            <v>5</v>
          </cell>
          <cell r="AB40">
            <v>1.95</v>
          </cell>
          <cell r="AE40">
            <v>31.55</v>
          </cell>
          <cell r="AF40">
            <v>20</v>
          </cell>
          <cell r="AG40">
            <v>13.997999999999999</v>
          </cell>
          <cell r="AH40">
            <v>16.997999999999998</v>
          </cell>
          <cell r="AI40">
            <v>15.6</v>
          </cell>
          <cell r="AJ40">
            <v>56</v>
          </cell>
          <cell r="AK40">
            <v>2</v>
          </cell>
          <cell r="AN40">
            <v>5862.3177500000002</v>
          </cell>
          <cell r="AO40">
            <v>13113.783600000001</v>
          </cell>
          <cell r="AP40">
            <v>55373.837500000001</v>
          </cell>
          <cell r="AQ40">
            <v>15537.718910000001</v>
          </cell>
          <cell r="AR40">
            <v>0</v>
          </cell>
          <cell r="AS40">
            <v>3428.7275</v>
          </cell>
          <cell r="AT40">
            <v>1199.9775</v>
          </cell>
          <cell r="AW40">
            <v>284.01752627999991</v>
          </cell>
          <cell r="AX40">
            <v>2366.8127189999996</v>
          </cell>
          <cell r="AY40">
            <v>12780.788682599998</v>
          </cell>
          <cell r="AZ40">
            <v>3786.9003503999993</v>
          </cell>
          <cell r="BA40">
            <v>1893.4501751999996</v>
          </cell>
          <cell r="BD40">
            <v>15259.859887500001</v>
          </cell>
          <cell r="BE40">
            <v>0</v>
          </cell>
          <cell r="BF40">
            <v>11.997999999999999</v>
          </cell>
          <cell r="BG40">
            <v>3892</v>
          </cell>
          <cell r="BH40">
            <v>13447.612500000001</v>
          </cell>
          <cell r="BI40">
            <v>0</v>
          </cell>
          <cell r="BJ40">
            <v>1219.5</v>
          </cell>
          <cell r="BK40">
            <v>26</v>
          </cell>
          <cell r="BL40">
            <v>11422.768910000001</v>
          </cell>
          <cell r="BM40">
            <v>2570.1</v>
          </cell>
          <cell r="BN40">
            <v>1005.786375</v>
          </cell>
          <cell r="BO40">
            <v>17</v>
          </cell>
          <cell r="BR40">
            <v>5632559.169999999</v>
          </cell>
          <cell r="BS40">
            <v>2012021.3099999998</v>
          </cell>
          <cell r="BT40">
            <v>1350215.5</v>
          </cell>
          <cell r="BU40">
            <v>2905226.2399999998</v>
          </cell>
          <cell r="BV40">
            <v>637450</v>
          </cell>
          <cell r="BW40">
            <v>0</v>
          </cell>
          <cell r="BX40">
            <v>0</v>
          </cell>
          <cell r="BY40">
            <v>12537472.219999999</v>
          </cell>
          <cell r="CB40">
            <v>34972877.950000003</v>
          </cell>
        </row>
        <row r="41">
          <cell r="B41" t="str">
            <v>12</v>
          </cell>
          <cell r="C41">
            <v>12</v>
          </cell>
          <cell r="D41" t="str">
            <v>Renewal</v>
          </cell>
          <cell r="E41" t="str">
            <v>Zaraldo Subdivsion Renewal</v>
          </cell>
          <cell r="G41" t="str">
            <v>XLPE</v>
          </cell>
          <cell r="H41">
            <v>1975</v>
          </cell>
          <cell r="I41">
            <v>35</v>
          </cell>
          <cell r="J41" t="str">
            <v>Subdivision Rebuild</v>
          </cell>
          <cell r="K41">
            <v>10</v>
          </cell>
          <cell r="L41">
            <v>8</v>
          </cell>
          <cell r="M41">
            <v>150</v>
          </cell>
          <cell r="N41">
            <v>5.1724137931034482E-3</v>
          </cell>
          <cell r="O41">
            <v>1</v>
          </cell>
          <cell r="P41">
            <v>10</v>
          </cell>
          <cell r="Q41">
            <v>4.6498746672782178E-2</v>
          </cell>
          <cell r="R41">
            <v>2</v>
          </cell>
          <cell r="S41">
            <v>2</v>
          </cell>
          <cell r="T41">
            <v>2</v>
          </cell>
          <cell r="U41">
            <v>1200</v>
          </cell>
          <cell r="V41">
            <v>5000</v>
          </cell>
          <cell r="W41">
            <v>8000</v>
          </cell>
          <cell r="X41">
            <v>66.028220275350691</v>
          </cell>
          <cell r="Y41">
            <v>1</v>
          </cell>
          <cell r="Z41">
            <v>1</v>
          </cell>
          <cell r="AA41">
            <v>2</v>
          </cell>
          <cell r="AB41">
            <v>1.7499999999999998</v>
          </cell>
          <cell r="AE41">
            <v>106.65</v>
          </cell>
          <cell r="AF41">
            <v>200</v>
          </cell>
          <cell r="AG41">
            <v>49.324999999999996</v>
          </cell>
          <cell r="AH41">
            <v>73.324999999999989</v>
          </cell>
          <cell r="AI41">
            <v>139.19999999999999</v>
          </cell>
          <cell r="AJ41">
            <v>432</v>
          </cell>
          <cell r="AK41">
            <v>0</v>
          </cell>
          <cell r="AN41">
            <v>10.1</v>
          </cell>
          <cell r="AO41">
            <v>36.700000000000003</v>
          </cell>
          <cell r="AP41">
            <v>73.400000000000006</v>
          </cell>
          <cell r="AQ41">
            <v>32.700000000000003</v>
          </cell>
          <cell r="AR41">
            <v>0</v>
          </cell>
          <cell r="AS41">
            <v>8</v>
          </cell>
          <cell r="AT41">
            <v>2</v>
          </cell>
          <cell r="AW41">
            <v>3.4902000000000002</v>
          </cell>
          <cell r="AX41">
            <v>29.085000000000004</v>
          </cell>
          <cell r="AY41">
            <v>157.05900000000003</v>
          </cell>
          <cell r="AZ41">
            <v>46.536000000000008</v>
          </cell>
          <cell r="BA41">
            <v>23.268000000000004</v>
          </cell>
          <cell r="BD41">
            <v>36.200000000000003</v>
          </cell>
          <cell r="BE41">
            <v>0</v>
          </cell>
          <cell r="BF41">
            <v>33.324999999999996</v>
          </cell>
          <cell r="BG41">
            <v>10</v>
          </cell>
          <cell r="BH41">
            <v>237.2</v>
          </cell>
          <cell r="BI41">
            <v>0</v>
          </cell>
          <cell r="BJ41">
            <v>0</v>
          </cell>
          <cell r="BK41">
            <v>232</v>
          </cell>
          <cell r="BL41">
            <v>441</v>
          </cell>
          <cell r="BM41">
            <v>7.6</v>
          </cell>
          <cell r="BN41">
            <v>0</v>
          </cell>
          <cell r="BO41">
            <v>200</v>
          </cell>
          <cell r="BR41">
            <v>65443.369999999995</v>
          </cell>
          <cell r="BS41">
            <v>24725.09</v>
          </cell>
          <cell r="BT41">
            <v>30017.1</v>
          </cell>
          <cell r="BU41">
            <v>39774</v>
          </cell>
          <cell r="BV41">
            <v>55100</v>
          </cell>
          <cell r="BW41">
            <v>0</v>
          </cell>
          <cell r="BX41">
            <v>0</v>
          </cell>
          <cell r="BY41">
            <v>215059.56</v>
          </cell>
          <cell r="CB41">
            <v>35187937.510000005</v>
          </cell>
        </row>
        <row r="42">
          <cell r="B42" t="str">
            <v>22</v>
          </cell>
          <cell r="C42">
            <v>22</v>
          </cell>
          <cell r="D42" t="str">
            <v>Security</v>
          </cell>
          <cell r="E42" t="str">
            <v>Conductor upgrade along Benfield</v>
          </cell>
          <cell r="G42" t="str">
            <v>XLPE</v>
          </cell>
          <cell r="H42">
            <v>1986</v>
          </cell>
          <cell r="I42">
            <v>24</v>
          </cell>
          <cell r="J42" t="str">
            <v>SC2&amp;3 Line upgrade on Benfield</v>
          </cell>
          <cell r="K42">
            <v>6</v>
          </cell>
          <cell r="L42">
            <v>4</v>
          </cell>
          <cell r="M42">
            <v>6</v>
          </cell>
          <cell r="N42">
            <v>1.0344827586206896E-4</v>
          </cell>
          <cell r="O42">
            <v>0.1</v>
          </cell>
          <cell r="P42">
            <v>0.60000000000000009</v>
          </cell>
          <cell r="Q42">
            <v>2.1007784014210789E-3</v>
          </cell>
          <cell r="R42">
            <v>1</v>
          </cell>
          <cell r="S42">
            <v>2</v>
          </cell>
          <cell r="T42">
            <v>2</v>
          </cell>
          <cell r="U42">
            <v>24</v>
          </cell>
          <cell r="V42">
            <v>5000</v>
          </cell>
          <cell r="W42">
            <v>4000</v>
          </cell>
          <cell r="X42">
            <v>31.59570715737302</v>
          </cell>
          <cell r="Y42">
            <v>0</v>
          </cell>
          <cell r="Z42">
            <v>3</v>
          </cell>
          <cell r="AA42">
            <v>2</v>
          </cell>
          <cell r="AB42">
            <v>1.65</v>
          </cell>
          <cell r="AE42">
            <v>8</v>
          </cell>
          <cell r="AF42">
            <v>0</v>
          </cell>
          <cell r="AG42">
            <v>28</v>
          </cell>
          <cell r="AH42">
            <v>28</v>
          </cell>
          <cell r="AI42">
            <v>20</v>
          </cell>
          <cell r="AJ42">
            <v>0</v>
          </cell>
          <cell r="AK42">
            <v>0</v>
          </cell>
          <cell r="AN42">
            <v>81.89</v>
          </cell>
          <cell r="AO42">
            <v>266.48789999999997</v>
          </cell>
          <cell r="AP42">
            <v>893.25</v>
          </cell>
          <cell r="AQ42">
            <v>303.46231999999998</v>
          </cell>
          <cell r="AR42">
            <v>0</v>
          </cell>
          <cell r="AS42">
            <v>66.63</v>
          </cell>
          <cell r="AT42">
            <v>22.63</v>
          </cell>
          <cell r="AW42">
            <v>5.1550506600000006</v>
          </cell>
          <cell r="AX42">
            <v>42.958755500000009</v>
          </cell>
          <cell r="AY42">
            <v>231.97727970000005</v>
          </cell>
          <cell r="AZ42">
            <v>68.734008800000012</v>
          </cell>
          <cell r="BA42">
            <v>34.367004400000006</v>
          </cell>
          <cell r="BD42">
            <v>265.23789999999997</v>
          </cell>
          <cell r="BE42">
            <v>0</v>
          </cell>
          <cell r="BF42">
            <v>28</v>
          </cell>
          <cell r="BG42">
            <v>75</v>
          </cell>
          <cell r="BH42">
            <v>206.15</v>
          </cell>
          <cell r="BI42">
            <v>0</v>
          </cell>
          <cell r="BJ42">
            <v>14</v>
          </cell>
          <cell r="BK42">
            <v>20</v>
          </cell>
          <cell r="BL42">
            <v>224.46231999999998</v>
          </cell>
          <cell r="BM42">
            <v>55</v>
          </cell>
          <cell r="BN42">
            <v>21.879000000000001</v>
          </cell>
          <cell r="BO42">
            <v>0</v>
          </cell>
          <cell r="BR42">
            <v>101601.47</v>
          </cell>
          <cell r="BS42">
            <v>36519.120000000003</v>
          </cell>
          <cell r="BT42">
            <v>26083.73</v>
          </cell>
          <cell r="BU42">
            <v>111554.1</v>
          </cell>
          <cell r="BV42">
            <v>9850</v>
          </cell>
          <cell r="BW42">
            <v>0</v>
          </cell>
          <cell r="BX42">
            <v>0</v>
          </cell>
          <cell r="BY42">
            <v>285608.42000000004</v>
          </cell>
          <cell r="CB42">
            <v>35473545.930000007</v>
          </cell>
        </row>
        <row r="43">
          <cell r="B43" t="str">
            <v>21</v>
          </cell>
          <cell r="C43">
            <v>21</v>
          </cell>
          <cell r="D43" t="str">
            <v>Security</v>
          </cell>
          <cell r="E43" t="str">
            <v>Bunting New M57 feeder to relieve BUM75/BUM77/CTM11</v>
          </cell>
          <cell r="G43" t="str">
            <v>XLPE</v>
          </cell>
          <cell r="H43">
            <v>1980</v>
          </cell>
          <cell r="I43">
            <v>30</v>
          </cell>
          <cell r="J43" t="str">
            <v>Security/Reliability</v>
          </cell>
          <cell r="K43">
            <v>10</v>
          </cell>
          <cell r="L43">
            <v>12</v>
          </cell>
          <cell r="M43">
            <v>1000</v>
          </cell>
          <cell r="N43">
            <v>5.1724137931034482E-2</v>
          </cell>
          <cell r="O43">
            <v>10</v>
          </cell>
          <cell r="P43">
            <v>100</v>
          </cell>
          <cell r="Q43">
            <v>4.9344501474352029E-2</v>
          </cell>
          <cell r="R43">
            <v>2</v>
          </cell>
          <cell r="S43">
            <v>2</v>
          </cell>
          <cell r="T43">
            <v>1</v>
          </cell>
          <cell r="U43">
            <v>12000</v>
          </cell>
          <cell r="V43">
            <v>0</v>
          </cell>
          <cell r="W43">
            <v>12000</v>
          </cell>
          <cell r="X43">
            <v>11.842680353844488</v>
          </cell>
          <cell r="Y43">
            <v>0</v>
          </cell>
          <cell r="Z43">
            <v>3</v>
          </cell>
          <cell r="AA43">
            <v>1</v>
          </cell>
          <cell r="AB43">
            <v>1.65</v>
          </cell>
          <cell r="AE43">
            <v>456.50600000000003</v>
          </cell>
          <cell r="AF43">
            <v>202.4</v>
          </cell>
          <cell r="AG43">
            <v>32.24</v>
          </cell>
          <cell r="AH43">
            <v>62.6</v>
          </cell>
          <cell r="AI43">
            <v>145.72800000000001</v>
          </cell>
          <cell r="AJ43">
            <v>647.67999999999995</v>
          </cell>
          <cell r="AK43">
            <v>0</v>
          </cell>
          <cell r="AN43">
            <v>594.4</v>
          </cell>
          <cell r="AO43">
            <v>2227.54</v>
          </cell>
          <cell r="AP43">
            <v>6000</v>
          </cell>
          <cell r="AQ43">
            <v>1946.732</v>
          </cell>
          <cell r="AR43">
            <v>0</v>
          </cell>
          <cell r="AS43">
            <v>538</v>
          </cell>
          <cell r="AT43">
            <v>175</v>
          </cell>
          <cell r="AW43">
            <v>39.086478</v>
          </cell>
          <cell r="AX43">
            <v>325.72065000000003</v>
          </cell>
          <cell r="AY43">
            <v>1758.8915099999999</v>
          </cell>
          <cell r="AZ43">
            <v>521.15304000000003</v>
          </cell>
          <cell r="BA43">
            <v>260.57652000000002</v>
          </cell>
          <cell r="BD43">
            <v>2219.29</v>
          </cell>
          <cell r="BE43">
            <v>0</v>
          </cell>
          <cell r="BF43">
            <v>12</v>
          </cell>
          <cell r="BG43">
            <v>625</v>
          </cell>
          <cell r="BH43">
            <v>1701.64</v>
          </cell>
          <cell r="BI43">
            <v>0</v>
          </cell>
          <cell r="BJ43">
            <v>154</v>
          </cell>
          <cell r="BK43">
            <v>242.88</v>
          </cell>
          <cell r="BL43">
            <v>2069.7719999999999</v>
          </cell>
          <cell r="BM43">
            <v>433.4</v>
          </cell>
          <cell r="BN43">
            <v>125.4</v>
          </cell>
          <cell r="BO43">
            <v>202.4</v>
          </cell>
          <cell r="BR43">
            <v>766043.79</v>
          </cell>
          <cell r="BS43">
            <v>276894.28000000003</v>
          </cell>
          <cell r="BT43">
            <v>223129.64</v>
          </cell>
          <cell r="BU43">
            <v>595750.54</v>
          </cell>
          <cell r="BV43">
            <v>164750</v>
          </cell>
          <cell r="BW43">
            <v>0</v>
          </cell>
          <cell r="BX43">
            <v>0</v>
          </cell>
          <cell r="BY43">
            <v>2026568.2499999998</v>
          </cell>
          <cell r="CB43">
            <v>37500114.180000007</v>
          </cell>
        </row>
        <row r="44">
          <cell r="B44" t="str">
            <v>07</v>
          </cell>
          <cell r="C44">
            <v>7</v>
          </cell>
          <cell r="D44" t="str">
            <v>Renewal</v>
          </cell>
          <cell r="E44" t="str">
            <v>Ventura Subdivision Rebuild</v>
          </cell>
          <cell r="G44" t="str">
            <v>XLPE</v>
          </cell>
          <cell r="H44">
            <v>1975</v>
          </cell>
          <cell r="I44">
            <v>35</v>
          </cell>
          <cell r="J44" t="str">
            <v>Subdivision Rebuild</v>
          </cell>
          <cell r="K44">
            <v>10</v>
          </cell>
          <cell r="L44">
            <v>8</v>
          </cell>
          <cell r="M44">
            <v>350</v>
          </cell>
          <cell r="N44">
            <v>1.2068965517241379E-2</v>
          </cell>
          <cell r="O44">
            <v>3</v>
          </cell>
          <cell r="P44">
            <v>30</v>
          </cell>
          <cell r="Q44">
            <v>5.3624036624073036E-2</v>
          </cell>
          <cell r="R44">
            <v>2</v>
          </cell>
          <cell r="S44">
            <v>2</v>
          </cell>
          <cell r="T44">
            <v>2</v>
          </cell>
          <cell r="U44">
            <v>2800</v>
          </cell>
          <cell r="V44">
            <v>5000</v>
          </cell>
          <cell r="W44">
            <v>8000</v>
          </cell>
          <cell r="X44">
            <v>28.2419926220118</v>
          </cell>
          <cell r="Y44">
            <v>0</v>
          </cell>
          <cell r="Z44">
            <v>1</v>
          </cell>
          <cell r="AA44">
            <v>2</v>
          </cell>
          <cell r="AB44">
            <v>1.6499999999999997</v>
          </cell>
          <cell r="AE44">
            <v>290.75</v>
          </cell>
          <cell r="AF44">
            <v>408</v>
          </cell>
          <cell r="AG44">
            <v>417.97699999999998</v>
          </cell>
          <cell r="AH44">
            <v>507.97699999999998</v>
          </cell>
          <cell r="AI44">
            <v>470</v>
          </cell>
          <cell r="AJ44">
            <v>936</v>
          </cell>
          <cell r="AK44">
            <v>1</v>
          </cell>
          <cell r="AN44">
            <v>9</v>
          </cell>
          <cell r="AO44">
            <v>34.200000000000003</v>
          </cell>
          <cell r="AP44">
            <v>68.400000000000006</v>
          </cell>
          <cell r="AQ44">
            <v>34.200000000000003</v>
          </cell>
          <cell r="AR44">
            <v>0</v>
          </cell>
          <cell r="AS44">
            <v>8</v>
          </cell>
          <cell r="AT44">
            <v>2</v>
          </cell>
          <cell r="AW44">
            <v>6.6937583999999992</v>
          </cell>
          <cell r="AX44">
            <v>55.781319999999994</v>
          </cell>
          <cell r="AY44">
            <v>301.21912799999996</v>
          </cell>
          <cell r="AZ44">
            <v>89.250112000000001</v>
          </cell>
          <cell r="BA44">
            <v>44.625056000000001</v>
          </cell>
          <cell r="BD44">
            <v>34.200000000000003</v>
          </cell>
          <cell r="BE44">
            <v>0</v>
          </cell>
          <cell r="BF44">
            <v>357.97699999999998</v>
          </cell>
          <cell r="BG44">
            <v>10</v>
          </cell>
          <cell r="BH44">
            <v>483.2</v>
          </cell>
          <cell r="BI44">
            <v>0</v>
          </cell>
          <cell r="BJ44">
            <v>0</v>
          </cell>
          <cell r="BK44">
            <v>678</v>
          </cell>
          <cell r="BL44">
            <v>888</v>
          </cell>
          <cell r="BM44">
            <v>38</v>
          </cell>
          <cell r="BN44">
            <v>0</v>
          </cell>
          <cell r="BO44">
            <v>405</v>
          </cell>
          <cell r="BR44">
            <v>184258.32</v>
          </cell>
          <cell r="BS44">
            <v>47419.55</v>
          </cell>
          <cell r="BT44">
            <v>74556.740000000005</v>
          </cell>
          <cell r="BU44">
            <v>243066</v>
          </cell>
          <cell r="BV44">
            <v>10150</v>
          </cell>
          <cell r="BW44">
            <v>0</v>
          </cell>
          <cell r="BX44">
            <v>0</v>
          </cell>
          <cell r="BY44">
            <v>559450.61</v>
          </cell>
          <cell r="CB44">
            <v>38059564.790000007</v>
          </cell>
        </row>
        <row r="45">
          <cell r="B45" t="str">
            <v>03</v>
          </cell>
          <cell r="C45">
            <v>3</v>
          </cell>
          <cell r="D45" t="str">
            <v>Security</v>
          </cell>
          <cell r="E45" t="str">
            <v>CTM17 Grapeview Tie to CTM20</v>
          </cell>
          <cell r="G45" t="str">
            <v>Conductor</v>
          </cell>
          <cell r="H45">
            <v>2003</v>
          </cell>
          <cell r="I45">
            <v>7</v>
          </cell>
          <cell r="J45" t="str">
            <v>Egress cable</v>
          </cell>
          <cell r="K45">
            <v>0.1</v>
          </cell>
          <cell r="L45">
            <v>12</v>
          </cell>
          <cell r="M45">
            <v>1000</v>
          </cell>
          <cell r="N45">
            <v>5.1724137931034482E-2</v>
          </cell>
          <cell r="O45">
            <v>10</v>
          </cell>
          <cell r="P45">
            <v>1</v>
          </cell>
          <cell r="Q45">
            <v>2.2517253282396303E-3</v>
          </cell>
          <cell r="R45">
            <v>1</v>
          </cell>
          <cell r="S45">
            <v>2</v>
          </cell>
          <cell r="T45">
            <v>1</v>
          </cell>
          <cell r="U45">
            <v>12000</v>
          </cell>
          <cell r="V45">
            <v>5000</v>
          </cell>
          <cell r="W45">
            <v>12000</v>
          </cell>
          <cell r="X45">
            <v>65.300034518949275</v>
          </cell>
          <cell r="Y45">
            <v>1</v>
          </cell>
          <cell r="Z45">
            <v>3</v>
          </cell>
          <cell r="AA45">
            <v>1</v>
          </cell>
          <cell r="AB45">
            <v>1.4500000000000002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N45">
            <v>262.3</v>
          </cell>
          <cell r="AO45">
            <v>450.3</v>
          </cell>
          <cell r="AP45">
            <v>2084</v>
          </cell>
          <cell r="AQ45">
            <v>541.46</v>
          </cell>
          <cell r="AR45">
            <v>0</v>
          </cell>
          <cell r="AS45">
            <v>90</v>
          </cell>
          <cell r="AT45">
            <v>33</v>
          </cell>
          <cell r="AW45">
            <v>10.383179999999999</v>
          </cell>
          <cell r="AX45">
            <v>86.526499999999999</v>
          </cell>
          <cell r="AY45">
            <v>467.24310000000003</v>
          </cell>
          <cell r="AZ45">
            <v>138.44239999999999</v>
          </cell>
          <cell r="BA45">
            <v>69.221199999999996</v>
          </cell>
          <cell r="BD45">
            <v>471.7</v>
          </cell>
          <cell r="BE45">
            <v>0</v>
          </cell>
          <cell r="BF45">
            <v>0</v>
          </cell>
          <cell r="BG45">
            <v>100</v>
          </cell>
          <cell r="BH45">
            <v>379</v>
          </cell>
          <cell r="BI45">
            <v>0</v>
          </cell>
          <cell r="BJ45">
            <v>42</v>
          </cell>
          <cell r="BK45">
            <v>0</v>
          </cell>
          <cell r="BL45">
            <v>430.46</v>
          </cell>
          <cell r="BM45">
            <v>66.8</v>
          </cell>
          <cell r="BN45">
            <v>49.5</v>
          </cell>
          <cell r="BO45">
            <v>0</v>
          </cell>
          <cell r="BR45">
            <v>208918.14</v>
          </cell>
          <cell r="BS45">
            <v>73555.94</v>
          </cell>
          <cell r="BT45">
            <v>42025.32</v>
          </cell>
          <cell r="BU45">
            <v>93804.5</v>
          </cell>
          <cell r="BV45">
            <v>25800</v>
          </cell>
          <cell r="BW45">
            <v>0</v>
          </cell>
          <cell r="BX45">
            <v>0</v>
          </cell>
          <cell r="BY45">
            <v>444103.9</v>
          </cell>
          <cell r="CB45">
            <v>38503668.690000005</v>
          </cell>
        </row>
        <row r="46">
          <cell r="B46" t="str">
            <v>02</v>
          </cell>
          <cell r="C46">
            <v>2</v>
          </cell>
          <cell r="D46" t="str">
            <v>Security</v>
          </cell>
          <cell r="E46" t="str">
            <v>CTM17 tie to CTM18</v>
          </cell>
          <cell r="G46" t="str">
            <v>XLPE</v>
          </cell>
          <cell r="H46">
            <v>1997</v>
          </cell>
          <cell r="I46">
            <v>13</v>
          </cell>
          <cell r="J46" t="str">
            <v>Security/Reliability</v>
          </cell>
          <cell r="K46">
            <v>0.1</v>
          </cell>
          <cell r="L46">
            <v>8</v>
          </cell>
          <cell r="M46">
            <v>600</v>
          </cell>
          <cell r="N46">
            <v>2.0689655172413793E-2</v>
          </cell>
          <cell r="O46">
            <v>4</v>
          </cell>
          <cell r="P46">
            <v>0.4</v>
          </cell>
          <cell r="Q46">
            <v>1.2876863543716066E-3</v>
          </cell>
          <cell r="R46">
            <v>1</v>
          </cell>
          <cell r="S46">
            <v>2</v>
          </cell>
          <cell r="T46">
            <v>1</v>
          </cell>
          <cell r="U46">
            <v>4800</v>
          </cell>
          <cell r="V46">
            <v>5000</v>
          </cell>
          <cell r="W46">
            <v>8000</v>
          </cell>
          <cell r="X46">
            <v>57.302042769536492</v>
          </cell>
          <cell r="Y46">
            <v>1</v>
          </cell>
          <cell r="Z46">
            <v>3</v>
          </cell>
          <cell r="AA46">
            <v>1</v>
          </cell>
          <cell r="AB46">
            <v>1.4500000000000002</v>
          </cell>
          <cell r="AE46">
            <v>218.29999999999998</v>
          </cell>
          <cell r="AF46">
            <v>96</v>
          </cell>
          <cell r="AG46">
            <v>50</v>
          </cell>
          <cell r="AH46">
            <v>62</v>
          </cell>
          <cell r="AI46">
            <v>67.199999999999989</v>
          </cell>
          <cell r="AJ46">
            <v>304</v>
          </cell>
          <cell r="AK46">
            <v>0</v>
          </cell>
          <cell r="AN46">
            <v>43.88</v>
          </cell>
          <cell r="AO46">
            <v>156.38999999999999</v>
          </cell>
          <cell r="AP46">
            <v>475.8</v>
          </cell>
          <cell r="AQ46">
            <v>130.392</v>
          </cell>
          <cell r="AR46">
            <v>0</v>
          </cell>
          <cell r="AS46">
            <v>27</v>
          </cell>
          <cell r="AT46">
            <v>10.5</v>
          </cell>
          <cell r="AW46">
            <v>4.9243860000000002</v>
          </cell>
          <cell r="AX46">
            <v>41.036550000000005</v>
          </cell>
          <cell r="AY46">
            <v>221.59737000000001</v>
          </cell>
          <cell r="AZ46">
            <v>65.658480000000012</v>
          </cell>
          <cell r="BA46">
            <v>32.829240000000006</v>
          </cell>
          <cell r="BD46">
            <v>155.38999999999999</v>
          </cell>
          <cell r="BE46">
            <v>0</v>
          </cell>
          <cell r="BF46">
            <v>42</v>
          </cell>
          <cell r="BG46">
            <v>28</v>
          </cell>
          <cell r="BH46">
            <v>191.4</v>
          </cell>
          <cell r="BI46">
            <v>0</v>
          </cell>
          <cell r="BJ46">
            <v>14</v>
          </cell>
          <cell r="BK46">
            <v>112</v>
          </cell>
          <cell r="BL46">
            <v>340.99200000000002</v>
          </cell>
          <cell r="BM46">
            <v>30.2</v>
          </cell>
          <cell r="BN46">
            <v>9.9</v>
          </cell>
          <cell r="BO46">
            <v>96</v>
          </cell>
          <cell r="BR46">
            <v>97357.86</v>
          </cell>
          <cell r="BS46">
            <v>34885.07</v>
          </cell>
          <cell r="BT46">
            <v>26657.119999999999</v>
          </cell>
          <cell r="BU46">
            <v>121434.6</v>
          </cell>
          <cell r="BV46">
            <v>30300</v>
          </cell>
          <cell r="BW46">
            <v>0</v>
          </cell>
          <cell r="BX46">
            <v>0</v>
          </cell>
          <cell r="BY46">
            <v>310634.65000000002</v>
          </cell>
          <cell r="CB46">
            <v>38814303.340000004</v>
          </cell>
        </row>
        <row r="47">
          <cell r="B47" t="str">
            <v>09</v>
          </cell>
          <cell r="C47">
            <v>9</v>
          </cell>
          <cell r="D47" t="str">
            <v>Security</v>
          </cell>
          <cell r="E47" t="str">
            <v>CTM12 - New Carlton Feeder</v>
          </cell>
          <cell r="G47" t="str">
            <v>XLPE</v>
          </cell>
          <cell r="H47">
            <v>1990</v>
          </cell>
          <cell r="I47">
            <v>20</v>
          </cell>
          <cell r="J47" t="str">
            <v>Security/Capacity</v>
          </cell>
          <cell r="K47">
            <v>3</v>
          </cell>
          <cell r="L47">
            <v>12</v>
          </cell>
          <cell r="M47">
            <v>1000</v>
          </cell>
          <cell r="N47">
            <v>5.1724137931034482E-2</v>
          </cell>
          <cell r="O47">
            <v>10</v>
          </cell>
          <cell r="P47">
            <v>30</v>
          </cell>
          <cell r="Q47">
            <v>1.5369919770811953E-2</v>
          </cell>
          <cell r="R47">
            <v>1</v>
          </cell>
          <cell r="S47">
            <v>2</v>
          </cell>
          <cell r="T47">
            <v>1</v>
          </cell>
          <cell r="U47">
            <v>12000</v>
          </cell>
          <cell r="V47">
            <v>5000</v>
          </cell>
          <cell r="W47">
            <v>12000</v>
          </cell>
          <cell r="X47">
            <v>14.857589111784888</v>
          </cell>
          <cell r="Y47">
            <v>0</v>
          </cell>
          <cell r="Z47">
            <v>3</v>
          </cell>
          <cell r="AA47">
            <v>1</v>
          </cell>
          <cell r="AB47">
            <v>1.35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N47">
            <v>985.60000000000014</v>
          </cell>
          <cell r="AO47">
            <v>1920.85</v>
          </cell>
          <cell r="AP47">
            <v>8194</v>
          </cell>
          <cell r="AQ47">
            <v>1907.58</v>
          </cell>
          <cell r="AR47">
            <v>0</v>
          </cell>
          <cell r="AS47">
            <v>400</v>
          </cell>
          <cell r="AT47">
            <v>164</v>
          </cell>
          <cell r="AW47">
            <v>40.716090000000001</v>
          </cell>
          <cell r="AX47">
            <v>339.30075000000005</v>
          </cell>
          <cell r="AY47">
            <v>1832.2240500000003</v>
          </cell>
          <cell r="AZ47">
            <v>542.88120000000015</v>
          </cell>
          <cell r="BA47">
            <v>271.44060000000007</v>
          </cell>
          <cell r="BD47">
            <v>1965.35</v>
          </cell>
          <cell r="BE47">
            <v>0</v>
          </cell>
          <cell r="BF47">
            <v>0</v>
          </cell>
          <cell r="BG47">
            <v>425</v>
          </cell>
          <cell r="BH47">
            <v>1303</v>
          </cell>
          <cell r="BI47">
            <v>0</v>
          </cell>
          <cell r="BJ47">
            <v>182</v>
          </cell>
          <cell r="BK47">
            <v>0</v>
          </cell>
          <cell r="BL47">
            <v>1496.0800000000002</v>
          </cell>
          <cell r="BM47">
            <v>298.60000000000002</v>
          </cell>
          <cell r="BN47">
            <v>313.5</v>
          </cell>
          <cell r="BO47">
            <v>0</v>
          </cell>
          <cell r="BR47">
            <v>818811.60999999987</v>
          </cell>
          <cell r="BS47">
            <v>288438.68</v>
          </cell>
          <cell r="BT47">
            <v>166972.65999999997</v>
          </cell>
          <cell r="BU47">
            <v>563291.5</v>
          </cell>
          <cell r="BV47">
            <v>114350</v>
          </cell>
          <cell r="BW47">
            <v>0</v>
          </cell>
          <cell r="BX47">
            <v>0</v>
          </cell>
          <cell r="BY47">
            <v>1951864.45</v>
          </cell>
          <cell r="CB47">
            <v>40766167.790000007</v>
          </cell>
        </row>
        <row r="48">
          <cell r="B48" t="str">
            <v>04</v>
          </cell>
          <cell r="C48">
            <v>4</v>
          </cell>
          <cell r="D48" t="str">
            <v>Renewal</v>
          </cell>
          <cell r="E48" t="str">
            <v>Jacobson Ave Rear Lot conversion</v>
          </cell>
          <cell r="G48" t="str">
            <v>XLPE</v>
          </cell>
          <cell r="H48">
            <v>2001</v>
          </cell>
          <cell r="I48">
            <v>9</v>
          </cell>
          <cell r="J48" t="str">
            <v>Rear Lot conversion</v>
          </cell>
          <cell r="K48">
            <v>0.1</v>
          </cell>
          <cell r="L48">
            <v>8</v>
          </cell>
          <cell r="M48">
            <v>200</v>
          </cell>
          <cell r="N48">
            <v>6.8965517241379309E-3</v>
          </cell>
          <cell r="O48">
            <v>2</v>
          </cell>
          <cell r="P48">
            <v>0.2</v>
          </cell>
          <cell r="Q48">
            <v>1.9929672768624263E-4</v>
          </cell>
          <cell r="R48">
            <v>1</v>
          </cell>
          <cell r="S48">
            <v>2</v>
          </cell>
          <cell r="T48">
            <v>2</v>
          </cell>
          <cell r="U48">
            <v>1600</v>
          </cell>
          <cell r="V48">
            <v>5000</v>
          </cell>
          <cell r="W48">
            <v>8000</v>
          </cell>
          <cell r="X48">
            <v>14.54866112109571</v>
          </cell>
          <cell r="Y48">
            <v>0</v>
          </cell>
          <cell r="Z48">
            <v>1</v>
          </cell>
          <cell r="AA48">
            <v>2</v>
          </cell>
          <cell r="AB48">
            <v>1.3499999999999999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N48">
            <v>412.30000000000007</v>
          </cell>
          <cell r="AO48">
            <v>642.92000000000007</v>
          </cell>
          <cell r="AP48">
            <v>5660</v>
          </cell>
          <cell r="AQ48">
            <v>677.57600000000002</v>
          </cell>
          <cell r="AR48">
            <v>0</v>
          </cell>
          <cell r="AS48">
            <v>120</v>
          </cell>
          <cell r="AT48">
            <v>50</v>
          </cell>
          <cell r="AW48">
            <v>22.688388</v>
          </cell>
          <cell r="AX48">
            <v>189.06990000000002</v>
          </cell>
          <cell r="AY48">
            <v>1020.9774600000001</v>
          </cell>
          <cell r="AZ48">
            <v>302.51184000000006</v>
          </cell>
          <cell r="BA48">
            <v>151.25592000000003</v>
          </cell>
          <cell r="BD48">
            <v>1535.97</v>
          </cell>
          <cell r="BE48">
            <v>0</v>
          </cell>
          <cell r="BF48">
            <v>0</v>
          </cell>
          <cell r="BG48">
            <v>130</v>
          </cell>
          <cell r="BH48">
            <v>1336</v>
          </cell>
          <cell r="BI48">
            <v>0</v>
          </cell>
          <cell r="BJ48">
            <v>58</v>
          </cell>
          <cell r="BK48">
            <v>0</v>
          </cell>
          <cell r="BL48">
            <v>540.57600000000002</v>
          </cell>
          <cell r="BM48">
            <v>85.8</v>
          </cell>
          <cell r="BN48">
            <v>112.2</v>
          </cell>
          <cell r="BO48">
            <v>0</v>
          </cell>
          <cell r="BR48">
            <v>464536.27999999991</v>
          </cell>
          <cell r="BS48">
            <v>160727.82</v>
          </cell>
          <cell r="BT48">
            <v>96503.67</v>
          </cell>
          <cell r="BU48">
            <v>133011</v>
          </cell>
          <cell r="BV48">
            <v>148750</v>
          </cell>
          <cell r="BW48">
            <v>0</v>
          </cell>
          <cell r="BX48">
            <v>0</v>
          </cell>
          <cell r="BY48">
            <v>1003528.77</v>
          </cell>
          <cell r="CB48">
            <v>41769696.56000001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PUT"/>
      <sheetName val="Cons IS New"/>
      <sheetName val="Cons IS"/>
      <sheetName val="MgtRp -Comb Horiz Group"/>
      <sheetName val="MgtRp - CS&amp;WH"/>
      <sheetName val="MgtRp - WH"/>
      <sheetName val="MgtRp - Horizon Hold "/>
      <sheetName val="MgtRp - FW"/>
      <sheetName val="MgtRp - HCE"/>
      <sheetName val="MgtRp - HHSI"/>
      <sheetName val="MgtRp - HUC"/>
      <sheetName val="MgtRp - Horizon EDO &amp; CS"/>
      <sheetName val="MgtRp - Horizon EDO "/>
      <sheetName val="MgtRp - Horizon CS"/>
      <sheetName val="MgtRp - Horizon Hold (combined)"/>
      <sheetName val="MgtRp - Horizon Holdings"/>
      <sheetName val="MgtRp - Horizon Energy"/>
      <sheetName val="HUC cons"/>
      <sheetName val="HUC"/>
      <sheetName val="HOR"/>
      <sheetName val="HHSI"/>
      <sheetName val="Horizon Hold"/>
      <sheetName val="Hor Holdings Cons"/>
      <sheetName val="Final TB"/>
      <sheetName val="TB Aug 2008 AS400"/>
      <sheetName val="Tax Entry Work Sheet"/>
      <sheetName val="TB for stmts"/>
      <sheetName val="Merger Cash Flow Eff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-16</v>
          </cell>
        </row>
        <row r="29">
          <cell r="K29">
            <v>0</v>
          </cell>
        </row>
        <row r="31">
          <cell r="K31">
            <v>29</v>
          </cell>
        </row>
      </sheetData>
      <sheetData sheetId="9"/>
      <sheetData sheetId="10"/>
      <sheetData sheetId="11">
        <row r="15">
          <cell r="K15">
            <v>0</v>
          </cell>
        </row>
        <row r="17">
          <cell r="K17">
            <v>38</v>
          </cell>
        </row>
        <row r="18">
          <cell r="K18">
            <v>1418</v>
          </cell>
        </row>
        <row r="19">
          <cell r="K19">
            <v>7</v>
          </cell>
        </row>
        <row r="20">
          <cell r="K20">
            <v>32</v>
          </cell>
        </row>
        <row r="24">
          <cell r="K24">
            <v>7141</v>
          </cell>
        </row>
        <row r="25">
          <cell r="K25">
            <v>-5819</v>
          </cell>
        </row>
        <row r="27">
          <cell r="K27">
            <v>-21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Overview- HOR U"/>
      <sheetName val="Fixed Assets by Cost Center"/>
      <sheetName val="Fixed Assets by Account"/>
      <sheetName val="Capex - data"/>
      <sheetName val="CAP - data - current month"/>
      <sheetName val="CAP - data - last month"/>
    </sheetNames>
    <sheetDataSet>
      <sheetData sheetId="0"/>
      <sheetData sheetId="1"/>
      <sheetData sheetId="2"/>
      <sheetData sheetId="3"/>
      <sheetData sheetId="4">
        <row r="10">
          <cell r="E10">
            <v>0</v>
          </cell>
          <cell r="O10">
            <v>0</v>
          </cell>
        </row>
        <row r="11">
          <cell r="E11" t="str">
            <v>C9100</v>
          </cell>
          <cell r="O11">
            <v>-1000</v>
          </cell>
        </row>
        <row r="12">
          <cell r="E12" t="str">
            <v>S9003</v>
          </cell>
          <cell r="O12">
            <v>421</v>
          </cell>
        </row>
        <row r="13">
          <cell r="E13" t="str">
            <v>O9009</v>
          </cell>
          <cell r="O13">
            <v>19656</v>
          </cell>
        </row>
        <row r="14">
          <cell r="E14">
            <v>0</v>
          </cell>
          <cell r="O14">
            <v>0</v>
          </cell>
        </row>
        <row r="15">
          <cell r="E15" t="str">
            <v>C9101</v>
          </cell>
          <cell r="O15">
            <v>0</v>
          </cell>
        </row>
        <row r="16">
          <cell r="E16" t="str">
            <v>C9102</v>
          </cell>
          <cell r="O16">
            <v>0</v>
          </cell>
        </row>
        <row r="17">
          <cell r="E17" t="str">
            <v>C9103</v>
          </cell>
          <cell r="O17">
            <v>0</v>
          </cell>
        </row>
        <row r="18">
          <cell r="E18" t="str">
            <v>C9104</v>
          </cell>
          <cell r="O18">
            <v>-5000</v>
          </cell>
        </row>
        <row r="19">
          <cell r="E19">
            <v>0</v>
          </cell>
          <cell r="O19">
            <v>0</v>
          </cell>
        </row>
        <row r="20">
          <cell r="E20" t="str">
            <v>S9100</v>
          </cell>
          <cell r="O20">
            <v>-25000</v>
          </cell>
        </row>
        <row r="21">
          <cell r="E21">
            <v>0</v>
          </cell>
          <cell r="O21">
            <v>0</v>
          </cell>
        </row>
        <row r="22">
          <cell r="E22" t="str">
            <v>O9100</v>
          </cell>
          <cell r="O22">
            <v>-1200</v>
          </cell>
        </row>
        <row r="23">
          <cell r="E23">
            <v>0</v>
          </cell>
          <cell r="O23">
            <v>0</v>
          </cell>
        </row>
        <row r="24">
          <cell r="E24" t="str">
            <v>C9105</v>
          </cell>
          <cell r="O24">
            <v>-1000</v>
          </cell>
        </row>
        <row r="25">
          <cell r="E25" t="str">
            <v>C9106</v>
          </cell>
          <cell r="O25">
            <v>-13000</v>
          </cell>
        </row>
        <row r="26">
          <cell r="E26">
            <v>0</v>
          </cell>
          <cell r="O26">
            <v>0</v>
          </cell>
        </row>
        <row r="27">
          <cell r="E27" t="str">
            <v>S9102</v>
          </cell>
          <cell r="O27">
            <v>-25000</v>
          </cell>
        </row>
        <row r="28">
          <cell r="E28">
            <v>0</v>
          </cell>
          <cell r="O28">
            <v>0</v>
          </cell>
        </row>
        <row r="29">
          <cell r="E29" t="str">
            <v>O9101</v>
          </cell>
          <cell r="O29">
            <v>-70000</v>
          </cell>
        </row>
        <row r="30">
          <cell r="E30" t="str">
            <v>O9102</v>
          </cell>
          <cell r="O30">
            <v>-10000</v>
          </cell>
        </row>
        <row r="31">
          <cell r="E31" t="str">
            <v>O9103</v>
          </cell>
          <cell r="O31">
            <v>-15000</v>
          </cell>
        </row>
        <row r="32">
          <cell r="E32" t="str">
            <v>O9104</v>
          </cell>
          <cell r="O32">
            <v>-12000</v>
          </cell>
        </row>
        <row r="33">
          <cell r="E33">
            <v>0</v>
          </cell>
          <cell r="O33">
            <v>0</v>
          </cell>
        </row>
        <row r="34">
          <cell r="E34" t="str">
            <v>C8113</v>
          </cell>
          <cell r="O34">
            <v>6023</v>
          </cell>
        </row>
        <row r="35">
          <cell r="E35" t="str">
            <v>C8114</v>
          </cell>
          <cell r="O35">
            <v>1585</v>
          </cell>
        </row>
        <row r="36">
          <cell r="E36" t="str">
            <v>C8115</v>
          </cell>
          <cell r="O36">
            <v>8950</v>
          </cell>
        </row>
        <row r="37">
          <cell r="E37" t="str">
            <v>C9004</v>
          </cell>
          <cell r="O37">
            <v>432</v>
          </cell>
        </row>
        <row r="38">
          <cell r="E38" t="str">
            <v>C9107</v>
          </cell>
          <cell r="O38">
            <v>-15000</v>
          </cell>
        </row>
        <row r="39">
          <cell r="E39" t="str">
            <v>C9108</v>
          </cell>
          <cell r="O39">
            <v>-2000</v>
          </cell>
        </row>
        <row r="40">
          <cell r="E40" t="str">
            <v>C9109</v>
          </cell>
          <cell r="O40">
            <v>-17500</v>
          </cell>
        </row>
        <row r="41">
          <cell r="E41" t="str">
            <v>C9110</v>
          </cell>
          <cell r="O41">
            <v>-2919</v>
          </cell>
        </row>
        <row r="42">
          <cell r="E42" t="str">
            <v>C9111</v>
          </cell>
          <cell r="O42">
            <v>-32085</v>
          </cell>
        </row>
        <row r="43">
          <cell r="E43" t="str">
            <v>C9112</v>
          </cell>
          <cell r="O43">
            <v>-21000</v>
          </cell>
        </row>
        <row r="44">
          <cell r="E44" t="str">
            <v>C9113</v>
          </cell>
          <cell r="O44">
            <v>-20000</v>
          </cell>
        </row>
        <row r="45">
          <cell r="E45" t="str">
            <v>C9114</v>
          </cell>
          <cell r="O45">
            <v>-3000</v>
          </cell>
        </row>
        <row r="46">
          <cell r="E46" t="str">
            <v>C9115</v>
          </cell>
          <cell r="O46">
            <v>-2000</v>
          </cell>
        </row>
        <row r="47">
          <cell r="E47" t="str">
            <v>C9116</v>
          </cell>
          <cell r="O47">
            <v>-145835</v>
          </cell>
        </row>
        <row r="48">
          <cell r="E48" t="str">
            <v>C9117</v>
          </cell>
          <cell r="O48">
            <v>-2000</v>
          </cell>
        </row>
        <row r="49">
          <cell r="E49" t="str">
            <v>C9118</v>
          </cell>
          <cell r="O49">
            <v>-20415</v>
          </cell>
        </row>
        <row r="50">
          <cell r="E50">
            <v>0</v>
          </cell>
          <cell r="O50">
            <v>0</v>
          </cell>
        </row>
        <row r="51">
          <cell r="E51" t="str">
            <v>S9002</v>
          </cell>
          <cell r="O51">
            <v>488</v>
          </cell>
        </row>
        <row r="52">
          <cell r="E52" t="str">
            <v>S9007</v>
          </cell>
          <cell r="O52">
            <v>421</v>
          </cell>
        </row>
        <row r="53">
          <cell r="E53" t="str">
            <v>S9103</v>
          </cell>
          <cell r="O53">
            <v>-8750</v>
          </cell>
        </row>
        <row r="54">
          <cell r="E54" t="str">
            <v>S9104</v>
          </cell>
          <cell r="O54">
            <v>-16919</v>
          </cell>
        </row>
        <row r="55">
          <cell r="E55" t="str">
            <v>S9105</v>
          </cell>
          <cell r="O55">
            <v>-21000</v>
          </cell>
        </row>
        <row r="56">
          <cell r="E56" t="str">
            <v>S9106</v>
          </cell>
          <cell r="O56">
            <v>0</v>
          </cell>
        </row>
        <row r="57">
          <cell r="E57" t="str">
            <v>S9107</v>
          </cell>
          <cell r="O57">
            <v>-13000</v>
          </cell>
        </row>
        <row r="58">
          <cell r="E58" t="str">
            <v>S9108</v>
          </cell>
          <cell r="O58">
            <v>-12019</v>
          </cell>
        </row>
        <row r="59">
          <cell r="E59" t="str">
            <v>S9109</v>
          </cell>
          <cell r="O59">
            <v>-78750</v>
          </cell>
        </row>
        <row r="60">
          <cell r="E60">
            <v>0</v>
          </cell>
          <cell r="O60">
            <v>0</v>
          </cell>
        </row>
        <row r="61">
          <cell r="E61" t="str">
            <v>O9105</v>
          </cell>
          <cell r="O61">
            <v>-2625</v>
          </cell>
        </row>
        <row r="62">
          <cell r="E62">
            <v>0</v>
          </cell>
          <cell r="O62">
            <v>0</v>
          </cell>
        </row>
        <row r="63">
          <cell r="E63" t="str">
            <v>R9104</v>
          </cell>
          <cell r="O63">
            <v>-4081</v>
          </cell>
        </row>
        <row r="64">
          <cell r="E64" t="str">
            <v>R9105</v>
          </cell>
          <cell r="O64">
            <v>-1165</v>
          </cell>
        </row>
        <row r="65">
          <cell r="E65" t="str">
            <v>R9106</v>
          </cell>
          <cell r="O65">
            <v>-7000</v>
          </cell>
        </row>
        <row r="66">
          <cell r="E66" t="str">
            <v>R9108</v>
          </cell>
          <cell r="O66">
            <v>-700</v>
          </cell>
        </row>
        <row r="67">
          <cell r="E67" t="str">
            <v>R9109</v>
          </cell>
          <cell r="O67">
            <v>-8750</v>
          </cell>
        </row>
        <row r="68">
          <cell r="E68" t="str">
            <v>R9112</v>
          </cell>
          <cell r="O68">
            <v>-2250</v>
          </cell>
        </row>
        <row r="69">
          <cell r="E69" t="str">
            <v>R9113</v>
          </cell>
          <cell r="O69">
            <v>-1680</v>
          </cell>
        </row>
        <row r="70">
          <cell r="E70" t="str">
            <v>R9114</v>
          </cell>
          <cell r="O70">
            <v>-1400</v>
          </cell>
        </row>
        <row r="71">
          <cell r="E71">
            <v>0</v>
          </cell>
          <cell r="O71">
            <v>0</v>
          </cell>
        </row>
        <row r="72">
          <cell r="E72" t="str">
            <v>C8111</v>
          </cell>
          <cell r="O72">
            <v>0</v>
          </cell>
        </row>
        <row r="73">
          <cell r="E73" t="str">
            <v>C8112</v>
          </cell>
          <cell r="O73">
            <v>-8244</v>
          </cell>
        </row>
        <row r="74">
          <cell r="E74" t="str">
            <v>C8389</v>
          </cell>
          <cell r="O74">
            <v>0</v>
          </cell>
        </row>
        <row r="75">
          <cell r="E75" t="str">
            <v>C9009</v>
          </cell>
          <cell r="O75">
            <v>7523</v>
          </cell>
        </row>
        <row r="76">
          <cell r="E76" t="str">
            <v>C9010</v>
          </cell>
          <cell r="O76">
            <v>5015</v>
          </cell>
        </row>
        <row r="77">
          <cell r="E77" t="str">
            <v>C9011</v>
          </cell>
          <cell r="O77">
            <v>7523</v>
          </cell>
        </row>
        <row r="78">
          <cell r="E78" t="str">
            <v>C9028</v>
          </cell>
          <cell r="O78">
            <v>837</v>
          </cell>
        </row>
        <row r="79">
          <cell r="E79" t="str">
            <v>C9119</v>
          </cell>
          <cell r="O79">
            <v>-15165</v>
          </cell>
        </row>
        <row r="80">
          <cell r="E80" t="str">
            <v>C9120</v>
          </cell>
          <cell r="O80">
            <v>-8000</v>
          </cell>
        </row>
        <row r="81">
          <cell r="E81" t="str">
            <v>C9121</v>
          </cell>
          <cell r="O81">
            <v>-29165</v>
          </cell>
        </row>
        <row r="82">
          <cell r="E82" t="str">
            <v>C9122</v>
          </cell>
          <cell r="O82">
            <v>-8000</v>
          </cell>
        </row>
        <row r="83">
          <cell r="E83" t="str">
            <v>C9123</v>
          </cell>
          <cell r="O83">
            <v>-8000</v>
          </cell>
        </row>
        <row r="84">
          <cell r="E84" t="str">
            <v>C9124</v>
          </cell>
          <cell r="O84">
            <v>-5000</v>
          </cell>
        </row>
        <row r="85">
          <cell r="E85" t="str">
            <v>C9125</v>
          </cell>
          <cell r="O85">
            <v>-12250</v>
          </cell>
        </row>
        <row r="86">
          <cell r="E86" t="str">
            <v>C9126</v>
          </cell>
          <cell r="O86">
            <v>-3500</v>
          </cell>
        </row>
        <row r="87">
          <cell r="E87" t="str">
            <v>C9127</v>
          </cell>
          <cell r="O87">
            <v>-875</v>
          </cell>
        </row>
        <row r="88">
          <cell r="E88" t="str">
            <v>C9128</v>
          </cell>
          <cell r="O88">
            <v>-2915</v>
          </cell>
        </row>
        <row r="89">
          <cell r="E89" t="str">
            <v>C9129</v>
          </cell>
          <cell r="O89">
            <v>-2915</v>
          </cell>
        </row>
        <row r="90">
          <cell r="E90" t="str">
            <v>C9130</v>
          </cell>
          <cell r="O90">
            <v>-4375</v>
          </cell>
        </row>
        <row r="91">
          <cell r="E91" t="str">
            <v>C9131</v>
          </cell>
          <cell r="O91">
            <v>-2915</v>
          </cell>
        </row>
        <row r="92">
          <cell r="E92" t="str">
            <v>C9132</v>
          </cell>
          <cell r="O92">
            <v>-35000</v>
          </cell>
        </row>
        <row r="93">
          <cell r="E93" t="str">
            <v>C9133</v>
          </cell>
          <cell r="O93">
            <v>-12000</v>
          </cell>
        </row>
        <row r="94">
          <cell r="E94" t="str">
            <v>C9134</v>
          </cell>
          <cell r="O94">
            <v>-8000</v>
          </cell>
        </row>
        <row r="95">
          <cell r="E95" t="str">
            <v>C9135</v>
          </cell>
          <cell r="O95">
            <v>-15000</v>
          </cell>
        </row>
        <row r="96">
          <cell r="E96">
            <v>0</v>
          </cell>
          <cell r="O96">
            <v>0</v>
          </cell>
        </row>
        <row r="97">
          <cell r="E97" t="str">
            <v>S8292</v>
          </cell>
          <cell r="O97">
            <v>3485</v>
          </cell>
        </row>
        <row r="98">
          <cell r="E98" t="str">
            <v>S9001</v>
          </cell>
          <cell r="O98">
            <v>51731</v>
          </cell>
        </row>
        <row r="99">
          <cell r="E99" t="str">
            <v>S9110</v>
          </cell>
          <cell r="O99">
            <v>-1550</v>
          </cell>
        </row>
        <row r="100">
          <cell r="E100" t="str">
            <v>S9111</v>
          </cell>
          <cell r="O100">
            <v>-10000</v>
          </cell>
        </row>
        <row r="101">
          <cell r="E101" t="str">
            <v>S9112</v>
          </cell>
          <cell r="O101">
            <v>-16000</v>
          </cell>
        </row>
        <row r="102">
          <cell r="E102" t="str">
            <v>S9113</v>
          </cell>
          <cell r="O102">
            <v>-20415</v>
          </cell>
        </row>
        <row r="103">
          <cell r="E103" t="str">
            <v>S9114</v>
          </cell>
          <cell r="O103">
            <v>-3500</v>
          </cell>
        </row>
        <row r="104">
          <cell r="E104" t="str">
            <v>S9115</v>
          </cell>
          <cell r="O104">
            <v>-1169</v>
          </cell>
        </row>
        <row r="105">
          <cell r="E105" t="str">
            <v>S9116</v>
          </cell>
          <cell r="O105">
            <v>-1200</v>
          </cell>
        </row>
        <row r="106">
          <cell r="E106" t="str">
            <v>S9117</v>
          </cell>
          <cell r="O106">
            <v>0</v>
          </cell>
        </row>
        <row r="107">
          <cell r="E107" t="str">
            <v>S9118</v>
          </cell>
          <cell r="O107">
            <v>-7000</v>
          </cell>
        </row>
        <row r="108">
          <cell r="E108" t="str">
            <v>S9119</v>
          </cell>
          <cell r="O108">
            <v>-4081</v>
          </cell>
        </row>
        <row r="109">
          <cell r="E109">
            <v>0</v>
          </cell>
          <cell r="O109">
            <v>0</v>
          </cell>
        </row>
        <row r="110">
          <cell r="E110">
            <v>0</v>
          </cell>
          <cell r="O110">
            <v>0</v>
          </cell>
        </row>
        <row r="111">
          <cell r="E111">
            <v>0</v>
          </cell>
          <cell r="O111">
            <v>0</v>
          </cell>
        </row>
        <row r="112">
          <cell r="E112">
            <v>0</v>
          </cell>
          <cell r="O112">
            <v>0</v>
          </cell>
        </row>
        <row r="113">
          <cell r="E113">
            <v>0</v>
          </cell>
          <cell r="O113">
            <v>0</v>
          </cell>
        </row>
        <row r="114">
          <cell r="E114" t="str">
            <v>C8396</v>
          </cell>
          <cell r="O114">
            <v>0</v>
          </cell>
        </row>
        <row r="115">
          <cell r="E115" t="str">
            <v>C8406</v>
          </cell>
          <cell r="O115">
            <v>0</v>
          </cell>
        </row>
        <row r="116">
          <cell r="E116">
            <v>0</v>
          </cell>
          <cell r="O116">
            <v>0</v>
          </cell>
        </row>
        <row r="117">
          <cell r="E117" t="str">
            <v>S9102</v>
          </cell>
          <cell r="O117">
            <v>28203</v>
          </cell>
        </row>
        <row r="118">
          <cell r="E118">
            <v>0</v>
          </cell>
          <cell r="O118">
            <v>0</v>
          </cell>
        </row>
        <row r="119">
          <cell r="E119">
            <v>0</v>
          </cell>
          <cell r="O119">
            <v>0</v>
          </cell>
        </row>
        <row r="120">
          <cell r="E120" t="str">
            <v>C8109</v>
          </cell>
          <cell r="O120">
            <v>0</v>
          </cell>
        </row>
        <row r="121">
          <cell r="E121" t="str">
            <v>C8400</v>
          </cell>
          <cell r="O121">
            <v>-111</v>
          </cell>
        </row>
        <row r="122">
          <cell r="E122" t="str">
            <v>C8404</v>
          </cell>
          <cell r="O122">
            <v>0</v>
          </cell>
        </row>
        <row r="123">
          <cell r="E123" t="str">
            <v>C8407</v>
          </cell>
          <cell r="O123">
            <v>-3689</v>
          </cell>
        </row>
        <row r="124">
          <cell r="E124" t="str">
            <v>C8408</v>
          </cell>
          <cell r="O124">
            <v>0</v>
          </cell>
        </row>
        <row r="125">
          <cell r="E125" t="str">
            <v>C9007</v>
          </cell>
          <cell r="O125">
            <v>2549</v>
          </cell>
        </row>
        <row r="126">
          <cell r="E126" t="str">
            <v>C9103</v>
          </cell>
          <cell r="O126">
            <v>4059</v>
          </cell>
        </row>
        <row r="127">
          <cell r="E127" t="str">
            <v>C9107</v>
          </cell>
          <cell r="O127">
            <v>358</v>
          </cell>
        </row>
        <row r="128">
          <cell r="E128" t="str">
            <v>C9108</v>
          </cell>
          <cell r="O128">
            <v>2899</v>
          </cell>
        </row>
        <row r="129">
          <cell r="E129">
            <v>0</v>
          </cell>
          <cell r="O129">
            <v>0</v>
          </cell>
        </row>
        <row r="130">
          <cell r="E130">
            <v>0</v>
          </cell>
          <cell r="O130">
            <v>0</v>
          </cell>
        </row>
        <row r="131">
          <cell r="E131">
            <v>0</v>
          </cell>
          <cell r="O131">
            <v>0</v>
          </cell>
        </row>
        <row r="132">
          <cell r="E132">
            <v>0</v>
          </cell>
          <cell r="O132">
            <v>0</v>
          </cell>
        </row>
        <row r="133">
          <cell r="E133">
            <v>0</v>
          </cell>
          <cell r="O133">
            <v>0</v>
          </cell>
        </row>
        <row r="134">
          <cell r="E134" t="str">
            <v>C8405</v>
          </cell>
          <cell r="O134">
            <v>0</v>
          </cell>
        </row>
        <row r="135">
          <cell r="E135" t="str">
            <v>C9115</v>
          </cell>
          <cell r="O135">
            <v>1328</v>
          </cell>
        </row>
        <row r="136">
          <cell r="E136">
            <v>0</v>
          </cell>
          <cell r="O136">
            <v>0</v>
          </cell>
        </row>
        <row r="137">
          <cell r="E137">
            <v>0</v>
          </cell>
          <cell r="O137">
            <v>0</v>
          </cell>
        </row>
        <row r="138">
          <cell r="E138">
            <v>0</v>
          </cell>
          <cell r="O138">
            <v>0</v>
          </cell>
        </row>
        <row r="139">
          <cell r="E139" t="str">
            <v>C9136</v>
          </cell>
          <cell r="O139">
            <v>-41200</v>
          </cell>
        </row>
        <row r="140">
          <cell r="E140" t="str">
            <v>C9137</v>
          </cell>
          <cell r="O140">
            <v>-1000</v>
          </cell>
        </row>
        <row r="141">
          <cell r="E141" t="str">
            <v>C9138</v>
          </cell>
          <cell r="O141">
            <v>-900</v>
          </cell>
        </row>
        <row r="142">
          <cell r="E142">
            <v>0</v>
          </cell>
          <cell r="O142">
            <v>0</v>
          </cell>
        </row>
        <row r="143">
          <cell r="E143" t="str">
            <v>S9120</v>
          </cell>
          <cell r="O143">
            <v>-8000</v>
          </cell>
        </row>
        <row r="144">
          <cell r="E144">
            <v>0</v>
          </cell>
          <cell r="O144">
            <v>0</v>
          </cell>
        </row>
        <row r="145">
          <cell r="E145" t="str">
            <v>O9106</v>
          </cell>
          <cell r="O145">
            <v>-5000</v>
          </cell>
        </row>
        <row r="146">
          <cell r="E146">
            <v>0</v>
          </cell>
          <cell r="O146">
            <v>0</v>
          </cell>
        </row>
        <row r="147">
          <cell r="E147" t="str">
            <v>M9100</v>
          </cell>
          <cell r="O147">
            <v>-3000</v>
          </cell>
        </row>
        <row r="148">
          <cell r="E148" t="str">
            <v>M9101</v>
          </cell>
          <cell r="O148">
            <v>-1000</v>
          </cell>
        </row>
        <row r="149">
          <cell r="E149">
            <v>0</v>
          </cell>
          <cell r="O149">
            <v>0</v>
          </cell>
        </row>
        <row r="150">
          <cell r="E150">
            <v>0</v>
          </cell>
          <cell r="O150">
            <v>0</v>
          </cell>
        </row>
        <row r="151">
          <cell r="E151" t="str">
            <v>E9100</v>
          </cell>
          <cell r="O151">
            <v>-2500</v>
          </cell>
        </row>
        <row r="152">
          <cell r="E152" t="str">
            <v>E9101</v>
          </cell>
          <cell r="O152">
            <v>-750</v>
          </cell>
        </row>
        <row r="153">
          <cell r="E153">
            <v>0</v>
          </cell>
          <cell r="O153">
            <v>0</v>
          </cell>
        </row>
        <row r="154">
          <cell r="E154" t="str">
            <v>R9115</v>
          </cell>
          <cell r="O154">
            <v>-875</v>
          </cell>
        </row>
        <row r="155">
          <cell r="E155" t="str">
            <v>R9116</v>
          </cell>
          <cell r="O155">
            <v>-350</v>
          </cell>
        </row>
        <row r="156">
          <cell r="E156">
            <v>0</v>
          </cell>
          <cell r="O156">
            <v>0</v>
          </cell>
        </row>
        <row r="157">
          <cell r="E157" t="str">
            <v>C8207</v>
          </cell>
          <cell r="O157">
            <v>0</v>
          </cell>
        </row>
        <row r="158">
          <cell r="E158" t="str">
            <v>C9020</v>
          </cell>
          <cell r="O158">
            <v>2706</v>
          </cell>
        </row>
        <row r="159">
          <cell r="E159" t="str">
            <v>C9026</v>
          </cell>
          <cell r="O159">
            <v>1291</v>
          </cell>
        </row>
        <row r="160">
          <cell r="E160" t="str">
            <v>C9139</v>
          </cell>
          <cell r="O160">
            <v>-4347</v>
          </cell>
        </row>
        <row r="161">
          <cell r="E161" t="str">
            <v>C9140</v>
          </cell>
          <cell r="O161">
            <v>-660</v>
          </cell>
        </row>
        <row r="162">
          <cell r="E162" t="str">
            <v>C9141</v>
          </cell>
          <cell r="O162">
            <v>-3098</v>
          </cell>
        </row>
        <row r="163">
          <cell r="E163" t="str">
            <v>C9142</v>
          </cell>
          <cell r="O163">
            <v>-2042</v>
          </cell>
        </row>
        <row r="164">
          <cell r="E164">
            <v>0</v>
          </cell>
          <cell r="O164">
            <v>0</v>
          </cell>
        </row>
        <row r="165">
          <cell r="E165" t="str">
            <v>S9121</v>
          </cell>
          <cell r="O165">
            <v>-5833</v>
          </cell>
        </row>
        <row r="166">
          <cell r="E166">
            <v>0</v>
          </cell>
          <cell r="O166">
            <v>0</v>
          </cell>
        </row>
        <row r="167">
          <cell r="E167" t="str">
            <v>O9107</v>
          </cell>
          <cell r="O167">
            <v>-2917</v>
          </cell>
        </row>
        <row r="168">
          <cell r="E168">
            <v>0</v>
          </cell>
          <cell r="O168">
            <v>0</v>
          </cell>
        </row>
        <row r="169">
          <cell r="E169" t="str">
            <v>M9102</v>
          </cell>
          <cell r="O169">
            <v>-17500</v>
          </cell>
        </row>
        <row r="170">
          <cell r="E170">
            <v>0</v>
          </cell>
          <cell r="O170">
            <v>0</v>
          </cell>
        </row>
        <row r="171">
          <cell r="E171" t="str">
            <v>G8002</v>
          </cell>
          <cell r="O171">
            <v>-96466</v>
          </cell>
        </row>
        <row r="172">
          <cell r="E172" t="str">
            <v>REGMSP0409</v>
          </cell>
          <cell r="O172">
            <v>20800</v>
          </cell>
        </row>
        <row r="173">
          <cell r="E173">
            <v>0</v>
          </cell>
          <cell r="O173">
            <v>0</v>
          </cell>
        </row>
        <row r="174">
          <cell r="E174">
            <v>0</v>
          </cell>
          <cell r="O174">
            <v>-145494</v>
          </cell>
        </row>
        <row r="175">
          <cell r="E175">
            <v>0</v>
          </cell>
          <cell r="O175">
            <v>0</v>
          </cell>
        </row>
        <row r="176">
          <cell r="E176" t="str">
            <v>T9039</v>
          </cell>
          <cell r="O176">
            <v>444</v>
          </cell>
        </row>
        <row r="177">
          <cell r="E177" t="str">
            <v>T9100</v>
          </cell>
          <cell r="O177">
            <v>-3792</v>
          </cell>
        </row>
        <row r="178">
          <cell r="E178" t="str">
            <v>T9101</v>
          </cell>
          <cell r="O178">
            <v>-1167</v>
          </cell>
        </row>
        <row r="179">
          <cell r="E179" t="str">
            <v>T9102</v>
          </cell>
          <cell r="O179">
            <v>-187</v>
          </cell>
        </row>
        <row r="180">
          <cell r="E180" t="str">
            <v>T9103</v>
          </cell>
          <cell r="O180">
            <v>-951</v>
          </cell>
        </row>
        <row r="181">
          <cell r="E181" t="str">
            <v>T9104</v>
          </cell>
          <cell r="O181">
            <v>-583</v>
          </cell>
        </row>
        <row r="182">
          <cell r="E182" t="str">
            <v>T9105</v>
          </cell>
          <cell r="O182">
            <v>-292</v>
          </cell>
        </row>
        <row r="183">
          <cell r="E183" t="str">
            <v>R9002</v>
          </cell>
          <cell r="O183">
            <v>4771</v>
          </cell>
        </row>
        <row r="184">
          <cell r="E184">
            <v>0</v>
          </cell>
          <cell r="O184">
            <v>0</v>
          </cell>
        </row>
        <row r="185">
          <cell r="E185" t="str">
            <v>C9012</v>
          </cell>
          <cell r="O185">
            <v>1318</v>
          </cell>
        </row>
        <row r="186">
          <cell r="E186" t="str">
            <v>C9143</v>
          </cell>
          <cell r="O186">
            <v>-22806</v>
          </cell>
        </row>
        <row r="187">
          <cell r="E187" t="str">
            <v>C9144</v>
          </cell>
          <cell r="O187">
            <v>-30000</v>
          </cell>
        </row>
        <row r="188">
          <cell r="E188" t="str">
            <v>C9145</v>
          </cell>
          <cell r="O188">
            <v>-50000</v>
          </cell>
        </row>
        <row r="189">
          <cell r="E189" t="str">
            <v>C9146</v>
          </cell>
          <cell r="O189">
            <v>-75000</v>
          </cell>
        </row>
        <row r="190">
          <cell r="E190" t="str">
            <v>C9147</v>
          </cell>
          <cell r="O190">
            <v>-60000</v>
          </cell>
        </row>
        <row r="191">
          <cell r="E191" t="str">
            <v>C9148</v>
          </cell>
          <cell r="O191">
            <v>-20000</v>
          </cell>
        </row>
        <row r="192">
          <cell r="E192" t="str">
            <v>C9149</v>
          </cell>
          <cell r="O192">
            <v>-36000</v>
          </cell>
        </row>
        <row r="193">
          <cell r="E193">
            <v>0</v>
          </cell>
          <cell r="O193">
            <v>0</v>
          </cell>
        </row>
        <row r="194">
          <cell r="E194" t="str">
            <v>S9001A</v>
          </cell>
          <cell r="O194">
            <v>60407</v>
          </cell>
        </row>
        <row r="195">
          <cell r="E195" t="str">
            <v>S9006</v>
          </cell>
          <cell r="O195">
            <v>6000</v>
          </cell>
        </row>
        <row r="196">
          <cell r="E196" t="str">
            <v>S9122</v>
          </cell>
          <cell r="O196">
            <v>-25000</v>
          </cell>
        </row>
        <row r="197">
          <cell r="E197" t="str">
            <v>S9123</v>
          </cell>
          <cell r="O197">
            <v>38636</v>
          </cell>
        </row>
        <row r="198">
          <cell r="E198" t="str">
            <v>M9001</v>
          </cell>
          <cell r="O198">
            <v>1134</v>
          </cell>
        </row>
        <row r="199">
          <cell r="E199">
            <v>0</v>
          </cell>
          <cell r="O199">
            <v>0</v>
          </cell>
        </row>
        <row r="200">
          <cell r="E200">
            <v>0</v>
          </cell>
          <cell r="O200">
            <v>0</v>
          </cell>
        </row>
        <row r="201">
          <cell r="E201">
            <v>0</v>
          </cell>
          <cell r="O201">
            <v>-60000</v>
          </cell>
        </row>
        <row r="202">
          <cell r="E202">
            <v>0</v>
          </cell>
          <cell r="O202">
            <v>0</v>
          </cell>
        </row>
        <row r="203">
          <cell r="E203">
            <v>0</v>
          </cell>
          <cell r="O203">
            <v>0</v>
          </cell>
        </row>
        <row r="204">
          <cell r="E204" t="str">
            <v>C8385</v>
          </cell>
          <cell r="O204">
            <v>0</v>
          </cell>
        </row>
        <row r="205">
          <cell r="E205" t="str">
            <v>C8397</v>
          </cell>
          <cell r="O205">
            <v>252</v>
          </cell>
        </row>
        <row r="206">
          <cell r="E206" t="str">
            <v>C9150</v>
          </cell>
          <cell r="O206">
            <v>-2000</v>
          </cell>
        </row>
        <row r="207">
          <cell r="E207" t="str">
            <v>C9151</v>
          </cell>
          <cell r="O207">
            <v>-1600</v>
          </cell>
        </row>
        <row r="208">
          <cell r="E208">
            <v>0</v>
          </cell>
          <cell r="O208">
            <v>0</v>
          </cell>
        </row>
        <row r="209">
          <cell r="E209" t="str">
            <v>O9108</v>
          </cell>
          <cell r="O209">
            <v>-1000</v>
          </cell>
        </row>
        <row r="210">
          <cell r="E210">
            <v>0</v>
          </cell>
          <cell r="O210">
            <v>0</v>
          </cell>
        </row>
        <row r="211">
          <cell r="E211" t="str">
            <v>C9152</v>
          </cell>
          <cell r="O211">
            <v>-1458</v>
          </cell>
        </row>
        <row r="212">
          <cell r="E212" t="str">
            <v>C9153</v>
          </cell>
          <cell r="O212">
            <v>-875</v>
          </cell>
        </row>
        <row r="213">
          <cell r="E213" t="str">
            <v>C9154</v>
          </cell>
          <cell r="O213">
            <v>-583</v>
          </cell>
        </row>
        <row r="214">
          <cell r="E214">
            <v>0</v>
          </cell>
          <cell r="O214">
            <v>0</v>
          </cell>
        </row>
        <row r="215">
          <cell r="E215" t="str">
            <v>S9124</v>
          </cell>
          <cell r="O215">
            <v>-1458</v>
          </cell>
        </row>
        <row r="216">
          <cell r="E216" t="str">
            <v>S9125</v>
          </cell>
          <cell r="O216">
            <v>-875</v>
          </cell>
        </row>
        <row r="217">
          <cell r="E217" t="str">
            <v>S9126</v>
          </cell>
          <cell r="O217">
            <v>-583</v>
          </cell>
        </row>
        <row r="218">
          <cell r="E218">
            <v>0</v>
          </cell>
          <cell r="O218">
            <v>0</v>
          </cell>
        </row>
        <row r="219">
          <cell r="E219" t="str">
            <v>O9109</v>
          </cell>
          <cell r="O219">
            <v>-1167</v>
          </cell>
        </row>
        <row r="220">
          <cell r="E220">
            <v>0</v>
          </cell>
          <cell r="O220">
            <v>0</v>
          </cell>
        </row>
        <row r="221">
          <cell r="E221" t="str">
            <v>C9002</v>
          </cell>
          <cell r="O221">
            <v>8465</v>
          </cell>
        </row>
        <row r="222">
          <cell r="E222" t="str">
            <v>C9155</v>
          </cell>
          <cell r="O222">
            <v>0</v>
          </cell>
        </row>
        <row r="223">
          <cell r="E223">
            <v>0</v>
          </cell>
          <cell r="O223">
            <v>0</v>
          </cell>
        </row>
        <row r="224">
          <cell r="E224" t="str">
            <v>O9110</v>
          </cell>
          <cell r="O224">
            <v>-3000</v>
          </cell>
        </row>
        <row r="225">
          <cell r="E225" t="str">
            <v>O9111</v>
          </cell>
          <cell r="O225">
            <v>-1000</v>
          </cell>
        </row>
        <row r="226">
          <cell r="E226">
            <v>0</v>
          </cell>
          <cell r="O226">
            <v>0</v>
          </cell>
        </row>
        <row r="227">
          <cell r="E227" t="str">
            <v>R9117</v>
          </cell>
          <cell r="O227">
            <v>-1575</v>
          </cell>
        </row>
        <row r="228">
          <cell r="E228">
            <v>0</v>
          </cell>
          <cell r="O228">
            <v>0</v>
          </cell>
        </row>
        <row r="229">
          <cell r="E229" t="str">
            <v>C9003</v>
          </cell>
          <cell r="O229">
            <v>2458</v>
          </cell>
        </row>
        <row r="230">
          <cell r="E230" t="str">
            <v>C9005</v>
          </cell>
          <cell r="O230">
            <v>2665</v>
          </cell>
        </row>
        <row r="231">
          <cell r="E231" t="str">
            <v>C9156</v>
          </cell>
          <cell r="O231">
            <v>-14292</v>
          </cell>
        </row>
        <row r="232">
          <cell r="E232" t="str">
            <v>C9156D</v>
          </cell>
          <cell r="O232">
            <v>204</v>
          </cell>
        </row>
        <row r="233">
          <cell r="E233" t="str">
            <v>C9156E</v>
          </cell>
          <cell r="O233">
            <v>204</v>
          </cell>
        </row>
        <row r="234">
          <cell r="E234" t="str">
            <v>C9156F</v>
          </cell>
          <cell r="O234">
            <v>204</v>
          </cell>
        </row>
        <row r="235">
          <cell r="E235" t="str">
            <v>C9156G</v>
          </cell>
          <cell r="O235">
            <v>472</v>
          </cell>
        </row>
        <row r="236">
          <cell r="E236">
            <v>0</v>
          </cell>
          <cell r="O236">
            <v>0</v>
          </cell>
        </row>
        <row r="237">
          <cell r="E237" t="str">
            <v>S9127</v>
          </cell>
          <cell r="O237">
            <v>-17500</v>
          </cell>
        </row>
        <row r="238">
          <cell r="E238" t="str">
            <v>O8107</v>
          </cell>
          <cell r="O238">
            <v>881</v>
          </cell>
        </row>
        <row r="239">
          <cell r="E239">
            <v>0</v>
          </cell>
          <cell r="O239">
            <v>0</v>
          </cell>
        </row>
        <row r="240">
          <cell r="E240" t="str">
            <v>B9100</v>
          </cell>
          <cell r="O240">
            <v>-10000</v>
          </cell>
        </row>
        <row r="241">
          <cell r="E241" t="str">
            <v>B9101</v>
          </cell>
          <cell r="O241">
            <v>-5000</v>
          </cell>
        </row>
        <row r="242">
          <cell r="E242">
            <v>0</v>
          </cell>
          <cell r="O242">
            <v>0</v>
          </cell>
        </row>
        <row r="243">
          <cell r="E243" t="str">
            <v>R8416</v>
          </cell>
          <cell r="O243">
            <v>-107</v>
          </cell>
        </row>
        <row r="244">
          <cell r="E244" t="str">
            <v>R9118</v>
          </cell>
          <cell r="O244">
            <v>0</v>
          </cell>
        </row>
        <row r="245">
          <cell r="E245">
            <v>0</v>
          </cell>
          <cell r="O245">
            <v>0</v>
          </cell>
        </row>
        <row r="246">
          <cell r="E246" t="str">
            <v>C8402</v>
          </cell>
          <cell r="O246">
            <v>0</v>
          </cell>
        </row>
        <row r="247">
          <cell r="E247" t="str">
            <v>C8403</v>
          </cell>
          <cell r="O247">
            <v>-755</v>
          </cell>
        </row>
        <row r="248">
          <cell r="E248" t="str">
            <v>C9008</v>
          </cell>
          <cell r="O248">
            <v>247</v>
          </cell>
        </row>
        <row r="249">
          <cell r="E249" t="str">
            <v>C9157</v>
          </cell>
          <cell r="O249">
            <v>0</v>
          </cell>
        </row>
        <row r="250">
          <cell r="E250" t="str">
            <v>C9158</v>
          </cell>
          <cell r="O250">
            <v>0</v>
          </cell>
        </row>
        <row r="251">
          <cell r="E251" t="str">
            <v>C9159</v>
          </cell>
          <cell r="O251">
            <v>0</v>
          </cell>
        </row>
        <row r="252">
          <cell r="E252" t="str">
            <v>C9160</v>
          </cell>
          <cell r="O252">
            <v>0</v>
          </cell>
        </row>
        <row r="253">
          <cell r="E253">
            <v>0</v>
          </cell>
          <cell r="O253">
            <v>0</v>
          </cell>
        </row>
        <row r="254">
          <cell r="E254" t="str">
            <v>S9128</v>
          </cell>
          <cell r="O254">
            <v>0</v>
          </cell>
        </row>
        <row r="255">
          <cell r="E255">
            <v>0</v>
          </cell>
          <cell r="O255">
            <v>0</v>
          </cell>
        </row>
        <row r="256">
          <cell r="E256" t="str">
            <v>O8076</v>
          </cell>
          <cell r="O256">
            <v>4</v>
          </cell>
        </row>
        <row r="257">
          <cell r="E257" t="str">
            <v>O9112</v>
          </cell>
          <cell r="O257">
            <v>-1500</v>
          </cell>
        </row>
        <row r="258">
          <cell r="E258" t="str">
            <v>O9113</v>
          </cell>
          <cell r="O258">
            <v>-3000</v>
          </cell>
        </row>
        <row r="259">
          <cell r="E259" t="str">
            <v>O9114</v>
          </cell>
          <cell r="O259">
            <v>-10000</v>
          </cell>
        </row>
        <row r="260">
          <cell r="E260" t="str">
            <v>O9115</v>
          </cell>
          <cell r="O260">
            <v>-1500</v>
          </cell>
        </row>
        <row r="261">
          <cell r="E261" t="str">
            <v>O9116</v>
          </cell>
          <cell r="O261">
            <v>-1000</v>
          </cell>
        </row>
        <row r="262">
          <cell r="E262">
            <v>0</v>
          </cell>
          <cell r="O262">
            <v>0</v>
          </cell>
        </row>
        <row r="263">
          <cell r="E263" t="str">
            <v>M9002</v>
          </cell>
          <cell r="O263">
            <v>2171</v>
          </cell>
        </row>
        <row r="264">
          <cell r="E264" t="str">
            <v>M9003</v>
          </cell>
          <cell r="O264">
            <v>3526</v>
          </cell>
        </row>
        <row r="265">
          <cell r="E265" t="str">
            <v>M9103</v>
          </cell>
          <cell r="O265">
            <v>-10000</v>
          </cell>
        </row>
        <row r="266">
          <cell r="E266" t="str">
            <v>M9104</v>
          </cell>
          <cell r="O266">
            <v>-2500</v>
          </cell>
        </row>
        <row r="267">
          <cell r="E267" t="str">
            <v>M9105</v>
          </cell>
          <cell r="O267">
            <v>-5000</v>
          </cell>
        </row>
        <row r="268">
          <cell r="E268" t="str">
            <v>M9106</v>
          </cell>
          <cell r="O268">
            <v>-4500</v>
          </cell>
        </row>
        <row r="269">
          <cell r="E269" t="str">
            <v>M9107</v>
          </cell>
          <cell r="O269">
            <v>-3750</v>
          </cell>
        </row>
        <row r="270">
          <cell r="E270" t="str">
            <v>M9108</v>
          </cell>
          <cell r="O270">
            <v>-1050</v>
          </cell>
        </row>
        <row r="271">
          <cell r="E271" t="str">
            <v>M9109</v>
          </cell>
          <cell r="O271">
            <v>-1250</v>
          </cell>
        </row>
        <row r="272">
          <cell r="E272" t="str">
            <v>M9110</v>
          </cell>
          <cell r="O272">
            <v>-1875</v>
          </cell>
        </row>
        <row r="273">
          <cell r="E273" t="str">
            <v>M9111</v>
          </cell>
          <cell r="O273">
            <v>-9000</v>
          </cell>
        </row>
        <row r="274">
          <cell r="E274">
            <v>0</v>
          </cell>
          <cell r="O274">
            <v>0</v>
          </cell>
        </row>
        <row r="275">
          <cell r="E275" t="str">
            <v>T8317</v>
          </cell>
          <cell r="O275">
            <v>0</v>
          </cell>
        </row>
        <row r="276">
          <cell r="E276" t="str">
            <v>T8323</v>
          </cell>
          <cell r="O276">
            <v>-10</v>
          </cell>
        </row>
        <row r="277">
          <cell r="E277" t="str">
            <v>T8382</v>
          </cell>
          <cell r="O277">
            <v>1005</v>
          </cell>
        </row>
        <row r="278">
          <cell r="E278" t="str">
            <v>T8390</v>
          </cell>
          <cell r="O278">
            <v>1455</v>
          </cell>
        </row>
        <row r="279">
          <cell r="E279" t="str">
            <v>T8391</v>
          </cell>
          <cell r="O279">
            <v>1718</v>
          </cell>
        </row>
        <row r="280">
          <cell r="E280" t="str">
            <v>T8395</v>
          </cell>
          <cell r="O280">
            <v>0</v>
          </cell>
        </row>
        <row r="281">
          <cell r="E281" t="str">
            <v>T8396</v>
          </cell>
          <cell r="O281">
            <v>0</v>
          </cell>
        </row>
        <row r="282">
          <cell r="E282" t="str">
            <v>T8401</v>
          </cell>
          <cell r="O282">
            <v>-3272</v>
          </cell>
        </row>
        <row r="283">
          <cell r="E283" t="str">
            <v>T8402</v>
          </cell>
          <cell r="O283">
            <v>2156</v>
          </cell>
        </row>
        <row r="284">
          <cell r="E284" t="str">
            <v>T9003</v>
          </cell>
          <cell r="O284">
            <v>4455</v>
          </cell>
        </row>
        <row r="285">
          <cell r="E285" t="str">
            <v>T9004</v>
          </cell>
          <cell r="O285">
            <v>2579</v>
          </cell>
        </row>
        <row r="286">
          <cell r="E286" t="str">
            <v>T9005</v>
          </cell>
          <cell r="O286">
            <v>5554</v>
          </cell>
        </row>
        <row r="287">
          <cell r="E287" t="str">
            <v>T9006</v>
          </cell>
          <cell r="O287">
            <v>4211</v>
          </cell>
        </row>
        <row r="288">
          <cell r="E288" t="str">
            <v>T9010</v>
          </cell>
          <cell r="O288">
            <v>915</v>
          </cell>
        </row>
        <row r="289">
          <cell r="E289" t="str">
            <v>T9012</v>
          </cell>
          <cell r="O289">
            <v>1932</v>
          </cell>
        </row>
        <row r="290">
          <cell r="E290" t="str">
            <v>T9014</v>
          </cell>
          <cell r="O290">
            <v>17672</v>
          </cell>
        </row>
        <row r="291">
          <cell r="E291" t="str">
            <v>T9015</v>
          </cell>
          <cell r="O291">
            <v>33786</v>
          </cell>
        </row>
        <row r="292">
          <cell r="E292" t="str">
            <v>T9031</v>
          </cell>
          <cell r="O292">
            <v>5930</v>
          </cell>
        </row>
        <row r="293">
          <cell r="E293" t="str">
            <v>T9032</v>
          </cell>
          <cell r="O293">
            <v>3708</v>
          </cell>
        </row>
        <row r="294">
          <cell r="E294" t="str">
            <v>T9034</v>
          </cell>
          <cell r="O294">
            <v>546</v>
          </cell>
        </row>
        <row r="295">
          <cell r="E295" t="str">
            <v>T9035</v>
          </cell>
          <cell r="O295">
            <v>9911</v>
          </cell>
        </row>
        <row r="296">
          <cell r="E296" t="str">
            <v>T9036</v>
          </cell>
          <cell r="O296">
            <v>2705</v>
          </cell>
        </row>
        <row r="297">
          <cell r="E297" t="str">
            <v>T9037</v>
          </cell>
          <cell r="O297">
            <v>2880</v>
          </cell>
        </row>
        <row r="298">
          <cell r="E298" t="str">
            <v>T9038</v>
          </cell>
          <cell r="O298">
            <v>393</v>
          </cell>
        </row>
        <row r="299">
          <cell r="E299" t="str">
            <v>T9106</v>
          </cell>
          <cell r="O299">
            <v>-1200</v>
          </cell>
        </row>
        <row r="300">
          <cell r="E300" t="str">
            <v>T9107</v>
          </cell>
          <cell r="O300">
            <v>-5000</v>
          </cell>
        </row>
        <row r="301">
          <cell r="E301" t="str">
            <v>T9108</v>
          </cell>
          <cell r="O301">
            <v>-2500</v>
          </cell>
        </row>
        <row r="302">
          <cell r="E302" t="str">
            <v>T9109</v>
          </cell>
          <cell r="O302">
            <v>-5000</v>
          </cell>
        </row>
        <row r="303">
          <cell r="E303" t="str">
            <v>T9110</v>
          </cell>
          <cell r="O303">
            <v>-2000</v>
          </cell>
        </row>
        <row r="304">
          <cell r="E304" t="str">
            <v>T9111</v>
          </cell>
          <cell r="O304">
            <v>138</v>
          </cell>
        </row>
        <row r="305">
          <cell r="E305" t="str">
            <v>T9112</v>
          </cell>
          <cell r="O305">
            <v>-10000</v>
          </cell>
        </row>
        <row r="306">
          <cell r="E306" t="str">
            <v>T9112A</v>
          </cell>
          <cell r="O306">
            <v>5886</v>
          </cell>
        </row>
        <row r="307">
          <cell r="E307" t="str">
            <v>T9113</v>
          </cell>
          <cell r="O307">
            <v>-2000</v>
          </cell>
        </row>
        <row r="308">
          <cell r="E308" t="str">
            <v>T9114</v>
          </cell>
          <cell r="O308">
            <v>-10000</v>
          </cell>
        </row>
        <row r="309">
          <cell r="E309" t="str">
            <v>T9115</v>
          </cell>
          <cell r="O309">
            <v>-5000</v>
          </cell>
        </row>
        <row r="310">
          <cell r="E310" t="str">
            <v>T9116</v>
          </cell>
          <cell r="O310">
            <v>0</v>
          </cell>
        </row>
        <row r="311">
          <cell r="E311" t="str">
            <v>T9117</v>
          </cell>
          <cell r="O311">
            <v>-2500</v>
          </cell>
        </row>
        <row r="312">
          <cell r="E312" t="str">
            <v>T9118</v>
          </cell>
          <cell r="O312">
            <v>-2500</v>
          </cell>
        </row>
        <row r="313">
          <cell r="E313" t="str">
            <v>T9119</v>
          </cell>
          <cell r="O313">
            <v>-1139</v>
          </cell>
        </row>
        <row r="314">
          <cell r="E314" t="str">
            <v>T9120</v>
          </cell>
          <cell r="O314">
            <v>-2500</v>
          </cell>
        </row>
        <row r="315">
          <cell r="E315" t="str">
            <v>T9121</v>
          </cell>
          <cell r="O315">
            <v>-9000</v>
          </cell>
        </row>
        <row r="316">
          <cell r="E316" t="str">
            <v>T9122</v>
          </cell>
          <cell r="O316">
            <v>-6000</v>
          </cell>
        </row>
        <row r="317">
          <cell r="E317" t="str">
            <v>T9123</v>
          </cell>
          <cell r="O317">
            <v>-1500</v>
          </cell>
        </row>
        <row r="318">
          <cell r="E318" t="str">
            <v>T9124</v>
          </cell>
          <cell r="O318">
            <v>-3125</v>
          </cell>
        </row>
        <row r="319">
          <cell r="E319" t="str">
            <v>T9125</v>
          </cell>
          <cell r="O319">
            <v>1734</v>
          </cell>
        </row>
        <row r="320">
          <cell r="E320" t="str">
            <v>T9126</v>
          </cell>
          <cell r="O320">
            <v>-3000</v>
          </cell>
        </row>
        <row r="321">
          <cell r="E321">
            <v>0</v>
          </cell>
          <cell r="O321">
            <v>0</v>
          </cell>
        </row>
        <row r="322">
          <cell r="E322" t="str">
            <v>F9100</v>
          </cell>
          <cell r="O322">
            <v>-41760</v>
          </cell>
        </row>
        <row r="323">
          <cell r="E323">
            <v>0</v>
          </cell>
          <cell r="O323">
            <v>0</v>
          </cell>
        </row>
        <row r="324">
          <cell r="E324" t="str">
            <v>C9161</v>
          </cell>
          <cell r="O324">
            <v>15189</v>
          </cell>
        </row>
        <row r="325">
          <cell r="E325" t="str">
            <v>C9162</v>
          </cell>
          <cell r="O325">
            <v>3595</v>
          </cell>
        </row>
        <row r="326">
          <cell r="E326" t="str">
            <v>C9163</v>
          </cell>
          <cell r="O326">
            <v>0</v>
          </cell>
        </row>
        <row r="327">
          <cell r="E327" t="str">
            <v>C9191</v>
          </cell>
          <cell r="O327">
            <v>-972</v>
          </cell>
        </row>
        <row r="328">
          <cell r="E328">
            <v>0</v>
          </cell>
          <cell r="O328">
            <v>0</v>
          </cell>
        </row>
        <row r="329">
          <cell r="E329" t="str">
            <v>O9117</v>
          </cell>
          <cell r="O329">
            <v>-540</v>
          </cell>
        </row>
        <row r="330">
          <cell r="E330">
            <v>0</v>
          </cell>
          <cell r="O330">
            <v>0</v>
          </cell>
        </row>
        <row r="331">
          <cell r="E331" t="str">
            <v>M9113</v>
          </cell>
          <cell r="O331">
            <v>-700</v>
          </cell>
        </row>
        <row r="332">
          <cell r="E332">
            <v>0</v>
          </cell>
          <cell r="O332">
            <v>0</v>
          </cell>
        </row>
        <row r="333">
          <cell r="E333" t="str">
            <v>T8339</v>
          </cell>
          <cell r="O333">
            <v>0</v>
          </cell>
        </row>
        <row r="334">
          <cell r="E334" t="str">
            <v>T9001</v>
          </cell>
          <cell r="O334">
            <v>4755</v>
          </cell>
        </row>
        <row r="335">
          <cell r="E335" t="str">
            <v>T9127</v>
          </cell>
          <cell r="O335">
            <v>-412</v>
          </cell>
        </row>
        <row r="336">
          <cell r="E336" t="str">
            <v>T9128</v>
          </cell>
          <cell r="O336">
            <v>1693</v>
          </cell>
        </row>
        <row r="337">
          <cell r="E337" t="str">
            <v>T9129</v>
          </cell>
          <cell r="O337">
            <v>-900</v>
          </cell>
        </row>
        <row r="338">
          <cell r="E338" t="str">
            <v>T9130</v>
          </cell>
          <cell r="O338">
            <v>-47</v>
          </cell>
        </row>
        <row r="339">
          <cell r="E339" t="str">
            <v>T9131</v>
          </cell>
          <cell r="O339">
            <v>57</v>
          </cell>
        </row>
        <row r="340">
          <cell r="E340" t="str">
            <v>T9132</v>
          </cell>
          <cell r="O340">
            <v>1446</v>
          </cell>
        </row>
        <row r="341">
          <cell r="E341" t="str">
            <v>T9133</v>
          </cell>
          <cell r="O341">
            <v>-15000</v>
          </cell>
        </row>
        <row r="342">
          <cell r="E342" t="str">
            <v>T9134</v>
          </cell>
          <cell r="O342">
            <v>-1000</v>
          </cell>
        </row>
        <row r="343">
          <cell r="E343" t="str">
            <v>T9135</v>
          </cell>
          <cell r="O343">
            <v>698</v>
          </cell>
        </row>
        <row r="344">
          <cell r="E344" t="str">
            <v>T9136</v>
          </cell>
          <cell r="O344">
            <v>-14581</v>
          </cell>
        </row>
        <row r="345">
          <cell r="E345" t="str">
            <v>T9137</v>
          </cell>
          <cell r="O345">
            <v>-800</v>
          </cell>
        </row>
        <row r="346">
          <cell r="E346" t="str">
            <v>T9138</v>
          </cell>
          <cell r="O346">
            <v>-350</v>
          </cell>
        </row>
        <row r="347">
          <cell r="E347" t="str">
            <v>T9139</v>
          </cell>
          <cell r="O347">
            <v>114</v>
          </cell>
        </row>
        <row r="348">
          <cell r="E348" t="str">
            <v>T9140</v>
          </cell>
          <cell r="O348">
            <v>-5000</v>
          </cell>
        </row>
        <row r="349">
          <cell r="E349" t="str">
            <v>T9141</v>
          </cell>
          <cell r="O349">
            <v>-409</v>
          </cell>
        </row>
        <row r="350">
          <cell r="E350" t="str">
            <v>T9142</v>
          </cell>
          <cell r="O350">
            <v>-24000</v>
          </cell>
        </row>
        <row r="351">
          <cell r="E351">
            <v>0</v>
          </cell>
          <cell r="O351">
            <v>0</v>
          </cell>
        </row>
        <row r="352">
          <cell r="E352" t="str">
            <v>R9119</v>
          </cell>
          <cell r="O352">
            <v>-298</v>
          </cell>
        </row>
        <row r="353">
          <cell r="E353">
            <v>0</v>
          </cell>
          <cell r="O353">
            <v>0</v>
          </cell>
        </row>
        <row r="354">
          <cell r="E354" t="str">
            <v>C9164</v>
          </cell>
          <cell r="O354">
            <v>-1250</v>
          </cell>
        </row>
        <row r="355">
          <cell r="E355">
            <v>0</v>
          </cell>
          <cell r="O355">
            <v>0</v>
          </cell>
        </row>
        <row r="356">
          <cell r="E356" t="str">
            <v>C9165</v>
          </cell>
          <cell r="O356">
            <v>-4668</v>
          </cell>
        </row>
        <row r="357">
          <cell r="E357">
            <v>0</v>
          </cell>
          <cell r="O357">
            <v>0</v>
          </cell>
        </row>
        <row r="358">
          <cell r="E358">
            <v>0</v>
          </cell>
          <cell r="O358">
            <v>0</v>
          </cell>
        </row>
        <row r="359">
          <cell r="E359" t="str">
            <v>C8137</v>
          </cell>
          <cell r="O359">
            <v>-1630</v>
          </cell>
        </row>
        <row r="360">
          <cell r="E360" t="str">
            <v>C9166</v>
          </cell>
          <cell r="O360">
            <v>-15000</v>
          </cell>
        </row>
        <row r="361">
          <cell r="E361" t="str">
            <v>C9166A</v>
          </cell>
          <cell r="O361">
            <v>33</v>
          </cell>
        </row>
        <row r="362">
          <cell r="E362" t="str">
            <v>C9166B</v>
          </cell>
          <cell r="O362">
            <v>2671</v>
          </cell>
        </row>
        <row r="363">
          <cell r="E363" t="str">
            <v>C9167</v>
          </cell>
          <cell r="O363">
            <v>-4200</v>
          </cell>
        </row>
        <row r="364">
          <cell r="E364" t="str">
            <v>C9167A</v>
          </cell>
          <cell r="O364">
            <v>218</v>
          </cell>
        </row>
        <row r="365">
          <cell r="E365" t="str">
            <v>C9167B</v>
          </cell>
          <cell r="O365">
            <v>310</v>
          </cell>
        </row>
        <row r="366">
          <cell r="E366" t="str">
            <v>C9167C</v>
          </cell>
          <cell r="O366">
            <v>310</v>
          </cell>
        </row>
        <row r="367">
          <cell r="E367" t="str">
            <v>C9167D</v>
          </cell>
          <cell r="O367">
            <v>310</v>
          </cell>
        </row>
        <row r="368">
          <cell r="E368" t="str">
            <v>C9167E</v>
          </cell>
          <cell r="O368">
            <v>310</v>
          </cell>
        </row>
        <row r="369">
          <cell r="E369" t="str">
            <v>C9167F</v>
          </cell>
          <cell r="O369">
            <v>310</v>
          </cell>
        </row>
        <row r="370">
          <cell r="E370">
            <v>0</v>
          </cell>
          <cell r="O370">
            <v>0</v>
          </cell>
        </row>
        <row r="371">
          <cell r="E371" t="str">
            <v>S9129</v>
          </cell>
          <cell r="O371">
            <v>-5000</v>
          </cell>
        </row>
        <row r="372">
          <cell r="E372">
            <v>0</v>
          </cell>
          <cell r="O372">
            <v>0</v>
          </cell>
        </row>
        <row r="373">
          <cell r="E373">
            <v>0</v>
          </cell>
          <cell r="O373">
            <v>0</v>
          </cell>
        </row>
        <row r="374">
          <cell r="E374" t="str">
            <v>B9102</v>
          </cell>
          <cell r="O374">
            <v>-8500</v>
          </cell>
        </row>
        <row r="375">
          <cell r="E375">
            <v>0</v>
          </cell>
          <cell r="O375">
            <v>0</v>
          </cell>
        </row>
        <row r="376">
          <cell r="E376" t="str">
            <v>R9120</v>
          </cell>
          <cell r="O376">
            <v>73</v>
          </cell>
        </row>
        <row r="377">
          <cell r="E377">
            <v>0</v>
          </cell>
          <cell r="O377">
            <v>0</v>
          </cell>
        </row>
        <row r="378">
          <cell r="E378" t="str">
            <v>C8163</v>
          </cell>
          <cell r="O378">
            <v>350</v>
          </cell>
        </row>
        <row r="379">
          <cell r="E379" t="str">
            <v>C9168</v>
          </cell>
          <cell r="O379">
            <v>-2000</v>
          </cell>
        </row>
        <row r="380">
          <cell r="E380" t="str">
            <v>C9169</v>
          </cell>
          <cell r="O380">
            <v>-3000</v>
          </cell>
        </row>
        <row r="381">
          <cell r="E381" t="str">
            <v>C9170</v>
          </cell>
          <cell r="O381">
            <v>-1000</v>
          </cell>
        </row>
        <row r="382">
          <cell r="E382" t="str">
            <v>C9170A</v>
          </cell>
          <cell r="O382">
            <v>219</v>
          </cell>
        </row>
        <row r="383">
          <cell r="E383" t="str">
            <v>C9170B</v>
          </cell>
          <cell r="O383">
            <v>339</v>
          </cell>
        </row>
        <row r="384">
          <cell r="E384" t="str">
            <v>C9171</v>
          </cell>
          <cell r="O384">
            <v>-4200</v>
          </cell>
        </row>
        <row r="385">
          <cell r="E385" t="str">
            <v>C9172</v>
          </cell>
          <cell r="O385">
            <v>-4500</v>
          </cell>
        </row>
        <row r="386">
          <cell r="E386" t="str">
            <v>C9173</v>
          </cell>
          <cell r="O386">
            <v>-3553</v>
          </cell>
        </row>
        <row r="387">
          <cell r="E387" t="str">
            <v>C9174</v>
          </cell>
          <cell r="O387">
            <v>-3000</v>
          </cell>
        </row>
        <row r="388">
          <cell r="E388" t="str">
            <v>C9175</v>
          </cell>
          <cell r="O388">
            <v>-5000</v>
          </cell>
        </row>
        <row r="389">
          <cell r="E389" t="str">
            <v>C9176</v>
          </cell>
          <cell r="O389">
            <v>-75000</v>
          </cell>
        </row>
        <row r="390">
          <cell r="E390">
            <v>0</v>
          </cell>
          <cell r="O390">
            <v>0</v>
          </cell>
        </row>
        <row r="391">
          <cell r="E391" t="str">
            <v>S9131</v>
          </cell>
          <cell r="O391">
            <v>-15000</v>
          </cell>
        </row>
        <row r="392">
          <cell r="E392">
            <v>0</v>
          </cell>
          <cell r="O392">
            <v>0</v>
          </cell>
        </row>
        <row r="393">
          <cell r="E393" t="str">
            <v>O9010</v>
          </cell>
          <cell r="O393">
            <v>17353</v>
          </cell>
        </row>
        <row r="394">
          <cell r="E394" t="str">
            <v>O9118</v>
          </cell>
          <cell r="O394">
            <v>208</v>
          </cell>
        </row>
        <row r="395">
          <cell r="E395" t="str">
            <v>O9119</v>
          </cell>
          <cell r="O395">
            <v>-4100</v>
          </cell>
        </row>
        <row r="396">
          <cell r="E396" t="str">
            <v>O9120</v>
          </cell>
          <cell r="O396">
            <v>-16200</v>
          </cell>
        </row>
        <row r="397">
          <cell r="E397" t="str">
            <v>O9121</v>
          </cell>
          <cell r="O397">
            <v>-1500</v>
          </cell>
        </row>
        <row r="398">
          <cell r="E398">
            <v>0</v>
          </cell>
          <cell r="O398">
            <v>0</v>
          </cell>
        </row>
        <row r="399">
          <cell r="E399" t="str">
            <v>Y9100</v>
          </cell>
          <cell r="O399">
            <v>14953</v>
          </cell>
        </row>
        <row r="400">
          <cell r="E400">
            <v>0</v>
          </cell>
          <cell r="O400">
            <v>0</v>
          </cell>
        </row>
        <row r="401">
          <cell r="E401" t="str">
            <v>R9134</v>
          </cell>
          <cell r="O401">
            <v>-800</v>
          </cell>
        </row>
        <row r="402">
          <cell r="E402" t="str">
            <v>R9135</v>
          </cell>
          <cell r="O402">
            <v>0</v>
          </cell>
        </row>
        <row r="403">
          <cell r="E403">
            <v>0</v>
          </cell>
          <cell r="O403">
            <v>0</v>
          </cell>
        </row>
        <row r="404">
          <cell r="E404" t="str">
            <v>C9193</v>
          </cell>
          <cell r="O404">
            <v>-4000</v>
          </cell>
        </row>
        <row r="405">
          <cell r="E405">
            <v>0</v>
          </cell>
          <cell r="O405">
            <v>0</v>
          </cell>
        </row>
        <row r="406">
          <cell r="E406" t="str">
            <v>S9140</v>
          </cell>
          <cell r="O406">
            <v>-4000</v>
          </cell>
        </row>
        <row r="407">
          <cell r="E407" t="str">
            <v>S9141</v>
          </cell>
          <cell r="O407">
            <v>-29162</v>
          </cell>
        </row>
        <row r="408">
          <cell r="E408" t="str">
            <v>S9142</v>
          </cell>
          <cell r="O408">
            <v>-43750</v>
          </cell>
        </row>
        <row r="409">
          <cell r="E409" t="str">
            <v>O9012</v>
          </cell>
          <cell r="O409">
            <v>22969</v>
          </cell>
        </row>
        <row r="410">
          <cell r="E410" t="str">
            <v>B9003</v>
          </cell>
          <cell r="O410">
            <v>0</v>
          </cell>
        </row>
        <row r="411">
          <cell r="E411" t="str">
            <v>B9107</v>
          </cell>
          <cell r="O411">
            <v>690</v>
          </cell>
        </row>
        <row r="412">
          <cell r="E412">
            <v>0</v>
          </cell>
          <cell r="O412">
            <v>0</v>
          </cell>
        </row>
        <row r="413">
          <cell r="E413" t="str">
            <v>R9121</v>
          </cell>
          <cell r="O413">
            <v>-10500</v>
          </cell>
        </row>
        <row r="414">
          <cell r="E414" t="str">
            <v>R9122</v>
          </cell>
          <cell r="O414">
            <v>-2399</v>
          </cell>
        </row>
        <row r="415">
          <cell r="E415" t="str">
            <v>R9123</v>
          </cell>
          <cell r="O415">
            <v>-3000</v>
          </cell>
        </row>
        <row r="416">
          <cell r="E416" t="str">
            <v>R9124</v>
          </cell>
          <cell r="O416">
            <v>-325</v>
          </cell>
        </row>
        <row r="417">
          <cell r="E417" t="str">
            <v>R9125</v>
          </cell>
          <cell r="O417">
            <v>-300</v>
          </cell>
        </row>
        <row r="418">
          <cell r="E418" t="str">
            <v>R9126</v>
          </cell>
          <cell r="O418">
            <v>-300</v>
          </cell>
        </row>
        <row r="419">
          <cell r="E419">
            <v>0</v>
          </cell>
          <cell r="O419">
            <v>0</v>
          </cell>
        </row>
        <row r="420">
          <cell r="E420" t="str">
            <v>C9177</v>
          </cell>
          <cell r="O420">
            <v>-3000</v>
          </cell>
        </row>
        <row r="421">
          <cell r="E421" t="str">
            <v>C9178</v>
          </cell>
          <cell r="O421">
            <v>-325</v>
          </cell>
        </row>
        <row r="422">
          <cell r="E422" t="str">
            <v>C9179</v>
          </cell>
          <cell r="O422">
            <v>-300</v>
          </cell>
        </row>
        <row r="423">
          <cell r="E423" t="str">
            <v>C9180</v>
          </cell>
          <cell r="O423">
            <v>-300</v>
          </cell>
        </row>
        <row r="424">
          <cell r="E424" t="str">
            <v>C9181</v>
          </cell>
          <cell r="O424">
            <v>-500</v>
          </cell>
        </row>
        <row r="425">
          <cell r="E425" t="str">
            <v>C9182</v>
          </cell>
          <cell r="O425">
            <v>-500</v>
          </cell>
        </row>
        <row r="426">
          <cell r="E426" t="str">
            <v>C9183</v>
          </cell>
          <cell r="O426">
            <v>-1500</v>
          </cell>
        </row>
        <row r="427">
          <cell r="E427" t="str">
            <v>C9184</v>
          </cell>
          <cell r="O427">
            <v>-500</v>
          </cell>
        </row>
        <row r="428">
          <cell r="E428" t="str">
            <v>C9185</v>
          </cell>
          <cell r="O428">
            <v>-400</v>
          </cell>
        </row>
        <row r="429">
          <cell r="E429">
            <v>0</v>
          </cell>
          <cell r="O429">
            <v>0</v>
          </cell>
        </row>
        <row r="430">
          <cell r="E430" t="str">
            <v>S9132</v>
          </cell>
          <cell r="O430">
            <v>-2000</v>
          </cell>
        </row>
        <row r="431">
          <cell r="E431">
            <v>0</v>
          </cell>
          <cell r="O431">
            <v>0</v>
          </cell>
        </row>
        <row r="432">
          <cell r="E432" t="str">
            <v>M9114</v>
          </cell>
          <cell r="O432">
            <v>55</v>
          </cell>
        </row>
        <row r="433">
          <cell r="E433" t="str">
            <v>M9115</v>
          </cell>
          <cell r="O433">
            <v>-24000</v>
          </cell>
        </row>
        <row r="434">
          <cell r="E434">
            <v>0</v>
          </cell>
          <cell r="O434">
            <v>0</v>
          </cell>
        </row>
        <row r="435">
          <cell r="E435" t="str">
            <v>D9001</v>
          </cell>
          <cell r="O435">
            <v>0</v>
          </cell>
        </row>
        <row r="436">
          <cell r="E436" t="str">
            <v>D9100</v>
          </cell>
          <cell r="O436">
            <v>-4500</v>
          </cell>
        </row>
        <row r="437">
          <cell r="E437" t="str">
            <v>D9101</v>
          </cell>
          <cell r="O437">
            <v>-5694</v>
          </cell>
        </row>
        <row r="438">
          <cell r="E438" t="str">
            <v>D9102</v>
          </cell>
          <cell r="O438">
            <v>-1000</v>
          </cell>
        </row>
        <row r="439">
          <cell r="E439" t="str">
            <v>D9103</v>
          </cell>
          <cell r="O439">
            <v>-108</v>
          </cell>
        </row>
        <row r="440">
          <cell r="E440" t="str">
            <v>D9104</v>
          </cell>
          <cell r="O440">
            <v>-4500</v>
          </cell>
        </row>
        <row r="441">
          <cell r="E441" t="str">
            <v>D9105</v>
          </cell>
          <cell r="O441">
            <v>-5694</v>
          </cell>
        </row>
        <row r="442">
          <cell r="E442" t="str">
            <v>D9106</v>
          </cell>
          <cell r="O442">
            <v>-1000</v>
          </cell>
        </row>
        <row r="443">
          <cell r="E443" t="str">
            <v>D9107</v>
          </cell>
          <cell r="O443">
            <v>-108</v>
          </cell>
        </row>
        <row r="444">
          <cell r="E444" t="str">
            <v>D9108</v>
          </cell>
          <cell r="O444">
            <v>-4500</v>
          </cell>
        </row>
        <row r="445">
          <cell r="E445" t="str">
            <v>D9109</v>
          </cell>
          <cell r="O445">
            <v>-5694</v>
          </cell>
        </row>
        <row r="446">
          <cell r="E446" t="str">
            <v>D9110</v>
          </cell>
          <cell r="O446">
            <v>-1000</v>
          </cell>
        </row>
        <row r="447">
          <cell r="E447" t="str">
            <v>D9111</v>
          </cell>
          <cell r="O447">
            <v>-108</v>
          </cell>
        </row>
        <row r="448">
          <cell r="E448" t="str">
            <v>D9001</v>
          </cell>
          <cell r="O448">
            <v>12420</v>
          </cell>
        </row>
        <row r="449">
          <cell r="E449">
            <v>0</v>
          </cell>
          <cell r="O449">
            <v>0</v>
          </cell>
        </row>
        <row r="450">
          <cell r="E450" t="str">
            <v>T8356</v>
          </cell>
          <cell r="O450">
            <v>-127</v>
          </cell>
        </row>
        <row r="451">
          <cell r="E451" t="str">
            <v>T9016</v>
          </cell>
          <cell r="O451">
            <v>1951</v>
          </cell>
        </row>
        <row r="452">
          <cell r="E452" t="str">
            <v>T9143</v>
          </cell>
          <cell r="O452">
            <v>-8000</v>
          </cell>
        </row>
        <row r="453">
          <cell r="E453" t="str">
            <v>T9144</v>
          </cell>
          <cell r="O453">
            <v>-6000</v>
          </cell>
        </row>
        <row r="454">
          <cell r="E454" t="str">
            <v>O8106</v>
          </cell>
          <cell r="O454">
            <v>406</v>
          </cell>
        </row>
        <row r="455">
          <cell r="E455">
            <v>0</v>
          </cell>
          <cell r="O455">
            <v>0</v>
          </cell>
        </row>
        <row r="456">
          <cell r="E456" t="str">
            <v>C9186</v>
          </cell>
          <cell r="O456">
            <v>-1486</v>
          </cell>
        </row>
        <row r="457">
          <cell r="E457">
            <v>0</v>
          </cell>
          <cell r="O457">
            <v>0</v>
          </cell>
        </row>
        <row r="458">
          <cell r="E458" t="str">
            <v>S9133</v>
          </cell>
          <cell r="O458">
            <v>-500</v>
          </cell>
        </row>
        <row r="459">
          <cell r="E459" t="str">
            <v>O9011</v>
          </cell>
          <cell r="O459">
            <v>1805</v>
          </cell>
        </row>
        <row r="460">
          <cell r="E460">
            <v>0</v>
          </cell>
          <cell r="O460">
            <v>0</v>
          </cell>
        </row>
        <row r="461">
          <cell r="E461" t="str">
            <v>B8443</v>
          </cell>
          <cell r="O461">
            <v>-556</v>
          </cell>
        </row>
        <row r="462">
          <cell r="E462" t="str">
            <v>B9103</v>
          </cell>
          <cell r="O462">
            <v>0</v>
          </cell>
        </row>
        <row r="463">
          <cell r="E463" t="str">
            <v>B9104</v>
          </cell>
          <cell r="O463">
            <v>-60000</v>
          </cell>
        </row>
        <row r="464">
          <cell r="E464">
            <v>0</v>
          </cell>
          <cell r="O464">
            <v>0</v>
          </cell>
        </row>
        <row r="465">
          <cell r="E465" t="str">
            <v>R9127</v>
          </cell>
          <cell r="O465">
            <v>-5611</v>
          </cell>
        </row>
        <row r="466">
          <cell r="E466" t="str">
            <v>R9128</v>
          </cell>
          <cell r="O466">
            <v>-20000</v>
          </cell>
        </row>
        <row r="467">
          <cell r="E467" t="str">
            <v>R9129</v>
          </cell>
          <cell r="O467">
            <v>-20000</v>
          </cell>
        </row>
        <row r="468">
          <cell r="E468">
            <v>0</v>
          </cell>
          <cell r="O468">
            <v>0</v>
          </cell>
        </row>
        <row r="469">
          <cell r="E469" t="str">
            <v>C9187</v>
          </cell>
          <cell r="O469">
            <v>-15000</v>
          </cell>
        </row>
        <row r="470">
          <cell r="E470">
            <v>0</v>
          </cell>
          <cell r="O470">
            <v>0</v>
          </cell>
        </row>
        <row r="471">
          <cell r="E471" t="str">
            <v>S9134</v>
          </cell>
          <cell r="O471">
            <v>-10000</v>
          </cell>
        </row>
        <row r="472">
          <cell r="E472">
            <v>0</v>
          </cell>
          <cell r="O472">
            <v>0</v>
          </cell>
        </row>
        <row r="473">
          <cell r="E473" t="str">
            <v>T9145</v>
          </cell>
          <cell r="O473">
            <v>-1000</v>
          </cell>
        </row>
        <row r="474">
          <cell r="E474" t="str">
            <v>T9146</v>
          </cell>
          <cell r="O474">
            <v>-1000</v>
          </cell>
        </row>
        <row r="475">
          <cell r="E475">
            <v>0</v>
          </cell>
          <cell r="O475">
            <v>0</v>
          </cell>
        </row>
        <row r="476">
          <cell r="E476" t="str">
            <v>F9001</v>
          </cell>
          <cell r="O476">
            <v>22577</v>
          </cell>
        </row>
        <row r="477">
          <cell r="E477" t="str">
            <v>F9002</v>
          </cell>
          <cell r="O477">
            <v>8604</v>
          </cell>
        </row>
        <row r="478">
          <cell r="E478" t="str">
            <v>F9101</v>
          </cell>
          <cell r="O478">
            <v>154624</v>
          </cell>
        </row>
        <row r="479">
          <cell r="E479" t="str">
            <v>F9103</v>
          </cell>
          <cell r="O479">
            <v>-356</v>
          </cell>
        </row>
        <row r="480">
          <cell r="E480" t="str">
            <v>F9104</v>
          </cell>
          <cell r="O480">
            <v>-35630</v>
          </cell>
        </row>
        <row r="481">
          <cell r="E481" t="str">
            <v>F9105</v>
          </cell>
          <cell r="O481">
            <v>24370</v>
          </cell>
        </row>
        <row r="482">
          <cell r="E482" t="str">
            <v>F9106</v>
          </cell>
          <cell r="O482">
            <v>0</v>
          </cell>
        </row>
        <row r="483">
          <cell r="E483" t="str">
            <v>F9107</v>
          </cell>
          <cell r="O483">
            <v>0</v>
          </cell>
        </row>
        <row r="484">
          <cell r="E484" t="str">
            <v>F9108</v>
          </cell>
          <cell r="O484">
            <v>39096</v>
          </cell>
        </row>
        <row r="485">
          <cell r="E485" t="str">
            <v>F9109</v>
          </cell>
          <cell r="O485">
            <v>0</v>
          </cell>
        </row>
        <row r="486">
          <cell r="E486" t="str">
            <v>F9110</v>
          </cell>
          <cell r="O486">
            <v>77768</v>
          </cell>
        </row>
        <row r="487">
          <cell r="E487" t="str">
            <v>F9111</v>
          </cell>
          <cell r="O487">
            <v>-6000</v>
          </cell>
        </row>
        <row r="488">
          <cell r="E488" t="str">
            <v>F9112</v>
          </cell>
          <cell r="O488">
            <v>-70000</v>
          </cell>
        </row>
        <row r="489">
          <cell r="E489" t="str">
            <v>F9113</v>
          </cell>
          <cell r="O489">
            <v>50210</v>
          </cell>
        </row>
        <row r="490">
          <cell r="E490" t="str">
            <v>F9114</v>
          </cell>
          <cell r="O490">
            <v>0</v>
          </cell>
        </row>
        <row r="491">
          <cell r="E491" t="str">
            <v>F9115</v>
          </cell>
          <cell r="O491">
            <v>0</v>
          </cell>
        </row>
        <row r="492">
          <cell r="E492" t="str">
            <v>F9116</v>
          </cell>
          <cell r="O492">
            <v>-25000</v>
          </cell>
        </row>
        <row r="493">
          <cell r="E493">
            <v>0</v>
          </cell>
          <cell r="O493">
            <v>0</v>
          </cell>
        </row>
        <row r="494">
          <cell r="E494" t="str">
            <v>B9105</v>
          </cell>
          <cell r="O494">
            <v>-24020</v>
          </cell>
        </row>
        <row r="495">
          <cell r="E495" t="str">
            <v>B9106</v>
          </cell>
          <cell r="O495">
            <v>-10000</v>
          </cell>
        </row>
        <row r="496">
          <cell r="E496" t="str">
            <v>B9107</v>
          </cell>
          <cell r="O496">
            <v>0</v>
          </cell>
        </row>
        <row r="497">
          <cell r="E497" t="str">
            <v>B9108</v>
          </cell>
          <cell r="O497">
            <v>-50000</v>
          </cell>
        </row>
        <row r="498">
          <cell r="E498" t="str">
            <v>B9109</v>
          </cell>
          <cell r="O498">
            <v>-15000</v>
          </cell>
        </row>
        <row r="499">
          <cell r="E499">
            <v>0</v>
          </cell>
          <cell r="O499">
            <v>0</v>
          </cell>
        </row>
        <row r="500">
          <cell r="E500" t="str">
            <v>R9130</v>
          </cell>
          <cell r="O500">
            <v>-2000</v>
          </cell>
        </row>
        <row r="501">
          <cell r="E501" t="str">
            <v>R9131</v>
          </cell>
          <cell r="O501">
            <v>-1000</v>
          </cell>
        </row>
        <row r="502">
          <cell r="E502">
            <v>0</v>
          </cell>
          <cell r="O502">
            <v>0</v>
          </cell>
        </row>
        <row r="503">
          <cell r="E503" t="str">
            <v>C9027</v>
          </cell>
          <cell r="O503">
            <v>2113</v>
          </cell>
        </row>
        <row r="504">
          <cell r="E504" t="str">
            <v>C9188</v>
          </cell>
          <cell r="O504">
            <v>-4000</v>
          </cell>
        </row>
        <row r="505">
          <cell r="E505" t="str">
            <v>C9189</v>
          </cell>
          <cell r="O505">
            <v>-1000</v>
          </cell>
        </row>
        <row r="506">
          <cell r="E506">
            <v>0</v>
          </cell>
          <cell r="O506">
            <v>0</v>
          </cell>
        </row>
        <row r="507">
          <cell r="E507" t="str">
            <v>S9135</v>
          </cell>
          <cell r="O507">
            <v>-30053</v>
          </cell>
        </row>
        <row r="508">
          <cell r="E508" t="str">
            <v>S9136</v>
          </cell>
          <cell r="O508">
            <v>-40000</v>
          </cell>
        </row>
        <row r="509">
          <cell r="E509" t="str">
            <v>S9137</v>
          </cell>
          <cell r="O509">
            <v>-20000</v>
          </cell>
        </row>
        <row r="510">
          <cell r="E510">
            <v>0</v>
          </cell>
          <cell r="O510">
            <v>0</v>
          </cell>
        </row>
        <row r="511">
          <cell r="E511" t="str">
            <v>O8105</v>
          </cell>
          <cell r="O511">
            <v>0</v>
          </cell>
        </row>
        <row r="512">
          <cell r="E512" t="str">
            <v>O9122</v>
          </cell>
          <cell r="O512">
            <v>-20000</v>
          </cell>
        </row>
        <row r="513">
          <cell r="E513" t="str">
            <v>O9123</v>
          </cell>
          <cell r="O513">
            <v>0</v>
          </cell>
        </row>
        <row r="514">
          <cell r="E514">
            <v>0</v>
          </cell>
          <cell r="O514">
            <v>0</v>
          </cell>
        </row>
        <row r="515">
          <cell r="E515" t="str">
            <v>E8301A</v>
          </cell>
          <cell r="O515">
            <v>25383</v>
          </cell>
        </row>
        <row r="516">
          <cell r="E516" t="str">
            <v>E9000</v>
          </cell>
          <cell r="O516">
            <v>24433</v>
          </cell>
        </row>
        <row r="517">
          <cell r="E517" t="str">
            <v>E9102</v>
          </cell>
          <cell r="O517">
            <v>-30000</v>
          </cell>
        </row>
        <row r="518">
          <cell r="E518" t="str">
            <v>E9103</v>
          </cell>
          <cell r="O518">
            <v>8155</v>
          </cell>
        </row>
        <row r="519">
          <cell r="E519" t="str">
            <v>E9104</v>
          </cell>
          <cell r="O519">
            <v>-10000</v>
          </cell>
        </row>
        <row r="520">
          <cell r="E520" t="str">
            <v>E9105</v>
          </cell>
          <cell r="O520">
            <v>0</v>
          </cell>
        </row>
        <row r="521">
          <cell r="E521">
            <v>0</v>
          </cell>
          <cell r="O521">
            <v>0</v>
          </cell>
        </row>
        <row r="522">
          <cell r="E522" t="str">
            <v>T8392</v>
          </cell>
          <cell r="O522">
            <v>0</v>
          </cell>
        </row>
        <row r="523">
          <cell r="E523" t="str">
            <v>T9147</v>
          </cell>
          <cell r="O523">
            <v>-1544</v>
          </cell>
        </row>
        <row r="524">
          <cell r="E524">
            <v>0</v>
          </cell>
          <cell r="O524">
            <v>0</v>
          </cell>
        </row>
        <row r="525">
          <cell r="E525" t="str">
            <v>C9190</v>
          </cell>
          <cell r="O525">
            <v>-3033</v>
          </cell>
        </row>
        <row r="526">
          <cell r="E526">
            <v>0</v>
          </cell>
          <cell r="O526">
            <v>0</v>
          </cell>
        </row>
        <row r="527">
          <cell r="E527" t="str">
            <v>S9138</v>
          </cell>
          <cell r="O527">
            <v>-292</v>
          </cell>
        </row>
        <row r="528">
          <cell r="E528">
            <v>0</v>
          </cell>
          <cell r="O528">
            <v>0</v>
          </cell>
        </row>
        <row r="529">
          <cell r="E529" t="str">
            <v>R9132</v>
          </cell>
          <cell r="O529">
            <v>-800</v>
          </cell>
        </row>
        <row r="530">
          <cell r="E530">
            <v>0</v>
          </cell>
          <cell r="O530">
            <v>0</v>
          </cell>
        </row>
        <row r="531">
          <cell r="E531" t="str">
            <v>C9001</v>
          </cell>
          <cell r="O531">
            <v>2013</v>
          </cell>
        </row>
        <row r="532">
          <cell r="E532" t="str">
            <v>C9191</v>
          </cell>
          <cell r="O532">
            <v>-4000</v>
          </cell>
        </row>
        <row r="533">
          <cell r="E533">
            <v>0</v>
          </cell>
          <cell r="O533">
            <v>0</v>
          </cell>
        </row>
        <row r="534">
          <cell r="E534" t="str">
            <v>R9133</v>
          </cell>
          <cell r="O534">
            <v>-1000</v>
          </cell>
        </row>
        <row r="535">
          <cell r="E535">
            <v>0</v>
          </cell>
          <cell r="O535">
            <v>0</v>
          </cell>
        </row>
        <row r="536">
          <cell r="E536" t="str">
            <v>C9192</v>
          </cell>
          <cell r="O536">
            <v>-10000</v>
          </cell>
        </row>
        <row r="537">
          <cell r="E537">
            <v>0</v>
          </cell>
          <cell r="O537">
            <v>0</v>
          </cell>
        </row>
        <row r="538">
          <cell r="E538" t="str">
            <v>S9009</v>
          </cell>
          <cell r="O538">
            <v>680</v>
          </cell>
        </row>
        <row r="539">
          <cell r="E539" t="str">
            <v>S9139</v>
          </cell>
          <cell r="O539">
            <v>-2912</v>
          </cell>
        </row>
        <row r="540">
          <cell r="E540" t="str">
            <v>O9020</v>
          </cell>
          <cell r="O540">
            <v>1050</v>
          </cell>
        </row>
        <row r="541">
          <cell r="E541">
            <v>0</v>
          </cell>
          <cell r="O541">
            <v>0</v>
          </cell>
        </row>
        <row r="542">
          <cell r="E542" t="str">
            <v>C8099</v>
          </cell>
          <cell r="O542">
            <v>549</v>
          </cell>
        </row>
        <row r="543">
          <cell r="E543" t="str">
            <v>C8100</v>
          </cell>
          <cell r="O543">
            <v>0</v>
          </cell>
        </row>
        <row r="544">
          <cell r="E544" t="str">
            <v>C8101</v>
          </cell>
          <cell r="O544">
            <v>0</v>
          </cell>
        </row>
        <row r="545">
          <cell r="E545" t="str">
            <v>C8103</v>
          </cell>
          <cell r="O545">
            <v>1373</v>
          </cell>
        </row>
        <row r="546">
          <cell r="E546" t="str">
            <v>C9194</v>
          </cell>
          <cell r="O546">
            <v>-4000</v>
          </cell>
        </row>
        <row r="547">
          <cell r="E547">
            <v>0</v>
          </cell>
          <cell r="O547">
            <v>0</v>
          </cell>
        </row>
        <row r="548">
          <cell r="E548" t="str">
            <v>O9005</v>
          </cell>
          <cell r="O548">
            <v>3715</v>
          </cell>
        </row>
        <row r="549">
          <cell r="E549" t="str">
            <v>O9128</v>
          </cell>
          <cell r="O549">
            <v>-5000</v>
          </cell>
        </row>
        <row r="550">
          <cell r="E550">
            <v>0</v>
          </cell>
          <cell r="O550">
            <v>0</v>
          </cell>
        </row>
        <row r="551">
          <cell r="E551" t="str">
            <v>C9195</v>
          </cell>
          <cell r="O551">
            <v>-27</v>
          </cell>
        </row>
        <row r="552">
          <cell r="E552" t="str">
            <v>C9196</v>
          </cell>
          <cell r="O552">
            <v>-500</v>
          </cell>
        </row>
        <row r="553">
          <cell r="E553" t="str">
            <v>C9197</v>
          </cell>
          <cell r="O553">
            <v>-4000</v>
          </cell>
        </row>
        <row r="554">
          <cell r="E554" t="str">
            <v>C9198</v>
          </cell>
          <cell r="O554">
            <v>-4000</v>
          </cell>
        </row>
        <row r="555">
          <cell r="E555">
            <v>0</v>
          </cell>
          <cell r="O555">
            <v>0</v>
          </cell>
        </row>
        <row r="556">
          <cell r="E556" t="str">
            <v>O9129</v>
          </cell>
          <cell r="O556">
            <v>-750</v>
          </cell>
        </row>
        <row r="557">
          <cell r="E557" t="str">
            <v>O9134</v>
          </cell>
          <cell r="O557">
            <v>-4500</v>
          </cell>
        </row>
        <row r="558">
          <cell r="E558">
            <v>0</v>
          </cell>
          <cell r="O558">
            <v>0</v>
          </cell>
        </row>
        <row r="559">
          <cell r="E559" t="str">
            <v>M9116</v>
          </cell>
          <cell r="O559">
            <v>-1000</v>
          </cell>
        </row>
        <row r="560">
          <cell r="E560">
            <v>0</v>
          </cell>
          <cell r="O560">
            <v>0</v>
          </cell>
        </row>
        <row r="561">
          <cell r="E561" t="str">
            <v>C9006</v>
          </cell>
          <cell r="O561">
            <v>311</v>
          </cell>
        </row>
        <row r="562">
          <cell r="E562" t="str">
            <v>C9199</v>
          </cell>
          <cell r="O562">
            <v>-28000</v>
          </cell>
        </row>
        <row r="563">
          <cell r="E563" t="str">
            <v>C9199A</v>
          </cell>
          <cell r="O563">
            <v>5372</v>
          </cell>
        </row>
        <row r="564">
          <cell r="E564" t="str">
            <v>S9005</v>
          </cell>
          <cell r="O564">
            <v>455</v>
          </cell>
        </row>
        <row r="565">
          <cell r="E565" t="str">
            <v>B9004</v>
          </cell>
          <cell r="O565">
            <v>3050</v>
          </cell>
        </row>
        <row r="566">
          <cell r="E566" t="str">
            <v>O9007</v>
          </cell>
          <cell r="O566">
            <v>26464</v>
          </cell>
        </row>
        <row r="567">
          <cell r="E567">
            <v>0</v>
          </cell>
          <cell r="O567">
            <v>0</v>
          </cell>
        </row>
        <row r="568">
          <cell r="E568" t="str">
            <v>B9002A</v>
          </cell>
          <cell r="O568">
            <v>54013</v>
          </cell>
        </row>
        <row r="569">
          <cell r="E569" t="str">
            <v>B9110</v>
          </cell>
          <cell r="O569">
            <v>-960</v>
          </cell>
        </row>
        <row r="570">
          <cell r="E570" t="str">
            <v>B9111</v>
          </cell>
          <cell r="O570">
            <v>-20419</v>
          </cell>
        </row>
        <row r="571">
          <cell r="E571" t="str">
            <v>B9112</v>
          </cell>
          <cell r="O571">
            <v>-60000</v>
          </cell>
        </row>
        <row r="572">
          <cell r="E572" t="str">
            <v>B9113</v>
          </cell>
          <cell r="O572">
            <v>-25000</v>
          </cell>
        </row>
        <row r="573">
          <cell r="E573">
            <v>0</v>
          </cell>
          <cell r="O573">
            <v>0</v>
          </cell>
        </row>
        <row r="574">
          <cell r="E574" t="str">
            <v>O9135</v>
          </cell>
          <cell r="O574">
            <v>-60000</v>
          </cell>
        </row>
        <row r="575">
          <cell r="E575" t="str">
            <v>O9136</v>
          </cell>
          <cell r="O575">
            <v>-2250</v>
          </cell>
        </row>
        <row r="576">
          <cell r="E576" t="str">
            <v>O9137</v>
          </cell>
          <cell r="O576">
            <v>-6000</v>
          </cell>
        </row>
        <row r="577">
          <cell r="E577">
            <v>0</v>
          </cell>
          <cell r="O577">
            <v>0</v>
          </cell>
        </row>
        <row r="578">
          <cell r="E578" t="str">
            <v>T9148</v>
          </cell>
          <cell r="O578">
            <v>-8335</v>
          </cell>
        </row>
        <row r="579">
          <cell r="E579">
            <v>0</v>
          </cell>
          <cell r="O579">
            <v>0</v>
          </cell>
        </row>
        <row r="580">
          <cell r="E580" t="str">
            <v>B9010</v>
          </cell>
          <cell r="O580">
            <v>2989</v>
          </cell>
        </row>
        <row r="581">
          <cell r="E581" t="str">
            <v>B9114</v>
          </cell>
          <cell r="O581">
            <v>-1920</v>
          </cell>
        </row>
        <row r="582">
          <cell r="E582" t="str">
            <v>B9115</v>
          </cell>
          <cell r="O582">
            <v>-85000</v>
          </cell>
        </row>
        <row r="583">
          <cell r="E583" t="str">
            <v>B9116</v>
          </cell>
          <cell r="O583">
            <v>-25000</v>
          </cell>
        </row>
        <row r="584">
          <cell r="E584">
            <v>0</v>
          </cell>
          <cell r="O584">
            <v>0</v>
          </cell>
        </row>
        <row r="585">
          <cell r="E585" t="str">
            <v>O9139</v>
          </cell>
          <cell r="O585">
            <v>-1169</v>
          </cell>
        </row>
        <row r="586">
          <cell r="E586">
            <v>0</v>
          </cell>
          <cell r="O586">
            <v>0</v>
          </cell>
        </row>
        <row r="587">
          <cell r="E587" t="str">
            <v>T9149</v>
          </cell>
          <cell r="O587">
            <v>-10000</v>
          </cell>
        </row>
        <row r="588">
          <cell r="E588">
            <v>0</v>
          </cell>
          <cell r="O588">
            <v>0</v>
          </cell>
        </row>
        <row r="589">
          <cell r="E589" t="str">
            <v>B9117</v>
          </cell>
          <cell r="O589">
            <v>-40000</v>
          </cell>
        </row>
        <row r="590">
          <cell r="E590" t="str">
            <v>B9118</v>
          </cell>
          <cell r="O590">
            <v>0</v>
          </cell>
        </row>
        <row r="591">
          <cell r="E591">
            <v>0</v>
          </cell>
          <cell r="O591">
            <v>0</v>
          </cell>
        </row>
        <row r="592">
          <cell r="E592" t="str">
            <v>T9150</v>
          </cell>
          <cell r="O592">
            <v>-1169</v>
          </cell>
        </row>
        <row r="593">
          <cell r="E593">
            <v>0</v>
          </cell>
          <cell r="O593">
            <v>0</v>
          </cell>
        </row>
        <row r="594">
          <cell r="E594" t="str">
            <v>B9005</v>
          </cell>
          <cell r="O594">
            <v>12375</v>
          </cell>
        </row>
        <row r="595">
          <cell r="E595" t="str">
            <v>B9119</v>
          </cell>
          <cell r="O595">
            <v>-40000</v>
          </cell>
        </row>
        <row r="596">
          <cell r="E596" t="str">
            <v>B9120</v>
          </cell>
          <cell r="O596">
            <v>0</v>
          </cell>
        </row>
        <row r="597">
          <cell r="E597" t="str">
            <v>B9121</v>
          </cell>
          <cell r="O597">
            <v>-1750</v>
          </cell>
        </row>
        <row r="598">
          <cell r="E598" t="str">
            <v>T9033</v>
          </cell>
          <cell r="O598">
            <v>778</v>
          </cell>
        </row>
        <row r="599">
          <cell r="E599">
            <v>0</v>
          </cell>
          <cell r="O599">
            <v>0</v>
          </cell>
        </row>
        <row r="600">
          <cell r="E600" t="str">
            <v>C8391</v>
          </cell>
          <cell r="O600">
            <v>0</v>
          </cell>
        </row>
        <row r="601">
          <cell r="E601" t="str">
            <v>C9200</v>
          </cell>
          <cell r="O601">
            <v>-16000</v>
          </cell>
        </row>
        <row r="602">
          <cell r="E602" t="str">
            <v>C9201</v>
          </cell>
          <cell r="O602">
            <v>-4000</v>
          </cell>
        </row>
        <row r="603">
          <cell r="E603" t="str">
            <v>C9202</v>
          </cell>
          <cell r="O603">
            <v>-4000</v>
          </cell>
        </row>
        <row r="604">
          <cell r="E604" t="str">
            <v>C9203</v>
          </cell>
          <cell r="O604">
            <v>-3000</v>
          </cell>
        </row>
        <row r="605">
          <cell r="E605" t="str">
            <v>C9204</v>
          </cell>
          <cell r="O605">
            <v>-12000</v>
          </cell>
        </row>
        <row r="606">
          <cell r="E606" t="str">
            <v>C9205</v>
          </cell>
          <cell r="O606">
            <v>-25000</v>
          </cell>
        </row>
        <row r="607">
          <cell r="E607">
            <v>0</v>
          </cell>
          <cell r="O607">
            <v>0</v>
          </cell>
        </row>
        <row r="608">
          <cell r="E608" t="str">
            <v>S9013</v>
          </cell>
          <cell r="O608">
            <v>329</v>
          </cell>
        </row>
        <row r="609">
          <cell r="E609" t="str">
            <v>S9143</v>
          </cell>
          <cell r="O609">
            <v>-2000</v>
          </cell>
        </row>
        <row r="610">
          <cell r="E610">
            <v>0</v>
          </cell>
          <cell r="O610">
            <v>0</v>
          </cell>
        </row>
        <row r="611">
          <cell r="E611" t="str">
            <v>O9140</v>
          </cell>
          <cell r="O611">
            <v>-3000</v>
          </cell>
        </row>
        <row r="612">
          <cell r="E612" t="str">
            <v>O9141</v>
          </cell>
          <cell r="O612">
            <v>-15000</v>
          </cell>
        </row>
        <row r="613">
          <cell r="E613" t="str">
            <v>O9142</v>
          </cell>
          <cell r="O613">
            <v>-4500</v>
          </cell>
        </row>
        <row r="614">
          <cell r="E614">
            <v>0</v>
          </cell>
          <cell r="O614">
            <v>0</v>
          </cell>
        </row>
        <row r="615">
          <cell r="E615" t="str">
            <v>O9144</v>
          </cell>
          <cell r="O615">
            <v>-65000</v>
          </cell>
        </row>
        <row r="616">
          <cell r="E616" t="str">
            <v>B9002</v>
          </cell>
          <cell r="O616">
            <v>2954</v>
          </cell>
        </row>
        <row r="617">
          <cell r="E617" t="str">
            <v>B9007</v>
          </cell>
          <cell r="O617">
            <v>3738</v>
          </cell>
        </row>
        <row r="618">
          <cell r="E618" t="str">
            <v>B9121</v>
          </cell>
          <cell r="O618">
            <v>570</v>
          </cell>
        </row>
        <row r="619">
          <cell r="E619" t="str">
            <v>C8129</v>
          </cell>
          <cell r="O619">
            <v>1621</v>
          </cell>
        </row>
        <row r="620">
          <cell r="E620" t="str">
            <v>C8390</v>
          </cell>
          <cell r="O620">
            <v>907</v>
          </cell>
        </row>
        <row r="621">
          <cell r="E621" t="str">
            <v>C9013</v>
          </cell>
          <cell r="O621">
            <v>1307</v>
          </cell>
        </row>
        <row r="622">
          <cell r="E622" t="str">
            <v>C9014</v>
          </cell>
          <cell r="O622">
            <v>1406</v>
          </cell>
        </row>
        <row r="623">
          <cell r="E623" t="str">
            <v>C9015</v>
          </cell>
          <cell r="O623">
            <v>1280</v>
          </cell>
        </row>
        <row r="624">
          <cell r="E624" t="str">
            <v>C9130</v>
          </cell>
          <cell r="O624">
            <v>200</v>
          </cell>
        </row>
        <row r="625">
          <cell r="E625" t="str">
            <v>S900-2055A</v>
          </cell>
          <cell r="O625">
            <v>0</v>
          </cell>
        </row>
        <row r="626">
          <cell r="E626" t="str">
            <v>S9004</v>
          </cell>
          <cell r="O626">
            <v>390</v>
          </cell>
        </row>
        <row r="627">
          <cell r="E627" t="str">
            <v>S9107</v>
          </cell>
          <cell r="O627">
            <v>-429</v>
          </cell>
        </row>
        <row r="628">
          <cell r="E628" t="str">
            <v>S9108</v>
          </cell>
          <cell r="O628">
            <v>23639</v>
          </cell>
        </row>
        <row r="629">
          <cell r="E629" t="str">
            <v>S9115</v>
          </cell>
          <cell r="O629">
            <v>6221</v>
          </cell>
        </row>
        <row r="630">
          <cell r="E630" t="str">
            <v>S9136</v>
          </cell>
          <cell r="O630">
            <v>5969</v>
          </cell>
        </row>
        <row r="631">
          <cell r="E631">
            <v>0</v>
          </cell>
          <cell r="O631">
            <v>2851911</v>
          </cell>
        </row>
        <row r="632">
          <cell r="E632" t="str">
            <v>400407CAP</v>
          </cell>
          <cell r="O632">
            <v>-13213</v>
          </cell>
        </row>
        <row r="633">
          <cell r="E633" t="str">
            <v>46507CAP</v>
          </cell>
          <cell r="O633">
            <v>-14250</v>
          </cell>
        </row>
        <row r="634">
          <cell r="E634" t="str">
            <v>46797CAP</v>
          </cell>
          <cell r="O634">
            <v>-11160</v>
          </cell>
        </row>
        <row r="635">
          <cell r="E635" t="str">
            <v>46868CAP</v>
          </cell>
          <cell r="O635">
            <v>-1234</v>
          </cell>
        </row>
        <row r="636">
          <cell r="E636" t="str">
            <v>6391CAP</v>
          </cell>
          <cell r="O636">
            <v>-12302</v>
          </cell>
        </row>
        <row r="637">
          <cell r="E637" t="str">
            <v>6687CAP</v>
          </cell>
          <cell r="O637">
            <v>-14363</v>
          </cell>
        </row>
        <row r="638">
          <cell r="E638" t="str">
            <v>6697CAP</v>
          </cell>
          <cell r="O638">
            <v>-15629</v>
          </cell>
        </row>
        <row r="639">
          <cell r="E639" t="str">
            <v>6718CAP</v>
          </cell>
          <cell r="O639">
            <v>-7340</v>
          </cell>
        </row>
        <row r="640">
          <cell r="E640" t="str">
            <v>6843CAP</v>
          </cell>
          <cell r="O640">
            <v>18838</v>
          </cell>
        </row>
        <row r="641">
          <cell r="E641" t="str">
            <v>6867CAP</v>
          </cell>
          <cell r="O641">
            <v>0</v>
          </cell>
        </row>
        <row r="642">
          <cell r="E642" t="str">
            <v>6911CAP</v>
          </cell>
          <cell r="O642">
            <v>-12556</v>
          </cell>
        </row>
        <row r="643">
          <cell r="E643" t="str">
            <v>7019CAP</v>
          </cell>
          <cell r="O643">
            <v>-548</v>
          </cell>
        </row>
        <row r="644">
          <cell r="E644" t="str">
            <v>7047CAP</v>
          </cell>
          <cell r="O644">
            <v>-14918</v>
          </cell>
        </row>
        <row r="645">
          <cell r="E645" t="str">
            <v>7062CAP</v>
          </cell>
          <cell r="O645">
            <v>-12389</v>
          </cell>
        </row>
        <row r="646">
          <cell r="E646" t="str">
            <v>7114CAP</v>
          </cell>
          <cell r="O646">
            <v>-2160</v>
          </cell>
        </row>
        <row r="647">
          <cell r="E647" t="str">
            <v>7122CAP</v>
          </cell>
          <cell r="O647">
            <v>-5583</v>
          </cell>
        </row>
        <row r="648">
          <cell r="E648" t="str">
            <v>7201CAP</v>
          </cell>
          <cell r="O648">
            <v>3486</v>
          </cell>
        </row>
        <row r="649">
          <cell r="E649" t="str">
            <v>7219CAP</v>
          </cell>
          <cell r="O649">
            <v>-17247</v>
          </cell>
        </row>
        <row r="650">
          <cell r="E650" t="str">
            <v>7220CAP</v>
          </cell>
          <cell r="O650">
            <v>-5709</v>
          </cell>
        </row>
        <row r="651">
          <cell r="E651" t="str">
            <v>7258CAP</v>
          </cell>
          <cell r="O651">
            <v>-19000</v>
          </cell>
        </row>
        <row r="652">
          <cell r="E652" t="str">
            <v>7319CAP</v>
          </cell>
          <cell r="O652">
            <v>-10277</v>
          </cell>
        </row>
        <row r="653">
          <cell r="E653" t="str">
            <v>7419CAP</v>
          </cell>
          <cell r="O653">
            <v>6900</v>
          </cell>
        </row>
        <row r="654">
          <cell r="E654" t="str">
            <v>74685CAP</v>
          </cell>
          <cell r="O654">
            <v>-4500</v>
          </cell>
        </row>
        <row r="655">
          <cell r="E655" t="str">
            <v>7779CAP</v>
          </cell>
          <cell r="O655">
            <v>-28541</v>
          </cell>
        </row>
        <row r="656">
          <cell r="E656" t="str">
            <v>7896CAP</v>
          </cell>
          <cell r="O656">
            <v>-86602</v>
          </cell>
        </row>
        <row r="657">
          <cell r="E657" t="str">
            <v>7942CAP</v>
          </cell>
          <cell r="O657">
            <v>-22656</v>
          </cell>
        </row>
        <row r="658">
          <cell r="E658" t="str">
            <v>7943CAP</v>
          </cell>
          <cell r="O658">
            <v>-128860</v>
          </cell>
        </row>
        <row r="659">
          <cell r="E659" t="str">
            <v>8192CAP</v>
          </cell>
          <cell r="O659">
            <v>-121644</v>
          </cell>
        </row>
        <row r="660">
          <cell r="E660" t="str">
            <v>8196CAP</v>
          </cell>
          <cell r="O660">
            <v>-32020</v>
          </cell>
        </row>
        <row r="661">
          <cell r="E661" t="str">
            <v>8247CAP</v>
          </cell>
          <cell r="O661">
            <v>-31233</v>
          </cell>
        </row>
        <row r="662">
          <cell r="E662" t="str">
            <v>8443CAP</v>
          </cell>
          <cell r="O662">
            <v>-38362</v>
          </cell>
        </row>
        <row r="663">
          <cell r="E663" t="str">
            <v>8487CAP</v>
          </cell>
          <cell r="O663">
            <v>28371</v>
          </cell>
        </row>
        <row r="664">
          <cell r="E664" t="str">
            <v>8497CAP</v>
          </cell>
          <cell r="O664">
            <v>-51953</v>
          </cell>
        </row>
        <row r="665">
          <cell r="E665" t="str">
            <v>8511CAP</v>
          </cell>
          <cell r="O665">
            <v>-4407</v>
          </cell>
        </row>
        <row r="666">
          <cell r="E666" t="str">
            <v>8535CAP</v>
          </cell>
          <cell r="O666">
            <v>0</v>
          </cell>
        </row>
        <row r="667">
          <cell r="E667" t="str">
            <v>8550CAP</v>
          </cell>
          <cell r="O667">
            <v>-33958</v>
          </cell>
        </row>
        <row r="668">
          <cell r="E668" t="str">
            <v>8705CAP</v>
          </cell>
          <cell r="O668">
            <v>-22313</v>
          </cell>
        </row>
        <row r="669">
          <cell r="E669" t="str">
            <v>8851CAP</v>
          </cell>
          <cell r="O669">
            <v>-6792</v>
          </cell>
        </row>
        <row r="670">
          <cell r="E670" t="str">
            <v>8855PC</v>
          </cell>
          <cell r="O670">
            <v>-3900</v>
          </cell>
        </row>
        <row r="671">
          <cell r="E671" t="str">
            <v>CAPH0109</v>
          </cell>
          <cell r="O671">
            <v>-14152</v>
          </cell>
        </row>
        <row r="672">
          <cell r="E672" t="str">
            <v>CAPS0109</v>
          </cell>
          <cell r="O672">
            <v>-524</v>
          </cell>
        </row>
        <row r="673">
          <cell r="E673" t="str">
            <v>CC0209H</v>
          </cell>
          <cell r="O673">
            <v>-12930</v>
          </cell>
        </row>
        <row r="674">
          <cell r="E674" t="str">
            <v>CC0209S</v>
          </cell>
          <cell r="O674">
            <v>-5395</v>
          </cell>
        </row>
        <row r="675">
          <cell r="E675" t="str">
            <v>CC0309H</v>
          </cell>
          <cell r="O675">
            <v>-17020</v>
          </cell>
        </row>
        <row r="676">
          <cell r="E676" t="str">
            <v>CC0309S</v>
          </cell>
          <cell r="O676">
            <v>-15520</v>
          </cell>
        </row>
        <row r="677">
          <cell r="E677" t="str">
            <v>CC0409H</v>
          </cell>
          <cell r="O677">
            <v>-30739</v>
          </cell>
        </row>
        <row r="678">
          <cell r="E678" t="str">
            <v>CC0409S</v>
          </cell>
          <cell r="O678">
            <v>-2883</v>
          </cell>
        </row>
        <row r="679">
          <cell r="E679" t="str">
            <v>CC0509H</v>
          </cell>
          <cell r="O679">
            <v>-22641</v>
          </cell>
        </row>
        <row r="680">
          <cell r="E680" t="str">
            <v>CC0509S</v>
          </cell>
          <cell r="O680">
            <v>-4746</v>
          </cell>
        </row>
        <row r="681">
          <cell r="E681" t="str">
            <v>CC0609H</v>
          </cell>
          <cell r="O681">
            <v>-6160</v>
          </cell>
        </row>
        <row r="682">
          <cell r="E682" t="str">
            <v>CC0609S</v>
          </cell>
          <cell r="O682">
            <v>-8241</v>
          </cell>
        </row>
        <row r="683">
          <cell r="E683" t="str">
            <v>CC0709H</v>
          </cell>
          <cell r="O683">
            <v>-30730</v>
          </cell>
        </row>
        <row r="684">
          <cell r="E684" t="str">
            <v>CC0709S</v>
          </cell>
          <cell r="O684">
            <v>-15878</v>
          </cell>
        </row>
        <row r="685">
          <cell r="E685" t="str">
            <v>CONTH1108</v>
          </cell>
          <cell r="O685">
            <v>5699</v>
          </cell>
        </row>
        <row r="686">
          <cell r="E686" t="str">
            <v>D202216CAP</v>
          </cell>
          <cell r="O686">
            <v>-27773</v>
          </cell>
        </row>
        <row r="687">
          <cell r="E687" t="str">
            <v>D301116CAP</v>
          </cell>
          <cell r="O687">
            <v>-12394</v>
          </cell>
        </row>
        <row r="688">
          <cell r="E688" t="str">
            <v>D301127CAP</v>
          </cell>
          <cell r="O688">
            <v>2340</v>
          </cell>
        </row>
        <row r="689">
          <cell r="E689" t="str">
            <v>D301130CAP</v>
          </cell>
          <cell r="O689">
            <v>-5222</v>
          </cell>
        </row>
        <row r="690">
          <cell r="E690" t="str">
            <v>D301132CAP</v>
          </cell>
          <cell r="O690">
            <v>-2464</v>
          </cell>
        </row>
        <row r="691">
          <cell r="E691" t="str">
            <v>D400425CAP</v>
          </cell>
          <cell r="O691">
            <v>-9209</v>
          </cell>
        </row>
        <row r="692">
          <cell r="E692" t="str">
            <v>O9001</v>
          </cell>
          <cell r="O692">
            <v>2</v>
          </cell>
        </row>
        <row r="693">
          <cell r="E693" t="str">
            <v>O9002</v>
          </cell>
          <cell r="O693">
            <v>4096</v>
          </cell>
        </row>
        <row r="694">
          <cell r="E694" t="str">
            <v>O9003</v>
          </cell>
          <cell r="O694">
            <v>4096</v>
          </cell>
        </row>
        <row r="695">
          <cell r="E695" t="str">
            <v>O9004</v>
          </cell>
          <cell r="O695">
            <v>4096</v>
          </cell>
        </row>
        <row r="696">
          <cell r="E696" t="str">
            <v>O9006</v>
          </cell>
          <cell r="O696">
            <v>4096</v>
          </cell>
        </row>
        <row r="697">
          <cell r="E697" t="str">
            <v>O9014</v>
          </cell>
          <cell r="O697">
            <v>1227</v>
          </cell>
        </row>
        <row r="698">
          <cell r="E698" t="str">
            <v>O9015</v>
          </cell>
          <cell r="O698">
            <v>12552</v>
          </cell>
        </row>
        <row r="699">
          <cell r="E699" t="str">
            <v>O9016</v>
          </cell>
          <cell r="O699">
            <v>46096</v>
          </cell>
        </row>
        <row r="700">
          <cell r="E700" t="str">
            <v>O9017</v>
          </cell>
          <cell r="O700">
            <v>9900</v>
          </cell>
        </row>
        <row r="701">
          <cell r="E701" t="str">
            <v>O9018</v>
          </cell>
          <cell r="O701">
            <v>753</v>
          </cell>
        </row>
        <row r="702">
          <cell r="E702" t="str">
            <v>O9019</v>
          </cell>
          <cell r="O702">
            <v>7009</v>
          </cell>
        </row>
        <row r="703">
          <cell r="E703" t="str">
            <v>O9122</v>
          </cell>
          <cell r="O703">
            <v>39666</v>
          </cell>
        </row>
        <row r="704">
          <cell r="E704" t="str">
            <v>O9140</v>
          </cell>
          <cell r="O704">
            <v>1057</v>
          </cell>
        </row>
        <row r="705">
          <cell r="E705" t="str">
            <v>C9148</v>
          </cell>
          <cell r="O705">
            <v>8268</v>
          </cell>
        </row>
        <row r="706">
          <cell r="E706" t="str">
            <v>M8389</v>
          </cell>
          <cell r="O706">
            <v>0</v>
          </cell>
        </row>
        <row r="707">
          <cell r="E707" t="str">
            <v>M8395</v>
          </cell>
          <cell r="O707">
            <v>259</v>
          </cell>
        </row>
        <row r="708">
          <cell r="E708" t="str">
            <v>M9004</v>
          </cell>
          <cell r="O708">
            <v>567</v>
          </cell>
        </row>
        <row r="709">
          <cell r="E709">
            <v>0</v>
          </cell>
          <cell r="O709">
            <v>-852474</v>
          </cell>
        </row>
        <row r="710">
          <cell r="E710" t="str">
            <v>MINVH0509</v>
          </cell>
          <cell r="O710">
            <v>45804</v>
          </cell>
        </row>
        <row r="711">
          <cell r="E711" t="str">
            <v>MINVH0609</v>
          </cell>
          <cell r="O711">
            <v>-40058</v>
          </cell>
        </row>
        <row r="712">
          <cell r="E712" t="str">
            <v>MINVH0709</v>
          </cell>
          <cell r="O712">
            <v>6647</v>
          </cell>
        </row>
        <row r="713">
          <cell r="E713" t="str">
            <v>MINVS0509</v>
          </cell>
          <cell r="O713">
            <v>34473</v>
          </cell>
        </row>
        <row r="714">
          <cell r="E714" t="str">
            <v>MINVS0609</v>
          </cell>
          <cell r="O714">
            <v>32615</v>
          </cell>
        </row>
        <row r="715">
          <cell r="E715" t="str">
            <v>MTRH0109</v>
          </cell>
          <cell r="O715">
            <v>-32881</v>
          </cell>
        </row>
        <row r="716">
          <cell r="E716" t="str">
            <v>MTRH0109A</v>
          </cell>
          <cell r="O716">
            <v>64012</v>
          </cell>
        </row>
        <row r="717">
          <cell r="E717" t="str">
            <v>MTRH0209</v>
          </cell>
          <cell r="O717">
            <v>26725</v>
          </cell>
        </row>
        <row r="718">
          <cell r="E718" t="str">
            <v>MTRH0309</v>
          </cell>
          <cell r="O718">
            <v>52852</v>
          </cell>
        </row>
        <row r="719">
          <cell r="E719" t="str">
            <v>MTRH0309IN</v>
          </cell>
          <cell r="O719">
            <v>11795</v>
          </cell>
        </row>
        <row r="720">
          <cell r="E720" t="str">
            <v>MTRH0409</v>
          </cell>
          <cell r="O720">
            <v>29396</v>
          </cell>
        </row>
        <row r="721">
          <cell r="E721" t="str">
            <v>MTRH0509</v>
          </cell>
          <cell r="O721">
            <v>86177</v>
          </cell>
        </row>
        <row r="722">
          <cell r="E722" t="str">
            <v>MTRH0609</v>
          </cell>
          <cell r="O722">
            <v>32028</v>
          </cell>
        </row>
        <row r="723">
          <cell r="E723" t="str">
            <v>MTRH0709</v>
          </cell>
          <cell r="O723">
            <v>48343</v>
          </cell>
        </row>
        <row r="724">
          <cell r="E724" t="str">
            <v>MTRS0109</v>
          </cell>
          <cell r="O724">
            <v>32779</v>
          </cell>
        </row>
        <row r="725">
          <cell r="E725" t="str">
            <v>MTRS0209</v>
          </cell>
          <cell r="O725">
            <v>47180</v>
          </cell>
        </row>
        <row r="726">
          <cell r="E726" t="str">
            <v>MTRS0309</v>
          </cell>
          <cell r="O726">
            <v>18354</v>
          </cell>
        </row>
        <row r="727">
          <cell r="E727" t="str">
            <v>MTRS0309IN</v>
          </cell>
          <cell r="O727">
            <v>17972</v>
          </cell>
        </row>
        <row r="728">
          <cell r="E728" t="str">
            <v>MTRS0409</v>
          </cell>
          <cell r="O728">
            <v>1726</v>
          </cell>
        </row>
        <row r="729">
          <cell r="E729" t="str">
            <v>MTRS0509</v>
          </cell>
          <cell r="O729">
            <v>18709</v>
          </cell>
        </row>
        <row r="730">
          <cell r="E730" t="str">
            <v>MTRS0609</v>
          </cell>
          <cell r="O730">
            <v>16793</v>
          </cell>
        </row>
        <row r="731">
          <cell r="E731" t="str">
            <v>MTRS0709</v>
          </cell>
          <cell r="O731">
            <v>80755</v>
          </cell>
        </row>
        <row r="732">
          <cell r="E732" t="str">
            <v>SCMINV1108</v>
          </cell>
          <cell r="O732">
            <v>-40551</v>
          </cell>
        </row>
        <row r="733">
          <cell r="E733">
            <v>0</v>
          </cell>
          <cell r="O733">
            <v>-2818564</v>
          </cell>
        </row>
        <row r="734">
          <cell r="E734">
            <v>100007</v>
          </cell>
          <cell r="O734">
            <v>26500</v>
          </cell>
        </row>
        <row r="735">
          <cell r="E735" t="str">
            <v>7942C</v>
          </cell>
          <cell r="O735">
            <v>3195</v>
          </cell>
        </row>
        <row r="736">
          <cell r="E736" t="str">
            <v>8264C</v>
          </cell>
          <cell r="O736">
            <v>5298</v>
          </cell>
        </row>
        <row r="737">
          <cell r="E737" t="str">
            <v>8280C</v>
          </cell>
          <cell r="O737">
            <v>1085</v>
          </cell>
        </row>
        <row r="738">
          <cell r="E738" t="str">
            <v>8511C</v>
          </cell>
          <cell r="O738">
            <v>2052</v>
          </cell>
        </row>
        <row r="739">
          <cell r="E739" t="str">
            <v>8550C</v>
          </cell>
          <cell r="O739">
            <v>3967</v>
          </cell>
        </row>
        <row r="740">
          <cell r="E740" t="str">
            <v>8705C</v>
          </cell>
          <cell r="O740">
            <v>1861</v>
          </cell>
        </row>
        <row r="741">
          <cell r="E741" t="str">
            <v>8742C</v>
          </cell>
          <cell r="O741">
            <v>1555</v>
          </cell>
        </row>
        <row r="742">
          <cell r="E742" t="str">
            <v>8761C</v>
          </cell>
          <cell r="O742">
            <v>1209</v>
          </cell>
        </row>
        <row r="743">
          <cell r="E743" t="str">
            <v>8825C</v>
          </cell>
          <cell r="O743">
            <v>33291</v>
          </cell>
        </row>
        <row r="744">
          <cell r="E744" t="str">
            <v>901-17356C</v>
          </cell>
          <cell r="O744">
            <v>375</v>
          </cell>
        </row>
        <row r="745">
          <cell r="E745" t="str">
            <v>901-17357C</v>
          </cell>
          <cell r="O745">
            <v>187</v>
          </cell>
        </row>
        <row r="746">
          <cell r="E746" t="str">
            <v>901-17358C</v>
          </cell>
          <cell r="O746">
            <v>321</v>
          </cell>
        </row>
        <row r="747">
          <cell r="E747" t="str">
            <v>901-17535C</v>
          </cell>
          <cell r="O747">
            <v>113</v>
          </cell>
        </row>
        <row r="748">
          <cell r="E748" t="str">
            <v>901-17537C</v>
          </cell>
          <cell r="O748">
            <v>461</v>
          </cell>
        </row>
        <row r="749">
          <cell r="E749" t="str">
            <v>901-17618C</v>
          </cell>
          <cell r="O749">
            <v>3708</v>
          </cell>
        </row>
        <row r="750">
          <cell r="E750" t="str">
            <v>901-17619C</v>
          </cell>
          <cell r="O750">
            <v>478</v>
          </cell>
        </row>
        <row r="751">
          <cell r="E751" t="str">
            <v>901-17622C</v>
          </cell>
          <cell r="O751">
            <v>300</v>
          </cell>
        </row>
        <row r="752">
          <cell r="E752" t="str">
            <v>901-17623C</v>
          </cell>
          <cell r="O752">
            <v>187</v>
          </cell>
        </row>
        <row r="753">
          <cell r="E753" t="str">
            <v>901-18805C</v>
          </cell>
          <cell r="O753">
            <v>1983</v>
          </cell>
        </row>
        <row r="754">
          <cell r="E754" t="str">
            <v>901-74172C</v>
          </cell>
          <cell r="O754">
            <v>2478</v>
          </cell>
        </row>
        <row r="755">
          <cell r="E755">
            <v>0</v>
          </cell>
          <cell r="O755">
            <v>-5010574</v>
          </cell>
        </row>
        <row r="756">
          <cell r="E756" t="str">
            <v>74393P</v>
          </cell>
          <cell r="O756">
            <v>9669</v>
          </cell>
        </row>
        <row r="757">
          <cell r="E757" t="str">
            <v>7942P</v>
          </cell>
          <cell r="O757">
            <v>4935</v>
          </cell>
        </row>
        <row r="758">
          <cell r="E758" t="str">
            <v>8055P</v>
          </cell>
          <cell r="O758">
            <v>492</v>
          </cell>
        </row>
        <row r="759">
          <cell r="E759" t="str">
            <v>8187P</v>
          </cell>
          <cell r="O759">
            <v>558</v>
          </cell>
        </row>
        <row r="760">
          <cell r="E760" t="str">
            <v>8192P</v>
          </cell>
          <cell r="O760">
            <v>121089</v>
          </cell>
        </row>
        <row r="761">
          <cell r="E761" t="str">
            <v>8340P</v>
          </cell>
          <cell r="O761">
            <v>341</v>
          </cell>
        </row>
        <row r="762">
          <cell r="E762" t="str">
            <v>8511P</v>
          </cell>
          <cell r="O762">
            <v>3181</v>
          </cell>
        </row>
        <row r="763">
          <cell r="E763" t="str">
            <v>8511PC</v>
          </cell>
          <cell r="O763">
            <v>3512</v>
          </cell>
        </row>
        <row r="764">
          <cell r="E764" t="str">
            <v>8855P</v>
          </cell>
          <cell r="O764">
            <v>4433</v>
          </cell>
        </row>
        <row r="765">
          <cell r="E765" t="str">
            <v>901-17483P</v>
          </cell>
          <cell r="O765">
            <v>1598</v>
          </cell>
        </row>
        <row r="766">
          <cell r="E766" t="str">
            <v>901-17605C</v>
          </cell>
          <cell r="O766">
            <v>917</v>
          </cell>
        </row>
        <row r="767">
          <cell r="E767" t="str">
            <v>901-17616</v>
          </cell>
          <cell r="O767">
            <v>950</v>
          </cell>
        </row>
        <row r="768">
          <cell r="E768" t="str">
            <v>901-17617P</v>
          </cell>
          <cell r="O768">
            <v>5632</v>
          </cell>
        </row>
        <row r="769">
          <cell r="E769" t="str">
            <v>901-17620P</v>
          </cell>
          <cell r="O769">
            <v>1254</v>
          </cell>
        </row>
        <row r="770">
          <cell r="E770" t="str">
            <v>901-17621P</v>
          </cell>
          <cell r="O770">
            <v>946</v>
          </cell>
        </row>
        <row r="771">
          <cell r="E771" t="str">
            <v>901-18343P</v>
          </cell>
          <cell r="O771">
            <v>173</v>
          </cell>
        </row>
        <row r="772">
          <cell r="E772" t="str">
            <v>901-19263P</v>
          </cell>
          <cell r="O772">
            <v>1375</v>
          </cell>
        </row>
        <row r="773">
          <cell r="E773" t="str">
            <v>901-19275P</v>
          </cell>
          <cell r="O773">
            <v>1056</v>
          </cell>
        </row>
        <row r="774">
          <cell r="E774" t="str">
            <v>901-46507P</v>
          </cell>
          <cell r="O774">
            <v>1316</v>
          </cell>
        </row>
        <row r="775">
          <cell r="E775" t="str">
            <v>901-74393P</v>
          </cell>
          <cell r="O775">
            <v>0</v>
          </cell>
        </row>
        <row r="776">
          <cell r="E776" t="str">
            <v>901-74423P</v>
          </cell>
          <cell r="O776">
            <v>105</v>
          </cell>
        </row>
        <row r="777">
          <cell r="E777" t="str">
            <v>901-74718P</v>
          </cell>
          <cell r="O777">
            <v>4312</v>
          </cell>
        </row>
        <row r="778">
          <cell r="E778" t="str">
            <v>901-74722P</v>
          </cell>
          <cell r="O778">
            <v>4243</v>
          </cell>
        </row>
        <row r="779">
          <cell r="E779" t="str">
            <v>9132P</v>
          </cell>
          <cell r="O779">
            <v>296</v>
          </cell>
        </row>
        <row r="780">
          <cell r="E780" t="str">
            <v>9162P</v>
          </cell>
          <cell r="O780">
            <v>2201</v>
          </cell>
        </row>
        <row r="781">
          <cell r="E781" t="str">
            <v>AA00000042</v>
          </cell>
          <cell r="O781">
            <v>23886</v>
          </cell>
        </row>
        <row r="782">
          <cell r="E782" t="str">
            <v>AA00000044</v>
          </cell>
          <cell r="O782">
            <v>21320</v>
          </cell>
        </row>
        <row r="783">
          <cell r="E783" t="str">
            <v>ROAD08HOH</v>
          </cell>
          <cell r="O783">
            <v>32719</v>
          </cell>
        </row>
        <row r="784">
          <cell r="E784">
            <v>0</v>
          </cell>
          <cell r="O784">
            <v>-585573</v>
          </cell>
        </row>
        <row r="785">
          <cell r="E785" t="str">
            <v>SERVH0109</v>
          </cell>
          <cell r="O785">
            <v>107602</v>
          </cell>
        </row>
        <row r="786">
          <cell r="E786" t="str">
            <v>SERVH0209</v>
          </cell>
          <cell r="O786">
            <v>59354</v>
          </cell>
        </row>
        <row r="787">
          <cell r="E787" t="str">
            <v>SERVH0309</v>
          </cell>
          <cell r="O787">
            <v>96801</v>
          </cell>
        </row>
        <row r="788">
          <cell r="E788" t="str">
            <v>SERVH0409</v>
          </cell>
          <cell r="O788">
            <v>77096</v>
          </cell>
        </row>
        <row r="789">
          <cell r="E789" t="str">
            <v>SERVH0509</v>
          </cell>
          <cell r="O789">
            <v>208367</v>
          </cell>
        </row>
        <row r="790">
          <cell r="E790" t="str">
            <v>SERVH0709</v>
          </cell>
          <cell r="O790">
            <v>81458</v>
          </cell>
        </row>
        <row r="791">
          <cell r="E791" t="str">
            <v>SERVS0109</v>
          </cell>
          <cell r="O791">
            <v>26837</v>
          </cell>
        </row>
        <row r="792">
          <cell r="E792" t="str">
            <v>SERVS0209</v>
          </cell>
          <cell r="O792">
            <v>21510</v>
          </cell>
        </row>
        <row r="793">
          <cell r="E793" t="str">
            <v>SERVS0309</v>
          </cell>
          <cell r="O793">
            <v>19868</v>
          </cell>
        </row>
        <row r="794">
          <cell r="E794" t="str">
            <v>SERVS0409</v>
          </cell>
          <cell r="O794">
            <v>27328</v>
          </cell>
        </row>
        <row r="795">
          <cell r="E795" t="str">
            <v>SERVS0509</v>
          </cell>
          <cell r="O795">
            <v>27827</v>
          </cell>
        </row>
        <row r="796">
          <cell r="E796" t="str">
            <v>SERVS0609</v>
          </cell>
          <cell r="O796">
            <v>40370</v>
          </cell>
        </row>
        <row r="797">
          <cell r="E797" t="str">
            <v>SERVS0709</v>
          </cell>
          <cell r="O797">
            <v>22351</v>
          </cell>
        </row>
        <row r="798">
          <cell r="E798">
            <v>0</v>
          </cell>
          <cell r="O798">
            <v>-4667601</v>
          </cell>
        </row>
        <row r="799">
          <cell r="E799" t="str">
            <v>HSMACCR</v>
          </cell>
          <cell r="O799">
            <v>-946674</v>
          </cell>
        </row>
        <row r="800">
          <cell r="E800" t="str">
            <v>SMACCR</v>
          </cell>
          <cell r="O800">
            <v>218483</v>
          </cell>
        </row>
        <row r="801">
          <cell r="E801" t="str">
            <v>SMINVH0409</v>
          </cell>
          <cell r="O801">
            <v>424053</v>
          </cell>
        </row>
        <row r="802">
          <cell r="E802" t="str">
            <v>SMINVH0509</v>
          </cell>
          <cell r="O802">
            <v>1060772</v>
          </cell>
        </row>
        <row r="803">
          <cell r="E803" t="str">
            <v>SMINVH0609</v>
          </cell>
          <cell r="O803">
            <v>1178890</v>
          </cell>
        </row>
        <row r="804">
          <cell r="E804" t="str">
            <v>SMINVH0709</v>
          </cell>
          <cell r="O804">
            <v>1028633</v>
          </cell>
        </row>
        <row r="805">
          <cell r="E805" t="str">
            <v>SMTRH0109</v>
          </cell>
          <cell r="O805">
            <v>264934</v>
          </cell>
        </row>
        <row r="806">
          <cell r="E806" t="str">
            <v>SMTRH0209</v>
          </cell>
          <cell r="O806">
            <v>105679</v>
          </cell>
        </row>
        <row r="807">
          <cell r="E807" t="str">
            <v>SMTRH0309</v>
          </cell>
          <cell r="O807">
            <v>131921</v>
          </cell>
        </row>
        <row r="808">
          <cell r="E808" t="str">
            <v>SMTRH0409</v>
          </cell>
          <cell r="O808">
            <v>68212</v>
          </cell>
        </row>
        <row r="809">
          <cell r="E809" t="str">
            <v>SMTRH0509</v>
          </cell>
          <cell r="O809">
            <v>56531</v>
          </cell>
        </row>
        <row r="810">
          <cell r="E810" t="str">
            <v>SMTRH0609</v>
          </cell>
          <cell r="O810">
            <v>308905</v>
          </cell>
        </row>
        <row r="811">
          <cell r="E811" t="str">
            <v>SMTRH0709</v>
          </cell>
          <cell r="O811">
            <v>29038</v>
          </cell>
        </row>
        <row r="812">
          <cell r="E812" t="str">
            <v>SMTRH1208</v>
          </cell>
          <cell r="O812">
            <v>-1255537</v>
          </cell>
        </row>
        <row r="813">
          <cell r="E813" t="str">
            <v>SMTRS0109</v>
          </cell>
          <cell r="O813">
            <v>1667137</v>
          </cell>
        </row>
        <row r="814">
          <cell r="E814" t="str">
            <v>SMTRS0109A</v>
          </cell>
          <cell r="O814">
            <v>538</v>
          </cell>
        </row>
        <row r="815">
          <cell r="E815" t="str">
            <v>SMTRS0209</v>
          </cell>
          <cell r="O815">
            <v>22280</v>
          </cell>
        </row>
        <row r="816">
          <cell r="E816" t="str">
            <v>SMTRS0309</v>
          </cell>
          <cell r="O816">
            <v>56373</v>
          </cell>
        </row>
        <row r="817">
          <cell r="E817" t="str">
            <v>SMTRS0409</v>
          </cell>
          <cell r="O817">
            <v>0</v>
          </cell>
        </row>
        <row r="818">
          <cell r="E818" t="str">
            <v>SMTRS0509</v>
          </cell>
          <cell r="O818">
            <v>1413</v>
          </cell>
        </row>
        <row r="819">
          <cell r="E819" t="str">
            <v>SMTRS0609</v>
          </cell>
          <cell r="O819">
            <v>178861</v>
          </cell>
        </row>
        <row r="820">
          <cell r="E820" t="str">
            <v>SMTRS0709</v>
          </cell>
          <cell r="O820">
            <v>39032</v>
          </cell>
        </row>
        <row r="821">
          <cell r="E821" t="str">
            <v>SMTS0309IN</v>
          </cell>
          <cell r="O821">
            <v>771</v>
          </cell>
        </row>
        <row r="822">
          <cell r="E822" t="str">
            <v>T8316</v>
          </cell>
          <cell r="O822">
            <v>94</v>
          </cell>
        </row>
        <row r="823">
          <cell r="E823" t="str">
            <v>T8317</v>
          </cell>
          <cell r="O823">
            <v>0</v>
          </cell>
        </row>
        <row r="824">
          <cell r="E824" t="str">
            <v>T8327</v>
          </cell>
          <cell r="O824">
            <v>0</v>
          </cell>
        </row>
        <row r="825">
          <cell r="E825" t="str">
            <v>T8356</v>
          </cell>
          <cell r="O825">
            <v>0</v>
          </cell>
        </row>
        <row r="826">
          <cell r="E826" t="str">
            <v>T8382</v>
          </cell>
          <cell r="O826">
            <v>0</v>
          </cell>
        </row>
        <row r="827">
          <cell r="E827" t="str">
            <v>T8390</v>
          </cell>
          <cell r="O827">
            <v>0</v>
          </cell>
        </row>
        <row r="828">
          <cell r="E828" t="str">
            <v>T8391</v>
          </cell>
          <cell r="O828">
            <v>-3724</v>
          </cell>
        </row>
        <row r="829">
          <cell r="E829" t="str">
            <v>T8391-1</v>
          </cell>
          <cell r="O829">
            <v>6009</v>
          </cell>
        </row>
        <row r="830">
          <cell r="E830" t="str">
            <v>T9009</v>
          </cell>
          <cell r="O830">
            <v>2555</v>
          </cell>
        </row>
        <row r="831">
          <cell r="E831" t="str">
            <v>T9112</v>
          </cell>
          <cell r="O831">
            <v>1709</v>
          </cell>
        </row>
        <row r="832">
          <cell r="E832" t="str">
            <v>T9143</v>
          </cell>
          <cell r="O832">
            <v>7684</v>
          </cell>
        </row>
        <row r="833">
          <cell r="E833" t="str">
            <v>T9144</v>
          </cell>
          <cell r="O833">
            <v>8185</v>
          </cell>
        </row>
        <row r="834">
          <cell r="E834" t="str">
            <v>T9148</v>
          </cell>
          <cell r="O834">
            <v>1957</v>
          </cell>
        </row>
        <row r="835">
          <cell r="E835">
            <v>0</v>
          </cell>
          <cell r="O835">
            <v>-3018256</v>
          </cell>
        </row>
        <row r="836">
          <cell r="E836" t="str">
            <v>7634T</v>
          </cell>
          <cell r="O836">
            <v>666</v>
          </cell>
        </row>
        <row r="837">
          <cell r="E837" t="str">
            <v>7779T</v>
          </cell>
          <cell r="O837">
            <v>24300</v>
          </cell>
        </row>
        <row r="838">
          <cell r="E838" t="str">
            <v>7942T</v>
          </cell>
          <cell r="O838">
            <v>16342</v>
          </cell>
        </row>
        <row r="839">
          <cell r="E839" t="str">
            <v>8195T</v>
          </cell>
          <cell r="O839">
            <v>19074</v>
          </cell>
        </row>
        <row r="840">
          <cell r="E840" t="str">
            <v>8247TC</v>
          </cell>
          <cell r="O840">
            <v>5650</v>
          </cell>
        </row>
        <row r="841">
          <cell r="E841" t="str">
            <v>8264T</v>
          </cell>
          <cell r="O841">
            <v>32349</v>
          </cell>
        </row>
        <row r="842">
          <cell r="E842" t="str">
            <v>8280T</v>
          </cell>
          <cell r="O842">
            <v>3614</v>
          </cell>
        </row>
        <row r="843">
          <cell r="E843" t="str">
            <v>8340T</v>
          </cell>
          <cell r="O843">
            <v>3988</v>
          </cell>
        </row>
        <row r="844">
          <cell r="E844" t="str">
            <v>8419T</v>
          </cell>
          <cell r="O844">
            <v>7502</v>
          </cell>
        </row>
        <row r="845">
          <cell r="E845" t="str">
            <v>8497TC</v>
          </cell>
          <cell r="O845">
            <v>28700</v>
          </cell>
        </row>
        <row r="846">
          <cell r="E846" t="str">
            <v>8511T</v>
          </cell>
          <cell r="O846">
            <v>12467</v>
          </cell>
        </row>
        <row r="847">
          <cell r="E847" t="str">
            <v>8535T</v>
          </cell>
          <cell r="O847">
            <v>45224</v>
          </cell>
        </row>
        <row r="848">
          <cell r="E848" t="str">
            <v>8550T</v>
          </cell>
          <cell r="O848">
            <v>46241</v>
          </cell>
        </row>
        <row r="849">
          <cell r="E849" t="str">
            <v>8637T</v>
          </cell>
          <cell r="O849">
            <v>20741</v>
          </cell>
        </row>
        <row r="850">
          <cell r="E850" t="str">
            <v>8705T</v>
          </cell>
          <cell r="O850">
            <v>15129</v>
          </cell>
        </row>
        <row r="851">
          <cell r="E851" t="str">
            <v>8742T</v>
          </cell>
          <cell r="O851">
            <v>18604</v>
          </cell>
        </row>
        <row r="852">
          <cell r="E852" t="str">
            <v>8761T</v>
          </cell>
          <cell r="O852">
            <v>274</v>
          </cell>
        </row>
        <row r="853">
          <cell r="E853" t="str">
            <v>8836T</v>
          </cell>
          <cell r="O853">
            <v>6877</v>
          </cell>
        </row>
        <row r="854">
          <cell r="E854" t="str">
            <v>8851T</v>
          </cell>
          <cell r="O854">
            <v>19239</v>
          </cell>
        </row>
        <row r="855">
          <cell r="E855" t="str">
            <v>8854T</v>
          </cell>
          <cell r="O855">
            <v>41365</v>
          </cell>
        </row>
        <row r="856">
          <cell r="E856" t="str">
            <v>9087T</v>
          </cell>
          <cell r="O856">
            <v>26086</v>
          </cell>
        </row>
        <row r="857">
          <cell r="E857" t="str">
            <v>D202216T</v>
          </cell>
          <cell r="O857">
            <v>2783</v>
          </cell>
        </row>
        <row r="858">
          <cell r="E858" t="str">
            <v>D202216TC</v>
          </cell>
          <cell r="O858">
            <v>2377</v>
          </cell>
        </row>
        <row r="859">
          <cell r="E859" t="str">
            <v>D301116T</v>
          </cell>
          <cell r="O859">
            <v>27972</v>
          </cell>
        </row>
        <row r="860">
          <cell r="E860" t="str">
            <v>D301130T</v>
          </cell>
          <cell r="O860">
            <v>3900</v>
          </cell>
        </row>
        <row r="861">
          <cell r="E861" t="str">
            <v>D301132T</v>
          </cell>
          <cell r="O861">
            <v>7200</v>
          </cell>
        </row>
        <row r="862">
          <cell r="E862" t="str">
            <v>D400425T</v>
          </cell>
          <cell r="O862">
            <v>2575</v>
          </cell>
        </row>
        <row r="863">
          <cell r="E863" t="str">
            <v>D400425TC</v>
          </cell>
          <cell r="O863">
            <v>1575</v>
          </cell>
        </row>
        <row r="864">
          <cell r="E864" t="str">
            <v>HTINV1108</v>
          </cell>
          <cell r="O864">
            <v>-180427</v>
          </cell>
        </row>
        <row r="865">
          <cell r="E865" t="str">
            <v>S18501208</v>
          </cell>
          <cell r="O865">
            <v>-33032</v>
          </cell>
        </row>
        <row r="866">
          <cell r="E866" t="str">
            <v>SCTINV1108</v>
          </cell>
          <cell r="O866">
            <v>-24042</v>
          </cell>
        </row>
        <row r="867">
          <cell r="E867" t="str">
            <v>TRFRH0309</v>
          </cell>
          <cell r="O867">
            <v>238974</v>
          </cell>
        </row>
        <row r="868">
          <cell r="E868" t="str">
            <v>TRFRS0309</v>
          </cell>
          <cell r="O868">
            <v>29425</v>
          </cell>
        </row>
        <row r="869">
          <cell r="E869" t="str">
            <v>TRH0109</v>
          </cell>
          <cell r="O869">
            <v>208811</v>
          </cell>
        </row>
        <row r="870">
          <cell r="E870" t="str">
            <v>TRINVH0409</v>
          </cell>
          <cell r="O870">
            <v>42426</v>
          </cell>
        </row>
        <row r="871">
          <cell r="E871" t="str">
            <v>TRINVH0509</v>
          </cell>
          <cell r="O871">
            <v>144218</v>
          </cell>
        </row>
        <row r="872">
          <cell r="E872" t="str">
            <v>TRINVS0409</v>
          </cell>
          <cell r="O872">
            <v>21703</v>
          </cell>
        </row>
        <row r="873">
          <cell r="E873" t="str">
            <v>TRINVS0509</v>
          </cell>
          <cell r="O873">
            <v>29997</v>
          </cell>
        </row>
        <row r="874">
          <cell r="E874" t="str">
            <v>TRS0209</v>
          </cell>
          <cell r="O874">
            <v>34187</v>
          </cell>
        </row>
        <row r="875">
          <cell r="E875" t="str">
            <v>Z9001</v>
          </cell>
          <cell r="O875">
            <v>10095</v>
          </cell>
        </row>
        <row r="876">
          <cell r="E876">
            <v>0</v>
          </cell>
          <cell r="O876">
            <v>-4341899</v>
          </cell>
        </row>
        <row r="877">
          <cell r="E877" t="str">
            <v>7634W</v>
          </cell>
          <cell r="O877">
            <v>15407</v>
          </cell>
        </row>
        <row r="878">
          <cell r="E878" t="str">
            <v>7779W</v>
          </cell>
          <cell r="O878">
            <v>40111</v>
          </cell>
        </row>
        <row r="879">
          <cell r="E879" t="str">
            <v>7942W</v>
          </cell>
          <cell r="O879">
            <v>15369</v>
          </cell>
        </row>
        <row r="880">
          <cell r="E880" t="str">
            <v>7943W</v>
          </cell>
          <cell r="O880">
            <v>17590</v>
          </cell>
        </row>
        <row r="881">
          <cell r="E881" t="str">
            <v>8055W</v>
          </cell>
          <cell r="O881">
            <v>3127</v>
          </cell>
        </row>
        <row r="882">
          <cell r="E882" t="str">
            <v>8247WC</v>
          </cell>
          <cell r="O882">
            <v>26099</v>
          </cell>
        </row>
        <row r="883">
          <cell r="E883" t="str">
            <v>8264W</v>
          </cell>
          <cell r="O883">
            <v>9641</v>
          </cell>
        </row>
        <row r="884">
          <cell r="E884" t="str">
            <v>8280W</v>
          </cell>
          <cell r="O884">
            <v>13389</v>
          </cell>
        </row>
        <row r="885">
          <cell r="E885" t="str">
            <v>8406U</v>
          </cell>
          <cell r="O885">
            <v>1231</v>
          </cell>
        </row>
        <row r="886">
          <cell r="E886" t="str">
            <v>8419W</v>
          </cell>
          <cell r="O886">
            <v>1494</v>
          </cell>
        </row>
        <row r="887">
          <cell r="E887" t="str">
            <v>8497WC</v>
          </cell>
          <cell r="O887">
            <v>42096</v>
          </cell>
        </row>
        <row r="888">
          <cell r="E888" t="str">
            <v>8511W</v>
          </cell>
          <cell r="O888">
            <v>33898</v>
          </cell>
        </row>
        <row r="889">
          <cell r="E889" t="str">
            <v>8535W</v>
          </cell>
          <cell r="O889">
            <v>126306</v>
          </cell>
        </row>
        <row r="890">
          <cell r="E890" t="str">
            <v>8550W</v>
          </cell>
          <cell r="O890">
            <v>4696</v>
          </cell>
        </row>
        <row r="891">
          <cell r="E891" t="str">
            <v>8637W</v>
          </cell>
          <cell r="O891">
            <v>8084</v>
          </cell>
        </row>
        <row r="892">
          <cell r="E892" t="str">
            <v>8705W</v>
          </cell>
          <cell r="O892">
            <v>7732</v>
          </cell>
        </row>
        <row r="893">
          <cell r="E893" t="str">
            <v>901-46372C</v>
          </cell>
          <cell r="O893">
            <v>215</v>
          </cell>
        </row>
        <row r="894">
          <cell r="E894" t="str">
            <v>901-46509W</v>
          </cell>
          <cell r="O894">
            <v>3897</v>
          </cell>
        </row>
        <row r="895">
          <cell r="E895" t="str">
            <v>901-74249W</v>
          </cell>
          <cell r="O895">
            <v>10696</v>
          </cell>
        </row>
        <row r="896">
          <cell r="E896" t="str">
            <v>901-74685W</v>
          </cell>
          <cell r="O896">
            <v>4779</v>
          </cell>
        </row>
        <row r="897">
          <cell r="E897" t="str">
            <v>D202216W</v>
          </cell>
          <cell r="O897">
            <v>21114</v>
          </cell>
        </row>
        <row r="898">
          <cell r="E898" t="str">
            <v>D202216WC</v>
          </cell>
          <cell r="O898">
            <v>18031</v>
          </cell>
        </row>
        <row r="899">
          <cell r="E899" t="str">
            <v>D301116W</v>
          </cell>
          <cell r="O899">
            <v>41784</v>
          </cell>
        </row>
        <row r="900">
          <cell r="E900" t="str">
            <v>D301127W</v>
          </cell>
          <cell r="O900">
            <v>7787</v>
          </cell>
        </row>
        <row r="901">
          <cell r="E901" t="str">
            <v>D301130W</v>
          </cell>
          <cell r="O901">
            <v>9834</v>
          </cell>
        </row>
        <row r="902">
          <cell r="E902" t="str">
            <v>D301132W</v>
          </cell>
          <cell r="O902">
            <v>10987</v>
          </cell>
        </row>
        <row r="903">
          <cell r="E903" t="str">
            <v>D400407W</v>
          </cell>
          <cell r="O903">
            <v>18315</v>
          </cell>
        </row>
        <row r="904">
          <cell r="E904" t="str">
            <v>D400425W</v>
          </cell>
          <cell r="O904">
            <v>8857</v>
          </cell>
        </row>
        <row r="905">
          <cell r="E905" t="str">
            <v>D400425WC</v>
          </cell>
          <cell r="O905">
            <v>5420</v>
          </cell>
        </row>
        <row r="906">
          <cell r="E906">
            <v>0</v>
          </cell>
          <cell r="O906">
            <v>-1762414</v>
          </cell>
        </row>
        <row r="907">
          <cell r="E907">
            <v>100004</v>
          </cell>
          <cell r="O907">
            <v>52822</v>
          </cell>
        </row>
        <row r="908">
          <cell r="E908" t="str">
            <v>7634U</v>
          </cell>
          <cell r="O908">
            <v>5110</v>
          </cell>
        </row>
        <row r="909">
          <cell r="E909" t="str">
            <v>7779U</v>
          </cell>
          <cell r="O909">
            <v>16383</v>
          </cell>
        </row>
        <row r="910">
          <cell r="E910" t="str">
            <v>8247UC</v>
          </cell>
          <cell r="O910">
            <v>10660</v>
          </cell>
        </row>
        <row r="911">
          <cell r="E911" t="str">
            <v>8264U</v>
          </cell>
          <cell r="O911">
            <v>5851</v>
          </cell>
        </row>
        <row r="912">
          <cell r="E912" t="str">
            <v>8280U</v>
          </cell>
          <cell r="O912">
            <v>8292</v>
          </cell>
        </row>
        <row r="913">
          <cell r="E913" t="str">
            <v>8417U</v>
          </cell>
          <cell r="O913">
            <v>462</v>
          </cell>
        </row>
        <row r="914">
          <cell r="E914" t="str">
            <v>8419U</v>
          </cell>
          <cell r="O914">
            <v>2800</v>
          </cell>
        </row>
        <row r="915">
          <cell r="E915" t="str">
            <v>8450U</v>
          </cell>
          <cell r="O915">
            <v>5315</v>
          </cell>
        </row>
        <row r="916">
          <cell r="E916" t="str">
            <v>8497UC</v>
          </cell>
          <cell r="O916">
            <v>17194</v>
          </cell>
        </row>
        <row r="917">
          <cell r="E917" t="str">
            <v>8511U</v>
          </cell>
          <cell r="O917">
            <v>16618</v>
          </cell>
        </row>
        <row r="918">
          <cell r="E918" t="str">
            <v>8535U</v>
          </cell>
          <cell r="O918">
            <v>122294</v>
          </cell>
        </row>
        <row r="919">
          <cell r="E919" t="str">
            <v>8550U</v>
          </cell>
          <cell r="O919">
            <v>2414</v>
          </cell>
        </row>
        <row r="920">
          <cell r="E920" t="str">
            <v>8561U</v>
          </cell>
          <cell r="O920">
            <v>924</v>
          </cell>
        </row>
        <row r="921">
          <cell r="E921" t="str">
            <v>8637U</v>
          </cell>
          <cell r="O921">
            <v>9293</v>
          </cell>
        </row>
        <row r="922">
          <cell r="E922" t="str">
            <v>8705U</v>
          </cell>
          <cell r="O922">
            <v>2400</v>
          </cell>
        </row>
        <row r="923">
          <cell r="E923" t="str">
            <v>8825U</v>
          </cell>
          <cell r="O923">
            <v>168</v>
          </cell>
        </row>
        <row r="924">
          <cell r="E924" t="str">
            <v>901-18746U</v>
          </cell>
          <cell r="O924">
            <v>3554</v>
          </cell>
        </row>
        <row r="925">
          <cell r="E925" t="str">
            <v>901-44145C</v>
          </cell>
          <cell r="O925">
            <v>144</v>
          </cell>
        </row>
        <row r="926">
          <cell r="E926" t="str">
            <v>901-45792U</v>
          </cell>
          <cell r="O926">
            <v>124</v>
          </cell>
        </row>
        <row r="927">
          <cell r="E927" t="str">
            <v>901-46508U</v>
          </cell>
          <cell r="O927">
            <v>487</v>
          </cell>
        </row>
        <row r="928">
          <cell r="E928" t="str">
            <v>901-46510U</v>
          </cell>
          <cell r="O928">
            <v>517</v>
          </cell>
        </row>
        <row r="929">
          <cell r="E929" t="str">
            <v>901-46797U</v>
          </cell>
          <cell r="O929">
            <v>4543</v>
          </cell>
        </row>
        <row r="930">
          <cell r="E930" t="str">
            <v>901-46822U</v>
          </cell>
          <cell r="O930">
            <v>2933</v>
          </cell>
        </row>
        <row r="931">
          <cell r="E931" t="str">
            <v>901-46868U</v>
          </cell>
          <cell r="O931">
            <v>850</v>
          </cell>
        </row>
        <row r="932">
          <cell r="E932" t="str">
            <v>901-72232C</v>
          </cell>
          <cell r="O932">
            <v>410</v>
          </cell>
        </row>
        <row r="933">
          <cell r="E933" t="str">
            <v>901-72651C</v>
          </cell>
          <cell r="O933">
            <v>411</v>
          </cell>
        </row>
        <row r="934">
          <cell r="E934" t="str">
            <v>901-73993C</v>
          </cell>
          <cell r="O934">
            <v>148</v>
          </cell>
        </row>
        <row r="935">
          <cell r="E935" t="str">
            <v>901-74486U</v>
          </cell>
          <cell r="O935">
            <v>2250</v>
          </cell>
        </row>
        <row r="936">
          <cell r="E936" t="str">
            <v>901-74492U</v>
          </cell>
          <cell r="O936">
            <v>99</v>
          </cell>
        </row>
        <row r="937">
          <cell r="E937" t="str">
            <v>901-74519W</v>
          </cell>
          <cell r="O937">
            <v>10011</v>
          </cell>
        </row>
        <row r="938">
          <cell r="E938" t="str">
            <v>901-74530U</v>
          </cell>
          <cell r="O938">
            <v>155</v>
          </cell>
        </row>
        <row r="939">
          <cell r="E939" t="str">
            <v>901-74562U</v>
          </cell>
          <cell r="O939">
            <v>2495</v>
          </cell>
        </row>
        <row r="940">
          <cell r="E940" t="str">
            <v>D202216U</v>
          </cell>
          <cell r="O940">
            <v>8624</v>
          </cell>
        </row>
        <row r="941">
          <cell r="E941" t="str">
            <v>D202216UC</v>
          </cell>
          <cell r="O941">
            <v>7365</v>
          </cell>
        </row>
        <row r="942">
          <cell r="E942" t="str">
            <v>D301116U</v>
          </cell>
          <cell r="O942">
            <v>17067</v>
          </cell>
        </row>
        <row r="943">
          <cell r="E943" t="str">
            <v>D301127U</v>
          </cell>
          <cell r="O943">
            <v>3180</v>
          </cell>
        </row>
        <row r="944">
          <cell r="E944" t="str">
            <v>D301130U</v>
          </cell>
          <cell r="O944">
            <v>4017</v>
          </cell>
        </row>
        <row r="945">
          <cell r="E945" t="str">
            <v>D301132U</v>
          </cell>
          <cell r="O945">
            <v>4487</v>
          </cell>
        </row>
        <row r="946">
          <cell r="E946" t="str">
            <v>D400407U</v>
          </cell>
          <cell r="O946">
            <v>7481</v>
          </cell>
        </row>
        <row r="947">
          <cell r="E947" t="str">
            <v>D400425U</v>
          </cell>
          <cell r="O947">
            <v>3618</v>
          </cell>
        </row>
        <row r="948">
          <cell r="E948" t="str">
            <v>D400425UC</v>
          </cell>
          <cell r="O948">
            <v>2214</v>
          </cell>
        </row>
        <row r="949">
          <cell r="E949">
            <v>0</v>
          </cell>
          <cell r="O949">
            <v>-1304244</v>
          </cell>
        </row>
        <row r="950">
          <cell r="E950" t="str">
            <v>TR232A</v>
          </cell>
          <cell r="O950">
            <v>-51895</v>
          </cell>
        </row>
      </sheetData>
      <sheetData sheetId="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formation Sheet"/>
      <sheetName val="2. Table of Contents"/>
      <sheetName val="3. Rate Class Selection"/>
      <sheetName val="4. Current Tariff Schedule"/>
      <sheetName val="4. Hidden"/>
      <sheetName val="5. 2013 Continuity Schedule"/>
      <sheetName val="6. Billing Det. for Def-Var"/>
      <sheetName val="6. hidden"/>
      <sheetName val="7. Allocating Def-Var Balances"/>
      <sheetName val="8. Calculation of Def-Var RR"/>
      <sheetName val="9. Rev2Cost_GDPIPI"/>
      <sheetName val="9. hidden"/>
      <sheetName val="10. Other Charges &amp; LF"/>
      <sheetName val="11. Proposed Rates"/>
      <sheetName val="12. Summary Sheet"/>
      <sheetName val="13. Final Tariff Schedule"/>
      <sheetName val="14. Bill Impacts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AM1" t="str">
            <v>Algoma Power Inc.</v>
          </cell>
        </row>
        <row r="2">
          <cell r="AM2" t="str">
            <v>Atikokan Hydro Inc.</v>
          </cell>
        </row>
        <row r="3">
          <cell r="AM3" t="str">
            <v>Attawapiskat Power Corporation</v>
          </cell>
        </row>
        <row r="4">
          <cell r="AM4" t="str">
            <v>Bluewater Power Distribution Corp.</v>
          </cell>
        </row>
        <row r="5">
          <cell r="AM5" t="str">
            <v>Brant County Power</v>
          </cell>
        </row>
        <row r="6">
          <cell r="AM6" t="str">
            <v>Brantford Power Inc.</v>
          </cell>
        </row>
        <row r="7">
          <cell r="AM7" t="str">
            <v>Burlington Hydro Inc.</v>
          </cell>
        </row>
        <row r="8">
          <cell r="AM8" t="str">
            <v>Cambridge and North Dumfries Hydro</v>
          </cell>
        </row>
        <row r="9">
          <cell r="AM9" t="str">
            <v>Canadian Niagara Power Inc. – Eastern Ontario Power/Fort Erie/Port Colborne</v>
          </cell>
        </row>
        <row r="10">
          <cell r="AM10" t="str">
            <v>Centre Wellington Hydro Ltd.</v>
          </cell>
        </row>
        <row r="11">
          <cell r="AM11" t="str">
            <v>Chapleau Public Utilities Corporation</v>
          </cell>
        </row>
        <row r="12">
          <cell r="AM12" t="str">
            <v>COLLUS Power Corp.</v>
          </cell>
        </row>
        <row r="13">
          <cell r="AM13" t="str">
            <v>Cooperative Hydro Embrun Inc.</v>
          </cell>
        </row>
        <row r="14">
          <cell r="AM14" t="str">
            <v>E.L.K. Energy Inc.</v>
          </cell>
        </row>
        <row r="15">
          <cell r="AM15" t="str">
            <v>Enersource Hydro Mississauga Inc.</v>
          </cell>
        </row>
        <row r="16">
          <cell r="AM16" t="str">
            <v>Entegrus Powerlines Inc.</v>
          </cell>
        </row>
        <row r="17">
          <cell r="AM17" t="str">
            <v>ENWIN Utilities Ltd.</v>
          </cell>
        </row>
        <row r="18">
          <cell r="AM18" t="str">
            <v>Erie Thames Powerlines Corp.</v>
          </cell>
        </row>
        <row r="19">
          <cell r="AM19" t="str">
            <v>Espanola Regional Hydro Distribution Corporation</v>
          </cell>
        </row>
        <row r="20">
          <cell r="AM20" t="str">
            <v>Essex Powerlines Corporation</v>
          </cell>
        </row>
        <row r="21">
          <cell r="AM21" t="str">
            <v>Festival Hydro Inc.</v>
          </cell>
        </row>
        <row r="22">
          <cell r="AM22" t="str">
            <v>Fort Albany Power Corporation</v>
          </cell>
        </row>
        <row r="23">
          <cell r="AM23" t="str">
            <v>Fort Frances Power Corporation</v>
          </cell>
        </row>
        <row r="24">
          <cell r="AM24" t="str">
            <v>Greater Sudbury Hydro Inc.</v>
          </cell>
        </row>
        <row r="25">
          <cell r="AM25" t="str">
            <v>Grimsby Power Inc.</v>
          </cell>
        </row>
        <row r="26">
          <cell r="AM26" t="str">
            <v>Guelph Hydro Electric Systems Inc.</v>
          </cell>
        </row>
        <row r="27">
          <cell r="AM27" t="str">
            <v>Haldimand County Hydro Inc.</v>
          </cell>
        </row>
        <row r="28">
          <cell r="AM28" t="str">
            <v>Halton Hills Hydro Inc.</v>
          </cell>
        </row>
        <row r="29">
          <cell r="AM29" t="str">
            <v>Hearst Power Distribution Co. Ltd.</v>
          </cell>
        </row>
        <row r="30">
          <cell r="AM30" t="str">
            <v>Horizon Utilities Corporation</v>
          </cell>
        </row>
        <row r="31">
          <cell r="AM31" t="str">
            <v>Hydro 2000 Inc.</v>
          </cell>
        </row>
        <row r="32">
          <cell r="AM32" t="str">
            <v>Hydro Hawkesbury Inc.</v>
          </cell>
        </row>
        <row r="33">
          <cell r="AM33" t="str">
            <v>Hydro One Brampton Networks Inc.</v>
          </cell>
        </row>
        <row r="34">
          <cell r="AM34" t="str">
            <v>Hydro One Networks Inc.</v>
          </cell>
        </row>
        <row r="35">
          <cell r="AM35" t="str">
            <v>Hydro One Remote Communities Inc.</v>
          </cell>
        </row>
        <row r="36">
          <cell r="AM36" t="str">
            <v>Hydro Ottawa Limited</v>
          </cell>
        </row>
        <row r="37">
          <cell r="AM37" t="str">
            <v>Innisfil Hydro Dist. Systems Limited</v>
          </cell>
        </row>
        <row r="38">
          <cell r="AM38" t="str">
            <v>Kashechewan Power Corporation</v>
          </cell>
        </row>
        <row r="39">
          <cell r="AM39" t="str">
            <v>Kenora Hydro Electric Corporation Ltd.</v>
          </cell>
        </row>
        <row r="40">
          <cell r="AM40" t="str">
            <v>Kingston Hydro Corporation</v>
          </cell>
        </row>
        <row r="41">
          <cell r="AM41" t="str">
            <v>Kitchener-Wilmot Hydro Inc.</v>
          </cell>
        </row>
        <row r="42">
          <cell r="AM42" t="str">
            <v>Lakefront Utilities Inc.</v>
          </cell>
        </row>
        <row r="43">
          <cell r="AM43" t="str">
            <v>Lakeland Power Distribution Ltd.</v>
          </cell>
        </row>
        <row r="44">
          <cell r="AM44" t="str">
            <v>London Hydro Inc.</v>
          </cell>
        </row>
        <row r="45">
          <cell r="AM45" t="str">
            <v>Midland Power Utility Corporation</v>
          </cell>
        </row>
        <row r="46">
          <cell r="AM46" t="str">
            <v>Milton Hydro Distribution Inc.</v>
          </cell>
        </row>
        <row r="47">
          <cell r="AM47" t="str">
            <v>Newmarket – Tay Power Distribution Ltd.</v>
          </cell>
        </row>
        <row r="48">
          <cell r="AM48" t="str">
            <v>Niagara Peninsula Energy Inc.</v>
          </cell>
        </row>
        <row r="49">
          <cell r="AM49" t="str">
            <v>Niagara-on-the-Lake Hydro Inc.</v>
          </cell>
        </row>
        <row r="50">
          <cell r="AM50" t="str">
            <v>Norfolk Power Distribution Ltd.</v>
          </cell>
        </row>
        <row r="51">
          <cell r="AM51" t="str">
            <v>North Bay Hydro Distribution Limited</v>
          </cell>
        </row>
        <row r="52">
          <cell r="AM52" t="str">
            <v>Northern Ontario Wires Inc.</v>
          </cell>
        </row>
        <row r="53">
          <cell r="AM53" t="str">
            <v>Oakville Hydro Distribution Inc.</v>
          </cell>
        </row>
        <row r="54">
          <cell r="AM54" t="str">
            <v>Orangeville Hydro Limited</v>
          </cell>
        </row>
        <row r="55">
          <cell r="AM55" t="str">
            <v>Orillia Power Distribution Corp.</v>
          </cell>
        </row>
        <row r="56">
          <cell r="AM56" t="str">
            <v>Oshawa PUC Networks Inc.</v>
          </cell>
        </row>
        <row r="57">
          <cell r="AM57" t="str">
            <v>Ottawa River Power Corporation</v>
          </cell>
        </row>
        <row r="58">
          <cell r="AM58" t="str">
            <v>Parry Sound Power Corporation</v>
          </cell>
        </row>
        <row r="59">
          <cell r="AM59" t="str">
            <v>Peterborough Distribution Inc.</v>
          </cell>
        </row>
        <row r="60">
          <cell r="AM60" t="str">
            <v>PowerStream Inc.</v>
          </cell>
        </row>
        <row r="61">
          <cell r="AM61" t="str">
            <v>PUC Distribution Inc.</v>
          </cell>
        </row>
        <row r="62">
          <cell r="AM62" t="str">
            <v>Renfrew Hydro Inc.</v>
          </cell>
        </row>
        <row r="63">
          <cell r="AM63" t="str">
            <v>Rideau St. Lawrence Distribution Inc.</v>
          </cell>
        </row>
        <row r="64">
          <cell r="AM64" t="str">
            <v>St. Thomas Energy Inc.</v>
          </cell>
        </row>
        <row r="65">
          <cell r="AM65" t="str">
            <v>Sioux Lookout Hydro Inc.</v>
          </cell>
        </row>
        <row r="66">
          <cell r="AM66" t="str">
            <v>Thunder Bay Hydro Electricity Distribution</v>
          </cell>
        </row>
        <row r="67">
          <cell r="AM67" t="str">
            <v>Tillsonburg Hydro Inc.</v>
          </cell>
        </row>
        <row r="68">
          <cell r="AM68" t="str">
            <v>Toronto Hydro-Electric System Limited</v>
          </cell>
        </row>
        <row r="69">
          <cell r="AM69" t="str">
            <v>Veridian Connections Inc.</v>
          </cell>
        </row>
        <row r="70">
          <cell r="AM70" t="str">
            <v>Wasaga Distribution Inc.</v>
          </cell>
        </row>
        <row r="71">
          <cell r="AM71" t="str">
            <v>Waterloo North Hydro Inc.</v>
          </cell>
        </row>
        <row r="72">
          <cell r="AM72" t="str">
            <v>Welland Hydro Electric System Corp.</v>
          </cell>
        </row>
        <row r="73">
          <cell r="AM73" t="str">
            <v>Wellington North Power Inc.</v>
          </cell>
        </row>
        <row r="74">
          <cell r="AM74" t="str">
            <v>West Coast Huron Energy Inc.</v>
          </cell>
        </row>
        <row r="75">
          <cell r="AM75" t="str">
            <v>Westario Power Inc.</v>
          </cell>
        </row>
        <row r="76">
          <cell r="AM76" t="str">
            <v>Whitby Hydro Electric Corporation</v>
          </cell>
        </row>
        <row r="77">
          <cell r="AM77" t="str">
            <v>Woodstock Hydro Services Inc.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gtRp - Solar Sunbelt reported"/>
      <sheetName val="Details - Solar PV  reported"/>
      <sheetName val="Flash Report"/>
      <sheetName val="Flash Report Cover"/>
      <sheetName val="INPUT"/>
      <sheetName val="Budget - Forecast Inputs"/>
      <sheetName val="Budget EDO Cons"/>
      <sheetName val="Master Dump Sheet"/>
      <sheetName val="Horizon Cons IS"/>
      <sheetName val="Horizon IS"/>
      <sheetName val="MgtRp -Comb Horiz Group"/>
      <sheetName val="Details - Solar PV"/>
      <sheetName val="MgtRp - Solar Sunbelt"/>
      <sheetName val="MgtRp - EDO"/>
      <sheetName val="MgtRp - Horizon Holdings"/>
      <sheetName val="MgtRp -Management Fee"/>
      <sheetName val="MgtRp - CS"/>
      <sheetName val="MgtRp - Horizon Energy"/>
      <sheetName val="Solar PV"/>
      <sheetName val="EDO Disb analysis"/>
      <sheetName val="MgtRp-CDM Quarter "/>
      <sheetName val="MgtRp - Solar Corp."/>
      <sheetName val="MgtRp -Horizon Utilities Cons"/>
      <sheetName val="MgtRp - solar combined"/>
      <sheetName val="BI mgmt Fee Elimin dont print"/>
      <sheetName val="Horizon solar 20 dont print"/>
      <sheetName val="MgtRp - Hor Hold (comb)dont prt"/>
      <sheetName val="MgtRp-CDM"/>
      <sheetName val="Horizon Hold"/>
      <sheetName val="Hor Holdings Cons"/>
      <sheetName val="HESI"/>
      <sheetName val="Solar Sunbelt"/>
      <sheetName val="Horizon Solar"/>
      <sheetName val="Horizon Utilities Cons"/>
      <sheetName val="Hor Holdings Cons BANK (2)"/>
      <sheetName val="HOR"/>
      <sheetName val="Final TB (2)"/>
      <sheetName val="Hor Holdings Cons BANK"/>
      <sheetName val="FA Info"/>
      <sheetName val="IFS Accounts"/>
      <sheetName val="HHI (Co-10)TB"/>
      <sheetName val="Co 11 BS"/>
      <sheetName val="Co 11 IS"/>
      <sheetName val="CS (Co-12)TB"/>
      <sheetName val="Solar Sunbelt GP (Co. 13)"/>
      <sheetName val="CS (Co-14)TB"/>
      <sheetName val="Horizon Solar Inc (Co. 20)"/>
      <sheetName val="HESI (Co-30) TB"/>
      <sheetName val="Tax Entry Work Sheet"/>
      <sheetName val="Merger Cash Flow Effect"/>
      <sheetName val="Checklist"/>
      <sheetName val="Tax Rec Info"/>
      <sheetName val="Sheet2"/>
      <sheetName val="CHECK HUC"/>
      <sheetName val="Intercompany"/>
      <sheetName val="Sheet1"/>
      <sheetName val="Horizon Hold (2)"/>
      <sheetName val="Hor Holdings Cons (2)"/>
      <sheetName val="HESI (2)"/>
      <sheetName val="Solar Sunbelt (2)"/>
      <sheetName val="Horizon Solar (2)"/>
      <sheetName val="Horizon Utilities Cons (2)"/>
      <sheetName val="Excerpt Reg - DX Rev Analys"/>
      <sheetName val="CONSUMPTION - Customer Clas"/>
      <sheetName val="Graph EDO - Monthly Revenue"/>
      <sheetName val="HESI NI Graph"/>
      <sheetName val="Graph HHI - Net Income"/>
      <sheetName val="GraphEDO - Distribution Revenue"/>
      <sheetName val="Final TB"/>
      <sheetName val="HHSI SBU 510 TB"/>
      <sheetName val="HUC (Co-70) TB"/>
      <sheetName val="Horizon Cons IS for HUC"/>
      <sheetName val="HUC Cons IS New"/>
      <sheetName val="MgtRp - HHSI"/>
      <sheetName val="MgtRp - HUC"/>
      <sheetName val="HUC Qtr NON-Consol CF"/>
      <sheetName val="HUC cons"/>
      <sheetName val="HHSI"/>
      <sheetName val="HUC"/>
      <sheetName val="Checks"/>
    </sheetNames>
    <sheetDataSet>
      <sheetData sheetId="0"/>
      <sheetData sheetId="1"/>
      <sheetData sheetId="2"/>
      <sheetData sheetId="3"/>
      <sheetData sheetId="4">
        <row r="2">
          <cell r="B2" t="str">
            <v>Month:</v>
          </cell>
        </row>
        <row r="4">
          <cell r="E4">
            <v>9</v>
          </cell>
        </row>
      </sheetData>
      <sheetData sheetId="5">
        <row r="4">
          <cell r="B4">
            <v>4929940</v>
          </cell>
        </row>
      </sheetData>
      <sheetData sheetId="6"/>
      <sheetData sheetId="7">
        <row r="10">
          <cell r="B10">
            <v>4887353</v>
          </cell>
        </row>
      </sheetData>
      <sheetData sheetId="8"/>
      <sheetData sheetId="9"/>
      <sheetData sheetId="10"/>
      <sheetData sheetId="11"/>
      <sheetData sheetId="12">
        <row r="12">
          <cell r="C12">
            <v>371000</v>
          </cell>
        </row>
      </sheetData>
      <sheetData sheetId="13"/>
      <sheetData sheetId="14"/>
      <sheetData sheetId="15">
        <row r="25">
          <cell r="AD25">
            <v>-46489</v>
          </cell>
        </row>
      </sheetData>
      <sheetData sheetId="16">
        <row r="43">
          <cell r="AE43">
            <v>1000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891">
          <cell r="G891">
            <v>-7845997.6600000001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|Finrep|"/>
      <sheetName val="|FinrepAssets|"/>
      <sheetName val="|"/>
      <sheetName val="|Index|"/>
      <sheetName val="|OPEX|"/>
      <sheetName val="|RC|"/>
      <sheetName val="|BP OPEX|"/>
      <sheetName val="|BP CAPEX|"/>
      <sheetName val="|BP SS|"/>
      <sheetName val="&lt;Income Statement&gt;"/>
      <sheetName val="&lt;Review Chart&gt;"/>
    </sheetNames>
    <sheetDataSet>
      <sheetData sheetId="0"/>
      <sheetData sheetId="1"/>
      <sheetData sheetId="2"/>
      <sheetData sheetId="3">
        <row r="4">
          <cell r="W4">
            <v>1E-3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_Summary"/>
      <sheetName val="Payroll Staff Master"/>
      <sheetName val="Payroll Staff"/>
      <sheetName val="Exi staff"/>
      <sheetName val="New Staff"/>
      <sheetName val="Students"/>
      <sheetName val="OEB Codes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 t="str">
            <v>10008</v>
          </cell>
          <cell r="C9" t="str">
            <v>Max  Cananzi</v>
          </cell>
          <cell r="D9" t="str">
            <v>MAX</v>
          </cell>
          <cell r="E9" t="str">
            <v>CANANZI</v>
          </cell>
          <cell r="F9" t="str">
            <v>CEO</v>
          </cell>
          <cell r="G9" t="str">
            <v>CEO</v>
          </cell>
          <cell r="H9" t="str">
            <v>100</v>
          </cell>
          <cell r="I9" t="str">
            <v>Executive</v>
          </cell>
          <cell r="J9" t="str">
            <v>Full Time - Permanent</v>
          </cell>
          <cell r="K9" t="str">
            <v>CEO</v>
          </cell>
          <cell r="L9" t="str">
            <v>CEO</v>
          </cell>
          <cell r="M9" t="str">
            <v>N</v>
          </cell>
          <cell r="N9" t="str">
            <v>P</v>
          </cell>
          <cell r="O9">
            <v>35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0.7</v>
          </cell>
          <cell r="U9" t="str">
            <v>100</v>
          </cell>
          <cell r="V9" t="str">
            <v>101</v>
          </cell>
          <cell r="W9" t="str">
            <v>5605</v>
          </cell>
          <cell r="X9" t="str">
            <v>5605</v>
          </cell>
          <cell r="Y9" t="str">
            <v>5605</v>
          </cell>
          <cell r="Z9" t="str">
            <v>5605</v>
          </cell>
        </row>
        <row r="10">
          <cell r="B10" t="str">
            <v>10027</v>
          </cell>
          <cell r="C10" t="str">
            <v>Anita  Trott</v>
          </cell>
          <cell r="D10" t="str">
            <v>ANITA</v>
          </cell>
          <cell r="E10" t="str">
            <v>TROTT</v>
          </cell>
          <cell r="F10" t="str">
            <v>EXAS</v>
          </cell>
          <cell r="G10" t="str">
            <v>EXECUTIVE ASSISTANT</v>
          </cell>
          <cell r="H10" t="str">
            <v>100</v>
          </cell>
          <cell r="I10" t="str">
            <v>Executive</v>
          </cell>
          <cell r="J10" t="str">
            <v>Full Time - Permanent</v>
          </cell>
          <cell r="K10" t="str">
            <v>EA</v>
          </cell>
          <cell r="L10" t="str">
            <v>EXECUTIVE ASSISTANT</v>
          </cell>
          <cell r="M10" t="str">
            <v>N</v>
          </cell>
          <cell r="N10" t="str">
            <v>P</v>
          </cell>
          <cell r="O10">
            <v>35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0.7</v>
          </cell>
          <cell r="U10" t="str">
            <v>100</v>
          </cell>
          <cell r="V10" t="str">
            <v>101</v>
          </cell>
          <cell r="W10" t="str">
            <v>5615</v>
          </cell>
          <cell r="X10" t="str">
            <v>5615</v>
          </cell>
          <cell r="Y10" t="str">
            <v>5615</v>
          </cell>
          <cell r="Z10" t="str">
            <v>5615</v>
          </cell>
        </row>
        <row r="11">
          <cell r="B11" t="str">
            <v>10710</v>
          </cell>
          <cell r="C11" t="str">
            <v>Grace  Rafter</v>
          </cell>
          <cell r="D11" t="str">
            <v>GRACE</v>
          </cell>
          <cell r="E11" t="str">
            <v>RAFTER</v>
          </cell>
          <cell r="F11" t="str">
            <v>EXAS</v>
          </cell>
          <cell r="G11" t="str">
            <v>EXECUTIVE ASSISTANT</v>
          </cell>
          <cell r="H11" t="str">
            <v>100</v>
          </cell>
          <cell r="I11" t="str">
            <v>Executive</v>
          </cell>
          <cell r="J11" t="str">
            <v>Full Time - Permanent</v>
          </cell>
          <cell r="K11" t="str">
            <v>EA</v>
          </cell>
          <cell r="L11" t="str">
            <v>EXECUTIVE ASSISTANT</v>
          </cell>
          <cell r="M11" t="str">
            <v>N</v>
          </cell>
          <cell r="N11" t="str">
            <v>P</v>
          </cell>
          <cell r="O11">
            <v>35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0.7</v>
          </cell>
          <cell r="U11" t="str">
            <v>100</v>
          </cell>
          <cell r="V11" t="str">
            <v>101</v>
          </cell>
          <cell r="W11" t="str">
            <v>5615</v>
          </cell>
          <cell r="X11" t="str">
            <v>5615</v>
          </cell>
          <cell r="Y11" t="str">
            <v>5615</v>
          </cell>
          <cell r="Z11" t="str">
            <v>5615</v>
          </cell>
        </row>
        <row r="12">
          <cell r="B12" t="str">
            <v>10005</v>
          </cell>
          <cell r="C12" t="str">
            <v>John  Basilio</v>
          </cell>
          <cell r="D12" t="str">
            <v>JOHN</v>
          </cell>
          <cell r="E12" t="str">
            <v>BASILIO</v>
          </cell>
          <cell r="F12" t="str">
            <v>CFO</v>
          </cell>
          <cell r="G12" t="str">
            <v>SENIOR VICE PRESIDENT &amp; CFO</v>
          </cell>
          <cell r="H12" t="str">
            <v>200</v>
          </cell>
          <cell r="I12" t="str">
            <v>Financial Services - Executive</v>
          </cell>
          <cell r="J12" t="str">
            <v>Full Time - Permanent</v>
          </cell>
          <cell r="K12" t="str">
            <v>CFO</v>
          </cell>
          <cell r="L12" t="str">
            <v>SENIOR VICE PRESIDENT &amp; CFO</v>
          </cell>
          <cell r="M12" t="str">
            <v>N</v>
          </cell>
          <cell r="N12" t="str">
            <v>P</v>
          </cell>
          <cell r="O12">
            <v>35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0.7</v>
          </cell>
          <cell r="U12" t="str">
            <v>200</v>
          </cell>
          <cell r="V12" t="str">
            <v>101</v>
          </cell>
          <cell r="W12" t="str">
            <v>5605</v>
          </cell>
          <cell r="X12" t="str">
            <v>5605</v>
          </cell>
          <cell r="Y12" t="str">
            <v>5605</v>
          </cell>
          <cell r="Z12" t="str">
            <v>5605</v>
          </cell>
        </row>
        <row r="13">
          <cell r="B13" t="str">
            <v>10201</v>
          </cell>
          <cell r="C13" t="str">
            <v>Eileen Campbell</v>
          </cell>
          <cell r="D13" t="str">
            <v>EILEEN</v>
          </cell>
          <cell r="E13" t="str">
            <v>CAMPBELL</v>
          </cell>
          <cell r="F13" t="str">
            <v>VPCUS</v>
          </cell>
          <cell r="G13" t="str">
            <v>Vice President, Customer Services and Connections</v>
          </cell>
          <cell r="H13" t="str">
            <v>200</v>
          </cell>
          <cell r="I13" t="str">
            <v>Customer Service and Customer Connections - Executive</v>
          </cell>
          <cell r="J13" t="str">
            <v>Full Time - Permanent</v>
          </cell>
          <cell r="K13" t="str">
            <v>VPCUST</v>
          </cell>
          <cell r="L13" t="str">
            <v>Vice President, Customer Services and Connections</v>
          </cell>
          <cell r="M13" t="str">
            <v>N</v>
          </cell>
          <cell r="N13" t="str">
            <v>P</v>
          </cell>
          <cell r="O13">
            <v>35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0.7</v>
          </cell>
          <cell r="U13" t="str">
            <v>300</v>
          </cell>
          <cell r="V13" t="str">
            <v>101</v>
          </cell>
          <cell r="W13" t="str">
            <v>9909</v>
          </cell>
          <cell r="X13" t="str">
            <v>9909</v>
          </cell>
          <cell r="Y13" t="str">
            <v>9909</v>
          </cell>
          <cell r="Z13" t="str">
            <v>9909</v>
          </cell>
        </row>
        <row r="14">
          <cell r="B14" t="str">
            <v>10825</v>
          </cell>
          <cell r="C14" t="str">
            <v>Wilson Li</v>
          </cell>
          <cell r="D14" t="str">
            <v>Wilson</v>
          </cell>
          <cell r="E14" t="str">
            <v>Li</v>
          </cell>
          <cell r="F14" t="str">
            <v>RATE</v>
          </cell>
          <cell r="G14" t="str">
            <v>Rates Analyst</v>
          </cell>
          <cell r="H14" t="str">
            <v>201</v>
          </cell>
          <cell r="I14" t="str">
            <v>Regulatory Services</v>
          </cell>
          <cell r="J14" t="str">
            <v>Full Time - Permanent</v>
          </cell>
          <cell r="K14" t="str">
            <v>RATEA</v>
          </cell>
          <cell r="L14" t="str">
            <v>Rates Analyst</v>
          </cell>
          <cell r="M14" t="str">
            <v>B</v>
          </cell>
          <cell r="N14" t="str">
            <v>W</v>
          </cell>
          <cell r="O14">
            <v>35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0.55000000000000004</v>
          </cell>
          <cell r="U14" t="str">
            <v>201</v>
          </cell>
          <cell r="V14" t="str">
            <v>101</v>
          </cell>
          <cell r="W14" t="str">
            <v>5615</v>
          </cell>
          <cell r="X14" t="str">
            <v>5615</v>
          </cell>
          <cell r="Y14" t="str">
            <v>5615</v>
          </cell>
          <cell r="Z14" t="str">
            <v>5615</v>
          </cell>
        </row>
        <row r="15">
          <cell r="B15" t="str">
            <v>10762</v>
          </cell>
          <cell r="C15" t="str">
            <v>Lesley Lingard</v>
          </cell>
          <cell r="D15" t="str">
            <v>LESLEY</v>
          </cell>
          <cell r="E15" t="str">
            <v>LINGARD</v>
          </cell>
          <cell r="F15" t="str">
            <v>REGCO</v>
          </cell>
          <cell r="G15" t="str">
            <v>Regulatory Coordinator</v>
          </cell>
          <cell r="H15" t="str">
            <v>202</v>
          </cell>
          <cell r="I15" t="str">
            <v>Regulatory Services</v>
          </cell>
          <cell r="J15" t="str">
            <v>Full Time - Permanent</v>
          </cell>
          <cell r="K15" t="str">
            <v>REGCO</v>
          </cell>
          <cell r="L15" t="str">
            <v>Regulatory Coordinator</v>
          </cell>
          <cell r="M15" t="str">
            <v>B</v>
          </cell>
          <cell r="N15" t="str">
            <v>W</v>
          </cell>
          <cell r="O15">
            <v>35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0.55000000000000004</v>
          </cell>
          <cell r="U15" t="str">
            <v>201</v>
          </cell>
          <cell r="V15" t="str">
            <v>101</v>
          </cell>
          <cell r="W15" t="str">
            <v>5615</v>
          </cell>
          <cell r="X15" t="str">
            <v>5615</v>
          </cell>
          <cell r="Y15" t="str">
            <v>5615</v>
          </cell>
          <cell r="Z15" t="str">
            <v>5615</v>
          </cell>
        </row>
        <row r="16">
          <cell r="B16" t="str">
            <v>10861</v>
          </cell>
          <cell r="C16" t="str">
            <v>Swati Juthani</v>
          </cell>
          <cell r="D16" t="str">
            <v>Swati</v>
          </cell>
          <cell r="E16" t="str">
            <v>Juthani</v>
          </cell>
          <cell r="F16" t="str">
            <v>RATE</v>
          </cell>
          <cell r="G16" t="str">
            <v>Rates Analyst</v>
          </cell>
          <cell r="H16" t="str">
            <v>202</v>
          </cell>
          <cell r="I16" t="str">
            <v>Regulatory Services</v>
          </cell>
          <cell r="J16" t="str">
            <v>Full Time - Permanent</v>
          </cell>
          <cell r="K16" t="str">
            <v>RATEA</v>
          </cell>
          <cell r="L16" t="str">
            <v>Rates Analyst</v>
          </cell>
          <cell r="M16" t="str">
            <v>B</v>
          </cell>
          <cell r="N16" t="str">
            <v>W</v>
          </cell>
          <cell r="O16">
            <v>35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0.55000000000000004</v>
          </cell>
          <cell r="U16" t="str">
            <v>201</v>
          </cell>
          <cell r="V16" t="str">
            <v>101</v>
          </cell>
          <cell r="W16" t="str">
            <v>5615</v>
          </cell>
          <cell r="X16" t="str">
            <v>5615</v>
          </cell>
          <cell r="Y16" t="str">
            <v>5615</v>
          </cell>
          <cell r="Z16" t="str">
            <v>5615</v>
          </cell>
        </row>
        <row r="17">
          <cell r="B17" t="str">
            <v>10034</v>
          </cell>
          <cell r="C17" t="str">
            <v>Greg Scobie</v>
          </cell>
          <cell r="D17" t="str">
            <v>GREG</v>
          </cell>
          <cell r="E17" t="str">
            <v>SCOBIE</v>
          </cell>
          <cell r="F17" t="str">
            <v>ACCRC</v>
          </cell>
          <cell r="G17" t="str">
            <v>Accountant</v>
          </cell>
          <cell r="H17" t="str">
            <v>203</v>
          </cell>
          <cell r="I17" t="str">
            <v>Financial Services</v>
          </cell>
          <cell r="J17" t="str">
            <v>Full Time - Permanent</v>
          </cell>
          <cell r="K17" t="str">
            <v>ACCAN</v>
          </cell>
          <cell r="L17" t="str">
            <v>Accountant</v>
          </cell>
          <cell r="M17" t="str">
            <v>B</v>
          </cell>
          <cell r="N17" t="str">
            <v>W</v>
          </cell>
          <cell r="O17">
            <v>35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0.55000000000000004</v>
          </cell>
          <cell r="U17" t="str">
            <v>205</v>
          </cell>
          <cell r="V17" t="str">
            <v>101</v>
          </cell>
          <cell r="W17" t="str">
            <v>5615</v>
          </cell>
          <cell r="X17" t="str">
            <v>5615</v>
          </cell>
          <cell r="Y17" t="str">
            <v>5615</v>
          </cell>
          <cell r="Z17" t="str">
            <v>5615</v>
          </cell>
        </row>
        <row r="18">
          <cell r="B18" t="str">
            <v>10110</v>
          </cell>
          <cell r="C18" t="str">
            <v>Andrew Dreschler</v>
          </cell>
          <cell r="D18" t="str">
            <v>ANDREW</v>
          </cell>
          <cell r="E18" t="str">
            <v>DRESCHLER</v>
          </cell>
          <cell r="F18" t="str">
            <v>ACCAN</v>
          </cell>
          <cell r="G18" t="str">
            <v>Accounting Analyst</v>
          </cell>
          <cell r="H18" t="str">
            <v>203</v>
          </cell>
          <cell r="I18" t="str">
            <v>Financial Services</v>
          </cell>
          <cell r="J18" t="str">
            <v>Full Time - Permanent</v>
          </cell>
          <cell r="K18" t="str">
            <v>ACCAN</v>
          </cell>
          <cell r="L18" t="str">
            <v>Accounting Analyst</v>
          </cell>
          <cell r="M18" t="str">
            <v>B</v>
          </cell>
          <cell r="N18" t="str">
            <v>W</v>
          </cell>
          <cell r="O18">
            <v>35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0.55000000000000004</v>
          </cell>
          <cell r="U18" t="str">
            <v>205</v>
          </cell>
          <cell r="V18" t="str">
            <v>101</v>
          </cell>
          <cell r="W18" t="str">
            <v>5615</v>
          </cell>
          <cell r="X18" t="str">
            <v>5615</v>
          </cell>
          <cell r="Y18" t="str">
            <v>5615</v>
          </cell>
          <cell r="Z18" t="str">
            <v>5615</v>
          </cell>
        </row>
        <row r="19">
          <cell r="B19" t="str">
            <v>10831</v>
          </cell>
          <cell r="C19" t="str">
            <v>Terry Harnadek</v>
          </cell>
          <cell r="D19" t="str">
            <v>Terry</v>
          </cell>
          <cell r="E19" t="str">
            <v>Harnadek</v>
          </cell>
          <cell r="F19" t="str">
            <v>MBUSA</v>
          </cell>
          <cell r="G19" t="str">
            <v>Manager, Business Analysis</v>
          </cell>
          <cell r="H19" t="str">
            <v>203</v>
          </cell>
          <cell r="I19" t="str">
            <v>Financial Services</v>
          </cell>
          <cell r="J19" t="str">
            <v>Full Time - Permanent</v>
          </cell>
          <cell r="K19" t="str">
            <v>MBA</v>
          </cell>
          <cell r="L19" t="str">
            <v>Manager, Business Analysis</v>
          </cell>
          <cell r="M19" t="str">
            <v>N</v>
          </cell>
          <cell r="N19" t="str">
            <v>P</v>
          </cell>
          <cell r="O19">
            <v>35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0.55000000000000004</v>
          </cell>
          <cell r="U19" t="str">
            <v>205</v>
          </cell>
          <cell r="V19" t="str">
            <v>101</v>
          </cell>
          <cell r="W19" t="str">
            <v>5610</v>
          </cell>
          <cell r="X19" t="str">
            <v>5610</v>
          </cell>
          <cell r="Y19" t="str">
            <v>5610</v>
          </cell>
          <cell r="Z19" t="str">
            <v>5610</v>
          </cell>
        </row>
        <row r="20">
          <cell r="B20" t="str">
            <v>10849</v>
          </cell>
          <cell r="C20" t="str">
            <v>Mumtaz Khan</v>
          </cell>
          <cell r="D20" t="str">
            <v>Mumtaz</v>
          </cell>
          <cell r="E20" t="str">
            <v>Khan</v>
          </cell>
          <cell r="F20" t="str">
            <v>LBABC</v>
          </cell>
          <cell r="G20" t="str">
            <v>Lead Budgeting and ABC</v>
          </cell>
          <cell r="H20" t="str">
            <v>203</v>
          </cell>
          <cell r="I20" t="str">
            <v>Financial Services</v>
          </cell>
          <cell r="J20" t="str">
            <v>Full Time - Permanent</v>
          </cell>
          <cell r="K20" t="str">
            <v>LBABC</v>
          </cell>
          <cell r="L20" t="str">
            <v>Lead Budgeting and ABC</v>
          </cell>
          <cell r="M20" t="str">
            <v>N</v>
          </cell>
          <cell r="N20" t="str">
            <v>P</v>
          </cell>
          <cell r="O20">
            <v>35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0.55000000000000004</v>
          </cell>
          <cell r="U20" t="str">
            <v>205</v>
          </cell>
          <cell r="V20" t="str">
            <v>101</v>
          </cell>
          <cell r="W20" t="str">
            <v>5615</v>
          </cell>
          <cell r="X20" t="str">
            <v>5615</v>
          </cell>
          <cell r="Y20" t="str">
            <v>5615</v>
          </cell>
          <cell r="Z20" t="str">
            <v>5615</v>
          </cell>
        </row>
        <row r="21">
          <cell r="B21" t="str">
            <v>10871</v>
          </cell>
          <cell r="C21" t="str">
            <v>Brent Donnelly</v>
          </cell>
          <cell r="D21" t="str">
            <v>Brent</v>
          </cell>
          <cell r="E21" t="str">
            <v>Donnelly</v>
          </cell>
          <cell r="F21" t="str">
            <v>DBBA</v>
          </cell>
          <cell r="G21" t="str">
            <v>Director, Budgeting and Business Analysis</v>
          </cell>
          <cell r="H21" t="str">
            <v>203</v>
          </cell>
          <cell r="I21" t="str">
            <v>Financial Services</v>
          </cell>
          <cell r="J21" t="str">
            <v>Full Time - Permanent</v>
          </cell>
          <cell r="K21" t="str">
            <v>DBBA</v>
          </cell>
          <cell r="L21" t="str">
            <v>Director, Budgeting and Business Analysis</v>
          </cell>
          <cell r="M21" t="str">
            <v>N</v>
          </cell>
          <cell r="N21" t="str">
            <v>P</v>
          </cell>
          <cell r="O21">
            <v>35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0.55000000000000004</v>
          </cell>
          <cell r="U21" t="str">
            <v>205</v>
          </cell>
          <cell r="V21" t="str">
            <v>101</v>
          </cell>
          <cell r="W21" t="str">
            <v>5610</v>
          </cell>
          <cell r="X21" t="str">
            <v>5610</v>
          </cell>
          <cell r="Y21" t="str">
            <v>5610</v>
          </cell>
          <cell r="Z21" t="str">
            <v>5610</v>
          </cell>
        </row>
        <row r="22">
          <cell r="B22" t="str">
            <v>10017</v>
          </cell>
          <cell r="C22" t="str">
            <v>Richard Audit</v>
          </cell>
          <cell r="D22" t="str">
            <v>RICHARD</v>
          </cell>
          <cell r="E22" t="str">
            <v>AUDIT</v>
          </cell>
          <cell r="F22" t="str">
            <v>ACCOU</v>
          </cell>
          <cell r="G22" t="str">
            <v>Accountant</v>
          </cell>
          <cell r="H22" t="str">
            <v>205</v>
          </cell>
          <cell r="I22" t="str">
            <v>Financial Services</v>
          </cell>
          <cell r="J22" t="str">
            <v>Full Time - Permanent</v>
          </cell>
          <cell r="K22" t="str">
            <v>ACC</v>
          </cell>
          <cell r="L22" t="str">
            <v>Accountant</v>
          </cell>
          <cell r="M22" t="str">
            <v>B</v>
          </cell>
          <cell r="N22" t="str">
            <v>W</v>
          </cell>
          <cell r="O22">
            <v>35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0.55000000000000004</v>
          </cell>
          <cell r="U22" t="str">
            <v>205</v>
          </cell>
          <cell r="V22" t="str">
            <v>101</v>
          </cell>
          <cell r="W22" t="str">
            <v>5615</v>
          </cell>
          <cell r="X22" t="str">
            <v>5615</v>
          </cell>
          <cell r="Y22" t="str">
            <v>5615</v>
          </cell>
          <cell r="Z22" t="str">
            <v>5615</v>
          </cell>
        </row>
        <row r="23">
          <cell r="B23" t="str">
            <v>10107</v>
          </cell>
          <cell r="C23" t="str">
            <v>Beverly Young</v>
          </cell>
          <cell r="D23" t="str">
            <v>BEVERLY</v>
          </cell>
          <cell r="E23" t="str">
            <v>YOUNG</v>
          </cell>
          <cell r="F23" t="str">
            <v>ACCOU</v>
          </cell>
          <cell r="G23" t="str">
            <v>Accountant</v>
          </cell>
          <cell r="H23" t="str">
            <v>205</v>
          </cell>
          <cell r="I23" t="str">
            <v>Financial Services</v>
          </cell>
          <cell r="J23" t="str">
            <v>Full Time - Permanent</v>
          </cell>
          <cell r="K23" t="str">
            <v>ACC</v>
          </cell>
          <cell r="L23" t="str">
            <v>Accountant</v>
          </cell>
          <cell r="M23" t="str">
            <v>B</v>
          </cell>
          <cell r="N23" t="str">
            <v>W</v>
          </cell>
          <cell r="O23">
            <v>35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0.55000000000000004</v>
          </cell>
          <cell r="U23" t="str">
            <v>205</v>
          </cell>
          <cell r="V23" t="str">
            <v>101</v>
          </cell>
          <cell r="W23" t="str">
            <v>5615</v>
          </cell>
          <cell r="X23" t="str">
            <v>5615</v>
          </cell>
          <cell r="Y23" t="str">
            <v>5615</v>
          </cell>
          <cell r="Z23" t="str">
            <v>5615</v>
          </cell>
        </row>
        <row r="24">
          <cell r="B24" t="str">
            <v>10131</v>
          </cell>
          <cell r="C24" t="str">
            <v>Cheryl Mcintosh</v>
          </cell>
          <cell r="D24" t="str">
            <v>CHERYL</v>
          </cell>
          <cell r="E24" t="str">
            <v>MCINTOSH</v>
          </cell>
          <cell r="F24" t="str">
            <v>ACCOU</v>
          </cell>
          <cell r="G24" t="str">
            <v>Accountant</v>
          </cell>
          <cell r="H24" t="str">
            <v>205</v>
          </cell>
          <cell r="I24" t="str">
            <v>Financial Services</v>
          </cell>
          <cell r="J24" t="str">
            <v>Full Time - Permanent</v>
          </cell>
          <cell r="K24" t="str">
            <v>ACC</v>
          </cell>
          <cell r="L24" t="str">
            <v>Accountant</v>
          </cell>
          <cell r="M24" t="str">
            <v>B</v>
          </cell>
          <cell r="N24" t="str">
            <v>W</v>
          </cell>
          <cell r="O24">
            <v>35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0.55000000000000004</v>
          </cell>
          <cell r="U24" t="str">
            <v>205</v>
          </cell>
          <cell r="V24" t="str">
            <v>101</v>
          </cell>
          <cell r="W24" t="str">
            <v>5615</v>
          </cell>
          <cell r="X24" t="str">
            <v>5615</v>
          </cell>
          <cell r="Y24" t="str">
            <v>5615</v>
          </cell>
          <cell r="Z24" t="str">
            <v>5615</v>
          </cell>
        </row>
        <row r="25">
          <cell r="B25" t="str">
            <v>10174</v>
          </cell>
          <cell r="C25" t="str">
            <v>Terrilea Pitton</v>
          </cell>
          <cell r="D25" t="str">
            <v>TERRILEA</v>
          </cell>
          <cell r="E25" t="str">
            <v>PITTON</v>
          </cell>
          <cell r="F25" t="str">
            <v>ACCCL</v>
          </cell>
          <cell r="G25" t="str">
            <v>Accounting Clerk</v>
          </cell>
          <cell r="H25" t="str">
            <v>205</v>
          </cell>
          <cell r="I25" t="str">
            <v>Financial Services</v>
          </cell>
          <cell r="J25" t="str">
            <v>Full Time - Permanent</v>
          </cell>
          <cell r="K25" t="str">
            <v>ACCC</v>
          </cell>
          <cell r="L25" t="str">
            <v>Accounting Clerk</v>
          </cell>
          <cell r="M25" t="str">
            <v>B</v>
          </cell>
          <cell r="N25" t="str">
            <v>W</v>
          </cell>
          <cell r="O25">
            <v>35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0.55000000000000004</v>
          </cell>
          <cell r="U25" t="str">
            <v>205</v>
          </cell>
          <cell r="V25" t="str">
            <v>101</v>
          </cell>
          <cell r="W25" t="str">
            <v>5615</v>
          </cell>
          <cell r="X25" t="str">
            <v>5615</v>
          </cell>
          <cell r="Y25" t="str">
            <v>5615</v>
          </cell>
          <cell r="Z25" t="str">
            <v>5615</v>
          </cell>
        </row>
        <row r="26">
          <cell r="B26" t="str">
            <v>10782</v>
          </cell>
          <cell r="C26" t="str">
            <v>Igor Rusic</v>
          </cell>
          <cell r="D26" t="str">
            <v>IGOR</v>
          </cell>
          <cell r="E26" t="str">
            <v>RUSIC</v>
          </cell>
          <cell r="F26" t="str">
            <v>SACC</v>
          </cell>
          <cell r="G26" t="str">
            <v>Supervisor, Accounting</v>
          </cell>
          <cell r="H26" t="str">
            <v>205</v>
          </cell>
          <cell r="I26" t="str">
            <v>Financial Services</v>
          </cell>
          <cell r="J26" t="str">
            <v>Full Time - Permanent</v>
          </cell>
          <cell r="K26" t="str">
            <v>SACC</v>
          </cell>
          <cell r="L26" t="str">
            <v>Supervisor, Accounting</v>
          </cell>
          <cell r="M26" t="str">
            <v>N</v>
          </cell>
          <cell r="N26" t="str">
            <v>P</v>
          </cell>
          <cell r="O26">
            <v>35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0.55000000000000004</v>
          </cell>
          <cell r="U26" t="str">
            <v>205</v>
          </cell>
          <cell r="V26" t="str">
            <v>101</v>
          </cell>
          <cell r="W26" t="str">
            <v>5615</v>
          </cell>
          <cell r="X26" t="str">
            <v>5615</v>
          </cell>
          <cell r="Y26" t="str">
            <v>5615</v>
          </cell>
          <cell r="Z26" t="str">
            <v>5615</v>
          </cell>
        </row>
        <row r="27">
          <cell r="B27" t="str">
            <v>10823</v>
          </cell>
          <cell r="C27" t="str">
            <v>Kesh Nandlall</v>
          </cell>
          <cell r="D27" t="str">
            <v>KESH</v>
          </cell>
          <cell r="E27" t="str">
            <v>NANDLALL</v>
          </cell>
          <cell r="F27" t="str">
            <v>MACC</v>
          </cell>
          <cell r="G27" t="str">
            <v>Manager, Accounting</v>
          </cell>
          <cell r="H27" t="str">
            <v>205</v>
          </cell>
          <cell r="I27" t="str">
            <v>Financial Services</v>
          </cell>
          <cell r="J27" t="str">
            <v>Full Time - Permanent</v>
          </cell>
          <cell r="K27" t="str">
            <v>MACC</v>
          </cell>
          <cell r="L27" t="str">
            <v>Manager, Accounting</v>
          </cell>
          <cell r="M27" t="str">
            <v>N</v>
          </cell>
          <cell r="N27" t="str">
            <v>P</v>
          </cell>
          <cell r="O27">
            <v>35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0.55000000000000004</v>
          </cell>
          <cell r="U27" t="str">
            <v>205</v>
          </cell>
          <cell r="V27" t="str">
            <v>101</v>
          </cell>
          <cell r="W27" t="str">
            <v>5610</v>
          </cell>
          <cell r="X27" t="str">
            <v>5610</v>
          </cell>
          <cell r="Y27" t="str">
            <v>5610</v>
          </cell>
          <cell r="Z27" t="str">
            <v>5610</v>
          </cell>
        </row>
        <row r="28">
          <cell r="B28" t="str">
            <v>10204</v>
          </cell>
          <cell r="C28" t="str">
            <v>Blaise Liaki</v>
          </cell>
          <cell r="D28" t="str">
            <v>BLAISE</v>
          </cell>
          <cell r="E28" t="str">
            <v>LIAKI</v>
          </cell>
          <cell r="F28" t="str">
            <v>SYSADMIN</v>
          </cell>
          <cell r="G28" t="str">
            <v>Systems Administrator</v>
          </cell>
          <cell r="H28" t="str">
            <v>210</v>
          </cell>
          <cell r="I28" t="str">
            <v>Business Projects</v>
          </cell>
          <cell r="J28" t="str">
            <v>Full Time - Permanent</v>
          </cell>
          <cell r="K28" t="str">
            <v>SYSADMIN</v>
          </cell>
          <cell r="L28" t="str">
            <v>Systems Administrator</v>
          </cell>
          <cell r="M28" t="str">
            <v>N</v>
          </cell>
          <cell r="N28" t="str">
            <v>W</v>
          </cell>
          <cell r="O28">
            <v>35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0.55000000000000004</v>
          </cell>
          <cell r="U28" t="str">
            <v>212</v>
          </cell>
          <cell r="V28" t="str">
            <v>101</v>
          </cell>
          <cell r="W28" t="str">
            <v>9098</v>
          </cell>
          <cell r="X28" t="str">
            <v>9098</v>
          </cell>
          <cell r="Y28">
            <v>9092</v>
          </cell>
          <cell r="Z28">
            <v>9092</v>
          </cell>
        </row>
        <row r="29">
          <cell r="B29" t="str">
            <v>10208</v>
          </cell>
          <cell r="C29" t="str">
            <v>Salman Baig</v>
          </cell>
          <cell r="D29" t="str">
            <v>SALMAN</v>
          </cell>
          <cell r="E29" t="str">
            <v>BAIG</v>
          </cell>
          <cell r="F29" t="str">
            <v>DBAIT</v>
          </cell>
          <cell r="G29" t="str">
            <v>Database Administator</v>
          </cell>
          <cell r="H29" t="str">
            <v>210</v>
          </cell>
          <cell r="I29" t="str">
            <v>Business Applications</v>
          </cell>
          <cell r="J29" t="str">
            <v>Full Time - Permanent</v>
          </cell>
          <cell r="K29" t="str">
            <v>DA</v>
          </cell>
          <cell r="L29" t="str">
            <v>Database Administator</v>
          </cell>
          <cell r="M29" t="str">
            <v>N</v>
          </cell>
          <cell r="N29" t="str">
            <v>W</v>
          </cell>
          <cell r="O29">
            <v>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0.55000000000000004</v>
          </cell>
          <cell r="U29" t="str">
            <v>210</v>
          </cell>
          <cell r="V29" t="str">
            <v>101</v>
          </cell>
          <cell r="W29" t="str">
            <v>9098</v>
          </cell>
          <cell r="X29" t="str">
            <v>9098</v>
          </cell>
          <cell r="Y29" t="str">
            <v>9098</v>
          </cell>
          <cell r="Z29" t="str">
            <v>9098</v>
          </cell>
        </row>
        <row r="30">
          <cell r="B30" t="str">
            <v>10257</v>
          </cell>
          <cell r="C30" t="str">
            <v>Ross Finnimore</v>
          </cell>
          <cell r="D30" t="str">
            <v>ROSS</v>
          </cell>
          <cell r="E30" t="str">
            <v>FINNIMORE</v>
          </cell>
          <cell r="F30" t="str">
            <v>SRPA</v>
          </cell>
          <cell r="G30" t="str">
            <v>Senior Programmer Analyst</v>
          </cell>
          <cell r="H30" t="str">
            <v>210</v>
          </cell>
          <cell r="I30" t="str">
            <v>Business Applications</v>
          </cell>
          <cell r="J30" t="str">
            <v>Full Time - Permanent</v>
          </cell>
          <cell r="K30" t="str">
            <v>SPA</v>
          </cell>
          <cell r="L30" t="str">
            <v>Senior Programmer Analyst</v>
          </cell>
          <cell r="M30" t="str">
            <v>N</v>
          </cell>
          <cell r="N30" t="str">
            <v>W</v>
          </cell>
          <cell r="O30">
            <v>35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0.55000000000000004</v>
          </cell>
          <cell r="U30" t="str">
            <v>210</v>
          </cell>
          <cell r="V30" t="str">
            <v>101</v>
          </cell>
          <cell r="W30" t="str">
            <v>9098</v>
          </cell>
          <cell r="X30" t="str">
            <v>9098</v>
          </cell>
          <cell r="Y30" t="str">
            <v>9098</v>
          </cell>
          <cell r="Z30" t="str">
            <v>9098</v>
          </cell>
        </row>
        <row r="31">
          <cell r="B31" t="str">
            <v>10258</v>
          </cell>
          <cell r="C31" t="str">
            <v>James Rees</v>
          </cell>
          <cell r="D31" t="str">
            <v>JAMES</v>
          </cell>
          <cell r="E31" t="str">
            <v>REES</v>
          </cell>
          <cell r="F31" t="str">
            <v>MGRBA</v>
          </cell>
          <cell r="G31" t="str">
            <v>Manager, Business Applications</v>
          </cell>
          <cell r="H31" t="str">
            <v>210</v>
          </cell>
          <cell r="I31" t="str">
            <v>Business Applications</v>
          </cell>
          <cell r="J31" t="str">
            <v>Full Time - Permanent</v>
          </cell>
          <cell r="K31" t="str">
            <v>MBAPPL</v>
          </cell>
          <cell r="L31" t="str">
            <v>Manager, Business Applications</v>
          </cell>
          <cell r="M31" t="str">
            <v>N</v>
          </cell>
          <cell r="N31" t="str">
            <v>P</v>
          </cell>
          <cell r="O31">
            <v>35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0.55000000000000004</v>
          </cell>
          <cell r="U31" t="str">
            <v>210</v>
          </cell>
          <cell r="V31" t="str">
            <v>101</v>
          </cell>
          <cell r="W31" t="str">
            <v>9098</v>
          </cell>
          <cell r="X31" t="str">
            <v>9098</v>
          </cell>
          <cell r="Y31" t="str">
            <v>9098</v>
          </cell>
          <cell r="Z31" t="str">
            <v>9098</v>
          </cell>
        </row>
        <row r="32">
          <cell r="B32" t="str">
            <v>10259</v>
          </cell>
          <cell r="C32" t="str">
            <v>Robert Rohr</v>
          </cell>
          <cell r="D32" t="str">
            <v>ROBERT</v>
          </cell>
          <cell r="E32" t="str">
            <v>ROHR</v>
          </cell>
          <cell r="F32" t="str">
            <v>SRPA</v>
          </cell>
          <cell r="G32" t="str">
            <v>SUPERVISOR, METER COMMUNICATIONS TECHNOLOGY</v>
          </cell>
          <cell r="H32" t="str">
            <v>210</v>
          </cell>
          <cell r="I32" t="str">
            <v>Advance Meter Inventory/Meter Data Management &amp; Repository</v>
          </cell>
          <cell r="J32" t="str">
            <v>Full Time - Permanent</v>
          </cell>
          <cell r="K32" t="str">
            <v>SPA</v>
          </cell>
          <cell r="L32" t="str">
            <v>SUPERVISOR, METER COMMUNICATIONS TECHNOLOGY</v>
          </cell>
          <cell r="M32" t="str">
            <v>N</v>
          </cell>
          <cell r="N32" t="str">
            <v>P</v>
          </cell>
          <cell r="O32">
            <v>35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0.55000000000000004</v>
          </cell>
          <cell r="U32" t="str">
            <v>313</v>
          </cell>
          <cell r="V32" t="str">
            <v>101</v>
          </cell>
          <cell r="W32" t="str">
            <v>9098</v>
          </cell>
          <cell r="X32" t="str">
            <v>9098</v>
          </cell>
          <cell r="Y32">
            <v>5065</v>
          </cell>
          <cell r="Z32">
            <v>5065</v>
          </cell>
        </row>
        <row r="33">
          <cell r="B33" t="str">
            <v>10261</v>
          </cell>
          <cell r="C33" t="str">
            <v>Nirmala Thomas</v>
          </cell>
          <cell r="D33" t="str">
            <v>NIRMALA</v>
          </cell>
          <cell r="E33" t="str">
            <v>THOMAS</v>
          </cell>
          <cell r="F33" t="str">
            <v>SRPA</v>
          </cell>
          <cell r="G33" t="str">
            <v>Senior Programmer Analyst</v>
          </cell>
          <cell r="H33" t="str">
            <v>210</v>
          </cell>
          <cell r="I33" t="str">
            <v>Business Applications</v>
          </cell>
          <cell r="J33" t="str">
            <v>Full Time - Permanent</v>
          </cell>
          <cell r="K33" t="str">
            <v>SPA</v>
          </cell>
          <cell r="L33" t="str">
            <v>Senior Programmer Analyst</v>
          </cell>
          <cell r="M33" t="str">
            <v>N</v>
          </cell>
          <cell r="N33" t="str">
            <v>W</v>
          </cell>
          <cell r="O33">
            <v>35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0.55000000000000004</v>
          </cell>
          <cell r="U33" t="str">
            <v>210</v>
          </cell>
          <cell r="V33" t="str">
            <v>101</v>
          </cell>
          <cell r="W33" t="str">
            <v>9098</v>
          </cell>
          <cell r="X33" t="str">
            <v>9098</v>
          </cell>
          <cell r="Y33" t="str">
            <v>9098</v>
          </cell>
          <cell r="Z33" t="str">
            <v>9098</v>
          </cell>
        </row>
        <row r="34">
          <cell r="B34" t="str">
            <v>10262</v>
          </cell>
          <cell r="C34" t="str">
            <v>Dianne Graves</v>
          </cell>
          <cell r="D34" t="str">
            <v>DIANNE</v>
          </cell>
          <cell r="E34" t="str">
            <v>GRAVES</v>
          </cell>
          <cell r="F34" t="str">
            <v>CONOP</v>
          </cell>
          <cell r="G34" t="str">
            <v>Console Operator</v>
          </cell>
          <cell r="H34" t="str">
            <v>210</v>
          </cell>
          <cell r="I34" t="str">
            <v>Business Applications</v>
          </cell>
          <cell r="J34" t="str">
            <v>Full Time - Permanent</v>
          </cell>
          <cell r="K34" t="str">
            <v>CONOP</v>
          </cell>
          <cell r="L34" t="str">
            <v>Console Operator</v>
          </cell>
          <cell r="M34" t="str">
            <v>B</v>
          </cell>
          <cell r="N34" t="str">
            <v>W</v>
          </cell>
          <cell r="O34">
            <v>35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0.55000000000000004</v>
          </cell>
          <cell r="U34" t="str">
            <v>210</v>
          </cell>
          <cell r="V34" t="str">
            <v>101</v>
          </cell>
          <cell r="W34" t="str">
            <v>9098</v>
          </cell>
          <cell r="X34" t="str">
            <v>9098</v>
          </cell>
          <cell r="Y34" t="str">
            <v>9098</v>
          </cell>
          <cell r="Z34" t="str">
            <v>9098</v>
          </cell>
        </row>
        <row r="35">
          <cell r="B35" t="str">
            <v>10265</v>
          </cell>
          <cell r="C35" t="str">
            <v>Nazira Noormohamed</v>
          </cell>
          <cell r="D35" t="str">
            <v>NAZIRA</v>
          </cell>
          <cell r="E35" t="str">
            <v>NOORMOHAMED</v>
          </cell>
          <cell r="F35" t="str">
            <v>SRPA</v>
          </cell>
          <cell r="G35" t="str">
            <v>Senior Programmer Analyst</v>
          </cell>
          <cell r="H35" t="str">
            <v>210</v>
          </cell>
          <cell r="I35" t="str">
            <v>Business Applications</v>
          </cell>
          <cell r="J35" t="str">
            <v>Full Time - Permanent</v>
          </cell>
          <cell r="K35" t="str">
            <v>SPA</v>
          </cell>
          <cell r="L35" t="str">
            <v>Senior Programmer Analyst</v>
          </cell>
          <cell r="M35" t="str">
            <v>N</v>
          </cell>
          <cell r="N35" t="str">
            <v>W</v>
          </cell>
          <cell r="O35">
            <v>35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0.55000000000000004</v>
          </cell>
          <cell r="U35" t="str">
            <v>210</v>
          </cell>
          <cell r="V35" t="str">
            <v>101</v>
          </cell>
          <cell r="W35" t="str">
            <v>9098</v>
          </cell>
          <cell r="X35" t="str">
            <v>9098</v>
          </cell>
          <cell r="Y35" t="str">
            <v>9098</v>
          </cell>
          <cell r="Z35" t="str">
            <v>9098</v>
          </cell>
        </row>
        <row r="36">
          <cell r="B36" t="str">
            <v>10787</v>
          </cell>
          <cell r="C36" t="str">
            <v>Michelle Wortel</v>
          </cell>
          <cell r="D36" t="str">
            <v>MICHELLE</v>
          </cell>
          <cell r="E36" t="str">
            <v>WORTEL</v>
          </cell>
          <cell r="F36" t="str">
            <v>MBP</v>
          </cell>
          <cell r="G36" t="str">
            <v>Manager, Business Projects</v>
          </cell>
          <cell r="H36" t="str">
            <v>210</v>
          </cell>
          <cell r="I36" t="str">
            <v>Business Projects</v>
          </cell>
          <cell r="J36" t="str">
            <v>Full Time - Permanent</v>
          </cell>
          <cell r="K36" t="str">
            <v>MBP</v>
          </cell>
          <cell r="L36" t="str">
            <v>Manager, Business Projects</v>
          </cell>
          <cell r="M36" t="str">
            <v>N</v>
          </cell>
          <cell r="N36" t="str">
            <v>P</v>
          </cell>
          <cell r="O36">
            <v>35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0.55000000000000004</v>
          </cell>
          <cell r="U36" t="str">
            <v>212</v>
          </cell>
          <cell r="V36" t="str">
            <v>101</v>
          </cell>
          <cell r="W36" t="str">
            <v>9098</v>
          </cell>
          <cell r="X36" t="str">
            <v>9098</v>
          </cell>
          <cell r="Y36">
            <v>9092</v>
          </cell>
          <cell r="Z36">
            <v>9092</v>
          </cell>
        </row>
        <row r="37">
          <cell r="B37" t="str">
            <v>10829</v>
          </cell>
          <cell r="C37" t="str">
            <v>Alan Stewart</v>
          </cell>
          <cell r="D37" t="str">
            <v>ALAN</v>
          </cell>
          <cell r="E37" t="str">
            <v>STEWART</v>
          </cell>
          <cell r="F37" t="str">
            <v>SB-P</v>
          </cell>
          <cell r="G37" t="str">
            <v>Specialist, Business &amp; Project</v>
          </cell>
          <cell r="H37" t="str">
            <v>210</v>
          </cell>
          <cell r="I37" t="str">
            <v>Business Projects</v>
          </cell>
          <cell r="J37" t="str">
            <v>Full Time - Permanent</v>
          </cell>
          <cell r="K37" t="str">
            <v>SB-P</v>
          </cell>
          <cell r="L37" t="str">
            <v>Specialist, Business &amp; Project</v>
          </cell>
          <cell r="M37" t="str">
            <v>N</v>
          </cell>
          <cell r="N37" t="str">
            <v>P</v>
          </cell>
          <cell r="O37">
            <v>35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0.55000000000000004</v>
          </cell>
          <cell r="U37" t="str">
            <v>212</v>
          </cell>
          <cell r="V37" t="str">
            <v>101</v>
          </cell>
          <cell r="W37" t="str">
            <v>9098</v>
          </cell>
          <cell r="X37" t="str">
            <v>9098</v>
          </cell>
          <cell r="Y37">
            <v>9092</v>
          </cell>
          <cell r="Z37">
            <v>9092</v>
          </cell>
        </row>
        <row r="38">
          <cell r="B38" t="str">
            <v>10847</v>
          </cell>
          <cell r="C38" t="str">
            <v>Sudha Marthi</v>
          </cell>
          <cell r="D38" t="str">
            <v>Sudha</v>
          </cell>
          <cell r="E38" t="str">
            <v>Marthi</v>
          </cell>
          <cell r="F38" t="str">
            <v>ANALRD</v>
          </cell>
          <cell r="G38" t="str">
            <v>Analyst, Report Data</v>
          </cell>
          <cell r="H38" t="str">
            <v>210</v>
          </cell>
          <cell r="I38" t="str">
            <v>Business Projects</v>
          </cell>
          <cell r="J38" t="str">
            <v>Full Time - Permanent</v>
          </cell>
          <cell r="K38" t="str">
            <v>ANALRD</v>
          </cell>
          <cell r="L38" t="str">
            <v>Analyst, Report Data</v>
          </cell>
          <cell r="M38" t="str">
            <v>N</v>
          </cell>
          <cell r="N38" t="str">
            <v>P</v>
          </cell>
          <cell r="O38">
            <v>35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0.55000000000000004</v>
          </cell>
          <cell r="U38" t="str">
            <v>212</v>
          </cell>
          <cell r="V38" t="str">
            <v>101</v>
          </cell>
          <cell r="W38" t="str">
            <v>9098</v>
          </cell>
          <cell r="X38" t="str">
            <v>9098</v>
          </cell>
          <cell r="Y38">
            <v>9092</v>
          </cell>
          <cell r="Z38">
            <v>9092</v>
          </cell>
        </row>
        <row r="39">
          <cell r="B39" t="str">
            <v>10857</v>
          </cell>
          <cell r="C39" t="str">
            <v>Mario Cangemi</v>
          </cell>
          <cell r="D39" t="str">
            <v>Mario</v>
          </cell>
          <cell r="E39" t="str">
            <v>Cangemi</v>
          </cell>
          <cell r="F39" t="str">
            <v>DIST</v>
          </cell>
          <cell r="G39" t="str">
            <v>Director, Information Systems &amp; Technology</v>
          </cell>
          <cell r="H39" t="str">
            <v>210</v>
          </cell>
          <cell r="I39" t="str">
            <v>Director IST</v>
          </cell>
          <cell r="J39" t="str">
            <v>Full Time - Permanent</v>
          </cell>
          <cell r="K39" t="str">
            <v>DITS</v>
          </cell>
          <cell r="L39" t="str">
            <v>Director, Information Systems &amp; Technology</v>
          </cell>
          <cell r="M39" t="str">
            <v>N</v>
          </cell>
          <cell r="N39" t="str">
            <v>P</v>
          </cell>
          <cell r="O39">
            <v>35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0.55000000000000004</v>
          </cell>
          <cell r="U39" t="str">
            <v>293</v>
          </cell>
          <cell r="V39" t="str">
            <v>101</v>
          </cell>
          <cell r="W39" t="str">
            <v>5610</v>
          </cell>
          <cell r="X39" t="str">
            <v>5610</v>
          </cell>
          <cell r="Y39">
            <v>9095</v>
          </cell>
          <cell r="Z39">
            <v>9095</v>
          </cell>
        </row>
        <row r="40">
          <cell r="B40" t="str">
            <v>10235</v>
          </cell>
          <cell r="C40" t="str">
            <v>Stanley Coulter</v>
          </cell>
          <cell r="D40" t="str">
            <v>STANLEY</v>
          </cell>
          <cell r="E40" t="str">
            <v>COULTER</v>
          </cell>
          <cell r="F40" t="str">
            <v>PCTECH</v>
          </cell>
          <cell r="G40" t="str">
            <v>PC Technician</v>
          </cell>
          <cell r="H40" t="str">
            <v>211</v>
          </cell>
          <cell r="I40" t="str">
            <v>PC Services</v>
          </cell>
          <cell r="J40" t="str">
            <v>Full Time - Permanent</v>
          </cell>
          <cell r="K40" t="str">
            <v>PCTECH</v>
          </cell>
          <cell r="L40" t="str">
            <v>PC Technician</v>
          </cell>
          <cell r="M40" t="str">
            <v>B</v>
          </cell>
          <cell r="N40" t="str">
            <v>W</v>
          </cell>
          <cell r="O40">
            <v>35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0.55000000000000004</v>
          </cell>
          <cell r="U40" t="str">
            <v>211</v>
          </cell>
          <cell r="V40" t="str">
            <v>101</v>
          </cell>
          <cell r="W40" t="str">
            <v>9099</v>
          </cell>
          <cell r="X40" t="str">
            <v>9099</v>
          </cell>
          <cell r="Y40" t="str">
            <v>9099</v>
          </cell>
          <cell r="Z40" t="str">
            <v>9099</v>
          </cell>
        </row>
        <row r="41">
          <cell r="B41" t="str">
            <v>10263</v>
          </cell>
          <cell r="C41" t="str">
            <v>Katherine Dzierzawski</v>
          </cell>
          <cell r="D41" t="str">
            <v>KATHERINE</v>
          </cell>
          <cell r="E41" t="str">
            <v>DZIERZAWSKI</v>
          </cell>
          <cell r="F41" t="str">
            <v>PCTECH</v>
          </cell>
          <cell r="G41" t="str">
            <v>PC Technician</v>
          </cell>
          <cell r="H41" t="str">
            <v>211</v>
          </cell>
          <cell r="I41" t="str">
            <v>PC Services</v>
          </cell>
          <cell r="J41" t="str">
            <v>Full Time - Permanent</v>
          </cell>
          <cell r="K41" t="str">
            <v>PCTECH</v>
          </cell>
          <cell r="L41" t="str">
            <v>PC Technician</v>
          </cell>
          <cell r="M41" t="str">
            <v>B</v>
          </cell>
          <cell r="N41" t="str">
            <v>W</v>
          </cell>
          <cell r="O41">
            <v>35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0.55000000000000004</v>
          </cell>
          <cell r="U41" t="str">
            <v>211</v>
          </cell>
          <cell r="V41" t="str">
            <v>101</v>
          </cell>
          <cell r="W41" t="str">
            <v>9099</v>
          </cell>
          <cell r="X41" t="str">
            <v>9099</v>
          </cell>
          <cell r="Y41" t="str">
            <v>9099</v>
          </cell>
          <cell r="Z41" t="str">
            <v>9099</v>
          </cell>
        </row>
        <row r="42">
          <cell r="B42" t="str">
            <v>10266</v>
          </cell>
          <cell r="C42" t="str">
            <v>Maria Garito</v>
          </cell>
          <cell r="D42" t="str">
            <v>MARIA</v>
          </cell>
          <cell r="E42" t="str">
            <v>GARITO</v>
          </cell>
          <cell r="F42" t="str">
            <v>WEBDEV</v>
          </cell>
          <cell r="G42" t="str">
            <v>Web Developer</v>
          </cell>
          <cell r="H42" t="str">
            <v>211</v>
          </cell>
          <cell r="I42" t="str">
            <v>PC Services</v>
          </cell>
          <cell r="J42" t="str">
            <v>Full Time - Permanent</v>
          </cell>
          <cell r="K42" t="str">
            <v>WEBDEV</v>
          </cell>
          <cell r="L42" t="str">
            <v>Web Developer</v>
          </cell>
          <cell r="M42" t="str">
            <v>N</v>
          </cell>
          <cell r="N42" t="str">
            <v>W</v>
          </cell>
          <cell r="O42">
            <v>35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0.55000000000000004</v>
          </cell>
          <cell r="U42" t="str">
            <v>211</v>
          </cell>
          <cell r="V42" t="str">
            <v>101</v>
          </cell>
          <cell r="W42" t="str">
            <v>9099</v>
          </cell>
          <cell r="X42" t="str">
            <v>9099</v>
          </cell>
          <cell r="Y42" t="str">
            <v>9099</v>
          </cell>
          <cell r="Z42" t="str">
            <v>9099</v>
          </cell>
        </row>
        <row r="43">
          <cell r="B43" t="str">
            <v>10830</v>
          </cell>
          <cell r="C43" t="str">
            <v>Claudio Palazzo</v>
          </cell>
          <cell r="D43" t="str">
            <v>CLAUDIO</v>
          </cell>
          <cell r="E43" t="str">
            <v>PALAZZO</v>
          </cell>
          <cell r="F43" t="str">
            <v>MTS</v>
          </cell>
          <cell r="G43" t="str">
            <v>Manager, Technical Services</v>
          </cell>
          <cell r="H43" t="str">
            <v>211</v>
          </cell>
          <cell r="I43" t="str">
            <v>PC Services</v>
          </cell>
          <cell r="J43" t="str">
            <v>Full Time - Permanent</v>
          </cell>
          <cell r="K43" t="str">
            <v>MTS</v>
          </cell>
          <cell r="L43" t="str">
            <v>Manager, Technical Services</v>
          </cell>
          <cell r="M43" t="str">
            <v>N</v>
          </cell>
          <cell r="N43" t="str">
            <v>P</v>
          </cell>
          <cell r="O43">
            <v>35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0.55000000000000004</v>
          </cell>
          <cell r="U43" t="str">
            <v>211</v>
          </cell>
          <cell r="V43" t="str">
            <v>101</v>
          </cell>
          <cell r="W43" t="str">
            <v>9099</v>
          </cell>
          <cell r="X43" t="str">
            <v>9099</v>
          </cell>
          <cell r="Y43" t="str">
            <v>9099</v>
          </cell>
          <cell r="Z43" t="str">
            <v>9099</v>
          </cell>
        </row>
        <row r="44">
          <cell r="B44" t="str">
            <v>10868</v>
          </cell>
          <cell r="C44" t="str">
            <v>Dan Cantwell</v>
          </cell>
          <cell r="D44" t="str">
            <v>Dan</v>
          </cell>
          <cell r="E44" t="str">
            <v>Cantwell</v>
          </cell>
          <cell r="F44" t="str">
            <v>NETADMIN</v>
          </cell>
          <cell r="G44" t="str">
            <v>Network Administrator</v>
          </cell>
          <cell r="H44" t="str">
            <v>211</v>
          </cell>
          <cell r="I44" t="str">
            <v>PC Services</v>
          </cell>
          <cell r="J44" t="str">
            <v>Full Time - Permanent</v>
          </cell>
          <cell r="K44" t="str">
            <v>NETADMIN</v>
          </cell>
          <cell r="L44" t="str">
            <v>Network Administrator</v>
          </cell>
          <cell r="M44" t="str">
            <v>N</v>
          </cell>
          <cell r="N44" t="str">
            <v>P</v>
          </cell>
          <cell r="O44">
            <v>35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0.55000000000000004</v>
          </cell>
          <cell r="U44" t="str">
            <v>211</v>
          </cell>
          <cell r="V44" t="str">
            <v>101</v>
          </cell>
          <cell r="W44" t="str">
            <v>9099</v>
          </cell>
          <cell r="X44" t="str">
            <v>9099</v>
          </cell>
          <cell r="Y44" t="str">
            <v>9099</v>
          </cell>
          <cell r="Z44" t="str">
            <v>9099</v>
          </cell>
        </row>
        <row r="45">
          <cell r="B45" t="str">
            <v>10862</v>
          </cell>
          <cell r="C45" t="str">
            <v>Indy Butany-Desouza</v>
          </cell>
          <cell r="D45" t="str">
            <v>Indy</v>
          </cell>
          <cell r="E45" t="str">
            <v>Butany-Desouza</v>
          </cell>
          <cell r="F45" t="str">
            <v>VPREG</v>
          </cell>
          <cell r="G45" t="str">
            <v>VP, Regulatory</v>
          </cell>
          <cell r="H45" t="str">
            <v>291</v>
          </cell>
          <cell r="I45" t="str">
            <v>Regulatory Services</v>
          </cell>
          <cell r="J45" t="str">
            <v>Full Time - Permanent</v>
          </cell>
          <cell r="K45" t="str">
            <v>VPREG</v>
          </cell>
          <cell r="L45" t="str">
            <v>VP, Regulatory</v>
          </cell>
          <cell r="M45" t="str">
            <v>N</v>
          </cell>
          <cell r="N45" t="str">
            <v>P</v>
          </cell>
          <cell r="O45">
            <v>35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0.55000000000000004</v>
          </cell>
          <cell r="U45" t="str">
            <v>201</v>
          </cell>
          <cell r="V45" t="str">
            <v>101</v>
          </cell>
          <cell r="W45" t="str">
            <v>5605</v>
          </cell>
          <cell r="X45" t="str">
            <v>5605</v>
          </cell>
          <cell r="Y45" t="str">
            <v>5605</v>
          </cell>
          <cell r="Z45" t="str">
            <v>5605</v>
          </cell>
        </row>
        <row r="46">
          <cell r="B46" t="str">
            <v>10880</v>
          </cell>
          <cell r="C46" t="str">
            <v>Grant Brooker</v>
          </cell>
          <cell r="D46" t="str">
            <v>GRANT</v>
          </cell>
          <cell r="E46" t="str">
            <v>BROOKER</v>
          </cell>
          <cell r="F46" t="str">
            <v>MREGC</v>
          </cell>
          <cell r="G46" t="str">
            <v>Manager, Regulatory Compliance</v>
          </cell>
          <cell r="H46" t="str">
            <v>291</v>
          </cell>
          <cell r="I46" t="str">
            <v>Regulatory Services</v>
          </cell>
          <cell r="J46" t="str">
            <v>Full Time - Permanent</v>
          </cell>
          <cell r="K46" t="str">
            <v>MREGC</v>
          </cell>
          <cell r="L46" t="str">
            <v>Manager, Regulatory Compliance</v>
          </cell>
          <cell r="M46" t="str">
            <v>N</v>
          </cell>
          <cell r="N46" t="str">
            <v>P</v>
          </cell>
          <cell r="O46">
            <v>35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0.55000000000000004</v>
          </cell>
          <cell r="U46" t="str">
            <v>201</v>
          </cell>
          <cell r="V46" t="str">
            <v>101</v>
          </cell>
          <cell r="W46" t="str">
            <v>5610</v>
          </cell>
          <cell r="X46" t="str">
            <v>5610</v>
          </cell>
          <cell r="Y46" t="str">
            <v>5610</v>
          </cell>
          <cell r="Z46" t="str">
            <v>5610</v>
          </cell>
        </row>
        <row r="47">
          <cell r="B47" t="str">
            <v>10881</v>
          </cell>
          <cell r="C47" t="str">
            <v>Richard Battista</v>
          </cell>
          <cell r="D47" t="str">
            <v>Richard</v>
          </cell>
          <cell r="E47" t="str">
            <v>Battista</v>
          </cell>
          <cell r="F47" t="str">
            <v>DRS</v>
          </cell>
          <cell r="G47" t="str">
            <v>Director, Regulatory Services</v>
          </cell>
          <cell r="H47" t="str">
            <v>291</v>
          </cell>
          <cell r="I47" t="str">
            <v>Regulatory Services</v>
          </cell>
          <cell r="J47" t="str">
            <v>Full Time - Permanent</v>
          </cell>
          <cell r="K47" t="str">
            <v>DRS</v>
          </cell>
          <cell r="L47" t="str">
            <v>Director, Regulatory Services</v>
          </cell>
          <cell r="M47" t="str">
            <v>N</v>
          </cell>
          <cell r="N47" t="str">
            <v>P</v>
          </cell>
          <cell r="O47">
            <v>35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0.55000000000000004</v>
          </cell>
          <cell r="U47" t="str">
            <v>201</v>
          </cell>
          <cell r="V47" t="str">
            <v>101</v>
          </cell>
          <cell r="W47" t="str">
            <v>5610</v>
          </cell>
          <cell r="X47" t="str">
            <v>5610</v>
          </cell>
          <cell r="Y47" t="str">
            <v>5610</v>
          </cell>
          <cell r="Z47" t="str">
            <v>5610</v>
          </cell>
        </row>
        <row r="48">
          <cell r="B48" t="str">
            <v>10007</v>
          </cell>
          <cell r="C48" t="str">
            <v>Sarah Hughes</v>
          </cell>
          <cell r="D48" t="str">
            <v>SARAH</v>
          </cell>
          <cell r="E48" t="str">
            <v>HUGHES</v>
          </cell>
          <cell r="F48" t="str">
            <v>VPFIN</v>
          </cell>
          <cell r="G48" t="str">
            <v>VP, Finance</v>
          </cell>
          <cell r="H48" t="str">
            <v>292</v>
          </cell>
          <cell r="I48" t="str">
            <v>Financial Services</v>
          </cell>
          <cell r="J48" t="str">
            <v>Full Time - Permanent</v>
          </cell>
          <cell r="K48" t="str">
            <v>VPFIN</v>
          </cell>
          <cell r="L48" t="str">
            <v>VP, Finance</v>
          </cell>
          <cell r="M48" t="str">
            <v>N</v>
          </cell>
          <cell r="N48" t="str">
            <v>P</v>
          </cell>
          <cell r="O48">
            <v>35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0.55000000000000004</v>
          </cell>
          <cell r="U48" t="str">
            <v>205</v>
          </cell>
          <cell r="V48" t="str">
            <v>101</v>
          </cell>
          <cell r="W48" t="str">
            <v>5610</v>
          </cell>
          <cell r="X48" t="str">
            <v>5610</v>
          </cell>
          <cell r="Y48">
            <v>5605</v>
          </cell>
          <cell r="Z48">
            <v>5605</v>
          </cell>
        </row>
        <row r="49">
          <cell r="B49" t="str">
            <v>10850</v>
          </cell>
          <cell r="C49" t="str">
            <v>Nathan Cernusca</v>
          </cell>
          <cell r="D49" t="str">
            <v>NATHAN</v>
          </cell>
          <cell r="E49" t="str">
            <v>CERNUSCA</v>
          </cell>
          <cell r="F49" t="str">
            <v>CSR</v>
          </cell>
          <cell r="G49" t="str">
            <v>Customer Service Representative</v>
          </cell>
          <cell r="H49" t="str">
            <v>300</v>
          </cell>
          <cell r="I49" t="str">
            <v>Customer Care - Customer Service</v>
          </cell>
          <cell r="J49" t="str">
            <v>Full Time - Permanent</v>
          </cell>
          <cell r="K49" t="str">
            <v>CSR</v>
          </cell>
          <cell r="L49" t="str">
            <v>Customer Service Representative</v>
          </cell>
          <cell r="M49" t="str">
            <v>B</v>
          </cell>
          <cell r="N49" t="str">
            <v>W</v>
          </cell>
          <cell r="O49">
            <v>35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0.55000000000000004</v>
          </cell>
          <cell r="U49" t="str">
            <v>303</v>
          </cell>
          <cell r="V49" t="str">
            <v>102</v>
          </cell>
          <cell r="W49" t="str">
            <v>9909</v>
          </cell>
          <cell r="X49" t="str">
            <v>9909</v>
          </cell>
          <cell r="Y49" t="str">
            <v>9909</v>
          </cell>
          <cell r="Z49" t="str">
            <v>9909</v>
          </cell>
        </row>
        <row r="50">
          <cell r="B50" t="str">
            <v>10016</v>
          </cell>
          <cell r="C50" t="str">
            <v>Cheryl Statti</v>
          </cell>
          <cell r="D50" t="str">
            <v>CHERYL</v>
          </cell>
          <cell r="E50" t="str">
            <v>STATTI</v>
          </cell>
          <cell r="F50" t="str">
            <v>SCSC</v>
          </cell>
          <cell r="G50" t="str">
            <v>Sr. Customer Serv. Clerk</v>
          </cell>
          <cell r="H50" t="str">
            <v>301</v>
          </cell>
          <cell r="I50" t="str">
            <v>Customer Care - Customer Service</v>
          </cell>
          <cell r="J50" t="str">
            <v>Full Time - Permanent</v>
          </cell>
          <cell r="K50" t="str">
            <v>SRCSC</v>
          </cell>
          <cell r="L50" t="str">
            <v>Sr. Customer Serv. Clerk</v>
          </cell>
          <cell r="M50" t="str">
            <v>B</v>
          </cell>
          <cell r="N50" t="str">
            <v>W</v>
          </cell>
          <cell r="O50">
            <v>35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0.55000000000000004</v>
          </cell>
          <cell r="U50" t="str">
            <v>303</v>
          </cell>
          <cell r="V50" t="str">
            <v>101</v>
          </cell>
          <cell r="W50" t="str">
            <v>9909</v>
          </cell>
          <cell r="X50" t="str">
            <v>9909</v>
          </cell>
          <cell r="Y50" t="str">
            <v>9909</v>
          </cell>
          <cell r="Z50" t="str">
            <v>9909</v>
          </cell>
        </row>
        <row r="51">
          <cell r="B51" t="str">
            <v>10073</v>
          </cell>
          <cell r="C51" t="str">
            <v>Kelley Fitzpatrick</v>
          </cell>
          <cell r="D51" t="str">
            <v>KELLEY</v>
          </cell>
          <cell r="E51" t="str">
            <v>FITZPATRICK</v>
          </cell>
          <cell r="F51" t="str">
            <v>GC11</v>
          </cell>
          <cell r="G51" t="str">
            <v>General Clerk</v>
          </cell>
          <cell r="H51" t="str">
            <v>301</v>
          </cell>
          <cell r="I51" t="str">
            <v>Customer Care - Customer Service</v>
          </cell>
          <cell r="J51" t="str">
            <v>Full Time - Permanent</v>
          </cell>
          <cell r="K51" t="str">
            <v>GCII</v>
          </cell>
          <cell r="L51" t="str">
            <v>General Clerk</v>
          </cell>
          <cell r="M51" t="str">
            <v>B</v>
          </cell>
          <cell r="N51" t="str">
            <v>W</v>
          </cell>
          <cell r="O51">
            <v>35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0.55000000000000004</v>
          </cell>
          <cell r="U51" t="str">
            <v>303</v>
          </cell>
          <cell r="V51" t="str">
            <v>101</v>
          </cell>
          <cell r="W51" t="str">
            <v>9909</v>
          </cell>
          <cell r="X51" t="str">
            <v>9909</v>
          </cell>
          <cell r="Y51" t="str">
            <v>9909</v>
          </cell>
          <cell r="Z51" t="str">
            <v>9909</v>
          </cell>
        </row>
        <row r="52">
          <cell r="B52" t="str">
            <v>10152</v>
          </cell>
          <cell r="C52" t="str">
            <v>Paul Hart</v>
          </cell>
          <cell r="D52" t="str">
            <v>PAUL</v>
          </cell>
          <cell r="E52" t="str">
            <v>HART</v>
          </cell>
          <cell r="F52" t="str">
            <v>SCOLL</v>
          </cell>
          <cell r="G52" t="str">
            <v>Supervisor, Collections</v>
          </cell>
          <cell r="H52" t="str">
            <v>301</v>
          </cell>
          <cell r="I52" t="str">
            <v>Customer Care - Credit and Collections</v>
          </cell>
          <cell r="J52" t="str">
            <v>Full Time - Permanent</v>
          </cell>
          <cell r="K52" t="str">
            <v>SCOLL</v>
          </cell>
          <cell r="L52" t="str">
            <v>Supervisor, Collections</v>
          </cell>
          <cell r="M52" t="str">
            <v>N</v>
          </cell>
          <cell r="N52" t="str">
            <v>P</v>
          </cell>
          <cell r="O52">
            <v>35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0.55000000000000004</v>
          </cell>
          <cell r="U52" t="str">
            <v>305</v>
          </cell>
          <cell r="V52" t="str">
            <v>101</v>
          </cell>
          <cell r="W52" t="str">
            <v>9909</v>
          </cell>
          <cell r="X52" t="str">
            <v>9909</v>
          </cell>
          <cell r="Y52" t="str">
            <v>9909</v>
          </cell>
          <cell r="Z52" t="str">
            <v>9909</v>
          </cell>
        </row>
        <row r="53">
          <cell r="B53" t="str">
            <v>10153</v>
          </cell>
          <cell r="C53" t="str">
            <v>Ann Lahaie</v>
          </cell>
          <cell r="D53" t="str">
            <v>ANN</v>
          </cell>
          <cell r="E53" t="str">
            <v>LAHAIE</v>
          </cell>
          <cell r="F53" t="str">
            <v>CROP</v>
          </cell>
          <cell r="G53" t="str">
            <v>Creditron Operator</v>
          </cell>
          <cell r="H53" t="str">
            <v>301</v>
          </cell>
          <cell r="I53" t="str">
            <v>Customer Care - Customer Service</v>
          </cell>
          <cell r="J53" t="str">
            <v>Full Time - Permanent</v>
          </cell>
          <cell r="K53" t="str">
            <v>CROP</v>
          </cell>
          <cell r="L53" t="str">
            <v>Creditron Operator</v>
          </cell>
          <cell r="M53" t="str">
            <v>B</v>
          </cell>
          <cell r="N53" t="str">
            <v>W</v>
          </cell>
          <cell r="O53">
            <v>35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0.55000000000000004</v>
          </cell>
          <cell r="U53" t="str">
            <v>303</v>
          </cell>
          <cell r="V53" t="str">
            <v>101</v>
          </cell>
          <cell r="W53" t="str">
            <v>9909</v>
          </cell>
          <cell r="X53" t="str">
            <v>9909</v>
          </cell>
          <cell r="Y53" t="str">
            <v>9909</v>
          </cell>
          <cell r="Z53" t="str">
            <v>9909</v>
          </cell>
        </row>
        <row r="54">
          <cell r="B54" t="str">
            <v>10177</v>
          </cell>
          <cell r="C54" t="str">
            <v>Pamela Fazzari</v>
          </cell>
          <cell r="D54" t="str">
            <v>PAMELA</v>
          </cell>
          <cell r="E54" t="str">
            <v>FAZZARI</v>
          </cell>
          <cell r="F54" t="str">
            <v>CLKTY</v>
          </cell>
          <cell r="G54" t="str">
            <v>Collections Clerk</v>
          </cell>
          <cell r="H54" t="str">
            <v>301</v>
          </cell>
          <cell r="I54" t="str">
            <v>Customer Care - Credit and Collections</v>
          </cell>
          <cell r="J54" t="str">
            <v>Full Time - Permanent</v>
          </cell>
          <cell r="K54" t="str">
            <v>CTY</v>
          </cell>
          <cell r="L54" t="str">
            <v>Collections Clerk</v>
          </cell>
          <cell r="M54" t="str">
            <v>B</v>
          </cell>
          <cell r="N54" t="str">
            <v>W</v>
          </cell>
          <cell r="O54">
            <v>35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0.55000000000000004</v>
          </cell>
          <cell r="U54" t="str">
            <v>305</v>
          </cell>
          <cell r="V54" t="str">
            <v>101</v>
          </cell>
          <cell r="W54" t="str">
            <v>9909</v>
          </cell>
          <cell r="X54" t="str">
            <v>9909</v>
          </cell>
          <cell r="Y54" t="str">
            <v>9909</v>
          </cell>
          <cell r="Z54" t="str">
            <v>9909</v>
          </cell>
        </row>
        <row r="55">
          <cell r="B55" t="str">
            <v>10195</v>
          </cell>
          <cell r="C55" t="str">
            <v>Kori-Lynn Sykes</v>
          </cell>
          <cell r="D55" t="str">
            <v>KORI-LYNN</v>
          </cell>
          <cell r="E55" t="str">
            <v>SYKES</v>
          </cell>
          <cell r="F55" t="str">
            <v>GC11</v>
          </cell>
          <cell r="G55" t="str">
            <v>General Clerk</v>
          </cell>
          <cell r="H55" t="str">
            <v>301</v>
          </cell>
          <cell r="I55" t="str">
            <v>Customer Care - Customer Service</v>
          </cell>
          <cell r="J55" t="str">
            <v>Full Time - Permanent</v>
          </cell>
          <cell r="K55" t="str">
            <v>GCII</v>
          </cell>
          <cell r="L55" t="str">
            <v>General Clerk</v>
          </cell>
          <cell r="M55" t="str">
            <v>B</v>
          </cell>
          <cell r="N55" t="str">
            <v>W</v>
          </cell>
          <cell r="O55">
            <v>35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0.55000000000000004</v>
          </cell>
          <cell r="U55" t="str">
            <v>303</v>
          </cell>
          <cell r="V55" t="str">
            <v>101</v>
          </cell>
          <cell r="W55" t="str">
            <v>9909</v>
          </cell>
          <cell r="X55" t="str">
            <v>9909</v>
          </cell>
          <cell r="Y55" t="str">
            <v>9909</v>
          </cell>
          <cell r="Z55" t="str">
            <v>9909</v>
          </cell>
        </row>
        <row r="56">
          <cell r="B56" t="str">
            <v>10197</v>
          </cell>
          <cell r="C56" t="str">
            <v>Jennifer Quinlan</v>
          </cell>
          <cell r="D56" t="str">
            <v>JENNIFER</v>
          </cell>
          <cell r="E56" t="str">
            <v>QUINLAN</v>
          </cell>
          <cell r="F56" t="str">
            <v>GC11</v>
          </cell>
          <cell r="G56" t="str">
            <v>General Clerk</v>
          </cell>
          <cell r="H56" t="str">
            <v>301</v>
          </cell>
          <cell r="I56" t="str">
            <v>Customer Care - Customer Service</v>
          </cell>
          <cell r="J56" t="str">
            <v>Full Time - Permanent</v>
          </cell>
          <cell r="K56" t="str">
            <v>GCII</v>
          </cell>
          <cell r="L56" t="str">
            <v>General Clerk</v>
          </cell>
          <cell r="M56" t="str">
            <v>B</v>
          </cell>
          <cell r="N56" t="str">
            <v>W</v>
          </cell>
          <cell r="O56">
            <v>35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0.55000000000000004</v>
          </cell>
          <cell r="U56" t="str">
            <v>303</v>
          </cell>
          <cell r="V56" t="str">
            <v>101</v>
          </cell>
          <cell r="W56" t="str">
            <v>9909</v>
          </cell>
          <cell r="X56" t="str">
            <v>9909</v>
          </cell>
          <cell r="Y56" t="str">
            <v>9909</v>
          </cell>
          <cell r="Z56" t="str">
            <v>9909</v>
          </cell>
        </row>
        <row r="57">
          <cell r="B57" t="str">
            <v>10205</v>
          </cell>
          <cell r="C57" t="str">
            <v>Norma Wilson</v>
          </cell>
          <cell r="D57" t="str">
            <v>NORMA</v>
          </cell>
          <cell r="E57" t="str">
            <v>WILSON</v>
          </cell>
          <cell r="F57" t="str">
            <v>HBC</v>
          </cell>
          <cell r="G57" t="str">
            <v>Head Billing Clerk</v>
          </cell>
          <cell r="H57" t="str">
            <v>301</v>
          </cell>
          <cell r="I57" t="str">
            <v>Customer Care - Credit and Collections</v>
          </cell>
          <cell r="J57" t="str">
            <v>Full Time - Permanent</v>
          </cell>
          <cell r="K57" t="str">
            <v>HBC</v>
          </cell>
          <cell r="L57" t="str">
            <v>Head Billing Clerk</v>
          </cell>
          <cell r="M57" t="str">
            <v>B</v>
          </cell>
          <cell r="N57" t="str">
            <v>W</v>
          </cell>
          <cell r="O57">
            <v>35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0.55000000000000004</v>
          </cell>
          <cell r="U57" t="str">
            <v>305</v>
          </cell>
          <cell r="V57" t="str">
            <v>101</v>
          </cell>
          <cell r="W57" t="str">
            <v>9909</v>
          </cell>
          <cell r="X57" t="str">
            <v>9909</v>
          </cell>
          <cell r="Y57" t="str">
            <v>9909</v>
          </cell>
          <cell r="Z57" t="str">
            <v>9909</v>
          </cell>
        </row>
        <row r="58">
          <cell r="B58" t="str">
            <v>10206</v>
          </cell>
          <cell r="C58" t="str">
            <v>Christie Stemmler</v>
          </cell>
          <cell r="D58" t="str">
            <v>CHRISTIE</v>
          </cell>
          <cell r="E58" t="str">
            <v>STEMMLER</v>
          </cell>
          <cell r="F58" t="str">
            <v>GC11</v>
          </cell>
          <cell r="G58" t="str">
            <v>General Clerk</v>
          </cell>
          <cell r="H58" t="str">
            <v>301</v>
          </cell>
          <cell r="I58" t="str">
            <v>Customer Care - Customer Service</v>
          </cell>
          <cell r="J58" t="str">
            <v>Full Time - Permanent</v>
          </cell>
          <cell r="K58" t="str">
            <v>GCII</v>
          </cell>
          <cell r="L58" t="str">
            <v>General Clerk</v>
          </cell>
          <cell r="M58" t="str">
            <v>B</v>
          </cell>
          <cell r="N58" t="str">
            <v>W</v>
          </cell>
          <cell r="O58">
            <v>35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0.55000000000000004</v>
          </cell>
          <cell r="U58" t="str">
            <v>303</v>
          </cell>
          <cell r="V58" t="str">
            <v>101</v>
          </cell>
          <cell r="W58" t="str">
            <v>9909</v>
          </cell>
          <cell r="X58" t="str">
            <v>9909</v>
          </cell>
          <cell r="Y58" t="str">
            <v>9909</v>
          </cell>
          <cell r="Z58" t="str">
            <v>9909</v>
          </cell>
        </row>
        <row r="59">
          <cell r="B59" t="str">
            <v>10209</v>
          </cell>
          <cell r="C59" t="str">
            <v>Debra Woodfine</v>
          </cell>
          <cell r="D59" t="str">
            <v>DEBRA</v>
          </cell>
          <cell r="E59" t="str">
            <v>WOODFINE</v>
          </cell>
          <cell r="F59" t="str">
            <v>PACLK</v>
          </cell>
          <cell r="G59" t="str">
            <v>Pre-authorized Clerk</v>
          </cell>
          <cell r="H59" t="str">
            <v>301</v>
          </cell>
          <cell r="I59" t="str">
            <v>Customer Care - Credit and Collections</v>
          </cell>
          <cell r="J59" t="str">
            <v>Full Time - Permanent</v>
          </cell>
          <cell r="K59" t="str">
            <v>PAUC</v>
          </cell>
          <cell r="L59" t="str">
            <v>Pre-authorized Clerk</v>
          </cell>
          <cell r="M59" t="str">
            <v>B</v>
          </cell>
          <cell r="N59" t="str">
            <v>W</v>
          </cell>
          <cell r="O59">
            <v>35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0.55000000000000004</v>
          </cell>
          <cell r="U59" t="str">
            <v>305</v>
          </cell>
          <cell r="V59" t="str">
            <v>101</v>
          </cell>
          <cell r="W59" t="str">
            <v>9909</v>
          </cell>
          <cell r="X59" t="str">
            <v>9909</v>
          </cell>
          <cell r="Y59" t="str">
            <v>9909</v>
          </cell>
          <cell r="Z59" t="str">
            <v>9909</v>
          </cell>
        </row>
        <row r="60">
          <cell r="B60" t="str">
            <v>10212</v>
          </cell>
          <cell r="C60" t="str">
            <v>Dawn Freeman</v>
          </cell>
          <cell r="D60" t="str">
            <v>DAWN</v>
          </cell>
          <cell r="E60" t="str">
            <v>FREEMAN</v>
          </cell>
          <cell r="F60" t="str">
            <v>STENO</v>
          </cell>
          <cell r="G60" t="str">
            <v>Customer Service Co-ordinator</v>
          </cell>
          <cell r="H60" t="str">
            <v>301</v>
          </cell>
          <cell r="I60" t="str">
            <v>Customer Care - Customer Service</v>
          </cell>
          <cell r="J60" t="str">
            <v>Full Time - Permanent</v>
          </cell>
          <cell r="K60" t="str">
            <v>STEN</v>
          </cell>
          <cell r="L60" t="str">
            <v>Customer Service Co-ordinator</v>
          </cell>
          <cell r="M60" t="str">
            <v>B</v>
          </cell>
          <cell r="N60" t="str">
            <v>W</v>
          </cell>
          <cell r="O60">
            <v>35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0.55000000000000004</v>
          </cell>
          <cell r="U60" t="str">
            <v>303</v>
          </cell>
          <cell r="V60" t="str">
            <v>101</v>
          </cell>
          <cell r="W60" t="str">
            <v>9909</v>
          </cell>
          <cell r="X60" t="str">
            <v>9909</v>
          </cell>
          <cell r="Y60" t="str">
            <v>9909</v>
          </cell>
          <cell r="Z60" t="str">
            <v>9909</v>
          </cell>
        </row>
        <row r="61">
          <cell r="B61" t="str">
            <v>10214</v>
          </cell>
          <cell r="C61" t="str">
            <v>Marilyn Conrad</v>
          </cell>
          <cell r="D61" t="str">
            <v>MARILYN</v>
          </cell>
          <cell r="E61" t="str">
            <v>CONRAD</v>
          </cell>
          <cell r="F61" t="str">
            <v>HBC</v>
          </cell>
          <cell r="G61" t="str">
            <v>Head Billing Clerk</v>
          </cell>
          <cell r="H61" t="str">
            <v>301</v>
          </cell>
          <cell r="I61" t="str">
            <v>Customer Care - Credit and Collections</v>
          </cell>
          <cell r="J61" t="str">
            <v>Full Time - Permanent</v>
          </cell>
          <cell r="K61" t="str">
            <v>HBC</v>
          </cell>
          <cell r="L61" t="str">
            <v>Head Billing Clerk</v>
          </cell>
          <cell r="M61" t="str">
            <v>B</v>
          </cell>
          <cell r="N61" t="str">
            <v>W</v>
          </cell>
          <cell r="O61">
            <v>35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0.55000000000000004</v>
          </cell>
          <cell r="U61" t="str">
            <v>305</v>
          </cell>
          <cell r="V61" t="str">
            <v>101</v>
          </cell>
          <cell r="W61" t="str">
            <v>9909</v>
          </cell>
          <cell r="X61" t="str">
            <v>9909</v>
          </cell>
          <cell r="Y61" t="str">
            <v>9909</v>
          </cell>
          <cell r="Z61" t="str">
            <v>9909</v>
          </cell>
        </row>
        <row r="62">
          <cell r="B62" t="str">
            <v>10216</v>
          </cell>
          <cell r="C62" t="str">
            <v>Nadette Drake</v>
          </cell>
          <cell r="D62" t="str">
            <v>NADETTE</v>
          </cell>
          <cell r="E62" t="str">
            <v>DRAKE</v>
          </cell>
          <cell r="F62" t="str">
            <v>CASH</v>
          </cell>
          <cell r="G62" t="str">
            <v>Cashier</v>
          </cell>
          <cell r="H62" t="str">
            <v>301</v>
          </cell>
          <cell r="I62" t="str">
            <v>Customer Care - Customer Service</v>
          </cell>
          <cell r="J62" t="str">
            <v>Full Time - Permanent</v>
          </cell>
          <cell r="K62" t="str">
            <v>CASH</v>
          </cell>
          <cell r="L62" t="str">
            <v>Cashier</v>
          </cell>
          <cell r="M62" t="str">
            <v>B</v>
          </cell>
          <cell r="N62" t="str">
            <v>W</v>
          </cell>
          <cell r="O62">
            <v>35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0.55000000000000004</v>
          </cell>
          <cell r="U62" t="str">
            <v>303</v>
          </cell>
          <cell r="V62" t="str">
            <v>101</v>
          </cell>
          <cell r="W62" t="str">
            <v>9909</v>
          </cell>
          <cell r="X62" t="str">
            <v>9909</v>
          </cell>
          <cell r="Y62" t="str">
            <v>9909</v>
          </cell>
          <cell r="Z62" t="str">
            <v>9909</v>
          </cell>
        </row>
        <row r="63">
          <cell r="B63" t="str">
            <v>10218</v>
          </cell>
          <cell r="C63" t="str">
            <v>Joanne Vandenberg</v>
          </cell>
          <cell r="D63" t="str">
            <v>JOANNE</v>
          </cell>
          <cell r="E63" t="str">
            <v>VANDENBERG</v>
          </cell>
          <cell r="F63" t="str">
            <v>SRCAS</v>
          </cell>
          <cell r="G63" t="str">
            <v>Senior Cashier</v>
          </cell>
          <cell r="H63" t="str">
            <v>301</v>
          </cell>
          <cell r="I63" t="str">
            <v>Customer Care - Customer Service</v>
          </cell>
          <cell r="J63" t="str">
            <v>Full Time - Permanent</v>
          </cell>
          <cell r="K63" t="str">
            <v>SCASH</v>
          </cell>
          <cell r="L63" t="str">
            <v>Senior Cashier</v>
          </cell>
          <cell r="M63" t="str">
            <v>B</v>
          </cell>
          <cell r="N63" t="str">
            <v>W</v>
          </cell>
          <cell r="O63">
            <v>35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0.55000000000000004</v>
          </cell>
          <cell r="U63" t="str">
            <v>303</v>
          </cell>
          <cell r="V63" t="str">
            <v>101</v>
          </cell>
          <cell r="W63" t="str">
            <v>9909</v>
          </cell>
          <cell r="X63" t="str">
            <v>9909</v>
          </cell>
          <cell r="Y63" t="str">
            <v>9909</v>
          </cell>
          <cell r="Z63" t="str">
            <v>9909</v>
          </cell>
        </row>
        <row r="64">
          <cell r="B64" t="str">
            <v>10220</v>
          </cell>
          <cell r="C64" t="str">
            <v>Monica Ashurst</v>
          </cell>
          <cell r="D64" t="str">
            <v>MONICA</v>
          </cell>
          <cell r="E64" t="str">
            <v>ASHURST</v>
          </cell>
          <cell r="F64" t="str">
            <v>CLKTY</v>
          </cell>
          <cell r="G64" t="str">
            <v>Collections Clerk</v>
          </cell>
          <cell r="H64" t="str">
            <v>301</v>
          </cell>
          <cell r="I64" t="str">
            <v>Customer Care - Credit and Collections</v>
          </cell>
          <cell r="J64" t="str">
            <v>Full Time - Permanent</v>
          </cell>
          <cell r="K64" t="str">
            <v>CTY</v>
          </cell>
          <cell r="L64" t="str">
            <v>Collections Clerk</v>
          </cell>
          <cell r="M64" t="str">
            <v>B</v>
          </cell>
          <cell r="N64" t="str">
            <v>W</v>
          </cell>
          <cell r="O64">
            <v>35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0.55000000000000004</v>
          </cell>
          <cell r="U64" t="str">
            <v>305</v>
          </cell>
          <cell r="V64" t="str">
            <v>101</v>
          </cell>
          <cell r="W64" t="str">
            <v>9909</v>
          </cell>
          <cell r="X64" t="str">
            <v>9909</v>
          </cell>
          <cell r="Y64" t="str">
            <v>9909</v>
          </cell>
          <cell r="Z64" t="str">
            <v>9909</v>
          </cell>
        </row>
        <row r="65">
          <cell r="B65" t="str">
            <v>10221</v>
          </cell>
          <cell r="C65" t="str">
            <v>Loretta Taylor</v>
          </cell>
          <cell r="D65" t="str">
            <v>LORETTA</v>
          </cell>
          <cell r="E65" t="str">
            <v>TAYLOR</v>
          </cell>
          <cell r="F65" t="str">
            <v>CLKTY</v>
          </cell>
          <cell r="G65" t="str">
            <v>Collections Clerk</v>
          </cell>
          <cell r="H65" t="str">
            <v>301</v>
          </cell>
          <cell r="I65" t="str">
            <v>Customer Care - Credit and Collections</v>
          </cell>
          <cell r="J65" t="str">
            <v>Full Time - Permanent</v>
          </cell>
          <cell r="K65" t="str">
            <v>CTY</v>
          </cell>
          <cell r="L65" t="str">
            <v>Collections Clerk</v>
          </cell>
          <cell r="M65" t="str">
            <v>B</v>
          </cell>
          <cell r="N65" t="str">
            <v>W</v>
          </cell>
          <cell r="O65">
            <v>35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0.55000000000000004</v>
          </cell>
          <cell r="U65" t="str">
            <v>305</v>
          </cell>
          <cell r="V65" t="str">
            <v>101</v>
          </cell>
          <cell r="W65" t="str">
            <v>9909</v>
          </cell>
          <cell r="X65" t="str">
            <v>9909</v>
          </cell>
          <cell r="Y65" t="str">
            <v>9909</v>
          </cell>
          <cell r="Z65" t="str">
            <v>9909</v>
          </cell>
        </row>
        <row r="66">
          <cell r="B66" t="str">
            <v>10233</v>
          </cell>
          <cell r="C66" t="str">
            <v>Diane Mancini</v>
          </cell>
          <cell r="D66" t="str">
            <v>DIANE</v>
          </cell>
          <cell r="E66" t="str">
            <v>MANCINI</v>
          </cell>
          <cell r="F66" t="str">
            <v>MISBIL</v>
          </cell>
          <cell r="G66" t="str">
            <v>Billing Clerk</v>
          </cell>
          <cell r="H66" t="str">
            <v>301</v>
          </cell>
          <cell r="I66" t="str">
            <v>Customer Care - Billing</v>
          </cell>
          <cell r="J66" t="str">
            <v>Full Time - Permanent</v>
          </cell>
          <cell r="K66" t="str">
            <v>MBILC</v>
          </cell>
          <cell r="L66" t="str">
            <v>Billing Clerk</v>
          </cell>
          <cell r="M66" t="str">
            <v>B</v>
          </cell>
          <cell r="N66" t="str">
            <v>W</v>
          </cell>
          <cell r="O66">
            <v>35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0.55000000000000004</v>
          </cell>
          <cell r="U66" t="str">
            <v>302</v>
          </cell>
          <cell r="V66" t="str">
            <v>101</v>
          </cell>
          <cell r="W66" t="str">
            <v>9909</v>
          </cell>
          <cell r="X66" t="str">
            <v>9909</v>
          </cell>
          <cell r="Y66" t="str">
            <v>9909</v>
          </cell>
          <cell r="Z66" t="str">
            <v>9909</v>
          </cell>
        </row>
        <row r="67">
          <cell r="B67" t="str">
            <v>10237</v>
          </cell>
          <cell r="C67" t="str">
            <v>Christine Meredith</v>
          </cell>
          <cell r="D67" t="str">
            <v>CHRISTINE</v>
          </cell>
          <cell r="E67" t="str">
            <v>MEREDITH</v>
          </cell>
          <cell r="F67" t="str">
            <v>CLKTY</v>
          </cell>
          <cell r="G67" t="str">
            <v>Collections Clerk</v>
          </cell>
          <cell r="H67" t="str">
            <v>301</v>
          </cell>
          <cell r="I67" t="str">
            <v>Customer Care - Credit and Collections</v>
          </cell>
          <cell r="J67" t="str">
            <v>Full Time - Permanent</v>
          </cell>
          <cell r="K67" t="str">
            <v>CTY</v>
          </cell>
          <cell r="L67" t="str">
            <v>Collections Clerk</v>
          </cell>
          <cell r="M67" t="str">
            <v>B</v>
          </cell>
          <cell r="N67" t="str">
            <v>W</v>
          </cell>
          <cell r="O67">
            <v>35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0.55000000000000004</v>
          </cell>
          <cell r="U67" t="str">
            <v>305</v>
          </cell>
          <cell r="V67" t="str">
            <v>101</v>
          </cell>
          <cell r="W67" t="str">
            <v>9909</v>
          </cell>
          <cell r="X67" t="str">
            <v>9909</v>
          </cell>
          <cell r="Y67" t="str">
            <v>9909</v>
          </cell>
          <cell r="Z67" t="str">
            <v>9909</v>
          </cell>
        </row>
        <row r="68">
          <cell r="B68" t="str">
            <v>10758</v>
          </cell>
          <cell r="C68" t="str">
            <v>Donna Potts</v>
          </cell>
          <cell r="D68" t="str">
            <v>DONNA</v>
          </cell>
          <cell r="E68" t="str">
            <v>POTTS</v>
          </cell>
          <cell r="F68" t="str">
            <v>CLKTY</v>
          </cell>
          <cell r="G68" t="str">
            <v>Collections Clerk</v>
          </cell>
          <cell r="H68" t="str">
            <v>301</v>
          </cell>
          <cell r="I68" t="str">
            <v>Customer Care - Credit and Collections</v>
          </cell>
          <cell r="J68" t="str">
            <v>Full Time - Permanent</v>
          </cell>
          <cell r="K68" t="str">
            <v>CTY</v>
          </cell>
          <cell r="L68" t="str">
            <v>Collections Clerk</v>
          </cell>
          <cell r="M68" t="str">
            <v>B</v>
          </cell>
          <cell r="N68" t="str">
            <v>W</v>
          </cell>
          <cell r="O68">
            <v>35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0.55000000000000004</v>
          </cell>
          <cell r="U68" t="str">
            <v>305</v>
          </cell>
          <cell r="V68" t="str">
            <v>101</v>
          </cell>
          <cell r="W68" t="str">
            <v>9909</v>
          </cell>
          <cell r="X68" t="str">
            <v>9909</v>
          </cell>
          <cell r="Y68" t="str">
            <v>9909</v>
          </cell>
          <cell r="Z68" t="str">
            <v>9909</v>
          </cell>
        </row>
        <row r="69">
          <cell r="B69" t="str">
            <v>10097</v>
          </cell>
          <cell r="C69" t="str">
            <v>Sherri Shweihat</v>
          </cell>
          <cell r="D69" t="str">
            <v>SHERRI</v>
          </cell>
          <cell r="E69" t="str">
            <v>SHWEIHAT</v>
          </cell>
          <cell r="F69" t="str">
            <v>MRC</v>
          </cell>
          <cell r="G69" t="str">
            <v>Mail Messenger</v>
          </cell>
          <cell r="H69" t="str">
            <v>302</v>
          </cell>
          <cell r="I69" t="str">
            <v>Customer Care - Billing</v>
          </cell>
          <cell r="J69" t="str">
            <v>Full Time - Permanent</v>
          </cell>
          <cell r="K69" t="str">
            <v>MM</v>
          </cell>
          <cell r="L69" t="str">
            <v>Mail Messenger</v>
          </cell>
          <cell r="M69" t="str">
            <v>B</v>
          </cell>
          <cell r="N69" t="str">
            <v>W</v>
          </cell>
          <cell r="O69">
            <v>35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0.55000000000000004</v>
          </cell>
          <cell r="U69" t="str">
            <v>302</v>
          </cell>
          <cell r="V69" t="str">
            <v>101</v>
          </cell>
          <cell r="W69" t="str">
            <v>9909</v>
          </cell>
          <cell r="X69" t="str">
            <v>9909</v>
          </cell>
          <cell r="Y69" t="str">
            <v>9909</v>
          </cell>
          <cell r="Z69" t="str">
            <v>9909</v>
          </cell>
        </row>
        <row r="70">
          <cell r="B70" t="str">
            <v>10165</v>
          </cell>
          <cell r="C70" t="str">
            <v>Roxanne Felicetti</v>
          </cell>
          <cell r="D70" t="str">
            <v>ROXANNE</v>
          </cell>
          <cell r="E70" t="str">
            <v>FELICETTI</v>
          </cell>
          <cell r="F70" t="str">
            <v>MISBIL</v>
          </cell>
          <cell r="G70" t="str">
            <v>Billing Clerk</v>
          </cell>
          <cell r="H70" t="str">
            <v>302</v>
          </cell>
          <cell r="I70" t="str">
            <v>Customer Care - Billing</v>
          </cell>
          <cell r="J70" t="str">
            <v>Full Time - Permanent</v>
          </cell>
          <cell r="K70" t="str">
            <v>MBILC</v>
          </cell>
          <cell r="L70" t="str">
            <v>Billing Clerk</v>
          </cell>
          <cell r="M70" t="str">
            <v>B</v>
          </cell>
          <cell r="N70" t="str">
            <v>W</v>
          </cell>
          <cell r="O70">
            <v>40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0.55000000000000004</v>
          </cell>
          <cell r="U70" t="str">
            <v>302</v>
          </cell>
          <cell r="V70" t="str">
            <v>101</v>
          </cell>
          <cell r="W70" t="str">
            <v>9909</v>
          </cell>
          <cell r="X70" t="str">
            <v>9909</v>
          </cell>
          <cell r="Y70" t="str">
            <v>9909</v>
          </cell>
          <cell r="Z70" t="str">
            <v>9909</v>
          </cell>
        </row>
        <row r="71">
          <cell r="B71" t="str">
            <v>10171</v>
          </cell>
          <cell r="C71" t="str">
            <v>Patricia Safko</v>
          </cell>
          <cell r="D71" t="str">
            <v>PATRICIA</v>
          </cell>
          <cell r="E71" t="str">
            <v>SAFKO</v>
          </cell>
          <cell r="F71" t="str">
            <v>MISBIL</v>
          </cell>
          <cell r="G71" t="str">
            <v>Billing Clerk</v>
          </cell>
          <cell r="H71" t="str">
            <v>302</v>
          </cell>
          <cell r="I71" t="str">
            <v>Customer Care - Billing</v>
          </cell>
          <cell r="J71" t="str">
            <v>Full Time - Permanent</v>
          </cell>
          <cell r="K71" t="str">
            <v>MBILC</v>
          </cell>
          <cell r="L71" t="str">
            <v>Billing Clerk</v>
          </cell>
          <cell r="M71" t="str">
            <v>B</v>
          </cell>
          <cell r="N71" t="str">
            <v>W</v>
          </cell>
          <cell r="O71">
            <v>35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0.55000000000000004</v>
          </cell>
          <cell r="U71" t="str">
            <v>302</v>
          </cell>
          <cell r="V71" t="str">
            <v>101</v>
          </cell>
          <cell r="W71" t="str">
            <v>9909</v>
          </cell>
          <cell r="X71" t="str">
            <v>9909</v>
          </cell>
          <cell r="Y71" t="str">
            <v>9909</v>
          </cell>
          <cell r="Z71" t="str">
            <v>9909</v>
          </cell>
        </row>
        <row r="72">
          <cell r="B72" t="str">
            <v>10178</v>
          </cell>
          <cell r="C72" t="str">
            <v>Amy Zaitz</v>
          </cell>
          <cell r="D72" t="str">
            <v>AMY</v>
          </cell>
          <cell r="E72" t="str">
            <v>ZAITZ</v>
          </cell>
          <cell r="F72" t="str">
            <v>MRC</v>
          </cell>
          <cell r="G72" t="str">
            <v>Mail Messenger</v>
          </cell>
          <cell r="H72" t="str">
            <v>302</v>
          </cell>
          <cell r="I72" t="str">
            <v>Customer Care - Billing</v>
          </cell>
          <cell r="J72" t="str">
            <v>Full Time - Permanent</v>
          </cell>
          <cell r="K72" t="str">
            <v>MM</v>
          </cell>
          <cell r="L72" t="str">
            <v>Mail Messenger</v>
          </cell>
          <cell r="M72" t="str">
            <v>B</v>
          </cell>
          <cell r="N72" t="str">
            <v>W</v>
          </cell>
          <cell r="O72">
            <v>35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0.55000000000000004</v>
          </cell>
          <cell r="U72" t="str">
            <v>302</v>
          </cell>
          <cell r="V72" t="str">
            <v>101</v>
          </cell>
          <cell r="W72" t="str">
            <v>9909</v>
          </cell>
          <cell r="X72" t="str">
            <v>9909</v>
          </cell>
          <cell r="Y72" t="str">
            <v>9909</v>
          </cell>
          <cell r="Z72" t="str">
            <v>9909</v>
          </cell>
        </row>
        <row r="73">
          <cell r="B73" t="str">
            <v>10179</v>
          </cell>
          <cell r="C73" t="str">
            <v>Jayne Macdonald</v>
          </cell>
          <cell r="D73" t="str">
            <v>JAYNE</v>
          </cell>
          <cell r="E73" t="str">
            <v>MACDONALD</v>
          </cell>
          <cell r="F73" t="str">
            <v>MISBIL</v>
          </cell>
          <cell r="G73" t="str">
            <v>Billing Clerk</v>
          </cell>
          <cell r="H73" t="str">
            <v>302</v>
          </cell>
          <cell r="I73" t="str">
            <v>Customer Care - Billing</v>
          </cell>
          <cell r="J73" t="str">
            <v>Full Time - Permanent</v>
          </cell>
          <cell r="K73" t="str">
            <v>MBILC</v>
          </cell>
          <cell r="L73" t="str">
            <v>Billing Clerk</v>
          </cell>
          <cell r="M73" t="str">
            <v>B</v>
          </cell>
          <cell r="N73" t="str">
            <v>W</v>
          </cell>
          <cell r="O73">
            <v>35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0.55000000000000004</v>
          </cell>
          <cell r="U73" t="str">
            <v>302</v>
          </cell>
          <cell r="V73" t="str">
            <v>101</v>
          </cell>
          <cell r="W73" t="str">
            <v>9909</v>
          </cell>
          <cell r="X73" t="str">
            <v>9909</v>
          </cell>
          <cell r="Y73" t="str">
            <v>9909</v>
          </cell>
          <cell r="Z73" t="str">
            <v>9909</v>
          </cell>
        </row>
        <row r="74">
          <cell r="B74" t="str">
            <v>10181</v>
          </cell>
          <cell r="C74" t="str">
            <v>Marianne Beare</v>
          </cell>
          <cell r="D74" t="str">
            <v>MARIANNE</v>
          </cell>
          <cell r="E74" t="str">
            <v>BEARE</v>
          </cell>
          <cell r="F74" t="str">
            <v>MISBIL</v>
          </cell>
          <cell r="G74" t="str">
            <v>Billing Clerk</v>
          </cell>
          <cell r="H74" t="str">
            <v>302</v>
          </cell>
          <cell r="I74" t="str">
            <v>Customer Care - Billing</v>
          </cell>
          <cell r="J74" t="str">
            <v>Full Time - Permanent</v>
          </cell>
          <cell r="K74" t="str">
            <v>MBILC</v>
          </cell>
          <cell r="L74" t="str">
            <v>Billing Clerk</v>
          </cell>
          <cell r="M74" t="str">
            <v>B</v>
          </cell>
          <cell r="N74" t="str">
            <v>W</v>
          </cell>
          <cell r="O74">
            <v>35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0.55000000000000004</v>
          </cell>
          <cell r="U74" t="str">
            <v>302</v>
          </cell>
          <cell r="V74" t="str">
            <v>101</v>
          </cell>
          <cell r="W74" t="str">
            <v>9909</v>
          </cell>
          <cell r="X74" t="str">
            <v>9909</v>
          </cell>
          <cell r="Y74" t="str">
            <v>9909</v>
          </cell>
          <cell r="Z74" t="str">
            <v>9909</v>
          </cell>
        </row>
        <row r="75">
          <cell r="B75" t="str">
            <v>10183</v>
          </cell>
          <cell r="C75" t="str">
            <v>Cesira Genuardi</v>
          </cell>
          <cell r="D75" t="str">
            <v>Cesira</v>
          </cell>
          <cell r="E75" t="str">
            <v>Genuardi</v>
          </cell>
          <cell r="F75" t="str">
            <v>MISBIL</v>
          </cell>
          <cell r="G75" t="str">
            <v>Billing Clerk</v>
          </cell>
          <cell r="H75" t="str">
            <v>302</v>
          </cell>
          <cell r="I75" t="str">
            <v>Customer Care - Billing</v>
          </cell>
          <cell r="J75" t="str">
            <v>Full Time - Permanent</v>
          </cell>
          <cell r="K75" t="str">
            <v>MBILC</v>
          </cell>
          <cell r="L75" t="str">
            <v>Billing Clerk</v>
          </cell>
          <cell r="M75" t="str">
            <v>B</v>
          </cell>
          <cell r="N75" t="str">
            <v>W</v>
          </cell>
          <cell r="O75">
            <v>35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0.55000000000000004</v>
          </cell>
          <cell r="U75" t="str">
            <v>302</v>
          </cell>
          <cell r="V75" t="str">
            <v>101</v>
          </cell>
          <cell r="W75" t="str">
            <v>9909</v>
          </cell>
          <cell r="X75" t="str">
            <v>9909</v>
          </cell>
          <cell r="Y75" t="str">
            <v>9909</v>
          </cell>
          <cell r="Z75" t="str">
            <v>9909</v>
          </cell>
        </row>
        <row r="76">
          <cell r="B76" t="str">
            <v>10185</v>
          </cell>
          <cell r="C76" t="str">
            <v>Maria Bozzo</v>
          </cell>
          <cell r="D76" t="str">
            <v>MARIA</v>
          </cell>
          <cell r="E76" t="str">
            <v>BOZZO</v>
          </cell>
          <cell r="F76" t="str">
            <v>KCLK</v>
          </cell>
          <cell r="G76" t="str">
            <v>Key Clerk</v>
          </cell>
          <cell r="H76" t="str">
            <v>302</v>
          </cell>
          <cell r="I76" t="str">
            <v>Customer Care - Billing</v>
          </cell>
          <cell r="J76" t="str">
            <v>Full Time - Permanent</v>
          </cell>
          <cell r="K76" t="str">
            <v>KYC</v>
          </cell>
          <cell r="L76" t="str">
            <v>Key Clerk</v>
          </cell>
          <cell r="M76" t="str">
            <v>B</v>
          </cell>
          <cell r="N76" t="str">
            <v>W</v>
          </cell>
          <cell r="O76">
            <v>35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0.55000000000000004</v>
          </cell>
          <cell r="U76" t="str">
            <v>302</v>
          </cell>
          <cell r="V76" t="str">
            <v>101</v>
          </cell>
          <cell r="W76" t="str">
            <v>9909</v>
          </cell>
          <cell r="X76" t="str">
            <v>9909</v>
          </cell>
          <cell r="Y76" t="str">
            <v>9909</v>
          </cell>
          <cell r="Z76" t="str">
            <v>9909</v>
          </cell>
        </row>
        <row r="77">
          <cell r="B77" t="str">
            <v>10188</v>
          </cell>
          <cell r="C77" t="str">
            <v>Dawn Manning</v>
          </cell>
          <cell r="D77" t="str">
            <v>DAWN</v>
          </cell>
          <cell r="E77" t="str">
            <v>MANNING</v>
          </cell>
          <cell r="F77" t="str">
            <v>MISBIL</v>
          </cell>
          <cell r="G77" t="str">
            <v>Billing Clerk</v>
          </cell>
          <cell r="H77" t="str">
            <v>302</v>
          </cell>
          <cell r="I77" t="str">
            <v>Customer Care - Billing</v>
          </cell>
          <cell r="J77" t="str">
            <v>Full Time - Permanent</v>
          </cell>
          <cell r="K77" t="str">
            <v>MBILC</v>
          </cell>
          <cell r="L77" t="str">
            <v>Billing Clerk</v>
          </cell>
          <cell r="M77" t="str">
            <v>B</v>
          </cell>
          <cell r="N77" t="str">
            <v>W</v>
          </cell>
          <cell r="O77">
            <v>35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0.55000000000000004</v>
          </cell>
          <cell r="U77" t="str">
            <v>302</v>
          </cell>
          <cell r="V77" t="str">
            <v>101</v>
          </cell>
          <cell r="W77" t="str">
            <v>9909</v>
          </cell>
          <cell r="X77" t="str">
            <v>9909</v>
          </cell>
          <cell r="Y77" t="str">
            <v>9909</v>
          </cell>
          <cell r="Z77" t="str">
            <v>9909</v>
          </cell>
        </row>
        <row r="78">
          <cell r="B78" t="str">
            <v>10190</v>
          </cell>
          <cell r="C78" t="str">
            <v>Sandra Bell</v>
          </cell>
          <cell r="D78" t="str">
            <v>SANDRA</v>
          </cell>
          <cell r="E78" t="str">
            <v>BELL</v>
          </cell>
          <cell r="F78" t="str">
            <v>MISBIL</v>
          </cell>
          <cell r="G78" t="str">
            <v>Billing Clerk</v>
          </cell>
          <cell r="H78" t="str">
            <v>302</v>
          </cell>
          <cell r="I78" t="str">
            <v>Customer Care - Billing</v>
          </cell>
          <cell r="J78" t="str">
            <v>Full Time - Permanent</v>
          </cell>
          <cell r="K78" t="str">
            <v>MBILC</v>
          </cell>
          <cell r="L78" t="str">
            <v>Billing Clerk</v>
          </cell>
          <cell r="M78" t="str">
            <v>B</v>
          </cell>
          <cell r="N78" t="str">
            <v>W</v>
          </cell>
          <cell r="O78">
            <v>35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0.55000000000000004</v>
          </cell>
          <cell r="U78" t="str">
            <v>302</v>
          </cell>
          <cell r="V78" t="str">
            <v>101</v>
          </cell>
          <cell r="W78" t="str">
            <v>9909</v>
          </cell>
          <cell r="X78" t="str">
            <v>9909</v>
          </cell>
          <cell r="Y78" t="str">
            <v>9909</v>
          </cell>
          <cell r="Z78" t="str">
            <v>9909</v>
          </cell>
        </row>
        <row r="79">
          <cell r="B79" t="str">
            <v>10217</v>
          </cell>
          <cell r="C79" t="str">
            <v>Susan Speziale</v>
          </cell>
          <cell r="D79" t="str">
            <v>SUSAN</v>
          </cell>
          <cell r="E79" t="str">
            <v>SPEZIALE</v>
          </cell>
          <cell r="F79" t="str">
            <v>MISBIL</v>
          </cell>
          <cell r="G79" t="str">
            <v>Billing Clerk</v>
          </cell>
          <cell r="H79" t="str">
            <v>302</v>
          </cell>
          <cell r="I79" t="str">
            <v>Customer Care - Billing</v>
          </cell>
          <cell r="J79" t="str">
            <v>Full Time - Permanent</v>
          </cell>
          <cell r="K79" t="str">
            <v>MBILC</v>
          </cell>
          <cell r="L79" t="str">
            <v>Billing Clerk</v>
          </cell>
          <cell r="M79" t="str">
            <v>B</v>
          </cell>
          <cell r="N79" t="str">
            <v>W</v>
          </cell>
          <cell r="O79">
            <v>35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0.55000000000000004</v>
          </cell>
          <cell r="U79" t="str">
            <v>302</v>
          </cell>
          <cell r="V79" t="str">
            <v>101</v>
          </cell>
          <cell r="W79" t="str">
            <v>9909</v>
          </cell>
          <cell r="X79" t="str">
            <v>9909</v>
          </cell>
          <cell r="Y79" t="str">
            <v>9909</v>
          </cell>
          <cell r="Z79" t="str">
            <v>9909</v>
          </cell>
        </row>
        <row r="80">
          <cell r="B80" t="str">
            <v>10219</v>
          </cell>
          <cell r="C80" t="str">
            <v>Catherine Livingstone</v>
          </cell>
          <cell r="D80" t="str">
            <v>CATHERINE</v>
          </cell>
          <cell r="E80" t="str">
            <v>LIVINGSTONE</v>
          </cell>
          <cell r="F80" t="str">
            <v>SBILL</v>
          </cell>
          <cell r="G80" t="str">
            <v>Supervisor, Billing</v>
          </cell>
          <cell r="H80" t="str">
            <v>302</v>
          </cell>
          <cell r="I80" t="str">
            <v>Customer Care - Billing</v>
          </cell>
          <cell r="J80" t="str">
            <v>Full Time - Permanent</v>
          </cell>
          <cell r="K80" t="str">
            <v>SBILL</v>
          </cell>
          <cell r="L80" t="str">
            <v>Supervisor, Billing</v>
          </cell>
          <cell r="M80" t="str">
            <v>N</v>
          </cell>
          <cell r="N80" t="str">
            <v>P</v>
          </cell>
          <cell r="O80">
            <v>35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0.55000000000000004</v>
          </cell>
          <cell r="U80" t="str">
            <v>302</v>
          </cell>
          <cell r="V80" t="str">
            <v>101</v>
          </cell>
          <cell r="W80" t="str">
            <v>9909</v>
          </cell>
          <cell r="X80" t="str">
            <v>9909</v>
          </cell>
          <cell r="Y80" t="str">
            <v>9909</v>
          </cell>
          <cell r="Z80" t="str">
            <v>9909</v>
          </cell>
        </row>
        <row r="81">
          <cell r="B81" t="str">
            <v>10226</v>
          </cell>
          <cell r="C81" t="str">
            <v>Karen Thorne</v>
          </cell>
          <cell r="D81" t="str">
            <v>KAREN</v>
          </cell>
          <cell r="E81" t="str">
            <v>THORNE</v>
          </cell>
          <cell r="F81" t="str">
            <v>MISBIL</v>
          </cell>
          <cell r="G81" t="str">
            <v>Billing Clerk</v>
          </cell>
          <cell r="H81" t="str">
            <v>302</v>
          </cell>
          <cell r="I81" t="str">
            <v>Customer Care - Billing</v>
          </cell>
          <cell r="J81" t="str">
            <v>Full Time - Permanent</v>
          </cell>
          <cell r="K81" t="str">
            <v>MBILC</v>
          </cell>
          <cell r="L81" t="str">
            <v>Billing Clerk</v>
          </cell>
          <cell r="M81" t="str">
            <v>B</v>
          </cell>
          <cell r="N81" t="str">
            <v>W</v>
          </cell>
          <cell r="O81">
            <v>35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0.55000000000000004</v>
          </cell>
          <cell r="U81" t="str">
            <v>302</v>
          </cell>
          <cell r="V81" t="str">
            <v>101</v>
          </cell>
          <cell r="W81" t="str">
            <v>9909</v>
          </cell>
          <cell r="X81" t="str">
            <v>9909</v>
          </cell>
          <cell r="Y81" t="str">
            <v>9909</v>
          </cell>
          <cell r="Z81" t="str">
            <v>9909</v>
          </cell>
        </row>
        <row r="82">
          <cell r="B82" t="str">
            <v>10023</v>
          </cell>
          <cell r="C82" t="str">
            <v>Carol Beauparlant</v>
          </cell>
          <cell r="D82" t="str">
            <v>CAROL</v>
          </cell>
          <cell r="E82" t="str">
            <v>BEAUPARLANT</v>
          </cell>
          <cell r="F82" t="str">
            <v>CSR</v>
          </cell>
          <cell r="G82" t="str">
            <v>Customer Service Representative</v>
          </cell>
          <cell r="H82" t="str">
            <v>303</v>
          </cell>
          <cell r="I82" t="str">
            <v>Customer Care - Customer Service</v>
          </cell>
          <cell r="J82" t="str">
            <v>Full Time - Permanent</v>
          </cell>
          <cell r="K82" t="str">
            <v>CSR</v>
          </cell>
          <cell r="L82" t="str">
            <v>Customer Service Representative</v>
          </cell>
          <cell r="M82" t="str">
            <v>B</v>
          </cell>
          <cell r="N82" t="str">
            <v>W</v>
          </cell>
          <cell r="O82">
            <v>36.25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0.55000000000000004</v>
          </cell>
          <cell r="U82" t="str">
            <v>303</v>
          </cell>
          <cell r="V82" t="str">
            <v>102</v>
          </cell>
          <cell r="W82" t="str">
            <v>9909</v>
          </cell>
          <cell r="X82" t="str">
            <v>9909</v>
          </cell>
          <cell r="Y82" t="str">
            <v>9909</v>
          </cell>
          <cell r="Z82" t="str">
            <v>9909</v>
          </cell>
        </row>
        <row r="83">
          <cell r="B83" t="str">
            <v>10048</v>
          </cell>
          <cell r="C83" t="str">
            <v>Patricia Price</v>
          </cell>
          <cell r="D83" t="str">
            <v>PATRICIA</v>
          </cell>
          <cell r="E83" t="str">
            <v>PRICE</v>
          </cell>
          <cell r="F83" t="str">
            <v>MV90</v>
          </cell>
          <cell r="G83" t="str">
            <v>MV90 Operator</v>
          </cell>
          <cell r="H83" t="str">
            <v>303</v>
          </cell>
          <cell r="I83" t="str">
            <v>MV90</v>
          </cell>
          <cell r="J83" t="str">
            <v>Full Time - Permanent</v>
          </cell>
          <cell r="K83" t="str">
            <v>MV90</v>
          </cell>
          <cell r="L83" t="str">
            <v>MV90 Operator</v>
          </cell>
          <cell r="M83" t="str">
            <v>B</v>
          </cell>
          <cell r="N83" t="str">
            <v>W</v>
          </cell>
          <cell r="O83">
            <v>35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0.55000000000000004</v>
          </cell>
          <cell r="U83" t="str">
            <v>315</v>
          </cell>
          <cell r="V83" t="str">
            <v>101</v>
          </cell>
          <cell r="W83" t="str">
            <v>5065</v>
          </cell>
          <cell r="X83" t="str">
            <v>5065</v>
          </cell>
          <cell r="Y83" t="str">
            <v>5065</v>
          </cell>
          <cell r="Z83" t="str">
            <v>5065</v>
          </cell>
        </row>
        <row r="84">
          <cell r="B84" t="str">
            <v>10052</v>
          </cell>
          <cell r="C84" t="str">
            <v>Celia Zanatta</v>
          </cell>
          <cell r="D84" t="str">
            <v>CELIA</v>
          </cell>
          <cell r="E84" t="str">
            <v>ZANATTA</v>
          </cell>
          <cell r="F84" t="str">
            <v>CSR</v>
          </cell>
          <cell r="G84" t="str">
            <v>Customer Service Representative</v>
          </cell>
          <cell r="H84" t="str">
            <v>303</v>
          </cell>
          <cell r="I84" t="str">
            <v>Customer Care - Customer Service</v>
          </cell>
          <cell r="J84" t="str">
            <v>Full Time - Permanent</v>
          </cell>
          <cell r="K84" t="str">
            <v>CSR</v>
          </cell>
          <cell r="L84" t="str">
            <v>Customer Service Representative</v>
          </cell>
          <cell r="M84" t="str">
            <v>B</v>
          </cell>
          <cell r="N84" t="str">
            <v>W</v>
          </cell>
          <cell r="O84">
            <v>36.25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0.55000000000000004</v>
          </cell>
          <cell r="U84" t="str">
            <v>303</v>
          </cell>
          <cell r="V84" t="str">
            <v>102</v>
          </cell>
          <cell r="W84" t="str">
            <v>9909</v>
          </cell>
          <cell r="X84" t="str">
            <v>9909</v>
          </cell>
          <cell r="Y84" t="str">
            <v>9909</v>
          </cell>
          <cell r="Z84" t="str">
            <v>9909</v>
          </cell>
        </row>
        <row r="85">
          <cell r="B85" t="str">
            <v>10123</v>
          </cell>
          <cell r="C85" t="str">
            <v>Jane Humphries</v>
          </cell>
          <cell r="D85" t="str">
            <v>JANE</v>
          </cell>
          <cell r="E85" t="str">
            <v>HUMPHRIES</v>
          </cell>
          <cell r="F85" t="str">
            <v>CSR</v>
          </cell>
          <cell r="G85" t="str">
            <v>Customer Service Representative</v>
          </cell>
          <cell r="H85" t="str">
            <v>303</v>
          </cell>
          <cell r="I85" t="str">
            <v>Customer Care - Customer Service</v>
          </cell>
          <cell r="J85" t="str">
            <v>Full Time - Permanent</v>
          </cell>
          <cell r="K85" t="str">
            <v>CSR</v>
          </cell>
          <cell r="L85" t="str">
            <v>Customer Service Representative</v>
          </cell>
          <cell r="M85" t="str">
            <v>B</v>
          </cell>
          <cell r="N85" t="str">
            <v>W</v>
          </cell>
          <cell r="O85">
            <v>36.25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0.55000000000000004</v>
          </cell>
          <cell r="U85" t="str">
            <v>303</v>
          </cell>
          <cell r="V85" t="str">
            <v>102</v>
          </cell>
          <cell r="W85" t="str">
            <v>9909</v>
          </cell>
          <cell r="X85" t="str">
            <v>9909</v>
          </cell>
          <cell r="Y85" t="str">
            <v>9909</v>
          </cell>
          <cell r="Z85" t="str">
            <v>9909</v>
          </cell>
        </row>
        <row r="86">
          <cell r="B86" t="str">
            <v>10139</v>
          </cell>
          <cell r="C86" t="str">
            <v>Kim Neufeld</v>
          </cell>
          <cell r="D86" t="str">
            <v>KIM</v>
          </cell>
          <cell r="E86" t="str">
            <v>NEUFELD</v>
          </cell>
          <cell r="F86" t="str">
            <v>CSR</v>
          </cell>
          <cell r="G86" t="str">
            <v>Customer Service Representative</v>
          </cell>
          <cell r="H86" t="str">
            <v>303</v>
          </cell>
          <cell r="I86" t="str">
            <v>Customer Care - Customer Service</v>
          </cell>
          <cell r="J86" t="str">
            <v>Full Time - Permanent</v>
          </cell>
          <cell r="K86" t="str">
            <v>CSR</v>
          </cell>
          <cell r="L86" t="str">
            <v>Customer Service Representative</v>
          </cell>
          <cell r="M86" t="str">
            <v>B</v>
          </cell>
          <cell r="N86" t="str">
            <v>W</v>
          </cell>
          <cell r="O86">
            <v>36.25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0.55000000000000004</v>
          </cell>
          <cell r="U86" t="str">
            <v>303</v>
          </cell>
          <cell r="V86" t="str">
            <v>102</v>
          </cell>
          <cell r="W86" t="str">
            <v>9909</v>
          </cell>
          <cell r="X86" t="str">
            <v>9909</v>
          </cell>
          <cell r="Y86" t="str">
            <v>9909</v>
          </cell>
          <cell r="Z86" t="str">
            <v>9909</v>
          </cell>
        </row>
        <row r="87">
          <cell r="B87" t="str">
            <v>10154</v>
          </cell>
          <cell r="C87" t="str">
            <v>John Stevenson</v>
          </cell>
          <cell r="D87" t="str">
            <v>JOHN</v>
          </cell>
          <cell r="E87" t="str">
            <v>STEVENSON</v>
          </cell>
          <cell r="F87" t="str">
            <v>SCUS1</v>
          </cell>
          <cell r="G87" t="str">
            <v>Supervisor, Customer Services</v>
          </cell>
          <cell r="H87" t="str">
            <v>303</v>
          </cell>
          <cell r="I87" t="str">
            <v>Customer Care - Customer Service</v>
          </cell>
          <cell r="J87" t="str">
            <v>Full Time - Permanent</v>
          </cell>
          <cell r="K87" t="str">
            <v>SCS</v>
          </cell>
          <cell r="L87" t="str">
            <v>Supervisor, Customer Services</v>
          </cell>
          <cell r="M87" t="str">
            <v>N</v>
          </cell>
          <cell r="N87" t="str">
            <v>P</v>
          </cell>
          <cell r="O87">
            <v>35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0.55000000000000004</v>
          </cell>
          <cell r="U87" t="str">
            <v>303</v>
          </cell>
          <cell r="V87" t="str">
            <v>101</v>
          </cell>
          <cell r="W87" t="str">
            <v>9909</v>
          </cell>
          <cell r="X87" t="str">
            <v>9909</v>
          </cell>
          <cell r="Y87" t="str">
            <v>9909</v>
          </cell>
          <cell r="Z87" t="str">
            <v>9909</v>
          </cell>
        </row>
        <row r="88">
          <cell r="B88" t="str">
            <v>10155</v>
          </cell>
          <cell r="C88" t="str">
            <v>Ella Rayner</v>
          </cell>
          <cell r="D88" t="str">
            <v>ELLA</v>
          </cell>
          <cell r="E88" t="str">
            <v>RAYNER</v>
          </cell>
          <cell r="F88" t="str">
            <v>CSR</v>
          </cell>
          <cell r="G88" t="str">
            <v>Customer Service Representative</v>
          </cell>
          <cell r="H88" t="str">
            <v>303</v>
          </cell>
          <cell r="I88" t="str">
            <v>Customer Care - Customer Service</v>
          </cell>
          <cell r="J88" t="str">
            <v>Full Time - Permanent</v>
          </cell>
          <cell r="K88" t="str">
            <v>CSR</v>
          </cell>
          <cell r="L88" t="str">
            <v>Customer Service Representative</v>
          </cell>
          <cell r="M88" t="str">
            <v>B</v>
          </cell>
          <cell r="N88" t="str">
            <v>W</v>
          </cell>
          <cell r="O88">
            <v>35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0.55000000000000004</v>
          </cell>
          <cell r="U88" t="str">
            <v>303</v>
          </cell>
          <cell r="V88" t="str">
            <v>102</v>
          </cell>
          <cell r="W88" t="str">
            <v>9909</v>
          </cell>
          <cell r="X88" t="str">
            <v>9909</v>
          </cell>
          <cell r="Y88" t="str">
            <v>9909</v>
          </cell>
          <cell r="Z88" t="str">
            <v>9909</v>
          </cell>
        </row>
        <row r="89">
          <cell r="B89" t="str">
            <v>10156</v>
          </cell>
          <cell r="C89" t="str">
            <v>Darlene Pearson</v>
          </cell>
          <cell r="D89" t="str">
            <v>DARLENE</v>
          </cell>
          <cell r="E89" t="str">
            <v>PEARSON</v>
          </cell>
          <cell r="F89" t="str">
            <v>CSR</v>
          </cell>
          <cell r="G89" t="str">
            <v>Customer Service Representative</v>
          </cell>
          <cell r="H89" t="str">
            <v>303</v>
          </cell>
          <cell r="I89" t="str">
            <v>Customer Care - Customer Service</v>
          </cell>
          <cell r="J89" t="str">
            <v>Full Time - Permanent</v>
          </cell>
          <cell r="K89" t="str">
            <v>CSR</v>
          </cell>
          <cell r="L89" t="str">
            <v>Customer Service Representative</v>
          </cell>
          <cell r="M89" t="str">
            <v>B</v>
          </cell>
          <cell r="N89" t="str">
            <v>W</v>
          </cell>
          <cell r="O89">
            <v>36.25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0.55000000000000004</v>
          </cell>
          <cell r="U89" t="str">
            <v>303</v>
          </cell>
          <cell r="V89" t="str">
            <v>102</v>
          </cell>
          <cell r="W89" t="str">
            <v>9909</v>
          </cell>
          <cell r="X89" t="str">
            <v>9909</v>
          </cell>
          <cell r="Y89" t="str">
            <v>9909</v>
          </cell>
          <cell r="Z89" t="str">
            <v>9909</v>
          </cell>
        </row>
        <row r="90">
          <cell r="B90" t="str">
            <v>10162</v>
          </cell>
          <cell r="C90" t="str">
            <v>Tej Karupen</v>
          </cell>
          <cell r="D90" t="str">
            <v>TEJ</v>
          </cell>
          <cell r="E90" t="str">
            <v>KARUPEN</v>
          </cell>
          <cell r="F90" t="str">
            <v>CSR</v>
          </cell>
          <cell r="G90" t="str">
            <v>Customer Service Representative</v>
          </cell>
          <cell r="H90" t="str">
            <v>303</v>
          </cell>
          <cell r="I90" t="str">
            <v>Customer Care - Customer Service</v>
          </cell>
          <cell r="J90" t="str">
            <v>Full Time - Permanent</v>
          </cell>
          <cell r="K90" t="str">
            <v>CSR</v>
          </cell>
          <cell r="L90" t="str">
            <v>Customer Service Representative</v>
          </cell>
          <cell r="M90" t="str">
            <v>B</v>
          </cell>
          <cell r="N90" t="str">
            <v>W</v>
          </cell>
          <cell r="O90">
            <v>35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0.55000000000000004</v>
          </cell>
          <cell r="U90" t="str">
            <v>303</v>
          </cell>
          <cell r="V90" t="str">
            <v>102</v>
          </cell>
          <cell r="W90" t="str">
            <v>9909</v>
          </cell>
          <cell r="X90" t="str">
            <v>9909</v>
          </cell>
          <cell r="Y90" t="str">
            <v>9909</v>
          </cell>
          <cell r="Z90" t="str">
            <v>9909</v>
          </cell>
        </row>
        <row r="91">
          <cell r="B91" t="str">
            <v>10173</v>
          </cell>
          <cell r="C91" t="str">
            <v>Kim Deabreu</v>
          </cell>
          <cell r="D91" t="str">
            <v>KIM</v>
          </cell>
          <cell r="E91" t="str">
            <v>DEABREU</v>
          </cell>
          <cell r="F91" t="str">
            <v>GC11</v>
          </cell>
          <cell r="G91" t="str">
            <v>Billing Clerk</v>
          </cell>
          <cell r="H91" t="str">
            <v>303</v>
          </cell>
          <cell r="I91" t="str">
            <v>Customer Care - Billing</v>
          </cell>
          <cell r="J91" t="str">
            <v>Full Time - Permanent</v>
          </cell>
          <cell r="K91" t="str">
            <v>GCII</v>
          </cell>
          <cell r="L91" t="str">
            <v>Billing Clerk</v>
          </cell>
          <cell r="M91" t="str">
            <v>B</v>
          </cell>
          <cell r="N91" t="str">
            <v>W</v>
          </cell>
          <cell r="O91">
            <v>35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0.55000000000000004</v>
          </cell>
          <cell r="U91" t="str">
            <v>302</v>
          </cell>
          <cell r="V91" t="str">
            <v>102</v>
          </cell>
          <cell r="W91" t="str">
            <v>9909</v>
          </cell>
          <cell r="X91" t="str">
            <v>9909</v>
          </cell>
          <cell r="Y91" t="str">
            <v>9909</v>
          </cell>
          <cell r="Z91" t="str">
            <v>9909</v>
          </cell>
        </row>
        <row r="92">
          <cell r="B92" t="str">
            <v>10189</v>
          </cell>
          <cell r="C92" t="str">
            <v>Ian Elsasser</v>
          </cell>
          <cell r="D92" t="str">
            <v>IAN</v>
          </cell>
          <cell r="E92" t="str">
            <v>ELSASSER</v>
          </cell>
          <cell r="F92" t="str">
            <v>CSR</v>
          </cell>
          <cell r="G92" t="str">
            <v>Customer Service Representative</v>
          </cell>
          <cell r="H92" t="str">
            <v>303</v>
          </cell>
          <cell r="I92" t="str">
            <v>Customer Care - Customer Service</v>
          </cell>
          <cell r="J92" t="str">
            <v>Full Time - Permanent</v>
          </cell>
          <cell r="K92" t="str">
            <v>CSR</v>
          </cell>
          <cell r="L92" t="str">
            <v>Customer Service Representative</v>
          </cell>
          <cell r="M92" t="str">
            <v>B</v>
          </cell>
          <cell r="N92" t="str">
            <v>W</v>
          </cell>
          <cell r="O92">
            <v>35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0.55000000000000004</v>
          </cell>
          <cell r="U92" t="str">
            <v>303</v>
          </cell>
          <cell r="V92" t="str">
            <v>102</v>
          </cell>
          <cell r="W92" t="str">
            <v>9909</v>
          </cell>
          <cell r="X92" t="str">
            <v>9909</v>
          </cell>
          <cell r="Y92" t="str">
            <v>9909</v>
          </cell>
          <cell r="Z92" t="str">
            <v>9909</v>
          </cell>
        </row>
        <row r="93">
          <cell r="B93" t="str">
            <v>10199</v>
          </cell>
          <cell r="C93" t="str">
            <v>Monica Doherty</v>
          </cell>
          <cell r="D93" t="str">
            <v>MONICA</v>
          </cell>
          <cell r="E93" t="str">
            <v>DOHERTY</v>
          </cell>
          <cell r="F93" t="str">
            <v>CSR</v>
          </cell>
          <cell r="G93" t="str">
            <v>Customer Service Representative</v>
          </cell>
          <cell r="H93" t="str">
            <v>303</v>
          </cell>
          <cell r="I93" t="str">
            <v>Customer Care - Customer Service</v>
          </cell>
          <cell r="J93" t="str">
            <v>Full Time - Permanent</v>
          </cell>
          <cell r="K93" t="str">
            <v>CSR</v>
          </cell>
          <cell r="L93" t="str">
            <v>Customer Service Representative</v>
          </cell>
          <cell r="M93" t="str">
            <v>B</v>
          </cell>
          <cell r="N93" t="str">
            <v>W</v>
          </cell>
          <cell r="O93">
            <v>36.25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0.55000000000000004</v>
          </cell>
          <cell r="U93" t="str">
            <v>303</v>
          </cell>
          <cell r="V93" t="str">
            <v>102</v>
          </cell>
          <cell r="W93" t="str">
            <v>9909</v>
          </cell>
          <cell r="X93" t="str">
            <v>9909</v>
          </cell>
          <cell r="Y93" t="str">
            <v>9909</v>
          </cell>
          <cell r="Z93" t="str">
            <v>9909</v>
          </cell>
        </row>
        <row r="94">
          <cell r="B94" t="str">
            <v>10210</v>
          </cell>
          <cell r="C94" t="str">
            <v>Catherine Szpytma</v>
          </cell>
          <cell r="D94" t="str">
            <v>CATHERINE</v>
          </cell>
          <cell r="E94" t="str">
            <v>SZPYTMA</v>
          </cell>
          <cell r="F94" t="str">
            <v>CSR</v>
          </cell>
          <cell r="G94" t="str">
            <v>Customer Service Representative</v>
          </cell>
          <cell r="H94" t="str">
            <v>303</v>
          </cell>
          <cell r="I94" t="str">
            <v>Customer Care - Customer Service</v>
          </cell>
          <cell r="J94" t="str">
            <v>Full Time - Permanent</v>
          </cell>
          <cell r="K94" t="str">
            <v>CSR</v>
          </cell>
          <cell r="L94" t="str">
            <v>Customer Service Representative</v>
          </cell>
          <cell r="M94" t="str">
            <v>B</v>
          </cell>
          <cell r="N94" t="str">
            <v>W</v>
          </cell>
          <cell r="O94">
            <v>35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0.55000000000000004</v>
          </cell>
          <cell r="U94" t="str">
            <v>303</v>
          </cell>
          <cell r="V94" t="str">
            <v>102</v>
          </cell>
          <cell r="W94" t="str">
            <v>9909</v>
          </cell>
          <cell r="X94" t="str">
            <v>9909</v>
          </cell>
          <cell r="Y94" t="str">
            <v>9909</v>
          </cell>
          <cell r="Z94" t="str">
            <v>9909</v>
          </cell>
        </row>
        <row r="95">
          <cell r="B95" t="str">
            <v>10222</v>
          </cell>
          <cell r="C95" t="str">
            <v>Sheila Whitney</v>
          </cell>
          <cell r="D95" t="str">
            <v>SHEILA</v>
          </cell>
          <cell r="E95" t="str">
            <v>WHITNEY</v>
          </cell>
          <cell r="F95" t="str">
            <v>CSR</v>
          </cell>
          <cell r="G95" t="str">
            <v>Customer Service Representative</v>
          </cell>
          <cell r="H95" t="str">
            <v>303</v>
          </cell>
          <cell r="I95" t="str">
            <v>Customer Care - Customer Service</v>
          </cell>
          <cell r="J95" t="str">
            <v>Full Time - Permanent</v>
          </cell>
          <cell r="K95" t="str">
            <v>CSR</v>
          </cell>
          <cell r="L95" t="str">
            <v>Customer Service Representative</v>
          </cell>
          <cell r="M95" t="str">
            <v>B</v>
          </cell>
          <cell r="N95" t="str">
            <v>W</v>
          </cell>
          <cell r="O95">
            <v>35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0.55000000000000004</v>
          </cell>
          <cell r="U95" t="str">
            <v>303</v>
          </cell>
          <cell r="V95" t="str">
            <v>102</v>
          </cell>
          <cell r="W95" t="str">
            <v>9909</v>
          </cell>
          <cell r="X95" t="str">
            <v>9909</v>
          </cell>
          <cell r="Y95" t="str">
            <v>9909</v>
          </cell>
          <cell r="Z95" t="str">
            <v>9909</v>
          </cell>
        </row>
        <row r="96">
          <cell r="B96" t="str">
            <v>10225</v>
          </cell>
          <cell r="C96" t="str">
            <v>Cathleen Guillemette</v>
          </cell>
          <cell r="D96" t="str">
            <v>CATHLEEN</v>
          </cell>
          <cell r="E96" t="str">
            <v>GUILLEMETTE</v>
          </cell>
          <cell r="F96" t="str">
            <v>CSR</v>
          </cell>
          <cell r="G96" t="str">
            <v>Call Centre Coordinator</v>
          </cell>
          <cell r="H96" t="str">
            <v>303</v>
          </cell>
          <cell r="I96" t="str">
            <v>Customer Care - Customer Service</v>
          </cell>
          <cell r="J96" t="str">
            <v>Full Time - Permanent</v>
          </cell>
          <cell r="K96" t="str">
            <v>CSR</v>
          </cell>
          <cell r="L96" t="str">
            <v>Call Centre Coordinator</v>
          </cell>
          <cell r="M96" t="str">
            <v>B</v>
          </cell>
          <cell r="N96" t="str">
            <v>W</v>
          </cell>
          <cell r="O96">
            <v>35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0.55000000000000004</v>
          </cell>
          <cell r="U96" t="str">
            <v>303</v>
          </cell>
          <cell r="V96" t="str">
            <v>102</v>
          </cell>
          <cell r="W96" t="str">
            <v>9909</v>
          </cell>
          <cell r="X96" t="str">
            <v>9909</v>
          </cell>
          <cell r="Y96" t="str">
            <v>9909</v>
          </cell>
          <cell r="Z96" t="str">
            <v>9909</v>
          </cell>
        </row>
        <row r="97">
          <cell r="B97" t="str">
            <v>10227</v>
          </cell>
          <cell r="C97" t="str">
            <v>Marni Penny</v>
          </cell>
          <cell r="D97" t="str">
            <v>MARNI</v>
          </cell>
          <cell r="E97" t="str">
            <v>PENNY</v>
          </cell>
          <cell r="F97" t="str">
            <v>MV90</v>
          </cell>
          <cell r="G97" t="str">
            <v>MV90 Operator</v>
          </cell>
          <cell r="H97" t="str">
            <v>303</v>
          </cell>
          <cell r="I97" t="str">
            <v>MV90</v>
          </cell>
          <cell r="J97" t="str">
            <v>Full Time - Permanent</v>
          </cell>
          <cell r="K97" t="str">
            <v>MV90</v>
          </cell>
          <cell r="L97" t="str">
            <v>MV90 Operator</v>
          </cell>
          <cell r="M97" t="str">
            <v>B</v>
          </cell>
          <cell r="N97" t="str">
            <v>W</v>
          </cell>
          <cell r="O97">
            <v>35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0.55000000000000004</v>
          </cell>
          <cell r="U97" t="str">
            <v>315</v>
          </cell>
          <cell r="V97" t="str">
            <v>101</v>
          </cell>
          <cell r="W97" t="str">
            <v>5065</v>
          </cell>
          <cell r="X97" t="str">
            <v>5065</v>
          </cell>
          <cell r="Y97" t="str">
            <v>5065</v>
          </cell>
          <cell r="Z97" t="str">
            <v>5065</v>
          </cell>
        </row>
        <row r="98">
          <cell r="B98" t="str">
            <v>10230</v>
          </cell>
          <cell r="C98" t="str">
            <v>Karen Hobbins</v>
          </cell>
          <cell r="D98" t="str">
            <v>KAREN</v>
          </cell>
          <cell r="E98" t="str">
            <v>HOBBINS</v>
          </cell>
          <cell r="F98" t="str">
            <v>CCCO</v>
          </cell>
          <cell r="G98" t="str">
            <v>AMI Operator</v>
          </cell>
          <cell r="H98" t="str">
            <v>303</v>
          </cell>
          <cell r="I98" t="str">
            <v>Advance Meter Inventory/Meter Data Management &amp; Repository</v>
          </cell>
          <cell r="J98" t="str">
            <v>Full Time - Permanent</v>
          </cell>
          <cell r="K98" t="str">
            <v>CCCO</v>
          </cell>
          <cell r="L98" t="str">
            <v>AMI Operator</v>
          </cell>
          <cell r="M98" t="str">
            <v>B</v>
          </cell>
          <cell r="N98" t="str">
            <v>W</v>
          </cell>
          <cell r="O98">
            <v>35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0.55000000000000004</v>
          </cell>
          <cell r="U98" t="str">
            <v>313</v>
          </cell>
          <cell r="V98" t="str">
            <v>102</v>
          </cell>
          <cell r="W98" t="str">
            <v>9909</v>
          </cell>
          <cell r="X98" t="str">
            <v>9909</v>
          </cell>
          <cell r="Y98">
            <v>5065</v>
          </cell>
          <cell r="Z98">
            <v>5065</v>
          </cell>
        </row>
        <row r="99">
          <cell r="B99" t="str">
            <v>10236</v>
          </cell>
          <cell r="C99" t="str">
            <v>Sokunthai Tob</v>
          </cell>
          <cell r="D99" t="str">
            <v>SOKUNTHAI</v>
          </cell>
          <cell r="E99" t="str">
            <v>TOB</v>
          </cell>
          <cell r="F99" t="str">
            <v>CSR</v>
          </cell>
          <cell r="G99" t="str">
            <v>Customer Service Representative</v>
          </cell>
          <cell r="H99" t="str">
            <v>303</v>
          </cell>
          <cell r="I99" t="str">
            <v>Customer Care - Customer Service</v>
          </cell>
          <cell r="J99" t="str">
            <v>Full Time - Permanent</v>
          </cell>
          <cell r="K99" t="str">
            <v>CSR</v>
          </cell>
          <cell r="L99" t="str">
            <v>Customer Service Representative</v>
          </cell>
          <cell r="M99" t="str">
            <v>B</v>
          </cell>
          <cell r="N99" t="str">
            <v>W</v>
          </cell>
          <cell r="O99">
            <v>35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0.55000000000000004</v>
          </cell>
          <cell r="U99" t="str">
            <v>303</v>
          </cell>
          <cell r="V99" t="str">
            <v>102</v>
          </cell>
          <cell r="W99" t="str">
            <v>9909</v>
          </cell>
          <cell r="X99" t="str">
            <v>9909</v>
          </cell>
          <cell r="Y99" t="str">
            <v>9909</v>
          </cell>
          <cell r="Z99" t="str">
            <v>9909</v>
          </cell>
        </row>
        <row r="100">
          <cell r="B100" t="str">
            <v>10239</v>
          </cell>
          <cell r="C100" t="str">
            <v>Alice Pardiac</v>
          </cell>
          <cell r="D100" t="str">
            <v>ALICE</v>
          </cell>
          <cell r="E100" t="str">
            <v>PARDIAC</v>
          </cell>
          <cell r="F100" t="str">
            <v>CSR</v>
          </cell>
          <cell r="G100" t="str">
            <v>Customer Service Representative</v>
          </cell>
          <cell r="H100" t="str">
            <v>303</v>
          </cell>
          <cell r="I100" t="str">
            <v>Customer Care - Customer Service</v>
          </cell>
          <cell r="J100" t="str">
            <v>Full Time - Permanent</v>
          </cell>
          <cell r="K100" t="str">
            <v>CSR</v>
          </cell>
          <cell r="L100" t="str">
            <v>Customer Service Representative</v>
          </cell>
          <cell r="M100" t="str">
            <v>B</v>
          </cell>
          <cell r="N100" t="str">
            <v>W</v>
          </cell>
          <cell r="O100">
            <v>35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0.55000000000000004</v>
          </cell>
          <cell r="U100" t="str">
            <v>303</v>
          </cell>
          <cell r="V100" t="str">
            <v>102</v>
          </cell>
          <cell r="W100" t="str">
            <v>9909</v>
          </cell>
          <cell r="X100" t="str">
            <v>9909</v>
          </cell>
          <cell r="Y100" t="str">
            <v>9909</v>
          </cell>
          <cell r="Z100" t="str">
            <v>9909</v>
          </cell>
        </row>
        <row r="101">
          <cell r="B101" t="str">
            <v>10240</v>
          </cell>
          <cell r="C101" t="str">
            <v>Pat Mcnulty</v>
          </cell>
          <cell r="D101" t="str">
            <v>PAT</v>
          </cell>
          <cell r="E101" t="str">
            <v>MCNULTY</v>
          </cell>
          <cell r="F101" t="str">
            <v>SCUS2</v>
          </cell>
          <cell r="G101" t="str">
            <v>Supervisor, Customer Services</v>
          </cell>
          <cell r="H101" t="str">
            <v>303</v>
          </cell>
          <cell r="I101" t="str">
            <v>Customer Care - Customer Service</v>
          </cell>
          <cell r="J101" t="str">
            <v>Full Time - Permanent</v>
          </cell>
          <cell r="K101" t="str">
            <v>SCS</v>
          </cell>
          <cell r="L101" t="str">
            <v>Supervisor, Customer Services</v>
          </cell>
          <cell r="M101" t="str">
            <v>N</v>
          </cell>
          <cell r="N101" t="str">
            <v>P</v>
          </cell>
          <cell r="O101">
            <v>35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0.55000000000000004</v>
          </cell>
          <cell r="U101" t="str">
            <v>303</v>
          </cell>
          <cell r="V101" t="str">
            <v>102</v>
          </cell>
          <cell r="W101" t="str">
            <v>9909</v>
          </cell>
          <cell r="X101" t="str">
            <v>9909</v>
          </cell>
          <cell r="Y101" t="str">
            <v>9909</v>
          </cell>
          <cell r="Z101" t="str">
            <v>9909</v>
          </cell>
        </row>
        <row r="102">
          <cell r="B102" t="str">
            <v>10250</v>
          </cell>
          <cell r="C102" t="str">
            <v>Tiffany Goupil</v>
          </cell>
          <cell r="D102" t="str">
            <v>TIFFANY</v>
          </cell>
          <cell r="E102" t="str">
            <v>GOUPIL</v>
          </cell>
          <cell r="F102" t="str">
            <v>CSR</v>
          </cell>
          <cell r="G102" t="str">
            <v>Customer Service Representative</v>
          </cell>
          <cell r="H102" t="str">
            <v>303</v>
          </cell>
          <cell r="I102" t="str">
            <v>Customer Care - Customer Service</v>
          </cell>
          <cell r="J102" t="str">
            <v>Full Time - Permanent</v>
          </cell>
          <cell r="K102" t="str">
            <v>CSR</v>
          </cell>
          <cell r="L102" t="str">
            <v>Customer Service Representative</v>
          </cell>
          <cell r="M102" t="str">
            <v>B</v>
          </cell>
          <cell r="N102" t="str">
            <v>W</v>
          </cell>
          <cell r="O102">
            <v>35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0.55000000000000004</v>
          </cell>
          <cell r="U102" t="str">
            <v>303</v>
          </cell>
          <cell r="V102" t="str">
            <v>102</v>
          </cell>
          <cell r="W102" t="str">
            <v>9909</v>
          </cell>
          <cell r="X102" t="str">
            <v>9909</v>
          </cell>
          <cell r="Y102" t="str">
            <v>9909</v>
          </cell>
          <cell r="Z102" t="str">
            <v>9909</v>
          </cell>
        </row>
        <row r="103">
          <cell r="B103" t="str">
            <v>10252</v>
          </cell>
          <cell r="C103" t="str">
            <v>Laurie Turnone</v>
          </cell>
          <cell r="D103" t="str">
            <v>LAURIE</v>
          </cell>
          <cell r="E103" t="str">
            <v>TURNONE</v>
          </cell>
          <cell r="F103" t="str">
            <v>CSR</v>
          </cell>
          <cell r="G103" t="str">
            <v>Customer Service Representative</v>
          </cell>
          <cell r="H103" t="str">
            <v>303</v>
          </cell>
          <cell r="I103" t="str">
            <v>Customer Care - Customer Service</v>
          </cell>
          <cell r="J103" t="str">
            <v>Full Time - Permanent</v>
          </cell>
          <cell r="K103" t="str">
            <v>CSR</v>
          </cell>
          <cell r="L103" t="str">
            <v>Customer Service Representative</v>
          </cell>
          <cell r="M103" t="str">
            <v>B</v>
          </cell>
          <cell r="N103" t="str">
            <v>W</v>
          </cell>
          <cell r="O103">
            <v>35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0.55000000000000004</v>
          </cell>
          <cell r="U103" t="str">
            <v>303</v>
          </cell>
          <cell r="V103" t="str">
            <v>102</v>
          </cell>
          <cell r="W103" t="str">
            <v>9909</v>
          </cell>
          <cell r="X103" t="str">
            <v>9909</v>
          </cell>
          <cell r="Y103" t="str">
            <v>9909</v>
          </cell>
          <cell r="Z103" t="str">
            <v>9909</v>
          </cell>
        </row>
        <row r="104">
          <cell r="B104" t="str">
            <v>10256</v>
          </cell>
          <cell r="C104" t="str">
            <v>Annette Mackie</v>
          </cell>
          <cell r="D104" t="str">
            <v>ANNETTE</v>
          </cell>
          <cell r="E104" t="str">
            <v>MACKIE</v>
          </cell>
          <cell r="F104" t="str">
            <v>GCI1</v>
          </cell>
          <cell r="G104" t="str">
            <v>Customer Service Representative</v>
          </cell>
          <cell r="H104" t="str">
            <v>303</v>
          </cell>
          <cell r="I104" t="str">
            <v>Customer Care - Customer Service</v>
          </cell>
          <cell r="J104" t="str">
            <v>Full Time - Permanent</v>
          </cell>
          <cell r="K104" t="str">
            <v>GCII</v>
          </cell>
          <cell r="L104" t="str">
            <v>Customer Service Representative</v>
          </cell>
          <cell r="M104" t="str">
            <v>B</v>
          </cell>
          <cell r="N104" t="str">
            <v>W</v>
          </cell>
          <cell r="O104">
            <v>35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0.55000000000000004</v>
          </cell>
          <cell r="U104" t="str">
            <v>303</v>
          </cell>
          <cell r="V104" t="str">
            <v>102</v>
          </cell>
          <cell r="W104" t="str">
            <v>9909</v>
          </cell>
          <cell r="X104" t="str">
            <v>9909</v>
          </cell>
          <cell r="Y104" t="str">
            <v>9909</v>
          </cell>
          <cell r="Z104" t="str">
            <v>9909</v>
          </cell>
        </row>
        <row r="105">
          <cell r="B105" t="str">
            <v>10480</v>
          </cell>
          <cell r="C105" t="str">
            <v>Jennifer Mcgee</v>
          </cell>
          <cell r="D105" t="str">
            <v>JENNIFER</v>
          </cell>
          <cell r="E105" t="str">
            <v>MCGEE</v>
          </cell>
          <cell r="F105" t="str">
            <v>GC12</v>
          </cell>
          <cell r="G105" t="str">
            <v>General Clerk</v>
          </cell>
          <cell r="H105" t="str">
            <v>303</v>
          </cell>
          <cell r="I105" t="str">
            <v>Customer Care - Customer Service</v>
          </cell>
          <cell r="J105" t="str">
            <v>Full Time - Permanent</v>
          </cell>
          <cell r="K105" t="str">
            <v>GCII</v>
          </cell>
          <cell r="L105" t="str">
            <v>General Clerk</v>
          </cell>
          <cell r="M105" t="str">
            <v>B</v>
          </cell>
          <cell r="N105" t="str">
            <v>W</v>
          </cell>
          <cell r="O105">
            <v>35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0.55000000000000004</v>
          </cell>
          <cell r="U105" t="str">
            <v>303</v>
          </cell>
          <cell r="V105" t="str">
            <v>102</v>
          </cell>
          <cell r="W105" t="str">
            <v>9909</v>
          </cell>
          <cell r="X105" t="str">
            <v>9909</v>
          </cell>
          <cell r="Y105" t="str">
            <v>9909</v>
          </cell>
          <cell r="Z105" t="str">
            <v>9909</v>
          </cell>
        </row>
        <row r="106">
          <cell r="B106" t="str">
            <v>10706</v>
          </cell>
          <cell r="C106" t="str">
            <v>Branka Stefanovic</v>
          </cell>
          <cell r="D106" t="str">
            <v>BRANKA</v>
          </cell>
          <cell r="E106" t="str">
            <v>STEFANOVIC</v>
          </cell>
          <cell r="F106" t="str">
            <v>CSR</v>
          </cell>
          <cell r="G106" t="str">
            <v>Customer Service Representative</v>
          </cell>
          <cell r="H106" t="str">
            <v>303</v>
          </cell>
          <cell r="I106" t="str">
            <v>Customer Care - Customer Service</v>
          </cell>
          <cell r="J106" t="str">
            <v>Full Time - Permanent</v>
          </cell>
          <cell r="K106" t="str">
            <v>CSR</v>
          </cell>
          <cell r="L106" t="str">
            <v>Customer Service Representative</v>
          </cell>
          <cell r="M106" t="str">
            <v>B</v>
          </cell>
          <cell r="N106" t="str">
            <v>W</v>
          </cell>
          <cell r="O106">
            <v>35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0.55000000000000004</v>
          </cell>
          <cell r="U106" t="str">
            <v>303</v>
          </cell>
          <cell r="V106" t="str">
            <v>101</v>
          </cell>
          <cell r="W106" t="str">
            <v>9909</v>
          </cell>
          <cell r="X106" t="str">
            <v>9909</v>
          </cell>
          <cell r="Y106" t="str">
            <v>9909</v>
          </cell>
          <cell r="Z106" t="str">
            <v>9909</v>
          </cell>
        </row>
        <row r="107">
          <cell r="B107" t="str">
            <v>10709</v>
          </cell>
          <cell r="C107" t="str">
            <v>Kathy Sharp</v>
          </cell>
          <cell r="D107" t="str">
            <v>KATHY</v>
          </cell>
          <cell r="E107" t="str">
            <v>SHARP</v>
          </cell>
          <cell r="F107" t="str">
            <v>CISAN</v>
          </cell>
          <cell r="G107" t="str">
            <v>CIS Analyst</v>
          </cell>
          <cell r="H107" t="str">
            <v>303</v>
          </cell>
          <cell r="I107" t="str">
            <v>Advance Meter Inventory/Meter Data Management &amp; Repository</v>
          </cell>
          <cell r="J107" t="str">
            <v>Full Time - Permanent</v>
          </cell>
          <cell r="K107" t="str">
            <v>CISAN</v>
          </cell>
          <cell r="L107" t="str">
            <v>CIS Analyst</v>
          </cell>
          <cell r="M107" t="str">
            <v>B</v>
          </cell>
          <cell r="N107" t="str">
            <v>W</v>
          </cell>
          <cell r="O107">
            <v>35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0.55000000000000004</v>
          </cell>
          <cell r="U107" t="str">
            <v>313</v>
          </cell>
          <cell r="V107" t="str">
            <v>101</v>
          </cell>
          <cell r="W107" t="str">
            <v>5065</v>
          </cell>
          <cell r="X107" t="str">
            <v>5065</v>
          </cell>
          <cell r="Y107" t="str">
            <v>5065</v>
          </cell>
          <cell r="Z107" t="str">
            <v>5065</v>
          </cell>
        </row>
        <row r="108">
          <cell r="B108" t="str">
            <v>10863</v>
          </cell>
          <cell r="C108" t="str">
            <v>Nicole Fillmore</v>
          </cell>
          <cell r="D108" t="str">
            <v>NICOLE</v>
          </cell>
          <cell r="E108" t="str">
            <v>FILLMORE</v>
          </cell>
          <cell r="F108" t="str">
            <v>CSR</v>
          </cell>
          <cell r="G108" t="str">
            <v>Customer Service Representative</v>
          </cell>
          <cell r="H108" t="str">
            <v>303</v>
          </cell>
          <cell r="I108" t="str">
            <v>Customer Care - Customer Service</v>
          </cell>
          <cell r="J108" t="str">
            <v>Full Time - Permanent</v>
          </cell>
          <cell r="K108" t="str">
            <v>CSR</v>
          </cell>
          <cell r="L108" t="str">
            <v>Customer Service Representative</v>
          </cell>
          <cell r="M108" t="str">
            <v>B</v>
          </cell>
          <cell r="N108" t="str">
            <v>W</v>
          </cell>
          <cell r="O108">
            <v>35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0.55000000000000004</v>
          </cell>
          <cell r="U108" t="str">
            <v>303</v>
          </cell>
          <cell r="V108" t="str">
            <v>102</v>
          </cell>
          <cell r="W108" t="str">
            <v>9909</v>
          </cell>
          <cell r="X108" t="str">
            <v>9909</v>
          </cell>
          <cell r="Y108" t="str">
            <v>9909</v>
          </cell>
          <cell r="Z108" t="str">
            <v>9909</v>
          </cell>
        </row>
        <row r="109">
          <cell r="B109" t="str">
            <v>10864</v>
          </cell>
          <cell r="C109" t="str">
            <v>Afreen Khan</v>
          </cell>
          <cell r="D109" t="str">
            <v>AFREEN</v>
          </cell>
          <cell r="E109" t="str">
            <v>KHAN</v>
          </cell>
          <cell r="F109" t="str">
            <v>CSR</v>
          </cell>
          <cell r="G109" t="str">
            <v>Customer Service Representative</v>
          </cell>
          <cell r="H109" t="str">
            <v>303</v>
          </cell>
          <cell r="I109" t="str">
            <v>Customer Care - Customer Service</v>
          </cell>
          <cell r="J109" t="str">
            <v>Full Time - Permanent</v>
          </cell>
          <cell r="K109" t="str">
            <v>CSR</v>
          </cell>
          <cell r="L109" t="str">
            <v>Customer Service Representative</v>
          </cell>
          <cell r="M109" t="str">
            <v>B</v>
          </cell>
          <cell r="N109" t="str">
            <v>W</v>
          </cell>
          <cell r="O109">
            <v>35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0.55000000000000004</v>
          </cell>
          <cell r="U109" t="str">
            <v>303</v>
          </cell>
          <cell r="V109" t="str">
            <v>102</v>
          </cell>
          <cell r="W109" t="str">
            <v>9909</v>
          </cell>
          <cell r="X109" t="str">
            <v>9909</v>
          </cell>
          <cell r="Y109" t="str">
            <v>9909</v>
          </cell>
          <cell r="Z109" t="str">
            <v>9909</v>
          </cell>
        </row>
        <row r="110">
          <cell r="B110" t="str">
            <v>10877</v>
          </cell>
          <cell r="C110" t="str">
            <v>Tara Wansel</v>
          </cell>
          <cell r="D110" t="str">
            <v>TARA</v>
          </cell>
          <cell r="E110" t="str">
            <v>WANSEL</v>
          </cell>
          <cell r="F110" t="str">
            <v>GCI1</v>
          </cell>
          <cell r="G110" t="str">
            <v>Customer Service Representative</v>
          </cell>
          <cell r="H110" t="str">
            <v>303</v>
          </cell>
          <cell r="I110" t="str">
            <v>Customer Care - Customer Service</v>
          </cell>
          <cell r="J110" t="str">
            <v>Full Time - Permanent</v>
          </cell>
          <cell r="K110" t="str">
            <v>GCII</v>
          </cell>
          <cell r="L110" t="str">
            <v>Customer Service Representative</v>
          </cell>
          <cell r="M110" t="str">
            <v>B</v>
          </cell>
          <cell r="N110" t="str">
            <v>W</v>
          </cell>
          <cell r="O110">
            <v>35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0.55000000000000004</v>
          </cell>
          <cell r="U110" t="str">
            <v>303</v>
          </cell>
          <cell r="V110" t="str">
            <v>102</v>
          </cell>
          <cell r="W110" t="str">
            <v>9909</v>
          </cell>
          <cell r="X110" t="str">
            <v>9909</v>
          </cell>
          <cell r="Y110" t="str">
            <v>9909</v>
          </cell>
          <cell r="Z110" t="str">
            <v>9909</v>
          </cell>
        </row>
        <row r="111">
          <cell r="B111" t="str">
            <v>10117</v>
          </cell>
          <cell r="C111" t="str">
            <v>Kenneth Holmes</v>
          </cell>
          <cell r="D111" t="str">
            <v>KENNETH</v>
          </cell>
          <cell r="E111" t="str">
            <v>HOLMES</v>
          </cell>
          <cell r="F111" t="str">
            <v>MP1MA</v>
          </cell>
          <cell r="G111" t="str">
            <v>Meterperson - 1st Class</v>
          </cell>
          <cell r="H111" t="str">
            <v>310</v>
          </cell>
          <cell r="I111" t="str">
            <v>Meter Assets and inside Service</v>
          </cell>
          <cell r="J111" t="str">
            <v>Full Time - Permanent</v>
          </cell>
          <cell r="K111" t="str">
            <v>MTR1</v>
          </cell>
          <cell r="L111" t="str">
            <v>Meterperson - 1st Class</v>
          </cell>
          <cell r="M111" t="str">
            <v>B</v>
          </cell>
          <cell r="N111" t="str">
            <v>W</v>
          </cell>
          <cell r="O111">
            <v>40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0.55000000000000004</v>
          </cell>
          <cell r="U111" t="str">
            <v>310</v>
          </cell>
          <cell r="V111" t="str">
            <v>101</v>
          </cell>
          <cell r="W111" t="str">
            <v>5065</v>
          </cell>
          <cell r="X111" t="str">
            <v>5065</v>
          </cell>
          <cell r="Y111" t="str">
            <v>5065</v>
          </cell>
          <cell r="Z111" t="str">
            <v>5065</v>
          </cell>
        </row>
        <row r="112">
          <cell r="B112" t="str">
            <v>10145</v>
          </cell>
          <cell r="C112" t="str">
            <v>Michael Richard</v>
          </cell>
          <cell r="D112" t="str">
            <v>MICHAEL</v>
          </cell>
          <cell r="E112" t="str">
            <v>RICHARD</v>
          </cell>
          <cell r="F112" t="str">
            <v>MP1MA</v>
          </cell>
          <cell r="G112" t="str">
            <v>Meterperson - 1st Class</v>
          </cell>
          <cell r="H112" t="str">
            <v>310</v>
          </cell>
          <cell r="I112" t="str">
            <v>Meter Assets and inside Service</v>
          </cell>
          <cell r="J112" t="str">
            <v>Full Time - Permanent</v>
          </cell>
          <cell r="K112" t="str">
            <v>MTR1</v>
          </cell>
          <cell r="L112" t="str">
            <v>Meterperson - 1st Class</v>
          </cell>
          <cell r="M112" t="str">
            <v>B</v>
          </cell>
          <cell r="N112" t="str">
            <v>W</v>
          </cell>
          <cell r="O112">
            <v>40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0.55000000000000004</v>
          </cell>
          <cell r="U112" t="str">
            <v>310</v>
          </cell>
          <cell r="V112" t="str">
            <v>101</v>
          </cell>
          <cell r="W112" t="str">
            <v>5065</v>
          </cell>
          <cell r="X112" t="str">
            <v>5065</v>
          </cell>
          <cell r="Y112" t="str">
            <v>5065</v>
          </cell>
          <cell r="Z112" t="str">
            <v>5065</v>
          </cell>
        </row>
        <row r="113">
          <cell r="B113" t="str">
            <v>10148</v>
          </cell>
          <cell r="C113" t="str">
            <v>Robert Henschel</v>
          </cell>
          <cell r="D113" t="str">
            <v>ROBERT</v>
          </cell>
          <cell r="E113" t="str">
            <v>HENSCHEL</v>
          </cell>
          <cell r="F113" t="str">
            <v>MMAIS</v>
          </cell>
          <cell r="G113" t="str">
            <v>Manager, Meter Assets and Inside Service</v>
          </cell>
          <cell r="H113" t="str">
            <v>310</v>
          </cell>
          <cell r="I113" t="str">
            <v>Meter Assets and inside Service</v>
          </cell>
          <cell r="J113" t="str">
            <v>Full Time - Permanent</v>
          </cell>
          <cell r="K113" t="str">
            <v>MMAIS</v>
          </cell>
          <cell r="L113" t="str">
            <v>Manager, Meter Assets and Inside Service</v>
          </cell>
          <cell r="M113" t="str">
            <v>N</v>
          </cell>
          <cell r="N113" t="str">
            <v>P</v>
          </cell>
          <cell r="O113">
            <v>40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0.55000000000000004</v>
          </cell>
          <cell r="U113" t="str">
            <v>310</v>
          </cell>
          <cell r="V113" t="str">
            <v>101</v>
          </cell>
          <cell r="W113" t="str">
            <v>5065</v>
          </cell>
          <cell r="X113" t="str">
            <v>5065</v>
          </cell>
          <cell r="Y113" t="str">
            <v>5065</v>
          </cell>
          <cell r="Z113" t="str">
            <v>5065</v>
          </cell>
        </row>
        <row r="114">
          <cell r="B114" t="str">
            <v>10198</v>
          </cell>
          <cell r="C114" t="str">
            <v>Dennis Franco</v>
          </cell>
          <cell r="D114" t="str">
            <v>DENNIS</v>
          </cell>
          <cell r="E114" t="str">
            <v>FRANCO</v>
          </cell>
          <cell r="F114" t="str">
            <v>RPS</v>
          </cell>
          <cell r="G114" t="str">
            <v>Specialist, Revenue Protections</v>
          </cell>
          <cell r="H114" t="str">
            <v>310</v>
          </cell>
          <cell r="I114" t="str">
            <v>Meter Assets and inside Service</v>
          </cell>
          <cell r="J114" t="str">
            <v>Full Time - Permanent</v>
          </cell>
          <cell r="K114" t="str">
            <v>RPS</v>
          </cell>
          <cell r="L114" t="str">
            <v>Specialist, Revenue Protections</v>
          </cell>
          <cell r="M114" t="str">
            <v>N</v>
          </cell>
          <cell r="N114" t="str">
            <v>P</v>
          </cell>
          <cell r="O114">
            <v>35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0.55000000000000004</v>
          </cell>
          <cell r="U114" t="str">
            <v>310</v>
          </cell>
          <cell r="V114" t="str">
            <v>101</v>
          </cell>
          <cell r="W114" t="str">
            <v>5065</v>
          </cell>
          <cell r="X114" t="str">
            <v>5065</v>
          </cell>
          <cell r="Y114" t="str">
            <v>5065</v>
          </cell>
          <cell r="Z114" t="str">
            <v>5065</v>
          </cell>
        </row>
        <row r="115">
          <cell r="B115" t="str">
            <v>10276</v>
          </cell>
          <cell r="C115" t="str">
            <v>David Oosterlinck</v>
          </cell>
          <cell r="D115" t="str">
            <v>DAVID</v>
          </cell>
          <cell r="E115" t="str">
            <v>OOSTERLINCK</v>
          </cell>
          <cell r="F115" t="str">
            <v>ENGTCC2</v>
          </cell>
          <cell r="G115" t="str">
            <v>Engineering Technician 2</v>
          </cell>
          <cell r="H115" t="str">
            <v>310</v>
          </cell>
          <cell r="I115" t="str">
            <v>Customer Connections</v>
          </cell>
          <cell r="J115" t="str">
            <v>Full Time - Permanent</v>
          </cell>
          <cell r="K115" t="str">
            <v>ETECH2</v>
          </cell>
          <cell r="L115" t="str">
            <v>Engineering Technician 2</v>
          </cell>
          <cell r="M115" t="str">
            <v>B</v>
          </cell>
          <cell r="N115" t="str">
            <v>W</v>
          </cell>
          <cell r="O115">
            <v>35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0.55000000000000004</v>
          </cell>
          <cell r="U115" t="str">
            <v>311</v>
          </cell>
          <cell r="V115" t="str">
            <v>101</v>
          </cell>
          <cell r="W115" t="str">
            <v>5065</v>
          </cell>
          <cell r="X115" t="str">
            <v>5065</v>
          </cell>
          <cell r="Y115" t="str">
            <v>5065</v>
          </cell>
          <cell r="Z115" t="str">
            <v>5065</v>
          </cell>
        </row>
        <row r="116">
          <cell r="B116" t="str">
            <v>10595</v>
          </cell>
          <cell r="C116" t="str">
            <v>Daniel Franciosa</v>
          </cell>
          <cell r="D116" t="str">
            <v>DANIEL</v>
          </cell>
          <cell r="E116" t="str">
            <v>FRANCIOSA</v>
          </cell>
          <cell r="F116" t="str">
            <v>MHELP</v>
          </cell>
          <cell r="G116" t="str">
            <v>Meter Helper</v>
          </cell>
          <cell r="H116" t="str">
            <v>310</v>
          </cell>
          <cell r="I116" t="str">
            <v>Meter Assets and inside Service</v>
          </cell>
          <cell r="J116" t="str">
            <v>Full Time - Permanent</v>
          </cell>
          <cell r="K116" t="str">
            <v>MH</v>
          </cell>
          <cell r="L116" t="str">
            <v>Meter Helper</v>
          </cell>
          <cell r="M116" t="str">
            <v>B</v>
          </cell>
          <cell r="N116" t="str">
            <v>W</v>
          </cell>
          <cell r="O116">
            <v>40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0.55000000000000004</v>
          </cell>
          <cell r="U116" t="str">
            <v>310</v>
          </cell>
          <cell r="V116" t="str">
            <v>101</v>
          </cell>
          <cell r="W116" t="str">
            <v>5065</v>
          </cell>
          <cell r="X116" t="str">
            <v>5065</v>
          </cell>
          <cell r="Y116" t="str">
            <v>5065</v>
          </cell>
          <cell r="Z116" t="str">
            <v>5065</v>
          </cell>
        </row>
        <row r="117">
          <cell r="B117" t="str">
            <v>10038</v>
          </cell>
          <cell r="C117" t="str">
            <v>Mark Lustrinelli</v>
          </cell>
          <cell r="D117" t="str">
            <v>Mark</v>
          </cell>
          <cell r="E117" t="str">
            <v>Lustrinelli</v>
          </cell>
          <cell r="F117" t="str">
            <v>ENGTCC1</v>
          </cell>
          <cell r="G117" t="str">
            <v>Engineering Technologist</v>
          </cell>
          <cell r="H117" t="str">
            <v>311</v>
          </cell>
          <cell r="I117" t="str">
            <v>Customer Connections</v>
          </cell>
          <cell r="J117" t="str">
            <v>Full Time - Permanent</v>
          </cell>
          <cell r="K117" t="str">
            <v>ETECHNO</v>
          </cell>
          <cell r="L117" t="str">
            <v>Engineering Technologist</v>
          </cell>
          <cell r="M117" t="str">
            <v>B</v>
          </cell>
          <cell r="N117" t="str">
            <v>W</v>
          </cell>
          <cell r="O117">
            <v>35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0.55000000000000004</v>
          </cell>
          <cell r="U117" t="str">
            <v>311</v>
          </cell>
          <cell r="V117" t="str">
            <v>101</v>
          </cell>
          <cell r="W117" t="str">
            <v>5065</v>
          </cell>
          <cell r="X117" t="str">
            <v>5065</v>
          </cell>
          <cell r="Y117" t="str">
            <v>5065</v>
          </cell>
          <cell r="Z117" t="str">
            <v>5065</v>
          </cell>
        </row>
        <row r="118">
          <cell r="B118" t="str">
            <v>10065</v>
          </cell>
          <cell r="C118" t="str">
            <v>Domenic Cosentino</v>
          </cell>
          <cell r="D118" t="str">
            <v>DOMENIC</v>
          </cell>
          <cell r="E118" t="str">
            <v>COSENTINO</v>
          </cell>
          <cell r="F118" t="str">
            <v>MPACC1</v>
          </cell>
          <cell r="G118" t="str">
            <v>Meterperson - 3rd Class</v>
          </cell>
          <cell r="H118" t="str">
            <v>311</v>
          </cell>
          <cell r="I118" t="str">
            <v>Customer Connections</v>
          </cell>
          <cell r="J118" t="str">
            <v>Full Time - Permanent</v>
          </cell>
          <cell r="K118" t="str">
            <v>MTR3</v>
          </cell>
          <cell r="L118" t="str">
            <v>Meterperson - 3rd Class</v>
          </cell>
          <cell r="M118" t="str">
            <v>B</v>
          </cell>
          <cell r="N118" t="str">
            <v>W</v>
          </cell>
          <cell r="O118">
            <v>40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0.55000000000000004</v>
          </cell>
          <cell r="U118" t="str">
            <v>311</v>
          </cell>
          <cell r="V118" t="str">
            <v>101</v>
          </cell>
          <cell r="W118" t="str">
            <v>5065</v>
          </cell>
          <cell r="X118" t="str">
            <v>5065</v>
          </cell>
          <cell r="Y118" t="str">
            <v>5065</v>
          </cell>
          <cell r="Z118" t="str">
            <v>5065</v>
          </cell>
        </row>
        <row r="119">
          <cell r="B119" t="str">
            <v>10088</v>
          </cell>
          <cell r="C119" t="str">
            <v>Norman Botts</v>
          </cell>
          <cell r="D119" t="str">
            <v>NORMAN</v>
          </cell>
          <cell r="E119" t="str">
            <v>BOTTS</v>
          </cell>
          <cell r="F119" t="str">
            <v>MPACC2</v>
          </cell>
          <cell r="G119" t="str">
            <v>Meterperson - 1st Class</v>
          </cell>
          <cell r="H119" t="str">
            <v>311</v>
          </cell>
          <cell r="I119" t="str">
            <v>Customer Connections</v>
          </cell>
          <cell r="J119" t="str">
            <v>Full Time - Permanent</v>
          </cell>
          <cell r="K119" t="str">
            <v>MTR1</v>
          </cell>
          <cell r="L119" t="str">
            <v>Meterperson - 1st Class</v>
          </cell>
          <cell r="M119" t="str">
            <v>B</v>
          </cell>
          <cell r="N119" t="str">
            <v>W</v>
          </cell>
          <cell r="O119">
            <v>40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0.55000000000000004</v>
          </cell>
          <cell r="U119" t="str">
            <v>311</v>
          </cell>
          <cell r="V119" t="str">
            <v>102</v>
          </cell>
          <cell r="W119" t="str">
            <v>5065</v>
          </cell>
          <cell r="X119" t="str">
            <v>5065</v>
          </cell>
          <cell r="Y119" t="str">
            <v>5065</v>
          </cell>
          <cell r="Z119" t="str">
            <v>5065</v>
          </cell>
        </row>
        <row r="120">
          <cell r="B120" t="str">
            <v>10118</v>
          </cell>
          <cell r="C120" t="str">
            <v>John Fournier</v>
          </cell>
          <cell r="D120" t="str">
            <v>JOHN</v>
          </cell>
          <cell r="E120" t="str">
            <v>FOURNIER</v>
          </cell>
          <cell r="F120" t="str">
            <v>MPLH</v>
          </cell>
          <cell r="G120" t="str">
            <v>Meterperson, Lead Hand</v>
          </cell>
          <cell r="H120" t="str">
            <v>311</v>
          </cell>
          <cell r="I120" t="str">
            <v>Customer Connections</v>
          </cell>
          <cell r="J120" t="str">
            <v>Full Time - Permanent</v>
          </cell>
          <cell r="K120" t="str">
            <v>MPLH</v>
          </cell>
          <cell r="L120" t="str">
            <v>Meterperson, Lead Hand</v>
          </cell>
          <cell r="M120" t="str">
            <v>B</v>
          </cell>
          <cell r="N120" t="str">
            <v>W</v>
          </cell>
          <cell r="O120">
            <v>40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0.55000000000000004</v>
          </cell>
          <cell r="U120" t="str">
            <v>311</v>
          </cell>
          <cell r="V120" t="str">
            <v>101</v>
          </cell>
          <cell r="W120" t="str">
            <v>5065</v>
          </cell>
          <cell r="X120" t="str">
            <v>5065</v>
          </cell>
          <cell r="Y120" t="str">
            <v>5065</v>
          </cell>
          <cell r="Z120" t="str">
            <v>5065</v>
          </cell>
        </row>
        <row r="121">
          <cell r="B121" t="str">
            <v>10128</v>
          </cell>
          <cell r="C121" t="str">
            <v>Ingus Robez</v>
          </cell>
          <cell r="D121" t="str">
            <v>INGUS</v>
          </cell>
          <cell r="E121" t="str">
            <v>ROBEZ</v>
          </cell>
          <cell r="F121" t="str">
            <v>MPACC2</v>
          </cell>
          <cell r="G121" t="str">
            <v>Meterperson - 1st Class</v>
          </cell>
          <cell r="H121" t="str">
            <v>311</v>
          </cell>
          <cell r="I121" t="str">
            <v>Customer Connections</v>
          </cell>
          <cell r="J121" t="str">
            <v>Full Time - Permanent</v>
          </cell>
          <cell r="K121" t="str">
            <v>MTR1</v>
          </cell>
          <cell r="L121" t="str">
            <v>Meterperson - 1st Class</v>
          </cell>
          <cell r="M121" t="str">
            <v>B</v>
          </cell>
          <cell r="N121" t="str">
            <v>W</v>
          </cell>
          <cell r="O121">
            <v>40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0.55000000000000004</v>
          </cell>
          <cell r="U121" t="str">
            <v>311</v>
          </cell>
          <cell r="V121" t="str">
            <v>101</v>
          </cell>
          <cell r="W121" t="str">
            <v>5065</v>
          </cell>
          <cell r="X121" t="str">
            <v>5065</v>
          </cell>
          <cell r="Y121" t="str">
            <v>5065</v>
          </cell>
          <cell r="Z121" t="str">
            <v>5065</v>
          </cell>
        </row>
        <row r="122">
          <cell r="B122" t="str">
            <v>10133</v>
          </cell>
          <cell r="C122" t="str">
            <v>Ian Morris</v>
          </cell>
          <cell r="D122" t="str">
            <v>IAN</v>
          </cell>
          <cell r="E122" t="str">
            <v>MORRIS</v>
          </cell>
          <cell r="F122" t="str">
            <v>ENGTCC2</v>
          </cell>
          <cell r="G122" t="str">
            <v>Engineering Technologist</v>
          </cell>
          <cell r="H122" t="str">
            <v>311</v>
          </cell>
          <cell r="I122" t="str">
            <v>Customer Connections</v>
          </cell>
          <cell r="J122" t="str">
            <v>Full Time - Permanent</v>
          </cell>
          <cell r="K122" t="str">
            <v>ETECHNO</v>
          </cell>
          <cell r="L122" t="str">
            <v>Engineering Technologist</v>
          </cell>
          <cell r="M122" t="str">
            <v>B</v>
          </cell>
          <cell r="N122" t="str">
            <v>W</v>
          </cell>
          <cell r="O122">
            <v>35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0.55000000000000004</v>
          </cell>
          <cell r="U122" t="str">
            <v>311</v>
          </cell>
          <cell r="V122" t="str">
            <v>102</v>
          </cell>
          <cell r="W122" t="str">
            <v>5065</v>
          </cell>
          <cell r="X122" t="str">
            <v>5065</v>
          </cell>
          <cell r="Y122" t="str">
            <v>5065</v>
          </cell>
          <cell r="Z122" t="str">
            <v>5065</v>
          </cell>
        </row>
        <row r="123">
          <cell r="B123" t="str">
            <v>10134</v>
          </cell>
          <cell r="C123" t="str">
            <v>Robert Bentley</v>
          </cell>
          <cell r="D123" t="str">
            <v>ROBERT</v>
          </cell>
          <cell r="E123" t="str">
            <v>BENTLEY</v>
          </cell>
          <cell r="F123" t="str">
            <v>MPACC1</v>
          </cell>
          <cell r="G123" t="str">
            <v>Meterperson - 1st Class</v>
          </cell>
          <cell r="H123" t="str">
            <v>311</v>
          </cell>
          <cell r="I123" t="str">
            <v>Customer Connections</v>
          </cell>
          <cell r="J123" t="str">
            <v>Full Time - Permanent</v>
          </cell>
          <cell r="K123" t="str">
            <v>MTR1</v>
          </cell>
          <cell r="L123" t="str">
            <v>Meterperson - 1st Class</v>
          </cell>
          <cell r="M123" t="str">
            <v>B</v>
          </cell>
          <cell r="N123" t="str">
            <v>W</v>
          </cell>
          <cell r="O123">
            <v>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0.55000000000000004</v>
          </cell>
          <cell r="U123" t="str">
            <v>311</v>
          </cell>
          <cell r="V123" t="str">
            <v>101</v>
          </cell>
          <cell r="W123" t="str">
            <v>5065</v>
          </cell>
          <cell r="X123" t="str">
            <v>5065</v>
          </cell>
          <cell r="Y123" t="str">
            <v>5065</v>
          </cell>
          <cell r="Z123" t="str">
            <v>5065</v>
          </cell>
        </row>
        <row r="124">
          <cell r="B124" t="str">
            <v>10140</v>
          </cell>
          <cell r="C124" t="str">
            <v>Joe Wierda</v>
          </cell>
          <cell r="D124" t="str">
            <v>JOE</v>
          </cell>
          <cell r="E124" t="str">
            <v>WIERDA</v>
          </cell>
          <cell r="F124" t="str">
            <v>MPACC1</v>
          </cell>
          <cell r="G124" t="str">
            <v>Meterperson - 1st Class</v>
          </cell>
          <cell r="H124" t="str">
            <v>311</v>
          </cell>
          <cell r="I124" t="str">
            <v>Customer Connections</v>
          </cell>
          <cell r="J124" t="str">
            <v>Full Time - Permanent</v>
          </cell>
          <cell r="K124" t="str">
            <v>MTR1</v>
          </cell>
          <cell r="L124" t="str">
            <v>Meterperson - 1st Class</v>
          </cell>
          <cell r="M124" t="str">
            <v>B</v>
          </cell>
          <cell r="N124" t="str">
            <v>W</v>
          </cell>
          <cell r="O124">
            <v>40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0.55000000000000004</v>
          </cell>
          <cell r="U124" t="str">
            <v>311</v>
          </cell>
          <cell r="V124" t="str">
            <v>101</v>
          </cell>
          <cell r="W124" t="str">
            <v>5065</v>
          </cell>
          <cell r="X124" t="str">
            <v>5065</v>
          </cell>
          <cell r="Y124" t="str">
            <v>5065</v>
          </cell>
          <cell r="Z124" t="str">
            <v>5065</v>
          </cell>
        </row>
        <row r="125">
          <cell r="B125" t="str">
            <v>10141</v>
          </cell>
          <cell r="C125" t="str">
            <v>John Thornton</v>
          </cell>
          <cell r="D125" t="str">
            <v>JOHN</v>
          </cell>
          <cell r="E125" t="str">
            <v>THORNTON</v>
          </cell>
          <cell r="F125" t="str">
            <v>MPACC1</v>
          </cell>
          <cell r="G125" t="str">
            <v>Meterperson - 1st Class</v>
          </cell>
          <cell r="H125" t="str">
            <v>311</v>
          </cell>
          <cell r="I125" t="str">
            <v>Customer Connections</v>
          </cell>
          <cell r="J125" t="str">
            <v>Full Time - Permanent</v>
          </cell>
          <cell r="K125" t="str">
            <v>MTR1</v>
          </cell>
          <cell r="L125" t="str">
            <v>Meterperson - 1st Class</v>
          </cell>
          <cell r="M125" t="str">
            <v>B</v>
          </cell>
          <cell r="N125" t="str">
            <v>W</v>
          </cell>
          <cell r="O125">
            <v>40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0.55000000000000004</v>
          </cell>
          <cell r="U125" t="str">
            <v>311</v>
          </cell>
          <cell r="V125" t="str">
            <v>101</v>
          </cell>
          <cell r="W125" t="str">
            <v>5065</v>
          </cell>
          <cell r="X125" t="str">
            <v>5065</v>
          </cell>
          <cell r="Y125" t="str">
            <v>5065</v>
          </cell>
          <cell r="Z125" t="str">
            <v>5065</v>
          </cell>
        </row>
        <row r="126">
          <cell r="B126" t="str">
            <v>10143</v>
          </cell>
          <cell r="C126" t="str">
            <v>Peter Neumann</v>
          </cell>
          <cell r="D126" t="str">
            <v>PETER</v>
          </cell>
          <cell r="E126" t="str">
            <v>NEUMANN</v>
          </cell>
          <cell r="F126" t="str">
            <v>ENGTCC2</v>
          </cell>
          <cell r="G126" t="str">
            <v>Engineering Technologist</v>
          </cell>
          <cell r="H126" t="str">
            <v>311</v>
          </cell>
          <cell r="I126" t="str">
            <v>Customer Connections</v>
          </cell>
          <cell r="J126" t="str">
            <v>Full Time - Permanent</v>
          </cell>
          <cell r="K126" t="str">
            <v>ETECHNO</v>
          </cell>
          <cell r="L126" t="str">
            <v>Engineering Technologist</v>
          </cell>
          <cell r="M126" t="str">
            <v>B</v>
          </cell>
          <cell r="N126" t="str">
            <v>W</v>
          </cell>
          <cell r="O126">
            <v>35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0.55000000000000004</v>
          </cell>
          <cell r="U126" t="str">
            <v>311</v>
          </cell>
          <cell r="V126" t="str">
            <v>102</v>
          </cell>
          <cell r="W126" t="str">
            <v>5065</v>
          </cell>
          <cell r="X126" t="str">
            <v>5065</v>
          </cell>
          <cell r="Y126" t="str">
            <v>5065</v>
          </cell>
          <cell r="Z126" t="str">
            <v>5065</v>
          </cell>
        </row>
        <row r="127">
          <cell r="B127" t="str">
            <v>10144</v>
          </cell>
          <cell r="C127" t="str">
            <v>James Scott</v>
          </cell>
          <cell r="D127" t="str">
            <v>JAMES</v>
          </cell>
          <cell r="E127" t="str">
            <v>SCOTT</v>
          </cell>
          <cell r="F127" t="str">
            <v>MPACC1</v>
          </cell>
          <cell r="G127" t="str">
            <v>Meterperson - 1st Class</v>
          </cell>
          <cell r="H127" t="str">
            <v>311</v>
          </cell>
          <cell r="I127" t="str">
            <v>Customer Connections</v>
          </cell>
          <cell r="J127" t="str">
            <v>Full Time - Permanent</v>
          </cell>
          <cell r="K127" t="str">
            <v>MTR1</v>
          </cell>
          <cell r="L127" t="str">
            <v>Meterperson - 1st Class</v>
          </cell>
          <cell r="M127" t="str">
            <v>B</v>
          </cell>
          <cell r="N127" t="str">
            <v>W</v>
          </cell>
          <cell r="O127">
            <v>40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0.55000000000000004</v>
          </cell>
          <cell r="U127" t="str">
            <v>311</v>
          </cell>
          <cell r="V127" t="str">
            <v>101</v>
          </cell>
          <cell r="W127" t="str">
            <v>5065</v>
          </cell>
          <cell r="X127" t="str">
            <v>5065</v>
          </cell>
          <cell r="Y127" t="str">
            <v>5065</v>
          </cell>
          <cell r="Z127" t="str">
            <v>5065</v>
          </cell>
        </row>
        <row r="128">
          <cell r="B128" t="str">
            <v>10146</v>
          </cell>
          <cell r="C128" t="str">
            <v>Peter Lilley</v>
          </cell>
          <cell r="D128" t="str">
            <v>PETER</v>
          </cell>
          <cell r="E128" t="str">
            <v>LILLEY</v>
          </cell>
          <cell r="F128" t="str">
            <v>SCC1</v>
          </cell>
          <cell r="G128" t="str">
            <v>Supervisor, Customer Connections</v>
          </cell>
          <cell r="H128" t="str">
            <v>311</v>
          </cell>
          <cell r="I128" t="str">
            <v>Customer Connections</v>
          </cell>
          <cell r="J128" t="str">
            <v>Full Time - Permanent</v>
          </cell>
          <cell r="K128" t="str">
            <v>SCC</v>
          </cell>
          <cell r="L128" t="str">
            <v>Supervisor, Customer Connections</v>
          </cell>
          <cell r="M128" t="str">
            <v>N</v>
          </cell>
          <cell r="N128" t="str">
            <v>P</v>
          </cell>
          <cell r="O128">
            <v>40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0.55000000000000004</v>
          </cell>
          <cell r="U128" t="str">
            <v>311</v>
          </cell>
          <cell r="V128" t="str">
            <v>101</v>
          </cell>
          <cell r="W128" t="str">
            <v>5065</v>
          </cell>
          <cell r="X128" t="str">
            <v>5065</v>
          </cell>
          <cell r="Y128" t="str">
            <v>5065</v>
          </cell>
          <cell r="Z128" t="str">
            <v>5065</v>
          </cell>
        </row>
        <row r="129">
          <cell r="B129" t="str">
            <v>10149</v>
          </cell>
          <cell r="C129" t="str">
            <v>Daren Burke</v>
          </cell>
          <cell r="D129" t="str">
            <v>DAREN</v>
          </cell>
          <cell r="E129" t="str">
            <v>BURKE</v>
          </cell>
          <cell r="F129" t="str">
            <v>MPACC1</v>
          </cell>
          <cell r="G129" t="str">
            <v>Meterperson - 2nd Class</v>
          </cell>
          <cell r="H129" t="str">
            <v>311</v>
          </cell>
          <cell r="I129" t="str">
            <v>Customer Connections</v>
          </cell>
          <cell r="J129" t="str">
            <v>Full Time - Permanent</v>
          </cell>
          <cell r="K129" t="str">
            <v>MTR2</v>
          </cell>
          <cell r="L129" t="str">
            <v>Meterperson - 2nd Class</v>
          </cell>
          <cell r="M129" t="str">
            <v>B</v>
          </cell>
          <cell r="N129" t="str">
            <v>W</v>
          </cell>
          <cell r="O129">
            <v>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0.55000000000000004</v>
          </cell>
          <cell r="U129" t="str">
            <v>311</v>
          </cell>
          <cell r="V129" t="str">
            <v>101</v>
          </cell>
          <cell r="W129" t="str">
            <v>5065</v>
          </cell>
          <cell r="X129" t="str">
            <v>5065</v>
          </cell>
          <cell r="Y129" t="str">
            <v>5065</v>
          </cell>
          <cell r="Z129" t="str">
            <v>5065</v>
          </cell>
        </row>
        <row r="130">
          <cell r="B130" t="str">
            <v>10150</v>
          </cell>
          <cell r="C130" t="str">
            <v>Louis Pacheco</v>
          </cell>
          <cell r="D130" t="str">
            <v>LOUIS</v>
          </cell>
          <cell r="E130" t="str">
            <v>PACHECO</v>
          </cell>
          <cell r="F130" t="str">
            <v>MPACC2</v>
          </cell>
          <cell r="G130" t="str">
            <v>Meterperson - 1st Class</v>
          </cell>
          <cell r="H130" t="str">
            <v>311</v>
          </cell>
          <cell r="I130" t="str">
            <v>Customer Connections</v>
          </cell>
          <cell r="J130" t="str">
            <v>Full Time - Permanent</v>
          </cell>
          <cell r="K130" t="str">
            <v>MTR1</v>
          </cell>
          <cell r="L130" t="str">
            <v>Meterperson - 1st Class</v>
          </cell>
          <cell r="M130" t="str">
            <v>B</v>
          </cell>
          <cell r="N130" t="str">
            <v>W</v>
          </cell>
          <cell r="O130">
            <v>40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0.55000000000000004</v>
          </cell>
          <cell r="U130" t="str">
            <v>311</v>
          </cell>
          <cell r="V130" t="str">
            <v>102</v>
          </cell>
          <cell r="W130" t="str">
            <v>5065</v>
          </cell>
          <cell r="X130" t="str">
            <v>5065</v>
          </cell>
          <cell r="Y130" t="str">
            <v>5065</v>
          </cell>
          <cell r="Z130" t="str">
            <v>5065</v>
          </cell>
        </row>
        <row r="131">
          <cell r="B131" t="str">
            <v>10168</v>
          </cell>
          <cell r="C131" t="str">
            <v>Jayne Hubatschek</v>
          </cell>
          <cell r="D131" t="str">
            <v>JAYNE</v>
          </cell>
          <cell r="E131" t="str">
            <v>HUBATSCHEK</v>
          </cell>
          <cell r="F131" t="str">
            <v>MSCSMA</v>
          </cell>
          <cell r="G131" t="str">
            <v>Meter Support Clerk</v>
          </cell>
          <cell r="H131" t="str">
            <v>311</v>
          </cell>
          <cell r="I131" t="str">
            <v>Customer Connections</v>
          </cell>
          <cell r="J131" t="str">
            <v>Full Time - Permanent</v>
          </cell>
          <cell r="K131" t="str">
            <v>MSC</v>
          </cell>
          <cell r="L131" t="str">
            <v>Meter Support Clerk</v>
          </cell>
          <cell r="M131" t="str">
            <v>B</v>
          </cell>
          <cell r="N131" t="str">
            <v>W</v>
          </cell>
          <cell r="O131">
            <v>35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0.55000000000000004</v>
          </cell>
          <cell r="U131" t="str">
            <v>311</v>
          </cell>
          <cell r="V131" t="str">
            <v>101</v>
          </cell>
          <cell r="W131" t="str">
            <v>5065</v>
          </cell>
          <cell r="X131" t="str">
            <v>5065</v>
          </cell>
          <cell r="Y131" t="str">
            <v>5065</v>
          </cell>
          <cell r="Z131" t="str">
            <v>5065</v>
          </cell>
        </row>
        <row r="132">
          <cell r="B132" t="str">
            <v>10176</v>
          </cell>
          <cell r="C132" t="str">
            <v>Lori Thornton</v>
          </cell>
          <cell r="D132" t="str">
            <v>LORI</v>
          </cell>
          <cell r="E132" t="str">
            <v>THORNTON</v>
          </cell>
          <cell r="F132" t="str">
            <v>MSCSM</v>
          </cell>
          <cell r="G132" t="str">
            <v>Meter Support Clerk</v>
          </cell>
          <cell r="H132" t="str">
            <v>311</v>
          </cell>
          <cell r="I132" t="str">
            <v>Customer Connections</v>
          </cell>
          <cell r="J132" t="str">
            <v>Full Time - Permanent</v>
          </cell>
          <cell r="K132" t="str">
            <v>MSC</v>
          </cell>
          <cell r="L132" t="str">
            <v>Meter Support Clerk</v>
          </cell>
          <cell r="M132" t="str">
            <v>B</v>
          </cell>
          <cell r="N132" t="str">
            <v>W</v>
          </cell>
          <cell r="O132">
            <v>35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0.55000000000000004</v>
          </cell>
          <cell r="U132" t="str">
            <v>311</v>
          </cell>
          <cell r="V132" t="str">
            <v>101</v>
          </cell>
          <cell r="W132" t="str">
            <v>5065</v>
          </cell>
          <cell r="X132" t="str">
            <v>5065</v>
          </cell>
          <cell r="Y132" t="str">
            <v>5065</v>
          </cell>
          <cell r="Z132" t="str">
            <v>5065</v>
          </cell>
        </row>
        <row r="133">
          <cell r="B133" t="str">
            <v>10186</v>
          </cell>
          <cell r="C133" t="str">
            <v>Anna Castaldi</v>
          </cell>
          <cell r="D133" t="str">
            <v>ANNA</v>
          </cell>
          <cell r="E133" t="str">
            <v>CASTALDI</v>
          </cell>
          <cell r="F133" t="str">
            <v>MSCSM</v>
          </cell>
          <cell r="G133" t="str">
            <v>Meter Support Clerk</v>
          </cell>
          <cell r="H133" t="str">
            <v>311</v>
          </cell>
          <cell r="I133" t="str">
            <v>Customer Connections</v>
          </cell>
          <cell r="J133" t="str">
            <v>Full Time - Permanent</v>
          </cell>
          <cell r="K133" t="str">
            <v>MSC</v>
          </cell>
          <cell r="L133" t="str">
            <v>Meter Support Clerk</v>
          </cell>
          <cell r="M133" t="str">
            <v>B</v>
          </cell>
          <cell r="N133" t="str">
            <v>W</v>
          </cell>
          <cell r="O133">
            <v>35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0.55000000000000004</v>
          </cell>
          <cell r="U133" t="str">
            <v>311</v>
          </cell>
          <cell r="V133" t="str">
            <v>101</v>
          </cell>
          <cell r="W133" t="str">
            <v>5065</v>
          </cell>
          <cell r="X133" t="str">
            <v>5065</v>
          </cell>
          <cell r="Y133" t="str">
            <v>5065</v>
          </cell>
          <cell r="Z133" t="str">
            <v>5065</v>
          </cell>
        </row>
        <row r="134">
          <cell r="B134" t="str">
            <v>10192</v>
          </cell>
          <cell r="C134" t="str">
            <v>David Woodcock</v>
          </cell>
          <cell r="D134" t="str">
            <v>DAVID</v>
          </cell>
          <cell r="E134" t="str">
            <v>WOODCOCK</v>
          </cell>
          <cell r="F134" t="str">
            <v>MPACC2</v>
          </cell>
          <cell r="G134" t="str">
            <v>Meterperson - 1st Class</v>
          </cell>
          <cell r="H134" t="str">
            <v>311</v>
          </cell>
          <cell r="I134" t="str">
            <v>Customer Connections</v>
          </cell>
          <cell r="J134" t="str">
            <v>Full Time - Permanent</v>
          </cell>
          <cell r="K134" t="str">
            <v>MTR1</v>
          </cell>
          <cell r="L134" t="str">
            <v>Meterperson - 1st Class</v>
          </cell>
          <cell r="M134" t="str">
            <v>B</v>
          </cell>
          <cell r="N134" t="str">
            <v>W</v>
          </cell>
          <cell r="O134">
            <v>40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0.55000000000000004</v>
          </cell>
          <cell r="U134" t="str">
            <v>311</v>
          </cell>
          <cell r="V134" t="str">
            <v>102</v>
          </cell>
          <cell r="W134" t="str">
            <v>5065</v>
          </cell>
          <cell r="X134" t="str">
            <v>5065</v>
          </cell>
          <cell r="Y134" t="str">
            <v>5065</v>
          </cell>
          <cell r="Z134" t="str">
            <v>5065</v>
          </cell>
        </row>
        <row r="135">
          <cell r="B135" t="str">
            <v>10193</v>
          </cell>
          <cell r="C135" t="str">
            <v>Kathy Borcic</v>
          </cell>
          <cell r="D135" t="str">
            <v>KATHY</v>
          </cell>
          <cell r="E135" t="str">
            <v>BORCIC</v>
          </cell>
          <cell r="F135" t="str">
            <v>MSCSM</v>
          </cell>
          <cell r="G135" t="str">
            <v>Meter Support Clerk</v>
          </cell>
          <cell r="H135" t="str">
            <v>311</v>
          </cell>
          <cell r="I135" t="str">
            <v>Customer Connections</v>
          </cell>
          <cell r="J135" t="str">
            <v>Full Time - Permanent</v>
          </cell>
          <cell r="K135" t="str">
            <v>MSC</v>
          </cell>
          <cell r="L135" t="str">
            <v>Meter Support Clerk</v>
          </cell>
          <cell r="M135" t="str">
            <v>B</v>
          </cell>
          <cell r="N135" t="str">
            <v>W</v>
          </cell>
          <cell r="O135">
            <v>35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0.55000000000000004</v>
          </cell>
          <cell r="U135" t="str">
            <v>311</v>
          </cell>
          <cell r="V135" t="str">
            <v>101</v>
          </cell>
          <cell r="W135" t="str">
            <v>5065</v>
          </cell>
          <cell r="X135" t="str">
            <v>5065</v>
          </cell>
          <cell r="Y135" t="str">
            <v>5065</v>
          </cell>
          <cell r="Z135" t="str">
            <v>5065</v>
          </cell>
        </row>
        <row r="136">
          <cell r="B136" t="str">
            <v>10203</v>
          </cell>
          <cell r="C136" t="str">
            <v>Greg Ballinger</v>
          </cell>
          <cell r="D136" t="str">
            <v>GREG</v>
          </cell>
          <cell r="E136" t="str">
            <v>BALLINGER</v>
          </cell>
          <cell r="F136" t="str">
            <v>SCC2</v>
          </cell>
          <cell r="G136" t="str">
            <v>Supervisor, Customer Connections</v>
          </cell>
          <cell r="H136" t="str">
            <v>311</v>
          </cell>
          <cell r="I136" t="str">
            <v>Customer Connections</v>
          </cell>
          <cell r="J136" t="str">
            <v>Full Time - Permanent</v>
          </cell>
          <cell r="K136" t="str">
            <v>SCC</v>
          </cell>
          <cell r="L136" t="str">
            <v>Supervisor, Customer Connections</v>
          </cell>
          <cell r="M136" t="str">
            <v>N</v>
          </cell>
          <cell r="N136" t="str">
            <v>P</v>
          </cell>
          <cell r="O136">
            <v>40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0.55000000000000004</v>
          </cell>
          <cell r="U136" t="str">
            <v>311</v>
          </cell>
          <cell r="V136" t="str">
            <v>102</v>
          </cell>
          <cell r="W136" t="str">
            <v>5065</v>
          </cell>
          <cell r="X136" t="str">
            <v>5065</v>
          </cell>
          <cell r="Y136" t="str">
            <v>5065</v>
          </cell>
          <cell r="Z136" t="str">
            <v>5065</v>
          </cell>
        </row>
        <row r="137">
          <cell r="B137" t="str">
            <v>10245</v>
          </cell>
          <cell r="C137" t="str">
            <v>Darlene Nelson</v>
          </cell>
          <cell r="D137" t="str">
            <v>DARLENE</v>
          </cell>
          <cell r="E137" t="str">
            <v>NELSON</v>
          </cell>
          <cell r="F137" t="str">
            <v>MSCCC</v>
          </cell>
          <cell r="G137" t="str">
            <v>Meter Support Clerk</v>
          </cell>
          <cell r="H137" t="str">
            <v>311</v>
          </cell>
          <cell r="I137" t="str">
            <v>Customer Connections</v>
          </cell>
          <cell r="J137" t="str">
            <v>Full Time - Permanent</v>
          </cell>
          <cell r="K137" t="str">
            <v>MSC</v>
          </cell>
          <cell r="L137" t="str">
            <v>Meter Support Clerk</v>
          </cell>
          <cell r="M137" t="str">
            <v>B</v>
          </cell>
          <cell r="N137" t="str">
            <v>W</v>
          </cell>
          <cell r="O137">
            <v>35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0.55000000000000004</v>
          </cell>
          <cell r="U137" t="str">
            <v>311</v>
          </cell>
          <cell r="V137" t="str">
            <v>102</v>
          </cell>
          <cell r="W137" t="str">
            <v>5065</v>
          </cell>
          <cell r="X137" t="str">
            <v>5065</v>
          </cell>
          <cell r="Y137" t="str">
            <v>5065</v>
          </cell>
          <cell r="Z137" t="str">
            <v>5065</v>
          </cell>
        </row>
        <row r="138">
          <cell r="B138" t="str">
            <v>10498</v>
          </cell>
          <cell r="C138" t="str">
            <v>Ketan Patel</v>
          </cell>
          <cell r="D138" t="str">
            <v>KETAN</v>
          </cell>
          <cell r="E138" t="str">
            <v>PATEL</v>
          </cell>
          <cell r="F138" t="str">
            <v>ENGTCC1</v>
          </cell>
          <cell r="G138" t="str">
            <v>Engineering Technician 2</v>
          </cell>
          <cell r="H138" t="str">
            <v>311</v>
          </cell>
          <cell r="I138" t="str">
            <v>Customer Connections</v>
          </cell>
          <cell r="J138" t="str">
            <v>Full Time - Permanent</v>
          </cell>
          <cell r="K138" t="str">
            <v>ETECH2</v>
          </cell>
          <cell r="L138" t="str">
            <v>Engineering Technician 2</v>
          </cell>
          <cell r="M138" t="str">
            <v>B</v>
          </cell>
          <cell r="N138" t="str">
            <v>W</v>
          </cell>
          <cell r="O138">
            <v>35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0.55000000000000004</v>
          </cell>
          <cell r="U138" t="str">
            <v>311</v>
          </cell>
          <cell r="V138" t="str">
            <v>101</v>
          </cell>
          <cell r="W138" t="str">
            <v>5065</v>
          </cell>
          <cell r="X138" t="str">
            <v>5065</v>
          </cell>
          <cell r="Y138" t="str">
            <v>5065</v>
          </cell>
          <cell r="Z138" t="str">
            <v>5065</v>
          </cell>
        </row>
        <row r="139">
          <cell r="B139" t="str">
            <v>10712</v>
          </cell>
          <cell r="C139" t="str">
            <v>Adolph Heersink</v>
          </cell>
          <cell r="D139" t="str">
            <v>ADOLPH</v>
          </cell>
          <cell r="E139" t="str">
            <v>HEERSINK</v>
          </cell>
          <cell r="F139" t="str">
            <v>MPACC1</v>
          </cell>
          <cell r="G139" t="str">
            <v>Meterperson - 1st Class</v>
          </cell>
          <cell r="H139" t="str">
            <v>311</v>
          </cell>
          <cell r="I139" t="str">
            <v>Customer Connections</v>
          </cell>
          <cell r="J139" t="str">
            <v>Full Time - Permanent</v>
          </cell>
          <cell r="K139" t="str">
            <v>MTR1</v>
          </cell>
          <cell r="L139" t="str">
            <v>Meterperson - 1st Class</v>
          </cell>
          <cell r="M139" t="str">
            <v>B</v>
          </cell>
          <cell r="N139" t="str">
            <v>W</v>
          </cell>
          <cell r="O139">
            <v>40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0.55000000000000004</v>
          </cell>
          <cell r="U139" t="str">
            <v>311</v>
          </cell>
          <cell r="V139" t="str">
            <v>101</v>
          </cell>
          <cell r="W139" t="str">
            <v>5065</v>
          </cell>
          <cell r="X139" t="str">
            <v>5065</v>
          </cell>
          <cell r="Y139" t="str">
            <v>5065</v>
          </cell>
          <cell r="Z139" t="str">
            <v>5065</v>
          </cell>
        </row>
        <row r="140">
          <cell r="B140" t="str">
            <v>10768</v>
          </cell>
          <cell r="C140" t="str">
            <v>Alan Vance</v>
          </cell>
          <cell r="D140" t="str">
            <v>ALAN</v>
          </cell>
          <cell r="E140" t="str">
            <v>VANCE</v>
          </cell>
          <cell r="F140" t="str">
            <v>MCC</v>
          </cell>
          <cell r="G140" t="str">
            <v>Manager, Customer Connections</v>
          </cell>
          <cell r="H140" t="str">
            <v>311</v>
          </cell>
          <cell r="I140" t="str">
            <v>Customer Connections</v>
          </cell>
          <cell r="J140" t="str">
            <v>Full Time - Permanent</v>
          </cell>
          <cell r="K140" t="str">
            <v>MCC</v>
          </cell>
          <cell r="L140" t="str">
            <v>Manager, Customer Connections</v>
          </cell>
          <cell r="M140" t="str">
            <v>N</v>
          </cell>
          <cell r="N140" t="str">
            <v>P</v>
          </cell>
          <cell r="O140">
            <v>40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0.55000000000000004</v>
          </cell>
          <cell r="U140" t="str">
            <v>311</v>
          </cell>
          <cell r="V140" t="str">
            <v>101</v>
          </cell>
          <cell r="W140" t="str">
            <v>5065</v>
          </cell>
          <cell r="X140" t="str">
            <v>5065</v>
          </cell>
          <cell r="Y140" t="str">
            <v>5065</v>
          </cell>
          <cell r="Z140" t="str">
            <v>5065</v>
          </cell>
        </row>
        <row r="141">
          <cell r="B141" t="str">
            <v>10774</v>
          </cell>
          <cell r="C141" t="str">
            <v>Michael Corlis</v>
          </cell>
          <cell r="D141" t="str">
            <v>MICHAEL</v>
          </cell>
          <cell r="E141" t="str">
            <v>CORLIS</v>
          </cell>
          <cell r="F141" t="str">
            <v>MPACC1</v>
          </cell>
          <cell r="G141" t="str">
            <v>Meterperson - 1st Class</v>
          </cell>
          <cell r="H141" t="str">
            <v>311</v>
          </cell>
          <cell r="I141" t="str">
            <v>Customer Connections</v>
          </cell>
          <cell r="J141" t="str">
            <v>Full Time - Permanent</v>
          </cell>
          <cell r="K141" t="str">
            <v>MTR1</v>
          </cell>
          <cell r="L141" t="str">
            <v>Meterperson - 1st Class</v>
          </cell>
          <cell r="M141" t="str">
            <v>B</v>
          </cell>
          <cell r="N141" t="str">
            <v>W</v>
          </cell>
          <cell r="O141">
            <v>40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0.55000000000000004</v>
          </cell>
          <cell r="U141" t="str">
            <v>311</v>
          </cell>
          <cell r="V141" t="str">
            <v>101</v>
          </cell>
          <cell r="W141" t="str">
            <v>5065</v>
          </cell>
          <cell r="X141" t="str">
            <v>5065</v>
          </cell>
          <cell r="Y141" t="str">
            <v>5065</v>
          </cell>
          <cell r="Z141" t="str">
            <v>5065</v>
          </cell>
        </row>
        <row r="142">
          <cell r="B142" t="str">
            <v>10777</v>
          </cell>
          <cell r="C142" t="str">
            <v>Phongsack Boualavong</v>
          </cell>
          <cell r="D142" t="str">
            <v>PHONGSACK</v>
          </cell>
          <cell r="E142" t="str">
            <v>BOUALAVONG</v>
          </cell>
          <cell r="F142" t="str">
            <v>MPACC1</v>
          </cell>
          <cell r="G142" t="str">
            <v>Meterperson - 1st Class</v>
          </cell>
          <cell r="H142" t="str">
            <v>311</v>
          </cell>
          <cell r="I142" t="str">
            <v>Customer Connections</v>
          </cell>
          <cell r="J142" t="str">
            <v>Full Time - Permanent</v>
          </cell>
          <cell r="K142" t="str">
            <v>MTR1</v>
          </cell>
          <cell r="L142" t="str">
            <v>Meterperson - 1st Class</v>
          </cell>
          <cell r="M142" t="str">
            <v>B</v>
          </cell>
          <cell r="N142" t="str">
            <v>W</v>
          </cell>
          <cell r="O142">
            <v>40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0.55000000000000004</v>
          </cell>
          <cell r="U142" t="str">
            <v>311</v>
          </cell>
          <cell r="V142" t="str">
            <v>101</v>
          </cell>
          <cell r="W142" t="str">
            <v>5065</v>
          </cell>
          <cell r="X142" t="str">
            <v>5065</v>
          </cell>
          <cell r="Y142" t="str">
            <v>5065</v>
          </cell>
          <cell r="Z142" t="str">
            <v>5065</v>
          </cell>
        </row>
        <row r="143">
          <cell r="B143" t="str">
            <v>10828</v>
          </cell>
          <cell r="C143" t="str">
            <v>Mike Descamps</v>
          </cell>
          <cell r="D143" t="str">
            <v>MIKE</v>
          </cell>
          <cell r="E143" t="str">
            <v>DESCAMPS</v>
          </cell>
          <cell r="F143" t="str">
            <v>AMP1CC1</v>
          </cell>
          <cell r="G143" t="str">
            <v>Meterperson - Apprentice</v>
          </cell>
          <cell r="H143" t="str">
            <v>311</v>
          </cell>
          <cell r="I143" t="str">
            <v>Customer Connections</v>
          </cell>
          <cell r="J143" t="str">
            <v>Full Time - Permanent</v>
          </cell>
          <cell r="K143" t="str">
            <v>MTRA</v>
          </cell>
          <cell r="L143" t="str">
            <v>Meterperson - Apprentice</v>
          </cell>
          <cell r="M143" t="str">
            <v>B</v>
          </cell>
          <cell r="N143" t="str">
            <v>W</v>
          </cell>
          <cell r="O143">
            <v>40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0.55000000000000004</v>
          </cell>
          <cell r="U143" t="str">
            <v>311</v>
          </cell>
          <cell r="V143" t="str">
            <v>101</v>
          </cell>
          <cell r="W143" t="str">
            <v>5065</v>
          </cell>
          <cell r="X143" t="str">
            <v>5065</v>
          </cell>
          <cell r="Y143" t="str">
            <v>5065</v>
          </cell>
          <cell r="Z143" t="str">
            <v>5065</v>
          </cell>
        </row>
        <row r="144">
          <cell r="B144" t="str">
            <v>10202</v>
          </cell>
          <cell r="C144" t="str">
            <v>Brent Murray</v>
          </cell>
          <cell r="D144" t="str">
            <v>BRENT</v>
          </cell>
          <cell r="E144" t="str">
            <v>MURRAY</v>
          </cell>
          <cell r="F144" t="str">
            <v>MM-T</v>
          </cell>
          <cell r="G144" t="str">
            <v>Manager, Meter Communications &amp; Technology</v>
          </cell>
          <cell r="H144" t="str">
            <v>313</v>
          </cell>
          <cell r="I144" t="str">
            <v>Advance Meter Inventory/Meter Data Management &amp; Repository</v>
          </cell>
          <cell r="J144" t="str">
            <v>Full Time - Permanent</v>
          </cell>
          <cell r="K144" t="str">
            <v>MMT&amp;C</v>
          </cell>
          <cell r="L144" t="str">
            <v>Manager, Meter Communications &amp; Technology</v>
          </cell>
          <cell r="M144" t="str">
            <v>N</v>
          </cell>
          <cell r="N144" t="str">
            <v>P</v>
          </cell>
          <cell r="O144">
            <v>35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0.55000000000000004</v>
          </cell>
          <cell r="U144" t="str">
            <v>313</v>
          </cell>
          <cell r="V144" t="str">
            <v>101</v>
          </cell>
          <cell r="W144" t="str">
            <v>9909</v>
          </cell>
          <cell r="X144" t="str">
            <v>9909</v>
          </cell>
          <cell r="Y144">
            <v>5065</v>
          </cell>
          <cell r="Z144">
            <v>5065</v>
          </cell>
        </row>
        <row r="145">
          <cell r="B145" t="str">
            <v>10101</v>
          </cell>
          <cell r="C145" t="str">
            <v>Sunil Becharbhai</v>
          </cell>
          <cell r="D145" t="str">
            <v>SUNIL</v>
          </cell>
          <cell r="E145" t="str">
            <v>BECHARBHAI</v>
          </cell>
          <cell r="F145" t="str">
            <v>MMARK</v>
          </cell>
          <cell r="G145" t="str">
            <v>Manager, Marketing</v>
          </cell>
          <cell r="H145" t="str">
            <v>330</v>
          </cell>
          <cell r="I145" t="str">
            <v>Conservation &amp; Demand Management</v>
          </cell>
          <cell r="J145" t="str">
            <v>Full Time - Permanent</v>
          </cell>
          <cell r="K145" t="str">
            <v>MMKTG</v>
          </cell>
          <cell r="L145" t="str">
            <v>Manager, Marketing</v>
          </cell>
          <cell r="M145" t="str">
            <v>N</v>
          </cell>
          <cell r="N145" t="str">
            <v>P</v>
          </cell>
          <cell r="O145">
            <v>35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0.55000000000000004</v>
          </cell>
          <cell r="U145" t="str">
            <v>330</v>
          </cell>
          <cell r="V145" t="str">
            <v>101</v>
          </cell>
          <cell r="W145" t="str">
            <v>5410</v>
          </cell>
          <cell r="X145" t="str">
            <v>5410</v>
          </cell>
          <cell r="Y145">
            <v>5415</v>
          </cell>
          <cell r="Z145">
            <v>5415</v>
          </cell>
        </row>
        <row r="146">
          <cell r="B146" t="str">
            <v>10215</v>
          </cell>
          <cell r="C146" t="str">
            <v>Dorothy Holme</v>
          </cell>
          <cell r="D146" t="str">
            <v>DOROTHY</v>
          </cell>
          <cell r="E146" t="str">
            <v>HOLME</v>
          </cell>
          <cell r="F146" t="str">
            <v>CONCLK</v>
          </cell>
          <cell r="G146" t="str">
            <v>Conservation Clerk</v>
          </cell>
          <cell r="H146" t="str">
            <v>330</v>
          </cell>
          <cell r="I146" t="str">
            <v>Conservation &amp; Demand Management</v>
          </cell>
          <cell r="J146" t="str">
            <v>Full Time - Permanent</v>
          </cell>
          <cell r="K146" t="str">
            <v>CONC</v>
          </cell>
          <cell r="L146" t="str">
            <v>Conservation Clerk</v>
          </cell>
          <cell r="M146" t="str">
            <v>B</v>
          </cell>
          <cell r="N146" t="str">
            <v>W</v>
          </cell>
          <cell r="O146">
            <v>35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0.55000000000000004</v>
          </cell>
          <cell r="U146" t="str">
            <v>330</v>
          </cell>
          <cell r="V146" t="str">
            <v>101</v>
          </cell>
          <cell r="W146" t="str">
            <v>5415</v>
          </cell>
          <cell r="X146" t="str">
            <v>5415</v>
          </cell>
          <cell r="Y146">
            <v>5415</v>
          </cell>
          <cell r="Z146">
            <v>5415</v>
          </cell>
        </row>
        <row r="147">
          <cell r="B147" t="str">
            <v>10244</v>
          </cell>
          <cell r="C147" t="str">
            <v>Brian Smith</v>
          </cell>
          <cell r="D147" t="str">
            <v>BRIAN</v>
          </cell>
          <cell r="E147" t="str">
            <v>SMITH</v>
          </cell>
          <cell r="F147" t="str">
            <v>CCO</v>
          </cell>
          <cell r="G147" t="str">
            <v>Chief Conservation Officer</v>
          </cell>
          <cell r="H147" t="str">
            <v>330</v>
          </cell>
          <cell r="I147" t="str">
            <v>Conservation &amp; Demand Management</v>
          </cell>
          <cell r="J147" t="str">
            <v>Full Time - Permanent</v>
          </cell>
          <cell r="K147" t="str">
            <v>CCO</v>
          </cell>
          <cell r="L147" t="str">
            <v>Chief Conservation Officer</v>
          </cell>
          <cell r="M147" t="str">
            <v>N</v>
          </cell>
          <cell r="N147" t="str">
            <v>P</v>
          </cell>
          <cell r="O147">
            <v>35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0.55000000000000004</v>
          </cell>
          <cell r="U147" t="str">
            <v>330</v>
          </cell>
          <cell r="V147" t="str">
            <v>101</v>
          </cell>
          <cell r="W147" t="str">
            <v>5415</v>
          </cell>
          <cell r="X147" t="str">
            <v>5415</v>
          </cell>
          <cell r="Y147">
            <v>5415</v>
          </cell>
          <cell r="Z147">
            <v>5415</v>
          </cell>
        </row>
        <row r="148">
          <cell r="B148" t="str">
            <v>10270</v>
          </cell>
          <cell r="C148" t="str">
            <v>Michael Thornhill</v>
          </cell>
          <cell r="D148" t="str">
            <v>MICHAEL</v>
          </cell>
          <cell r="E148" t="str">
            <v>THORNHILL</v>
          </cell>
          <cell r="F148" t="str">
            <v>SPCON</v>
          </cell>
          <cell r="G148" t="str">
            <v>Specialist, Conservation</v>
          </cell>
          <cell r="H148" t="str">
            <v>330</v>
          </cell>
          <cell r="I148" t="str">
            <v>Conservation &amp; Demand Management</v>
          </cell>
          <cell r="J148" t="str">
            <v>Contractor</v>
          </cell>
          <cell r="K148" t="str">
            <v>SPECON</v>
          </cell>
          <cell r="L148" t="str">
            <v>Specialist, Conservation</v>
          </cell>
          <cell r="M148" t="str">
            <v>N</v>
          </cell>
          <cell r="N148" t="str">
            <v>P</v>
          </cell>
          <cell r="O148">
            <v>40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0.55000000000000004</v>
          </cell>
          <cell r="U148" t="str">
            <v>330</v>
          </cell>
          <cell r="V148" t="str">
            <v>101</v>
          </cell>
          <cell r="W148" t="str">
            <v>5415</v>
          </cell>
          <cell r="X148" t="str">
            <v>5415</v>
          </cell>
          <cell r="Y148">
            <v>5415</v>
          </cell>
          <cell r="Z148">
            <v>5415</v>
          </cell>
        </row>
        <row r="149">
          <cell r="B149" t="str">
            <v>10792</v>
          </cell>
          <cell r="C149" t="str">
            <v>Brad Gallant</v>
          </cell>
          <cell r="D149" t="str">
            <v>Brad</v>
          </cell>
          <cell r="E149" t="str">
            <v>Gallant</v>
          </cell>
          <cell r="F149" t="str">
            <v>SPECKA</v>
          </cell>
          <cell r="G149" t="str">
            <v>Manager, Commercial Conservation and Demand Management</v>
          </cell>
          <cell r="H149" t="str">
            <v>330</v>
          </cell>
          <cell r="I149" t="str">
            <v>Conservation &amp; Demand Management</v>
          </cell>
          <cell r="J149" t="str">
            <v>Full Time - Permanent</v>
          </cell>
          <cell r="K149" t="str">
            <v>MCCDM</v>
          </cell>
          <cell r="L149" t="str">
            <v>Manager, Commercial Conservation and Demand Management</v>
          </cell>
          <cell r="M149" t="str">
            <v>N</v>
          </cell>
          <cell r="N149" t="str">
            <v>P</v>
          </cell>
          <cell r="O149">
            <v>35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0.55000000000000004</v>
          </cell>
          <cell r="U149" t="str">
            <v>330</v>
          </cell>
          <cell r="V149" t="str">
            <v>101</v>
          </cell>
          <cell r="W149" t="str">
            <v>5415</v>
          </cell>
          <cell r="X149" t="str">
            <v>5415</v>
          </cell>
          <cell r="Y149">
            <v>5415</v>
          </cell>
          <cell r="Z149">
            <v>5415</v>
          </cell>
        </row>
        <row r="150">
          <cell r="B150" t="str">
            <v>10891</v>
          </cell>
          <cell r="C150" t="str">
            <v>Cynthia Waters</v>
          </cell>
          <cell r="D150" t="str">
            <v>CYNTHIA</v>
          </cell>
          <cell r="E150" t="str">
            <v>WATERS</v>
          </cell>
          <cell r="F150" t="str">
            <v>CONCLK</v>
          </cell>
          <cell r="G150" t="str">
            <v>Conservation Clerk</v>
          </cell>
          <cell r="H150" t="str">
            <v>330</v>
          </cell>
          <cell r="I150" t="str">
            <v>Conservation &amp; Demand Management</v>
          </cell>
          <cell r="J150" t="str">
            <v>Full Time - Permanent</v>
          </cell>
          <cell r="K150" t="str">
            <v>CONC</v>
          </cell>
          <cell r="L150" t="str">
            <v>Conservation Clerk</v>
          </cell>
          <cell r="M150" t="str">
            <v>B</v>
          </cell>
          <cell r="N150" t="str">
            <v>W</v>
          </cell>
          <cell r="O150">
            <v>35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0.55000000000000004</v>
          </cell>
          <cell r="U150" t="str">
            <v>330</v>
          </cell>
          <cell r="V150" t="str">
            <v>101</v>
          </cell>
          <cell r="W150" t="str">
            <v>5415</v>
          </cell>
          <cell r="X150" t="str">
            <v>5415</v>
          </cell>
          <cell r="Y150">
            <v>5415</v>
          </cell>
          <cell r="Z150">
            <v>5415</v>
          </cell>
        </row>
        <row r="151">
          <cell r="B151" t="str">
            <v>10223</v>
          </cell>
          <cell r="C151" t="str">
            <v>Frank Fabiano</v>
          </cell>
          <cell r="D151" t="str">
            <v>FRANK</v>
          </cell>
          <cell r="E151" t="str">
            <v>FABIANO</v>
          </cell>
          <cell r="F151" t="str">
            <v>DCUS</v>
          </cell>
          <cell r="G151" t="str">
            <v>Director, Customer Services</v>
          </cell>
          <cell r="H151" t="str">
            <v>391</v>
          </cell>
          <cell r="I151" t="str">
            <v>Customer Care - Corporate</v>
          </cell>
          <cell r="J151" t="str">
            <v>Full Time - Permanent</v>
          </cell>
          <cell r="K151" t="str">
            <v>DCUS</v>
          </cell>
          <cell r="L151" t="str">
            <v>Director, Customer Services</v>
          </cell>
          <cell r="M151" t="str">
            <v>N</v>
          </cell>
          <cell r="N151" t="str">
            <v>P</v>
          </cell>
          <cell r="O151">
            <v>35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0.55000000000000004</v>
          </cell>
          <cell r="U151" t="str">
            <v>301</v>
          </cell>
          <cell r="V151" t="str">
            <v>101</v>
          </cell>
          <cell r="W151" t="str">
            <v>5065</v>
          </cell>
          <cell r="X151" t="str">
            <v>5065</v>
          </cell>
          <cell r="Y151">
            <v>9909</v>
          </cell>
          <cell r="Z151">
            <v>9909</v>
          </cell>
        </row>
        <row r="152">
          <cell r="B152" t="str">
            <v>10242</v>
          </cell>
          <cell r="C152" t="str">
            <v>Shelley Parker</v>
          </cell>
          <cell r="D152" t="str">
            <v>SHELLEY</v>
          </cell>
          <cell r="E152" t="str">
            <v>PARKER</v>
          </cell>
          <cell r="F152" t="str">
            <v>MCS</v>
          </cell>
          <cell r="G152" t="str">
            <v>Manager, Customer Services</v>
          </cell>
          <cell r="H152" t="str">
            <v>391</v>
          </cell>
          <cell r="I152" t="str">
            <v>Customer Care - Customer Service</v>
          </cell>
          <cell r="J152" t="str">
            <v>Full Time - Permanent</v>
          </cell>
          <cell r="K152" t="str">
            <v>MCS</v>
          </cell>
          <cell r="L152" t="str">
            <v>Manager, Customer Services</v>
          </cell>
          <cell r="M152" t="str">
            <v>N</v>
          </cell>
          <cell r="N152" t="str">
            <v>P</v>
          </cell>
          <cell r="O152">
            <v>35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0.55000000000000004</v>
          </cell>
          <cell r="U152" t="str">
            <v>303</v>
          </cell>
          <cell r="V152" t="str">
            <v>101</v>
          </cell>
          <cell r="W152" t="str">
            <v>9909</v>
          </cell>
          <cell r="X152" t="str">
            <v>9909</v>
          </cell>
          <cell r="Y152" t="str">
            <v>9909</v>
          </cell>
          <cell r="Z152" t="str">
            <v>9909</v>
          </cell>
        </row>
        <row r="153">
          <cell r="B153" t="str">
            <v>10826</v>
          </cell>
          <cell r="C153" t="str">
            <v>Jim Patterson</v>
          </cell>
          <cell r="D153" t="str">
            <v>JIM</v>
          </cell>
          <cell r="E153" t="str">
            <v>PATTERSON</v>
          </cell>
          <cell r="F153" t="str">
            <v>DCC</v>
          </cell>
          <cell r="G153" t="str">
            <v>Director, Customer Connections</v>
          </cell>
          <cell r="H153" t="str">
            <v>392</v>
          </cell>
          <cell r="I153" t="str">
            <v>Customer Connections - Management</v>
          </cell>
          <cell r="J153" t="str">
            <v>Full Time - Permanent</v>
          </cell>
          <cell r="K153" t="str">
            <v>DCC</v>
          </cell>
          <cell r="L153" t="str">
            <v>Director, Customer Connections</v>
          </cell>
          <cell r="M153" t="str">
            <v>N</v>
          </cell>
          <cell r="N153" t="str">
            <v>P</v>
          </cell>
          <cell r="O153">
            <v>35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0.55000000000000004</v>
          </cell>
          <cell r="U153" t="str">
            <v>392</v>
          </cell>
          <cell r="V153" t="str">
            <v>101</v>
          </cell>
          <cell r="W153" t="str">
            <v>5065</v>
          </cell>
          <cell r="X153" t="str">
            <v>5065</v>
          </cell>
          <cell r="Y153" t="str">
            <v>5065</v>
          </cell>
          <cell r="Z153" t="str">
            <v>5065</v>
          </cell>
        </row>
        <row r="154">
          <cell r="B154" t="str">
            <v>10499</v>
          </cell>
          <cell r="C154" t="str">
            <v>Brian Macdonald</v>
          </cell>
          <cell r="D154" t="str">
            <v>BRIAN</v>
          </cell>
          <cell r="E154" t="str">
            <v>MACDONALD</v>
          </cell>
          <cell r="F154" t="str">
            <v>FABA</v>
          </cell>
          <cell r="G154" t="str">
            <v>Financial Analyst, Business Dev.</v>
          </cell>
          <cell r="H154" t="str">
            <v>400</v>
          </cell>
          <cell r="I154" t="str">
            <v>Business Development - Executive</v>
          </cell>
          <cell r="J154" t="str">
            <v>Full Time - Permanent</v>
          </cell>
          <cell r="K154" t="str">
            <v>FABA</v>
          </cell>
          <cell r="L154" t="str">
            <v>Financial Analyst, Business Dev.</v>
          </cell>
          <cell r="M154" t="str">
            <v>N</v>
          </cell>
          <cell r="N154" t="str">
            <v>P</v>
          </cell>
          <cell r="O154">
            <v>35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0.7</v>
          </cell>
          <cell r="U154" t="str">
            <v>400</v>
          </cell>
          <cell r="V154" t="str">
            <v>101</v>
          </cell>
          <cell r="W154" t="str">
            <v>5610</v>
          </cell>
          <cell r="X154" t="str">
            <v>5610</v>
          </cell>
          <cell r="Y154" t="str">
            <v>5610</v>
          </cell>
          <cell r="Z154" t="str">
            <v>5610</v>
          </cell>
        </row>
        <row r="155">
          <cell r="B155" t="str">
            <v>10501</v>
          </cell>
          <cell r="C155" t="str">
            <v>Neil Freeman</v>
          </cell>
          <cell r="D155" t="str">
            <v>NEIL</v>
          </cell>
          <cell r="E155" t="str">
            <v>FREEMAN</v>
          </cell>
          <cell r="F155" t="str">
            <v>VPBD</v>
          </cell>
          <cell r="G155" t="str">
            <v>Vice President, Business Development</v>
          </cell>
          <cell r="H155" t="str">
            <v>400</v>
          </cell>
          <cell r="I155" t="str">
            <v>Business Development - Executive</v>
          </cell>
          <cell r="J155" t="str">
            <v>Full Time - Permanent</v>
          </cell>
          <cell r="K155" t="str">
            <v>VPBD</v>
          </cell>
          <cell r="L155" t="str">
            <v>Vice President, Business Development</v>
          </cell>
          <cell r="M155" t="str">
            <v>N</v>
          </cell>
          <cell r="N155" t="str">
            <v>P</v>
          </cell>
          <cell r="O155">
            <v>35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0.7</v>
          </cell>
          <cell r="U155" t="str">
            <v>400</v>
          </cell>
          <cell r="V155" t="str">
            <v>101</v>
          </cell>
          <cell r="W155" t="str">
            <v>5605</v>
          </cell>
          <cell r="X155" t="str">
            <v>5605</v>
          </cell>
          <cell r="Y155" t="str">
            <v>5605</v>
          </cell>
          <cell r="Z155" t="str">
            <v>5605</v>
          </cell>
        </row>
        <row r="156">
          <cell r="B156" t="str">
            <v>10521</v>
          </cell>
          <cell r="C156" t="str">
            <v>Brian Lennie</v>
          </cell>
          <cell r="D156" t="str">
            <v>BRIAN</v>
          </cell>
          <cell r="E156" t="str">
            <v>LENNIE</v>
          </cell>
          <cell r="F156" t="str">
            <v>POLAD</v>
          </cell>
          <cell r="G156" t="str">
            <v>Policy Advisor</v>
          </cell>
          <cell r="H156" t="str">
            <v>400</v>
          </cell>
          <cell r="I156" t="str">
            <v>Business Development - Executive</v>
          </cell>
          <cell r="J156" t="str">
            <v>Full Time - Permanent</v>
          </cell>
          <cell r="K156" t="str">
            <v>POLADV</v>
          </cell>
          <cell r="L156" t="str">
            <v>Policy Advisor</v>
          </cell>
          <cell r="M156" t="str">
            <v>N</v>
          </cell>
          <cell r="N156" t="str">
            <v>P</v>
          </cell>
          <cell r="O156">
            <v>35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0.7</v>
          </cell>
          <cell r="U156" t="str">
            <v>400</v>
          </cell>
          <cell r="V156" t="str">
            <v>101</v>
          </cell>
          <cell r="W156" t="str">
            <v>5610</v>
          </cell>
          <cell r="X156" t="str">
            <v>5610</v>
          </cell>
          <cell r="Y156" t="str">
            <v>5610</v>
          </cell>
          <cell r="Z156" t="str">
            <v>5610</v>
          </cell>
        </row>
        <row r="157">
          <cell r="B157" t="str">
            <v>10443</v>
          </cell>
          <cell r="C157" t="str">
            <v>Robert Lister</v>
          </cell>
          <cell r="D157" t="str">
            <v>ROBERT</v>
          </cell>
          <cell r="E157" t="str">
            <v>LISTER</v>
          </cell>
          <cell r="F157" t="str">
            <v>VPUO</v>
          </cell>
          <cell r="G157" t="str">
            <v>Vice President, Utility Operations</v>
          </cell>
          <cell r="H157" t="str">
            <v>500</v>
          </cell>
          <cell r="I157" t="str">
            <v>Utility Operations - Executive</v>
          </cell>
          <cell r="J157" t="str">
            <v>Full Time - Permanent</v>
          </cell>
          <cell r="K157" t="str">
            <v>VPUO</v>
          </cell>
          <cell r="L157" t="str">
            <v>Vice President, Utility Operations</v>
          </cell>
          <cell r="M157" t="str">
            <v>N</v>
          </cell>
          <cell r="N157" t="str">
            <v>P</v>
          </cell>
          <cell r="O157">
            <v>35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0.7</v>
          </cell>
          <cell r="U157" t="str">
            <v>500</v>
          </cell>
          <cell r="V157" t="str">
            <v>101</v>
          </cell>
          <cell r="W157" t="str">
            <v>5605</v>
          </cell>
          <cell r="X157" t="str">
            <v>5605</v>
          </cell>
          <cell r="Y157" t="str">
            <v>5605</v>
          </cell>
          <cell r="Z157" t="str">
            <v>5605</v>
          </cell>
        </row>
        <row r="158">
          <cell r="B158" t="str">
            <v>10047</v>
          </cell>
          <cell r="C158" t="str">
            <v>Hani Taki</v>
          </cell>
          <cell r="D158" t="str">
            <v>HANI</v>
          </cell>
          <cell r="E158" t="str">
            <v>TAKI</v>
          </cell>
          <cell r="F158" t="str">
            <v>EITCP</v>
          </cell>
          <cell r="G158" t="str">
            <v>Engineer in Training, Project Specialist</v>
          </cell>
          <cell r="H158" t="str">
            <v>501</v>
          </cell>
          <cell r="I158" t="str">
            <v>Network Assets</v>
          </cell>
          <cell r="J158" t="str">
            <v>Full Time - Permanent</v>
          </cell>
          <cell r="K158" t="str">
            <v>EIT</v>
          </cell>
          <cell r="L158" t="str">
            <v>Engineer in Training, Project Specialist</v>
          </cell>
          <cell r="M158" t="str">
            <v>N</v>
          </cell>
          <cell r="N158" t="str">
            <v>P</v>
          </cell>
          <cell r="O158">
            <v>35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0.55000000000000004</v>
          </cell>
          <cell r="U158" t="str">
            <v>521</v>
          </cell>
          <cell r="V158" t="str">
            <v>101</v>
          </cell>
          <cell r="W158" t="str">
            <v>9080</v>
          </cell>
          <cell r="X158" t="str">
            <v>9080</v>
          </cell>
          <cell r="Y158" t="str">
            <v>9080</v>
          </cell>
          <cell r="Z158" t="str">
            <v>9080</v>
          </cell>
        </row>
        <row r="159">
          <cell r="B159" t="str">
            <v>10054</v>
          </cell>
          <cell r="C159" t="str">
            <v>Mark Jakubowski</v>
          </cell>
          <cell r="D159" t="str">
            <v>MARK</v>
          </cell>
          <cell r="E159" t="str">
            <v>JAKUBOWSKI</v>
          </cell>
          <cell r="F159" t="str">
            <v>SENG1</v>
          </cell>
          <cell r="G159" t="str">
            <v>Supervisor, Engineering Design</v>
          </cell>
          <cell r="H159" t="str">
            <v>501</v>
          </cell>
          <cell r="I159" t="str">
            <v>Capital Projects</v>
          </cell>
          <cell r="J159" t="str">
            <v>Full Time - Permanent</v>
          </cell>
          <cell r="K159" t="str">
            <v>SENGD</v>
          </cell>
          <cell r="L159" t="str">
            <v>Supervisor, Engineering Design</v>
          </cell>
          <cell r="M159" t="str">
            <v>N</v>
          </cell>
          <cell r="N159" t="str">
            <v>P</v>
          </cell>
          <cell r="O159">
            <v>35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1.85</v>
          </cell>
          <cell r="U159" t="str">
            <v>501</v>
          </cell>
          <cell r="V159" t="str">
            <v>101</v>
          </cell>
          <cell r="W159" t="str">
            <v>9080</v>
          </cell>
          <cell r="X159" t="str">
            <v>9080</v>
          </cell>
          <cell r="Y159" t="str">
            <v>9080</v>
          </cell>
          <cell r="Z159" t="str">
            <v>9080</v>
          </cell>
        </row>
        <row r="160">
          <cell r="B160" t="str">
            <v>10055</v>
          </cell>
          <cell r="C160" t="str">
            <v>Paul Wardell</v>
          </cell>
          <cell r="D160" t="str">
            <v>PAUL</v>
          </cell>
          <cell r="E160" t="str">
            <v>WARDELL</v>
          </cell>
          <cell r="F160" t="str">
            <v>ENGTCP2</v>
          </cell>
          <cell r="G160" t="str">
            <v>Engineering Technologist</v>
          </cell>
          <cell r="H160" t="str">
            <v>501</v>
          </cell>
          <cell r="I160" t="str">
            <v>Capital Projects</v>
          </cell>
          <cell r="J160" t="str">
            <v>Full Time - Permanent</v>
          </cell>
          <cell r="K160" t="str">
            <v>ETECHNO</v>
          </cell>
          <cell r="L160" t="str">
            <v>Engineering Technologist</v>
          </cell>
          <cell r="M160" t="str">
            <v>B</v>
          </cell>
          <cell r="N160" t="str">
            <v>W</v>
          </cell>
          <cell r="O160">
            <v>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1.85</v>
          </cell>
          <cell r="U160" t="str">
            <v>501</v>
          </cell>
          <cell r="V160" t="str">
            <v>101</v>
          </cell>
          <cell r="W160" t="str">
            <v>9080</v>
          </cell>
          <cell r="X160" t="str">
            <v>9080</v>
          </cell>
          <cell r="Y160" t="str">
            <v>9080</v>
          </cell>
          <cell r="Z160" t="str">
            <v>9080</v>
          </cell>
        </row>
        <row r="161">
          <cell r="B161" t="str">
            <v>10057</v>
          </cell>
          <cell r="C161" t="str">
            <v>Mark Morris</v>
          </cell>
          <cell r="D161" t="str">
            <v>Mark</v>
          </cell>
          <cell r="E161" t="str">
            <v>Morris</v>
          </cell>
          <cell r="F161" t="str">
            <v>ENGTCP2</v>
          </cell>
          <cell r="G161" t="str">
            <v>Engineering Technologist</v>
          </cell>
          <cell r="H161" t="str">
            <v>501</v>
          </cell>
          <cell r="I161" t="str">
            <v>Capital Projects</v>
          </cell>
          <cell r="J161" t="str">
            <v>Full Time - Permanent</v>
          </cell>
          <cell r="K161" t="str">
            <v>ETECHNO</v>
          </cell>
          <cell r="L161" t="str">
            <v>Engineering Technologist</v>
          </cell>
          <cell r="M161" t="str">
            <v>B</v>
          </cell>
          <cell r="N161" t="str">
            <v>W</v>
          </cell>
          <cell r="O161">
            <v>35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1.85</v>
          </cell>
          <cell r="U161" t="str">
            <v>501</v>
          </cell>
          <cell r="V161" t="str">
            <v>101</v>
          </cell>
          <cell r="W161" t="str">
            <v>9080</v>
          </cell>
          <cell r="X161" t="str">
            <v>9080</v>
          </cell>
          <cell r="Y161" t="str">
            <v>9080</v>
          </cell>
          <cell r="Z161" t="str">
            <v>9080</v>
          </cell>
        </row>
        <row r="162">
          <cell r="B162" t="str">
            <v>10058</v>
          </cell>
          <cell r="C162" t="str">
            <v>Charles Howell</v>
          </cell>
          <cell r="D162" t="str">
            <v>CHARLES</v>
          </cell>
          <cell r="E162" t="str">
            <v>HOWELL</v>
          </cell>
          <cell r="F162" t="str">
            <v>ENGTCP1</v>
          </cell>
          <cell r="G162" t="str">
            <v>Engineering Technologist</v>
          </cell>
          <cell r="H162" t="str">
            <v>501</v>
          </cell>
          <cell r="I162" t="str">
            <v>Capital Projects</v>
          </cell>
          <cell r="J162" t="str">
            <v>Full Time - Permanent</v>
          </cell>
          <cell r="K162" t="str">
            <v>ETECHNO</v>
          </cell>
          <cell r="L162" t="str">
            <v>Engineering Technologist</v>
          </cell>
          <cell r="M162" t="str">
            <v>B</v>
          </cell>
          <cell r="N162" t="str">
            <v>W</v>
          </cell>
          <cell r="O162">
            <v>35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1.85</v>
          </cell>
          <cell r="U162" t="str">
            <v>501</v>
          </cell>
          <cell r="V162" t="str">
            <v>101</v>
          </cell>
          <cell r="W162" t="str">
            <v>9080</v>
          </cell>
          <cell r="X162" t="str">
            <v>9080</v>
          </cell>
          <cell r="Y162" t="str">
            <v>9080</v>
          </cell>
          <cell r="Z162" t="str">
            <v>9080</v>
          </cell>
        </row>
        <row r="163">
          <cell r="B163" t="str">
            <v>10059</v>
          </cell>
          <cell r="C163" t="str">
            <v>Dean Anderson</v>
          </cell>
          <cell r="D163" t="str">
            <v>DEAN</v>
          </cell>
          <cell r="E163" t="str">
            <v>ANDERSON</v>
          </cell>
          <cell r="F163" t="str">
            <v>ENGTCP1</v>
          </cell>
          <cell r="G163" t="str">
            <v>Engineering Technologist</v>
          </cell>
          <cell r="H163" t="str">
            <v>501</v>
          </cell>
          <cell r="I163" t="str">
            <v>Capital Projects</v>
          </cell>
          <cell r="J163" t="str">
            <v>Full Time - Permanent</v>
          </cell>
          <cell r="K163" t="str">
            <v>ETECHNO</v>
          </cell>
          <cell r="L163" t="str">
            <v>Engineering Technologist</v>
          </cell>
          <cell r="M163" t="str">
            <v>B</v>
          </cell>
          <cell r="N163" t="str">
            <v>W</v>
          </cell>
          <cell r="O163">
            <v>35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1.85</v>
          </cell>
          <cell r="U163" t="str">
            <v>501</v>
          </cell>
          <cell r="V163" t="str">
            <v>101</v>
          </cell>
          <cell r="W163" t="str">
            <v>9080</v>
          </cell>
          <cell r="X163" t="str">
            <v>9080</v>
          </cell>
          <cell r="Y163" t="str">
            <v>9080</v>
          </cell>
          <cell r="Z163" t="str">
            <v>9080</v>
          </cell>
        </row>
        <row r="164">
          <cell r="B164" t="str">
            <v>10060</v>
          </cell>
          <cell r="C164" t="str">
            <v>Andrea Danieli</v>
          </cell>
          <cell r="D164" t="str">
            <v>ANDREA</v>
          </cell>
          <cell r="E164" t="str">
            <v>DANIELI</v>
          </cell>
          <cell r="F164" t="str">
            <v>ENGTCP2</v>
          </cell>
          <cell r="G164" t="str">
            <v>Engineering Technologist</v>
          </cell>
          <cell r="H164" t="str">
            <v>501</v>
          </cell>
          <cell r="I164" t="str">
            <v>Capital Projects</v>
          </cell>
          <cell r="J164" t="str">
            <v>Full Time - Permanent</v>
          </cell>
          <cell r="K164" t="str">
            <v>ETECHNO</v>
          </cell>
          <cell r="L164" t="str">
            <v>Engineering Technologist</v>
          </cell>
          <cell r="M164" t="str">
            <v>B</v>
          </cell>
          <cell r="N164" t="str">
            <v>W</v>
          </cell>
          <cell r="O164">
            <v>35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1.85</v>
          </cell>
          <cell r="U164" t="str">
            <v>501</v>
          </cell>
          <cell r="V164" t="str">
            <v>101</v>
          </cell>
          <cell r="W164" t="str">
            <v>9080</v>
          </cell>
          <cell r="X164" t="str">
            <v>9080</v>
          </cell>
          <cell r="Y164" t="str">
            <v>9080</v>
          </cell>
          <cell r="Z164" t="str">
            <v>9080</v>
          </cell>
        </row>
        <row r="165">
          <cell r="B165" t="str">
            <v>10067</v>
          </cell>
          <cell r="C165" t="str">
            <v>Michael Miller</v>
          </cell>
          <cell r="D165" t="str">
            <v>MICHAEL</v>
          </cell>
          <cell r="E165" t="str">
            <v>MILLER</v>
          </cell>
          <cell r="F165" t="str">
            <v>ENGTCP2</v>
          </cell>
          <cell r="G165" t="str">
            <v>Engineering Technologist</v>
          </cell>
          <cell r="H165" t="str">
            <v>501</v>
          </cell>
          <cell r="I165" t="str">
            <v>Capital Projects</v>
          </cell>
          <cell r="J165" t="str">
            <v>Full Time - Permanent</v>
          </cell>
          <cell r="K165" t="str">
            <v>ETECHNO</v>
          </cell>
          <cell r="L165" t="str">
            <v>Engineering Technologist</v>
          </cell>
          <cell r="M165" t="str">
            <v>B</v>
          </cell>
          <cell r="N165" t="str">
            <v>W</v>
          </cell>
          <cell r="O165">
            <v>35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1.85</v>
          </cell>
          <cell r="U165" t="str">
            <v>501</v>
          </cell>
          <cell r="V165" t="str">
            <v>101</v>
          </cell>
          <cell r="W165" t="str">
            <v>9080</v>
          </cell>
          <cell r="X165" t="str">
            <v>9080</v>
          </cell>
          <cell r="Y165" t="str">
            <v>9080</v>
          </cell>
          <cell r="Z165" t="str">
            <v>9080</v>
          </cell>
        </row>
        <row r="166">
          <cell r="B166" t="str">
            <v>10157</v>
          </cell>
          <cell r="C166" t="str">
            <v>Eric Rolfe</v>
          </cell>
          <cell r="D166" t="str">
            <v>ERIC</v>
          </cell>
          <cell r="E166" t="str">
            <v>ROLFE</v>
          </cell>
          <cell r="F166" t="str">
            <v>ENGTCP1</v>
          </cell>
          <cell r="G166" t="str">
            <v>Engineering Technologist</v>
          </cell>
          <cell r="H166" t="str">
            <v>501</v>
          </cell>
          <cell r="I166" t="str">
            <v>Capital Projects</v>
          </cell>
          <cell r="J166" t="str">
            <v>Full Time - Permanent</v>
          </cell>
          <cell r="K166" t="str">
            <v>ETECHNO</v>
          </cell>
          <cell r="L166" t="str">
            <v>Engineering Technologist</v>
          </cell>
          <cell r="M166" t="str">
            <v>B</v>
          </cell>
          <cell r="N166" t="str">
            <v>W</v>
          </cell>
          <cell r="O166">
            <v>35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1.85</v>
          </cell>
          <cell r="U166" t="str">
            <v>501</v>
          </cell>
          <cell r="V166" t="str">
            <v>101</v>
          </cell>
          <cell r="W166" t="str">
            <v>9080</v>
          </cell>
          <cell r="X166" t="str">
            <v>9080</v>
          </cell>
          <cell r="Y166" t="str">
            <v>9080</v>
          </cell>
          <cell r="Z166" t="str">
            <v>9080</v>
          </cell>
        </row>
        <row r="167">
          <cell r="B167" t="str">
            <v>10450</v>
          </cell>
          <cell r="C167" t="str">
            <v>Richard Bassindale</v>
          </cell>
          <cell r="D167" t="str">
            <v>RICHARD</v>
          </cell>
          <cell r="E167" t="str">
            <v>BASSINDALE</v>
          </cell>
          <cell r="F167" t="str">
            <v>EITN</v>
          </cell>
          <cell r="G167" t="str">
            <v>Engineer in Training</v>
          </cell>
          <cell r="H167" t="str">
            <v>501</v>
          </cell>
          <cell r="I167" t="str">
            <v>Network Assets</v>
          </cell>
          <cell r="J167" t="str">
            <v>Full Time - Permanent</v>
          </cell>
          <cell r="K167" t="str">
            <v>EIT</v>
          </cell>
          <cell r="L167" t="str">
            <v>Engineer in Training</v>
          </cell>
          <cell r="M167" t="str">
            <v>N</v>
          </cell>
          <cell r="N167" t="str">
            <v>P</v>
          </cell>
          <cell r="O167">
            <v>35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0.55000000000000004</v>
          </cell>
          <cell r="U167" t="str">
            <v>521</v>
          </cell>
          <cell r="V167" t="str">
            <v>101</v>
          </cell>
          <cell r="W167" t="str">
            <v>9080</v>
          </cell>
          <cell r="X167" t="str">
            <v>9080</v>
          </cell>
          <cell r="Y167" t="str">
            <v>9080</v>
          </cell>
          <cell r="Z167" t="str">
            <v>9080</v>
          </cell>
        </row>
        <row r="168">
          <cell r="B168" t="str">
            <v>10496</v>
          </cell>
          <cell r="C168" t="str">
            <v>Sheikh Nahyaan</v>
          </cell>
          <cell r="D168" t="str">
            <v>SHEIKH</v>
          </cell>
          <cell r="E168" t="str">
            <v>NAHYAAN</v>
          </cell>
          <cell r="F168" t="str">
            <v>SENG2</v>
          </cell>
          <cell r="G168" t="str">
            <v>Supervisor, Engineering Design</v>
          </cell>
          <cell r="H168" t="str">
            <v>501</v>
          </cell>
          <cell r="I168" t="str">
            <v>Capital Projects</v>
          </cell>
          <cell r="J168" t="str">
            <v>Full Time - Permanent</v>
          </cell>
          <cell r="K168" t="str">
            <v>SENGD</v>
          </cell>
          <cell r="L168" t="str">
            <v>Supervisor, Engineering Design</v>
          </cell>
          <cell r="M168" t="str">
            <v>N</v>
          </cell>
          <cell r="N168" t="str">
            <v>P</v>
          </cell>
          <cell r="O168">
            <v>35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1.85</v>
          </cell>
          <cell r="U168" t="str">
            <v>501</v>
          </cell>
          <cell r="V168" t="str">
            <v>101</v>
          </cell>
          <cell r="W168" t="str">
            <v>9080</v>
          </cell>
          <cell r="X168" t="str">
            <v>9080</v>
          </cell>
          <cell r="Y168" t="str">
            <v>9080</v>
          </cell>
          <cell r="Z168" t="str">
            <v>9080</v>
          </cell>
        </row>
        <row r="169">
          <cell r="B169" t="str">
            <v>10781</v>
          </cell>
          <cell r="C169" t="str">
            <v>Nick Destefano</v>
          </cell>
          <cell r="D169" t="str">
            <v>NICK</v>
          </cell>
          <cell r="E169" t="str">
            <v>DESTEFANO</v>
          </cell>
          <cell r="F169" t="str">
            <v>PSOI</v>
          </cell>
          <cell r="G169" t="str">
            <v>Project Specialist, Operational Improvement</v>
          </cell>
          <cell r="H169" t="str">
            <v>501</v>
          </cell>
          <cell r="I169" t="str">
            <v>Operational Improvement</v>
          </cell>
          <cell r="J169" t="str">
            <v>Full Time - Permanent</v>
          </cell>
          <cell r="K169" t="str">
            <v>PSOI</v>
          </cell>
          <cell r="L169" t="str">
            <v>Project Specialist, Operational Improvement</v>
          </cell>
          <cell r="M169" t="str">
            <v>N</v>
          </cell>
          <cell r="N169" t="str">
            <v>P</v>
          </cell>
          <cell r="O169">
            <v>35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0.55000000000000004</v>
          </cell>
          <cell r="U169" t="str">
            <v>524</v>
          </cell>
          <cell r="V169" t="str">
            <v>101</v>
          </cell>
          <cell r="W169" t="str">
            <v>5005</v>
          </cell>
          <cell r="X169" t="str">
            <v>5005</v>
          </cell>
          <cell r="Y169" t="str">
            <v>5005</v>
          </cell>
          <cell r="Z169" t="str">
            <v>5005</v>
          </cell>
        </row>
        <row r="170">
          <cell r="B170" t="str">
            <v>10818</v>
          </cell>
          <cell r="C170" t="str">
            <v>Daniel Roberge</v>
          </cell>
          <cell r="D170" t="str">
            <v>DANIEL</v>
          </cell>
          <cell r="E170" t="str">
            <v>ROBERGE</v>
          </cell>
          <cell r="F170" t="str">
            <v>MCP</v>
          </cell>
          <cell r="G170" t="str">
            <v>Manager, Capital Projects</v>
          </cell>
          <cell r="H170" t="str">
            <v>501</v>
          </cell>
          <cell r="I170" t="str">
            <v>Capital Projects</v>
          </cell>
          <cell r="J170" t="str">
            <v>Full Time - Permanent</v>
          </cell>
          <cell r="K170" t="str">
            <v>MCP</v>
          </cell>
          <cell r="L170" t="str">
            <v>Manager, Capital Projects</v>
          </cell>
          <cell r="M170" t="str">
            <v>N</v>
          </cell>
          <cell r="N170" t="str">
            <v>P</v>
          </cell>
          <cell r="O170">
            <v>35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1.85</v>
          </cell>
          <cell r="U170" t="str">
            <v>501</v>
          </cell>
          <cell r="V170" t="str">
            <v>101</v>
          </cell>
          <cell r="W170" t="str">
            <v>9080</v>
          </cell>
          <cell r="X170" t="str">
            <v>9080</v>
          </cell>
          <cell r="Y170" t="str">
            <v>9080</v>
          </cell>
          <cell r="Z170" t="str">
            <v>9080</v>
          </cell>
        </row>
        <row r="171">
          <cell r="B171" t="str">
            <v>10869</v>
          </cell>
          <cell r="C171" t="str">
            <v>Paige Webb</v>
          </cell>
          <cell r="D171" t="str">
            <v>PAIGE</v>
          </cell>
          <cell r="E171" t="str">
            <v>WEBB</v>
          </cell>
          <cell r="F171" t="str">
            <v>ENGTCP1</v>
          </cell>
          <cell r="G171" t="str">
            <v>Engineering Technician 2</v>
          </cell>
          <cell r="H171" t="str">
            <v>501</v>
          </cell>
          <cell r="I171" t="str">
            <v>Capital Projects</v>
          </cell>
          <cell r="J171" t="str">
            <v>Full Time - Permanent</v>
          </cell>
          <cell r="K171" t="str">
            <v>ETECH2</v>
          </cell>
          <cell r="L171" t="str">
            <v>Engineering Technician 2</v>
          </cell>
          <cell r="M171" t="str">
            <v>B</v>
          </cell>
          <cell r="N171" t="str">
            <v>W</v>
          </cell>
          <cell r="O171">
            <v>35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1.85</v>
          </cell>
          <cell r="U171" t="str">
            <v>501</v>
          </cell>
          <cell r="V171" t="str">
            <v>101</v>
          </cell>
          <cell r="W171" t="str">
            <v>9080</v>
          </cell>
          <cell r="X171" t="str">
            <v>9080</v>
          </cell>
          <cell r="Y171" t="str">
            <v>9080</v>
          </cell>
          <cell r="Z171" t="str">
            <v>9080</v>
          </cell>
        </row>
        <row r="172">
          <cell r="B172" t="str">
            <v>10870</v>
          </cell>
          <cell r="C172" t="str">
            <v>Scott Beaudrie</v>
          </cell>
          <cell r="D172" t="str">
            <v>Scott</v>
          </cell>
          <cell r="E172" t="str">
            <v>Beaudrie</v>
          </cell>
          <cell r="F172" t="str">
            <v>ENGTCP1</v>
          </cell>
          <cell r="G172" t="str">
            <v>Engineering Technician 2</v>
          </cell>
          <cell r="H172" t="str">
            <v>501</v>
          </cell>
          <cell r="I172" t="str">
            <v>Capital Projects</v>
          </cell>
          <cell r="J172" t="str">
            <v>Full Time - Permanent</v>
          </cell>
          <cell r="K172" t="str">
            <v>ETECH2</v>
          </cell>
          <cell r="L172" t="str">
            <v>Engineering Technician 2</v>
          </cell>
          <cell r="M172" t="str">
            <v>B</v>
          </cell>
          <cell r="N172" t="str">
            <v>W</v>
          </cell>
          <cell r="O172">
            <v>35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1.85</v>
          </cell>
          <cell r="U172" t="str">
            <v>501</v>
          </cell>
          <cell r="V172" t="str">
            <v>101</v>
          </cell>
          <cell r="W172" t="str">
            <v>9080</v>
          </cell>
          <cell r="X172" t="str">
            <v>9080</v>
          </cell>
          <cell r="Y172" t="str">
            <v>9080</v>
          </cell>
          <cell r="Z172" t="str">
            <v>9080</v>
          </cell>
        </row>
        <row r="173">
          <cell r="B173" t="str">
            <v>10089</v>
          </cell>
          <cell r="C173" t="str">
            <v>Doug Dewar</v>
          </cell>
          <cell r="D173" t="str">
            <v>DOUG</v>
          </cell>
          <cell r="E173" t="str">
            <v>DEWAR</v>
          </cell>
          <cell r="F173" t="str">
            <v>OGRO1</v>
          </cell>
          <cell r="G173" t="str">
            <v>Line Maintainer - 2nd Class</v>
          </cell>
          <cell r="H173" t="str">
            <v>502</v>
          </cell>
          <cell r="I173" t="str">
            <v>Overhead</v>
          </cell>
          <cell r="J173" t="str">
            <v>Full Time - Permanent</v>
          </cell>
          <cell r="K173" t="str">
            <v>LM2</v>
          </cell>
          <cell r="L173" t="str">
            <v>Line Maintainer - 2nd Class</v>
          </cell>
          <cell r="M173" t="str">
            <v>B</v>
          </cell>
          <cell r="N173" t="str">
            <v>W</v>
          </cell>
          <cell r="O173">
            <v>40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0.75</v>
          </cell>
          <cell r="U173" t="str">
            <v>502</v>
          </cell>
          <cell r="V173" t="str">
            <v>101</v>
          </cell>
          <cell r="W173" t="str">
            <v>5020</v>
          </cell>
          <cell r="X173" t="str">
            <v>5020</v>
          </cell>
          <cell r="Y173" t="str">
            <v>5020</v>
          </cell>
          <cell r="Z173">
            <v>9090</v>
          </cell>
        </row>
        <row r="174">
          <cell r="B174" t="str">
            <v>10164</v>
          </cell>
          <cell r="C174" t="str">
            <v>Arthur Thomas</v>
          </cell>
          <cell r="D174" t="str">
            <v>ARTHUR</v>
          </cell>
          <cell r="E174" t="str">
            <v>THOMAS</v>
          </cell>
          <cell r="F174" t="str">
            <v>OGRO1</v>
          </cell>
          <cell r="G174" t="str">
            <v>Troubleperson</v>
          </cell>
          <cell r="H174" t="str">
            <v>502</v>
          </cell>
          <cell r="I174" t="str">
            <v>Overhead</v>
          </cell>
          <cell r="J174" t="str">
            <v>Full Time - Permanent</v>
          </cell>
          <cell r="K174" t="str">
            <v>TRBL</v>
          </cell>
          <cell r="L174" t="str">
            <v>Troubleperson</v>
          </cell>
          <cell r="M174" t="str">
            <v>B</v>
          </cell>
          <cell r="N174" t="str">
            <v>W</v>
          </cell>
          <cell r="O174">
            <v>40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0.75</v>
          </cell>
          <cell r="U174" t="str">
            <v>502</v>
          </cell>
          <cell r="V174" t="str">
            <v>101</v>
          </cell>
          <cell r="W174" t="str">
            <v>5020</v>
          </cell>
          <cell r="X174" t="str">
            <v>5020</v>
          </cell>
          <cell r="Y174" t="str">
            <v>5020</v>
          </cell>
          <cell r="Z174">
            <v>9090</v>
          </cell>
        </row>
        <row r="175">
          <cell r="B175" t="str">
            <v>10172</v>
          </cell>
          <cell r="C175" t="str">
            <v>Karen Macdonald</v>
          </cell>
          <cell r="D175" t="str">
            <v>KAREN</v>
          </cell>
          <cell r="E175" t="str">
            <v>MACDONALD</v>
          </cell>
          <cell r="F175" t="str">
            <v>OGRO1</v>
          </cell>
          <cell r="G175" t="str">
            <v>Construction Clerk</v>
          </cell>
          <cell r="H175" t="str">
            <v>502</v>
          </cell>
          <cell r="I175" t="str">
            <v>Overhead</v>
          </cell>
          <cell r="J175" t="str">
            <v>Full Time - Permanent</v>
          </cell>
          <cell r="K175" t="str">
            <v>CCLK</v>
          </cell>
          <cell r="L175" t="str">
            <v>Construction Clerk</v>
          </cell>
          <cell r="M175" t="str">
            <v>B</v>
          </cell>
          <cell r="N175" t="str">
            <v>W</v>
          </cell>
          <cell r="O175">
            <v>40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0.75</v>
          </cell>
          <cell r="U175" t="str">
            <v>502</v>
          </cell>
          <cell r="V175" t="str">
            <v>101</v>
          </cell>
          <cell r="W175" t="str">
            <v>5020</v>
          </cell>
          <cell r="X175" t="str">
            <v>5020</v>
          </cell>
          <cell r="Y175" t="str">
            <v>5020</v>
          </cell>
          <cell r="Z175">
            <v>9090</v>
          </cell>
        </row>
        <row r="176">
          <cell r="B176" t="str">
            <v>10213</v>
          </cell>
          <cell r="C176" t="str">
            <v>Brian Webster</v>
          </cell>
          <cell r="D176" t="str">
            <v>BRIAN</v>
          </cell>
          <cell r="E176" t="str">
            <v>WEBSTER</v>
          </cell>
          <cell r="F176" t="str">
            <v>OGRO1</v>
          </cell>
          <cell r="G176" t="str">
            <v>Line Maintainer - Apprentice</v>
          </cell>
          <cell r="H176" t="str">
            <v>502</v>
          </cell>
          <cell r="I176" t="str">
            <v>Overhead</v>
          </cell>
          <cell r="J176" t="str">
            <v>Full Time - Permanent</v>
          </cell>
          <cell r="K176" t="str">
            <v>LMA</v>
          </cell>
          <cell r="L176" t="str">
            <v>Line Maintainer - Apprentice</v>
          </cell>
          <cell r="M176" t="str">
            <v>B</v>
          </cell>
          <cell r="N176" t="str">
            <v>W</v>
          </cell>
          <cell r="O176">
            <v>40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0.75</v>
          </cell>
          <cell r="U176" t="str">
            <v>502</v>
          </cell>
          <cell r="V176" t="str">
            <v>101</v>
          </cell>
          <cell r="W176" t="str">
            <v>5020</v>
          </cell>
          <cell r="X176" t="str">
            <v>5020</v>
          </cell>
          <cell r="Y176" t="str">
            <v>5020</v>
          </cell>
          <cell r="Z176">
            <v>9090</v>
          </cell>
        </row>
        <row r="177">
          <cell r="B177" t="str">
            <v>10302</v>
          </cell>
          <cell r="C177" t="str">
            <v>Ronald Stewart</v>
          </cell>
          <cell r="D177" t="str">
            <v>RONALD</v>
          </cell>
          <cell r="E177" t="str">
            <v>STEWART</v>
          </cell>
          <cell r="F177" t="str">
            <v>MLOH</v>
          </cell>
          <cell r="G177" t="str">
            <v>Manager, Lines</v>
          </cell>
          <cell r="H177" t="str">
            <v>502</v>
          </cell>
          <cell r="I177" t="str">
            <v>Overhead</v>
          </cell>
          <cell r="J177" t="str">
            <v>Full Time - Permanent</v>
          </cell>
          <cell r="K177" t="str">
            <v>MLIN</v>
          </cell>
          <cell r="L177" t="str">
            <v>Manager, Lines</v>
          </cell>
          <cell r="M177" t="str">
            <v>N</v>
          </cell>
          <cell r="N177" t="str">
            <v>P</v>
          </cell>
          <cell r="O177">
            <v>40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0.75</v>
          </cell>
          <cell r="U177" t="str">
            <v>502</v>
          </cell>
          <cell r="V177" t="str">
            <v>101</v>
          </cell>
          <cell r="W177" t="str">
            <v>5005</v>
          </cell>
          <cell r="X177" t="str">
            <v>5005</v>
          </cell>
          <cell r="Y177" t="str">
            <v>5005</v>
          </cell>
          <cell r="Z177" t="str">
            <v>5005</v>
          </cell>
        </row>
        <row r="178">
          <cell r="B178" t="str">
            <v>10305</v>
          </cell>
          <cell r="C178" t="str">
            <v>Stephen Shipton</v>
          </cell>
          <cell r="D178" t="str">
            <v>STEPHEN</v>
          </cell>
          <cell r="E178" t="str">
            <v>SHIPTON</v>
          </cell>
          <cell r="F178" t="str">
            <v>OGRO1</v>
          </cell>
          <cell r="G178" t="str">
            <v>Service Lineperson</v>
          </cell>
          <cell r="H178" t="str">
            <v>502</v>
          </cell>
          <cell r="I178" t="str">
            <v>Overhead</v>
          </cell>
          <cell r="J178" t="str">
            <v>Full Time - Permanent</v>
          </cell>
          <cell r="K178" t="str">
            <v>SLP</v>
          </cell>
          <cell r="L178" t="str">
            <v>Service Lineperson</v>
          </cell>
          <cell r="M178" t="str">
            <v>B</v>
          </cell>
          <cell r="N178" t="str">
            <v>W</v>
          </cell>
          <cell r="O178">
            <v>40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0.75</v>
          </cell>
          <cell r="U178" t="str">
            <v>502</v>
          </cell>
          <cell r="V178" t="str">
            <v>101</v>
          </cell>
          <cell r="W178" t="str">
            <v>5020</v>
          </cell>
          <cell r="X178" t="str">
            <v>5020</v>
          </cell>
          <cell r="Y178" t="str">
            <v>5020</v>
          </cell>
          <cell r="Z178">
            <v>9090</v>
          </cell>
        </row>
        <row r="179">
          <cell r="B179" t="str">
            <v>10317</v>
          </cell>
          <cell r="C179" t="str">
            <v>Barry Moore</v>
          </cell>
          <cell r="D179" t="str">
            <v>BARRY</v>
          </cell>
          <cell r="E179" t="str">
            <v>MOORE</v>
          </cell>
          <cell r="F179" t="str">
            <v>SLOH1</v>
          </cell>
          <cell r="G179" t="str">
            <v>Supervisor, Overhead</v>
          </cell>
          <cell r="H179" t="str">
            <v>502</v>
          </cell>
          <cell r="I179" t="str">
            <v>Overhead</v>
          </cell>
          <cell r="J179" t="str">
            <v>Full Time - Permanent</v>
          </cell>
          <cell r="K179" t="str">
            <v>SOH</v>
          </cell>
          <cell r="L179" t="str">
            <v>Supervisor, Overhead</v>
          </cell>
          <cell r="M179" t="str">
            <v>N</v>
          </cell>
          <cell r="N179" t="str">
            <v>W</v>
          </cell>
          <cell r="O179">
            <v>40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0.75</v>
          </cell>
          <cell r="U179" t="str">
            <v>502</v>
          </cell>
          <cell r="V179" t="str">
            <v>101</v>
          </cell>
          <cell r="W179" t="str">
            <v>5020</v>
          </cell>
          <cell r="X179" t="str">
            <v>5020</v>
          </cell>
          <cell r="Y179" t="str">
            <v>5020</v>
          </cell>
          <cell r="Z179">
            <v>9090</v>
          </cell>
        </row>
        <row r="180">
          <cell r="B180" t="str">
            <v>10318</v>
          </cell>
          <cell r="C180" t="str">
            <v>James Hill</v>
          </cell>
          <cell r="D180" t="str">
            <v>JAMES</v>
          </cell>
          <cell r="E180" t="str">
            <v>HILL</v>
          </cell>
          <cell r="F180" t="str">
            <v>OGRO1</v>
          </cell>
          <cell r="G180" t="str">
            <v>Line Maintainer - 2nd Class</v>
          </cell>
          <cell r="H180" t="str">
            <v>502</v>
          </cell>
          <cell r="I180" t="str">
            <v>Overhead</v>
          </cell>
          <cell r="J180" t="str">
            <v>Full Time - Permanent</v>
          </cell>
          <cell r="K180" t="str">
            <v>LM2</v>
          </cell>
          <cell r="L180" t="str">
            <v>Line Maintainer - 2nd Class</v>
          </cell>
          <cell r="M180" t="str">
            <v>B</v>
          </cell>
          <cell r="N180" t="str">
            <v>W</v>
          </cell>
          <cell r="O180">
            <v>40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0.75</v>
          </cell>
          <cell r="U180" t="str">
            <v>502</v>
          </cell>
          <cell r="V180" t="str">
            <v>101</v>
          </cell>
          <cell r="W180" t="str">
            <v>5020</v>
          </cell>
          <cell r="X180" t="str">
            <v>5020</v>
          </cell>
          <cell r="Y180" t="str">
            <v>5020</v>
          </cell>
          <cell r="Z180">
            <v>9090</v>
          </cell>
        </row>
        <row r="181">
          <cell r="B181" t="str">
            <v>10319</v>
          </cell>
          <cell r="C181" t="str">
            <v>Garry Wooster</v>
          </cell>
          <cell r="D181" t="str">
            <v>GARRY</v>
          </cell>
          <cell r="E181" t="str">
            <v>WOOSTER</v>
          </cell>
          <cell r="F181" t="str">
            <v>SLOH1</v>
          </cell>
          <cell r="G181" t="str">
            <v>Supervisor, Overhead</v>
          </cell>
          <cell r="H181" t="str">
            <v>502</v>
          </cell>
          <cell r="I181" t="str">
            <v>Overhead</v>
          </cell>
          <cell r="J181" t="str">
            <v>Full Time - Permanent</v>
          </cell>
          <cell r="K181" t="str">
            <v>SOH</v>
          </cell>
          <cell r="L181" t="str">
            <v>Supervisor, Overhead</v>
          </cell>
          <cell r="M181" t="str">
            <v>N</v>
          </cell>
          <cell r="N181" t="str">
            <v>W</v>
          </cell>
          <cell r="O181">
            <v>40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0.75</v>
          </cell>
          <cell r="U181" t="str">
            <v>502</v>
          </cell>
          <cell r="V181" t="str">
            <v>101</v>
          </cell>
          <cell r="W181" t="str">
            <v>5020</v>
          </cell>
          <cell r="X181" t="str">
            <v>5020</v>
          </cell>
          <cell r="Y181" t="str">
            <v>5020</v>
          </cell>
          <cell r="Z181">
            <v>9090</v>
          </cell>
        </row>
        <row r="182">
          <cell r="B182" t="str">
            <v>10336</v>
          </cell>
          <cell r="C182" t="str">
            <v>John Thompson</v>
          </cell>
          <cell r="D182" t="str">
            <v>JOHN</v>
          </cell>
          <cell r="E182" t="str">
            <v>THOMPSON</v>
          </cell>
          <cell r="F182" t="str">
            <v>OGRO1</v>
          </cell>
          <cell r="G182" t="str">
            <v>Troubleperson</v>
          </cell>
          <cell r="H182" t="str">
            <v>502</v>
          </cell>
          <cell r="I182" t="str">
            <v>Overhead</v>
          </cell>
          <cell r="J182" t="str">
            <v>Full Time - Permanent</v>
          </cell>
          <cell r="K182" t="str">
            <v>TRBL</v>
          </cell>
          <cell r="L182" t="str">
            <v>Troubleperson</v>
          </cell>
          <cell r="M182" t="str">
            <v>B</v>
          </cell>
          <cell r="N182" t="str">
            <v>W</v>
          </cell>
          <cell r="O182">
            <v>40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0.75</v>
          </cell>
          <cell r="U182" t="str">
            <v>502</v>
          </cell>
          <cell r="V182" t="str">
            <v>101</v>
          </cell>
          <cell r="W182" t="str">
            <v>5020</v>
          </cell>
          <cell r="X182" t="str">
            <v>5020</v>
          </cell>
          <cell r="Y182" t="str">
            <v>5020</v>
          </cell>
          <cell r="Z182">
            <v>9090</v>
          </cell>
        </row>
        <row r="183">
          <cell r="B183" t="str">
            <v>10337</v>
          </cell>
          <cell r="C183" t="str">
            <v>Jeffrey Galbraith</v>
          </cell>
          <cell r="D183" t="str">
            <v>JEFFREY</v>
          </cell>
          <cell r="E183" t="str">
            <v>GALBRAITH</v>
          </cell>
          <cell r="F183" t="str">
            <v>MCO</v>
          </cell>
          <cell r="G183" t="str">
            <v>Mobile Crane Operator</v>
          </cell>
          <cell r="H183" t="str">
            <v>502</v>
          </cell>
          <cell r="I183" t="str">
            <v>Underground</v>
          </cell>
          <cell r="J183" t="str">
            <v>Full Time - Permanent</v>
          </cell>
          <cell r="K183" t="str">
            <v>MCO</v>
          </cell>
          <cell r="L183" t="str">
            <v>Mobile Crane Operator</v>
          </cell>
          <cell r="M183" t="str">
            <v>B</v>
          </cell>
          <cell r="N183" t="str">
            <v>W</v>
          </cell>
          <cell r="O183">
            <v>40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0.75</v>
          </cell>
          <cell r="U183" t="str">
            <v>503</v>
          </cell>
          <cell r="V183" t="str">
            <v>101</v>
          </cell>
          <cell r="W183" t="str">
            <v>5040</v>
          </cell>
          <cell r="X183" t="str">
            <v>5040</v>
          </cell>
          <cell r="Y183" t="str">
            <v>5040</v>
          </cell>
          <cell r="Z183">
            <v>9090</v>
          </cell>
        </row>
        <row r="184">
          <cell r="B184" t="str">
            <v>10349</v>
          </cell>
          <cell r="C184" t="str">
            <v>John White</v>
          </cell>
          <cell r="D184" t="str">
            <v>JOHN</v>
          </cell>
          <cell r="E184" t="str">
            <v>WHITE</v>
          </cell>
          <cell r="F184" t="str">
            <v>OGRO1</v>
          </cell>
          <cell r="G184" t="str">
            <v>Troubleperson</v>
          </cell>
          <cell r="H184" t="str">
            <v>502</v>
          </cell>
          <cell r="I184" t="str">
            <v>Overhead</v>
          </cell>
          <cell r="J184" t="str">
            <v>Full Time - Permanent</v>
          </cell>
          <cell r="K184" t="str">
            <v>TRBL</v>
          </cell>
          <cell r="L184" t="str">
            <v>Troubleperson</v>
          </cell>
          <cell r="M184" t="str">
            <v>B</v>
          </cell>
          <cell r="N184" t="str">
            <v>W</v>
          </cell>
          <cell r="O184">
            <v>40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0.75</v>
          </cell>
          <cell r="U184" t="str">
            <v>502</v>
          </cell>
          <cell r="V184" t="str">
            <v>101</v>
          </cell>
          <cell r="W184" t="str">
            <v>5020</v>
          </cell>
          <cell r="X184" t="str">
            <v>5020</v>
          </cell>
          <cell r="Y184" t="str">
            <v>5020</v>
          </cell>
          <cell r="Z184">
            <v>9090</v>
          </cell>
        </row>
        <row r="185">
          <cell r="B185" t="str">
            <v>10354</v>
          </cell>
          <cell r="C185" t="str">
            <v>Jason Caucci</v>
          </cell>
          <cell r="D185" t="str">
            <v>JASON</v>
          </cell>
          <cell r="E185" t="str">
            <v>CAUCCI</v>
          </cell>
          <cell r="F185" t="str">
            <v>OGRO1</v>
          </cell>
          <cell r="G185" t="str">
            <v>Line Maintainer - 2nd Class</v>
          </cell>
          <cell r="H185" t="str">
            <v>502</v>
          </cell>
          <cell r="I185" t="str">
            <v>Overhead</v>
          </cell>
          <cell r="J185" t="str">
            <v>Full Time - Permanent</v>
          </cell>
          <cell r="K185" t="str">
            <v>LM2</v>
          </cell>
          <cell r="L185" t="str">
            <v>Line Maintainer - 2nd Class</v>
          </cell>
          <cell r="M185" t="str">
            <v>B</v>
          </cell>
          <cell r="N185" t="str">
            <v>W</v>
          </cell>
          <cell r="O185">
            <v>40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0.75</v>
          </cell>
          <cell r="U185" t="str">
            <v>502</v>
          </cell>
          <cell r="V185" t="str">
            <v>101</v>
          </cell>
          <cell r="W185" t="str">
            <v>5020</v>
          </cell>
          <cell r="X185" t="str">
            <v>5020</v>
          </cell>
          <cell r="Y185" t="str">
            <v>5020</v>
          </cell>
          <cell r="Z185">
            <v>9090</v>
          </cell>
        </row>
        <row r="186">
          <cell r="B186" t="str">
            <v>10355</v>
          </cell>
          <cell r="C186" t="str">
            <v>Robert Service</v>
          </cell>
          <cell r="D186" t="str">
            <v>ROBERT</v>
          </cell>
          <cell r="E186" t="str">
            <v>SERVICE</v>
          </cell>
          <cell r="F186" t="str">
            <v>OGRO1</v>
          </cell>
          <cell r="G186" t="str">
            <v>Troubleperson</v>
          </cell>
          <cell r="H186" t="str">
            <v>502</v>
          </cell>
          <cell r="I186" t="str">
            <v>Overhead</v>
          </cell>
          <cell r="J186" t="str">
            <v>Full Time - Permanent</v>
          </cell>
          <cell r="K186" t="str">
            <v>TRBL</v>
          </cell>
          <cell r="L186" t="str">
            <v>Troubleperson</v>
          </cell>
          <cell r="M186" t="str">
            <v>B</v>
          </cell>
          <cell r="N186" t="str">
            <v>W</v>
          </cell>
          <cell r="O186">
            <v>40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0.75</v>
          </cell>
          <cell r="U186" t="str">
            <v>502</v>
          </cell>
          <cell r="V186" t="str">
            <v>101</v>
          </cell>
          <cell r="W186" t="str">
            <v>5020</v>
          </cell>
          <cell r="X186" t="str">
            <v>5020</v>
          </cell>
          <cell r="Y186" t="str">
            <v>5020</v>
          </cell>
          <cell r="Z186">
            <v>9090</v>
          </cell>
        </row>
        <row r="187">
          <cell r="B187" t="str">
            <v>10358</v>
          </cell>
          <cell r="C187" t="str">
            <v>Bruce Payne</v>
          </cell>
          <cell r="D187" t="str">
            <v>BRUCE</v>
          </cell>
          <cell r="E187" t="str">
            <v>PAYNE</v>
          </cell>
          <cell r="F187" t="str">
            <v>OGRO1</v>
          </cell>
          <cell r="G187" t="str">
            <v>Troubleperson</v>
          </cell>
          <cell r="H187" t="str">
            <v>502</v>
          </cell>
          <cell r="I187" t="str">
            <v>Overhead</v>
          </cell>
          <cell r="J187" t="str">
            <v>Full Time - Permanent</v>
          </cell>
          <cell r="K187" t="str">
            <v>TRBL</v>
          </cell>
          <cell r="L187" t="str">
            <v>Troubleperson</v>
          </cell>
          <cell r="M187" t="str">
            <v>B</v>
          </cell>
          <cell r="N187" t="str">
            <v>W</v>
          </cell>
          <cell r="O187">
            <v>40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0.75</v>
          </cell>
          <cell r="U187" t="str">
            <v>502</v>
          </cell>
          <cell r="V187" t="str">
            <v>101</v>
          </cell>
          <cell r="W187" t="str">
            <v>5020</v>
          </cell>
          <cell r="X187" t="str">
            <v>5020</v>
          </cell>
          <cell r="Y187" t="str">
            <v>5020</v>
          </cell>
          <cell r="Z187">
            <v>9090</v>
          </cell>
        </row>
        <row r="188">
          <cell r="B188" t="str">
            <v>10360</v>
          </cell>
          <cell r="C188" t="str">
            <v>David Evans</v>
          </cell>
          <cell r="D188" t="str">
            <v>DAVID</v>
          </cell>
          <cell r="E188" t="str">
            <v>EVANS</v>
          </cell>
          <cell r="F188" t="str">
            <v>OGRO1</v>
          </cell>
          <cell r="G188" t="str">
            <v>Line Maintainer - 1st Class</v>
          </cell>
          <cell r="H188" t="str">
            <v>502</v>
          </cell>
          <cell r="I188" t="str">
            <v>Overhead</v>
          </cell>
          <cell r="J188" t="str">
            <v>Full Time - Permanent</v>
          </cell>
          <cell r="K188" t="str">
            <v>LM</v>
          </cell>
          <cell r="L188" t="str">
            <v>Line Maintainer - 1st Class</v>
          </cell>
          <cell r="M188" t="str">
            <v>B</v>
          </cell>
          <cell r="N188" t="str">
            <v>W</v>
          </cell>
          <cell r="O188">
            <v>40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0.75</v>
          </cell>
          <cell r="U188" t="str">
            <v>502</v>
          </cell>
          <cell r="V188" t="str">
            <v>101</v>
          </cell>
          <cell r="W188" t="str">
            <v>5020</v>
          </cell>
          <cell r="X188" t="str">
            <v>5020</v>
          </cell>
          <cell r="Y188" t="str">
            <v>5020</v>
          </cell>
          <cell r="Z188">
            <v>9090</v>
          </cell>
        </row>
        <row r="189">
          <cell r="B189" t="str">
            <v>10362</v>
          </cell>
          <cell r="C189" t="str">
            <v>James Johnson</v>
          </cell>
          <cell r="D189" t="str">
            <v>JAMES</v>
          </cell>
          <cell r="E189" t="str">
            <v>JOHNSON</v>
          </cell>
          <cell r="F189" t="str">
            <v>OGRO1</v>
          </cell>
          <cell r="G189" t="str">
            <v>Line Maintainer - 1st Class</v>
          </cell>
          <cell r="H189" t="str">
            <v>502</v>
          </cell>
          <cell r="I189" t="str">
            <v>Overhead</v>
          </cell>
          <cell r="J189" t="str">
            <v>Full Time - Permanent</v>
          </cell>
          <cell r="K189" t="str">
            <v>LM</v>
          </cell>
          <cell r="L189" t="str">
            <v>Line Maintainer - 1st Class</v>
          </cell>
          <cell r="M189" t="str">
            <v>B</v>
          </cell>
          <cell r="N189" t="str">
            <v>W</v>
          </cell>
          <cell r="O189">
            <v>40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0.75</v>
          </cell>
          <cell r="U189" t="str">
            <v>502</v>
          </cell>
          <cell r="V189" t="str">
            <v>101</v>
          </cell>
          <cell r="W189" t="str">
            <v>5020</v>
          </cell>
          <cell r="X189" t="str">
            <v>5020</v>
          </cell>
          <cell r="Y189" t="str">
            <v>5020</v>
          </cell>
          <cell r="Z189">
            <v>9090</v>
          </cell>
        </row>
        <row r="190">
          <cell r="B190" t="str">
            <v>10373</v>
          </cell>
          <cell r="C190" t="str">
            <v>Richard Mcbride</v>
          </cell>
          <cell r="D190" t="str">
            <v>RICHARD</v>
          </cell>
          <cell r="E190" t="str">
            <v>MCBRIDE</v>
          </cell>
          <cell r="F190" t="str">
            <v>OGRO1</v>
          </cell>
          <cell r="G190" t="str">
            <v>Troubleperson</v>
          </cell>
          <cell r="H190" t="str">
            <v>502</v>
          </cell>
          <cell r="I190" t="str">
            <v>Overhead</v>
          </cell>
          <cell r="J190" t="str">
            <v>Full Time - Permanent</v>
          </cell>
          <cell r="K190" t="str">
            <v>TRBL</v>
          </cell>
          <cell r="L190" t="str">
            <v>Troubleperson</v>
          </cell>
          <cell r="M190" t="str">
            <v>B</v>
          </cell>
          <cell r="N190" t="str">
            <v>W</v>
          </cell>
          <cell r="O190">
            <v>40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0.75</v>
          </cell>
          <cell r="U190" t="str">
            <v>502</v>
          </cell>
          <cell r="V190" t="str">
            <v>101</v>
          </cell>
          <cell r="W190" t="str">
            <v>5020</v>
          </cell>
          <cell r="X190" t="str">
            <v>5020</v>
          </cell>
          <cell r="Y190" t="str">
            <v>5020</v>
          </cell>
          <cell r="Z190">
            <v>9090</v>
          </cell>
        </row>
        <row r="191">
          <cell r="B191" t="str">
            <v>10374</v>
          </cell>
          <cell r="C191" t="str">
            <v>Richard Urech</v>
          </cell>
          <cell r="D191" t="str">
            <v>RICHARD</v>
          </cell>
          <cell r="E191" t="str">
            <v>URECH</v>
          </cell>
          <cell r="F191" t="str">
            <v>OGRO1</v>
          </cell>
          <cell r="G191" t="str">
            <v>Line Maintainer - 1st Class</v>
          </cell>
          <cell r="H191" t="str">
            <v>502</v>
          </cell>
          <cell r="I191" t="str">
            <v>Overhead</v>
          </cell>
          <cell r="J191" t="str">
            <v>Full Time - Permanent</v>
          </cell>
          <cell r="K191" t="str">
            <v>LM</v>
          </cell>
          <cell r="L191" t="str">
            <v>Line Maintainer - 1st Class</v>
          </cell>
          <cell r="M191" t="str">
            <v>B</v>
          </cell>
          <cell r="N191" t="str">
            <v>W</v>
          </cell>
          <cell r="O191">
            <v>40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0.75</v>
          </cell>
          <cell r="U191" t="str">
            <v>502</v>
          </cell>
          <cell r="V191" t="str">
            <v>101</v>
          </cell>
          <cell r="W191" t="str">
            <v>5020</v>
          </cell>
          <cell r="X191" t="str">
            <v>5020</v>
          </cell>
          <cell r="Y191" t="str">
            <v>5020</v>
          </cell>
          <cell r="Z191">
            <v>9090</v>
          </cell>
        </row>
        <row r="192">
          <cell r="B192" t="str">
            <v>10375</v>
          </cell>
          <cell r="C192" t="str">
            <v>Peter Gould</v>
          </cell>
          <cell r="D192" t="str">
            <v>PETER</v>
          </cell>
          <cell r="E192" t="str">
            <v>GOULD</v>
          </cell>
          <cell r="F192" t="str">
            <v>MCO</v>
          </cell>
          <cell r="G192" t="str">
            <v>Mobile Crane Operator</v>
          </cell>
          <cell r="H192" t="str">
            <v>502</v>
          </cell>
          <cell r="I192" t="str">
            <v>Underground</v>
          </cell>
          <cell r="J192" t="str">
            <v>Full Time - Permanent</v>
          </cell>
          <cell r="K192" t="str">
            <v>MCO</v>
          </cell>
          <cell r="L192" t="str">
            <v>Mobile Crane Operator</v>
          </cell>
          <cell r="M192" t="str">
            <v>B</v>
          </cell>
          <cell r="N192" t="str">
            <v>W</v>
          </cell>
          <cell r="O192">
            <v>40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0.75</v>
          </cell>
          <cell r="U192" t="str">
            <v>503</v>
          </cell>
          <cell r="V192" t="str">
            <v>101</v>
          </cell>
          <cell r="W192" t="str">
            <v>5040</v>
          </cell>
          <cell r="X192" t="str">
            <v>5040</v>
          </cell>
          <cell r="Y192" t="str">
            <v>5040</v>
          </cell>
          <cell r="Z192">
            <v>9090</v>
          </cell>
        </row>
        <row r="193">
          <cell r="B193" t="str">
            <v>10378</v>
          </cell>
          <cell r="C193" t="str">
            <v>Jeffrey Koeppe</v>
          </cell>
          <cell r="D193" t="str">
            <v>JEFFREY</v>
          </cell>
          <cell r="E193" t="str">
            <v>KOEPPE</v>
          </cell>
          <cell r="F193" t="str">
            <v>OGRO1</v>
          </cell>
          <cell r="G193" t="str">
            <v>Line Maintainer - 1st Class</v>
          </cell>
          <cell r="H193" t="str">
            <v>502</v>
          </cell>
          <cell r="I193" t="str">
            <v>Overhead</v>
          </cell>
          <cell r="J193" t="str">
            <v>Full Time - Permanent</v>
          </cell>
          <cell r="K193" t="str">
            <v>LM</v>
          </cell>
          <cell r="L193" t="str">
            <v>Line Maintainer - 1st Class</v>
          </cell>
          <cell r="M193" t="str">
            <v>B</v>
          </cell>
          <cell r="N193" t="str">
            <v>W</v>
          </cell>
          <cell r="O193">
            <v>40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0.75</v>
          </cell>
          <cell r="U193" t="str">
            <v>502</v>
          </cell>
          <cell r="V193" t="str">
            <v>101</v>
          </cell>
          <cell r="W193" t="str">
            <v>5020</v>
          </cell>
          <cell r="X193" t="str">
            <v>5020</v>
          </cell>
          <cell r="Y193" t="str">
            <v>5020</v>
          </cell>
          <cell r="Z193">
            <v>9090</v>
          </cell>
        </row>
        <row r="194">
          <cell r="B194" t="str">
            <v>10379</v>
          </cell>
          <cell r="C194" t="str">
            <v>Peter Vanderhout</v>
          </cell>
          <cell r="D194" t="str">
            <v>PETER</v>
          </cell>
          <cell r="E194" t="str">
            <v>VANDERHOUT</v>
          </cell>
          <cell r="F194" t="str">
            <v>OGRO1</v>
          </cell>
          <cell r="G194" t="str">
            <v>Line Maintainer - 1st Class</v>
          </cell>
          <cell r="H194" t="str">
            <v>502</v>
          </cell>
          <cell r="I194" t="str">
            <v>Overhead</v>
          </cell>
          <cell r="J194" t="str">
            <v>Full Time - Permanent</v>
          </cell>
          <cell r="K194" t="str">
            <v>LM</v>
          </cell>
          <cell r="L194" t="str">
            <v>Line Maintainer - 1st Class</v>
          </cell>
          <cell r="M194" t="str">
            <v>B</v>
          </cell>
          <cell r="N194" t="str">
            <v>W</v>
          </cell>
          <cell r="O194">
            <v>40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0.75</v>
          </cell>
          <cell r="U194" t="str">
            <v>502</v>
          </cell>
          <cell r="V194" t="str">
            <v>101</v>
          </cell>
          <cell r="W194" t="str">
            <v>5020</v>
          </cell>
          <cell r="X194" t="str">
            <v>5020</v>
          </cell>
          <cell r="Y194" t="str">
            <v>5020</v>
          </cell>
          <cell r="Z194">
            <v>9090</v>
          </cell>
        </row>
        <row r="195">
          <cell r="B195" t="str">
            <v>10380</v>
          </cell>
          <cell r="C195" t="str">
            <v>Robert Taylor</v>
          </cell>
          <cell r="D195" t="str">
            <v>ROBERT</v>
          </cell>
          <cell r="E195" t="str">
            <v>TAYLOR</v>
          </cell>
          <cell r="F195" t="str">
            <v>OGRO1</v>
          </cell>
          <cell r="G195" t="str">
            <v>Line Maintainer - 1st Class</v>
          </cell>
          <cell r="H195" t="str">
            <v>502</v>
          </cell>
          <cell r="I195" t="str">
            <v>Overhead</v>
          </cell>
          <cell r="J195" t="str">
            <v>Full Time - Permanent</v>
          </cell>
          <cell r="K195" t="str">
            <v>LM</v>
          </cell>
          <cell r="L195" t="str">
            <v>Line Maintainer - 1st Class</v>
          </cell>
          <cell r="M195" t="str">
            <v>B</v>
          </cell>
          <cell r="N195" t="str">
            <v>W</v>
          </cell>
          <cell r="O195">
            <v>40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0.75</v>
          </cell>
          <cell r="U195" t="str">
            <v>502</v>
          </cell>
          <cell r="V195" t="str">
            <v>101</v>
          </cell>
          <cell r="W195" t="str">
            <v>5020</v>
          </cell>
          <cell r="X195" t="str">
            <v>5020</v>
          </cell>
          <cell r="Y195" t="str">
            <v>5020</v>
          </cell>
          <cell r="Z195">
            <v>9090</v>
          </cell>
        </row>
        <row r="196">
          <cell r="B196" t="str">
            <v>10381</v>
          </cell>
          <cell r="C196" t="str">
            <v>Gary Macdonald</v>
          </cell>
          <cell r="D196" t="str">
            <v>GARY</v>
          </cell>
          <cell r="E196" t="str">
            <v>MACDONALD</v>
          </cell>
          <cell r="F196" t="str">
            <v>OGRO1</v>
          </cell>
          <cell r="G196" t="str">
            <v>Troubleperson</v>
          </cell>
          <cell r="H196" t="str">
            <v>502</v>
          </cell>
          <cell r="I196" t="str">
            <v>Overhead</v>
          </cell>
          <cell r="J196" t="str">
            <v>Full Time - Permanent</v>
          </cell>
          <cell r="K196" t="str">
            <v>TRBL</v>
          </cell>
          <cell r="L196" t="str">
            <v>Troubleperson</v>
          </cell>
          <cell r="M196" t="str">
            <v>B</v>
          </cell>
          <cell r="N196" t="str">
            <v>W</v>
          </cell>
          <cell r="O196">
            <v>40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0.75</v>
          </cell>
          <cell r="U196" t="str">
            <v>502</v>
          </cell>
          <cell r="V196" t="str">
            <v>101</v>
          </cell>
          <cell r="W196" t="str">
            <v>5020</v>
          </cell>
          <cell r="X196" t="str">
            <v>5020</v>
          </cell>
          <cell r="Y196" t="str">
            <v>5020</v>
          </cell>
          <cell r="Z196">
            <v>9090</v>
          </cell>
        </row>
        <row r="197">
          <cell r="B197" t="str">
            <v>10383</v>
          </cell>
          <cell r="C197" t="str">
            <v>Donald Bulthuis</v>
          </cell>
          <cell r="D197" t="str">
            <v>DONALD</v>
          </cell>
          <cell r="E197" t="str">
            <v>BULTHUIS</v>
          </cell>
          <cell r="F197" t="str">
            <v>OGRO1</v>
          </cell>
          <cell r="G197" t="str">
            <v>Lead Hand</v>
          </cell>
          <cell r="H197" t="str">
            <v>502</v>
          </cell>
          <cell r="I197" t="str">
            <v>Overhead</v>
          </cell>
          <cell r="J197" t="str">
            <v>Full Time - Permanent</v>
          </cell>
          <cell r="K197" t="str">
            <v>LH</v>
          </cell>
          <cell r="L197" t="str">
            <v>Lead Hand</v>
          </cell>
          <cell r="M197" t="str">
            <v>B</v>
          </cell>
          <cell r="N197" t="str">
            <v>W</v>
          </cell>
          <cell r="O197">
            <v>40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0.75</v>
          </cell>
          <cell r="U197" t="str">
            <v>502</v>
          </cell>
          <cell r="V197" t="str">
            <v>101</v>
          </cell>
          <cell r="W197" t="str">
            <v>5020</v>
          </cell>
          <cell r="X197" t="str">
            <v>5020</v>
          </cell>
          <cell r="Y197" t="str">
            <v>5020</v>
          </cell>
          <cell r="Z197">
            <v>9090</v>
          </cell>
        </row>
        <row r="198">
          <cell r="B198" t="str">
            <v>10384</v>
          </cell>
          <cell r="C198" t="str">
            <v>Rick Beedie</v>
          </cell>
          <cell r="D198" t="str">
            <v>RICK</v>
          </cell>
          <cell r="E198" t="str">
            <v>BEEDIE</v>
          </cell>
          <cell r="F198" t="str">
            <v>OGRO1</v>
          </cell>
          <cell r="G198" t="str">
            <v>Lead Hand</v>
          </cell>
          <cell r="H198" t="str">
            <v>502</v>
          </cell>
          <cell r="I198" t="str">
            <v>Overhead</v>
          </cell>
          <cell r="J198" t="str">
            <v>Full Time - Permanent</v>
          </cell>
          <cell r="K198" t="str">
            <v>LH</v>
          </cell>
          <cell r="L198" t="str">
            <v>Lead Hand</v>
          </cell>
          <cell r="M198" t="str">
            <v>B</v>
          </cell>
          <cell r="N198" t="str">
            <v>W</v>
          </cell>
          <cell r="O198">
            <v>40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0.75</v>
          </cell>
          <cell r="U198" t="str">
            <v>502</v>
          </cell>
          <cell r="V198" t="str">
            <v>101</v>
          </cell>
          <cell r="W198" t="str">
            <v>5020</v>
          </cell>
          <cell r="X198" t="str">
            <v>5020</v>
          </cell>
          <cell r="Y198" t="str">
            <v>5020</v>
          </cell>
          <cell r="Z198">
            <v>9090</v>
          </cell>
        </row>
        <row r="199">
          <cell r="B199" t="str">
            <v>10385</v>
          </cell>
          <cell r="C199" t="str">
            <v>Gerry Digiacinto</v>
          </cell>
          <cell r="D199" t="str">
            <v>GERRY</v>
          </cell>
          <cell r="E199" t="str">
            <v>DIGIACINTO</v>
          </cell>
          <cell r="F199" t="str">
            <v>OGRO1</v>
          </cell>
          <cell r="G199" t="str">
            <v>Lead Hand</v>
          </cell>
          <cell r="H199" t="str">
            <v>502</v>
          </cell>
          <cell r="I199" t="str">
            <v>Overhead</v>
          </cell>
          <cell r="J199" t="str">
            <v>Full Time - Permanent</v>
          </cell>
          <cell r="K199" t="str">
            <v>LH</v>
          </cell>
          <cell r="L199" t="str">
            <v>Lead Hand</v>
          </cell>
          <cell r="M199" t="str">
            <v>B</v>
          </cell>
          <cell r="N199" t="str">
            <v>W</v>
          </cell>
          <cell r="O199">
            <v>40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0.75</v>
          </cell>
          <cell r="U199" t="str">
            <v>502</v>
          </cell>
          <cell r="V199" t="str">
            <v>101</v>
          </cell>
          <cell r="W199" t="str">
            <v>5020</v>
          </cell>
          <cell r="X199" t="str">
            <v>5020</v>
          </cell>
          <cell r="Y199" t="str">
            <v>5020</v>
          </cell>
          <cell r="Z199">
            <v>9090</v>
          </cell>
        </row>
        <row r="200">
          <cell r="B200" t="str">
            <v>10386</v>
          </cell>
          <cell r="C200" t="str">
            <v>Scott Borer</v>
          </cell>
          <cell r="D200" t="str">
            <v>SCOTT</v>
          </cell>
          <cell r="E200" t="str">
            <v>BORER</v>
          </cell>
          <cell r="F200" t="str">
            <v>OGRO1</v>
          </cell>
          <cell r="G200" t="str">
            <v>Line Maintainer - 1st Class</v>
          </cell>
          <cell r="H200" t="str">
            <v>502</v>
          </cell>
          <cell r="I200" t="str">
            <v>Overhead</v>
          </cell>
          <cell r="J200" t="str">
            <v>Full Time - Permanent</v>
          </cell>
          <cell r="K200" t="str">
            <v>LM</v>
          </cell>
          <cell r="L200" t="str">
            <v>Line Maintainer - 1st Class</v>
          </cell>
          <cell r="M200" t="str">
            <v>B</v>
          </cell>
          <cell r="N200" t="str">
            <v>W</v>
          </cell>
          <cell r="O200">
            <v>40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0.75</v>
          </cell>
          <cell r="U200" t="str">
            <v>502</v>
          </cell>
          <cell r="V200" t="str">
            <v>101</v>
          </cell>
          <cell r="W200" t="str">
            <v>5020</v>
          </cell>
          <cell r="X200" t="str">
            <v>5020</v>
          </cell>
          <cell r="Y200" t="str">
            <v>5020</v>
          </cell>
          <cell r="Z200">
            <v>9090</v>
          </cell>
        </row>
        <row r="201">
          <cell r="B201" t="str">
            <v>10388</v>
          </cell>
          <cell r="C201" t="str">
            <v>Gary Chiarot</v>
          </cell>
          <cell r="D201" t="str">
            <v>GARY</v>
          </cell>
          <cell r="E201" t="str">
            <v>CHIAROT</v>
          </cell>
          <cell r="F201" t="str">
            <v>OGRO1</v>
          </cell>
          <cell r="G201" t="str">
            <v>Lead Hand</v>
          </cell>
          <cell r="H201" t="str">
            <v>502</v>
          </cell>
          <cell r="I201" t="str">
            <v>Overhead</v>
          </cell>
          <cell r="J201" t="str">
            <v>Full Time - Permanent</v>
          </cell>
          <cell r="K201" t="str">
            <v>LH</v>
          </cell>
          <cell r="L201" t="str">
            <v>Lead Hand</v>
          </cell>
          <cell r="M201" t="str">
            <v>B</v>
          </cell>
          <cell r="N201" t="str">
            <v>W</v>
          </cell>
          <cell r="O201">
            <v>40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0.75</v>
          </cell>
          <cell r="U201" t="str">
            <v>502</v>
          </cell>
          <cell r="V201" t="str">
            <v>101</v>
          </cell>
          <cell r="W201" t="str">
            <v>5020</v>
          </cell>
          <cell r="X201" t="str">
            <v>5020</v>
          </cell>
          <cell r="Y201" t="str">
            <v>5020</v>
          </cell>
          <cell r="Z201">
            <v>9090</v>
          </cell>
        </row>
        <row r="202">
          <cell r="B202" t="str">
            <v>10390</v>
          </cell>
          <cell r="C202" t="str">
            <v>Chris Wilkes</v>
          </cell>
          <cell r="D202" t="str">
            <v>CHRIS</v>
          </cell>
          <cell r="E202" t="str">
            <v>WILKES</v>
          </cell>
          <cell r="F202" t="str">
            <v>OGRO1</v>
          </cell>
          <cell r="G202" t="str">
            <v>Line Maintainer - 1st Class</v>
          </cell>
          <cell r="H202" t="str">
            <v>502</v>
          </cell>
          <cell r="I202" t="str">
            <v>Overhead</v>
          </cell>
          <cell r="J202" t="str">
            <v>Full Time - Permanent</v>
          </cell>
          <cell r="K202" t="str">
            <v>LM</v>
          </cell>
          <cell r="L202" t="str">
            <v>Line Maintainer - 1st Class</v>
          </cell>
          <cell r="M202" t="str">
            <v>B</v>
          </cell>
          <cell r="N202" t="str">
            <v>W</v>
          </cell>
          <cell r="O202">
            <v>40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0.75</v>
          </cell>
          <cell r="U202" t="str">
            <v>502</v>
          </cell>
          <cell r="V202" t="str">
            <v>101</v>
          </cell>
          <cell r="W202" t="str">
            <v>5020</v>
          </cell>
          <cell r="X202" t="str">
            <v>5020</v>
          </cell>
          <cell r="Y202" t="str">
            <v>5020</v>
          </cell>
          <cell r="Z202">
            <v>9090</v>
          </cell>
        </row>
        <row r="203">
          <cell r="B203" t="str">
            <v>10396</v>
          </cell>
          <cell r="C203" t="str">
            <v>Brian Robinson</v>
          </cell>
          <cell r="D203" t="str">
            <v>BRIAN</v>
          </cell>
          <cell r="E203" t="str">
            <v>ROBINSON</v>
          </cell>
          <cell r="F203" t="str">
            <v>OGRO1</v>
          </cell>
          <cell r="G203" t="str">
            <v>Lead Hand</v>
          </cell>
          <cell r="H203" t="str">
            <v>502</v>
          </cell>
          <cell r="I203" t="str">
            <v>Overhead</v>
          </cell>
          <cell r="J203" t="str">
            <v>Full Time - Permanent</v>
          </cell>
          <cell r="K203" t="str">
            <v>LH</v>
          </cell>
          <cell r="L203" t="str">
            <v>Lead Hand</v>
          </cell>
          <cell r="M203" t="str">
            <v>B</v>
          </cell>
          <cell r="N203" t="str">
            <v>W</v>
          </cell>
          <cell r="O203">
            <v>40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0.75</v>
          </cell>
          <cell r="U203" t="str">
            <v>502</v>
          </cell>
          <cell r="V203" t="str">
            <v>101</v>
          </cell>
          <cell r="W203" t="str">
            <v>5020</v>
          </cell>
          <cell r="X203" t="str">
            <v>5020</v>
          </cell>
          <cell r="Y203" t="str">
            <v>5020</v>
          </cell>
          <cell r="Z203">
            <v>9090</v>
          </cell>
        </row>
        <row r="204">
          <cell r="B204" t="str">
            <v>10397</v>
          </cell>
          <cell r="C204" t="str">
            <v>Steve Abramovich</v>
          </cell>
          <cell r="D204" t="str">
            <v>STEVE</v>
          </cell>
          <cell r="E204" t="str">
            <v>ABRAMOVICH</v>
          </cell>
          <cell r="F204" t="str">
            <v>OGRO1</v>
          </cell>
          <cell r="G204" t="str">
            <v>Line Maintainer - 1st Class</v>
          </cell>
          <cell r="H204" t="str">
            <v>502</v>
          </cell>
          <cell r="I204" t="str">
            <v>Overhead</v>
          </cell>
          <cell r="J204" t="str">
            <v>Full Time - Permanent</v>
          </cell>
          <cell r="K204" t="str">
            <v>LM</v>
          </cell>
          <cell r="L204" t="str">
            <v>Line Maintainer - 1st Class</v>
          </cell>
          <cell r="M204" t="str">
            <v>B</v>
          </cell>
          <cell r="N204" t="str">
            <v>W</v>
          </cell>
          <cell r="O204">
            <v>40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0.75</v>
          </cell>
          <cell r="U204" t="str">
            <v>502</v>
          </cell>
          <cell r="V204" t="str">
            <v>101</v>
          </cell>
          <cell r="W204" t="str">
            <v>5020</v>
          </cell>
          <cell r="X204" t="str">
            <v>5020</v>
          </cell>
          <cell r="Y204" t="str">
            <v>5020</v>
          </cell>
          <cell r="Z204">
            <v>9090</v>
          </cell>
        </row>
        <row r="205">
          <cell r="B205" t="str">
            <v>10398</v>
          </cell>
          <cell r="C205" t="str">
            <v>Scott Biggs</v>
          </cell>
          <cell r="D205" t="str">
            <v>SCOTT</v>
          </cell>
          <cell r="E205" t="str">
            <v>BIGGS</v>
          </cell>
          <cell r="F205" t="str">
            <v>OGRO1</v>
          </cell>
          <cell r="G205" t="str">
            <v>Line Maintainer - 1st Class</v>
          </cell>
          <cell r="H205" t="str">
            <v>502</v>
          </cell>
          <cell r="I205" t="str">
            <v>Overhead</v>
          </cell>
          <cell r="J205" t="str">
            <v>Full Time - Permanent</v>
          </cell>
          <cell r="K205" t="str">
            <v>LM</v>
          </cell>
          <cell r="L205" t="str">
            <v>Line Maintainer - 1st Class</v>
          </cell>
          <cell r="M205" t="str">
            <v>B</v>
          </cell>
          <cell r="N205" t="str">
            <v>W</v>
          </cell>
          <cell r="O205">
            <v>40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0.75</v>
          </cell>
          <cell r="U205" t="str">
            <v>502</v>
          </cell>
          <cell r="V205" t="str">
            <v>101</v>
          </cell>
          <cell r="W205" t="str">
            <v>5020</v>
          </cell>
          <cell r="X205" t="str">
            <v>5020</v>
          </cell>
          <cell r="Y205" t="str">
            <v>5020</v>
          </cell>
          <cell r="Z205">
            <v>9090</v>
          </cell>
        </row>
        <row r="206">
          <cell r="B206" t="str">
            <v>10399</v>
          </cell>
          <cell r="C206" t="str">
            <v>Manuel Quaini</v>
          </cell>
          <cell r="D206" t="str">
            <v>MANUEL</v>
          </cell>
          <cell r="E206" t="str">
            <v>QUAINI</v>
          </cell>
          <cell r="F206" t="str">
            <v>OGRO1</v>
          </cell>
          <cell r="G206" t="str">
            <v>Line Maintainer - 1st Class</v>
          </cell>
          <cell r="H206" t="str">
            <v>502</v>
          </cell>
          <cell r="I206" t="str">
            <v>Overhead</v>
          </cell>
          <cell r="J206" t="str">
            <v>Full Time - Permanent</v>
          </cell>
          <cell r="K206" t="str">
            <v>LM</v>
          </cell>
          <cell r="L206" t="str">
            <v>Line Maintainer - 1st Class</v>
          </cell>
          <cell r="M206" t="str">
            <v>B</v>
          </cell>
          <cell r="N206" t="str">
            <v>W</v>
          </cell>
          <cell r="O206">
            <v>40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0.75</v>
          </cell>
          <cell r="U206" t="str">
            <v>502</v>
          </cell>
          <cell r="V206" t="str">
            <v>101</v>
          </cell>
          <cell r="W206" t="str">
            <v>5020</v>
          </cell>
          <cell r="X206" t="str">
            <v>5020</v>
          </cell>
          <cell r="Y206" t="str">
            <v>5020</v>
          </cell>
          <cell r="Z206">
            <v>9090</v>
          </cell>
        </row>
        <row r="207">
          <cell r="B207" t="str">
            <v>10446</v>
          </cell>
          <cell r="C207" t="str">
            <v>Joseph Majerovich</v>
          </cell>
          <cell r="D207" t="str">
            <v>JOSEPH</v>
          </cell>
          <cell r="E207" t="str">
            <v>MAJEROVICH</v>
          </cell>
          <cell r="F207" t="str">
            <v>OGRO1</v>
          </cell>
          <cell r="G207" t="str">
            <v>Line Maintainer - 1st Class</v>
          </cell>
          <cell r="H207" t="str">
            <v>502</v>
          </cell>
          <cell r="I207" t="str">
            <v>Overhead</v>
          </cell>
          <cell r="J207" t="str">
            <v>Full Time - Permanent</v>
          </cell>
          <cell r="K207" t="str">
            <v>LM</v>
          </cell>
          <cell r="L207" t="str">
            <v>Line Maintainer - 1st Class</v>
          </cell>
          <cell r="M207" t="str">
            <v>B</v>
          </cell>
          <cell r="N207" t="str">
            <v>W</v>
          </cell>
          <cell r="O207">
            <v>40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0.75</v>
          </cell>
          <cell r="U207" t="str">
            <v>502</v>
          </cell>
          <cell r="V207" t="str">
            <v>101</v>
          </cell>
          <cell r="W207" t="str">
            <v>5020</v>
          </cell>
          <cell r="X207" t="str">
            <v>5020</v>
          </cell>
          <cell r="Y207" t="str">
            <v>5020</v>
          </cell>
          <cell r="Z207">
            <v>9090</v>
          </cell>
        </row>
        <row r="208">
          <cell r="B208" t="str">
            <v>10493</v>
          </cell>
          <cell r="C208" t="str">
            <v>Kevin Archer</v>
          </cell>
          <cell r="D208" t="str">
            <v>KEVIN</v>
          </cell>
          <cell r="E208" t="str">
            <v>ARCHER</v>
          </cell>
          <cell r="F208" t="str">
            <v>OGRO1</v>
          </cell>
          <cell r="G208" t="str">
            <v>Line Maintainer - Apprentice</v>
          </cell>
          <cell r="H208" t="str">
            <v>502</v>
          </cell>
          <cell r="I208" t="str">
            <v>Overhead</v>
          </cell>
          <cell r="J208" t="str">
            <v>Full Time - Permanent</v>
          </cell>
          <cell r="K208" t="str">
            <v>LMA</v>
          </cell>
          <cell r="L208" t="str">
            <v>Line Maintainer - Apprentice</v>
          </cell>
          <cell r="M208" t="str">
            <v>B</v>
          </cell>
          <cell r="N208" t="str">
            <v>W</v>
          </cell>
          <cell r="O208">
            <v>40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0.75</v>
          </cell>
          <cell r="U208" t="str">
            <v>502</v>
          </cell>
          <cell r="V208" t="str">
            <v>101</v>
          </cell>
          <cell r="W208" t="str">
            <v>5020</v>
          </cell>
          <cell r="X208" t="str">
            <v>5020</v>
          </cell>
          <cell r="Y208" t="str">
            <v>5020</v>
          </cell>
          <cell r="Z208">
            <v>9090</v>
          </cell>
        </row>
        <row r="209">
          <cell r="B209" t="str">
            <v>10541</v>
          </cell>
          <cell r="C209" t="str">
            <v>Don Nickerson</v>
          </cell>
          <cell r="D209" t="str">
            <v>DON</v>
          </cell>
          <cell r="E209" t="str">
            <v>NICKERSON</v>
          </cell>
          <cell r="F209" t="str">
            <v>OGRO1</v>
          </cell>
          <cell r="G209" t="str">
            <v>Line Maintainer - 1st Class</v>
          </cell>
          <cell r="H209" t="str">
            <v>502</v>
          </cell>
          <cell r="I209" t="str">
            <v>Overhead</v>
          </cell>
          <cell r="J209" t="str">
            <v>Full Time - Permanent</v>
          </cell>
          <cell r="K209" t="str">
            <v>LM</v>
          </cell>
          <cell r="L209" t="str">
            <v>Line Maintainer - 1st Class</v>
          </cell>
          <cell r="M209" t="str">
            <v>B</v>
          </cell>
          <cell r="N209" t="str">
            <v>W</v>
          </cell>
          <cell r="O209">
            <v>40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0.75</v>
          </cell>
          <cell r="U209" t="str">
            <v>502</v>
          </cell>
          <cell r="V209" t="str">
            <v>101</v>
          </cell>
          <cell r="W209" t="str">
            <v>5020</v>
          </cell>
          <cell r="X209" t="str">
            <v>5020</v>
          </cell>
          <cell r="Y209" t="str">
            <v>5020</v>
          </cell>
          <cell r="Z209">
            <v>9090</v>
          </cell>
        </row>
        <row r="210">
          <cell r="B210" t="str">
            <v>10562</v>
          </cell>
          <cell r="C210" t="str">
            <v>Douglas Mcclellan</v>
          </cell>
          <cell r="D210" t="str">
            <v>DOUGLAS</v>
          </cell>
          <cell r="E210" t="str">
            <v>MCCLELLAN</v>
          </cell>
          <cell r="F210" t="str">
            <v>MCO</v>
          </cell>
          <cell r="G210" t="str">
            <v>Mobile Crane Operator</v>
          </cell>
          <cell r="H210" t="str">
            <v>502</v>
          </cell>
          <cell r="I210" t="str">
            <v>Underground</v>
          </cell>
          <cell r="J210" t="str">
            <v>Full Time - Permanent</v>
          </cell>
          <cell r="K210" t="str">
            <v>MCO</v>
          </cell>
          <cell r="L210" t="str">
            <v>Mobile Crane Operator</v>
          </cell>
          <cell r="M210" t="str">
            <v>B</v>
          </cell>
          <cell r="N210" t="str">
            <v>W</v>
          </cell>
          <cell r="O210">
            <v>40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0.75</v>
          </cell>
          <cell r="U210" t="str">
            <v>503</v>
          </cell>
          <cell r="V210" t="str">
            <v>101</v>
          </cell>
          <cell r="W210" t="str">
            <v>5020</v>
          </cell>
          <cell r="X210" t="str">
            <v>5020</v>
          </cell>
          <cell r="Y210" t="str">
            <v>5020</v>
          </cell>
          <cell r="Z210">
            <v>9090</v>
          </cell>
        </row>
        <row r="211">
          <cell r="B211" t="str">
            <v>10613</v>
          </cell>
          <cell r="C211" t="str">
            <v>Philip Kwint</v>
          </cell>
          <cell r="D211" t="str">
            <v>PHILIP</v>
          </cell>
          <cell r="E211" t="str">
            <v>KWINT</v>
          </cell>
          <cell r="F211" t="str">
            <v>OGRO1</v>
          </cell>
          <cell r="G211" t="str">
            <v>Line Maintainer - 1st Class</v>
          </cell>
          <cell r="H211" t="str">
            <v>502</v>
          </cell>
          <cell r="I211" t="str">
            <v>Overhead</v>
          </cell>
          <cell r="J211" t="str">
            <v>Full Time - Permanent</v>
          </cell>
          <cell r="K211" t="str">
            <v>LM</v>
          </cell>
          <cell r="L211" t="str">
            <v>Line Maintainer - 1st Class</v>
          </cell>
          <cell r="M211" t="str">
            <v>B</v>
          </cell>
          <cell r="N211" t="str">
            <v>W</v>
          </cell>
          <cell r="O211">
            <v>40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0.75</v>
          </cell>
          <cell r="U211" t="str">
            <v>502</v>
          </cell>
          <cell r="V211" t="str">
            <v>101</v>
          </cell>
          <cell r="W211" t="str">
            <v>5020</v>
          </cell>
          <cell r="X211" t="str">
            <v>5020</v>
          </cell>
          <cell r="Y211" t="str">
            <v>5020</v>
          </cell>
          <cell r="Z211">
            <v>9090</v>
          </cell>
        </row>
        <row r="212">
          <cell r="B212" t="str">
            <v>10717</v>
          </cell>
          <cell r="C212" t="str">
            <v>Jeffrey Mcnab</v>
          </cell>
          <cell r="D212" t="str">
            <v>JEFFREY</v>
          </cell>
          <cell r="E212" t="str">
            <v>MCNAB</v>
          </cell>
          <cell r="F212" t="str">
            <v>OGRO1</v>
          </cell>
          <cell r="G212" t="str">
            <v>Line Maintainer - 1st Class</v>
          </cell>
          <cell r="H212" t="str">
            <v>502</v>
          </cell>
          <cell r="I212" t="str">
            <v>Overhead</v>
          </cell>
          <cell r="J212" t="str">
            <v>Full Time - Permanent</v>
          </cell>
          <cell r="K212" t="str">
            <v>LM</v>
          </cell>
          <cell r="L212" t="str">
            <v>Line Maintainer - 1st Class</v>
          </cell>
          <cell r="M212" t="str">
            <v>B</v>
          </cell>
          <cell r="N212" t="str">
            <v>W</v>
          </cell>
          <cell r="O212">
            <v>40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0.75</v>
          </cell>
          <cell r="U212" t="str">
            <v>502</v>
          </cell>
          <cell r="V212" t="str">
            <v>101</v>
          </cell>
          <cell r="W212" t="str">
            <v>5020</v>
          </cell>
          <cell r="X212" t="str">
            <v>5020</v>
          </cell>
          <cell r="Y212" t="str">
            <v>5020</v>
          </cell>
          <cell r="Z212">
            <v>9090</v>
          </cell>
        </row>
        <row r="213">
          <cell r="B213" t="str">
            <v>10718</v>
          </cell>
          <cell r="C213" t="str">
            <v>Joseph Popiel</v>
          </cell>
          <cell r="D213" t="str">
            <v>JOSEPH</v>
          </cell>
          <cell r="E213" t="str">
            <v>POPIEL</v>
          </cell>
          <cell r="F213" t="str">
            <v>SLOH1</v>
          </cell>
          <cell r="G213" t="str">
            <v>Supervisor, Overhead</v>
          </cell>
          <cell r="H213" t="str">
            <v>502</v>
          </cell>
          <cell r="I213" t="str">
            <v>Overhead</v>
          </cell>
          <cell r="J213" t="str">
            <v>Full Time - Permanent</v>
          </cell>
          <cell r="K213" t="str">
            <v>SOH</v>
          </cell>
          <cell r="L213" t="str">
            <v>Supervisor, Overhead</v>
          </cell>
          <cell r="M213" t="str">
            <v>N</v>
          </cell>
          <cell r="N213" t="str">
            <v>W</v>
          </cell>
          <cell r="O213">
            <v>40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0.75</v>
          </cell>
          <cell r="U213" t="str">
            <v>502</v>
          </cell>
          <cell r="V213" t="str">
            <v>101</v>
          </cell>
          <cell r="W213" t="str">
            <v>5020</v>
          </cell>
          <cell r="X213" t="str">
            <v>5020</v>
          </cell>
          <cell r="Y213" t="str">
            <v>5020</v>
          </cell>
          <cell r="Z213">
            <v>9090</v>
          </cell>
        </row>
        <row r="214">
          <cell r="B214" t="str">
            <v>10765</v>
          </cell>
          <cell r="C214" t="str">
            <v>David Kirk</v>
          </cell>
          <cell r="D214" t="str">
            <v>DAVID</v>
          </cell>
          <cell r="E214" t="str">
            <v>KIRK</v>
          </cell>
          <cell r="F214" t="str">
            <v>OGRO1</v>
          </cell>
          <cell r="G214" t="str">
            <v>Troubleperson</v>
          </cell>
          <cell r="H214" t="str">
            <v>502</v>
          </cell>
          <cell r="I214" t="str">
            <v>Overhead</v>
          </cell>
          <cell r="J214" t="str">
            <v>Full Time - Permanent</v>
          </cell>
          <cell r="K214" t="str">
            <v>TRBL</v>
          </cell>
          <cell r="L214" t="str">
            <v>Troubleperson</v>
          </cell>
          <cell r="M214" t="str">
            <v>B</v>
          </cell>
          <cell r="N214" t="str">
            <v>W</v>
          </cell>
          <cell r="O214">
            <v>40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0.75</v>
          </cell>
          <cell r="U214" t="str">
            <v>502</v>
          </cell>
          <cell r="V214" t="str">
            <v>101</v>
          </cell>
          <cell r="W214" t="str">
            <v>5020</v>
          </cell>
          <cell r="X214" t="str">
            <v>5020</v>
          </cell>
          <cell r="Y214" t="str">
            <v>5020</v>
          </cell>
          <cell r="Z214">
            <v>9090</v>
          </cell>
        </row>
        <row r="215">
          <cell r="B215" t="str">
            <v>10769</v>
          </cell>
          <cell r="C215" t="str">
            <v>Andrew Turney</v>
          </cell>
          <cell r="D215" t="str">
            <v>ANDREW</v>
          </cell>
          <cell r="E215" t="str">
            <v>TURNEY</v>
          </cell>
          <cell r="F215" t="str">
            <v>SLOH1</v>
          </cell>
          <cell r="G215" t="str">
            <v>Supervisor, Overhead</v>
          </cell>
          <cell r="H215" t="str">
            <v>502</v>
          </cell>
          <cell r="I215" t="str">
            <v>Overhead</v>
          </cell>
          <cell r="J215" t="str">
            <v>Full Time - Permanent</v>
          </cell>
          <cell r="K215" t="str">
            <v>SOH</v>
          </cell>
          <cell r="L215" t="str">
            <v>Supervisor, Overhead</v>
          </cell>
          <cell r="M215" t="str">
            <v>N</v>
          </cell>
          <cell r="N215" t="str">
            <v>W</v>
          </cell>
          <cell r="O215">
            <v>40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0.75</v>
          </cell>
          <cell r="U215" t="str">
            <v>502</v>
          </cell>
          <cell r="V215" t="str">
            <v>101</v>
          </cell>
          <cell r="W215" t="str">
            <v>5020</v>
          </cell>
          <cell r="X215" t="str">
            <v>5020</v>
          </cell>
          <cell r="Y215" t="str">
            <v>5020</v>
          </cell>
          <cell r="Z215">
            <v>9090</v>
          </cell>
        </row>
        <row r="216">
          <cell r="B216" t="str">
            <v>10771</v>
          </cell>
          <cell r="C216" t="str">
            <v>Dave Riddell</v>
          </cell>
          <cell r="D216" t="str">
            <v>DAVE</v>
          </cell>
          <cell r="E216" t="str">
            <v>RIDDELL</v>
          </cell>
          <cell r="F216" t="str">
            <v>OGRO1</v>
          </cell>
          <cell r="G216" t="str">
            <v>Line Maintainer - 1st Class</v>
          </cell>
          <cell r="H216" t="str">
            <v>502</v>
          </cell>
          <cell r="I216" t="str">
            <v>Overhead</v>
          </cell>
          <cell r="J216" t="str">
            <v>Full Time - Permanent</v>
          </cell>
          <cell r="K216" t="str">
            <v>LM</v>
          </cell>
          <cell r="L216" t="str">
            <v>Line Maintainer - 1st Class</v>
          </cell>
          <cell r="M216" t="str">
            <v>B</v>
          </cell>
          <cell r="N216" t="str">
            <v>W</v>
          </cell>
          <cell r="O216">
            <v>40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0.75</v>
          </cell>
          <cell r="U216" t="str">
            <v>502</v>
          </cell>
          <cell r="V216" t="str">
            <v>101</v>
          </cell>
          <cell r="W216" t="str">
            <v>5020</v>
          </cell>
          <cell r="X216" t="str">
            <v>5020</v>
          </cell>
          <cell r="Y216" t="str">
            <v>5020</v>
          </cell>
          <cell r="Z216">
            <v>9090</v>
          </cell>
        </row>
        <row r="217">
          <cell r="B217" t="str">
            <v>10772</v>
          </cell>
          <cell r="C217" t="str">
            <v>Richard Hall</v>
          </cell>
          <cell r="D217" t="str">
            <v>RICHARD</v>
          </cell>
          <cell r="E217" t="str">
            <v>HALL</v>
          </cell>
          <cell r="F217" t="str">
            <v>OGRO1</v>
          </cell>
          <cell r="G217" t="str">
            <v>Lead Hand</v>
          </cell>
          <cell r="H217" t="str">
            <v>502</v>
          </cell>
          <cell r="I217" t="str">
            <v>Overhead</v>
          </cell>
          <cell r="J217" t="str">
            <v>Full Time - Permanent</v>
          </cell>
          <cell r="K217" t="str">
            <v>LH</v>
          </cell>
          <cell r="L217" t="str">
            <v>Lead Hand</v>
          </cell>
          <cell r="M217" t="str">
            <v>B</v>
          </cell>
          <cell r="N217" t="str">
            <v>W</v>
          </cell>
          <cell r="O217">
            <v>40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0.75</v>
          </cell>
          <cell r="U217" t="str">
            <v>502</v>
          </cell>
          <cell r="V217" t="str">
            <v>101</v>
          </cell>
          <cell r="W217" t="str">
            <v>5020</v>
          </cell>
          <cell r="X217" t="str">
            <v>5020</v>
          </cell>
          <cell r="Y217" t="str">
            <v>5020</v>
          </cell>
          <cell r="Z217">
            <v>9090</v>
          </cell>
        </row>
        <row r="218">
          <cell r="B218" t="str">
            <v>10773</v>
          </cell>
          <cell r="C218" t="str">
            <v>Brian Ross</v>
          </cell>
          <cell r="D218" t="str">
            <v>BRIAN</v>
          </cell>
          <cell r="E218" t="str">
            <v>ROSS</v>
          </cell>
          <cell r="F218" t="str">
            <v>OGRO1</v>
          </cell>
          <cell r="G218" t="str">
            <v>Line Maintainer - 1st Class</v>
          </cell>
          <cell r="H218" t="str">
            <v>502</v>
          </cell>
          <cell r="I218" t="str">
            <v>Overhead</v>
          </cell>
          <cell r="J218" t="str">
            <v>Full Time - Permanent</v>
          </cell>
          <cell r="K218" t="str">
            <v>LM</v>
          </cell>
          <cell r="L218" t="str">
            <v>Line Maintainer - 1st Class</v>
          </cell>
          <cell r="M218" t="str">
            <v>B</v>
          </cell>
          <cell r="N218" t="str">
            <v>W</v>
          </cell>
          <cell r="O218">
            <v>40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0.75</v>
          </cell>
          <cell r="U218" t="str">
            <v>502</v>
          </cell>
          <cell r="V218" t="str">
            <v>101</v>
          </cell>
          <cell r="W218" t="str">
            <v>5020</v>
          </cell>
          <cell r="X218" t="str">
            <v>5020</v>
          </cell>
          <cell r="Y218" t="str">
            <v>5020</v>
          </cell>
          <cell r="Z218">
            <v>9090</v>
          </cell>
        </row>
        <row r="219">
          <cell r="B219" t="str">
            <v>10775</v>
          </cell>
          <cell r="C219" t="str">
            <v>John Robertson</v>
          </cell>
          <cell r="D219" t="str">
            <v>JOHN</v>
          </cell>
          <cell r="E219" t="str">
            <v>ROBERTSON</v>
          </cell>
          <cell r="F219" t="str">
            <v>OGRO1</v>
          </cell>
          <cell r="G219" t="str">
            <v>Line Maintainer - 1st Class</v>
          </cell>
          <cell r="H219" t="str">
            <v>502</v>
          </cell>
          <cell r="I219" t="str">
            <v>Overhead</v>
          </cell>
          <cell r="J219" t="str">
            <v>Full Time - Permanent</v>
          </cell>
          <cell r="K219" t="str">
            <v>LM</v>
          </cell>
          <cell r="L219" t="str">
            <v>Line Maintainer - 1st Class</v>
          </cell>
          <cell r="M219" t="str">
            <v>B</v>
          </cell>
          <cell r="N219" t="str">
            <v>W</v>
          </cell>
          <cell r="O219">
            <v>40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0.75</v>
          </cell>
          <cell r="U219" t="str">
            <v>502</v>
          </cell>
          <cell r="V219" t="str">
            <v>101</v>
          </cell>
          <cell r="W219" t="str">
            <v>5020</v>
          </cell>
          <cell r="X219" t="str">
            <v>5020</v>
          </cell>
          <cell r="Y219" t="str">
            <v>5020</v>
          </cell>
          <cell r="Z219">
            <v>9090</v>
          </cell>
        </row>
        <row r="220">
          <cell r="B220" t="str">
            <v>10779</v>
          </cell>
          <cell r="C220" t="str">
            <v>Taylor Arkinson</v>
          </cell>
          <cell r="D220" t="str">
            <v>TAYLOR</v>
          </cell>
          <cell r="E220" t="str">
            <v>ARKINSON</v>
          </cell>
          <cell r="F220" t="str">
            <v>OGRO1</v>
          </cell>
          <cell r="G220" t="str">
            <v>Lineman Plant Inspections</v>
          </cell>
          <cell r="H220" t="str">
            <v>502</v>
          </cell>
          <cell r="I220" t="str">
            <v>Overhead</v>
          </cell>
          <cell r="J220" t="str">
            <v>Full Time - Permanent</v>
          </cell>
          <cell r="K220" t="str">
            <v>LPI</v>
          </cell>
          <cell r="L220" t="str">
            <v>Lineman Plant Inspections</v>
          </cell>
          <cell r="M220" t="str">
            <v>B</v>
          </cell>
          <cell r="N220" t="str">
            <v>W</v>
          </cell>
          <cell r="O220">
            <v>40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0.75</v>
          </cell>
          <cell r="U220" t="str">
            <v>502</v>
          </cell>
          <cell r="V220" t="str">
            <v>102</v>
          </cell>
          <cell r="W220" t="str">
            <v>5020</v>
          </cell>
          <cell r="X220" t="str">
            <v>5020</v>
          </cell>
          <cell r="Y220" t="str">
            <v>5020</v>
          </cell>
          <cell r="Z220">
            <v>9090</v>
          </cell>
        </row>
        <row r="221">
          <cell r="B221" t="str">
            <v>10883</v>
          </cell>
          <cell r="C221" t="str">
            <v>Derek Gudgeon</v>
          </cell>
          <cell r="D221" t="str">
            <v>DEREK</v>
          </cell>
          <cell r="E221" t="str">
            <v>GUDGEON</v>
          </cell>
          <cell r="F221" t="str">
            <v>OGRO1</v>
          </cell>
          <cell r="G221" t="str">
            <v>Line Maintainer - Apprentice</v>
          </cell>
          <cell r="H221" t="str">
            <v>502</v>
          </cell>
          <cell r="I221" t="str">
            <v>Overhead</v>
          </cell>
          <cell r="J221" t="str">
            <v>Full Time - Permanent</v>
          </cell>
          <cell r="K221" t="str">
            <v>LMA</v>
          </cell>
          <cell r="L221" t="str">
            <v>Line Maintainer - Apprentice</v>
          </cell>
          <cell r="M221" t="str">
            <v>B</v>
          </cell>
          <cell r="N221" t="str">
            <v>W</v>
          </cell>
          <cell r="O221">
            <v>40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0.75</v>
          </cell>
          <cell r="U221" t="str">
            <v>502</v>
          </cell>
          <cell r="V221" t="str">
            <v>101</v>
          </cell>
          <cell r="W221" t="str">
            <v>5020</v>
          </cell>
          <cell r="X221" t="str">
            <v>5020</v>
          </cell>
          <cell r="Y221" t="str">
            <v>5020</v>
          </cell>
          <cell r="Z221">
            <v>9090</v>
          </cell>
        </row>
        <row r="222">
          <cell r="B222" t="str">
            <v>10884</v>
          </cell>
          <cell r="C222" t="str">
            <v>Evan Cowell</v>
          </cell>
          <cell r="D222" t="str">
            <v>EVAN</v>
          </cell>
          <cell r="E222" t="str">
            <v>COWELL</v>
          </cell>
          <cell r="F222" t="str">
            <v>OGRO4</v>
          </cell>
          <cell r="G222" t="str">
            <v>Line Maintainer - Apprentice</v>
          </cell>
          <cell r="H222" t="str">
            <v>502</v>
          </cell>
          <cell r="I222" t="str">
            <v>Overhead</v>
          </cell>
          <cell r="J222" t="str">
            <v>Full Time - Permanent</v>
          </cell>
          <cell r="K222" t="str">
            <v>LMA</v>
          </cell>
          <cell r="L222" t="str">
            <v>Line Maintainer - Apprentice</v>
          </cell>
          <cell r="M222" t="str">
            <v>B</v>
          </cell>
          <cell r="N222" t="str">
            <v>W</v>
          </cell>
          <cell r="O222">
            <v>40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0.75</v>
          </cell>
          <cell r="U222" t="str">
            <v>502</v>
          </cell>
          <cell r="V222" t="str">
            <v>102</v>
          </cell>
          <cell r="W222" t="str">
            <v>5020</v>
          </cell>
          <cell r="X222" t="str">
            <v>5020</v>
          </cell>
          <cell r="Y222" t="str">
            <v>5020</v>
          </cell>
          <cell r="Z222">
            <v>9090</v>
          </cell>
        </row>
        <row r="223">
          <cell r="B223" t="str">
            <v>10885</v>
          </cell>
          <cell r="C223" t="str">
            <v>Corey Hand</v>
          </cell>
          <cell r="D223" t="str">
            <v>COREY</v>
          </cell>
          <cell r="E223" t="str">
            <v>HAND</v>
          </cell>
          <cell r="F223" t="str">
            <v>OGRO1</v>
          </cell>
          <cell r="G223" t="str">
            <v>Line Maintainer - Apprentice</v>
          </cell>
          <cell r="H223" t="str">
            <v>502</v>
          </cell>
          <cell r="I223" t="str">
            <v>Overhead</v>
          </cell>
          <cell r="J223" t="str">
            <v>Full Time - Permanent</v>
          </cell>
          <cell r="K223" t="str">
            <v>LMA</v>
          </cell>
          <cell r="L223" t="str">
            <v>Line Maintainer - Apprentice</v>
          </cell>
          <cell r="M223" t="str">
            <v>B</v>
          </cell>
          <cell r="N223" t="str">
            <v>W</v>
          </cell>
          <cell r="O223">
            <v>40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0.75</v>
          </cell>
          <cell r="U223" t="str">
            <v>502</v>
          </cell>
          <cell r="V223" t="str">
            <v>101</v>
          </cell>
          <cell r="W223" t="str">
            <v>5020</v>
          </cell>
          <cell r="X223" t="str">
            <v>5020</v>
          </cell>
          <cell r="Y223" t="str">
            <v>5020</v>
          </cell>
          <cell r="Z223">
            <v>9090</v>
          </cell>
        </row>
        <row r="224">
          <cell r="B224" t="str">
            <v>10886</v>
          </cell>
          <cell r="C224" t="str">
            <v>Trevor Ambrosini</v>
          </cell>
          <cell r="D224" t="str">
            <v>TREVOR</v>
          </cell>
          <cell r="E224" t="str">
            <v>AMBROSINI</v>
          </cell>
          <cell r="F224" t="str">
            <v>OGRO1</v>
          </cell>
          <cell r="G224" t="str">
            <v>Line Maintainer - Apprentice</v>
          </cell>
          <cell r="H224" t="str">
            <v>502</v>
          </cell>
          <cell r="I224" t="str">
            <v>Overhead</v>
          </cell>
          <cell r="J224" t="str">
            <v>Full Time - Permanent</v>
          </cell>
          <cell r="K224" t="str">
            <v>LMA</v>
          </cell>
          <cell r="L224" t="str">
            <v>Line Maintainer - Apprentice</v>
          </cell>
          <cell r="M224" t="str">
            <v>B</v>
          </cell>
          <cell r="N224" t="str">
            <v>W</v>
          </cell>
          <cell r="O224">
            <v>40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0.75</v>
          </cell>
          <cell r="U224" t="str">
            <v>502</v>
          </cell>
          <cell r="V224" t="str">
            <v>101</v>
          </cell>
          <cell r="W224" t="str">
            <v>5020</v>
          </cell>
          <cell r="X224" t="str">
            <v>5020</v>
          </cell>
          <cell r="Y224" t="str">
            <v>5020</v>
          </cell>
          <cell r="Z224">
            <v>9090</v>
          </cell>
        </row>
        <row r="225">
          <cell r="B225" t="str">
            <v>10887</v>
          </cell>
          <cell r="C225" t="str">
            <v>Tyler Anderson</v>
          </cell>
          <cell r="D225" t="str">
            <v>TYLER</v>
          </cell>
          <cell r="E225" t="str">
            <v>ANDERSON</v>
          </cell>
          <cell r="F225" t="str">
            <v>OGRO1</v>
          </cell>
          <cell r="G225" t="str">
            <v>Line Maintainer - Apprentice</v>
          </cell>
          <cell r="H225" t="str">
            <v>502</v>
          </cell>
          <cell r="I225" t="str">
            <v>Overhead</v>
          </cell>
          <cell r="J225" t="str">
            <v>Full Time - Permanent</v>
          </cell>
          <cell r="K225" t="str">
            <v>LMA</v>
          </cell>
          <cell r="L225" t="str">
            <v>Line Maintainer - Apprentice</v>
          </cell>
          <cell r="M225" t="str">
            <v>B</v>
          </cell>
          <cell r="N225" t="str">
            <v>W</v>
          </cell>
          <cell r="O225">
            <v>40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0.75</v>
          </cell>
          <cell r="U225" t="str">
            <v>502</v>
          </cell>
          <cell r="V225" t="str">
            <v>101</v>
          </cell>
          <cell r="W225" t="str">
            <v>5020</v>
          </cell>
          <cell r="X225" t="str">
            <v>5020</v>
          </cell>
          <cell r="Y225" t="str">
            <v>5020</v>
          </cell>
          <cell r="Z225">
            <v>9090</v>
          </cell>
        </row>
        <row r="226">
          <cell r="B226" t="str">
            <v>10888</v>
          </cell>
          <cell r="C226" t="str">
            <v>Brett Miles</v>
          </cell>
          <cell r="D226" t="str">
            <v>BRETT</v>
          </cell>
          <cell r="E226" t="str">
            <v>MILES</v>
          </cell>
          <cell r="F226" t="str">
            <v>OGRO4</v>
          </cell>
          <cell r="G226" t="str">
            <v>Line Maintainer - Apprentice</v>
          </cell>
          <cell r="H226" t="str">
            <v>502</v>
          </cell>
          <cell r="I226" t="str">
            <v>Overhead</v>
          </cell>
          <cell r="J226" t="str">
            <v>Full Time - Permanent</v>
          </cell>
          <cell r="K226" t="str">
            <v>LMA</v>
          </cell>
          <cell r="L226" t="str">
            <v>Line Maintainer - Apprentice</v>
          </cell>
          <cell r="M226" t="str">
            <v>B</v>
          </cell>
          <cell r="N226" t="str">
            <v>W</v>
          </cell>
          <cell r="O226">
            <v>40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0.75</v>
          </cell>
          <cell r="U226" t="str">
            <v>502</v>
          </cell>
          <cell r="V226" t="str">
            <v>102</v>
          </cell>
          <cell r="W226" t="str">
            <v>5020</v>
          </cell>
          <cell r="X226" t="str">
            <v>5020</v>
          </cell>
          <cell r="Y226" t="str">
            <v>5020</v>
          </cell>
          <cell r="Z226">
            <v>9090</v>
          </cell>
        </row>
        <row r="227">
          <cell r="B227" t="str">
            <v>10889</v>
          </cell>
          <cell r="C227" t="str">
            <v>Jeffrey Skidmore</v>
          </cell>
          <cell r="D227" t="str">
            <v>JEFFREY</v>
          </cell>
          <cell r="E227" t="str">
            <v>SKIDMORE</v>
          </cell>
          <cell r="F227" t="str">
            <v>OGRO1</v>
          </cell>
          <cell r="G227" t="str">
            <v>Line Maintainer - Apprentice</v>
          </cell>
          <cell r="H227" t="str">
            <v>502</v>
          </cell>
          <cell r="I227" t="str">
            <v>Overhead</v>
          </cell>
          <cell r="J227" t="str">
            <v>Full Time - Permanent</v>
          </cell>
          <cell r="K227" t="str">
            <v>LMA</v>
          </cell>
          <cell r="L227" t="str">
            <v>Line Maintainer - Apprentice</v>
          </cell>
          <cell r="M227" t="str">
            <v>B</v>
          </cell>
          <cell r="N227" t="str">
            <v>W</v>
          </cell>
          <cell r="O227">
            <v>40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0.75</v>
          </cell>
          <cell r="U227" t="str">
            <v>502</v>
          </cell>
          <cell r="V227" t="str">
            <v>101</v>
          </cell>
          <cell r="W227" t="str">
            <v>5020</v>
          </cell>
          <cell r="X227" t="str">
            <v>5020</v>
          </cell>
          <cell r="Y227" t="str">
            <v>5020</v>
          </cell>
          <cell r="Z227">
            <v>9090</v>
          </cell>
        </row>
        <row r="228">
          <cell r="B228" t="str">
            <v>10890</v>
          </cell>
          <cell r="C228" t="str">
            <v>Kevin Gregoire</v>
          </cell>
          <cell r="D228" t="str">
            <v>KEVIN</v>
          </cell>
          <cell r="E228" t="str">
            <v>GREGOIRE</v>
          </cell>
          <cell r="F228" t="str">
            <v>OGRO4</v>
          </cell>
          <cell r="G228" t="str">
            <v>Line Maintainer - Apprentice</v>
          </cell>
          <cell r="H228" t="str">
            <v>502</v>
          </cell>
          <cell r="I228" t="str">
            <v>Overhead</v>
          </cell>
          <cell r="J228" t="str">
            <v>Full Time - Permanent</v>
          </cell>
          <cell r="K228" t="str">
            <v>LMA</v>
          </cell>
          <cell r="L228" t="str">
            <v>Line Maintainer - Apprentice</v>
          </cell>
          <cell r="M228" t="str">
            <v>B</v>
          </cell>
          <cell r="N228" t="str">
            <v>W</v>
          </cell>
          <cell r="O228">
            <v>40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0.75</v>
          </cell>
          <cell r="U228" t="str">
            <v>502</v>
          </cell>
          <cell r="V228" t="str">
            <v>102</v>
          </cell>
          <cell r="W228" t="str">
            <v>5020</v>
          </cell>
          <cell r="X228" t="str">
            <v>5020</v>
          </cell>
          <cell r="Y228" t="str">
            <v>5020</v>
          </cell>
          <cell r="Z228">
            <v>9090</v>
          </cell>
        </row>
        <row r="229">
          <cell r="B229" t="str">
            <v>10184</v>
          </cell>
          <cell r="C229" t="str">
            <v>Kelly Spencer</v>
          </cell>
          <cell r="D229" t="str">
            <v>KELLY</v>
          </cell>
          <cell r="E229" t="str">
            <v>SPENCER</v>
          </cell>
          <cell r="F229" t="str">
            <v>UGCLK</v>
          </cell>
          <cell r="G229" t="str">
            <v>Construction Clerk</v>
          </cell>
          <cell r="H229" t="str">
            <v>503</v>
          </cell>
          <cell r="I229" t="str">
            <v>Underground</v>
          </cell>
          <cell r="J229" t="str">
            <v>Full Time - Permanent</v>
          </cell>
          <cell r="K229" t="str">
            <v>CCLK</v>
          </cell>
          <cell r="L229" t="str">
            <v>Construction Clerk</v>
          </cell>
          <cell r="M229" t="str">
            <v>B</v>
          </cell>
          <cell r="N229" t="str">
            <v>W</v>
          </cell>
          <cell r="O229">
            <v>40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0.75</v>
          </cell>
          <cell r="U229" t="str">
            <v>503</v>
          </cell>
          <cell r="V229" t="str">
            <v>101</v>
          </cell>
          <cell r="W229" t="str">
            <v>5040</v>
          </cell>
          <cell r="X229" t="str">
            <v>5040</v>
          </cell>
          <cell r="Y229" t="str">
            <v>5040</v>
          </cell>
          <cell r="Z229">
            <v>9090</v>
          </cell>
        </row>
        <row r="230">
          <cell r="B230" t="str">
            <v>10356</v>
          </cell>
          <cell r="C230" t="str">
            <v>Mike Denomme</v>
          </cell>
          <cell r="D230" t="str">
            <v>MIKE</v>
          </cell>
          <cell r="E230" t="str">
            <v>DENOMME</v>
          </cell>
          <cell r="F230" t="str">
            <v>UGRO2</v>
          </cell>
          <cell r="G230" t="str">
            <v>Cable Splicer - 2nd Class</v>
          </cell>
          <cell r="H230" t="str">
            <v>503</v>
          </cell>
          <cell r="I230" t="str">
            <v>Underground</v>
          </cell>
          <cell r="J230" t="str">
            <v>Full Time - Permanent</v>
          </cell>
          <cell r="K230" t="str">
            <v>CS2</v>
          </cell>
          <cell r="L230" t="str">
            <v>Cable Splicer - 2nd Class</v>
          </cell>
          <cell r="M230" t="str">
            <v>B</v>
          </cell>
          <cell r="N230" t="str">
            <v>W</v>
          </cell>
          <cell r="O230">
            <v>40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0.75</v>
          </cell>
          <cell r="U230" t="str">
            <v>503</v>
          </cell>
          <cell r="V230" t="str">
            <v>101</v>
          </cell>
          <cell r="W230" t="str">
            <v>5040</v>
          </cell>
          <cell r="X230" t="str">
            <v>5040</v>
          </cell>
          <cell r="Y230" t="str">
            <v>5040</v>
          </cell>
          <cell r="Z230">
            <v>9090</v>
          </cell>
        </row>
        <row r="231">
          <cell r="B231" t="str">
            <v>10361</v>
          </cell>
          <cell r="C231" t="str">
            <v>Kevin Robins</v>
          </cell>
          <cell r="D231" t="str">
            <v>KEVIN</v>
          </cell>
          <cell r="E231" t="str">
            <v>ROBINS</v>
          </cell>
          <cell r="F231" t="str">
            <v>SOC</v>
          </cell>
          <cell r="G231" t="str">
            <v>Supervisor, Outside Contractor</v>
          </cell>
          <cell r="H231" t="str">
            <v>503</v>
          </cell>
          <cell r="I231" t="str">
            <v>Contractor Management</v>
          </cell>
          <cell r="J231" t="str">
            <v>Full Time - Permanent</v>
          </cell>
          <cell r="K231" t="str">
            <v>SOC</v>
          </cell>
          <cell r="L231" t="str">
            <v>Supervisor, Outside Contractor</v>
          </cell>
          <cell r="M231" t="str">
            <v>N</v>
          </cell>
          <cell r="N231" t="str">
            <v>W</v>
          </cell>
          <cell r="O231">
            <v>40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0.55000000000000004</v>
          </cell>
          <cell r="U231" t="str">
            <v>504</v>
          </cell>
          <cell r="V231" t="str">
            <v>101</v>
          </cell>
          <cell r="W231" t="str">
            <v>5105</v>
          </cell>
          <cell r="X231" t="str">
            <v>5105</v>
          </cell>
          <cell r="Y231" t="str">
            <v>5105</v>
          </cell>
          <cell r="Z231" t="str">
            <v>5105</v>
          </cell>
        </row>
        <row r="232">
          <cell r="B232" t="str">
            <v>10441</v>
          </cell>
          <cell r="C232" t="str">
            <v>Brad Douglas</v>
          </cell>
          <cell r="D232" t="str">
            <v>BRAD</v>
          </cell>
          <cell r="E232" t="str">
            <v>DOUGLAS</v>
          </cell>
          <cell r="F232" t="str">
            <v>UDCG</v>
          </cell>
          <cell r="G232" t="str">
            <v>Labourer</v>
          </cell>
          <cell r="H232" t="str">
            <v>503</v>
          </cell>
          <cell r="I232" t="str">
            <v>Underground</v>
          </cell>
          <cell r="J232" t="str">
            <v>Full Time - Permanent</v>
          </cell>
          <cell r="K232" t="str">
            <v>LAB</v>
          </cell>
          <cell r="L232" t="str">
            <v>Labourer</v>
          </cell>
          <cell r="M232" t="str">
            <v>B</v>
          </cell>
          <cell r="N232" t="str">
            <v>W</v>
          </cell>
          <cell r="O232">
            <v>40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0.75</v>
          </cell>
          <cell r="U232" t="str">
            <v>503</v>
          </cell>
          <cell r="V232" t="str">
            <v>101</v>
          </cell>
          <cell r="W232" t="str">
            <v>5040</v>
          </cell>
          <cell r="X232" t="str">
            <v>5040</v>
          </cell>
          <cell r="Y232" t="str">
            <v>5040</v>
          </cell>
          <cell r="Z232">
            <v>9090</v>
          </cell>
        </row>
        <row r="233">
          <cell r="B233" t="str">
            <v>10490</v>
          </cell>
          <cell r="C233" t="str">
            <v>Steven Robson</v>
          </cell>
          <cell r="D233" t="str">
            <v>STEVEN</v>
          </cell>
          <cell r="E233" t="str">
            <v>ROBSON</v>
          </cell>
          <cell r="F233" t="str">
            <v>OGRO1</v>
          </cell>
          <cell r="G233" t="str">
            <v>Line Maintainer - Apprentice</v>
          </cell>
          <cell r="H233" t="str">
            <v>503</v>
          </cell>
          <cell r="I233" t="str">
            <v>Overhead</v>
          </cell>
          <cell r="J233" t="str">
            <v>Full Time - Permanent</v>
          </cell>
          <cell r="K233" t="str">
            <v>LMA</v>
          </cell>
          <cell r="L233" t="str">
            <v>Line Maintainer - Apprentice</v>
          </cell>
          <cell r="M233" t="str">
            <v>B</v>
          </cell>
          <cell r="N233" t="str">
            <v>W</v>
          </cell>
          <cell r="O233">
            <v>40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0.75</v>
          </cell>
          <cell r="U233" t="str">
            <v>502</v>
          </cell>
          <cell r="V233" t="str">
            <v>101</v>
          </cell>
          <cell r="W233" t="str">
            <v>5020</v>
          </cell>
          <cell r="X233" t="str">
            <v>5020</v>
          </cell>
          <cell r="Y233" t="str">
            <v>5020</v>
          </cell>
          <cell r="Z233">
            <v>9090</v>
          </cell>
        </row>
        <row r="234">
          <cell r="B234" t="str">
            <v>10492</v>
          </cell>
          <cell r="C234" t="str">
            <v>Walter Haveman</v>
          </cell>
          <cell r="D234" t="str">
            <v>WALTER</v>
          </cell>
          <cell r="E234" t="str">
            <v>HAVEMAN</v>
          </cell>
          <cell r="F234" t="str">
            <v>UDCG</v>
          </cell>
          <cell r="G234" t="str">
            <v>Labourer</v>
          </cell>
          <cell r="H234" t="str">
            <v>503</v>
          </cell>
          <cell r="I234" t="str">
            <v>Underground</v>
          </cell>
          <cell r="J234" t="str">
            <v>Full Time - Permanent</v>
          </cell>
          <cell r="K234" t="str">
            <v>LAB</v>
          </cell>
          <cell r="L234" t="str">
            <v>Labourer</v>
          </cell>
          <cell r="M234" t="str">
            <v>B</v>
          </cell>
          <cell r="N234" t="str">
            <v>W</v>
          </cell>
          <cell r="O234">
            <v>40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0.75</v>
          </cell>
          <cell r="U234" t="str">
            <v>503</v>
          </cell>
          <cell r="V234" t="str">
            <v>101</v>
          </cell>
          <cell r="W234" t="str">
            <v>5040</v>
          </cell>
          <cell r="X234" t="str">
            <v>5040</v>
          </cell>
          <cell r="Y234" t="str">
            <v>5040</v>
          </cell>
          <cell r="Z234">
            <v>9090</v>
          </cell>
        </row>
        <row r="235">
          <cell r="B235" t="str">
            <v>10530</v>
          </cell>
          <cell r="C235" t="str">
            <v>Daniel Skidmore</v>
          </cell>
          <cell r="D235" t="str">
            <v>DANIEL</v>
          </cell>
          <cell r="E235" t="str">
            <v>SKIDMORE</v>
          </cell>
          <cell r="F235" t="str">
            <v>MLUG</v>
          </cell>
          <cell r="G235" t="str">
            <v>Manager, Lines</v>
          </cell>
          <cell r="H235" t="str">
            <v>503</v>
          </cell>
          <cell r="I235" t="str">
            <v>Underground</v>
          </cell>
          <cell r="J235" t="str">
            <v>Full Time - Permanent</v>
          </cell>
          <cell r="K235" t="str">
            <v>MLIN</v>
          </cell>
          <cell r="L235" t="str">
            <v>Manager, Lines</v>
          </cell>
          <cell r="M235" t="str">
            <v>N</v>
          </cell>
          <cell r="N235" t="str">
            <v>P</v>
          </cell>
          <cell r="O235">
            <v>40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0.75</v>
          </cell>
          <cell r="U235" t="str">
            <v>503</v>
          </cell>
          <cell r="V235" t="str">
            <v>101</v>
          </cell>
          <cell r="W235" t="str">
            <v>5105</v>
          </cell>
          <cell r="X235" t="str">
            <v>5105</v>
          </cell>
          <cell r="Y235" t="str">
            <v>5105</v>
          </cell>
          <cell r="Z235" t="str">
            <v>5105</v>
          </cell>
        </row>
        <row r="236">
          <cell r="B236" t="str">
            <v>10531</v>
          </cell>
          <cell r="C236" t="str">
            <v>Timothy Callaghan</v>
          </cell>
          <cell r="D236" t="str">
            <v>TIMOTHY</v>
          </cell>
          <cell r="E236" t="str">
            <v>CALLAGHAN</v>
          </cell>
          <cell r="F236" t="str">
            <v>SLUG2</v>
          </cell>
          <cell r="G236" t="str">
            <v>Supervisor, Underground</v>
          </cell>
          <cell r="H236" t="str">
            <v>503</v>
          </cell>
          <cell r="I236" t="str">
            <v>Underground</v>
          </cell>
          <cell r="J236" t="str">
            <v>Full Time - Permanent</v>
          </cell>
          <cell r="K236" t="str">
            <v>SUG</v>
          </cell>
          <cell r="L236" t="str">
            <v>Supervisor, Underground</v>
          </cell>
          <cell r="M236" t="str">
            <v>N</v>
          </cell>
          <cell r="N236" t="str">
            <v>W</v>
          </cell>
          <cell r="O236">
            <v>40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0.75</v>
          </cell>
          <cell r="U236" t="str">
            <v>503</v>
          </cell>
          <cell r="V236" t="str">
            <v>101</v>
          </cell>
          <cell r="W236" t="str">
            <v>5040</v>
          </cell>
          <cell r="X236" t="str">
            <v>5040</v>
          </cell>
          <cell r="Y236" t="str">
            <v>5040</v>
          </cell>
          <cell r="Z236">
            <v>9090</v>
          </cell>
        </row>
        <row r="237">
          <cell r="B237" t="str">
            <v>10532</v>
          </cell>
          <cell r="C237" t="str">
            <v>Dennis Berberick</v>
          </cell>
          <cell r="D237" t="str">
            <v>DENNIS</v>
          </cell>
          <cell r="E237" t="str">
            <v>BERBERICK</v>
          </cell>
          <cell r="F237" t="str">
            <v>SLUG1</v>
          </cell>
          <cell r="G237" t="str">
            <v>Supervisor, Underground</v>
          </cell>
          <cell r="H237" t="str">
            <v>503</v>
          </cell>
          <cell r="I237" t="str">
            <v>Underground</v>
          </cell>
          <cell r="J237" t="str">
            <v>Full Time - Permanent</v>
          </cell>
          <cell r="K237" t="str">
            <v>SUG</v>
          </cell>
          <cell r="L237" t="str">
            <v>Supervisor, Underground</v>
          </cell>
          <cell r="M237" t="str">
            <v>N</v>
          </cell>
          <cell r="N237" t="str">
            <v>W</v>
          </cell>
          <cell r="O237">
            <v>40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0.75</v>
          </cell>
          <cell r="U237" t="str">
            <v>503</v>
          </cell>
          <cell r="V237" t="str">
            <v>101</v>
          </cell>
          <cell r="W237" t="str">
            <v>5040</v>
          </cell>
          <cell r="X237" t="str">
            <v>5040</v>
          </cell>
          <cell r="Y237" t="str">
            <v>5040</v>
          </cell>
          <cell r="Z237">
            <v>9090</v>
          </cell>
        </row>
        <row r="238">
          <cell r="B238" t="str">
            <v>10534</v>
          </cell>
          <cell r="C238" t="str">
            <v>Jason Thompson</v>
          </cell>
          <cell r="D238" t="str">
            <v>JASON</v>
          </cell>
          <cell r="E238" t="str">
            <v>THOMPSON</v>
          </cell>
          <cell r="F238" t="str">
            <v>UDCG</v>
          </cell>
          <cell r="G238" t="str">
            <v>Cable Splicer - Apprentice</v>
          </cell>
          <cell r="H238" t="str">
            <v>503</v>
          </cell>
          <cell r="I238" t="str">
            <v>Underground</v>
          </cell>
          <cell r="J238" t="str">
            <v>Full Time - Permanent</v>
          </cell>
          <cell r="K238" t="str">
            <v>LAB</v>
          </cell>
          <cell r="L238" t="str">
            <v>Cable Splicer - Apprentice</v>
          </cell>
          <cell r="M238" t="str">
            <v>B</v>
          </cell>
          <cell r="N238" t="str">
            <v>W</v>
          </cell>
          <cell r="O238">
            <v>40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0.75</v>
          </cell>
          <cell r="U238" t="str">
            <v>503</v>
          </cell>
          <cell r="V238" t="str">
            <v>101</v>
          </cell>
          <cell r="W238" t="str">
            <v>5040</v>
          </cell>
          <cell r="X238" t="str">
            <v>5040</v>
          </cell>
          <cell r="Y238" t="str">
            <v>5040</v>
          </cell>
          <cell r="Z238">
            <v>9090</v>
          </cell>
        </row>
        <row r="239">
          <cell r="B239" t="str">
            <v>10542</v>
          </cell>
          <cell r="C239" t="str">
            <v>Randy Webb</v>
          </cell>
          <cell r="D239" t="str">
            <v>RANDY</v>
          </cell>
          <cell r="E239" t="str">
            <v>WEBB</v>
          </cell>
          <cell r="F239" t="str">
            <v>UDCG</v>
          </cell>
          <cell r="G239" t="str">
            <v>Truck Driver 3rd Class</v>
          </cell>
          <cell r="H239" t="str">
            <v>503</v>
          </cell>
          <cell r="I239" t="str">
            <v>Underground</v>
          </cell>
          <cell r="J239" t="str">
            <v>Full Time - Permanent</v>
          </cell>
          <cell r="K239" t="str">
            <v>LAB</v>
          </cell>
          <cell r="L239" t="str">
            <v>Truck Driver 3rd Class</v>
          </cell>
          <cell r="M239" t="str">
            <v>B</v>
          </cell>
          <cell r="N239" t="str">
            <v>W</v>
          </cell>
          <cell r="O239">
            <v>40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0.75</v>
          </cell>
          <cell r="U239" t="str">
            <v>503</v>
          </cell>
          <cell r="V239" t="str">
            <v>101</v>
          </cell>
          <cell r="W239" t="str">
            <v>5040</v>
          </cell>
          <cell r="X239" t="str">
            <v>5040</v>
          </cell>
          <cell r="Y239" t="str">
            <v>5040</v>
          </cell>
          <cell r="Z239">
            <v>9090</v>
          </cell>
        </row>
        <row r="240">
          <cell r="B240" t="str">
            <v>10552</v>
          </cell>
          <cell r="C240" t="str">
            <v>Matthew Kent</v>
          </cell>
          <cell r="D240" t="str">
            <v>MATTHEW</v>
          </cell>
          <cell r="E240" t="str">
            <v>KENT</v>
          </cell>
          <cell r="F240" t="str">
            <v>UGRO1</v>
          </cell>
          <cell r="G240" t="str">
            <v>Cable Splicer - 2nd Class</v>
          </cell>
          <cell r="H240" t="str">
            <v>503</v>
          </cell>
          <cell r="I240" t="str">
            <v>Underground</v>
          </cell>
          <cell r="J240" t="str">
            <v>Full Time - Permanent</v>
          </cell>
          <cell r="K240" t="str">
            <v>CS2</v>
          </cell>
          <cell r="L240" t="str">
            <v>Cable Splicer - 2nd Class</v>
          </cell>
          <cell r="M240" t="str">
            <v>B</v>
          </cell>
          <cell r="N240" t="str">
            <v>W</v>
          </cell>
          <cell r="O240">
            <v>40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0.75</v>
          </cell>
          <cell r="U240" t="str">
            <v>503</v>
          </cell>
          <cell r="V240" t="str">
            <v>101</v>
          </cell>
          <cell r="W240" t="str">
            <v>5040</v>
          </cell>
          <cell r="X240" t="str">
            <v>5040</v>
          </cell>
          <cell r="Y240" t="str">
            <v>5040</v>
          </cell>
          <cell r="Z240">
            <v>9090</v>
          </cell>
        </row>
        <row r="241">
          <cell r="B241" t="str">
            <v>10565</v>
          </cell>
          <cell r="C241" t="str">
            <v>John Avdeeff</v>
          </cell>
          <cell r="D241" t="str">
            <v>JOHN</v>
          </cell>
          <cell r="E241" t="str">
            <v>AVDEEFF</v>
          </cell>
          <cell r="F241" t="str">
            <v>UDCG</v>
          </cell>
          <cell r="G241" t="str">
            <v>Underground Duct Crew Lead Hand</v>
          </cell>
          <cell r="H241" t="str">
            <v>503</v>
          </cell>
          <cell r="I241" t="str">
            <v>Underground</v>
          </cell>
          <cell r="J241" t="str">
            <v>Full Time - Permanent</v>
          </cell>
          <cell r="K241" t="str">
            <v>DCLH</v>
          </cell>
          <cell r="L241" t="str">
            <v>Underground Duct Crew Lead Hand</v>
          </cell>
          <cell r="M241" t="str">
            <v>B</v>
          </cell>
          <cell r="N241" t="str">
            <v>W</v>
          </cell>
          <cell r="O241">
            <v>40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0.75</v>
          </cell>
          <cell r="U241" t="str">
            <v>503</v>
          </cell>
          <cell r="V241" t="str">
            <v>101</v>
          </cell>
          <cell r="W241" t="str">
            <v>5040</v>
          </cell>
          <cell r="X241" t="str">
            <v>5040</v>
          </cell>
          <cell r="Y241" t="str">
            <v>5040</v>
          </cell>
          <cell r="Z241">
            <v>9090</v>
          </cell>
        </row>
        <row r="242">
          <cell r="B242" t="str">
            <v>10566</v>
          </cell>
          <cell r="C242" t="str">
            <v>Mark Malstrom</v>
          </cell>
          <cell r="D242" t="str">
            <v>MARK</v>
          </cell>
          <cell r="E242" t="str">
            <v>MALSTROM</v>
          </cell>
          <cell r="F242" t="str">
            <v>UGRO2</v>
          </cell>
          <cell r="G242" t="str">
            <v>UG Cable Splicer Lead hand</v>
          </cell>
          <cell r="H242" t="str">
            <v>503</v>
          </cell>
          <cell r="I242" t="str">
            <v>Underground</v>
          </cell>
          <cell r="J242" t="str">
            <v>Full Time - Permanent</v>
          </cell>
          <cell r="K242" t="str">
            <v>CSLH</v>
          </cell>
          <cell r="L242" t="str">
            <v>UG Cable Splicer Lead hand</v>
          </cell>
          <cell r="M242" t="str">
            <v>B</v>
          </cell>
          <cell r="N242" t="str">
            <v>W</v>
          </cell>
          <cell r="O242">
            <v>40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0.75</v>
          </cell>
          <cell r="U242" t="str">
            <v>503</v>
          </cell>
          <cell r="V242" t="str">
            <v>101</v>
          </cell>
          <cell r="W242" t="str">
            <v>5040</v>
          </cell>
          <cell r="X242" t="str">
            <v>5040</v>
          </cell>
          <cell r="Y242" t="str">
            <v>5040</v>
          </cell>
          <cell r="Z242">
            <v>9090</v>
          </cell>
        </row>
        <row r="243">
          <cell r="B243" t="str">
            <v>10567</v>
          </cell>
          <cell r="C243" t="str">
            <v>Bruce Mcnea</v>
          </cell>
          <cell r="D243" t="str">
            <v>BRUCE</v>
          </cell>
          <cell r="E243" t="str">
            <v>MCNEA</v>
          </cell>
          <cell r="F243" t="str">
            <v>UGRO1</v>
          </cell>
          <cell r="G243" t="str">
            <v>U.G. Cable Splicer Lead hand</v>
          </cell>
          <cell r="H243" t="str">
            <v>503</v>
          </cell>
          <cell r="I243" t="str">
            <v>Underground</v>
          </cell>
          <cell r="J243" t="str">
            <v>Full Time - Permanent</v>
          </cell>
          <cell r="K243" t="str">
            <v>CSLH</v>
          </cell>
          <cell r="L243" t="str">
            <v>U.G. Cable Splicer Lead hand</v>
          </cell>
          <cell r="M243" t="str">
            <v>B</v>
          </cell>
          <cell r="N243" t="str">
            <v>W</v>
          </cell>
          <cell r="O243">
            <v>40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0.75</v>
          </cell>
          <cell r="U243" t="str">
            <v>503</v>
          </cell>
          <cell r="V243" t="str">
            <v>101</v>
          </cell>
          <cell r="W243" t="str">
            <v>5040</v>
          </cell>
          <cell r="X243" t="str">
            <v>5040</v>
          </cell>
          <cell r="Y243" t="str">
            <v>5040</v>
          </cell>
          <cell r="Z243">
            <v>9090</v>
          </cell>
        </row>
        <row r="244">
          <cell r="B244" t="str">
            <v>10573</v>
          </cell>
          <cell r="C244" t="str">
            <v>Andrew Mehlenbacher</v>
          </cell>
          <cell r="D244" t="str">
            <v>ANDREW</v>
          </cell>
          <cell r="E244" t="str">
            <v>MEHLENBACHER</v>
          </cell>
          <cell r="F244" t="str">
            <v>SLPC</v>
          </cell>
          <cell r="G244" t="str">
            <v>Supervisor, Lines</v>
          </cell>
          <cell r="H244" t="str">
            <v>503</v>
          </cell>
          <cell r="I244" t="str">
            <v>Underground</v>
          </cell>
          <cell r="J244" t="str">
            <v>Full Time - Permanent</v>
          </cell>
          <cell r="K244" t="str">
            <v>SLIN</v>
          </cell>
          <cell r="L244" t="str">
            <v>Supervisor, Lines</v>
          </cell>
          <cell r="M244" t="str">
            <v>N</v>
          </cell>
          <cell r="N244" t="str">
            <v>W</v>
          </cell>
          <cell r="O244">
            <v>40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0.75</v>
          </cell>
          <cell r="U244" t="str">
            <v>503</v>
          </cell>
          <cell r="V244" t="str">
            <v>101</v>
          </cell>
          <cell r="W244" t="str">
            <v>5040</v>
          </cell>
          <cell r="X244" t="str">
            <v>5040</v>
          </cell>
          <cell r="Y244" t="str">
            <v>5040</v>
          </cell>
          <cell r="Z244">
            <v>9090</v>
          </cell>
        </row>
        <row r="245">
          <cell r="B245" t="str">
            <v>10579</v>
          </cell>
          <cell r="C245" t="str">
            <v>Trevor Hewitson</v>
          </cell>
          <cell r="D245" t="str">
            <v>TREVOR</v>
          </cell>
          <cell r="E245" t="str">
            <v>HEWITSON</v>
          </cell>
          <cell r="F245" t="str">
            <v>UGRO1</v>
          </cell>
          <cell r="G245" t="str">
            <v>UG Cable Splicer Lead hand</v>
          </cell>
          <cell r="H245" t="str">
            <v>503</v>
          </cell>
          <cell r="I245" t="str">
            <v>Underground</v>
          </cell>
          <cell r="J245" t="str">
            <v>Full Time - Permanent</v>
          </cell>
          <cell r="K245" t="str">
            <v>CSLH</v>
          </cell>
          <cell r="L245" t="str">
            <v>UG Cable Splicer Lead hand</v>
          </cell>
          <cell r="M245" t="str">
            <v>B</v>
          </cell>
          <cell r="N245" t="str">
            <v>W</v>
          </cell>
          <cell r="O245">
            <v>40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0.75</v>
          </cell>
          <cell r="U245" t="str">
            <v>503</v>
          </cell>
          <cell r="V245" t="str">
            <v>101</v>
          </cell>
          <cell r="W245" t="str">
            <v>5040</v>
          </cell>
          <cell r="X245" t="str">
            <v>5040</v>
          </cell>
          <cell r="Y245" t="str">
            <v>5040</v>
          </cell>
          <cell r="Z245">
            <v>9090</v>
          </cell>
        </row>
        <row r="246">
          <cell r="B246" t="str">
            <v>10582</v>
          </cell>
          <cell r="C246" t="str">
            <v>Dean Loro</v>
          </cell>
          <cell r="D246" t="str">
            <v>DEAN</v>
          </cell>
          <cell r="E246" t="str">
            <v>LORO</v>
          </cell>
          <cell r="F246" t="str">
            <v>MCO</v>
          </cell>
          <cell r="G246" t="str">
            <v>Mobile Crane Operator</v>
          </cell>
          <cell r="H246" t="str">
            <v>503</v>
          </cell>
          <cell r="I246" t="str">
            <v>Underground</v>
          </cell>
          <cell r="J246" t="str">
            <v>Full Time - Permanent</v>
          </cell>
          <cell r="K246" t="str">
            <v>MCO</v>
          </cell>
          <cell r="L246" t="str">
            <v>Mobile Crane Operator</v>
          </cell>
          <cell r="M246" t="str">
            <v>B</v>
          </cell>
          <cell r="N246" t="str">
            <v>W</v>
          </cell>
          <cell r="O246">
            <v>40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0.75</v>
          </cell>
          <cell r="U246" t="str">
            <v>503</v>
          </cell>
          <cell r="V246" t="str">
            <v>101</v>
          </cell>
          <cell r="W246" t="str">
            <v>5040</v>
          </cell>
          <cell r="X246" t="str">
            <v>5040</v>
          </cell>
          <cell r="Y246" t="str">
            <v>5040</v>
          </cell>
          <cell r="Z246">
            <v>9090</v>
          </cell>
        </row>
        <row r="247">
          <cell r="B247" t="str">
            <v>10583</v>
          </cell>
          <cell r="C247" t="str">
            <v>Donald Despond</v>
          </cell>
          <cell r="D247" t="str">
            <v>DONALD</v>
          </cell>
          <cell r="E247" t="str">
            <v>DESPOND</v>
          </cell>
          <cell r="F247" t="str">
            <v>UGRO2</v>
          </cell>
          <cell r="G247" t="str">
            <v>UG Cable Splicer Lead hand</v>
          </cell>
          <cell r="H247" t="str">
            <v>503</v>
          </cell>
          <cell r="I247" t="str">
            <v>Underground</v>
          </cell>
          <cell r="J247" t="str">
            <v>Full Time - Permanent</v>
          </cell>
          <cell r="K247" t="str">
            <v>CSLH</v>
          </cell>
          <cell r="L247" t="str">
            <v>UG Cable Splicer Lead hand</v>
          </cell>
          <cell r="M247" t="str">
            <v>B</v>
          </cell>
          <cell r="N247" t="str">
            <v>W</v>
          </cell>
          <cell r="O247">
            <v>40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0.75</v>
          </cell>
          <cell r="U247" t="str">
            <v>503</v>
          </cell>
          <cell r="V247" t="str">
            <v>101</v>
          </cell>
          <cell r="W247" t="str">
            <v>5040</v>
          </cell>
          <cell r="X247" t="str">
            <v>5040</v>
          </cell>
          <cell r="Y247" t="str">
            <v>5040</v>
          </cell>
          <cell r="Z247">
            <v>9090</v>
          </cell>
        </row>
        <row r="248">
          <cell r="B248" t="str">
            <v>10587</v>
          </cell>
          <cell r="C248" t="str">
            <v>Brian Henley</v>
          </cell>
          <cell r="D248" t="str">
            <v>BRIAN</v>
          </cell>
          <cell r="E248" t="str">
            <v>HENLEY</v>
          </cell>
          <cell r="F248" t="str">
            <v>UGRO2</v>
          </cell>
          <cell r="G248" t="str">
            <v>Lead Hand</v>
          </cell>
          <cell r="H248" t="str">
            <v>503</v>
          </cell>
          <cell r="I248" t="str">
            <v>Underground</v>
          </cell>
          <cell r="J248" t="str">
            <v>Full Time - Permanent</v>
          </cell>
          <cell r="K248" t="str">
            <v>CS1</v>
          </cell>
          <cell r="L248" t="str">
            <v>Lead Hand</v>
          </cell>
          <cell r="M248" t="str">
            <v>B</v>
          </cell>
          <cell r="N248" t="str">
            <v>W</v>
          </cell>
          <cell r="O248">
            <v>40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0.75</v>
          </cell>
          <cell r="U248" t="str">
            <v>503</v>
          </cell>
          <cell r="V248" t="str">
            <v>101</v>
          </cell>
          <cell r="W248" t="str">
            <v>5040</v>
          </cell>
          <cell r="X248" t="str">
            <v>5040</v>
          </cell>
          <cell r="Y248" t="str">
            <v>5040</v>
          </cell>
          <cell r="Z248">
            <v>9090</v>
          </cell>
        </row>
        <row r="249">
          <cell r="B249" t="str">
            <v>10588</v>
          </cell>
          <cell r="C249" t="str">
            <v>Paul Kiefer</v>
          </cell>
          <cell r="D249" t="str">
            <v>PAUL</v>
          </cell>
          <cell r="E249" t="str">
            <v>KIEFER</v>
          </cell>
          <cell r="F249" t="str">
            <v>UDCG</v>
          </cell>
          <cell r="G249" t="str">
            <v>Underground Duct Crew Lead Hand</v>
          </cell>
          <cell r="H249" t="str">
            <v>503</v>
          </cell>
          <cell r="I249" t="str">
            <v>Underground</v>
          </cell>
          <cell r="J249" t="str">
            <v>Full Time - Permanent</v>
          </cell>
          <cell r="K249" t="str">
            <v>DCLH</v>
          </cell>
          <cell r="L249" t="str">
            <v>Underground Duct Crew Lead Hand</v>
          </cell>
          <cell r="M249" t="str">
            <v>B</v>
          </cell>
          <cell r="N249" t="str">
            <v>W</v>
          </cell>
          <cell r="O249">
            <v>40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0.75</v>
          </cell>
          <cell r="U249" t="str">
            <v>503</v>
          </cell>
          <cell r="V249" t="str">
            <v>101</v>
          </cell>
          <cell r="W249" t="str">
            <v>5040</v>
          </cell>
          <cell r="X249" t="str">
            <v>5040</v>
          </cell>
          <cell r="Y249" t="str">
            <v>5040</v>
          </cell>
          <cell r="Z249">
            <v>9090</v>
          </cell>
        </row>
        <row r="250">
          <cell r="B250" t="str">
            <v>10590</v>
          </cell>
          <cell r="C250" t="str">
            <v>Roy Owen</v>
          </cell>
          <cell r="D250" t="str">
            <v>ROY</v>
          </cell>
          <cell r="E250" t="str">
            <v>OWEN</v>
          </cell>
          <cell r="F250" t="str">
            <v>UGRO2</v>
          </cell>
          <cell r="G250" t="str">
            <v>UG Cable Splicer Lead hand</v>
          </cell>
          <cell r="H250" t="str">
            <v>503</v>
          </cell>
          <cell r="I250" t="str">
            <v>Underground</v>
          </cell>
          <cell r="J250" t="str">
            <v>Full Time - Permanent</v>
          </cell>
          <cell r="K250" t="str">
            <v>CSLH</v>
          </cell>
          <cell r="L250" t="str">
            <v>UG Cable Splicer Lead hand</v>
          </cell>
          <cell r="M250" t="str">
            <v>B</v>
          </cell>
          <cell r="N250" t="str">
            <v>W</v>
          </cell>
          <cell r="O250">
            <v>40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0.75</v>
          </cell>
          <cell r="U250" t="str">
            <v>503</v>
          </cell>
          <cell r="V250" t="str">
            <v>101</v>
          </cell>
          <cell r="W250" t="str">
            <v>5040</v>
          </cell>
          <cell r="X250" t="str">
            <v>5040</v>
          </cell>
          <cell r="Y250" t="str">
            <v>5040</v>
          </cell>
          <cell r="Z250">
            <v>9090</v>
          </cell>
        </row>
        <row r="251">
          <cell r="B251" t="str">
            <v>10591</v>
          </cell>
          <cell r="C251" t="str">
            <v>Harry Narine</v>
          </cell>
          <cell r="D251" t="str">
            <v>HARRY</v>
          </cell>
          <cell r="E251" t="str">
            <v>NARINE</v>
          </cell>
          <cell r="F251" t="str">
            <v>UGRO2</v>
          </cell>
          <cell r="G251" t="str">
            <v>Cable Splicer - 1st Class</v>
          </cell>
          <cell r="H251" t="str">
            <v>503</v>
          </cell>
          <cell r="I251" t="str">
            <v>Underground</v>
          </cell>
          <cell r="J251" t="str">
            <v>Full Time - Permanent</v>
          </cell>
          <cell r="K251" t="str">
            <v>CS1</v>
          </cell>
          <cell r="L251" t="str">
            <v>Cable Splicer - 1st Class</v>
          </cell>
          <cell r="M251" t="str">
            <v>B</v>
          </cell>
          <cell r="N251" t="str">
            <v>W</v>
          </cell>
          <cell r="O251">
            <v>40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0.75</v>
          </cell>
          <cell r="U251" t="str">
            <v>503</v>
          </cell>
          <cell r="V251" t="str">
            <v>101</v>
          </cell>
          <cell r="W251" t="str">
            <v>5040</v>
          </cell>
          <cell r="X251" t="str">
            <v>5040</v>
          </cell>
          <cell r="Y251" t="str">
            <v>5040</v>
          </cell>
          <cell r="Z251">
            <v>9090</v>
          </cell>
        </row>
        <row r="252">
          <cell r="B252" t="str">
            <v>10592</v>
          </cell>
          <cell r="C252" t="str">
            <v>Riccardo Zottarelli</v>
          </cell>
          <cell r="D252" t="str">
            <v>RICCARDO</v>
          </cell>
          <cell r="E252" t="str">
            <v>ZOTTARELLI</v>
          </cell>
          <cell r="F252" t="str">
            <v>UDCG</v>
          </cell>
          <cell r="G252" t="str">
            <v>Labourer</v>
          </cell>
          <cell r="H252" t="str">
            <v>503</v>
          </cell>
          <cell r="I252" t="str">
            <v>Underground</v>
          </cell>
          <cell r="J252" t="str">
            <v>Full Time - Permanent</v>
          </cell>
          <cell r="K252" t="str">
            <v>LAB</v>
          </cell>
          <cell r="L252" t="str">
            <v>Labourer</v>
          </cell>
          <cell r="M252" t="str">
            <v>B</v>
          </cell>
          <cell r="N252" t="str">
            <v>W</v>
          </cell>
          <cell r="O252">
            <v>40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0.75</v>
          </cell>
          <cell r="U252" t="str">
            <v>503</v>
          </cell>
          <cell r="V252" t="str">
            <v>101</v>
          </cell>
          <cell r="W252" t="str">
            <v>5040</v>
          </cell>
          <cell r="X252" t="str">
            <v>5040</v>
          </cell>
          <cell r="Y252" t="str">
            <v>5040</v>
          </cell>
          <cell r="Z252">
            <v>9090</v>
          </cell>
        </row>
        <row r="253">
          <cell r="B253" t="str">
            <v>10593</v>
          </cell>
          <cell r="C253" t="str">
            <v>Brian Bota</v>
          </cell>
          <cell r="D253" t="str">
            <v>BRIAN</v>
          </cell>
          <cell r="E253" t="str">
            <v>BOTA</v>
          </cell>
          <cell r="F253" t="str">
            <v>MCO</v>
          </cell>
          <cell r="G253" t="str">
            <v>Mobile Crane Operator</v>
          </cell>
          <cell r="H253" t="str">
            <v>503</v>
          </cell>
          <cell r="I253" t="str">
            <v>Underground</v>
          </cell>
          <cell r="J253" t="str">
            <v>Full Time - Permanent</v>
          </cell>
          <cell r="K253" t="str">
            <v>MCO</v>
          </cell>
          <cell r="L253" t="str">
            <v>Mobile Crane Operator</v>
          </cell>
          <cell r="M253" t="str">
            <v>B</v>
          </cell>
          <cell r="N253" t="str">
            <v>W</v>
          </cell>
          <cell r="O253">
            <v>40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0.75</v>
          </cell>
          <cell r="U253" t="str">
            <v>503</v>
          </cell>
          <cell r="V253" t="str">
            <v>101</v>
          </cell>
          <cell r="W253" t="str">
            <v>5040</v>
          </cell>
          <cell r="X253" t="str">
            <v>5040</v>
          </cell>
          <cell r="Y253" t="str">
            <v>5040</v>
          </cell>
          <cell r="Z253">
            <v>9090</v>
          </cell>
        </row>
        <row r="254">
          <cell r="B254" t="str">
            <v>10594</v>
          </cell>
          <cell r="C254" t="str">
            <v>Jim Stinson</v>
          </cell>
          <cell r="D254" t="str">
            <v>JIM</v>
          </cell>
          <cell r="E254" t="str">
            <v>STINSON</v>
          </cell>
          <cell r="F254" t="str">
            <v>SLDC</v>
          </cell>
          <cell r="G254" t="str">
            <v>Supervisor, Underground</v>
          </cell>
          <cell r="H254" t="str">
            <v>503</v>
          </cell>
          <cell r="I254" t="str">
            <v>Underground</v>
          </cell>
          <cell r="J254" t="str">
            <v>Full Time - Permanent</v>
          </cell>
          <cell r="K254" t="str">
            <v>SUG</v>
          </cell>
          <cell r="L254" t="str">
            <v>Supervisor, Underground</v>
          </cell>
          <cell r="M254" t="str">
            <v>N</v>
          </cell>
          <cell r="N254" t="str">
            <v>W</v>
          </cell>
          <cell r="O254">
            <v>40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0.75</v>
          </cell>
          <cell r="U254" t="str">
            <v>503</v>
          </cell>
          <cell r="V254" t="str">
            <v>101</v>
          </cell>
          <cell r="W254" t="str">
            <v>5040</v>
          </cell>
          <cell r="X254" t="str">
            <v>5040</v>
          </cell>
          <cell r="Y254" t="str">
            <v>5040</v>
          </cell>
          <cell r="Z254">
            <v>9090</v>
          </cell>
        </row>
        <row r="255">
          <cell r="B255" t="str">
            <v>10597</v>
          </cell>
          <cell r="C255" t="str">
            <v>James Arnel</v>
          </cell>
          <cell r="D255" t="str">
            <v>JAMES</v>
          </cell>
          <cell r="E255" t="str">
            <v>ARNEL</v>
          </cell>
          <cell r="F255" t="str">
            <v>UPC</v>
          </cell>
          <cell r="G255" t="str">
            <v>Utility Vac Truck 1st Class "A"</v>
          </cell>
          <cell r="H255" t="str">
            <v>503</v>
          </cell>
          <cell r="I255" t="str">
            <v>Underground</v>
          </cell>
          <cell r="J255" t="str">
            <v>Full Time - Permanent</v>
          </cell>
          <cell r="K255" t="str">
            <v>UVT1A</v>
          </cell>
          <cell r="L255" t="str">
            <v>Utility Vac Truck 1st Class "A"</v>
          </cell>
          <cell r="M255" t="str">
            <v>B</v>
          </cell>
          <cell r="N255" t="str">
            <v>W</v>
          </cell>
          <cell r="O255">
            <v>40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0.75</v>
          </cell>
          <cell r="U255" t="str">
            <v>503</v>
          </cell>
          <cell r="V255" t="str">
            <v>101</v>
          </cell>
          <cell r="W255" t="str">
            <v>5040</v>
          </cell>
          <cell r="X255" t="str">
            <v>5040</v>
          </cell>
          <cell r="Y255" t="str">
            <v>5040</v>
          </cell>
          <cell r="Z255">
            <v>9090</v>
          </cell>
        </row>
        <row r="256">
          <cell r="B256" t="str">
            <v>10598</v>
          </cell>
          <cell r="C256" t="str">
            <v>Lloyd Degrow</v>
          </cell>
          <cell r="D256" t="str">
            <v>LLOYD</v>
          </cell>
          <cell r="E256" t="str">
            <v>DEGROW</v>
          </cell>
          <cell r="F256" t="str">
            <v>UGRO1</v>
          </cell>
          <cell r="G256" t="str">
            <v>Cable Splicer - 1st Class</v>
          </cell>
          <cell r="H256" t="str">
            <v>503</v>
          </cell>
          <cell r="I256" t="str">
            <v>Underground</v>
          </cell>
          <cell r="J256" t="str">
            <v>Full Time - Permanent</v>
          </cell>
          <cell r="K256" t="str">
            <v>CS1</v>
          </cell>
          <cell r="L256" t="str">
            <v>Cable Splicer - 1st Class</v>
          </cell>
          <cell r="M256" t="str">
            <v>B</v>
          </cell>
          <cell r="N256" t="str">
            <v>W</v>
          </cell>
          <cell r="O256">
            <v>40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0.75</v>
          </cell>
          <cell r="U256" t="str">
            <v>503</v>
          </cell>
          <cell r="V256" t="str">
            <v>101</v>
          </cell>
          <cell r="W256" t="str">
            <v>5040</v>
          </cell>
          <cell r="X256" t="str">
            <v>5040</v>
          </cell>
          <cell r="Y256" t="str">
            <v>5040</v>
          </cell>
          <cell r="Z256">
            <v>9090</v>
          </cell>
        </row>
        <row r="257">
          <cell r="B257" t="str">
            <v>10599</v>
          </cell>
          <cell r="C257" t="str">
            <v>Tony Ierace</v>
          </cell>
          <cell r="D257" t="str">
            <v>TONY</v>
          </cell>
          <cell r="E257" t="str">
            <v>IERACE</v>
          </cell>
          <cell r="F257" t="str">
            <v>UGRO1</v>
          </cell>
          <cell r="G257" t="str">
            <v>Cable Splicer - 1st Class</v>
          </cell>
          <cell r="H257" t="str">
            <v>503</v>
          </cell>
          <cell r="I257" t="str">
            <v>Underground</v>
          </cell>
          <cell r="J257" t="str">
            <v>Full Time - Permanent</v>
          </cell>
          <cell r="K257" t="str">
            <v>CS1</v>
          </cell>
          <cell r="L257" t="str">
            <v>Cable Splicer - 1st Class</v>
          </cell>
          <cell r="M257" t="str">
            <v>B</v>
          </cell>
          <cell r="N257" t="str">
            <v>W</v>
          </cell>
          <cell r="O257">
            <v>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0.75</v>
          </cell>
          <cell r="U257" t="str">
            <v>503</v>
          </cell>
          <cell r="V257" t="str">
            <v>101</v>
          </cell>
          <cell r="W257" t="str">
            <v>5040</v>
          </cell>
          <cell r="X257" t="str">
            <v>5040</v>
          </cell>
          <cell r="Y257" t="str">
            <v>5040</v>
          </cell>
          <cell r="Z257">
            <v>9090</v>
          </cell>
        </row>
        <row r="258">
          <cell r="B258" t="str">
            <v>10600</v>
          </cell>
          <cell r="C258" t="str">
            <v>Dave Robinson</v>
          </cell>
          <cell r="D258" t="str">
            <v>DAVE</v>
          </cell>
          <cell r="E258" t="str">
            <v>ROBINSON</v>
          </cell>
          <cell r="F258" t="str">
            <v>UGRO1</v>
          </cell>
          <cell r="G258" t="str">
            <v>Cable Splicer - Apprentice</v>
          </cell>
          <cell r="H258" t="str">
            <v>503</v>
          </cell>
          <cell r="I258" t="str">
            <v>Underground</v>
          </cell>
          <cell r="J258" t="str">
            <v>Full Time - Permanent</v>
          </cell>
          <cell r="K258" t="str">
            <v>CSA</v>
          </cell>
          <cell r="L258" t="str">
            <v>Cable Splicer - Apprentice</v>
          </cell>
          <cell r="M258" t="str">
            <v>B</v>
          </cell>
          <cell r="N258" t="str">
            <v>W</v>
          </cell>
          <cell r="O258">
            <v>40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0.75</v>
          </cell>
          <cell r="U258" t="str">
            <v>503</v>
          </cell>
          <cell r="V258" t="str">
            <v>101</v>
          </cell>
          <cell r="W258" t="str">
            <v>5040</v>
          </cell>
          <cell r="X258" t="str">
            <v>5040</v>
          </cell>
          <cell r="Y258" t="str">
            <v>5040</v>
          </cell>
          <cell r="Z258">
            <v>9090</v>
          </cell>
        </row>
        <row r="259">
          <cell r="B259" t="str">
            <v>10610</v>
          </cell>
          <cell r="C259" t="str">
            <v>James Hussack</v>
          </cell>
          <cell r="D259" t="str">
            <v>JAMES</v>
          </cell>
          <cell r="E259" t="str">
            <v>HUSSACK</v>
          </cell>
          <cell r="F259" t="str">
            <v>UDCG</v>
          </cell>
          <cell r="G259" t="str">
            <v>Labourer</v>
          </cell>
          <cell r="H259" t="str">
            <v>503</v>
          </cell>
          <cell r="I259" t="str">
            <v>Underground</v>
          </cell>
          <cell r="J259" t="str">
            <v>Full Time - Permanent</v>
          </cell>
          <cell r="K259" t="str">
            <v>LAB</v>
          </cell>
          <cell r="L259" t="str">
            <v>Labourer</v>
          </cell>
          <cell r="M259" t="str">
            <v>B</v>
          </cell>
          <cell r="N259" t="str">
            <v>W</v>
          </cell>
          <cell r="O259">
            <v>40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0.75</v>
          </cell>
          <cell r="U259" t="str">
            <v>503</v>
          </cell>
          <cell r="V259" t="str">
            <v>101</v>
          </cell>
          <cell r="W259" t="str">
            <v>5040</v>
          </cell>
          <cell r="X259" t="str">
            <v>5040</v>
          </cell>
          <cell r="Y259" t="str">
            <v>5040</v>
          </cell>
          <cell r="Z259">
            <v>9090</v>
          </cell>
        </row>
        <row r="260">
          <cell r="B260" t="str">
            <v>10820</v>
          </cell>
          <cell r="C260" t="str">
            <v>Gregg Hutchinson</v>
          </cell>
          <cell r="D260" t="str">
            <v>GREGG</v>
          </cell>
          <cell r="E260" t="str">
            <v>HUTCHINSON</v>
          </cell>
          <cell r="F260" t="str">
            <v>CONIN</v>
          </cell>
          <cell r="G260" t="str">
            <v>Contractor Inspector</v>
          </cell>
          <cell r="H260" t="str">
            <v>503</v>
          </cell>
          <cell r="I260" t="str">
            <v>Contractor Management</v>
          </cell>
          <cell r="J260" t="str">
            <v>Full Time - Permanent</v>
          </cell>
          <cell r="K260" t="str">
            <v>CONINS</v>
          </cell>
          <cell r="L260" t="str">
            <v>Contractor Inspector</v>
          </cell>
          <cell r="M260" t="str">
            <v>B</v>
          </cell>
          <cell r="N260" t="str">
            <v>W</v>
          </cell>
          <cell r="O260">
            <v>40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0.55000000000000004</v>
          </cell>
          <cell r="U260" t="str">
            <v>504</v>
          </cell>
          <cell r="V260" t="str">
            <v>101</v>
          </cell>
          <cell r="W260" t="str">
            <v>5105</v>
          </cell>
          <cell r="X260" t="str">
            <v>5105</v>
          </cell>
          <cell r="Y260" t="str">
            <v>5105</v>
          </cell>
          <cell r="Z260" t="str">
            <v>5105</v>
          </cell>
        </row>
        <row r="261">
          <cell r="B261" t="str">
            <v>10894</v>
          </cell>
          <cell r="C261" t="str">
            <v>Aaron Hannah</v>
          </cell>
          <cell r="D261">
            <v>0</v>
          </cell>
          <cell r="E261">
            <v>0</v>
          </cell>
          <cell r="F261">
            <v>0</v>
          </cell>
          <cell r="G261" t="str">
            <v>Labourer</v>
          </cell>
          <cell r="H261" t="str">
            <v>503</v>
          </cell>
          <cell r="I261" t="str">
            <v>Underground</v>
          </cell>
          <cell r="J261" t="str">
            <v>Full Time - Permanent</v>
          </cell>
          <cell r="K261">
            <v>0</v>
          </cell>
          <cell r="L261" t="str">
            <v>Labourer</v>
          </cell>
          <cell r="M261" t="str">
            <v>B</v>
          </cell>
          <cell r="N261" t="str">
            <v>W</v>
          </cell>
          <cell r="O261">
            <v>40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0.75</v>
          </cell>
          <cell r="U261" t="str">
            <v>503</v>
          </cell>
          <cell r="V261" t="str">
            <v>101</v>
          </cell>
          <cell r="W261" t="str">
            <v>5040</v>
          </cell>
          <cell r="X261" t="str">
            <v>5040</v>
          </cell>
          <cell r="Y261" t="str">
            <v>5040</v>
          </cell>
          <cell r="Z261">
            <v>9090</v>
          </cell>
        </row>
        <row r="262">
          <cell r="B262" t="str">
            <v>10895</v>
          </cell>
          <cell r="C262" t="str">
            <v>Jordan Beck</v>
          </cell>
          <cell r="D262">
            <v>0</v>
          </cell>
          <cell r="E262">
            <v>0</v>
          </cell>
          <cell r="F262">
            <v>0</v>
          </cell>
          <cell r="G262" t="str">
            <v>Labourer</v>
          </cell>
          <cell r="H262" t="str">
            <v>503</v>
          </cell>
          <cell r="I262" t="str">
            <v>Underground</v>
          </cell>
          <cell r="J262" t="str">
            <v>Full Time - Permanent</v>
          </cell>
          <cell r="K262">
            <v>0</v>
          </cell>
          <cell r="L262" t="str">
            <v>Labourer</v>
          </cell>
          <cell r="M262" t="str">
            <v>B</v>
          </cell>
          <cell r="N262" t="str">
            <v>W</v>
          </cell>
          <cell r="O262">
            <v>40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0.75</v>
          </cell>
          <cell r="U262" t="str">
            <v>503</v>
          </cell>
          <cell r="V262" t="str">
            <v>101</v>
          </cell>
          <cell r="W262" t="str">
            <v>5040</v>
          </cell>
          <cell r="X262" t="str">
            <v>5040</v>
          </cell>
          <cell r="Y262" t="str">
            <v>5040</v>
          </cell>
          <cell r="Z262">
            <v>9090</v>
          </cell>
        </row>
        <row r="263">
          <cell r="B263" t="str">
            <v>10896</v>
          </cell>
          <cell r="C263" t="str">
            <v>Chris Doulious</v>
          </cell>
          <cell r="D263">
            <v>0</v>
          </cell>
          <cell r="E263">
            <v>0</v>
          </cell>
          <cell r="F263">
            <v>0</v>
          </cell>
          <cell r="G263" t="str">
            <v>Labourer</v>
          </cell>
          <cell r="H263" t="str">
            <v>503</v>
          </cell>
          <cell r="I263" t="str">
            <v>Underground</v>
          </cell>
          <cell r="J263" t="str">
            <v>Full Time - Permanent</v>
          </cell>
          <cell r="K263">
            <v>0</v>
          </cell>
          <cell r="L263" t="str">
            <v>Labourer</v>
          </cell>
          <cell r="M263" t="str">
            <v>B</v>
          </cell>
          <cell r="N263" t="str">
            <v>W</v>
          </cell>
          <cell r="O263">
            <v>40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0.75</v>
          </cell>
          <cell r="U263" t="str">
            <v>503</v>
          </cell>
          <cell r="V263" t="str">
            <v>101</v>
          </cell>
          <cell r="W263" t="str">
            <v>5040</v>
          </cell>
          <cell r="X263" t="str">
            <v>5040</v>
          </cell>
          <cell r="Y263" t="str">
            <v>5040</v>
          </cell>
          <cell r="Z263">
            <v>9090</v>
          </cell>
        </row>
        <row r="264">
          <cell r="B264" t="str">
            <v>10897</v>
          </cell>
          <cell r="C264" t="str">
            <v>Kevin Buzzell</v>
          </cell>
          <cell r="D264">
            <v>0</v>
          </cell>
          <cell r="E264">
            <v>0</v>
          </cell>
          <cell r="F264">
            <v>0</v>
          </cell>
          <cell r="G264" t="str">
            <v>Mobile Crane Operator</v>
          </cell>
          <cell r="H264" t="str">
            <v>503</v>
          </cell>
          <cell r="I264" t="str">
            <v>Underground</v>
          </cell>
          <cell r="J264" t="str">
            <v>Full Time - Permanent</v>
          </cell>
          <cell r="K264">
            <v>0</v>
          </cell>
          <cell r="L264" t="str">
            <v>Mobile Crane Operator</v>
          </cell>
          <cell r="M264" t="str">
            <v>B</v>
          </cell>
          <cell r="N264" t="str">
            <v>W</v>
          </cell>
          <cell r="O264">
            <v>40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0.75</v>
          </cell>
          <cell r="U264" t="str">
            <v>503</v>
          </cell>
          <cell r="V264" t="str">
            <v>101</v>
          </cell>
          <cell r="W264" t="str">
            <v>5040</v>
          </cell>
          <cell r="X264" t="str">
            <v>5040</v>
          </cell>
          <cell r="Y264" t="str">
            <v>5040</v>
          </cell>
          <cell r="Z264">
            <v>9090</v>
          </cell>
        </row>
        <row r="265">
          <cell r="B265" t="str">
            <v>10854</v>
          </cell>
          <cell r="C265" t="str">
            <v>Florin Mihai</v>
          </cell>
          <cell r="D265" t="str">
            <v>FLORIN</v>
          </cell>
          <cell r="E265" t="str">
            <v>MIHAI</v>
          </cell>
          <cell r="F265" t="str">
            <v>ENGDIST</v>
          </cell>
          <cell r="G265" t="str">
            <v>Distribution Engineer</v>
          </cell>
          <cell r="H265" t="str">
            <v>521</v>
          </cell>
          <cell r="I265" t="str">
            <v>Network Assets</v>
          </cell>
          <cell r="J265" t="str">
            <v>Full Time - Permanent</v>
          </cell>
          <cell r="K265" t="str">
            <v>ENGDIST</v>
          </cell>
          <cell r="L265" t="str">
            <v>Distribution Engineer</v>
          </cell>
          <cell r="M265" t="str">
            <v>N</v>
          </cell>
          <cell r="N265" t="str">
            <v>P</v>
          </cell>
          <cell r="O265">
            <v>35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0.55000000000000004</v>
          </cell>
          <cell r="U265" t="str">
            <v>521</v>
          </cell>
          <cell r="V265" t="str">
            <v>101</v>
          </cell>
          <cell r="W265" t="str">
            <v>9080</v>
          </cell>
          <cell r="X265" t="str">
            <v>9080</v>
          </cell>
          <cell r="Y265" t="str">
            <v>9080</v>
          </cell>
          <cell r="Z265" t="str">
            <v>9080</v>
          </cell>
        </row>
        <row r="266">
          <cell r="B266" t="str">
            <v>10858</v>
          </cell>
          <cell r="C266" t="str">
            <v>Matthew Strecker</v>
          </cell>
          <cell r="D266" t="str">
            <v>MATTHEW</v>
          </cell>
          <cell r="E266" t="str">
            <v>STRECKER</v>
          </cell>
          <cell r="F266" t="str">
            <v>ENGINT</v>
          </cell>
          <cell r="G266" t="str">
            <v>Engineering Intern</v>
          </cell>
          <cell r="H266" t="str">
            <v>521</v>
          </cell>
          <cell r="I266" t="str">
            <v>Network Assets</v>
          </cell>
          <cell r="J266" t="str">
            <v>Full Time - Permanent</v>
          </cell>
          <cell r="K266" t="str">
            <v>ENGINT</v>
          </cell>
          <cell r="L266" t="str">
            <v>Engineering Intern</v>
          </cell>
          <cell r="M266" t="str">
            <v>N</v>
          </cell>
          <cell r="N266" t="str">
            <v>P</v>
          </cell>
          <cell r="O266">
            <v>35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0.55000000000000004</v>
          </cell>
          <cell r="U266" t="str">
            <v>521</v>
          </cell>
          <cell r="V266" t="str">
            <v>101</v>
          </cell>
          <cell r="W266" t="str">
            <v>5020</v>
          </cell>
          <cell r="X266" t="str">
            <v>5020</v>
          </cell>
          <cell r="Y266">
            <v>9080</v>
          </cell>
          <cell r="Z266">
            <v>9080</v>
          </cell>
        </row>
        <row r="267">
          <cell r="B267" t="str">
            <v>10879</v>
          </cell>
          <cell r="C267" t="str">
            <v>David Haddock</v>
          </cell>
          <cell r="D267" t="str">
            <v>David</v>
          </cell>
          <cell r="E267" t="str">
            <v>Haddock</v>
          </cell>
          <cell r="F267" t="str">
            <v>MNET</v>
          </cell>
          <cell r="G267" t="str">
            <v>Manager, Network</v>
          </cell>
          <cell r="H267" t="str">
            <v>521</v>
          </cell>
          <cell r="I267" t="str">
            <v>Network Assets</v>
          </cell>
          <cell r="J267" t="str">
            <v>Full Time - Permanent</v>
          </cell>
          <cell r="K267" t="str">
            <v>MN</v>
          </cell>
          <cell r="L267" t="str">
            <v>Manager, Network</v>
          </cell>
          <cell r="M267" t="str">
            <v>N</v>
          </cell>
          <cell r="N267" t="str">
            <v>P</v>
          </cell>
          <cell r="O267">
            <v>35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0.55000000000000004</v>
          </cell>
          <cell r="U267" t="str">
            <v>521</v>
          </cell>
          <cell r="V267" t="str">
            <v>101</v>
          </cell>
          <cell r="W267" t="str">
            <v>9080</v>
          </cell>
          <cell r="X267" t="str">
            <v>9080</v>
          </cell>
          <cell r="Y267" t="str">
            <v>9080</v>
          </cell>
          <cell r="Z267" t="str">
            <v>9080</v>
          </cell>
        </row>
        <row r="268">
          <cell r="B268" t="str">
            <v>10026</v>
          </cell>
          <cell r="C268" t="str">
            <v>Jennifer Kennedy</v>
          </cell>
          <cell r="D268" t="str">
            <v>JENNIFER</v>
          </cell>
          <cell r="E268" t="str">
            <v>KENNEDY</v>
          </cell>
          <cell r="F268" t="str">
            <v>CO REC</v>
          </cell>
          <cell r="G268" t="str">
            <v>Engineering Records Coordinator</v>
          </cell>
          <cell r="H268" t="str">
            <v>522</v>
          </cell>
          <cell r="I268" t="str">
            <v>Network Records</v>
          </cell>
          <cell r="J268" t="str">
            <v>Full Time - Permanent</v>
          </cell>
          <cell r="K268" t="str">
            <v>ERECO</v>
          </cell>
          <cell r="L268" t="str">
            <v>Engineering Records Coordinator</v>
          </cell>
          <cell r="M268" t="str">
            <v>B</v>
          </cell>
          <cell r="N268" t="str">
            <v>W</v>
          </cell>
          <cell r="O268">
            <v>35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 t="str">
            <v>522</v>
          </cell>
          <cell r="V268" t="str">
            <v>101</v>
          </cell>
          <cell r="W268" t="str">
            <v>9080</v>
          </cell>
          <cell r="X268" t="str">
            <v>9080</v>
          </cell>
          <cell r="Y268" t="str">
            <v>9080</v>
          </cell>
          <cell r="Z268" t="str">
            <v>9080</v>
          </cell>
        </row>
        <row r="269">
          <cell r="B269" t="str">
            <v>10056</v>
          </cell>
          <cell r="C269" t="str">
            <v>Lynn Gaylard</v>
          </cell>
          <cell r="D269" t="str">
            <v>Lynn</v>
          </cell>
          <cell r="E269" t="str">
            <v>Gaylard</v>
          </cell>
          <cell r="F269" t="str">
            <v>CO REC</v>
          </cell>
          <cell r="G269" t="str">
            <v>Engineering Records Coordinator</v>
          </cell>
          <cell r="H269" t="str">
            <v>522</v>
          </cell>
          <cell r="I269" t="str">
            <v>Network Records</v>
          </cell>
          <cell r="J269" t="str">
            <v>Full Time - Permanent</v>
          </cell>
          <cell r="K269" t="str">
            <v>ERECO</v>
          </cell>
          <cell r="L269" t="str">
            <v>Engineering Records Coordinator</v>
          </cell>
          <cell r="M269" t="str">
            <v>B</v>
          </cell>
          <cell r="N269" t="str">
            <v>W</v>
          </cell>
          <cell r="O269">
            <v>35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 t="str">
            <v>522</v>
          </cell>
          <cell r="V269" t="str">
            <v>101</v>
          </cell>
          <cell r="W269" t="str">
            <v>9080</v>
          </cell>
          <cell r="X269" t="str">
            <v>9080</v>
          </cell>
          <cell r="Y269" t="str">
            <v>9080</v>
          </cell>
          <cell r="Z269" t="str">
            <v>9080</v>
          </cell>
        </row>
        <row r="270">
          <cell r="B270" t="str">
            <v>10106</v>
          </cell>
          <cell r="C270" t="str">
            <v>Todd Daigle</v>
          </cell>
          <cell r="D270" t="str">
            <v>TODD</v>
          </cell>
          <cell r="E270" t="str">
            <v>DAIGLE</v>
          </cell>
          <cell r="F270" t="str">
            <v>AM/FM</v>
          </cell>
          <cell r="G270" t="str">
            <v>AM/FM Technician</v>
          </cell>
          <cell r="H270" t="str">
            <v>522</v>
          </cell>
          <cell r="I270" t="str">
            <v>Network Records</v>
          </cell>
          <cell r="J270" t="str">
            <v>Full Time - Permanent</v>
          </cell>
          <cell r="K270" t="str">
            <v>AMFM</v>
          </cell>
          <cell r="L270" t="str">
            <v>AM/FM Technician</v>
          </cell>
          <cell r="M270" t="str">
            <v>B</v>
          </cell>
          <cell r="N270" t="str">
            <v>W</v>
          </cell>
          <cell r="O270">
            <v>35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 t="str">
            <v>522</v>
          </cell>
          <cell r="V270" t="str">
            <v>101</v>
          </cell>
          <cell r="W270" t="str">
            <v>9080</v>
          </cell>
          <cell r="X270" t="str">
            <v>9080</v>
          </cell>
          <cell r="Y270" t="str">
            <v>9080</v>
          </cell>
          <cell r="Z270" t="str">
            <v>9080</v>
          </cell>
        </row>
        <row r="271">
          <cell r="B271" t="str">
            <v>10170</v>
          </cell>
          <cell r="C271" t="str">
            <v>Jason Mcbride</v>
          </cell>
          <cell r="D271" t="str">
            <v>JASON</v>
          </cell>
          <cell r="E271" t="str">
            <v>MCBRIDE</v>
          </cell>
          <cell r="F271" t="str">
            <v>DRAFTS</v>
          </cell>
          <cell r="G271" t="str">
            <v>Engineering Draftsperson</v>
          </cell>
          <cell r="H271" t="str">
            <v>522</v>
          </cell>
          <cell r="I271" t="str">
            <v>Network Records</v>
          </cell>
          <cell r="J271" t="str">
            <v>Full Time - Permanent</v>
          </cell>
          <cell r="K271" t="str">
            <v>EDFT</v>
          </cell>
          <cell r="L271" t="str">
            <v>Engineering Draftsperson</v>
          </cell>
          <cell r="M271" t="str">
            <v>B</v>
          </cell>
          <cell r="N271" t="str">
            <v>W</v>
          </cell>
          <cell r="O271">
            <v>35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1</v>
          </cell>
          <cell r="U271" t="str">
            <v>522</v>
          </cell>
          <cell r="V271" t="str">
            <v>101</v>
          </cell>
          <cell r="W271" t="str">
            <v>9080</v>
          </cell>
          <cell r="X271" t="str">
            <v>9080</v>
          </cell>
          <cell r="Y271" t="str">
            <v>9080</v>
          </cell>
          <cell r="Z271" t="str">
            <v>9080</v>
          </cell>
        </row>
        <row r="272">
          <cell r="B272" t="str">
            <v>10182</v>
          </cell>
          <cell r="C272" t="str">
            <v>Linda Delibato</v>
          </cell>
          <cell r="D272" t="str">
            <v>LINDA</v>
          </cell>
          <cell r="E272" t="str">
            <v>DELIBATO</v>
          </cell>
          <cell r="F272" t="str">
            <v>CLERKNR</v>
          </cell>
          <cell r="G272" t="str">
            <v>Engineering Records Clerk</v>
          </cell>
          <cell r="H272" t="str">
            <v>522</v>
          </cell>
          <cell r="I272" t="str">
            <v>Network Records</v>
          </cell>
          <cell r="J272" t="str">
            <v>Full Time - Permanent</v>
          </cell>
          <cell r="K272" t="str">
            <v>EREC</v>
          </cell>
          <cell r="L272" t="str">
            <v>Engineering Records Clerk</v>
          </cell>
          <cell r="M272" t="str">
            <v>B</v>
          </cell>
          <cell r="N272" t="str">
            <v>W</v>
          </cell>
          <cell r="O272">
            <v>35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</v>
          </cell>
          <cell r="U272" t="str">
            <v>522</v>
          </cell>
          <cell r="V272" t="str">
            <v>101</v>
          </cell>
          <cell r="W272" t="str">
            <v>9080</v>
          </cell>
          <cell r="X272" t="str">
            <v>9080</v>
          </cell>
          <cell r="Y272" t="str">
            <v>9080</v>
          </cell>
          <cell r="Z272" t="str">
            <v>9080</v>
          </cell>
        </row>
        <row r="273">
          <cell r="B273" t="str">
            <v>10260</v>
          </cell>
          <cell r="C273" t="str">
            <v>Bruce Thachuk</v>
          </cell>
          <cell r="D273" t="str">
            <v>BRUCE</v>
          </cell>
          <cell r="E273" t="str">
            <v>THACHUK</v>
          </cell>
          <cell r="F273" t="str">
            <v>SNR</v>
          </cell>
          <cell r="G273" t="str">
            <v>Supervisor, Engineering Records</v>
          </cell>
          <cell r="H273" t="str">
            <v>522</v>
          </cell>
          <cell r="I273" t="str">
            <v>Network Records</v>
          </cell>
          <cell r="J273" t="str">
            <v>Full Time - Permanent</v>
          </cell>
          <cell r="K273" t="str">
            <v>SENGR</v>
          </cell>
          <cell r="L273" t="str">
            <v>Supervisor, Engineering Records</v>
          </cell>
          <cell r="M273" t="str">
            <v>N</v>
          </cell>
          <cell r="N273" t="str">
            <v>P</v>
          </cell>
          <cell r="O273">
            <v>35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1</v>
          </cell>
          <cell r="U273" t="str">
            <v>522</v>
          </cell>
          <cell r="V273" t="str">
            <v>101</v>
          </cell>
          <cell r="W273" t="str">
            <v>5005</v>
          </cell>
          <cell r="X273" t="str">
            <v>5005</v>
          </cell>
          <cell r="Y273">
            <v>9080</v>
          </cell>
          <cell r="Z273">
            <v>9080</v>
          </cell>
        </row>
        <row r="274">
          <cell r="B274" t="str">
            <v>10271</v>
          </cell>
          <cell r="C274" t="str">
            <v>Serghei Timotin</v>
          </cell>
          <cell r="D274" t="str">
            <v>SERGHEI</v>
          </cell>
          <cell r="E274" t="str">
            <v>TIMOTIN</v>
          </cell>
          <cell r="F274" t="str">
            <v>AM/FM</v>
          </cell>
          <cell r="G274" t="str">
            <v>AM/FM Technician</v>
          </cell>
          <cell r="H274" t="str">
            <v>522</v>
          </cell>
          <cell r="I274" t="str">
            <v>Network Records</v>
          </cell>
          <cell r="J274" t="str">
            <v>Full Time - Permanent</v>
          </cell>
          <cell r="K274" t="str">
            <v>AMFM</v>
          </cell>
          <cell r="L274" t="str">
            <v>AM/FM Technician</v>
          </cell>
          <cell r="M274" t="str">
            <v>B</v>
          </cell>
          <cell r="N274" t="str">
            <v>W</v>
          </cell>
          <cell r="O274">
            <v>35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1</v>
          </cell>
          <cell r="U274" t="str">
            <v>522</v>
          </cell>
          <cell r="V274" t="str">
            <v>101</v>
          </cell>
          <cell r="W274" t="str">
            <v>9080</v>
          </cell>
          <cell r="X274" t="str">
            <v>9080</v>
          </cell>
          <cell r="Y274" t="str">
            <v>9080</v>
          </cell>
          <cell r="Z274" t="str">
            <v>9080</v>
          </cell>
        </row>
        <row r="275">
          <cell r="B275" t="str">
            <v>10475</v>
          </cell>
          <cell r="C275" t="str">
            <v>Melissa Barron</v>
          </cell>
          <cell r="D275" t="str">
            <v>Melissa</v>
          </cell>
          <cell r="E275" t="str">
            <v>Barron</v>
          </cell>
          <cell r="F275" t="str">
            <v>DRAFTS</v>
          </cell>
          <cell r="G275" t="str">
            <v>Engineering Draftsperson</v>
          </cell>
          <cell r="H275" t="str">
            <v>522</v>
          </cell>
          <cell r="I275" t="str">
            <v>Network Records</v>
          </cell>
          <cell r="J275" t="str">
            <v>Full Time - Permanent</v>
          </cell>
          <cell r="K275" t="str">
            <v>EDFT</v>
          </cell>
          <cell r="L275" t="str">
            <v>Engineering Draftsperson</v>
          </cell>
          <cell r="M275" t="str">
            <v>B</v>
          </cell>
          <cell r="N275" t="str">
            <v>W</v>
          </cell>
          <cell r="O275">
            <v>35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</v>
          </cell>
          <cell r="U275" t="str">
            <v>522</v>
          </cell>
          <cell r="V275" t="str">
            <v>101</v>
          </cell>
          <cell r="W275" t="str">
            <v>9080</v>
          </cell>
          <cell r="X275" t="str">
            <v>9080</v>
          </cell>
          <cell r="Y275" t="str">
            <v>9080</v>
          </cell>
          <cell r="Z275" t="str">
            <v>9080</v>
          </cell>
        </row>
        <row r="276">
          <cell r="B276" t="str">
            <v>10767</v>
          </cell>
          <cell r="C276" t="str">
            <v>Roman Kata</v>
          </cell>
          <cell r="D276" t="str">
            <v>ROMAN</v>
          </cell>
          <cell r="E276" t="str">
            <v>KATA</v>
          </cell>
          <cell r="F276" t="str">
            <v>DRAFTS</v>
          </cell>
          <cell r="G276" t="str">
            <v>Engineering Draftsperson</v>
          </cell>
          <cell r="H276" t="str">
            <v>522</v>
          </cell>
          <cell r="I276" t="str">
            <v>Network Records</v>
          </cell>
          <cell r="J276" t="str">
            <v>Full Time - Permanent</v>
          </cell>
          <cell r="K276" t="str">
            <v>EDFT</v>
          </cell>
          <cell r="L276" t="str">
            <v>Engineering Draftsperson</v>
          </cell>
          <cell r="M276" t="str">
            <v>B</v>
          </cell>
          <cell r="N276" t="str">
            <v>W</v>
          </cell>
          <cell r="O276">
            <v>35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1</v>
          </cell>
          <cell r="U276" t="str">
            <v>522</v>
          </cell>
          <cell r="V276" t="str">
            <v>101</v>
          </cell>
          <cell r="W276" t="str">
            <v>9080</v>
          </cell>
          <cell r="X276" t="str">
            <v>9080</v>
          </cell>
          <cell r="Y276" t="str">
            <v>9080</v>
          </cell>
          <cell r="Z276" t="str">
            <v>9080</v>
          </cell>
        </row>
        <row r="277">
          <cell r="B277" t="str">
            <v>10064</v>
          </cell>
          <cell r="C277" t="str">
            <v>Carmine Calabrese</v>
          </cell>
          <cell r="D277" t="str">
            <v>CARMINE</v>
          </cell>
          <cell r="E277" t="str">
            <v>CALABRESE</v>
          </cell>
          <cell r="F277" t="str">
            <v>MNO</v>
          </cell>
          <cell r="G277" t="str">
            <v>Manager, Network Operating</v>
          </cell>
          <cell r="H277" t="str">
            <v>523</v>
          </cell>
          <cell r="I277" t="str">
            <v>Network Operating</v>
          </cell>
          <cell r="J277" t="str">
            <v>Full Time - Permanent</v>
          </cell>
          <cell r="K277" t="str">
            <v>MNO</v>
          </cell>
          <cell r="L277" t="str">
            <v>Manager, Network Operating</v>
          </cell>
          <cell r="M277" t="str">
            <v>N</v>
          </cell>
          <cell r="N277" t="str">
            <v>P</v>
          </cell>
          <cell r="O277">
            <v>35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0.55000000000000004</v>
          </cell>
          <cell r="U277" t="str">
            <v>523</v>
          </cell>
          <cell r="V277" t="str">
            <v>101</v>
          </cell>
          <cell r="W277" t="str">
            <v>5005</v>
          </cell>
          <cell r="X277" t="str">
            <v>5005</v>
          </cell>
          <cell r="Y277" t="str">
            <v>5005</v>
          </cell>
          <cell r="Z277" t="str">
            <v>5005</v>
          </cell>
        </row>
        <row r="278">
          <cell r="B278" t="str">
            <v>10066</v>
          </cell>
          <cell r="C278" t="str">
            <v>Daniel Suarez-Baczek</v>
          </cell>
          <cell r="D278" t="str">
            <v>DANIEL</v>
          </cell>
          <cell r="E278" t="str">
            <v>SUAREZ-BACZEK</v>
          </cell>
          <cell r="F278" t="str">
            <v>OPERAT</v>
          </cell>
          <cell r="G278" t="str">
            <v>Op-1</v>
          </cell>
          <cell r="H278" t="str">
            <v>523</v>
          </cell>
          <cell r="I278" t="str">
            <v>Network Operating</v>
          </cell>
          <cell r="J278" t="str">
            <v>Full Time - Permanent</v>
          </cell>
          <cell r="K278" t="str">
            <v>OP1</v>
          </cell>
          <cell r="L278" t="str">
            <v>Op-1</v>
          </cell>
          <cell r="M278" t="str">
            <v>B</v>
          </cell>
          <cell r="N278" t="str">
            <v>W</v>
          </cell>
          <cell r="O278">
            <v>40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0.55000000000000004</v>
          </cell>
          <cell r="U278" t="str">
            <v>523</v>
          </cell>
          <cell r="V278" t="str">
            <v>101</v>
          </cell>
          <cell r="W278" t="str">
            <v>5010</v>
          </cell>
          <cell r="X278" t="str">
            <v>5010</v>
          </cell>
          <cell r="Y278" t="str">
            <v>5010</v>
          </cell>
          <cell r="Z278" t="str">
            <v>5010</v>
          </cell>
        </row>
        <row r="279">
          <cell r="B279" t="str">
            <v>10068</v>
          </cell>
          <cell r="C279" t="str">
            <v>Stephen Larwood</v>
          </cell>
          <cell r="D279" t="str">
            <v>STEPHEN</v>
          </cell>
          <cell r="E279" t="str">
            <v>LARWOOD</v>
          </cell>
          <cell r="F279" t="str">
            <v>OPERAT</v>
          </cell>
          <cell r="G279" t="str">
            <v>Operating Team Leader</v>
          </cell>
          <cell r="H279" t="str">
            <v>523</v>
          </cell>
          <cell r="I279" t="str">
            <v>Network Operating</v>
          </cell>
          <cell r="J279" t="str">
            <v>Full Time - Permanent</v>
          </cell>
          <cell r="K279" t="str">
            <v>OPTL</v>
          </cell>
          <cell r="L279" t="str">
            <v>Operating Team Leader</v>
          </cell>
          <cell r="M279" t="str">
            <v>B</v>
          </cell>
          <cell r="N279" t="str">
            <v>W</v>
          </cell>
          <cell r="O279">
            <v>40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0.55000000000000004</v>
          </cell>
          <cell r="U279" t="str">
            <v>523</v>
          </cell>
          <cell r="V279" t="str">
            <v>101</v>
          </cell>
          <cell r="W279" t="str">
            <v>5010</v>
          </cell>
          <cell r="X279" t="str">
            <v>5010</v>
          </cell>
          <cell r="Y279" t="str">
            <v>5010</v>
          </cell>
          <cell r="Z279" t="str">
            <v>5010</v>
          </cell>
        </row>
        <row r="280">
          <cell r="B280" t="str">
            <v>10069</v>
          </cell>
          <cell r="C280" t="str">
            <v>Graham Lee</v>
          </cell>
          <cell r="D280" t="str">
            <v>GRAHAM</v>
          </cell>
          <cell r="E280" t="str">
            <v>LEE</v>
          </cell>
          <cell r="F280" t="str">
            <v>OPERAT</v>
          </cell>
          <cell r="G280" t="str">
            <v>Operating Team Leader</v>
          </cell>
          <cell r="H280" t="str">
            <v>523</v>
          </cell>
          <cell r="I280" t="str">
            <v>Network Operating</v>
          </cell>
          <cell r="J280" t="str">
            <v>Full Time - Permanent</v>
          </cell>
          <cell r="K280" t="str">
            <v>OPTL</v>
          </cell>
          <cell r="L280" t="str">
            <v>Operating Team Leader</v>
          </cell>
          <cell r="M280" t="str">
            <v>B</v>
          </cell>
          <cell r="N280" t="str">
            <v>W</v>
          </cell>
          <cell r="O280">
            <v>40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0.55000000000000004</v>
          </cell>
          <cell r="U280" t="str">
            <v>523</v>
          </cell>
          <cell r="V280" t="str">
            <v>101</v>
          </cell>
          <cell r="W280" t="str">
            <v>5010</v>
          </cell>
          <cell r="X280" t="str">
            <v>5010</v>
          </cell>
          <cell r="Y280" t="str">
            <v>5010</v>
          </cell>
          <cell r="Z280" t="str">
            <v>5010</v>
          </cell>
        </row>
        <row r="281">
          <cell r="B281" t="str">
            <v>10071</v>
          </cell>
          <cell r="C281" t="str">
            <v>Jerald Cometto</v>
          </cell>
          <cell r="D281" t="str">
            <v>JERALD</v>
          </cell>
          <cell r="E281" t="str">
            <v>COMETTO</v>
          </cell>
          <cell r="F281" t="str">
            <v>OPERAT</v>
          </cell>
          <cell r="G281" t="str">
            <v>Operating Team Leader</v>
          </cell>
          <cell r="H281" t="str">
            <v>523</v>
          </cell>
          <cell r="I281" t="str">
            <v>Network Operating</v>
          </cell>
          <cell r="J281" t="str">
            <v>Full Time - Permanent</v>
          </cell>
          <cell r="K281" t="str">
            <v>OPTL</v>
          </cell>
          <cell r="L281" t="str">
            <v>Operating Team Leader</v>
          </cell>
          <cell r="M281" t="str">
            <v>B</v>
          </cell>
          <cell r="N281" t="str">
            <v>W</v>
          </cell>
          <cell r="O281">
            <v>40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0.55000000000000004</v>
          </cell>
          <cell r="U281" t="str">
            <v>523</v>
          </cell>
          <cell r="V281" t="str">
            <v>101</v>
          </cell>
          <cell r="W281" t="str">
            <v>5010</v>
          </cell>
          <cell r="X281" t="str">
            <v>5010</v>
          </cell>
          <cell r="Y281" t="str">
            <v>5010</v>
          </cell>
          <cell r="Z281" t="str">
            <v>5010</v>
          </cell>
        </row>
        <row r="282">
          <cell r="B282" t="str">
            <v>10072</v>
          </cell>
          <cell r="C282" t="str">
            <v>Michael Williamson</v>
          </cell>
          <cell r="D282" t="str">
            <v>MICHAEL</v>
          </cell>
          <cell r="E282" t="str">
            <v>WILLIAMSON</v>
          </cell>
          <cell r="F282" t="str">
            <v>OPERAT</v>
          </cell>
          <cell r="G282" t="str">
            <v>Op-1</v>
          </cell>
          <cell r="H282" t="str">
            <v>523</v>
          </cell>
          <cell r="I282" t="str">
            <v>Network Operating</v>
          </cell>
          <cell r="J282" t="str">
            <v>Full Time - Permanent</v>
          </cell>
          <cell r="K282" t="str">
            <v>OP1</v>
          </cell>
          <cell r="L282" t="str">
            <v>Op-1</v>
          </cell>
          <cell r="M282" t="str">
            <v>B</v>
          </cell>
          <cell r="N282" t="str">
            <v>W</v>
          </cell>
          <cell r="O282">
            <v>40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0.55000000000000004</v>
          </cell>
          <cell r="U282" t="str">
            <v>523</v>
          </cell>
          <cell r="V282" t="str">
            <v>101</v>
          </cell>
          <cell r="W282" t="str">
            <v>5010</v>
          </cell>
          <cell r="X282" t="str">
            <v>5010</v>
          </cell>
          <cell r="Y282" t="str">
            <v>5010</v>
          </cell>
          <cell r="Z282" t="str">
            <v>5010</v>
          </cell>
        </row>
        <row r="283">
          <cell r="B283" t="str">
            <v>10074</v>
          </cell>
          <cell r="C283" t="str">
            <v>Christopher Gardner</v>
          </cell>
          <cell r="D283" t="str">
            <v>CHRISTOPHER</v>
          </cell>
          <cell r="E283" t="str">
            <v>GARDNER</v>
          </cell>
          <cell r="F283" t="str">
            <v>OPERAT</v>
          </cell>
          <cell r="G283" t="str">
            <v>Day Shift Operator</v>
          </cell>
          <cell r="H283" t="str">
            <v>523</v>
          </cell>
          <cell r="I283" t="str">
            <v>Network Operating</v>
          </cell>
          <cell r="J283" t="str">
            <v>Full Time - Permanent</v>
          </cell>
          <cell r="K283" t="str">
            <v>DSO</v>
          </cell>
          <cell r="L283" t="str">
            <v>Day Shift Operator</v>
          </cell>
          <cell r="M283" t="str">
            <v>B</v>
          </cell>
          <cell r="N283" t="str">
            <v>W</v>
          </cell>
          <cell r="O283">
            <v>40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0.55000000000000004</v>
          </cell>
          <cell r="U283" t="str">
            <v>523</v>
          </cell>
          <cell r="V283" t="str">
            <v>101</v>
          </cell>
          <cell r="W283" t="str">
            <v>5010</v>
          </cell>
          <cell r="X283" t="str">
            <v>5010</v>
          </cell>
          <cell r="Y283" t="str">
            <v>5010</v>
          </cell>
          <cell r="Z283" t="str">
            <v>5010</v>
          </cell>
        </row>
        <row r="284">
          <cell r="B284" t="str">
            <v>10075</v>
          </cell>
          <cell r="C284" t="str">
            <v>Michael Thomson</v>
          </cell>
          <cell r="D284" t="str">
            <v>MICHAEL</v>
          </cell>
          <cell r="E284" t="str">
            <v>THOMSON</v>
          </cell>
          <cell r="F284" t="str">
            <v>OPERAT</v>
          </cell>
          <cell r="G284" t="str">
            <v>Operating Team Leader</v>
          </cell>
          <cell r="H284" t="str">
            <v>523</v>
          </cell>
          <cell r="I284" t="str">
            <v>Network Operating</v>
          </cell>
          <cell r="J284" t="str">
            <v>Full Time - Permanent</v>
          </cell>
          <cell r="K284" t="str">
            <v>OPTL</v>
          </cell>
          <cell r="L284" t="str">
            <v>Operating Team Leader</v>
          </cell>
          <cell r="M284" t="str">
            <v>B</v>
          </cell>
          <cell r="N284" t="str">
            <v>W</v>
          </cell>
          <cell r="O284">
            <v>40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0.55000000000000004</v>
          </cell>
          <cell r="U284" t="str">
            <v>523</v>
          </cell>
          <cell r="V284" t="str">
            <v>101</v>
          </cell>
          <cell r="W284" t="str">
            <v>5010</v>
          </cell>
          <cell r="X284" t="str">
            <v>5010</v>
          </cell>
          <cell r="Y284" t="str">
            <v>5010</v>
          </cell>
          <cell r="Z284" t="str">
            <v>5010</v>
          </cell>
        </row>
        <row r="285">
          <cell r="B285" t="str">
            <v>10078</v>
          </cell>
          <cell r="C285" t="str">
            <v>Marcel Laroche</v>
          </cell>
          <cell r="D285" t="str">
            <v>MARCEL</v>
          </cell>
          <cell r="E285" t="str">
            <v>LAROCHE</v>
          </cell>
          <cell r="F285" t="str">
            <v>OPERAT</v>
          </cell>
          <cell r="G285" t="str">
            <v>Op-1</v>
          </cell>
          <cell r="H285" t="str">
            <v>523</v>
          </cell>
          <cell r="I285" t="str">
            <v>Network Operating</v>
          </cell>
          <cell r="J285" t="str">
            <v>Full Time - Permanent</v>
          </cell>
          <cell r="K285" t="str">
            <v>OP1</v>
          </cell>
          <cell r="L285" t="str">
            <v>Op-1</v>
          </cell>
          <cell r="M285" t="str">
            <v>B</v>
          </cell>
          <cell r="N285" t="str">
            <v>W</v>
          </cell>
          <cell r="O285">
            <v>40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0.55000000000000004</v>
          </cell>
          <cell r="U285" t="str">
            <v>523</v>
          </cell>
          <cell r="V285" t="str">
            <v>101</v>
          </cell>
          <cell r="W285" t="str">
            <v>5010</v>
          </cell>
          <cell r="X285" t="str">
            <v>5010</v>
          </cell>
          <cell r="Y285" t="str">
            <v>5010</v>
          </cell>
          <cell r="Z285" t="str">
            <v>5010</v>
          </cell>
        </row>
        <row r="286">
          <cell r="B286" t="str">
            <v>10079</v>
          </cell>
          <cell r="C286" t="str">
            <v>Bradley Whitwell</v>
          </cell>
          <cell r="D286" t="str">
            <v>BRADLEY</v>
          </cell>
          <cell r="E286" t="str">
            <v>WHITWELL</v>
          </cell>
          <cell r="F286" t="str">
            <v>OPERAT</v>
          </cell>
          <cell r="G286" t="str">
            <v>Op-1</v>
          </cell>
          <cell r="H286" t="str">
            <v>523</v>
          </cell>
          <cell r="I286" t="str">
            <v>Network Operating</v>
          </cell>
          <cell r="J286" t="str">
            <v>Full Time - Permanent</v>
          </cell>
          <cell r="K286" t="str">
            <v>OP1</v>
          </cell>
          <cell r="L286" t="str">
            <v>Op-1</v>
          </cell>
          <cell r="M286" t="str">
            <v>B</v>
          </cell>
          <cell r="N286" t="str">
            <v>W</v>
          </cell>
          <cell r="O286">
            <v>40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0.55000000000000004</v>
          </cell>
          <cell r="U286" t="str">
            <v>523</v>
          </cell>
          <cell r="V286" t="str">
            <v>101</v>
          </cell>
          <cell r="W286" t="str">
            <v>5010</v>
          </cell>
          <cell r="X286" t="str">
            <v>5010</v>
          </cell>
          <cell r="Y286" t="str">
            <v>5010</v>
          </cell>
          <cell r="Z286" t="str">
            <v>5010</v>
          </cell>
        </row>
        <row r="287">
          <cell r="B287" t="str">
            <v>10080</v>
          </cell>
          <cell r="C287" t="str">
            <v>Robert Ebbers</v>
          </cell>
          <cell r="D287" t="str">
            <v>ROBERT</v>
          </cell>
          <cell r="E287" t="str">
            <v>EBBERS</v>
          </cell>
          <cell r="F287" t="str">
            <v>OPERAT</v>
          </cell>
          <cell r="G287" t="str">
            <v>Op-1</v>
          </cell>
          <cell r="H287" t="str">
            <v>523</v>
          </cell>
          <cell r="I287" t="str">
            <v>Network Operating</v>
          </cell>
          <cell r="J287" t="str">
            <v>Full Time - Permanent</v>
          </cell>
          <cell r="K287" t="str">
            <v>OP1</v>
          </cell>
          <cell r="L287" t="str">
            <v>Op-1</v>
          </cell>
          <cell r="M287" t="str">
            <v>B</v>
          </cell>
          <cell r="N287" t="str">
            <v>W</v>
          </cell>
          <cell r="O287">
            <v>40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0.55000000000000004</v>
          </cell>
          <cell r="U287" t="str">
            <v>523</v>
          </cell>
          <cell r="V287" t="str">
            <v>101</v>
          </cell>
          <cell r="W287" t="str">
            <v>5010</v>
          </cell>
          <cell r="X287" t="str">
            <v>5010</v>
          </cell>
          <cell r="Y287" t="str">
            <v>5010</v>
          </cell>
          <cell r="Z287" t="str">
            <v>5010</v>
          </cell>
        </row>
        <row r="288">
          <cell r="B288" t="str">
            <v>10081</v>
          </cell>
          <cell r="C288" t="str">
            <v>Gregory Clarke</v>
          </cell>
          <cell r="D288" t="str">
            <v>GREGORY</v>
          </cell>
          <cell r="E288" t="str">
            <v>CLARKE</v>
          </cell>
          <cell r="F288" t="str">
            <v>OPERAT</v>
          </cell>
          <cell r="G288" t="str">
            <v>Op-1</v>
          </cell>
          <cell r="H288" t="str">
            <v>523</v>
          </cell>
          <cell r="I288" t="str">
            <v>Network Operating</v>
          </cell>
          <cell r="J288" t="str">
            <v>Full Time - Permanent</v>
          </cell>
          <cell r="K288" t="str">
            <v>OP1</v>
          </cell>
          <cell r="L288" t="str">
            <v>Op-1</v>
          </cell>
          <cell r="M288" t="str">
            <v>B</v>
          </cell>
          <cell r="N288" t="str">
            <v>W</v>
          </cell>
          <cell r="O288">
            <v>40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0.55000000000000004</v>
          </cell>
          <cell r="U288" t="str">
            <v>523</v>
          </cell>
          <cell r="V288" t="str">
            <v>101</v>
          </cell>
          <cell r="W288" t="str">
            <v>5010</v>
          </cell>
          <cell r="X288" t="str">
            <v>5010</v>
          </cell>
          <cell r="Y288" t="str">
            <v>5010</v>
          </cell>
          <cell r="Z288" t="str">
            <v>5010</v>
          </cell>
        </row>
        <row r="289">
          <cell r="B289" t="str">
            <v>10082</v>
          </cell>
          <cell r="C289" t="str">
            <v>John Brenyo</v>
          </cell>
          <cell r="D289" t="str">
            <v>JOHN</v>
          </cell>
          <cell r="E289" t="str">
            <v>BRENYO</v>
          </cell>
          <cell r="F289" t="str">
            <v>OPERAT</v>
          </cell>
          <cell r="G289" t="str">
            <v>Op-1</v>
          </cell>
          <cell r="H289" t="str">
            <v>523</v>
          </cell>
          <cell r="I289" t="str">
            <v>Network Operating</v>
          </cell>
          <cell r="J289" t="str">
            <v>Full Time - Permanent</v>
          </cell>
          <cell r="K289" t="str">
            <v>OP1</v>
          </cell>
          <cell r="L289" t="str">
            <v>Op-1</v>
          </cell>
          <cell r="M289" t="str">
            <v>B</v>
          </cell>
          <cell r="N289" t="str">
            <v>W</v>
          </cell>
          <cell r="O289">
            <v>40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0.55000000000000004</v>
          </cell>
          <cell r="U289" t="str">
            <v>523</v>
          </cell>
          <cell r="V289" t="str">
            <v>101</v>
          </cell>
          <cell r="W289" t="str">
            <v>5010</v>
          </cell>
          <cell r="X289" t="str">
            <v>5010</v>
          </cell>
          <cell r="Y289" t="str">
            <v>5010</v>
          </cell>
          <cell r="Z289" t="str">
            <v>5010</v>
          </cell>
        </row>
        <row r="290">
          <cell r="B290" t="str">
            <v>10084</v>
          </cell>
          <cell r="C290" t="str">
            <v>Claudio Angelone</v>
          </cell>
          <cell r="D290" t="str">
            <v>CLAUDIO</v>
          </cell>
          <cell r="E290" t="str">
            <v>ANGELONE</v>
          </cell>
          <cell r="F290" t="str">
            <v>OPERAT</v>
          </cell>
          <cell r="G290" t="str">
            <v>Op-1</v>
          </cell>
          <cell r="H290" t="str">
            <v>523</v>
          </cell>
          <cell r="I290" t="str">
            <v>Network Operating</v>
          </cell>
          <cell r="J290" t="str">
            <v>Full Time - Permanent</v>
          </cell>
          <cell r="K290" t="str">
            <v>OP1</v>
          </cell>
          <cell r="L290" t="str">
            <v>Op-1</v>
          </cell>
          <cell r="M290" t="str">
            <v>B</v>
          </cell>
          <cell r="N290" t="str">
            <v>W</v>
          </cell>
          <cell r="O290">
            <v>40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0.55000000000000004</v>
          </cell>
          <cell r="U290" t="str">
            <v>523</v>
          </cell>
          <cell r="V290" t="str">
            <v>101</v>
          </cell>
          <cell r="W290" t="str">
            <v>5010</v>
          </cell>
          <cell r="X290" t="str">
            <v>5010</v>
          </cell>
          <cell r="Y290" t="str">
            <v>5010</v>
          </cell>
          <cell r="Z290" t="str">
            <v>5010</v>
          </cell>
        </row>
        <row r="291">
          <cell r="B291" t="str">
            <v>10086</v>
          </cell>
          <cell r="C291" t="str">
            <v>Fiezal Ahad</v>
          </cell>
          <cell r="D291" t="str">
            <v>FIEZAL</v>
          </cell>
          <cell r="E291" t="str">
            <v>AHAD</v>
          </cell>
          <cell r="F291" t="str">
            <v>OPERAT</v>
          </cell>
          <cell r="G291" t="str">
            <v>Op-1</v>
          </cell>
          <cell r="H291" t="str">
            <v>523</v>
          </cell>
          <cell r="I291" t="str">
            <v>Network Operating</v>
          </cell>
          <cell r="J291" t="str">
            <v>Full Time - Permanent</v>
          </cell>
          <cell r="K291" t="str">
            <v>OP1</v>
          </cell>
          <cell r="L291" t="str">
            <v>Op-1</v>
          </cell>
          <cell r="M291" t="str">
            <v>B</v>
          </cell>
          <cell r="N291" t="str">
            <v>W</v>
          </cell>
          <cell r="O291">
            <v>40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0.55000000000000004</v>
          </cell>
          <cell r="U291" t="str">
            <v>523</v>
          </cell>
          <cell r="V291" t="str">
            <v>101</v>
          </cell>
          <cell r="W291" t="str">
            <v>5010</v>
          </cell>
          <cell r="X291" t="str">
            <v>5010</v>
          </cell>
          <cell r="Y291" t="str">
            <v>5010</v>
          </cell>
          <cell r="Z291" t="str">
            <v>5010</v>
          </cell>
        </row>
        <row r="292">
          <cell r="B292" t="str">
            <v>10087</v>
          </cell>
          <cell r="C292" t="str">
            <v>Ian Cowe</v>
          </cell>
          <cell r="D292" t="str">
            <v>IAN</v>
          </cell>
          <cell r="E292" t="str">
            <v>COWE</v>
          </cell>
          <cell r="F292" t="str">
            <v>OPERAT</v>
          </cell>
          <cell r="G292" t="str">
            <v>Op-1</v>
          </cell>
          <cell r="H292" t="str">
            <v>523</v>
          </cell>
          <cell r="I292" t="str">
            <v>Network Operating</v>
          </cell>
          <cell r="J292" t="str">
            <v>Full Time - Permanent</v>
          </cell>
          <cell r="K292" t="str">
            <v>OP1</v>
          </cell>
          <cell r="L292" t="str">
            <v>Op-1</v>
          </cell>
          <cell r="M292" t="str">
            <v>B</v>
          </cell>
          <cell r="N292" t="str">
            <v>W</v>
          </cell>
          <cell r="O292">
            <v>40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0.55000000000000004</v>
          </cell>
          <cell r="U292" t="str">
            <v>523</v>
          </cell>
          <cell r="V292" t="str">
            <v>101</v>
          </cell>
          <cell r="W292" t="str">
            <v>5010</v>
          </cell>
          <cell r="X292" t="str">
            <v>5010</v>
          </cell>
          <cell r="Y292" t="str">
            <v>5010</v>
          </cell>
          <cell r="Z292" t="str">
            <v>5010</v>
          </cell>
        </row>
        <row r="293">
          <cell r="B293" t="str">
            <v>10113</v>
          </cell>
          <cell r="C293" t="str">
            <v>Peter Dupuis</v>
          </cell>
          <cell r="D293" t="str">
            <v>PETER</v>
          </cell>
          <cell r="E293" t="str">
            <v>DUPUIS</v>
          </cell>
          <cell r="F293" t="str">
            <v>OPERAT</v>
          </cell>
          <cell r="G293" t="str">
            <v>Op-1</v>
          </cell>
          <cell r="H293" t="str">
            <v>523</v>
          </cell>
          <cell r="I293" t="str">
            <v>Network Operating</v>
          </cell>
          <cell r="J293" t="str">
            <v>Full Time - Permanent</v>
          </cell>
          <cell r="K293" t="str">
            <v>OP1</v>
          </cell>
          <cell r="L293" t="str">
            <v>Op-1</v>
          </cell>
          <cell r="M293" t="str">
            <v>B</v>
          </cell>
          <cell r="N293" t="str">
            <v>W</v>
          </cell>
          <cell r="O293">
            <v>40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0.55000000000000004</v>
          </cell>
          <cell r="U293" t="str">
            <v>523</v>
          </cell>
          <cell r="V293" t="str">
            <v>102</v>
          </cell>
          <cell r="W293" t="str">
            <v>5010</v>
          </cell>
          <cell r="X293" t="str">
            <v>5010</v>
          </cell>
          <cell r="Y293" t="str">
            <v>5010</v>
          </cell>
          <cell r="Z293" t="str">
            <v>5010</v>
          </cell>
        </row>
        <row r="294">
          <cell r="B294" t="str">
            <v>10819</v>
          </cell>
          <cell r="C294" t="str">
            <v>Zoran Dabic</v>
          </cell>
          <cell r="D294" t="str">
            <v>Zoran</v>
          </cell>
          <cell r="E294" t="str">
            <v>Dabic</v>
          </cell>
          <cell r="F294" t="str">
            <v>MOI</v>
          </cell>
          <cell r="G294" t="str">
            <v>Manager, Operational Improvement</v>
          </cell>
          <cell r="H294" t="str">
            <v>524</v>
          </cell>
          <cell r="I294" t="str">
            <v>Operational Improvement</v>
          </cell>
          <cell r="J294" t="str">
            <v>Full Time - Permanent</v>
          </cell>
          <cell r="K294" t="str">
            <v>MOI</v>
          </cell>
          <cell r="L294" t="str">
            <v>Manager, Operational Improvement</v>
          </cell>
          <cell r="M294" t="str">
            <v>N</v>
          </cell>
          <cell r="N294" t="str">
            <v>P</v>
          </cell>
          <cell r="O294">
            <v>35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0.55000000000000004</v>
          </cell>
          <cell r="U294" t="str">
            <v>524</v>
          </cell>
          <cell r="V294" t="str">
            <v>101</v>
          </cell>
          <cell r="W294" t="str">
            <v>5005</v>
          </cell>
          <cell r="X294" t="str">
            <v>5005</v>
          </cell>
          <cell r="Y294" t="str">
            <v>5005</v>
          </cell>
          <cell r="Z294" t="str">
            <v>5005</v>
          </cell>
        </row>
        <row r="295">
          <cell r="B295" t="str">
            <v>10520</v>
          </cell>
          <cell r="C295" t="str">
            <v>Mauro Carbone</v>
          </cell>
          <cell r="D295" t="str">
            <v>MAURO</v>
          </cell>
          <cell r="E295" t="str">
            <v>CARBONE</v>
          </cell>
          <cell r="F295" t="str">
            <v>SUBMA</v>
          </cell>
          <cell r="G295" t="str">
            <v>Substation Maintainer 1st Class</v>
          </cell>
          <cell r="H295" t="str">
            <v>525</v>
          </cell>
          <cell r="I295" t="str">
            <v>Substations</v>
          </cell>
          <cell r="J295" t="str">
            <v>Full Time - Permanent</v>
          </cell>
          <cell r="K295" t="str">
            <v>SM1</v>
          </cell>
          <cell r="L295" t="str">
            <v>Substation Maintainer 1st Class</v>
          </cell>
          <cell r="M295" t="str">
            <v>B</v>
          </cell>
          <cell r="N295" t="str">
            <v>W</v>
          </cell>
          <cell r="O295">
            <v>40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0.75</v>
          </cell>
          <cell r="U295" t="str">
            <v>525</v>
          </cell>
          <cell r="V295" t="str">
            <v>101</v>
          </cell>
          <cell r="W295" t="str">
            <v>5016</v>
          </cell>
          <cell r="X295" t="str">
            <v>5016</v>
          </cell>
          <cell r="Y295" t="str">
            <v>5016</v>
          </cell>
          <cell r="Z295">
            <v>9090</v>
          </cell>
        </row>
        <row r="296">
          <cell r="B296" t="str">
            <v>10576</v>
          </cell>
          <cell r="C296" t="str">
            <v>Terry Ryan</v>
          </cell>
          <cell r="D296" t="str">
            <v>TERRY</v>
          </cell>
          <cell r="E296" t="str">
            <v>RYAN</v>
          </cell>
          <cell r="F296" t="str">
            <v>SUBMA</v>
          </cell>
          <cell r="G296" t="str">
            <v>Lead Hand Substations</v>
          </cell>
          <cell r="H296" t="str">
            <v>525</v>
          </cell>
          <cell r="I296" t="str">
            <v>Substations</v>
          </cell>
          <cell r="J296" t="str">
            <v>Full Time - Permanent</v>
          </cell>
          <cell r="K296" t="str">
            <v>LHSUB</v>
          </cell>
          <cell r="L296" t="str">
            <v>Lead Hand Substations</v>
          </cell>
          <cell r="M296" t="str">
            <v>B</v>
          </cell>
          <cell r="N296" t="str">
            <v>W</v>
          </cell>
          <cell r="O296">
            <v>40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0.75</v>
          </cell>
          <cell r="U296" t="str">
            <v>525</v>
          </cell>
          <cell r="V296" t="str">
            <v>101</v>
          </cell>
          <cell r="W296" t="str">
            <v>5005</v>
          </cell>
          <cell r="X296" t="str">
            <v>5005</v>
          </cell>
          <cell r="Y296" t="str">
            <v>5005</v>
          </cell>
          <cell r="Z296" t="str">
            <v>5005</v>
          </cell>
        </row>
        <row r="297">
          <cell r="B297" t="str">
            <v>10611</v>
          </cell>
          <cell r="C297" t="str">
            <v>Peter Marson</v>
          </cell>
          <cell r="D297" t="str">
            <v>PETER</v>
          </cell>
          <cell r="E297" t="str">
            <v>MARSON</v>
          </cell>
          <cell r="F297" t="str">
            <v>SUBMA</v>
          </cell>
          <cell r="G297" t="str">
            <v>Substation Maintainer 1st Class</v>
          </cell>
          <cell r="H297" t="str">
            <v>525</v>
          </cell>
          <cell r="I297" t="str">
            <v>Substations</v>
          </cell>
          <cell r="J297" t="str">
            <v>Full Time - Permanent</v>
          </cell>
          <cell r="K297" t="str">
            <v>SM1</v>
          </cell>
          <cell r="L297" t="str">
            <v>Substation Maintainer 1st Class</v>
          </cell>
          <cell r="M297" t="str">
            <v>B</v>
          </cell>
          <cell r="N297" t="str">
            <v>W</v>
          </cell>
          <cell r="O297">
            <v>40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0.75</v>
          </cell>
          <cell r="U297" t="str">
            <v>525</v>
          </cell>
          <cell r="V297" t="str">
            <v>101</v>
          </cell>
          <cell r="W297" t="str">
            <v>5016</v>
          </cell>
          <cell r="X297" t="str">
            <v>5016</v>
          </cell>
          <cell r="Y297" t="str">
            <v>5016</v>
          </cell>
          <cell r="Z297">
            <v>9090</v>
          </cell>
        </row>
        <row r="298">
          <cell r="B298" t="str">
            <v>10776</v>
          </cell>
          <cell r="C298" t="str">
            <v>Robert Hand</v>
          </cell>
          <cell r="D298" t="str">
            <v>ROBERT</v>
          </cell>
          <cell r="E298" t="str">
            <v>HAND</v>
          </cell>
          <cell r="F298" t="str">
            <v>SUBMA</v>
          </cell>
          <cell r="G298" t="str">
            <v>Substation Maintainer 1st Class</v>
          </cell>
          <cell r="H298" t="str">
            <v>525</v>
          </cell>
          <cell r="I298" t="str">
            <v>Substations</v>
          </cell>
          <cell r="J298" t="str">
            <v>Full Time - Permanent</v>
          </cell>
          <cell r="K298" t="str">
            <v>SM1</v>
          </cell>
          <cell r="L298" t="str">
            <v>Substation Maintainer 1st Class</v>
          </cell>
          <cell r="M298" t="str">
            <v>B</v>
          </cell>
          <cell r="N298" t="str">
            <v>W</v>
          </cell>
          <cell r="O298">
            <v>40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0.75</v>
          </cell>
          <cell r="U298" t="str">
            <v>525</v>
          </cell>
          <cell r="V298" t="str">
            <v>101</v>
          </cell>
          <cell r="W298" t="str">
            <v>5016</v>
          </cell>
          <cell r="X298" t="str">
            <v>5016</v>
          </cell>
          <cell r="Y298" t="str">
            <v>5016</v>
          </cell>
          <cell r="Z298">
            <v>9090</v>
          </cell>
        </row>
        <row r="299">
          <cell r="B299" t="str">
            <v>10267</v>
          </cell>
          <cell r="C299" t="str">
            <v>Tim Mathews</v>
          </cell>
          <cell r="D299" t="str">
            <v>TIM</v>
          </cell>
          <cell r="E299" t="str">
            <v>MATHEWS</v>
          </cell>
          <cell r="F299" t="str">
            <v>MPRO</v>
          </cell>
          <cell r="G299" t="str">
            <v>Manager, Procurement</v>
          </cell>
          <cell r="H299" t="str">
            <v>543</v>
          </cell>
          <cell r="I299" t="str">
            <v>Procurement</v>
          </cell>
          <cell r="J299" t="str">
            <v>Full Time - Permanent</v>
          </cell>
          <cell r="K299" t="str">
            <v>MPRC</v>
          </cell>
          <cell r="L299" t="str">
            <v>Manager, Procurement</v>
          </cell>
          <cell r="M299" t="str">
            <v>N</v>
          </cell>
          <cell r="N299" t="str">
            <v>P</v>
          </cell>
          <cell r="O299">
            <v>35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0.55000000000000004</v>
          </cell>
          <cell r="U299" t="str">
            <v>543</v>
          </cell>
          <cell r="V299" t="str">
            <v>101</v>
          </cell>
          <cell r="W299" t="str">
            <v>9041</v>
          </cell>
          <cell r="X299" t="str">
            <v>9041</v>
          </cell>
          <cell r="Y299" t="str">
            <v>9041</v>
          </cell>
          <cell r="Z299" t="str">
            <v>9041</v>
          </cell>
        </row>
        <row r="300">
          <cell r="B300" t="str">
            <v>10451</v>
          </cell>
          <cell r="C300" t="str">
            <v>Karen Arnold</v>
          </cell>
          <cell r="D300" t="str">
            <v>Karen</v>
          </cell>
          <cell r="E300" t="str">
            <v>Arnold</v>
          </cell>
          <cell r="F300" t="str">
            <v>SPCM</v>
          </cell>
          <cell r="G300" t="str">
            <v>Specialist, Commodity Management</v>
          </cell>
          <cell r="H300" t="str">
            <v>543</v>
          </cell>
          <cell r="I300" t="str">
            <v>Procurement</v>
          </cell>
          <cell r="J300" t="str">
            <v>Full Time - Permanent</v>
          </cell>
          <cell r="K300" t="str">
            <v>SPECM</v>
          </cell>
          <cell r="L300" t="str">
            <v>Specialist, Commodity Management</v>
          </cell>
          <cell r="M300" t="str">
            <v>N</v>
          </cell>
          <cell r="N300" t="str">
            <v>P</v>
          </cell>
          <cell r="O300">
            <v>35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0.55000000000000004</v>
          </cell>
          <cell r="U300" t="str">
            <v>543</v>
          </cell>
          <cell r="V300" t="str">
            <v>101</v>
          </cell>
          <cell r="W300" t="str">
            <v>9041</v>
          </cell>
          <cell r="X300" t="str">
            <v>9041</v>
          </cell>
          <cell r="Y300" t="str">
            <v>9041</v>
          </cell>
          <cell r="Z300" t="str">
            <v>9041</v>
          </cell>
        </row>
        <row r="301">
          <cell r="B301" t="str">
            <v>10859</v>
          </cell>
          <cell r="C301" t="str">
            <v>Rajesh Yata</v>
          </cell>
          <cell r="D301" t="str">
            <v>RAJESH</v>
          </cell>
          <cell r="E301" t="str">
            <v>YATA</v>
          </cell>
          <cell r="F301" t="str">
            <v>SPMPEX</v>
          </cell>
          <cell r="G301" t="str">
            <v>Specialist, Material Planner and Expediter</v>
          </cell>
          <cell r="H301" t="str">
            <v>543</v>
          </cell>
          <cell r="I301" t="str">
            <v>Logistics</v>
          </cell>
          <cell r="J301" t="str">
            <v>Full Time - Permanent</v>
          </cell>
          <cell r="K301" t="str">
            <v>SPMPEX</v>
          </cell>
          <cell r="L301" t="str">
            <v>Specialist, Material Planner and Expediter</v>
          </cell>
          <cell r="M301" t="str">
            <v>N</v>
          </cell>
          <cell r="N301" t="str">
            <v>P</v>
          </cell>
          <cell r="O301">
            <v>35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0.55000000000000004</v>
          </cell>
          <cell r="U301" t="str">
            <v>545</v>
          </cell>
          <cell r="V301" t="str">
            <v>101</v>
          </cell>
          <cell r="W301" t="str">
            <v>9041</v>
          </cell>
          <cell r="X301" t="str">
            <v>9041</v>
          </cell>
          <cell r="Y301">
            <v>9040</v>
          </cell>
          <cell r="Z301">
            <v>9040</v>
          </cell>
        </row>
        <row r="302">
          <cell r="B302" t="str">
            <v>10091</v>
          </cell>
          <cell r="C302" t="str">
            <v>Rita Morris</v>
          </cell>
          <cell r="D302" t="str">
            <v>RITA</v>
          </cell>
          <cell r="E302" t="str">
            <v>MORRIS</v>
          </cell>
          <cell r="F302" t="str">
            <v>FLECO</v>
          </cell>
          <cell r="G302" t="str">
            <v>Fleet Coordinator</v>
          </cell>
          <cell r="H302" t="str">
            <v>544</v>
          </cell>
          <cell r="I302" t="str">
            <v>Fleet</v>
          </cell>
          <cell r="J302" t="str">
            <v>Full Time - Permanent</v>
          </cell>
          <cell r="K302" t="str">
            <v>FLTCO</v>
          </cell>
          <cell r="L302" t="str">
            <v>Fleet Coordinator</v>
          </cell>
          <cell r="M302" t="str">
            <v>B</v>
          </cell>
          <cell r="N302" t="str">
            <v>W</v>
          </cell>
          <cell r="O302">
            <v>40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0.55000000000000004</v>
          </cell>
          <cell r="U302" t="str">
            <v>544</v>
          </cell>
          <cell r="V302" t="str">
            <v>101</v>
          </cell>
          <cell r="W302" t="str">
            <v>9073</v>
          </cell>
          <cell r="X302" t="str">
            <v>9073</v>
          </cell>
          <cell r="Y302" t="str">
            <v>9073</v>
          </cell>
          <cell r="Z302" t="str">
            <v>9073</v>
          </cell>
        </row>
        <row r="303">
          <cell r="B303" t="str">
            <v>10092</v>
          </cell>
          <cell r="C303" t="str">
            <v>Brad Maccormack</v>
          </cell>
          <cell r="D303" t="str">
            <v>BRAD</v>
          </cell>
          <cell r="E303" t="str">
            <v>MACCORMACK</v>
          </cell>
          <cell r="F303" t="str">
            <v>MEC</v>
          </cell>
          <cell r="G303" t="str">
            <v>Mechanic</v>
          </cell>
          <cell r="H303" t="str">
            <v>544</v>
          </cell>
          <cell r="I303" t="str">
            <v>Fleet</v>
          </cell>
          <cell r="J303" t="str">
            <v>Full Time - Permanent</v>
          </cell>
          <cell r="K303" t="str">
            <v>MEC</v>
          </cell>
          <cell r="L303" t="str">
            <v>Mechanic</v>
          </cell>
          <cell r="M303" t="str">
            <v>B</v>
          </cell>
          <cell r="N303" t="str">
            <v>W</v>
          </cell>
          <cell r="O303">
            <v>40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0.55000000000000004</v>
          </cell>
          <cell r="U303" t="str">
            <v>544</v>
          </cell>
          <cell r="V303" t="str">
            <v>101</v>
          </cell>
          <cell r="W303" t="str">
            <v>9073</v>
          </cell>
          <cell r="X303" t="str">
            <v>9073</v>
          </cell>
          <cell r="Y303" t="str">
            <v>9073</v>
          </cell>
          <cell r="Z303" t="str">
            <v>9073</v>
          </cell>
        </row>
        <row r="304">
          <cell r="B304" t="str">
            <v>10095</v>
          </cell>
          <cell r="C304" t="str">
            <v>David Askin</v>
          </cell>
          <cell r="D304" t="str">
            <v>DAVID</v>
          </cell>
          <cell r="E304" t="str">
            <v>ASKIN</v>
          </cell>
          <cell r="F304" t="str">
            <v>LHM</v>
          </cell>
          <cell r="G304" t="str">
            <v>Lead Hand Mechanic</v>
          </cell>
          <cell r="H304" t="str">
            <v>544</v>
          </cell>
          <cell r="I304" t="str">
            <v>Fleet</v>
          </cell>
          <cell r="J304" t="str">
            <v>Full Time - Permanent</v>
          </cell>
          <cell r="K304" t="str">
            <v>LHMEC</v>
          </cell>
          <cell r="L304" t="str">
            <v>Lead Hand Mechanic</v>
          </cell>
          <cell r="M304" t="str">
            <v>B</v>
          </cell>
          <cell r="N304" t="str">
            <v>W</v>
          </cell>
          <cell r="O304">
            <v>40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0.55000000000000004</v>
          </cell>
          <cell r="U304" t="str">
            <v>544</v>
          </cell>
          <cell r="V304" t="str">
            <v>101</v>
          </cell>
          <cell r="W304" t="str">
            <v>9073</v>
          </cell>
          <cell r="X304" t="str">
            <v>9073</v>
          </cell>
          <cell r="Y304" t="str">
            <v>9073</v>
          </cell>
          <cell r="Z304" t="str">
            <v>9073</v>
          </cell>
        </row>
        <row r="305">
          <cell r="B305" t="str">
            <v>10096</v>
          </cell>
          <cell r="C305" t="str">
            <v>Rob Crossman</v>
          </cell>
          <cell r="D305" t="str">
            <v>ROB</v>
          </cell>
          <cell r="E305" t="str">
            <v>CROSSMAN</v>
          </cell>
          <cell r="F305" t="str">
            <v>MEC</v>
          </cell>
          <cell r="G305" t="str">
            <v>Mechanic</v>
          </cell>
          <cell r="H305" t="str">
            <v>544</v>
          </cell>
          <cell r="I305" t="str">
            <v>Fleet</v>
          </cell>
          <cell r="J305" t="str">
            <v>Full Time - Permanent</v>
          </cell>
          <cell r="K305" t="str">
            <v>MEC</v>
          </cell>
          <cell r="L305" t="str">
            <v>Mechanic</v>
          </cell>
          <cell r="M305" t="str">
            <v>B</v>
          </cell>
          <cell r="N305" t="str">
            <v>W</v>
          </cell>
          <cell r="O305">
            <v>40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0.55000000000000004</v>
          </cell>
          <cell r="U305" t="str">
            <v>544</v>
          </cell>
          <cell r="V305" t="str">
            <v>101</v>
          </cell>
          <cell r="W305" t="str">
            <v>9073</v>
          </cell>
          <cell r="X305" t="str">
            <v>9073</v>
          </cell>
          <cell r="Y305" t="str">
            <v>9073</v>
          </cell>
          <cell r="Z305" t="str">
            <v>9073</v>
          </cell>
        </row>
        <row r="306">
          <cell r="B306" t="str">
            <v>10105</v>
          </cell>
          <cell r="C306" t="str">
            <v>Mardy Crandell</v>
          </cell>
          <cell r="D306" t="str">
            <v>MARDY</v>
          </cell>
          <cell r="E306" t="str">
            <v>CRANDELL</v>
          </cell>
          <cell r="F306" t="str">
            <v>LHM</v>
          </cell>
          <cell r="G306" t="str">
            <v>Lead Hand Mechanic</v>
          </cell>
          <cell r="H306" t="str">
            <v>544</v>
          </cell>
          <cell r="I306" t="str">
            <v>Fleet</v>
          </cell>
          <cell r="J306" t="str">
            <v>Full Time - Permanent</v>
          </cell>
          <cell r="K306" t="str">
            <v>LHMEC</v>
          </cell>
          <cell r="L306" t="str">
            <v>Lead Hand Mechanic</v>
          </cell>
          <cell r="M306" t="str">
            <v>B</v>
          </cell>
          <cell r="N306" t="str">
            <v>W</v>
          </cell>
          <cell r="O306">
            <v>40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0.55000000000000004</v>
          </cell>
          <cell r="U306" t="str">
            <v>544</v>
          </cell>
          <cell r="V306" t="str">
            <v>102</v>
          </cell>
          <cell r="W306" t="str">
            <v>9073</v>
          </cell>
          <cell r="X306" t="str">
            <v>9073</v>
          </cell>
          <cell r="Y306" t="str">
            <v>9073</v>
          </cell>
          <cell r="Z306" t="str">
            <v>9073</v>
          </cell>
        </row>
        <row r="307">
          <cell r="B307" t="str">
            <v>10180</v>
          </cell>
          <cell r="C307" t="str">
            <v>Theresa Jones</v>
          </cell>
          <cell r="D307" t="str">
            <v>THERESA</v>
          </cell>
          <cell r="E307" t="str">
            <v>JONES</v>
          </cell>
          <cell r="F307" t="str">
            <v>STOREK</v>
          </cell>
          <cell r="G307" t="str">
            <v>Storekeeper 2nd Class</v>
          </cell>
          <cell r="H307" t="str">
            <v>544</v>
          </cell>
          <cell r="I307" t="str">
            <v>Logistics</v>
          </cell>
          <cell r="J307" t="str">
            <v>Full Time - Permanent</v>
          </cell>
          <cell r="K307" t="str">
            <v>SK2</v>
          </cell>
          <cell r="L307" t="str">
            <v>Storekeeper 2nd Class</v>
          </cell>
          <cell r="M307" t="str">
            <v>B</v>
          </cell>
          <cell r="N307" t="str">
            <v>W</v>
          </cell>
          <cell r="O307">
            <v>40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0.55000000000000004</v>
          </cell>
          <cell r="U307" t="str">
            <v>545</v>
          </cell>
          <cell r="V307" t="str">
            <v>101</v>
          </cell>
          <cell r="W307" t="str">
            <v>9073</v>
          </cell>
          <cell r="X307" t="str">
            <v>9073</v>
          </cell>
          <cell r="Y307">
            <v>9040</v>
          </cell>
          <cell r="Z307">
            <v>9040</v>
          </cell>
        </row>
        <row r="308">
          <cell r="B308" t="str">
            <v>10229</v>
          </cell>
          <cell r="C308" t="str">
            <v>Frances Doyle</v>
          </cell>
          <cell r="D308" t="str">
            <v>FRANCES</v>
          </cell>
          <cell r="E308" t="str">
            <v>DOYLE</v>
          </cell>
          <cell r="F308" t="str">
            <v>FLECLE</v>
          </cell>
          <cell r="G308" t="str">
            <v>Fleet Clerk</v>
          </cell>
          <cell r="H308" t="str">
            <v>544</v>
          </cell>
          <cell r="I308" t="str">
            <v>Fleet</v>
          </cell>
          <cell r="J308" t="str">
            <v>Full Time - Permanent</v>
          </cell>
          <cell r="K308" t="str">
            <v>FLTC</v>
          </cell>
          <cell r="L308" t="str">
            <v>Fleet Clerk</v>
          </cell>
          <cell r="M308" t="str">
            <v>B</v>
          </cell>
          <cell r="N308" t="str">
            <v>W</v>
          </cell>
          <cell r="O308">
            <v>40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0.55000000000000004</v>
          </cell>
          <cell r="U308" t="str">
            <v>544</v>
          </cell>
          <cell r="V308" t="str">
            <v>101</v>
          </cell>
          <cell r="W308" t="str">
            <v>9073</v>
          </cell>
          <cell r="X308" t="str">
            <v>9073</v>
          </cell>
          <cell r="Y308" t="str">
            <v>9073</v>
          </cell>
          <cell r="Z308" t="str">
            <v>9073</v>
          </cell>
        </row>
        <row r="309">
          <cell r="B309" t="str">
            <v>10234</v>
          </cell>
          <cell r="C309" t="str">
            <v>Kevin Townsend</v>
          </cell>
          <cell r="D309" t="str">
            <v>KEVIN</v>
          </cell>
          <cell r="E309" t="str">
            <v>TOWNSEND</v>
          </cell>
          <cell r="F309" t="str">
            <v>MEC</v>
          </cell>
          <cell r="G309" t="str">
            <v>Mechanic</v>
          </cell>
          <cell r="H309" t="str">
            <v>544</v>
          </cell>
          <cell r="I309" t="str">
            <v>Fleet</v>
          </cell>
          <cell r="J309" t="str">
            <v>Full Time - Permanent</v>
          </cell>
          <cell r="K309" t="str">
            <v>MEC</v>
          </cell>
          <cell r="L309" t="str">
            <v>Mechanic</v>
          </cell>
          <cell r="M309" t="str">
            <v>B</v>
          </cell>
          <cell r="N309" t="str">
            <v>W</v>
          </cell>
          <cell r="O309">
            <v>40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0.55000000000000004</v>
          </cell>
          <cell r="U309" t="str">
            <v>544</v>
          </cell>
          <cell r="V309" t="str">
            <v>101</v>
          </cell>
          <cell r="W309" t="str">
            <v>9073</v>
          </cell>
          <cell r="X309" t="str">
            <v>9073</v>
          </cell>
          <cell r="Y309" t="str">
            <v>9073</v>
          </cell>
          <cell r="Z309" t="str">
            <v>9073</v>
          </cell>
        </row>
        <row r="310">
          <cell r="B310" t="str">
            <v>10791</v>
          </cell>
          <cell r="C310" t="str">
            <v>Joseph Botas</v>
          </cell>
          <cell r="D310" t="str">
            <v>JOSEPH</v>
          </cell>
          <cell r="E310" t="str">
            <v>BOTAS</v>
          </cell>
          <cell r="F310" t="str">
            <v>MFLE</v>
          </cell>
          <cell r="G310" t="str">
            <v>Manager, Fleet</v>
          </cell>
          <cell r="H310" t="str">
            <v>544</v>
          </cell>
          <cell r="I310" t="str">
            <v>Fleet</v>
          </cell>
          <cell r="J310" t="str">
            <v>Full Time - Permanent</v>
          </cell>
          <cell r="K310" t="str">
            <v>MFLT</v>
          </cell>
          <cell r="L310" t="str">
            <v>Manager, Fleet</v>
          </cell>
          <cell r="M310" t="str">
            <v>N</v>
          </cell>
          <cell r="N310" t="str">
            <v>P</v>
          </cell>
          <cell r="O310">
            <v>40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0.55000000000000004</v>
          </cell>
          <cell r="U310" t="str">
            <v>544</v>
          </cell>
          <cell r="V310" t="str">
            <v>101</v>
          </cell>
          <cell r="W310" t="str">
            <v>9073</v>
          </cell>
          <cell r="X310" t="str">
            <v>9073</v>
          </cell>
          <cell r="Y310" t="str">
            <v>9073</v>
          </cell>
          <cell r="Z310" t="str">
            <v>9073</v>
          </cell>
        </row>
        <row r="311">
          <cell r="B311" t="str">
            <v>10046</v>
          </cell>
          <cell r="C311" t="str">
            <v>Judy Taylor</v>
          </cell>
          <cell r="D311" t="str">
            <v>JUDY</v>
          </cell>
          <cell r="E311" t="str">
            <v>TAYLOR</v>
          </cell>
          <cell r="F311" t="str">
            <v>STOREK</v>
          </cell>
          <cell r="G311" t="str">
            <v>Storekeeper 2nd Class</v>
          </cell>
          <cell r="H311" t="str">
            <v>545</v>
          </cell>
          <cell r="I311" t="str">
            <v>Logistics</v>
          </cell>
          <cell r="J311" t="str">
            <v>Full Time - Permanent</v>
          </cell>
          <cell r="K311" t="str">
            <v>SK2</v>
          </cell>
          <cell r="L311" t="str">
            <v>Storekeeper 2nd Class</v>
          </cell>
          <cell r="M311" t="str">
            <v>B</v>
          </cell>
          <cell r="N311" t="str">
            <v>W</v>
          </cell>
          <cell r="O311">
            <v>40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0.55000000000000004</v>
          </cell>
          <cell r="U311" t="str">
            <v>545</v>
          </cell>
          <cell r="V311" t="str">
            <v>101</v>
          </cell>
          <cell r="W311" t="str">
            <v>9040</v>
          </cell>
          <cell r="X311" t="str">
            <v>9040</v>
          </cell>
          <cell r="Y311" t="str">
            <v>9040</v>
          </cell>
          <cell r="Z311" t="str">
            <v>9040</v>
          </cell>
        </row>
        <row r="312">
          <cell r="B312" t="str">
            <v>10158</v>
          </cell>
          <cell r="C312" t="str">
            <v>Michael Russell</v>
          </cell>
          <cell r="D312" t="str">
            <v>MICHAEL</v>
          </cell>
          <cell r="E312" t="str">
            <v>RUSSELL</v>
          </cell>
          <cell r="F312" t="str">
            <v>STOREK</v>
          </cell>
          <cell r="G312" t="str">
            <v>Storekeeper</v>
          </cell>
          <cell r="H312" t="str">
            <v>545</v>
          </cell>
          <cell r="I312" t="str">
            <v>Logistics</v>
          </cell>
          <cell r="J312" t="str">
            <v>Full Time - Permanent</v>
          </cell>
          <cell r="K312" t="str">
            <v>ASK</v>
          </cell>
          <cell r="L312" t="str">
            <v>Storekeeper</v>
          </cell>
          <cell r="M312" t="str">
            <v>B</v>
          </cell>
          <cell r="N312" t="str">
            <v>W</v>
          </cell>
          <cell r="O312">
            <v>40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0.55000000000000004</v>
          </cell>
          <cell r="U312" t="str">
            <v>545</v>
          </cell>
          <cell r="V312" t="str">
            <v>102</v>
          </cell>
          <cell r="W312" t="str">
            <v>9040</v>
          </cell>
          <cell r="X312" t="str">
            <v>9040</v>
          </cell>
          <cell r="Y312" t="str">
            <v>9040</v>
          </cell>
          <cell r="Z312" t="str">
            <v>9040</v>
          </cell>
        </row>
        <row r="313">
          <cell r="B313" t="str">
            <v>10167</v>
          </cell>
          <cell r="C313" t="str">
            <v>Brian Warren</v>
          </cell>
          <cell r="D313" t="str">
            <v>BRIAN</v>
          </cell>
          <cell r="E313" t="str">
            <v>WARREN</v>
          </cell>
          <cell r="F313" t="str">
            <v>STOREK</v>
          </cell>
          <cell r="G313" t="str">
            <v>Storekeeper 1st Class</v>
          </cell>
          <cell r="H313" t="str">
            <v>545</v>
          </cell>
          <cell r="I313" t="str">
            <v>Logistics</v>
          </cell>
          <cell r="J313" t="str">
            <v>Full Time - Permanent</v>
          </cell>
          <cell r="K313" t="str">
            <v>SK1</v>
          </cell>
          <cell r="L313" t="str">
            <v>Storekeeper 1st Class</v>
          </cell>
          <cell r="M313" t="str">
            <v>B</v>
          </cell>
          <cell r="N313" t="str">
            <v>W</v>
          </cell>
          <cell r="O313">
            <v>40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0.55000000000000004</v>
          </cell>
          <cell r="U313" t="str">
            <v>545</v>
          </cell>
          <cell r="V313" t="str">
            <v>102</v>
          </cell>
          <cell r="W313" t="str">
            <v>9040</v>
          </cell>
          <cell r="X313" t="str">
            <v>9040</v>
          </cell>
          <cell r="Y313" t="str">
            <v>9040</v>
          </cell>
          <cell r="Z313" t="str">
            <v>9040</v>
          </cell>
        </row>
        <row r="314">
          <cell r="B314" t="str">
            <v>10169</v>
          </cell>
          <cell r="C314" t="str">
            <v>Bruce Barr</v>
          </cell>
          <cell r="D314" t="str">
            <v>BRUCE</v>
          </cell>
          <cell r="E314" t="str">
            <v>BARR</v>
          </cell>
          <cell r="F314" t="str">
            <v>STOREK</v>
          </cell>
          <cell r="G314" t="str">
            <v>Storekeeper - 1st 6 mos</v>
          </cell>
          <cell r="H314" t="str">
            <v>545</v>
          </cell>
          <cell r="I314" t="str">
            <v>Logistics</v>
          </cell>
          <cell r="J314" t="str">
            <v>Full Time - Permanent</v>
          </cell>
          <cell r="K314" t="str">
            <v>SKA</v>
          </cell>
          <cell r="L314" t="str">
            <v>Storekeeper - 1st 6 mos</v>
          </cell>
          <cell r="M314" t="str">
            <v>B</v>
          </cell>
          <cell r="N314" t="str">
            <v>W</v>
          </cell>
          <cell r="O314">
            <v>40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0.55000000000000004</v>
          </cell>
          <cell r="U314" t="str">
            <v>545</v>
          </cell>
          <cell r="V314" t="str">
            <v>101</v>
          </cell>
          <cell r="W314" t="str">
            <v>9040</v>
          </cell>
          <cell r="X314" t="str">
            <v>9040</v>
          </cell>
          <cell r="Y314" t="str">
            <v>9040</v>
          </cell>
          <cell r="Z314" t="str">
            <v>9040</v>
          </cell>
        </row>
        <row r="315">
          <cell r="B315" t="str">
            <v>10191</v>
          </cell>
          <cell r="C315" t="str">
            <v>Michael Luton</v>
          </cell>
          <cell r="D315" t="str">
            <v>MICHAEL</v>
          </cell>
          <cell r="E315" t="str">
            <v>LUTON</v>
          </cell>
          <cell r="F315" t="str">
            <v>STOREK</v>
          </cell>
          <cell r="G315" t="str">
            <v>Storekeeper 2nd 6 mos</v>
          </cell>
          <cell r="H315" t="str">
            <v>545</v>
          </cell>
          <cell r="I315" t="str">
            <v>Logistics</v>
          </cell>
          <cell r="J315" t="str">
            <v>Full Time - Permanent</v>
          </cell>
          <cell r="K315" t="str">
            <v>STK2</v>
          </cell>
          <cell r="L315" t="str">
            <v>Storekeeper 2nd 6 mos</v>
          </cell>
          <cell r="M315" t="str">
            <v>B</v>
          </cell>
          <cell r="N315" t="str">
            <v>W</v>
          </cell>
          <cell r="O315">
            <v>40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0.55000000000000004</v>
          </cell>
          <cell r="U315" t="str">
            <v>545</v>
          </cell>
          <cell r="V315" t="str">
            <v>101</v>
          </cell>
          <cell r="W315" t="str">
            <v>9040</v>
          </cell>
          <cell r="X315" t="str">
            <v>9040</v>
          </cell>
          <cell r="Y315" t="str">
            <v>9040</v>
          </cell>
          <cell r="Z315" t="str">
            <v>9040</v>
          </cell>
        </row>
        <row r="316">
          <cell r="B316" t="str">
            <v>10207</v>
          </cell>
          <cell r="C316" t="str">
            <v>Deborah Simpson</v>
          </cell>
          <cell r="D316" t="str">
            <v>DEBORAH</v>
          </cell>
          <cell r="E316" t="str">
            <v>SIMPSON</v>
          </cell>
          <cell r="F316" t="str">
            <v>INVCLK</v>
          </cell>
          <cell r="G316" t="str">
            <v>Inventory Control Clerk</v>
          </cell>
          <cell r="H316" t="str">
            <v>545</v>
          </cell>
          <cell r="I316" t="str">
            <v>Logistics</v>
          </cell>
          <cell r="J316" t="str">
            <v>Full Time - Permanent</v>
          </cell>
          <cell r="K316" t="str">
            <v>ICC</v>
          </cell>
          <cell r="L316" t="str">
            <v>Inventory Control Clerk</v>
          </cell>
          <cell r="M316" t="str">
            <v>B</v>
          </cell>
          <cell r="N316" t="str">
            <v>W</v>
          </cell>
          <cell r="O316">
            <v>40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0.55000000000000004</v>
          </cell>
          <cell r="U316" t="str">
            <v>545</v>
          </cell>
          <cell r="V316" t="str">
            <v>101</v>
          </cell>
          <cell r="W316" t="str">
            <v>9040</v>
          </cell>
          <cell r="X316" t="str">
            <v>9040</v>
          </cell>
          <cell r="Y316" t="str">
            <v>9040</v>
          </cell>
          <cell r="Z316" t="str">
            <v>9040</v>
          </cell>
        </row>
        <row r="317">
          <cell r="B317" t="str">
            <v>10253</v>
          </cell>
          <cell r="C317" t="str">
            <v>Jennifer Hall</v>
          </cell>
          <cell r="D317" t="str">
            <v>JENNIFER</v>
          </cell>
          <cell r="E317" t="str">
            <v>HALL</v>
          </cell>
          <cell r="F317" t="str">
            <v>OGRO4</v>
          </cell>
          <cell r="G317" t="str">
            <v>Line Maintainer - Apprentice</v>
          </cell>
          <cell r="H317" t="str">
            <v>545</v>
          </cell>
          <cell r="I317" t="str">
            <v>Overhead</v>
          </cell>
          <cell r="J317" t="str">
            <v>Full Time - Permanent</v>
          </cell>
          <cell r="K317" t="str">
            <v>LMA</v>
          </cell>
          <cell r="L317" t="str">
            <v>Line Maintainer - Apprentice</v>
          </cell>
          <cell r="M317" t="str">
            <v>B</v>
          </cell>
          <cell r="N317" t="str">
            <v>W</v>
          </cell>
          <cell r="O317">
            <v>35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0.75</v>
          </cell>
          <cell r="U317" t="str">
            <v>502</v>
          </cell>
          <cell r="V317" t="str">
            <v>102</v>
          </cell>
          <cell r="W317" t="str">
            <v>5020</v>
          </cell>
          <cell r="X317" t="str">
            <v>5020</v>
          </cell>
          <cell r="Y317" t="str">
            <v>5020</v>
          </cell>
          <cell r="Z317" t="str">
            <v>5020</v>
          </cell>
        </row>
        <row r="318">
          <cell r="B318" t="str">
            <v>10445</v>
          </cell>
          <cell r="C318" t="str">
            <v>John Ogilvie</v>
          </cell>
          <cell r="D318" t="str">
            <v>JOHN</v>
          </cell>
          <cell r="E318" t="str">
            <v>OGILVIE</v>
          </cell>
          <cell r="F318" t="str">
            <v>STOREK</v>
          </cell>
          <cell r="G318" t="str">
            <v>Storekeeper</v>
          </cell>
          <cell r="H318" t="str">
            <v>545</v>
          </cell>
          <cell r="I318" t="str">
            <v>Logistics</v>
          </cell>
          <cell r="J318" t="str">
            <v>Full Time - Permanent</v>
          </cell>
          <cell r="K318" t="str">
            <v>ASK</v>
          </cell>
          <cell r="L318" t="str">
            <v>Storekeeper</v>
          </cell>
          <cell r="M318" t="str">
            <v>B</v>
          </cell>
          <cell r="N318" t="str">
            <v>W</v>
          </cell>
          <cell r="O318">
            <v>40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0.55000000000000004</v>
          </cell>
          <cell r="U318" t="str">
            <v>545</v>
          </cell>
          <cell r="V318" t="str">
            <v>101</v>
          </cell>
          <cell r="W318" t="str">
            <v>9040</v>
          </cell>
          <cell r="X318" t="str">
            <v>9040</v>
          </cell>
          <cell r="Y318" t="str">
            <v>9040</v>
          </cell>
          <cell r="Z318" t="str">
            <v>9040</v>
          </cell>
        </row>
        <row r="319">
          <cell r="B319" t="str">
            <v>10448</v>
          </cell>
          <cell r="C319" t="str">
            <v>Marina Bulthuis</v>
          </cell>
          <cell r="D319" t="str">
            <v>MARINA</v>
          </cell>
          <cell r="E319" t="str">
            <v>BULTHUIS</v>
          </cell>
          <cell r="F319" t="str">
            <v>SWH</v>
          </cell>
          <cell r="G319" t="str">
            <v>Supervisor, Warehousing</v>
          </cell>
          <cell r="H319" t="str">
            <v>545</v>
          </cell>
          <cell r="I319" t="str">
            <v>Logistics</v>
          </cell>
          <cell r="J319" t="str">
            <v>Full Time - Permanent</v>
          </cell>
          <cell r="K319" t="str">
            <v>SWA</v>
          </cell>
          <cell r="L319" t="str">
            <v>Supervisor, Warehousing</v>
          </cell>
          <cell r="M319" t="str">
            <v>N</v>
          </cell>
          <cell r="N319" t="str">
            <v>P</v>
          </cell>
          <cell r="O319">
            <v>40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0.55000000000000004</v>
          </cell>
          <cell r="U319" t="str">
            <v>545</v>
          </cell>
          <cell r="V319" t="str">
            <v>101</v>
          </cell>
          <cell r="W319" t="str">
            <v>9040</v>
          </cell>
          <cell r="X319" t="str">
            <v>9040</v>
          </cell>
          <cell r="Y319" t="str">
            <v>9040</v>
          </cell>
          <cell r="Z319" t="str">
            <v>9040</v>
          </cell>
        </row>
        <row r="320">
          <cell r="B320" t="str">
            <v>10589</v>
          </cell>
          <cell r="C320" t="str">
            <v>Jeffery Lamarr</v>
          </cell>
          <cell r="D320" t="str">
            <v>JEFFERY</v>
          </cell>
          <cell r="E320" t="str">
            <v>LAMARR</v>
          </cell>
          <cell r="F320" t="str">
            <v>STOREK</v>
          </cell>
          <cell r="G320" t="str">
            <v>Storekeeper 2nd Class</v>
          </cell>
          <cell r="H320" t="str">
            <v>545</v>
          </cell>
          <cell r="I320" t="str">
            <v>Logistics</v>
          </cell>
          <cell r="J320" t="str">
            <v>Full Time - Permanent</v>
          </cell>
          <cell r="K320" t="str">
            <v>SK2</v>
          </cell>
          <cell r="L320" t="str">
            <v>Storekeeper 2nd Class</v>
          </cell>
          <cell r="M320" t="str">
            <v>B</v>
          </cell>
          <cell r="N320" t="str">
            <v>W</v>
          </cell>
          <cell r="O320">
            <v>40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0.55000000000000004</v>
          </cell>
          <cell r="U320" t="str">
            <v>545</v>
          </cell>
          <cell r="V320" t="str">
            <v>101</v>
          </cell>
          <cell r="W320" t="str">
            <v>9040</v>
          </cell>
          <cell r="X320" t="str">
            <v>9040</v>
          </cell>
          <cell r="Y320" t="str">
            <v>9040</v>
          </cell>
          <cell r="Z320" t="str">
            <v>9040</v>
          </cell>
        </row>
        <row r="321">
          <cell r="B321" t="str">
            <v>10596</v>
          </cell>
          <cell r="C321" t="str">
            <v>Michael Lewis</v>
          </cell>
          <cell r="D321" t="str">
            <v>MICHAEL</v>
          </cell>
          <cell r="E321" t="str">
            <v>LEWIS</v>
          </cell>
          <cell r="F321" t="str">
            <v>TRANSF</v>
          </cell>
          <cell r="G321" t="str">
            <v>Transformer Maintainer - 1st Class</v>
          </cell>
          <cell r="H321" t="str">
            <v>545</v>
          </cell>
          <cell r="I321" t="str">
            <v>Logistics</v>
          </cell>
          <cell r="J321" t="str">
            <v>Full Time - Permanent</v>
          </cell>
          <cell r="K321" t="str">
            <v>TM1</v>
          </cell>
          <cell r="L321" t="str">
            <v>Transformer Maintainer - 1st Class</v>
          </cell>
          <cell r="M321" t="str">
            <v>B</v>
          </cell>
          <cell r="N321" t="str">
            <v>W</v>
          </cell>
          <cell r="O321">
            <v>40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0.55000000000000004</v>
          </cell>
          <cell r="U321" t="str">
            <v>545</v>
          </cell>
          <cell r="V321" t="str">
            <v>101</v>
          </cell>
          <cell r="W321" t="str">
            <v>9040</v>
          </cell>
          <cell r="X321" t="str">
            <v>9040</v>
          </cell>
          <cell r="Y321" t="str">
            <v>9040</v>
          </cell>
          <cell r="Z321" t="str">
            <v>9040</v>
          </cell>
        </row>
        <row r="322">
          <cell r="B322" t="str">
            <v>10507</v>
          </cell>
          <cell r="C322" t="str">
            <v>Steve Strugar</v>
          </cell>
          <cell r="D322" t="str">
            <v>STEVE</v>
          </cell>
          <cell r="E322" t="str">
            <v>STRUGAR</v>
          </cell>
          <cell r="F322" t="str">
            <v>DC-MS</v>
          </cell>
          <cell r="G322" t="str">
            <v>Director, Const. &amp; Mtce. Services</v>
          </cell>
          <cell r="H322" t="str">
            <v>591</v>
          </cell>
          <cell r="I322" t="str">
            <v>Construction and Maintenance Services</v>
          </cell>
          <cell r="J322" t="str">
            <v>Full Time - Permanent</v>
          </cell>
          <cell r="K322" t="str">
            <v>DC&amp;MS</v>
          </cell>
          <cell r="L322" t="str">
            <v>Director, Const. &amp; Mtce. Services</v>
          </cell>
          <cell r="M322" t="str">
            <v>N</v>
          </cell>
          <cell r="N322" t="str">
            <v>P</v>
          </cell>
          <cell r="O322">
            <v>35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0.55000000000000004</v>
          </cell>
          <cell r="U322" t="str">
            <v>591</v>
          </cell>
          <cell r="V322" t="str">
            <v>101</v>
          </cell>
          <cell r="W322" t="str">
            <v>5005</v>
          </cell>
          <cell r="X322" t="str">
            <v>5005</v>
          </cell>
          <cell r="Y322" t="str">
            <v>5005</v>
          </cell>
          <cell r="Z322" t="str">
            <v>5005</v>
          </cell>
        </row>
        <row r="323">
          <cell r="B323" t="str">
            <v>10763</v>
          </cell>
          <cell r="C323" t="str">
            <v>Kathy Lerette</v>
          </cell>
          <cell r="D323" t="str">
            <v>KATHY</v>
          </cell>
          <cell r="E323" t="str">
            <v>LERETTE</v>
          </cell>
          <cell r="F323" t="str">
            <v>DE-OP</v>
          </cell>
          <cell r="G323" t="str">
            <v>Director, Eng. Operating &amp; Operational Improvement</v>
          </cell>
          <cell r="H323" t="str">
            <v>592</v>
          </cell>
          <cell r="I323" t="str">
            <v>Engineering Operations &amp; Operational Improvement</v>
          </cell>
          <cell r="J323" t="str">
            <v>Full Time - Permanent</v>
          </cell>
          <cell r="K323" t="str">
            <v>DE-OP</v>
          </cell>
          <cell r="L323" t="str">
            <v>Director, Eng. Operating &amp; Operational Improvement</v>
          </cell>
          <cell r="M323" t="str">
            <v>N</v>
          </cell>
          <cell r="N323" t="str">
            <v>P</v>
          </cell>
          <cell r="O323">
            <v>35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0.55000000000000004</v>
          </cell>
          <cell r="U323" t="str">
            <v>592</v>
          </cell>
          <cell r="V323" t="str">
            <v>101</v>
          </cell>
          <cell r="W323" t="str">
            <v>5005</v>
          </cell>
          <cell r="X323" t="str">
            <v>5005</v>
          </cell>
          <cell r="Y323" t="str">
            <v>5005</v>
          </cell>
          <cell r="Z323" t="str">
            <v>5005</v>
          </cell>
        </row>
        <row r="324">
          <cell r="B324" t="str">
            <v>10063</v>
          </cell>
          <cell r="C324" t="str">
            <v>Janice Johnston</v>
          </cell>
          <cell r="D324" t="str">
            <v>JANICE</v>
          </cell>
          <cell r="E324" t="str">
            <v>JOHNSTON</v>
          </cell>
          <cell r="F324" t="str">
            <v>SPPMD</v>
          </cell>
          <cell r="G324" t="str">
            <v>Specialist, Process and Master Data</v>
          </cell>
          <cell r="H324" t="str">
            <v>593</v>
          </cell>
          <cell r="I324" t="str">
            <v>Supply Chain</v>
          </cell>
          <cell r="J324" t="str">
            <v>Full Time - Permanent</v>
          </cell>
          <cell r="K324" t="str">
            <v>SPEPMD</v>
          </cell>
          <cell r="L324" t="str">
            <v>Specialist, Process and Master Data</v>
          </cell>
          <cell r="M324" t="str">
            <v>N</v>
          </cell>
          <cell r="N324" t="str">
            <v>P</v>
          </cell>
          <cell r="O324">
            <v>35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0.55000000000000004</v>
          </cell>
          <cell r="U324" t="str">
            <v>593</v>
          </cell>
          <cell r="V324" t="str">
            <v>101</v>
          </cell>
          <cell r="W324" t="str">
            <v>5615</v>
          </cell>
          <cell r="X324" t="str">
            <v>5615</v>
          </cell>
          <cell r="Y324" t="str">
            <v>5615</v>
          </cell>
          <cell r="Z324" t="str">
            <v>5615</v>
          </cell>
        </row>
        <row r="325">
          <cell r="B325" t="str">
            <v>10126</v>
          </cell>
          <cell r="C325" t="str">
            <v>Joseph Almeida</v>
          </cell>
          <cell r="D325" t="str">
            <v>JOSEPH</v>
          </cell>
          <cell r="E325" t="str">
            <v>ALMEIDA</v>
          </cell>
          <cell r="F325" t="str">
            <v>DSC</v>
          </cell>
          <cell r="G325" t="str">
            <v>Director, Supply Chain Management</v>
          </cell>
          <cell r="H325" t="str">
            <v>593</v>
          </cell>
          <cell r="I325" t="str">
            <v>Supply Chain</v>
          </cell>
          <cell r="J325" t="str">
            <v>Full Time - Permanent</v>
          </cell>
          <cell r="K325" t="str">
            <v>DSCM</v>
          </cell>
          <cell r="L325" t="str">
            <v>Director, Supply Chain Management</v>
          </cell>
          <cell r="M325" t="str">
            <v>N</v>
          </cell>
          <cell r="N325" t="str">
            <v>P</v>
          </cell>
          <cell r="O325">
            <v>35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0.55000000000000004</v>
          </cell>
          <cell r="U325" t="str">
            <v>593</v>
          </cell>
          <cell r="V325" t="str">
            <v>101</v>
          </cell>
          <cell r="W325" t="str">
            <v>5610</v>
          </cell>
          <cell r="X325" t="str">
            <v>5610</v>
          </cell>
          <cell r="Y325" t="str">
            <v>5610</v>
          </cell>
          <cell r="Z325" t="str">
            <v>5610</v>
          </cell>
        </row>
        <row r="326">
          <cell r="B326" t="str">
            <v>10444</v>
          </cell>
          <cell r="C326" t="str">
            <v>John Lusted</v>
          </cell>
          <cell r="D326" t="str">
            <v>JOHN</v>
          </cell>
          <cell r="E326" t="str">
            <v>LUSTED</v>
          </cell>
          <cell r="F326" t="str">
            <v>SPPRO</v>
          </cell>
          <cell r="G326" t="str">
            <v>Specialist, Projects</v>
          </cell>
          <cell r="H326" t="str">
            <v>593</v>
          </cell>
          <cell r="I326" t="str">
            <v>Procurement</v>
          </cell>
          <cell r="J326" t="str">
            <v>Full Time - Permanent</v>
          </cell>
          <cell r="K326" t="str">
            <v>SPEPRO</v>
          </cell>
          <cell r="L326" t="str">
            <v>Specialist, Projects</v>
          </cell>
          <cell r="M326" t="str">
            <v>N</v>
          </cell>
          <cell r="N326" t="str">
            <v>P</v>
          </cell>
          <cell r="O326">
            <v>40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0.55000000000000004</v>
          </cell>
          <cell r="U326" t="str">
            <v>543</v>
          </cell>
          <cell r="V326" t="str">
            <v>101</v>
          </cell>
          <cell r="W326" t="str">
            <v>5615</v>
          </cell>
          <cell r="X326" t="str">
            <v>5615</v>
          </cell>
          <cell r="Y326">
            <v>9041</v>
          </cell>
          <cell r="Z326">
            <v>9041</v>
          </cell>
        </row>
        <row r="327">
          <cell r="B327" t="str">
            <v>10020</v>
          </cell>
          <cell r="C327" t="str">
            <v>Robert Bates</v>
          </cell>
          <cell r="D327" t="str">
            <v>ROBERT</v>
          </cell>
          <cell r="E327" t="str">
            <v>BATES</v>
          </cell>
          <cell r="F327" t="str">
            <v>OGRO4</v>
          </cell>
          <cell r="G327" t="str">
            <v>Line Maintainer - 1st Class</v>
          </cell>
          <cell r="H327" t="str">
            <v>595</v>
          </cell>
          <cell r="I327" t="str">
            <v>Overhead</v>
          </cell>
          <cell r="J327" t="str">
            <v>Full Time - Permanent</v>
          </cell>
          <cell r="K327" t="str">
            <v>LM</v>
          </cell>
          <cell r="L327" t="str">
            <v>Line Maintainer - 1st Class</v>
          </cell>
          <cell r="M327" t="str">
            <v>B</v>
          </cell>
          <cell r="N327" t="str">
            <v>W</v>
          </cell>
          <cell r="O327">
            <v>40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0.75</v>
          </cell>
          <cell r="U327" t="str">
            <v>502</v>
          </cell>
          <cell r="V327" t="str">
            <v>102</v>
          </cell>
          <cell r="W327" t="str">
            <v>5020</v>
          </cell>
          <cell r="X327" t="str">
            <v>5020</v>
          </cell>
          <cell r="Y327" t="str">
            <v>5020</v>
          </cell>
          <cell r="Z327">
            <v>9090</v>
          </cell>
        </row>
        <row r="328">
          <cell r="B328" t="str">
            <v>10021</v>
          </cell>
          <cell r="C328" t="str">
            <v>Marty Beaucock</v>
          </cell>
          <cell r="D328" t="str">
            <v>MARTY</v>
          </cell>
          <cell r="E328" t="str">
            <v>BEAUCOCK</v>
          </cell>
          <cell r="F328" t="str">
            <v>OGRO4</v>
          </cell>
          <cell r="G328" t="str">
            <v>Line Maintainer - 1st Class</v>
          </cell>
          <cell r="H328" t="str">
            <v>595</v>
          </cell>
          <cell r="I328" t="str">
            <v>Overhead</v>
          </cell>
          <cell r="J328" t="str">
            <v>Full Time - Permanent</v>
          </cell>
          <cell r="K328" t="str">
            <v>LM</v>
          </cell>
          <cell r="L328" t="str">
            <v>Line Maintainer - 1st Class</v>
          </cell>
          <cell r="M328" t="str">
            <v>B</v>
          </cell>
          <cell r="N328" t="str">
            <v>W</v>
          </cell>
          <cell r="O328">
            <v>40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0.75</v>
          </cell>
          <cell r="U328" t="str">
            <v>502</v>
          </cell>
          <cell r="V328" t="str">
            <v>102</v>
          </cell>
          <cell r="W328" t="str">
            <v>5020</v>
          </cell>
          <cell r="X328" t="str">
            <v>5020</v>
          </cell>
          <cell r="Y328" t="str">
            <v>5020</v>
          </cell>
          <cell r="Z328">
            <v>9090</v>
          </cell>
        </row>
        <row r="329">
          <cell r="B329" t="str">
            <v>10024</v>
          </cell>
          <cell r="C329" t="str">
            <v>Irene Beck</v>
          </cell>
          <cell r="D329" t="str">
            <v>IRENE</v>
          </cell>
          <cell r="E329" t="str">
            <v>BECK</v>
          </cell>
          <cell r="F329" t="str">
            <v>OGRO4</v>
          </cell>
          <cell r="G329" t="str">
            <v>Construction Clerk</v>
          </cell>
          <cell r="H329" t="str">
            <v>595</v>
          </cell>
          <cell r="I329" t="str">
            <v>Overhead</v>
          </cell>
          <cell r="J329" t="str">
            <v>Full Time - Permanent</v>
          </cell>
          <cell r="K329" t="str">
            <v>CCLK</v>
          </cell>
          <cell r="L329" t="str">
            <v>Construction Clerk</v>
          </cell>
          <cell r="M329" t="str">
            <v>B</v>
          </cell>
          <cell r="N329" t="str">
            <v>W</v>
          </cell>
          <cell r="O329">
            <v>40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0.75</v>
          </cell>
          <cell r="U329" t="str">
            <v>502</v>
          </cell>
          <cell r="V329" t="str">
            <v>102</v>
          </cell>
          <cell r="W329" t="str">
            <v>5020</v>
          </cell>
          <cell r="X329" t="str">
            <v>5020</v>
          </cell>
          <cell r="Y329" t="str">
            <v>5020</v>
          </cell>
          <cell r="Z329">
            <v>9090</v>
          </cell>
        </row>
        <row r="330">
          <cell r="B330" t="str">
            <v>10098</v>
          </cell>
          <cell r="C330" t="str">
            <v>Bruce Boyko</v>
          </cell>
          <cell r="D330" t="str">
            <v>BRUCE</v>
          </cell>
          <cell r="E330" t="str">
            <v>BOYKO</v>
          </cell>
          <cell r="F330" t="str">
            <v>OGRO4</v>
          </cell>
          <cell r="G330" t="str">
            <v>Line Maintainer - 1st Class</v>
          </cell>
          <cell r="H330" t="str">
            <v>595</v>
          </cell>
          <cell r="I330" t="str">
            <v>Overhead</v>
          </cell>
          <cell r="J330" t="str">
            <v>Full Time - Permanent</v>
          </cell>
          <cell r="K330" t="str">
            <v>LM</v>
          </cell>
          <cell r="L330" t="str">
            <v>Line Maintainer - 1st Class</v>
          </cell>
          <cell r="M330" t="str">
            <v>B</v>
          </cell>
          <cell r="N330" t="str">
            <v>W</v>
          </cell>
          <cell r="O330">
            <v>40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0.75</v>
          </cell>
          <cell r="U330" t="str">
            <v>502</v>
          </cell>
          <cell r="V330" t="str">
            <v>102</v>
          </cell>
          <cell r="W330" t="str">
            <v>5020</v>
          </cell>
          <cell r="X330" t="str">
            <v>5020</v>
          </cell>
          <cell r="Y330" t="str">
            <v>5020</v>
          </cell>
          <cell r="Z330">
            <v>9090</v>
          </cell>
        </row>
        <row r="331">
          <cell r="B331" t="str">
            <v>10099</v>
          </cell>
          <cell r="C331" t="str">
            <v>Paul Bryant</v>
          </cell>
          <cell r="D331" t="str">
            <v>PAUL</v>
          </cell>
          <cell r="E331" t="str">
            <v>BRYANT</v>
          </cell>
          <cell r="F331" t="str">
            <v>OGRO4</v>
          </cell>
          <cell r="G331" t="str">
            <v>Troubleperson</v>
          </cell>
          <cell r="H331" t="str">
            <v>595</v>
          </cell>
          <cell r="I331" t="str">
            <v>Overhead</v>
          </cell>
          <cell r="J331" t="str">
            <v>Full Time - Permanent</v>
          </cell>
          <cell r="K331" t="str">
            <v>TRBL</v>
          </cell>
          <cell r="L331" t="str">
            <v>Troubleperson</v>
          </cell>
          <cell r="M331" t="str">
            <v>B</v>
          </cell>
          <cell r="N331" t="str">
            <v>W</v>
          </cell>
          <cell r="O331">
            <v>40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0.75</v>
          </cell>
          <cell r="U331" t="str">
            <v>502</v>
          </cell>
          <cell r="V331" t="str">
            <v>102</v>
          </cell>
          <cell r="W331" t="str">
            <v>5020</v>
          </cell>
          <cell r="X331" t="str">
            <v>5020</v>
          </cell>
          <cell r="Y331" t="str">
            <v>5020</v>
          </cell>
          <cell r="Z331">
            <v>9090</v>
          </cell>
        </row>
        <row r="332">
          <cell r="B332" t="str">
            <v>10100</v>
          </cell>
          <cell r="C332" t="str">
            <v>Eric Chartrand</v>
          </cell>
          <cell r="D332" t="str">
            <v>ERIC</v>
          </cell>
          <cell r="E332" t="str">
            <v>CHARTRAND</v>
          </cell>
          <cell r="F332" t="str">
            <v>OGRO4</v>
          </cell>
          <cell r="G332" t="str">
            <v>Labourer</v>
          </cell>
          <cell r="H332" t="str">
            <v>595</v>
          </cell>
          <cell r="I332" t="str">
            <v>Overhead</v>
          </cell>
          <cell r="J332" t="str">
            <v>Full Time - Permanent</v>
          </cell>
          <cell r="K332" t="str">
            <v>LAB</v>
          </cell>
          <cell r="L332" t="str">
            <v>Labourer</v>
          </cell>
          <cell r="M332" t="str">
            <v>B</v>
          </cell>
          <cell r="N332" t="str">
            <v>W</v>
          </cell>
          <cell r="O332">
            <v>40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0.75</v>
          </cell>
          <cell r="U332" t="str">
            <v>502</v>
          </cell>
          <cell r="V332" t="str">
            <v>102</v>
          </cell>
          <cell r="W332" t="str">
            <v>5020</v>
          </cell>
          <cell r="X332" t="str">
            <v>5020</v>
          </cell>
          <cell r="Y332" t="str">
            <v>5020</v>
          </cell>
          <cell r="Z332">
            <v>9090</v>
          </cell>
        </row>
        <row r="333">
          <cell r="B333" t="str">
            <v>10108</v>
          </cell>
          <cell r="C333" t="str">
            <v>Daniel Despres</v>
          </cell>
          <cell r="D333" t="str">
            <v>DANIEL</v>
          </cell>
          <cell r="E333" t="str">
            <v>DESPRES</v>
          </cell>
          <cell r="F333" t="str">
            <v>OGRO4</v>
          </cell>
          <cell r="G333" t="str">
            <v>Lead Hand</v>
          </cell>
          <cell r="H333" t="str">
            <v>595</v>
          </cell>
          <cell r="I333" t="str">
            <v>Overhead</v>
          </cell>
          <cell r="J333" t="str">
            <v>Full Time - Permanent</v>
          </cell>
          <cell r="K333" t="str">
            <v>LH</v>
          </cell>
          <cell r="L333" t="str">
            <v>Lead Hand</v>
          </cell>
          <cell r="M333" t="str">
            <v>B</v>
          </cell>
          <cell r="N333" t="str">
            <v>W</v>
          </cell>
          <cell r="O333">
            <v>40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0.75</v>
          </cell>
          <cell r="U333" t="str">
            <v>502</v>
          </cell>
          <cell r="V333" t="str">
            <v>102</v>
          </cell>
          <cell r="W333" t="str">
            <v>5020</v>
          </cell>
          <cell r="X333" t="str">
            <v>5020</v>
          </cell>
          <cell r="Y333" t="str">
            <v>5020</v>
          </cell>
          <cell r="Z333">
            <v>9090</v>
          </cell>
        </row>
        <row r="334">
          <cell r="B334" t="str">
            <v>10109</v>
          </cell>
          <cell r="C334" t="str">
            <v>Sam Dipasquale</v>
          </cell>
          <cell r="D334" t="str">
            <v>SAM</v>
          </cell>
          <cell r="E334" t="str">
            <v>DIPASQUALE</v>
          </cell>
          <cell r="F334" t="str">
            <v>OGRO4</v>
          </cell>
          <cell r="G334" t="str">
            <v>Line Maintainer - 2nd Class</v>
          </cell>
          <cell r="H334" t="str">
            <v>595</v>
          </cell>
          <cell r="I334" t="str">
            <v>Overhead</v>
          </cell>
          <cell r="J334" t="str">
            <v>Full Time - Permanent</v>
          </cell>
          <cell r="K334" t="str">
            <v>LM2</v>
          </cell>
          <cell r="L334" t="str">
            <v>Line Maintainer - 2nd Class</v>
          </cell>
          <cell r="M334" t="str">
            <v>B</v>
          </cell>
          <cell r="N334" t="str">
            <v>W</v>
          </cell>
          <cell r="O334">
            <v>40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0.75</v>
          </cell>
          <cell r="U334" t="str">
            <v>502</v>
          </cell>
          <cell r="V334" t="str">
            <v>102</v>
          </cell>
          <cell r="W334" t="str">
            <v>5020</v>
          </cell>
          <cell r="X334" t="str">
            <v>5020</v>
          </cell>
          <cell r="Y334" t="str">
            <v>5020</v>
          </cell>
          <cell r="Z334">
            <v>9090</v>
          </cell>
        </row>
        <row r="335">
          <cell r="B335" t="str">
            <v>10111</v>
          </cell>
          <cell r="C335" t="str">
            <v>Charles Dunham</v>
          </cell>
          <cell r="D335" t="str">
            <v>CHARLES</v>
          </cell>
          <cell r="E335" t="str">
            <v>DUNHAM</v>
          </cell>
          <cell r="F335" t="str">
            <v>OGRO4</v>
          </cell>
          <cell r="G335" t="str">
            <v>Line Maintainer - 1st Class</v>
          </cell>
          <cell r="H335" t="str">
            <v>595</v>
          </cell>
          <cell r="I335" t="str">
            <v>Overhead</v>
          </cell>
          <cell r="J335" t="str">
            <v>Full Time - Permanent</v>
          </cell>
          <cell r="K335" t="str">
            <v>LM</v>
          </cell>
          <cell r="L335" t="str">
            <v>Line Maintainer - 1st Class</v>
          </cell>
          <cell r="M335" t="str">
            <v>B</v>
          </cell>
          <cell r="N335" t="str">
            <v>W</v>
          </cell>
          <cell r="O335">
            <v>40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0.75</v>
          </cell>
          <cell r="U335" t="str">
            <v>502</v>
          </cell>
          <cell r="V335" t="str">
            <v>102</v>
          </cell>
          <cell r="W335" t="str">
            <v>5020</v>
          </cell>
          <cell r="X335" t="str">
            <v>5020</v>
          </cell>
          <cell r="Y335" t="str">
            <v>5020</v>
          </cell>
          <cell r="Z335">
            <v>9090</v>
          </cell>
        </row>
        <row r="336">
          <cell r="B336" t="str">
            <v>10112</v>
          </cell>
          <cell r="C336" t="str">
            <v>Robert Dunham</v>
          </cell>
          <cell r="D336" t="str">
            <v>ROBERT</v>
          </cell>
          <cell r="E336" t="str">
            <v>DUNHAM</v>
          </cell>
          <cell r="F336" t="str">
            <v>OGRO4</v>
          </cell>
          <cell r="G336" t="str">
            <v>Line Maintainer - 1st Class</v>
          </cell>
          <cell r="H336" t="str">
            <v>595</v>
          </cell>
          <cell r="I336" t="str">
            <v>Overhead</v>
          </cell>
          <cell r="J336" t="str">
            <v>Full Time - Permanent</v>
          </cell>
          <cell r="K336" t="str">
            <v>LM</v>
          </cell>
          <cell r="L336" t="str">
            <v>Line Maintainer - 1st Class</v>
          </cell>
          <cell r="M336" t="str">
            <v>B</v>
          </cell>
          <cell r="N336" t="str">
            <v>W</v>
          </cell>
          <cell r="O336">
            <v>40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0.75</v>
          </cell>
          <cell r="U336" t="str">
            <v>502</v>
          </cell>
          <cell r="V336" t="str">
            <v>102</v>
          </cell>
          <cell r="W336" t="str">
            <v>5020</v>
          </cell>
          <cell r="X336" t="str">
            <v>5020</v>
          </cell>
          <cell r="Y336" t="str">
            <v>5020</v>
          </cell>
          <cell r="Z336">
            <v>9090</v>
          </cell>
        </row>
        <row r="337">
          <cell r="B337" t="str">
            <v>10120</v>
          </cell>
          <cell r="C337" t="str">
            <v>Frank Giancola</v>
          </cell>
          <cell r="D337" t="str">
            <v>FRANK</v>
          </cell>
          <cell r="E337" t="str">
            <v>GIANCOLA</v>
          </cell>
          <cell r="F337" t="str">
            <v>OGRO4</v>
          </cell>
          <cell r="G337" t="str">
            <v>Lead Hand</v>
          </cell>
          <cell r="H337" t="str">
            <v>595</v>
          </cell>
          <cell r="I337" t="str">
            <v>Overhead</v>
          </cell>
          <cell r="J337" t="str">
            <v>Full Time - Permanent</v>
          </cell>
          <cell r="K337" t="str">
            <v>LH</v>
          </cell>
          <cell r="L337" t="str">
            <v>Lead Hand</v>
          </cell>
          <cell r="M337" t="str">
            <v>B</v>
          </cell>
          <cell r="N337" t="str">
            <v>W</v>
          </cell>
          <cell r="O337">
            <v>40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0.75</v>
          </cell>
          <cell r="U337" t="str">
            <v>502</v>
          </cell>
          <cell r="V337" t="str">
            <v>102</v>
          </cell>
          <cell r="W337" t="str">
            <v>5020</v>
          </cell>
          <cell r="X337" t="str">
            <v>5020</v>
          </cell>
          <cell r="Y337" t="str">
            <v>5020</v>
          </cell>
          <cell r="Z337">
            <v>9090</v>
          </cell>
        </row>
        <row r="338">
          <cell r="B338" t="str">
            <v>10121</v>
          </cell>
          <cell r="C338" t="str">
            <v>Joe Gianetto</v>
          </cell>
          <cell r="D338" t="str">
            <v>JOE</v>
          </cell>
          <cell r="E338" t="str">
            <v>GIANETTO</v>
          </cell>
          <cell r="F338" t="str">
            <v>OGRO4</v>
          </cell>
          <cell r="G338" t="str">
            <v>Line Maintainer - 1st Class</v>
          </cell>
          <cell r="H338" t="str">
            <v>595</v>
          </cell>
          <cell r="I338" t="str">
            <v>Overhead</v>
          </cell>
          <cell r="J338" t="str">
            <v>Full Time - Permanent</v>
          </cell>
          <cell r="K338" t="str">
            <v>LM</v>
          </cell>
          <cell r="L338" t="str">
            <v>Line Maintainer - 1st Class</v>
          </cell>
          <cell r="M338" t="str">
            <v>B</v>
          </cell>
          <cell r="N338" t="str">
            <v>W</v>
          </cell>
          <cell r="O338">
            <v>40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0.75</v>
          </cell>
          <cell r="U338" t="str">
            <v>502</v>
          </cell>
          <cell r="V338" t="str">
            <v>102</v>
          </cell>
          <cell r="W338" t="str">
            <v>5020</v>
          </cell>
          <cell r="X338" t="str">
            <v>5020</v>
          </cell>
          <cell r="Y338" t="str">
            <v>5020</v>
          </cell>
          <cell r="Z338">
            <v>9090</v>
          </cell>
        </row>
        <row r="339">
          <cell r="B339" t="str">
            <v>10122</v>
          </cell>
          <cell r="C339" t="str">
            <v>Paul Humber</v>
          </cell>
          <cell r="D339" t="str">
            <v>PAUL</v>
          </cell>
          <cell r="E339" t="str">
            <v>HUMBER</v>
          </cell>
          <cell r="F339" t="str">
            <v>OGRO4</v>
          </cell>
          <cell r="G339" t="str">
            <v>Line Maintainer - 1st Class</v>
          </cell>
          <cell r="H339" t="str">
            <v>595</v>
          </cell>
          <cell r="I339" t="str">
            <v>Overhead</v>
          </cell>
          <cell r="J339" t="str">
            <v>Full Time - Permanent</v>
          </cell>
          <cell r="K339" t="str">
            <v>LM</v>
          </cell>
          <cell r="L339" t="str">
            <v>Line Maintainer - 1st Class</v>
          </cell>
          <cell r="M339" t="str">
            <v>B</v>
          </cell>
          <cell r="N339" t="str">
            <v>W</v>
          </cell>
          <cell r="O339">
            <v>40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0.75</v>
          </cell>
          <cell r="U339" t="str">
            <v>502</v>
          </cell>
          <cell r="V339" t="str">
            <v>102</v>
          </cell>
          <cell r="W339" t="str">
            <v>5020</v>
          </cell>
          <cell r="X339" t="str">
            <v>5020</v>
          </cell>
          <cell r="Y339" t="str">
            <v>5020</v>
          </cell>
          <cell r="Z339">
            <v>9090</v>
          </cell>
        </row>
        <row r="340">
          <cell r="B340" t="str">
            <v>10125</v>
          </cell>
          <cell r="C340" t="str">
            <v>Marc Losier</v>
          </cell>
          <cell r="D340" t="str">
            <v>MARC</v>
          </cell>
          <cell r="E340" t="str">
            <v>LOSIER</v>
          </cell>
          <cell r="F340" t="str">
            <v>OGRO4</v>
          </cell>
          <cell r="G340" t="str">
            <v>Line Maintainer - 1st Class</v>
          </cell>
          <cell r="H340" t="str">
            <v>595</v>
          </cell>
          <cell r="I340" t="str">
            <v>Overhead</v>
          </cell>
          <cell r="J340" t="str">
            <v>Full Time - Permanent</v>
          </cell>
          <cell r="K340" t="str">
            <v>LM</v>
          </cell>
          <cell r="L340" t="str">
            <v>Line Maintainer - 1st Class</v>
          </cell>
          <cell r="M340" t="str">
            <v>B</v>
          </cell>
          <cell r="N340" t="str">
            <v>W</v>
          </cell>
          <cell r="O340">
            <v>40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0.75</v>
          </cell>
          <cell r="U340" t="str">
            <v>502</v>
          </cell>
          <cell r="V340" t="str">
            <v>102</v>
          </cell>
          <cell r="W340" t="str">
            <v>5020</v>
          </cell>
          <cell r="X340" t="str">
            <v>5020</v>
          </cell>
          <cell r="Y340" t="str">
            <v>5020</v>
          </cell>
          <cell r="Z340">
            <v>9090</v>
          </cell>
        </row>
        <row r="341">
          <cell r="B341" t="str">
            <v>10137</v>
          </cell>
          <cell r="C341" t="str">
            <v>Randy Murre</v>
          </cell>
          <cell r="D341" t="str">
            <v>RANDY</v>
          </cell>
          <cell r="E341" t="str">
            <v>MURRE</v>
          </cell>
          <cell r="F341" t="str">
            <v>OGRO4</v>
          </cell>
          <cell r="G341" t="str">
            <v>Line Maintainer - 1st Class</v>
          </cell>
          <cell r="H341" t="str">
            <v>595</v>
          </cell>
          <cell r="I341" t="str">
            <v>Overhead</v>
          </cell>
          <cell r="J341" t="str">
            <v>Full Time - Permanent</v>
          </cell>
          <cell r="K341" t="str">
            <v>LM</v>
          </cell>
          <cell r="L341" t="str">
            <v>Line Maintainer - 1st Class</v>
          </cell>
          <cell r="M341" t="str">
            <v>B</v>
          </cell>
          <cell r="N341" t="str">
            <v>W</v>
          </cell>
          <cell r="O341">
            <v>40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0.75</v>
          </cell>
          <cell r="U341" t="str">
            <v>502</v>
          </cell>
          <cell r="V341" t="str">
            <v>102</v>
          </cell>
          <cell r="W341" t="str">
            <v>5020</v>
          </cell>
          <cell r="X341" t="str">
            <v>5020</v>
          </cell>
          <cell r="Y341" t="str">
            <v>5020</v>
          </cell>
          <cell r="Z341">
            <v>9090</v>
          </cell>
        </row>
        <row r="342">
          <cell r="B342" t="str">
            <v>10138</v>
          </cell>
          <cell r="C342" t="str">
            <v>Michael Mussat</v>
          </cell>
          <cell r="D342" t="str">
            <v>MICHAEL</v>
          </cell>
          <cell r="E342" t="str">
            <v>MUSSAT</v>
          </cell>
          <cell r="F342" t="str">
            <v>OGRO4</v>
          </cell>
          <cell r="G342" t="str">
            <v>Line Maintainer - 1st Class</v>
          </cell>
          <cell r="H342" t="str">
            <v>595</v>
          </cell>
          <cell r="I342" t="str">
            <v>Overhead</v>
          </cell>
          <cell r="J342" t="str">
            <v>Full Time - Permanent</v>
          </cell>
          <cell r="K342" t="str">
            <v>LM</v>
          </cell>
          <cell r="L342" t="str">
            <v>Line Maintainer - 1st Class</v>
          </cell>
          <cell r="M342" t="str">
            <v>B</v>
          </cell>
          <cell r="N342" t="str">
            <v>W</v>
          </cell>
          <cell r="O342">
            <v>40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0.75</v>
          </cell>
          <cell r="U342" t="str">
            <v>502</v>
          </cell>
          <cell r="V342" t="str">
            <v>102</v>
          </cell>
          <cell r="W342" t="str">
            <v>5020</v>
          </cell>
          <cell r="X342" t="str">
            <v>5020</v>
          </cell>
          <cell r="Y342" t="str">
            <v>5020</v>
          </cell>
          <cell r="Z342">
            <v>9090</v>
          </cell>
        </row>
        <row r="343">
          <cell r="B343" t="str">
            <v>10159</v>
          </cell>
          <cell r="C343" t="str">
            <v>George Schachtschneider</v>
          </cell>
          <cell r="D343" t="str">
            <v>GEORGE</v>
          </cell>
          <cell r="E343" t="str">
            <v>SCHACHTSCHNEIDER</v>
          </cell>
          <cell r="F343" t="str">
            <v>OGRO4</v>
          </cell>
          <cell r="G343" t="str">
            <v>Lead Hand</v>
          </cell>
          <cell r="H343" t="str">
            <v>595</v>
          </cell>
          <cell r="I343" t="str">
            <v>Overhead</v>
          </cell>
          <cell r="J343" t="str">
            <v>Full Time - Permanent</v>
          </cell>
          <cell r="K343" t="str">
            <v>LH</v>
          </cell>
          <cell r="L343" t="str">
            <v>Lead Hand</v>
          </cell>
          <cell r="M343" t="str">
            <v>B</v>
          </cell>
          <cell r="N343" t="str">
            <v>W</v>
          </cell>
          <cell r="O343">
            <v>40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0.75</v>
          </cell>
          <cell r="U343" t="str">
            <v>502</v>
          </cell>
          <cell r="V343" t="str">
            <v>102</v>
          </cell>
          <cell r="W343" t="str">
            <v>5020</v>
          </cell>
          <cell r="X343" t="str">
            <v>5020</v>
          </cell>
          <cell r="Y343" t="str">
            <v>5020</v>
          </cell>
          <cell r="Z343">
            <v>9090</v>
          </cell>
        </row>
        <row r="344">
          <cell r="B344" t="str">
            <v>10160</v>
          </cell>
          <cell r="C344" t="str">
            <v>John Selkirk</v>
          </cell>
          <cell r="D344" t="str">
            <v>JOHN</v>
          </cell>
          <cell r="E344" t="str">
            <v>SELKIRK</v>
          </cell>
          <cell r="F344" t="str">
            <v>OGRO4</v>
          </cell>
          <cell r="G344" t="str">
            <v>Lead Hand</v>
          </cell>
          <cell r="H344" t="str">
            <v>595</v>
          </cell>
          <cell r="I344" t="str">
            <v>Overhead</v>
          </cell>
          <cell r="J344" t="str">
            <v>Full Time - Permanent</v>
          </cell>
          <cell r="K344" t="str">
            <v>LH</v>
          </cell>
          <cell r="L344" t="str">
            <v>Lead Hand</v>
          </cell>
          <cell r="M344" t="str">
            <v>B</v>
          </cell>
          <cell r="N344" t="str">
            <v>W</v>
          </cell>
          <cell r="O344">
            <v>40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0.75</v>
          </cell>
          <cell r="U344" t="str">
            <v>502</v>
          </cell>
          <cell r="V344" t="str">
            <v>102</v>
          </cell>
          <cell r="W344" t="str">
            <v>5020</v>
          </cell>
          <cell r="X344" t="str">
            <v>5020</v>
          </cell>
          <cell r="Y344" t="str">
            <v>5020</v>
          </cell>
          <cell r="Z344">
            <v>9090</v>
          </cell>
        </row>
        <row r="345">
          <cell r="B345" t="str">
            <v>10161</v>
          </cell>
          <cell r="C345" t="str">
            <v>Matthew Shannon</v>
          </cell>
          <cell r="D345" t="str">
            <v>MATTHEW</v>
          </cell>
          <cell r="E345" t="str">
            <v>SHANNON</v>
          </cell>
          <cell r="F345" t="str">
            <v>OGRO4</v>
          </cell>
          <cell r="G345" t="str">
            <v>Line Maintainer - 1st Class</v>
          </cell>
          <cell r="H345" t="str">
            <v>595</v>
          </cell>
          <cell r="I345" t="str">
            <v>Overhead</v>
          </cell>
          <cell r="J345" t="str">
            <v>Full Time - Permanent</v>
          </cell>
          <cell r="K345" t="str">
            <v>LM</v>
          </cell>
          <cell r="L345" t="str">
            <v>Line Maintainer - 1st Class</v>
          </cell>
          <cell r="M345" t="str">
            <v>B</v>
          </cell>
          <cell r="N345" t="str">
            <v>W</v>
          </cell>
          <cell r="O345">
            <v>40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0.75</v>
          </cell>
          <cell r="U345" t="str">
            <v>502</v>
          </cell>
          <cell r="V345" t="str">
            <v>102</v>
          </cell>
          <cell r="W345" t="str">
            <v>5020</v>
          </cell>
          <cell r="X345" t="str">
            <v>5020</v>
          </cell>
          <cell r="Y345" t="str">
            <v>5020</v>
          </cell>
          <cell r="Z345">
            <v>9090</v>
          </cell>
        </row>
        <row r="346">
          <cell r="B346" t="str">
            <v>10200</v>
          </cell>
          <cell r="C346" t="str">
            <v>Claudio Zugno</v>
          </cell>
          <cell r="D346" t="str">
            <v>CLAUDIO</v>
          </cell>
          <cell r="E346" t="str">
            <v>ZUGNO</v>
          </cell>
          <cell r="F346" t="str">
            <v>OGRO4</v>
          </cell>
          <cell r="G346" t="str">
            <v>Line Maintainer - 1st Class</v>
          </cell>
          <cell r="H346" t="str">
            <v>595</v>
          </cell>
          <cell r="I346" t="str">
            <v>Overhead</v>
          </cell>
          <cell r="J346" t="str">
            <v>Full Time - Permanent</v>
          </cell>
          <cell r="K346" t="str">
            <v>LM</v>
          </cell>
          <cell r="L346" t="str">
            <v>Line Maintainer - 1st Class</v>
          </cell>
          <cell r="M346" t="str">
            <v>B</v>
          </cell>
          <cell r="N346" t="str">
            <v>W</v>
          </cell>
          <cell r="O346">
            <v>40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0.75</v>
          </cell>
          <cell r="U346" t="str">
            <v>502</v>
          </cell>
          <cell r="V346" t="str">
            <v>102</v>
          </cell>
          <cell r="W346" t="str">
            <v>5020</v>
          </cell>
          <cell r="X346" t="str">
            <v>5020</v>
          </cell>
          <cell r="Y346" t="str">
            <v>5020</v>
          </cell>
          <cell r="Z346">
            <v>9090</v>
          </cell>
        </row>
        <row r="347">
          <cell r="B347" t="str">
            <v>10232</v>
          </cell>
          <cell r="C347" t="str">
            <v>Fred May</v>
          </cell>
          <cell r="D347" t="str">
            <v>FRED</v>
          </cell>
          <cell r="E347" t="str">
            <v>MAY</v>
          </cell>
          <cell r="F347" t="str">
            <v>SLIN1</v>
          </cell>
          <cell r="G347" t="str">
            <v>Supervisor, Lines</v>
          </cell>
          <cell r="H347" t="str">
            <v>595</v>
          </cell>
          <cell r="I347" t="str">
            <v>Overhead</v>
          </cell>
          <cell r="J347" t="str">
            <v>Full Time - Permanent</v>
          </cell>
          <cell r="K347" t="str">
            <v>SLIN</v>
          </cell>
          <cell r="L347" t="str">
            <v>Supervisor, Lines</v>
          </cell>
          <cell r="M347" t="str">
            <v>N</v>
          </cell>
          <cell r="N347" t="str">
            <v>W</v>
          </cell>
          <cell r="O347">
            <v>40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0.75</v>
          </cell>
          <cell r="U347" t="str">
            <v>502</v>
          </cell>
          <cell r="V347" t="str">
            <v>102</v>
          </cell>
          <cell r="W347" t="str">
            <v>5020</v>
          </cell>
          <cell r="X347" t="str">
            <v>5020</v>
          </cell>
          <cell r="Y347" t="str">
            <v>5020</v>
          </cell>
          <cell r="Z347">
            <v>9090</v>
          </cell>
        </row>
        <row r="348">
          <cell r="B348" t="str">
            <v>10241</v>
          </cell>
          <cell r="C348" t="str">
            <v>Paul Nixon</v>
          </cell>
          <cell r="D348" t="str">
            <v>PAUL</v>
          </cell>
          <cell r="E348" t="str">
            <v>NIXON</v>
          </cell>
          <cell r="F348" t="str">
            <v>OGRO4</v>
          </cell>
          <cell r="G348" t="str">
            <v>Line Maintainer - 1st Class</v>
          </cell>
          <cell r="H348" t="str">
            <v>595</v>
          </cell>
          <cell r="I348" t="str">
            <v>Overhead</v>
          </cell>
          <cell r="J348" t="str">
            <v>Full Time - Permanent</v>
          </cell>
          <cell r="K348" t="str">
            <v>LM</v>
          </cell>
          <cell r="L348" t="str">
            <v>Line Maintainer - 1st Class</v>
          </cell>
          <cell r="M348" t="str">
            <v>B</v>
          </cell>
          <cell r="N348" t="str">
            <v>W</v>
          </cell>
          <cell r="O348">
            <v>40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0.75</v>
          </cell>
          <cell r="U348" t="str">
            <v>502</v>
          </cell>
          <cell r="V348" t="str">
            <v>102</v>
          </cell>
          <cell r="W348" t="str">
            <v>5020</v>
          </cell>
          <cell r="X348" t="str">
            <v>5020</v>
          </cell>
          <cell r="Y348" t="str">
            <v>5020</v>
          </cell>
          <cell r="Z348">
            <v>9090</v>
          </cell>
        </row>
        <row r="349">
          <cell r="B349" t="str">
            <v>10315</v>
          </cell>
          <cell r="C349" t="str">
            <v>Jeff Macdonald</v>
          </cell>
          <cell r="D349" t="str">
            <v>JEFF</v>
          </cell>
          <cell r="E349" t="str">
            <v>MACDONALD</v>
          </cell>
          <cell r="F349" t="str">
            <v>OGRO4</v>
          </cell>
          <cell r="G349" t="str">
            <v>Troubleperson</v>
          </cell>
          <cell r="H349" t="str">
            <v>595</v>
          </cell>
          <cell r="I349" t="str">
            <v>Overhead</v>
          </cell>
          <cell r="J349" t="str">
            <v>Full Time - Permanent</v>
          </cell>
          <cell r="K349" t="str">
            <v>TRBL</v>
          </cell>
          <cell r="L349" t="str">
            <v>Troubleperson</v>
          </cell>
          <cell r="M349" t="str">
            <v>B</v>
          </cell>
          <cell r="N349" t="str">
            <v>W</v>
          </cell>
          <cell r="O349">
            <v>40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0.75</v>
          </cell>
          <cell r="U349" t="str">
            <v>502</v>
          </cell>
          <cell r="V349" t="str">
            <v>102</v>
          </cell>
          <cell r="W349" t="str">
            <v>5020</v>
          </cell>
          <cell r="X349" t="str">
            <v>5020</v>
          </cell>
          <cell r="Y349" t="str">
            <v>5020</v>
          </cell>
          <cell r="Z349">
            <v>9090</v>
          </cell>
        </row>
        <row r="350">
          <cell r="B350" t="str">
            <v>10321</v>
          </cell>
          <cell r="C350" t="str">
            <v>Dave Pressley</v>
          </cell>
          <cell r="D350" t="str">
            <v>DAVE</v>
          </cell>
          <cell r="E350" t="str">
            <v>PRESSLEY</v>
          </cell>
          <cell r="F350" t="str">
            <v>OGRO4</v>
          </cell>
          <cell r="G350" t="str">
            <v>Line Maintainer - 2nd Class</v>
          </cell>
          <cell r="H350" t="str">
            <v>595</v>
          </cell>
          <cell r="I350" t="str">
            <v>Overhead</v>
          </cell>
          <cell r="J350" t="str">
            <v>Full Time - Permanent</v>
          </cell>
          <cell r="K350" t="str">
            <v>LM2</v>
          </cell>
          <cell r="L350" t="str">
            <v>Line Maintainer - 2nd Class</v>
          </cell>
          <cell r="M350" t="str">
            <v>B</v>
          </cell>
          <cell r="N350" t="str">
            <v>W</v>
          </cell>
          <cell r="O350">
            <v>40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0.75</v>
          </cell>
          <cell r="U350" t="str">
            <v>502</v>
          </cell>
          <cell r="V350" t="str">
            <v>102</v>
          </cell>
          <cell r="W350" t="str">
            <v>5020</v>
          </cell>
          <cell r="X350" t="str">
            <v>5020</v>
          </cell>
          <cell r="Y350" t="str">
            <v>5020</v>
          </cell>
          <cell r="Z350">
            <v>9090</v>
          </cell>
        </row>
        <row r="351">
          <cell r="B351" t="str">
            <v>10382</v>
          </cell>
          <cell r="C351" t="str">
            <v>Brad Carr</v>
          </cell>
          <cell r="D351" t="str">
            <v>BRAD</v>
          </cell>
          <cell r="E351" t="str">
            <v>CARR</v>
          </cell>
          <cell r="F351" t="str">
            <v>SLIN1</v>
          </cell>
          <cell r="G351" t="str">
            <v>Supervisor, Lines</v>
          </cell>
          <cell r="H351" t="str">
            <v>595</v>
          </cell>
          <cell r="I351" t="str">
            <v>Overhead</v>
          </cell>
          <cell r="J351" t="str">
            <v>Full Time - Permanent</v>
          </cell>
          <cell r="K351" t="str">
            <v>SLIN</v>
          </cell>
          <cell r="L351" t="str">
            <v>Supervisor, Lines</v>
          </cell>
          <cell r="M351" t="str">
            <v>N</v>
          </cell>
          <cell r="N351" t="str">
            <v>W</v>
          </cell>
          <cell r="O351">
            <v>40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0.75</v>
          </cell>
          <cell r="U351" t="str">
            <v>502</v>
          </cell>
          <cell r="V351" t="str">
            <v>102</v>
          </cell>
          <cell r="W351" t="str">
            <v>5020</v>
          </cell>
          <cell r="X351" t="str">
            <v>5020</v>
          </cell>
          <cell r="Y351" t="str">
            <v>5020</v>
          </cell>
          <cell r="Z351">
            <v>9090</v>
          </cell>
        </row>
        <row r="352">
          <cell r="B352" t="str">
            <v>10394</v>
          </cell>
          <cell r="C352" t="str">
            <v>Russell Fisher</v>
          </cell>
          <cell r="D352" t="str">
            <v>RUSSELL</v>
          </cell>
          <cell r="E352" t="str">
            <v>FISHER</v>
          </cell>
          <cell r="F352" t="str">
            <v>OGRO4</v>
          </cell>
          <cell r="G352" t="str">
            <v>Troubleperson</v>
          </cell>
          <cell r="H352" t="str">
            <v>595</v>
          </cell>
          <cell r="I352" t="str">
            <v>Overhead</v>
          </cell>
          <cell r="J352" t="str">
            <v>Full Time - Permanent</v>
          </cell>
          <cell r="K352" t="str">
            <v>TRBL</v>
          </cell>
          <cell r="L352" t="str">
            <v>Troubleperson</v>
          </cell>
          <cell r="M352" t="str">
            <v>B</v>
          </cell>
          <cell r="N352" t="str">
            <v>W</v>
          </cell>
          <cell r="O352">
            <v>40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0.75</v>
          </cell>
          <cell r="U352" t="str">
            <v>502</v>
          </cell>
          <cell r="V352" t="str">
            <v>102</v>
          </cell>
          <cell r="W352" t="str">
            <v>5020</v>
          </cell>
          <cell r="X352" t="str">
            <v>5020</v>
          </cell>
          <cell r="Y352" t="str">
            <v>5020</v>
          </cell>
          <cell r="Z352">
            <v>9090</v>
          </cell>
        </row>
        <row r="353">
          <cell r="B353" t="str">
            <v>10478</v>
          </cell>
          <cell r="C353" t="str">
            <v>Corey Henderson</v>
          </cell>
          <cell r="D353" t="str">
            <v>COREY</v>
          </cell>
          <cell r="E353" t="str">
            <v>HENDERSON</v>
          </cell>
          <cell r="F353" t="str">
            <v>MLIN</v>
          </cell>
          <cell r="G353" t="str">
            <v>Manager, Lines</v>
          </cell>
          <cell r="H353" t="str">
            <v>595</v>
          </cell>
          <cell r="I353" t="str">
            <v>Overhead</v>
          </cell>
          <cell r="J353" t="str">
            <v>Full Time - Permanent</v>
          </cell>
          <cell r="K353" t="str">
            <v>MLIN</v>
          </cell>
          <cell r="L353" t="str">
            <v>Manager, Lines</v>
          </cell>
          <cell r="M353" t="str">
            <v>N</v>
          </cell>
          <cell r="N353" t="str">
            <v>P</v>
          </cell>
          <cell r="O353">
            <v>40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0.75</v>
          </cell>
          <cell r="U353" t="str">
            <v>502</v>
          </cell>
          <cell r="V353" t="str">
            <v>102</v>
          </cell>
          <cell r="W353" t="str">
            <v>5005</v>
          </cell>
          <cell r="X353" t="str">
            <v>5005</v>
          </cell>
          <cell r="Y353" t="str">
            <v>5005</v>
          </cell>
          <cell r="Z353" t="str">
            <v>5005</v>
          </cell>
        </row>
        <row r="354">
          <cell r="B354" t="str">
            <v>10766</v>
          </cell>
          <cell r="C354" t="str">
            <v>Randal Penney</v>
          </cell>
          <cell r="D354" t="str">
            <v>RANDAL</v>
          </cell>
          <cell r="E354" t="str">
            <v>PENNEY</v>
          </cell>
          <cell r="F354" t="str">
            <v>OGRO4</v>
          </cell>
          <cell r="G354" t="str">
            <v>Troubleperson</v>
          </cell>
          <cell r="H354" t="str">
            <v>595</v>
          </cell>
          <cell r="I354" t="str">
            <v>Overhead</v>
          </cell>
          <cell r="J354" t="str">
            <v>Full Time - Permanent</v>
          </cell>
          <cell r="K354" t="str">
            <v>TRBL</v>
          </cell>
          <cell r="L354" t="str">
            <v>Troubleperson</v>
          </cell>
          <cell r="M354" t="str">
            <v>B</v>
          </cell>
          <cell r="N354" t="str">
            <v>W</v>
          </cell>
          <cell r="O354">
            <v>40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0.75</v>
          </cell>
          <cell r="U354" t="str">
            <v>502</v>
          </cell>
          <cell r="V354" t="str">
            <v>102</v>
          </cell>
          <cell r="W354" t="str">
            <v>5020</v>
          </cell>
          <cell r="X354" t="str">
            <v>5020</v>
          </cell>
          <cell r="Y354" t="str">
            <v>5020</v>
          </cell>
          <cell r="Z354">
            <v>9090</v>
          </cell>
        </row>
        <row r="355">
          <cell r="B355" t="str">
            <v>10790</v>
          </cell>
          <cell r="C355" t="str">
            <v>Marjorie Richards</v>
          </cell>
          <cell r="D355" t="str">
            <v>MARJORIE</v>
          </cell>
          <cell r="E355" t="str">
            <v>RICHARDS</v>
          </cell>
          <cell r="F355" t="str">
            <v>VPCOR</v>
          </cell>
          <cell r="G355" t="str">
            <v>Vice President, Corporate Services</v>
          </cell>
          <cell r="H355" t="str">
            <v>600</v>
          </cell>
          <cell r="I355" t="str">
            <v>Corporate Services - Executive</v>
          </cell>
          <cell r="J355" t="str">
            <v>Full Time - Permanent</v>
          </cell>
          <cell r="K355" t="str">
            <v>VPCORP</v>
          </cell>
          <cell r="L355" t="str">
            <v>Vice President, Corporate Services</v>
          </cell>
          <cell r="M355" t="str">
            <v>N</v>
          </cell>
          <cell r="N355" t="str">
            <v>P</v>
          </cell>
          <cell r="O355">
            <v>35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0.7</v>
          </cell>
          <cell r="U355" t="str">
            <v>600</v>
          </cell>
          <cell r="V355" t="str">
            <v>101</v>
          </cell>
          <cell r="W355" t="str">
            <v>5605</v>
          </cell>
          <cell r="X355" t="str">
            <v>5605</v>
          </cell>
          <cell r="Y355" t="str">
            <v>5605</v>
          </cell>
          <cell r="Z355" t="str">
            <v>5605</v>
          </cell>
        </row>
        <row r="356">
          <cell r="B356" t="str">
            <v>10015</v>
          </cell>
          <cell r="C356" t="str">
            <v>Sue Stangret</v>
          </cell>
          <cell r="D356" t="str">
            <v>SUE</v>
          </cell>
          <cell r="E356" t="str">
            <v>STANGRET</v>
          </cell>
          <cell r="F356" t="str">
            <v>SPHS</v>
          </cell>
          <cell r="G356" t="str">
            <v>Specialist, Health and Safety</v>
          </cell>
          <cell r="H356" t="str">
            <v>601</v>
          </cell>
          <cell r="I356" t="str">
            <v>Healthy Workplace &amp; Safety</v>
          </cell>
          <cell r="J356" t="str">
            <v>Full Time - Permanent</v>
          </cell>
          <cell r="K356" t="str">
            <v>SPEHS</v>
          </cell>
          <cell r="L356" t="str">
            <v>Specialist, Health and Safety</v>
          </cell>
          <cell r="M356" t="str">
            <v>N</v>
          </cell>
          <cell r="N356" t="str">
            <v>P</v>
          </cell>
          <cell r="O356">
            <v>35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0.55000000000000004</v>
          </cell>
          <cell r="U356" t="str">
            <v>601</v>
          </cell>
          <cell r="V356" t="str">
            <v>101</v>
          </cell>
          <cell r="W356" t="str">
            <v>5615</v>
          </cell>
          <cell r="X356" t="str">
            <v>5615</v>
          </cell>
          <cell r="Y356" t="str">
            <v>5615</v>
          </cell>
          <cell r="Z356" t="str">
            <v>5615</v>
          </cell>
        </row>
        <row r="357">
          <cell r="B357" t="str">
            <v>10898</v>
          </cell>
          <cell r="C357" t="str">
            <v>Andy Kerr</v>
          </cell>
          <cell r="D357">
            <v>0</v>
          </cell>
          <cell r="E357">
            <v>0</v>
          </cell>
          <cell r="F357">
            <v>0</v>
          </cell>
          <cell r="G357" t="str">
            <v>MANAGER, HEALTHY WORKPLACE AND SAFET"Y</v>
          </cell>
          <cell r="H357" t="str">
            <v>601</v>
          </cell>
          <cell r="I357" t="str">
            <v>Healthy Workplace &amp; Safety</v>
          </cell>
          <cell r="J357" t="str">
            <v>Full Time - Permanent</v>
          </cell>
          <cell r="K357">
            <v>0</v>
          </cell>
          <cell r="L357" t="str">
            <v>MANAGER, HEALTHY WORKPLACE AND SAFET"Y</v>
          </cell>
          <cell r="M357" t="str">
            <v>N</v>
          </cell>
          <cell r="N357" t="str">
            <v>P</v>
          </cell>
          <cell r="O357">
            <v>35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0.55000000000000004</v>
          </cell>
          <cell r="U357" t="str">
            <v>601</v>
          </cell>
          <cell r="V357" t="str">
            <v>101</v>
          </cell>
          <cell r="W357" t="str">
            <v>5610</v>
          </cell>
          <cell r="X357" t="str">
            <v>5610</v>
          </cell>
          <cell r="Y357" t="str">
            <v>5610</v>
          </cell>
          <cell r="Z357" t="str">
            <v>5610</v>
          </cell>
        </row>
        <row r="358">
          <cell r="B358" t="str">
            <v>10009</v>
          </cell>
          <cell r="C358" t="str">
            <v>Linda Bourgeois</v>
          </cell>
          <cell r="D358" t="str">
            <v>LINDA</v>
          </cell>
          <cell r="E358" t="str">
            <v>BOURGEOIS</v>
          </cell>
          <cell r="F358" t="str">
            <v>COHR</v>
          </cell>
          <cell r="G358" t="str">
            <v>Coordinator, Human Resources</v>
          </cell>
          <cell r="H358" t="str">
            <v>620</v>
          </cell>
          <cell r="I358" t="str">
            <v>Human Resources</v>
          </cell>
          <cell r="J358" t="str">
            <v>Full Time - Permanent</v>
          </cell>
          <cell r="K358" t="str">
            <v>COOHR</v>
          </cell>
          <cell r="L358" t="str">
            <v>Coordinator, Human Resources</v>
          </cell>
          <cell r="M358" t="str">
            <v>N</v>
          </cell>
          <cell r="N358" t="str">
            <v>P</v>
          </cell>
          <cell r="O358">
            <v>35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0.55000000000000004</v>
          </cell>
          <cell r="U358" t="str">
            <v>620</v>
          </cell>
          <cell r="V358" t="str">
            <v>101</v>
          </cell>
          <cell r="W358" t="str">
            <v>5615</v>
          </cell>
          <cell r="X358" t="str">
            <v>5615</v>
          </cell>
          <cell r="Y358" t="str">
            <v>5615</v>
          </cell>
          <cell r="Z358" t="str">
            <v>5615</v>
          </cell>
        </row>
        <row r="359">
          <cell r="B359" t="str">
            <v>10011</v>
          </cell>
          <cell r="C359" t="str">
            <v>Deanna Candlish</v>
          </cell>
          <cell r="D359" t="str">
            <v>DEANNA</v>
          </cell>
          <cell r="E359" t="str">
            <v>CANDLISH</v>
          </cell>
          <cell r="F359" t="str">
            <v>ADHR</v>
          </cell>
          <cell r="G359" t="str">
            <v>Advisor, Human Resources</v>
          </cell>
          <cell r="H359" t="str">
            <v>620</v>
          </cell>
          <cell r="I359" t="str">
            <v>Human Resources</v>
          </cell>
          <cell r="J359" t="str">
            <v>Full Time - Permanent</v>
          </cell>
          <cell r="K359" t="str">
            <v>HRA</v>
          </cell>
          <cell r="L359" t="str">
            <v>Advisor, Human Resources</v>
          </cell>
          <cell r="M359" t="str">
            <v>N</v>
          </cell>
          <cell r="N359" t="str">
            <v>P</v>
          </cell>
          <cell r="O359">
            <v>35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0.55000000000000004</v>
          </cell>
          <cell r="U359" t="str">
            <v>620</v>
          </cell>
          <cell r="V359" t="str">
            <v>101</v>
          </cell>
          <cell r="W359" t="str">
            <v>5615</v>
          </cell>
          <cell r="X359" t="str">
            <v>5615</v>
          </cell>
          <cell r="Y359" t="str">
            <v>5615</v>
          </cell>
          <cell r="Z359" t="str">
            <v>5615</v>
          </cell>
        </row>
        <row r="360">
          <cell r="B360" t="str">
            <v>10485</v>
          </cell>
          <cell r="C360" t="str">
            <v>Lise Galli</v>
          </cell>
          <cell r="D360" t="str">
            <v>LISE</v>
          </cell>
          <cell r="E360" t="str">
            <v>GALLI</v>
          </cell>
          <cell r="F360" t="str">
            <v>DHR</v>
          </cell>
          <cell r="G360" t="str">
            <v>Director, Human Resources</v>
          </cell>
          <cell r="H360" t="str">
            <v>620</v>
          </cell>
          <cell r="I360" t="str">
            <v>Human Resources</v>
          </cell>
          <cell r="J360" t="str">
            <v>Full Time - Permanent</v>
          </cell>
          <cell r="K360" t="str">
            <v>DHR</v>
          </cell>
          <cell r="L360" t="str">
            <v>Director, Human Resources</v>
          </cell>
          <cell r="M360" t="str">
            <v>N</v>
          </cell>
          <cell r="N360" t="str">
            <v>P</v>
          </cell>
          <cell r="O360">
            <v>35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0.55000000000000004</v>
          </cell>
          <cell r="U360" t="str">
            <v>620</v>
          </cell>
          <cell r="V360" t="str">
            <v>101</v>
          </cell>
          <cell r="W360" t="str">
            <v>5610</v>
          </cell>
          <cell r="X360" t="str">
            <v>5610</v>
          </cell>
          <cell r="Y360" t="str">
            <v>5610</v>
          </cell>
          <cell r="Z360" t="str">
            <v>5610</v>
          </cell>
        </row>
        <row r="361">
          <cell r="B361" t="str">
            <v>10502</v>
          </cell>
          <cell r="C361" t="str">
            <v>Jennifer Lindley</v>
          </cell>
          <cell r="D361" t="str">
            <v>JENNIFER</v>
          </cell>
          <cell r="E361" t="str">
            <v>LINDLEY</v>
          </cell>
          <cell r="F361" t="str">
            <v>LTD</v>
          </cell>
          <cell r="G361" t="str">
            <v>Lead, Training &amp; Development</v>
          </cell>
          <cell r="H361" t="str">
            <v>620</v>
          </cell>
          <cell r="I361" t="str">
            <v>Human Resources</v>
          </cell>
          <cell r="J361" t="str">
            <v>Full Time - Permanent</v>
          </cell>
          <cell r="K361" t="str">
            <v>LTD</v>
          </cell>
          <cell r="L361" t="str">
            <v>Lead, Training &amp; Development</v>
          </cell>
          <cell r="M361" t="str">
            <v>N</v>
          </cell>
          <cell r="N361" t="str">
            <v>P</v>
          </cell>
          <cell r="O361">
            <v>35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0.55000000000000004</v>
          </cell>
          <cell r="U361" t="str">
            <v>620</v>
          </cell>
          <cell r="V361" t="str">
            <v>101</v>
          </cell>
          <cell r="W361" t="str">
            <v>5615</v>
          </cell>
          <cell r="X361" t="str">
            <v>5615</v>
          </cell>
          <cell r="Y361" t="str">
            <v>5615</v>
          </cell>
          <cell r="Z361" t="str">
            <v>5615</v>
          </cell>
        </row>
        <row r="362">
          <cell r="B362" t="str">
            <v>10805</v>
          </cell>
          <cell r="C362" t="str">
            <v>Girvan Gray</v>
          </cell>
          <cell r="D362" t="str">
            <v>Girvan</v>
          </cell>
          <cell r="E362" t="str">
            <v>Gray</v>
          </cell>
          <cell r="F362" t="str">
            <v>COTRA</v>
          </cell>
          <cell r="G362" t="str">
            <v>Coordinator, Training</v>
          </cell>
          <cell r="H362" t="str">
            <v>620</v>
          </cell>
          <cell r="I362" t="str">
            <v>Human Resources</v>
          </cell>
          <cell r="J362" t="str">
            <v>Full Time - Permanent</v>
          </cell>
          <cell r="K362" t="str">
            <v>COOTRA</v>
          </cell>
          <cell r="L362" t="str">
            <v>Coordinator, Training</v>
          </cell>
          <cell r="M362" t="str">
            <v>N</v>
          </cell>
          <cell r="N362" t="str">
            <v>P</v>
          </cell>
          <cell r="O362">
            <v>35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0.55000000000000004</v>
          </cell>
          <cell r="U362" t="str">
            <v>620</v>
          </cell>
          <cell r="V362" t="str">
            <v>101</v>
          </cell>
          <cell r="W362" t="str">
            <v>5615</v>
          </cell>
          <cell r="X362" t="str">
            <v>5615</v>
          </cell>
          <cell r="Y362" t="str">
            <v>5615</v>
          </cell>
          <cell r="Z362" t="str">
            <v>5615</v>
          </cell>
        </row>
        <row r="363">
          <cell r="B363" t="str">
            <v>10811</v>
          </cell>
          <cell r="C363" t="str">
            <v>Franca Amaral</v>
          </cell>
          <cell r="D363" t="str">
            <v>FRANCA</v>
          </cell>
          <cell r="E363" t="str">
            <v>AMARAL</v>
          </cell>
          <cell r="F363" t="str">
            <v>PAY</v>
          </cell>
          <cell r="G363" t="str">
            <v>Specialist, Payroll</v>
          </cell>
          <cell r="H363" t="str">
            <v>620</v>
          </cell>
          <cell r="I363" t="str">
            <v>Human Resources</v>
          </cell>
          <cell r="J363" t="str">
            <v>Full Time - Permanent</v>
          </cell>
          <cell r="K363" t="str">
            <v>SPEPAY</v>
          </cell>
          <cell r="L363" t="str">
            <v>Specialist, Payroll</v>
          </cell>
          <cell r="M363" t="str">
            <v>N</v>
          </cell>
          <cell r="N363" t="str">
            <v>P</v>
          </cell>
          <cell r="O363">
            <v>35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0.55000000000000004</v>
          </cell>
          <cell r="U363" t="str">
            <v>620</v>
          </cell>
          <cell r="V363" t="str">
            <v>101</v>
          </cell>
          <cell r="W363" t="str">
            <v>5615</v>
          </cell>
          <cell r="X363" t="str">
            <v>5615</v>
          </cell>
          <cell r="Y363" t="str">
            <v>5615</v>
          </cell>
          <cell r="Z363" t="str">
            <v>5615</v>
          </cell>
        </row>
        <row r="364">
          <cell r="B364" t="str">
            <v>10821</v>
          </cell>
          <cell r="C364" t="str">
            <v>Nigel Harnanan</v>
          </cell>
          <cell r="D364" t="str">
            <v>Nigel</v>
          </cell>
          <cell r="E364" t="str">
            <v>Harnanan</v>
          </cell>
          <cell r="F364" t="str">
            <v>CHGMG</v>
          </cell>
          <cell r="G364" t="str">
            <v>Specialist, Change Management</v>
          </cell>
          <cell r="H364" t="str">
            <v>620</v>
          </cell>
          <cell r="I364" t="str">
            <v>Human Resources</v>
          </cell>
          <cell r="J364" t="str">
            <v>Full Time - Permanent</v>
          </cell>
          <cell r="K364" t="str">
            <v>SPECMG</v>
          </cell>
          <cell r="L364" t="str">
            <v>Specialist, Change Management</v>
          </cell>
          <cell r="M364" t="str">
            <v>N</v>
          </cell>
          <cell r="N364" t="str">
            <v>P</v>
          </cell>
          <cell r="O364">
            <v>35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0.55000000000000004</v>
          </cell>
          <cell r="U364" t="str">
            <v>620</v>
          </cell>
          <cell r="V364" t="str">
            <v>101</v>
          </cell>
          <cell r="W364" t="str">
            <v>5615</v>
          </cell>
          <cell r="X364" t="str">
            <v>5615</v>
          </cell>
          <cell r="Y364" t="str">
            <v>5615</v>
          </cell>
          <cell r="Z364" t="str">
            <v>5615</v>
          </cell>
        </row>
        <row r="365">
          <cell r="B365" t="str">
            <v>10852</v>
          </cell>
          <cell r="C365" t="str">
            <v>Henry Winter</v>
          </cell>
          <cell r="D365" t="str">
            <v>HENRY</v>
          </cell>
          <cell r="E365" t="str">
            <v>WINTER</v>
          </cell>
          <cell r="F365" t="str">
            <v>MEREL</v>
          </cell>
          <cell r="G365" t="str">
            <v>Manager, Employee Relations</v>
          </cell>
          <cell r="H365" t="str">
            <v>620</v>
          </cell>
          <cell r="I365" t="str">
            <v>Human Resources</v>
          </cell>
          <cell r="J365" t="str">
            <v>Full Time - Permanent</v>
          </cell>
          <cell r="K365" t="str">
            <v>MER</v>
          </cell>
          <cell r="L365" t="str">
            <v>Manager, Employee Relations</v>
          </cell>
          <cell r="M365" t="str">
            <v>N</v>
          </cell>
          <cell r="N365" t="str">
            <v>P</v>
          </cell>
          <cell r="O365">
            <v>35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0.55000000000000004</v>
          </cell>
          <cell r="U365" t="str">
            <v>620</v>
          </cell>
          <cell r="V365" t="str">
            <v>101</v>
          </cell>
          <cell r="W365" t="str">
            <v>5610</v>
          </cell>
          <cell r="X365" t="str">
            <v>5610</v>
          </cell>
          <cell r="Y365" t="str">
            <v>5610</v>
          </cell>
          <cell r="Z365" t="str">
            <v>5610</v>
          </cell>
        </row>
        <row r="366">
          <cell r="B366" t="str">
            <v>10211</v>
          </cell>
          <cell r="C366" t="str">
            <v>Janet Rinieri</v>
          </cell>
          <cell r="D366" t="str">
            <v>JANET</v>
          </cell>
          <cell r="E366" t="str">
            <v>RINIERI</v>
          </cell>
          <cell r="F366" t="str">
            <v>CLKMAI</v>
          </cell>
          <cell r="G366" t="str">
            <v>Maintenance Clerk</v>
          </cell>
          <cell r="H366" t="str">
            <v>650</v>
          </cell>
          <cell r="I366" t="str">
            <v>Facilities - General</v>
          </cell>
          <cell r="J366" t="str">
            <v>Full Time - Permanent</v>
          </cell>
          <cell r="K366" t="str">
            <v>MCLK</v>
          </cell>
          <cell r="L366" t="str">
            <v>Maintenance Clerk</v>
          </cell>
          <cell r="M366" t="str">
            <v>B</v>
          </cell>
          <cell r="N366" t="str">
            <v>W</v>
          </cell>
          <cell r="O366">
            <v>40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0.55000000000000004</v>
          </cell>
          <cell r="U366" t="str">
            <v>650</v>
          </cell>
          <cell r="V366" t="str">
            <v>101</v>
          </cell>
          <cell r="W366" t="str">
            <v>5675</v>
          </cell>
          <cell r="X366" t="str">
            <v>5675</v>
          </cell>
          <cell r="Y366" t="str">
            <v>5675</v>
          </cell>
          <cell r="Z366" t="str">
            <v>5675</v>
          </cell>
        </row>
        <row r="367">
          <cell r="B367" t="str">
            <v>10274</v>
          </cell>
          <cell r="C367" t="str">
            <v>Mark Warelis</v>
          </cell>
          <cell r="D367" t="str">
            <v>MARK</v>
          </cell>
          <cell r="E367" t="str">
            <v>WARELIS</v>
          </cell>
          <cell r="F367" t="str">
            <v>LHFAC</v>
          </cell>
          <cell r="G367" t="str">
            <v>Lead Hand Facilities Maintainer</v>
          </cell>
          <cell r="H367" t="str">
            <v>650</v>
          </cell>
          <cell r="I367" t="str">
            <v>Facilities - General</v>
          </cell>
          <cell r="J367" t="str">
            <v>Full Time - Permanent</v>
          </cell>
          <cell r="K367" t="str">
            <v>LHFAC</v>
          </cell>
          <cell r="L367" t="str">
            <v>Lead Hand Facilities Maintainer</v>
          </cell>
          <cell r="M367" t="str">
            <v>B</v>
          </cell>
          <cell r="N367" t="str">
            <v>W</v>
          </cell>
          <cell r="O367">
            <v>40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0.55000000000000004</v>
          </cell>
          <cell r="U367" t="str">
            <v>650</v>
          </cell>
          <cell r="V367" t="str">
            <v>101</v>
          </cell>
          <cell r="W367" t="str">
            <v>5675</v>
          </cell>
          <cell r="X367" t="str">
            <v>5675</v>
          </cell>
          <cell r="Y367" t="str">
            <v>5675</v>
          </cell>
          <cell r="Z367" t="str">
            <v>5675</v>
          </cell>
        </row>
        <row r="368">
          <cell r="B368" t="str">
            <v>10275</v>
          </cell>
          <cell r="C368" t="str">
            <v>Gilles Mongrain</v>
          </cell>
          <cell r="D368" t="str">
            <v>GILLES</v>
          </cell>
          <cell r="E368" t="str">
            <v>MONGRAIN</v>
          </cell>
          <cell r="F368" t="str">
            <v>FACMA1</v>
          </cell>
          <cell r="G368" t="str">
            <v>Facilities Maintainer</v>
          </cell>
          <cell r="H368" t="str">
            <v>650</v>
          </cell>
          <cell r="I368" t="str">
            <v>Facilities - General</v>
          </cell>
          <cell r="J368" t="str">
            <v>Full Time - Permanent</v>
          </cell>
          <cell r="K368" t="str">
            <v>FACM</v>
          </cell>
          <cell r="L368" t="str">
            <v>Facilities Maintainer</v>
          </cell>
          <cell r="M368" t="str">
            <v>B</v>
          </cell>
          <cell r="N368" t="str">
            <v>W</v>
          </cell>
          <cell r="O368">
            <v>40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0.55000000000000004</v>
          </cell>
          <cell r="U368" t="str">
            <v>650</v>
          </cell>
          <cell r="V368" t="str">
            <v>101</v>
          </cell>
          <cell r="W368" t="str">
            <v>5675</v>
          </cell>
          <cell r="X368" t="str">
            <v>5675</v>
          </cell>
          <cell r="Y368" t="str">
            <v>5675</v>
          </cell>
          <cell r="Z368" t="str">
            <v>5675</v>
          </cell>
        </row>
        <row r="369">
          <cell r="B369" t="str">
            <v>10277</v>
          </cell>
          <cell r="C369" t="str">
            <v>Sam Gentile</v>
          </cell>
          <cell r="D369" t="str">
            <v>SAM</v>
          </cell>
          <cell r="E369" t="str">
            <v>GENTILE</v>
          </cell>
          <cell r="F369" t="str">
            <v>FACMA1</v>
          </cell>
          <cell r="G369" t="str">
            <v>Facilities Maintainer</v>
          </cell>
          <cell r="H369" t="str">
            <v>650</v>
          </cell>
          <cell r="I369" t="str">
            <v>Facilities - General</v>
          </cell>
          <cell r="J369" t="str">
            <v>Full Time - Permanent</v>
          </cell>
          <cell r="K369" t="str">
            <v>FACM</v>
          </cell>
          <cell r="L369" t="str">
            <v>Facilities Maintainer</v>
          </cell>
          <cell r="M369" t="str">
            <v>B</v>
          </cell>
          <cell r="N369" t="str">
            <v>W</v>
          </cell>
          <cell r="O369">
            <v>40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0.55000000000000004</v>
          </cell>
          <cell r="U369" t="str">
            <v>650</v>
          </cell>
          <cell r="V369" t="str">
            <v>101</v>
          </cell>
          <cell r="W369" t="str">
            <v>5675</v>
          </cell>
          <cell r="X369" t="str">
            <v>5675</v>
          </cell>
          <cell r="Y369" t="str">
            <v>5675</v>
          </cell>
          <cell r="Z369" t="str">
            <v>5675</v>
          </cell>
        </row>
        <row r="370">
          <cell r="B370" t="str">
            <v>10284</v>
          </cell>
          <cell r="C370" t="str">
            <v>Evanthia Ikonomidis</v>
          </cell>
          <cell r="D370" t="str">
            <v>EVANTHIA</v>
          </cell>
          <cell r="E370" t="str">
            <v>IKONOMIDIS</v>
          </cell>
          <cell r="F370" t="str">
            <v>CLEA</v>
          </cell>
          <cell r="G370" t="str">
            <v>Cleaner</v>
          </cell>
          <cell r="H370" t="str">
            <v>650</v>
          </cell>
          <cell r="I370" t="str">
            <v>Facilities - General</v>
          </cell>
          <cell r="J370" t="str">
            <v>Full Time - Permanent</v>
          </cell>
          <cell r="K370" t="str">
            <v>CLN</v>
          </cell>
          <cell r="L370" t="str">
            <v>Cleaner</v>
          </cell>
          <cell r="M370" t="str">
            <v>B</v>
          </cell>
          <cell r="N370" t="str">
            <v>W</v>
          </cell>
          <cell r="O370">
            <v>22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0.55000000000000004</v>
          </cell>
          <cell r="U370" t="str">
            <v>650</v>
          </cell>
          <cell r="V370" t="str">
            <v>101</v>
          </cell>
          <cell r="W370" t="str">
            <v>5675</v>
          </cell>
          <cell r="X370" t="str">
            <v>5675</v>
          </cell>
          <cell r="Y370" t="str">
            <v>5675</v>
          </cell>
          <cell r="Z370" t="str">
            <v>5675</v>
          </cell>
        </row>
        <row r="371">
          <cell r="B371" t="str">
            <v>10289</v>
          </cell>
          <cell r="C371" t="str">
            <v>Cindy Rogerson</v>
          </cell>
          <cell r="D371" t="str">
            <v>CINDY</v>
          </cell>
          <cell r="E371" t="str">
            <v>ROGERSON</v>
          </cell>
          <cell r="F371" t="str">
            <v>CLEA</v>
          </cell>
          <cell r="G371" t="str">
            <v>Cleaner</v>
          </cell>
          <cell r="H371" t="str">
            <v>650</v>
          </cell>
          <cell r="I371" t="str">
            <v>Facilities - General</v>
          </cell>
          <cell r="J371" t="str">
            <v>Full Time - Permanent</v>
          </cell>
          <cell r="K371" t="str">
            <v>CLN</v>
          </cell>
          <cell r="L371" t="str">
            <v>Cleaner</v>
          </cell>
          <cell r="M371" t="str">
            <v>B</v>
          </cell>
          <cell r="N371" t="str">
            <v>W</v>
          </cell>
          <cell r="O371">
            <v>22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0.55000000000000004</v>
          </cell>
          <cell r="U371" t="str">
            <v>650</v>
          </cell>
          <cell r="V371" t="str">
            <v>101</v>
          </cell>
          <cell r="W371" t="str">
            <v>5675</v>
          </cell>
          <cell r="X371" t="str">
            <v>5675</v>
          </cell>
          <cell r="Y371" t="str">
            <v>5675</v>
          </cell>
          <cell r="Z371" t="str">
            <v>5675</v>
          </cell>
        </row>
        <row r="372">
          <cell r="B372" t="str">
            <v>10290</v>
          </cell>
          <cell r="C372" t="str">
            <v>Mikel Schneider</v>
          </cell>
          <cell r="D372" t="str">
            <v>MIKEL</v>
          </cell>
          <cell r="E372" t="str">
            <v>SCHNEIDER</v>
          </cell>
          <cell r="F372" t="str">
            <v>FACMA1</v>
          </cell>
          <cell r="G372" t="str">
            <v>Facilities Maintainer</v>
          </cell>
          <cell r="H372" t="str">
            <v>650</v>
          </cell>
          <cell r="I372" t="str">
            <v>Facilities - General</v>
          </cell>
          <cell r="J372" t="str">
            <v>Full Time - Permanent</v>
          </cell>
          <cell r="K372" t="str">
            <v>FACM</v>
          </cell>
          <cell r="L372" t="str">
            <v>Facilities Maintainer</v>
          </cell>
          <cell r="M372" t="str">
            <v>B</v>
          </cell>
          <cell r="N372" t="str">
            <v>W</v>
          </cell>
          <cell r="O372">
            <v>40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0.55000000000000004</v>
          </cell>
          <cell r="U372" t="str">
            <v>650</v>
          </cell>
          <cell r="V372" t="str">
            <v>101</v>
          </cell>
          <cell r="W372" t="str">
            <v>5675</v>
          </cell>
          <cell r="X372" t="str">
            <v>5675</v>
          </cell>
          <cell r="Y372" t="str">
            <v>5675</v>
          </cell>
          <cell r="Z372" t="str">
            <v>5675</v>
          </cell>
        </row>
        <row r="373">
          <cell r="B373" t="str">
            <v>10860</v>
          </cell>
          <cell r="C373" t="str">
            <v>Joe Gerrior</v>
          </cell>
          <cell r="D373" t="str">
            <v>Joe</v>
          </cell>
          <cell r="E373" t="str">
            <v>Gerrior</v>
          </cell>
          <cell r="F373" t="str">
            <v>MFAC</v>
          </cell>
          <cell r="G373" t="str">
            <v>Manager, Facilities</v>
          </cell>
          <cell r="H373" t="str">
            <v>650</v>
          </cell>
          <cell r="I373" t="str">
            <v>Facilities - General</v>
          </cell>
          <cell r="J373" t="str">
            <v>Full Time - Permanent</v>
          </cell>
          <cell r="K373" t="str">
            <v>MFAC</v>
          </cell>
          <cell r="L373" t="str">
            <v>Manager, Facilities</v>
          </cell>
          <cell r="M373" t="str">
            <v>N</v>
          </cell>
          <cell r="N373" t="str">
            <v>P</v>
          </cell>
          <cell r="O373">
            <v>40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0.55000000000000004</v>
          </cell>
          <cell r="U373" t="str">
            <v>650</v>
          </cell>
          <cell r="V373" t="str">
            <v>101</v>
          </cell>
          <cell r="W373" t="str">
            <v>5675</v>
          </cell>
          <cell r="X373" t="str">
            <v>5675</v>
          </cell>
          <cell r="Y373" t="str">
            <v>5675</v>
          </cell>
          <cell r="Z373" t="str">
            <v>5675</v>
          </cell>
        </row>
        <row r="374">
          <cell r="B374" t="str">
            <v>10018</v>
          </cell>
          <cell r="C374" t="str">
            <v>Valerie Mckenna</v>
          </cell>
          <cell r="D374" t="str">
            <v>VALERIE</v>
          </cell>
          <cell r="E374" t="str">
            <v>MCKENNA</v>
          </cell>
          <cell r="F374" t="str">
            <v>PRCLE</v>
          </cell>
          <cell r="G374" t="str">
            <v>Public Relations Clerk</v>
          </cell>
          <cell r="H374" t="str">
            <v>680</v>
          </cell>
          <cell r="I374" t="str">
            <v>Corporate Communications</v>
          </cell>
          <cell r="J374" t="str">
            <v>Full Time - Permanent</v>
          </cell>
          <cell r="K374" t="str">
            <v>PRCLK</v>
          </cell>
          <cell r="L374" t="str">
            <v>Public Relations Clerk</v>
          </cell>
          <cell r="M374" t="str">
            <v>B</v>
          </cell>
          <cell r="N374" t="str">
            <v>W</v>
          </cell>
          <cell r="O374">
            <v>35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0.55000000000000004</v>
          </cell>
          <cell r="U374" t="str">
            <v>680</v>
          </cell>
          <cell r="V374" t="str">
            <v>101</v>
          </cell>
          <cell r="W374" t="str">
            <v>5615</v>
          </cell>
          <cell r="X374" t="str">
            <v>5615</v>
          </cell>
          <cell r="Y374" t="str">
            <v>5615</v>
          </cell>
          <cell r="Z374" t="str">
            <v>5615</v>
          </cell>
        </row>
        <row r="375">
          <cell r="B375" t="str">
            <v>10224</v>
          </cell>
          <cell r="C375" t="str">
            <v>Sheri Ojero</v>
          </cell>
          <cell r="D375" t="str">
            <v>SHERI</v>
          </cell>
          <cell r="E375" t="str">
            <v>OJERO</v>
          </cell>
          <cell r="F375" t="str">
            <v>SPCOMM</v>
          </cell>
          <cell r="G375" t="str">
            <v>Specialist, Communications</v>
          </cell>
          <cell r="H375" t="str">
            <v>680</v>
          </cell>
          <cell r="I375" t="str">
            <v>Corporate Communications</v>
          </cell>
          <cell r="J375" t="str">
            <v>Full Time - Permanent</v>
          </cell>
          <cell r="K375" t="str">
            <v>SPECOM</v>
          </cell>
          <cell r="L375" t="str">
            <v>Specialist, Communications</v>
          </cell>
          <cell r="M375" t="str">
            <v>N</v>
          </cell>
          <cell r="N375" t="str">
            <v>P</v>
          </cell>
          <cell r="O375">
            <v>35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0.55000000000000004</v>
          </cell>
          <cell r="U375" t="str">
            <v>680</v>
          </cell>
          <cell r="V375" t="str">
            <v>101</v>
          </cell>
          <cell r="W375" t="str">
            <v>5615</v>
          </cell>
          <cell r="X375" t="str">
            <v>5615</v>
          </cell>
          <cell r="Y375" t="str">
            <v>5615</v>
          </cell>
          <cell r="Z375" t="str">
            <v>5615</v>
          </cell>
        </row>
        <row r="376">
          <cell r="B376" t="str">
            <v>10454</v>
          </cell>
          <cell r="C376" t="str">
            <v>Sandra Manners</v>
          </cell>
          <cell r="D376" t="str">
            <v>SANDRA</v>
          </cell>
          <cell r="E376" t="str">
            <v>MANNERS</v>
          </cell>
          <cell r="F376" t="str">
            <v>DCORPC</v>
          </cell>
          <cell r="G376" t="str">
            <v>Director, Corporate Communications</v>
          </cell>
          <cell r="H376" t="str">
            <v>680</v>
          </cell>
          <cell r="I376" t="str">
            <v>Corporate Communications</v>
          </cell>
          <cell r="J376" t="str">
            <v>Full Time - Permanent</v>
          </cell>
          <cell r="K376" t="str">
            <v>DCCOMM</v>
          </cell>
          <cell r="L376" t="str">
            <v>Director, Corporate Communications</v>
          </cell>
          <cell r="M376" t="str">
            <v>N</v>
          </cell>
          <cell r="N376" t="str">
            <v>P</v>
          </cell>
          <cell r="O376">
            <v>35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0.55000000000000004</v>
          </cell>
          <cell r="U376" t="str">
            <v>680</v>
          </cell>
          <cell r="V376" t="str">
            <v>101</v>
          </cell>
          <cell r="W376" t="str">
            <v>5610</v>
          </cell>
          <cell r="X376" t="str">
            <v>5610</v>
          </cell>
          <cell r="Y376" t="str">
            <v>5610</v>
          </cell>
          <cell r="Z376" t="str">
            <v>5610</v>
          </cell>
        </row>
        <row r="377">
          <cell r="B377" t="str">
            <v>New 2011-1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 t="str">
            <v>Manager Regulatory Operations</v>
          </cell>
          <cell r="H377" t="str">
            <v>201</v>
          </cell>
          <cell r="I377" t="str">
            <v>Regulatory Services</v>
          </cell>
          <cell r="J377" t="str">
            <v>Full Time - Permanent</v>
          </cell>
          <cell r="K377">
            <v>0</v>
          </cell>
          <cell r="L377" t="str">
            <v>Manager Regulatory Operations</v>
          </cell>
          <cell r="M377" t="str">
            <v>N</v>
          </cell>
          <cell r="N377" t="str">
            <v>P</v>
          </cell>
          <cell r="O377">
            <v>35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0.55000000000000004</v>
          </cell>
          <cell r="U377" t="str">
            <v>201</v>
          </cell>
          <cell r="V377" t="str">
            <v>101</v>
          </cell>
          <cell r="W377" t="str">
            <v>5610</v>
          </cell>
          <cell r="X377" t="str">
            <v>5610</v>
          </cell>
          <cell r="Y377" t="str">
            <v>5610</v>
          </cell>
          <cell r="Z377" t="str">
            <v>5610</v>
          </cell>
        </row>
        <row r="378">
          <cell r="B378" t="str">
            <v>New 2011-2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 t="str">
            <v>Rates Analyst</v>
          </cell>
          <cell r="H378" t="str">
            <v>201</v>
          </cell>
          <cell r="I378" t="str">
            <v>Regulatory Services</v>
          </cell>
          <cell r="J378" t="str">
            <v>Full Time - Permanent</v>
          </cell>
          <cell r="K378">
            <v>0</v>
          </cell>
          <cell r="L378" t="str">
            <v>Rates Analyst</v>
          </cell>
          <cell r="M378" t="str">
            <v>B</v>
          </cell>
          <cell r="N378" t="str">
            <v>W</v>
          </cell>
          <cell r="O378">
            <v>35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0.5</v>
          </cell>
          <cell r="U378" t="str">
            <v>201</v>
          </cell>
          <cell r="V378" t="str">
            <v>101</v>
          </cell>
          <cell r="W378" t="str">
            <v>5615</v>
          </cell>
          <cell r="X378" t="str">
            <v>5615</v>
          </cell>
          <cell r="Y378" t="str">
            <v>5615</v>
          </cell>
          <cell r="Z378" t="str">
            <v>5615</v>
          </cell>
        </row>
        <row r="379">
          <cell r="B379" t="str">
            <v>New 2011-3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 t="str">
            <v>Rates Analyst</v>
          </cell>
          <cell r="H379" t="str">
            <v>201</v>
          </cell>
          <cell r="I379" t="str">
            <v>Regulatory Services</v>
          </cell>
          <cell r="J379" t="str">
            <v>Full Time - Permanent</v>
          </cell>
          <cell r="K379">
            <v>0</v>
          </cell>
          <cell r="L379" t="str">
            <v>Rates Analyst</v>
          </cell>
          <cell r="M379" t="str">
            <v>B</v>
          </cell>
          <cell r="N379" t="str">
            <v>W</v>
          </cell>
          <cell r="O379">
            <v>35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0.5</v>
          </cell>
          <cell r="U379" t="str">
            <v>201</v>
          </cell>
          <cell r="V379" t="str">
            <v>101</v>
          </cell>
          <cell r="W379" t="str">
            <v>5615</v>
          </cell>
          <cell r="X379" t="str">
            <v>5615</v>
          </cell>
          <cell r="Y379" t="str">
            <v>5615</v>
          </cell>
          <cell r="Z379" t="str">
            <v>5615</v>
          </cell>
        </row>
        <row r="380">
          <cell r="B380" t="str">
            <v>New 2011-4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 t="str">
            <v>Financial Advisor/Modeller</v>
          </cell>
          <cell r="H380" t="str">
            <v>205</v>
          </cell>
          <cell r="I380" t="str">
            <v>Financial Services</v>
          </cell>
          <cell r="J380" t="str">
            <v>Full Time - Permanent</v>
          </cell>
          <cell r="K380">
            <v>0</v>
          </cell>
          <cell r="L380" t="str">
            <v>Financial Advisor/Modeller</v>
          </cell>
          <cell r="M380" t="str">
            <v>N</v>
          </cell>
          <cell r="N380" t="str">
            <v>P</v>
          </cell>
          <cell r="O380">
            <v>35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0.55000000000000004</v>
          </cell>
          <cell r="U380" t="str">
            <v>205</v>
          </cell>
          <cell r="V380" t="str">
            <v>101</v>
          </cell>
          <cell r="W380" t="str">
            <v>5615</v>
          </cell>
          <cell r="X380" t="str">
            <v>5615</v>
          </cell>
          <cell r="Y380" t="str">
            <v>5615</v>
          </cell>
          <cell r="Z380" t="str">
            <v>5615</v>
          </cell>
        </row>
        <row r="381">
          <cell r="B381" t="str">
            <v>New 2011-5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 t="str">
            <v>General Clerk</v>
          </cell>
          <cell r="H381" t="str">
            <v>205</v>
          </cell>
          <cell r="I381" t="str">
            <v>Financial Services</v>
          </cell>
          <cell r="J381" t="str">
            <v>Full Time - Permanent</v>
          </cell>
          <cell r="K381">
            <v>0</v>
          </cell>
          <cell r="L381" t="str">
            <v>General Clerk</v>
          </cell>
          <cell r="M381" t="str">
            <v>B</v>
          </cell>
          <cell r="N381" t="str">
            <v>W</v>
          </cell>
          <cell r="O381">
            <v>35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0.5</v>
          </cell>
          <cell r="U381" t="str">
            <v>205</v>
          </cell>
          <cell r="V381" t="str">
            <v>101</v>
          </cell>
          <cell r="W381" t="str">
            <v>5615</v>
          </cell>
          <cell r="X381" t="str">
            <v>5615</v>
          </cell>
          <cell r="Y381" t="str">
            <v>5615</v>
          </cell>
          <cell r="Z381" t="str">
            <v>5615</v>
          </cell>
        </row>
        <row r="382">
          <cell r="B382" t="str">
            <v>Bud2010-1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 t="str">
            <v>Senior Progammer Analyst -R. Rohr Replacement</v>
          </cell>
          <cell r="H382" t="str">
            <v>210</v>
          </cell>
          <cell r="I382" t="str">
            <v>Business Applications</v>
          </cell>
          <cell r="J382" t="str">
            <v>Full Time - Permanent</v>
          </cell>
          <cell r="K382">
            <v>0</v>
          </cell>
          <cell r="L382" t="str">
            <v>Senior Progammer Analyst -R. Rohr Replacement</v>
          </cell>
          <cell r="M382" t="str">
            <v>N</v>
          </cell>
          <cell r="N382" t="str">
            <v>W</v>
          </cell>
          <cell r="O382">
            <v>35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0.55000000000000004</v>
          </cell>
          <cell r="U382" t="str">
            <v>210</v>
          </cell>
          <cell r="V382" t="str">
            <v>101</v>
          </cell>
          <cell r="W382" t="str">
            <v>9098</v>
          </cell>
          <cell r="X382" t="str">
            <v>9098</v>
          </cell>
          <cell r="Y382" t="str">
            <v>9098</v>
          </cell>
          <cell r="Z382" t="str">
            <v>9098</v>
          </cell>
        </row>
        <row r="383">
          <cell r="B383" t="str">
            <v>New 2011-6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 t="str">
            <v>IFS Subject Matter Expert</v>
          </cell>
          <cell r="H383" t="str">
            <v>212</v>
          </cell>
          <cell r="I383" t="str">
            <v>Business Projects</v>
          </cell>
          <cell r="J383" t="str">
            <v>Full Time - Permanent</v>
          </cell>
          <cell r="K383">
            <v>0</v>
          </cell>
          <cell r="L383" t="str">
            <v>IFS Subject Matter Expert</v>
          </cell>
          <cell r="M383" t="str">
            <v>N</v>
          </cell>
          <cell r="N383" t="str">
            <v>P</v>
          </cell>
          <cell r="O383">
            <v>35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0.55000000000000004</v>
          </cell>
          <cell r="U383" t="str">
            <v>212</v>
          </cell>
          <cell r="V383" t="str">
            <v>101</v>
          </cell>
          <cell r="W383" t="str">
            <v>5615</v>
          </cell>
          <cell r="X383" t="str">
            <v>5615</v>
          </cell>
          <cell r="Y383">
            <v>9092</v>
          </cell>
          <cell r="Z383">
            <v>9092</v>
          </cell>
        </row>
        <row r="384">
          <cell r="B384" t="str">
            <v>Bud2010-2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 t="str">
            <v>Manager, Security</v>
          </cell>
          <cell r="H384" t="str">
            <v>213</v>
          </cell>
          <cell r="I384" t="str">
            <v>Cyber Security</v>
          </cell>
          <cell r="J384" t="str">
            <v>Full Time - Permanent</v>
          </cell>
          <cell r="K384">
            <v>0</v>
          </cell>
          <cell r="L384" t="str">
            <v>Manager, Security</v>
          </cell>
          <cell r="M384" t="str">
            <v>N</v>
          </cell>
          <cell r="N384" t="str">
            <v>P</v>
          </cell>
          <cell r="O384">
            <v>35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0.55000000000000004</v>
          </cell>
          <cell r="U384" t="str">
            <v>213</v>
          </cell>
          <cell r="V384" t="str">
            <v>101</v>
          </cell>
          <cell r="W384" t="str">
            <v>9099</v>
          </cell>
          <cell r="X384" t="str">
            <v>9099</v>
          </cell>
          <cell r="Y384">
            <v>9093</v>
          </cell>
          <cell r="Z384">
            <v>9093</v>
          </cell>
        </row>
        <row r="385">
          <cell r="B385" t="str">
            <v>Bud2010-3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 t="str">
            <v>Security Analyst</v>
          </cell>
          <cell r="H385" t="str">
            <v>213</v>
          </cell>
          <cell r="I385" t="str">
            <v>Cyber Security</v>
          </cell>
          <cell r="J385" t="str">
            <v>Full Time - Permanent</v>
          </cell>
          <cell r="K385">
            <v>0</v>
          </cell>
          <cell r="L385" t="str">
            <v>Security Analyst</v>
          </cell>
          <cell r="M385" t="str">
            <v>N</v>
          </cell>
          <cell r="N385" t="str">
            <v>P</v>
          </cell>
          <cell r="O385">
            <v>35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0.55000000000000004</v>
          </cell>
          <cell r="U385" t="str">
            <v>213</v>
          </cell>
          <cell r="V385" t="str">
            <v>101</v>
          </cell>
          <cell r="W385" t="str">
            <v>9099</v>
          </cell>
          <cell r="X385" t="str">
            <v>9099</v>
          </cell>
          <cell r="Y385">
            <v>9093</v>
          </cell>
          <cell r="Z385">
            <v>9093</v>
          </cell>
        </row>
        <row r="386">
          <cell r="B386" t="str">
            <v>New 2011-7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 t="str">
            <v>Manager, Engineering Applications</v>
          </cell>
          <cell r="H386" t="str">
            <v>214</v>
          </cell>
          <cell r="I386" t="str">
            <v>Engineering applications</v>
          </cell>
          <cell r="J386" t="str">
            <v>Full Time - Permanent</v>
          </cell>
          <cell r="K386">
            <v>0</v>
          </cell>
          <cell r="L386" t="str">
            <v>Manager, Engineering Applications</v>
          </cell>
          <cell r="M386" t="str">
            <v>N</v>
          </cell>
          <cell r="N386" t="str">
            <v>P</v>
          </cell>
          <cell r="O386">
            <v>35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0.55000000000000004</v>
          </cell>
          <cell r="U386" t="str">
            <v>214</v>
          </cell>
          <cell r="V386" t="str">
            <v>101</v>
          </cell>
          <cell r="W386" t="str">
            <v>9098</v>
          </cell>
          <cell r="X386" t="str">
            <v>9098</v>
          </cell>
          <cell r="Y386">
            <v>9094</v>
          </cell>
          <cell r="Z386">
            <v>9094</v>
          </cell>
        </row>
        <row r="387">
          <cell r="B387" t="str">
            <v>New 2011-8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 t="str">
            <v>Engineering Application Specialist</v>
          </cell>
          <cell r="H387" t="str">
            <v>214</v>
          </cell>
          <cell r="I387" t="str">
            <v>Engineering applications</v>
          </cell>
          <cell r="J387" t="str">
            <v>Full Time - Permanent</v>
          </cell>
          <cell r="K387">
            <v>0</v>
          </cell>
          <cell r="L387" t="str">
            <v>Engineering Application Specialist</v>
          </cell>
          <cell r="M387" t="str">
            <v>N</v>
          </cell>
          <cell r="N387" t="str">
            <v>P</v>
          </cell>
          <cell r="O387">
            <v>35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0.55000000000000004</v>
          </cell>
          <cell r="U387" t="str">
            <v>214</v>
          </cell>
          <cell r="V387" t="str">
            <v>101</v>
          </cell>
          <cell r="W387" t="str">
            <v>9098</v>
          </cell>
          <cell r="X387" t="str">
            <v>9098</v>
          </cell>
          <cell r="Y387">
            <v>9094</v>
          </cell>
          <cell r="Z387">
            <v>9094</v>
          </cell>
        </row>
        <row r="388">
          <cell r="B388" t="str">
            <v>New 2011-9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 t="str">
            <v>Data Warehousing Specialist</v>
          </cell>
          <cell r="H388" t="str">
            <v>214</v>
          </cell>
          <cell r="I388" t="str">
            <v>Engineering applications</v>
          </cell>
          <cell r="J388" t="str">
            <v>Full Time - Permanent</v>
          </cell>
          <cell r="K388">
            <v>0</v>
          </cell>
          <cell r="L388" t="str">
            <v>Data Warehousing Specialist</v>
          </cell>
          <cell r="M388" t="str">
            <v>N</v>
          </cell>
          <cell r="N388" t="str">
            <v>P</v>
          </cell>
          <cell r="O388">
            <v>35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0.55000000000000004</v>
          </cell>
          <cell r="U388" t="str">
            <v>214</v>
          </cell>
          <cell r="V388" t="str">
            <v>101</v>
          </cell>
          <cell r="W388" t="str">
            <v>9098</v>
          </cell>
          <cell r="X388" t="str">
            <v>9098</v>
          </cell>
          <cell r="Y388">
            <v>9094</v>
          </cell>
          <cell r="Z388">
            <v>9094</v>
          </cell>
        </row>
        <row r="389">
          <cell r="B389" t="str">
            <v>New 2011-10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 t="str">
            <v>Head billing clerk</v>
          </cell>
          <cell r="H389" t="str">
            <v>302</v>
          </cell>
          <cell r="I389" t="str">
            <v>Customer Care - Billing</v>
          </cell>
          <cell r="J389" t="str">
            <v>Full Time - Permanent</v>
          </cell>
          <cell r="K389">
            <v>0</v>
          </cell>
          <cell r="L389" t="str">
            <v>Head billing clerk</v>
          </cell>
          <cell r="M389" t="str">
            <v>B</v>
          </cell>
          <cell r="N389" t="str">
            <v>W</v>
          </cell>
          <cell r="O389">
            <v>35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0.5</v>
          </cell>
          <cell r="U389" t="str">
            <v>302</v>
          </cell>
          <cell r="V389" t="str">
            <v>101</v>
          </cell>
          <cell r="W389" t="str">
            <v>9909</v>
          </cell>
          <cell r="X389" t="str">
            <v>9909</v>
          </cell>
          <cell r="Y389" t="str">
            <v>9909</v>
          </cell>
          <cell r="Z389" t="str">
            <v>9909</v>
          </cell>
        </row>
        <row r="390">
          <cell r="B390" t="str">
            <v>New 2011-14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 t="str">
            <v>New Billing clerk</v>
          </cell>
          <cell r="H390" t="str">
            <v>302</v>
          </cell>
          <cell r="I390" t="str">
            <v>Customer Care - Billing</v>
          </cell>
          <cell r="J390" t="str">
            <v>Full Time - Permanent</v>
          </cell>
          <cell r="K390">
            <v>0</v>
          </cell>
          <cell r="L390" t="str">
            <v>New Billing clerk</v>
          </cell>
          <cell r="M390" t="str">
            <v>B</v>
          </cell>
          <cell r="N390" t="str">
            <v>W</v>
          </cell>
          <cell r="O390">
            <v>35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0.5</v>
          </cell>
          <cell r="U390" t="str">
            <v>302</v>
          </cell>
          <cell r="V390" t="str">
            <v>101</v>
          </cell>
          <cell r="W390" t="str">
            <v>9909</v>
          </cell>
          <cell r="X390" t="str">
            <v>9909</v>
          </cell>
          <cell r="Y390" t="str">
            <v>9909</v>
          </cell>
          <cell r="Z390" t="str">
            <v>9909</v>
          </cell>
        </row>
        <row r="391">
          <cell r="B391" t="str">
            <v>New 2011-15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 t="str">
            <v>Supervisor, Back Office</v>
          </cell>
          <cell r="H391" t="str">
            <v>303</v>
          </cell>
          <cell r="I391" t="str">
            <v>Customer Care - Customer Service</v>
          </cell>
          <cell r="J391" t="str">
            <v>Full Time - Permanent</v>
          </cell>
          <cell r="K391">
            <v>0</v>
          </cell>
          <cell r="L391" t="str">
            <v>Supervisor, Back Office</v>
          </cell>
          <cell r="M391" t="str">
            <v>N</v>
          </cell>
          <cell r="N391" t="str">
            <v>P</v>
          </cell>
          <cell r="O391">
            <v>35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0.55000000000000004</v>
          </cell>
          <cell r="U391" t="str">
            <v>303</v>
          </cell>
          <cell r="V391" t="str">
            <v>101</v>
          </cell>
          <cell r="W391" t="str">
            <v>9909</v>
          </cell>
          <cell r="X391" t="str">
            <v>9909</v>
          </cell>
          <cell r="Y391" t="str">
            <v>9909</v>
          </cell>
          <cell r="Z391" t="str">
            <v>9909</v>
          </cell>
        </row>
        <row r="392">
          <cell r="B392" t="str">
            <v>Bud2010-4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 t="str">
            <v>Customer Service Representative</v>
          </cell>
          <cell r="H392" t="str">
            <v>303</v>
          </cell>
          <cell r="I392" t="str">
            <v>Customer Care - Customer Service</v>
          </cell>
          <cell r="J392" t="str">
            <v>Full Time - Permanent</v>
          </cell>
          <cell r="K392">
            <v>0</v>
          </cell>
          <cell r="L392" t="str">
            <v>Customer Service Representative</v>
          </cell>
          <cell r="M392" t="str">
            <v>B</v>
          </cell>
          <cell r="N392" t="str">
            <v>W</v>
          </cell>
          <cell r="O392">
            <v>35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0.5</v>
          </cell>
          <cell r="U392" t="str">
            <v>303</v>
          </cell>
          <cell r="V392" t="str">
            <v>102</v>
          </cell>
          <cell r="W392" t="str">
            <v>9909</v>
          </cell>
          <cell r="X392" t="str">
            <v>9909</v>
          </cell>
          <cell r="Y392" t="str">
            <v>9909</v>
          </cell>
          <cell r="Z392" t="str">
            <v>9909</v>
          </cell>
        </row>
        <row r="393">
          <cell r="B393" t="str">
            <v>New 2011-17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 t="str">
            <v>New Supervisor, Collections</v>
          </cell>
          <cell r="H393" t="str">
            <v>303</v>
          </cell>
          <cell r="I393" t="str">
            <v>Customer Care - Credit and Collections</v>
          </cell>
          <cell r="J393" t="str">
            <v>Full Time - Permanent</v>
          </cell>
          <cell r="K393">
            <v>0</v>
          </cell>
          <cell r="L393" t="str">
            <v>New Supervisor, Collections</v>
          </cell>
          <cell r="M393" t="str">
            <v>N</v>
          </cell>
          <cell r="N393" t="str">
            <v>P</v>
          </cell>
          <cell r="O393">
            <v>35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0.55000000000000004</v>
          </cell>
          <cell r="U393" t="str">
            <v>305</v>
          </cell>
          <cell r="V393" t="str">
            <v>101</v>
          </cell>
          <cell r="W393" t="str">
            <v>9909</v>
          </cell>
          <cell r="X393" t="str">
            <v>9909</v>
          </cell>
          <cell r="Y393" t="str">
            <v>9909</v>
          </cell>
          <cell r="Z393" t="str">
            <v>9909</v>
          </cell>
        </row>
        <row r="394">
          <cell r="B394" t="str">
            <v>New 2011-13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 t="str">
            <v>MSP Specialist</v>
          </cell>
          <cell r="H394" t="str">
            <v>310</v>
          </cell>
          <cell r="I394" t="str">
            <v>Meter Assets and inside Service</v>
          </cell>
          <cell r="J394" t="str">
            <v>Full Time - Permanent</v>
          </cell>
          <cell r="K394">
            <v>0</v>
          </cell>
          <cell r="L394" t="str">
            <v>MSP Specialist</v>
          </cell>
          <cell r="M394" t="str">
            <v>N</v>
          </cell>
          <cell r="N394" t="str">
            <v>P</v>
          </cell>
          <cell r="O394">
            <v>40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0.55000000000000004</v>
          </cell>
          <cell r="U394" t="str">
            <v>310</v>
          </cell>
          <cell r="V394" t="str">
            <v>101</v>
          </cell>
          <cell r="W394" t="str">
            <v>5065</v>
          </cell>
          <cell r="X394" t="str">
            <v>5065</v>
          </cell>
          <cell r="Y394" t="str">
            <v>5065</v>
          </cell>
          <cell r="Z394" t="str">
            <v>5065</v>
          </cell>
        </row>
        <row r="395">
          <cell r="B395" t="str">
            <v>Bud2010-5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 t="str">
            <v>New classification</v>
          </cell>
          <cell r="H395" t="str">
            <v>311</v>
          </cell>
          <cell r="I395" t="str">
            <v>Customer Connections</v>
          </cell>
          <cell r="J395" t="str">
            <v>Full Time - Permanent</v>
          </cell>
          <cell r="K395">
            <v>0</v>
          </cell>
          <cell r="L395" t="str">
            <v>New classification</v>
          </cell>
          <cell r="M395" t="str">
            <v>B</v>
          </cell>
          <cell r="N395" t="str">
            <v>W</v>
          </cell>
          <cell r="O395">
            <v>40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0.5</v>
          </cell>
          <cell r="U395" t="str">
            <v>311</v>
          </cell>
          <cell r="V395" t="str">
            <v>101</v>
          </cell>
          <cell r="W395" t="str">
            <v>5065</v>
          </cell>
          <cell r="X395" t="str">
            <v>5065</v>
          </cell>
          <cell r="Y395" t="str">
            <v>5065</v>
          </cell>
          <cell r="Z395" t="str">
            <v>5065</v>
          </cell>
        </row>
        <row r="396">
          <cell r="B396" t="str">
            <v>Bud2010-6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 t="str">
            <v>CSR TOU Temp Staff</v>
          </cell>
          <cell r="H396" t="str">
            <v>313</v>
          </cell>
          <cell r="I396" t="str">
            <v>Advance Meter Inventory/Meter Data Management &amp; Repository</v>
          </cell>
          <cell r="J396" t="str">
            <v>Full Time - Temporary</v>
          </cell>
          <cell r="K396">
            <v>0</v>
          </cell>
          <cell r="L396" t="str">
            <v>CSR TOU Temp Staff</v>
          </cell>
          <cell r="M396" t="str">
            <v>B</v>
          </cell>
          <cell r="N396" t="str">
            <v>W</v>
          </cell>
          <cell r="O396">
            <v>35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0.5</v>
          </cell>
          <cell r="U396" t="str">
            <v>313</v>
          </cell>
          <cell r="V396" t="str">
            <v>101</v>
          </cell>
          <cell r="W396" t="str">
            <v>9909</v>
          </cell>
          <cell r="X396" t="str">
            <v>9909</v>
          </cell>
          <cell r="Y396">
            <v>5065</v>
          </cell>
          <cell r="Z396">
            <v>5065</v>
          </cell>
        </row>
        <row r="397">
          <cell r="B397" t="str">
            <v>Bud2010-7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 t="str">
            <v>CSR TOU Temp Staff</v>
          </cell>
          <cell r="H397" t="str">
            <v>313</v>
          </cell>
          <cell r="I397" t="str">
            <v>Advance Meter Inventory/Meter Data Management &amp; Repository</v>
          </cell>
          <cell r="J397" t="str">
            <v>Full Time - Temporary</v>
          </cell>
          <cell r="K397">
            <v>0</v>
          </cell>
          <cell r="L397" t="str">
            <v>CSR TOU Temp Staff</v>
          </cell>
          <cell r="M397" t="str">
            <v>B</v>
          </cell>
          <cell r="N397" t="str">
            <v>W</v>
          </cell>
          <cell r="O397">
            <v>35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0.5</v>
          </cell>
          <cell r="U397" t="str">
            <v>313</v>
          </cell>
          <cell r="V397" t="str">
            <v>101</v>
          </cell>
          <cell r="W397" t="str">
            <v>9909</v>
          </cell>
          <cell r="X397" t="str">
            <v>9909</v>
          </cell>
          <cell r="Y397">
            <v>5065</v>
          </cell>
          <cell r="Z397">
            <v>5065</v>
          </cell>
        </row>
        <row r="398">
          <cell r="B398" t="str">
            <v>Bud2010-8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 t="str">
            <v>CSR TOU Temp Staff</v>
          </cell>
          <cell r="H398" t="str">
            <v>313</v>
          </cell>
          <cell r="I398" t="str">
            <v>Advance Meter Inventory/Meter Data Management &amp; Repository</v>
          </cell>
          <cell r="J398" t="str">
            <v>Full Time - Temporary</v>
          </cell>
          <cell r="K398">
            <v>0</v>
          </cell>
          <cell r="L398" t="str">
            <v>CSR TOU Temp Staff</v>
          </cell>
          <cell r="M398" t="str">
            <v>B</v>
          </cell>
          <cell r="N398" t="str">
            <v>W</v>
          </cell>
          <cell r="O398">
            <v>35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0.5</v>
          </cell>
          <cell r="U398" t="str">
            <v>313</v>
          </cell>
          <cell r="V398" t="str">
            <v>101</v>
          </cell>
          <cell r="W398" t="str">
            <v>9909</v>
          </cell>
          <cell r="X398" t="str">
            <v>9909</v>
          </cell>
          <cell r="Y398">
            <v>5065</v>
          </cell>
          <cell r="Z398">
            <v>5065</v>
          </cell>
        </row>
        <row r="399">
          <cell r="B399" t="str">
            <v>New 2011-14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 t="str">
            <v>SPEC CONSER PROG-Residential Programs</v>
          </cell>
          <cell r="H399" t="str">
            <v>330</v>
          </cell>
          <cell r="I399" t="str">
            <v>Conservation &amp; Demand Management</v>
          </cell>
          <cell r="J399" t="str">
            <v>Full Time - Permanent</v>
          </cell>
          <cell r="K399">
            <v>0</v>
          </cell>
          <cell r="L399" t="str">
            <v>SPEC CONSER PROG-Residential Programs</v>
          </cell>
          <cell r="M399" t="str">
            <v>N</v>
          </cell>
          <cell r="N399" t="str">
            <v>P</v>
          </cell>
          <cell r="O399">
            <v>35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0.55000000000000004</v>
          </cell>
          <cell r="U399" t="str">
            <v>330</v>
          </cell>
          <cell r="V399" t="str">
            <v>101</v>
          </cell>
          <cell r="W399" t="str">
            <v>5410</v>
          </cell>
          <cell r="X399" t="str">
            <v>5410</v>
          </cell>
          <cell r="Y399">
            <v>5415</v>
          </cell>
          <cell r="Z399">
            <v>5415</v>
          </cell>
        </row>
        <row r="400">
          <cell r="B400" t="str">
            <v>New 2011-24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 t="str">
            <v>SPEC CONS PROG-Res Programs(JR.)</v>
          </cell>
          <cell r="H400" t="str">
            <v>330</v>
          </cell>
          <cell r="I400" t="str">
            <v>Conservation &amp; Demand Management</v>
          </cell>
          <cell r="J400" t="str">
            <v>Full Time - Permanent</v>
          </cell>
          <cell r="K400">
            <v>0</v>
          </cell>
          <cell r="L400" t="str">
            <v>SPEC CONS PROG-Res Programs(JR.)</v>
          </cell>
          <cell r="M400" t="str">
            <v>N</v>
          </cell>
          <cell r="N400" t="str">
            <v>P</v>
          </cell>
          <cell r="O400">
            <v>35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0.55000000000000004</v>
          </cell>
          <cell r="U400" t="str">
            <v>330</v>
          </cell>
          <cell r="V400" t="str">
            <v>101</v>
          </cell>
          <cell r="W400" t="str">
            <v>5410</v>
          </cell>
          <cell r="X400" t="str">
            <v>5410</v>
          </cell>
          <cell r="Y400">
            <v>5415</v>
          </cell>
          <cell r="Z400">
            <v>5415</v>
          </cell>
        </row>
        <row r="401">
          <cell r="B401" t="str">
            <v>New 2011-15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 t="str">
            <v>CDM Analyst (Finance)</v>
          </cell>
          <cell r="H401" t="str">
            <v>330</v>
          </cell>
          <cell r="I401" t="str">
            <v>Conservation &amp; Demand Management</v>
          </cell>
          <cell r="J401" t="str">
            <v>Full Time - Permanent</v>
          </cell>
          <cell r="K401">
            <v>0</v>
          </cell>
          <cell r="L401" t="str">
            <v>CDM Analyst (Finance)</v>
          </cell>
          <cell r="M401" t="str">
            <v>N</v>
          </cell>
          <cell r="N401" t="str">
            <v>P</v>
          </cell>
          <cell r="O401">
            <v>35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0.55000000000000004</v>
          </cell>
          <cell r="U401" t="str">
            <v>330</v>
          </cell>
          <cell r="V401" t="str">
            <v>101</v>
          </cell>
          <cell r="W401" t="str">
            <v>5410</v>
          </cell>
          <cell r="X401" t="str">
            <v>5410</v>
          </cell>
          <cell r="Y401">
            <v>5415</v>
          </cell>
          <cell r="Z401">
            <v>5415</v>
          </cell>
        </row>
        <row r="402">
          <cell r="B402" t="str">
            <v>New 2011-16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 t="str">
            <v>Marketing Specialist</v>
          </cell>
          <cell r="H402" t="str">
            <v>330</v>
          </cell>
          <cell r="I402" t="str">
            <v>Conservation &amp; Demand Management</v>
          </cell>
          <cell r="J402" t="str">
            <v>Full Time - Permanent</v>
          </cell>
          <cell r="K402">
            <v>0</v>
          </cell>
          <cell r="L402" t="str">
            <v>Marketing Specialist</v>
          </cell>
          <cell r="M402" t="str">
            <v>N</v>
          </cell>
          <cell r="N402" t="str">
            <v>P</v>
          </cell>
          <cell r="O402">
            <v>35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0.55000000000000004</v>
          </cell>
          <cell r="U402" t="str">
            <v>330</v>
          </cell>
          <cell r="V402" t="str">
            <v>101</v>
          </cell>
          <cell r="W402" t="str">
            <v>5410</v>
          </cell>
          <cell r="X402" t="str">
            <v>5410</v>
          </cell>
          <cell r="Y402">
            <v>5415</v>
          </cell>
          <cell r="Z402">
            <v>5415</v>
          </cell>
        </row>
        <row r="403">
          <cell r="B403" t="str">
            <v>New 2011-27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 t="str">
            <v>Conservation Clerk</v>
          </cell>
          <cell r="H403" t="str">
            <v>330</v>
          </cell>
          <cell r="I403" t="str">
            <v>Conservation &amp; Demand Management</v>
          </cell>
          <cell r="J403" t="str">
            <v>Full Time - Permanent</v>
          </cell>
          <cell r="K403">
            <v>0</v>
          </cell>
          <cell r="L403" t="str">
            <v>Conservation Clerk</v>
          </cell>
          <cell r="M403" t="str">
            <v>B</v>
          </cell>
          <cell r="N403" t="str">
            <v>W</v>
          </cell>
          <cell r="O403">
            <v>35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0.5</v>
          </cell>
          <cell r="U403" t="str">
            <v>330</v>
          </cell>
          <cell r="V403" t="str">
            <v>101</v>
          </cell>
          <cell r="W403" t="str">
            <v>5410</v>
          </cell>
          <cell r="X403" t="str">
            <v>5410</v>
          </cell>
          <cell r="Y403">
            <v>5415</v>
          </cell>
          <cell r="Z403">
            <v>5415</v>
          </cell>
        </row>
        <row r="404">
          <cell r="B404" t="str">
            <v>New 2011-28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 t="str">
            <v>Supervisor, Engineering Design</v>
          </cell>
          <cell r="H404" t="str">
            <v>501</v>
          </cell>
          <cell r="I404" t="str">
            <v>Capital Projects</v>
          </cell>
          <cell r="J404" t="str">
            <v>Full Time - Permanent</v>
          </cell>
          <cell r="K404">
            <v>0</v>
          </cell>
          <cell r="L404" t="str">
            <v>Supervisor, Engineering Design</v>
          </cell>
          <cell r="M404" t="str">
            <v>N</v>
          </cell>
          <cell r="N404" t="str">
            <v>P</v>
          </cell>
          <cell r="O404">
            <v>35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1.85</v>
          </cell>
          <cell r="U404" t="str">
            <v>501</v>
          </cell>
          <cell r="V404" t="str">
            <v>101</v>
          </cell>
          <cell r="W404" t="str">
            <v>9080</v>
          </cell>
          <cell r="X404" t="str">
            <v>9080</v>
          </cell>
          <cell r="Y404" t="str">
            <v>9080</v>
          </cell>
          <cell r="Z404" t="str">
            <v>9080</v>
          </cell>
        </row>
        <row r="405">
          <cell r="B405" t="str">
            <v>New 2011-29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 t="str">
            <v>Engineering Leader</v>
          </cell>
          <cell r="H405" t="str">
            <v>501</v>
          </cell>
          <cell r="I405" t="str">
            <v>Capital Projects</v>
          </cell>
          <cell r="J405" t="str">
            <v>Full Time - Permanent</v>
          </cell>
          <cell r="K405">
            <v>0</v>
          </cell>
          <cell r="L405" t="str">
            <v>Engineering Leader</v>
          </cell>
          <cell r="M405" t="str">
            <v>B</v>
          </cell>
          <cell r="N405" t="str">
            <v>W</v>
          </cell>
          <cell r="O405">
            <v>35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1.85</v>
          </cell>
          <cell r="U405" t="str">
            <v>501</v>
          </cell>
          <cell r="V405" t="str">
            <v>101</v>
          </cell>
          <cell r="W405" t="str">
            <v>9080</v>
          </cell>
          <cell r="X405" t="str">
            <v>9080</v>
          </cell>
          <cell r="Y405" t="str">
            <v>9080</v>
          </cell>
          <cell r="Z405" t="str">
            <v>9080</v>
          </cell>
        </row>
        <row r="406">
          <cell r="B406" t="str">
            <v>Bud2010-9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 t="str">
            <v>Engineering Technician 2</v>
          </cell>
          <cell r="H406" t="str">
            <v>501</v>
          </cell>
          <cell r="I406" t="str">
            <v>Capital Projects</v>
          </cell>
          <cell r="J406" t="str">
            <v>Full Time - Permanent</v>
          </cell>
          <cell r="K406">
            <v>0</v>
          </cell>
          <cell r="L406" t="str">
            <v>Engineering Technician 2</v>
          </cell>
          <cell r="M406" t="str">
            <v>B</v>
          </cell>
          <cell r="N406" t="str">
            <v>W</v>
          </cell>
          <cell r="O406">
            <v>35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1.85</v>
          </cell>
          <cell r="U406" t="str">
            <v>501</v>
          </cell>
          <cell r="V406" t="str">
            <v>101</v>
          </cell>
          <cell r="W406" t="str">
            <v>9080</v>
          </cell>
          <cell r="X406" t="str">
            <v>9080</v>
          </cell>
          <cell r="Y406" t="str">
            <v>9080</v>
          </cell>
          <cell r="Z406" t="str">
            <v>9080</v>
          </cell>
        </row>
        <row r="407">
          <cell r="B407" t="str">
            <v>New 2011-31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 t="str">
            <v>Engineering Technician 2</v>
          </cell>
          <cell r="H407" t="str">
            <v>501</v>
          </cell>
          <cell r="I407" t="str">
            <v>Capital Projects</v>
          </cell>
          <cell r="J407" t="str">
            <v>Full Time - Permanent</v>
          </cell>
          <cell r="K407">
            <v>0</v>
          </cell>
          <cell r="L407" t="str">
            <v>Engineering Technician 2</v>
          </cell>
          <cell r="M407" t="str">
            <v>B</v>
          </cell>
          <cell r="N407" t="str">
            <v>W</v>
          </cell>
          <cell r="O407">
            <v>35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1.85</v>
          </cell>
          <cell r="U407" t="str">
            <v>501</v>
          </cell>
          <cell r="V407" t="str">
            <v>101</v>
          </cell>
          <cell r="W407" t="str">
            <v>9080</v>
          </cell>
          <cell r="X407" t="str">
            <v>9080</v>
          </cell>
          <cell r="Y407" t="str">
            <v>9080</v>
          </cell>
          <cell r="Z407" t="str">
            <v>9080</v>
          </cell>
        </row>
        <row r="408">
          <cell r="B408" t="str">
            <v>New 2011-32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 t="str">
            <v>Engineering Technician 2</v>
          </cell>
          <cell r="H408" t="str">
            <v>501</v>
          </cell>
          <cell r="I408" t="str">
            <v>Capital Projects</v>
          </cell>
          <cell r="J408" t="str">
            <v>Full Time - Permanent</v>
          </cell>
          <cell r="K408">
            <v>0</v>
          </cell>
          <cell r="L408" t="str">
            <v>Engineering Technician 2</v>
          </cell>
          <cell r="M408" t="str">
            <v>B</v>
          </cell>
          <cell r="N408" t="str">
            <v>W</v>
          </cell>
          <cell r="O408">
            <v>35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1.85</v>
          </cell>
          <cell r="U408" t="str">
            <v>501</v>
          </cell>
          <cell r="V408" t="str">
            <v>101</v>
          </cell>
          <cell r="W408" t="str">
            <v>9080</v>
          </cell>
          <cell r="X408" t="str">
            <v>9080</v>
          </cell>
          <cell r="Y408" t="str">
            <v>9080</v>
          </cell>
          <cell r="Z408" t="str">
            <v>9080</v>
          </cell>
        </row>
        <row r="409">
          <cell r="B409" t="str">
            <v>New 2011-21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 t="str">
            <v>Accounting Analyst</v>
          </cell>
          <cell r="H409" t="str">
            <v>501</v>
          </cell>
          <cell r="I409" t="str">
            <v>Capital Projects</v>
          </cell>
          <cell r="J409" t="str">
            <v>Full Time - Permanent</v>
          </cell>
          <cell r="K409">
            <v>0</v>
          </cell>
          <cell r="L409" t="str">
            <v>Accounting Analyst</v>
          </cell>
          <cell r="M409" t="str">
            <v>B</v>
          </cell>
          <cell r="N409" t="str">
            <v>W</v>
          </cell>
          <cell r="O409">
            <v>35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1.85</v>
          </cell>
          <cell r="U409" t="str">
            <v>501</v>
          </cell>
          <cell r="V409" t="str">
            <v>101</v>
          </cell>
          <cell r="W409" t="str">
            <v>9080</v>
          </cell>
          <cell r="X409" t="str">
            <v>9080</v>
          </cell>
          <cell r="Y409" t="str">
            <v>9080</v>
          </cell>
          <cell r="Z409" t="str">
            <v>9080</v>
          </cell>
        </row>
        <row r="410">
          <cell r="B410" t="str">
            <v>Bud2010-10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 t="str">
            <v>Line Maintainer - Apprentice</v>
          </cell>
          <cell r="H410" t="str">
            <v>502</v>
          </cell>
          <cell r="I410" t="str">
            <v>Overhead</v>
          </cell>
          <cell r="J410" t="str">
            <v>Full Time - Permanent</v>
          </cell>
          <cell r="K410">
            <v>0</v>
          </cell>
          <cell r="L410" t="str">
            <v>Line Maintainer - Apprentice</v>
          </cell>
          <cell r="M410" t="str">
            <v>B</v>
          </cell>
          <cell r="N410" t="str">
            <v>W</v>
          </cell>
          <cell r="O410">
            <v>40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0.75</v>
          </cell>
          <cell r="U410" t="str">
            <v>502</v>
          </cell>
          <cell r="V410" t="str">
            <v>101</v>
          </cell>
          <cell r="W410" t="str">
            <v>5020</v>
          </cell>
          <cell r="X410" t="str">
            <v>5020</v>
          </cell>
          <cell r="Y410" t="str">
            <v>5020</v>
          </cell>
          <cell r="Z410">
            <v>9090</v>
          </cell>
        </row>
        <row r="411">
          <cell r="B411" t="str">
            <v>Bud2010-11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 t="str">
            <v>Line Maintainer - Apprentice</v>
          </cell>
          <cell r="H411" t="str">
            <v>502</v>
          </cell>
          <cell r="I411" t="str">
            <v>Overhead</v>
          </cell>
          <cell r="J411" t="str">
            <v>Full Time - Permanent</v>
          </cell>
          <cell r="K411">
            <v>0</v>
          </cell>
          <cell r="L411" t="str">
            <v>Line Maintainer - Apprentice</v>
          </cell>
          <cell r="M411" t="str">
            <v>B</v>
          </cell>
          <cell r="N411" t="str">
            <v>W</v>
          </cell>
          <cell r="O411">
            <v>40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0.75</v>
          </cell>
          <cell r="U411" t="str">
            <v>502</v>
          </cell>
          <cell r="V411" t="str">
            <v>101</v>
          </cell>
          <cell r="W411" t="str">
            <v>5020</v>
          </cell>
          <cell r="X411" t="str">
            <v>5020</v>
          </cell>
          <cell r="Y411" t="str">
            <v>5020</v>
          </cell>
          <cell r="Z411">
            <v>9090</v>
          </cell>
        </row>
        <row r="412">
          <cell r="B412" t="str">
            <v>Bud2010-12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 t="str">
            <v>Line Maintainer - Apprentice</v>
          </cell>
          <cell r="H412" t="str">
            <v>502</v>
          </cell>
          <cell r="I412" t="str">
            <v>Overhead</v>
          </cell>
          <cell r="J412" t="str">
            <v>Full Time - Permanent</v>
          </cell>
          <cell r="K412">
            <v>0</v>
          </cell>
          <cell r="L412" t="str">
            <v>Line Maintainer - Apprentice</v>
          </cell>
          <cell r="M412" t="str">
            <v>B</v>
          </cell>
          <cell r="N412" t="str">
            <v>W</v>
          </cell>
          <cell r="O412">
            <v>40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0.75</v>
          </cell>
          <cell r="U412" t="str">
            <v>502</v>
          </cell>
          <cell r="V412" t="str">
            <v>101</v>
          </cell>
          <cell r="W412" t="str">
            <v>5020</v>
          </cell>
          <cell r="X412" t="str">
            <v>5020</v>
          </cell>
          <cell r="Y412" t="str">
            <v>5020</v>
          </cell>
          <cell r="Z412">
            <v>9090</v>
          </cell>
        </row>
        <row r="413">
          <cell r="B413" t="str">
            <v>Bud2010-13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 t="str">
            <v>Line Maintainer - Apprentice</v>
          </cell>
          <cell r="H413" t="str">
            <v>502</v>
          </cell>
          <cell r="I413" t="str">
            <v>Overhead</v>
          </cell>
          <cell r="J413" t="str">
            <v>Full Time - Permanent</v>
          </cell>
          <cell r="K413">
            <v>0</v>
          </cell>
          <cell r="L413" t="str">
            <v>Line Maintainer - Apprentice</v>
          </cell>
          <cell r="M413" t="str">
            <v>B</v>
          </cell>
          <cell r="N413" t="str">
            <v>W</v>
          </cell>
          <cell r="O413">
            <v>40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0.75</v>
          </cell>
          <cell r="U413" t="str">
            <v>502</v>
          </cell>
          <cell r="V413" t="str">
            <v>101</v>
          </cell>
          <cell r="W413" t="str">
            <v>5020</v>
          </cell>
          <cell r="X413" t="str">
            <v>5020</v>
          </cell>
          <cell r="Y413" t="str">
            <v>5020</v>
          </cell>
          <cell r="Z413">
            <v>9090</v>
          </cell>
        </row>
        <row r="414">
          <cell r="B414" t="str">
            <v>New 2011-22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 t="str">
            <v>Line Maintainer - Apprentice</v>
          </cell>
          <cell r="H414" t="str">
            <v>502</v>
          </cell>
          <cell r="I414" t="str">
            <v>Overhead</v>
          </cell>
          <cell r="J414" t="str">
            <v>Full Time - Permanent</v>
          </cell>
          <cell r="K414">
            <v>0</v>
          </cell>
          <cell r="L414" t="str">
            <v>Line Maintainer - Apprentice</v>
          </cell>
          <cell r="M414" t="str">
            <v>B</v>
          </cell>
          <cell r="N414" t="str">
            <v>W</v>
          </cell>
          <cell r="O414">
            <v>40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0.75</v>
          </cell>
          <cell r="U414" t="str">
            <v>502</v>
          </cell>
          <cell r="V414" t="str">
            <v>101</v>
          </cell>
          <cell r="W414" t="str">
            <v>5020</v>
          </cell>
          <cell r="X414" t="str">
            <v>5020</v>
          </cell>
          <cell r="Y414" t="str">
            <v>5020</v>
          </cell>
          <cell r="Z414">
            <v>9090</v>
          </cell>
        </row>
        <row r="415">
          <cell r="B415" t="str">
            <v>New 2011-23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 t="str">
            <v>Line Maintainer - Apprentice</v>
          </cell>
          <cell r="H415" t="str">
            <v>502</v>
          </cell>
          <cell r="I415" t="str">
            <v>Overhead</v>
          </cell>
          <cell r="J415" t="str">
            <v>Full Time - Permanent</v>
          </cell>
          <cell r="K415">
            <v>0</v>
          </cell>
          <cell r="L415" t="str">
            <v>Line Maintainer - Apprentice</v>
          </cell>
          <cell r="M415" t="str">
            <v>B</v>
          </cell>
          <cell r="N415" t="str">
            <v>W</v>
          </cell>
          <cell r="O415">
            <v>40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0.75</v>
          </cell>
          <cell r="U415" t="str">
            <v>502</v>
          </cell>
          <cell r="V415" t="str">
            <v>101</v>
          </cell>
          <cell r="W415" t="str">
            <v>5020</v>
          </cell>
          <cell r="X415" t="str">
            <v>5020</v>
          </cell>
          <cell r="Y415" t="str">
            <v>5020</v>
          </cell>
          <cell r="Z415">
            <v>9090</v>
          </cell>
        </row>
        <row r="416">
          <cell r="B416" t="str">
            <v>Bud2010-18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 t="str">
            <v>Apprentice Power Worker</v>
          </cell>
          <cell r="H416" t="str">
            <v>502</v>
          </cell>
          <cell r="I416" t="str">
            <v>Overhead</v>
          </cell>
          <cell r="J416" t="str">
            <v>Full Time - Permanent</v>
          </cell>
          <cell r="K416">
            <v>0</v>
          </cell>
          <cell r="L416" t="str">
            <v>Apprentice Power Worker</v>
          </cell>
          <cell r="M416" t="str">
            <v>B</v>
          </cell>
          <cell r="N416" t="str">
            <v>W</v>
          </cell>
          <cell r="O416">
            <v>40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0.75</v>
          </cell>
          <cell r="U416" t="str">
            <v>502</v>
          </cell>
          <cell r="V416" t="str">
            <v>102</v>
          </cell>
          <cell r="W416" t="str">
            <v>5020</v>
          </cell>
          <cell r="X416" t="str">
            <v>5020</v>
          </cell>
          <cell r="Y416" t="str">
            <v>5020</v>
          </cell>
          <cell r="Z416">
            <v>9090</v>
          </cell>
        </row>
        <row r="417">
          <cell r="B417" t="str">
            <v>New 2011-24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 t="str">
            <v>Apprentice Power Worker</v>
          </cell>
          <cell r="H417" t="str">
            <v>502</v>
          </cell>
          <cell r="I417" t="str">
            <v>Overhead</v>
          </cell>
          <cell r="J417" t="str">
            <v>Full Time - Permanent</v>
          </cell>
          <cell r="K417">
            <v>0</v>
          </cell>
          <cell r="L417" t="str">
            <v>Apprentice Power Worker</v>
          </cell>
          <cell r="M417" t="str">
            <v>B</v>
          </cell>
          <cell r="N417" t="str">
            <v>W</v>
          </cell>
          <cell r="O417">
            <v>40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0.75</v>
          </cell>
          <cell r="U417" t="str">
            <v>502</v>
          </cell>
          <cell r="V417" t="str">
            <v>102</v>
          </cell>
          <cell r="W417" t="str">
            <v>5020</v>
          </cell>
          <cell r="X417" t="str">
            <v>5020</v>
          </cell>
          <cell r="Y417" t="str">
            <v>5020</v>
          </cell>
          <cell r="Z417">
            <v>9090</v>
          </cell>
        </row>
        <row r="418">
          <cell r="B418" t="str">
            <v>New 2011-25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 t="str">
            <v>Splicer Apprentice</v>
          </cell>
          <cell r="H418" t="str">
            <v>503</v>
          </cell>
          <cell r="I418" t="str">
            <v>Underground</v>
          </cell>
          <cell r="J418" t="str">
            <v>Full Time - Permanent</v>
          </cell>
          <cell r="K418">
            <v>0</v>
          </cell>
          <cell r="L418" t="str">
            <v>Splicer Apprentice</v>
          </cell>
          <cell r="M418" t="str">
            <v>B</v>
          </cell>
          <cell r="N418" t="str">
            <v>W</v>
          </cell>
          <cell r="O418">
            <v>40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0.75</v>
          </cell>
          <cell r="U418" t="str">
            <v>503</v>
          </cell>
          <cell r="V418" t="str">
            <v>101</v>
          </cell>
          <cell r="W418" t="str">
            <v>5020</v>
          </cell>
          <cell r="X418" t="str">
            <v>5020</v>
          </cell>
          <cell r="Y418" t="str">
            <v>5020</v>
          </cell>
          <cell r="Z418">
            <v>9090</v>
          </cell>
        </row>
        <row r="419">
          <cell r="B419" t="str">
            <v>New 2011-26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 t="str">
            <v>Splicer Apprentice</v>
          </cell>
          <cell r="H419" t="str">
            <v>503</v>
          </cell>
          <cell r="I419" t="str">
            <v>Underground</v>
          </cell>
          <cell r="J419" t="str">
            <v>Full Time - Permanent</v>
          </cell>
          <cell r="K419">
            <v>0</v>
          </cell>
          <cell r="L419" t="str">
            <v>Splicer Apprentice</v>
          </cell>
          <cell r="M419" t="str">
            <v>B</v>
          </cell>
          <cell r="N419" t="str">
            <v>W</v>
          </cell>
          <cell r="O419">
            <v>40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0.75</v>
          </cell>
          <cell r="U419" t="str">
            <v>503</v>
          </cell>
          <cell r="V419" t="str">
            <v>101</v>
          </cell>
          <cell r="W419" t="str">
            <v>5020</v>
          </cell>
          <cell r="X419" t="str">
            <v>5020</v>
          </cell>
          <cell r="Y419" t="str">
            <v>5020</v>
          </cell>
          <cell r="Z419">
            <v>9090</v>
          </cell>
        </row>
        <row r="420">
          <cell r="B420" t="str">
            <v>New 2011-27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 t="str">
            <v>Smart Grid Eng (Hired in 2010 under variance account)</v>
          </cell>
          <cell r="H420" t="str">
            <v>521</v>
          </cell>
          <cell r="I420" t="str">
            <v>Network Assets</v>
          </cell>
          <cell r="J420" t="str">
            <v>Full Time - Permanent</v>
          </cell>
          <cell r="K420">
            <v>0</v>
          </cell>
          <cell r="L420" t="str">
            <v>Smart Grid Eng (Hired in 2010 under variance account)</v>
          </cell>
          <cell r="M420" t="str">
            <v>N</v>
          </cell>
          <cell r="N420" t="str">
            <v>P</v>
          </cell>
          <cell r="O420">
            <v>35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0.55000000000000004</v>
          </cell>
          <cell r="U420" t="str">
            <v>521</v>
          </cell>
          <cell r="V420" t="str">
            <v>101</v>
          </cell>
          <cell r="W420" t="str">
            <v>9080</v>
          </cell>
          <cell r="X420" t="str">
            <v>9080</v>
          </cell>
          <cell r="Y420" t="str">
            <v>9080</v>
          </cell>
          <cell r="Z420" t="str">
            <v>9080</v>
          </cell>
        </row>
        <row r="421">
          <cell r="B421" t="str">
            <v>New 2011-45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 t="str">
            <v>Standards Technician - New Hire</v>
          </cell>
          <cell r="H421" t="str">
            <v>521</v>
          </cell>
          <cell r="I421" t="str">
            <v>Network Assets</v>
          </cell>
          <cell r="J421" t="str">
            <v>Full Time - Permanent</v>
          </cell>
          <cell r="K421">
            <v>0</v>
          </cell>
          <cell r="L421" t="str">
            <v>Standards Technician - New Hire</v>
          </cell>
          <cell r="M421" t="str">
            <v>B</v>
          </cell>
          <cell r="N421" t="str">
            <v>P</v>
          </cell>
          <cell r="O421">
            <v>35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0.55000000000000004</v>
          </cell>
          <cell r="U421" t="str">
            <v>521</v>
          </cell>
          <cell r="V421" t="str">
            <v>101</v>
          </cell>
          <cell r="W421" t="str">
            <v>9080</v>
          </cell>
          <cell r="X421" t="str">
            <v>9080</v>
          </cell>
          <cell r="Y421" t="str">
            <v>9080</v>
          </cell>
          <cell r="Z421" t="str">
            <v>9080</v>
          </cell>
        </row>
        <row r="422">
          <cell r="B422" t="str">
            <v>Bud2010-14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 t="str">
            <v>Engineering Draftsperson</v>
          </cell>
          <cell r="H422" t="str">
            <v>522</v>
          </cell>
          <cell r="I422" t="str">
            <v>Network Records</v>
          </cell>
          <cell r="J422" t="str">
            <v>Full Time - Permanent</v>
          </cell>
          <cell r="K422">
            <v>0</v>
          </cell>
          <cell r="L422" t="str">
            <v>Engineering Draftsperson</v>
          </cell>
          <cell r="M422" t="str">
            <v>B</v>
          </cell>
          <cell r="N422" t="str">
            <v>W</v>
          </cell>
          <cell r="O422">
            <v>35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1</v>
          </cell>
          <cell r="U422" t="str">
            <v>522</v>
          </cell>
          <cell r="V422" t="str">
            <v>101</v>
          </cell>
          <cell r="W422" t="str">
            <v>9080</v>
          </cell>
          <cell r="X422" t="str">
            <v>9080</v>
          </cell>
          <cell r="Y422" t="str">
            <v>9080</v>
          </cell>
          <cell r="Z422" t="str">
            <v>9080</v>
          </cell>
        </row>
        <row r="423">
          <cell r="B423" t="str">
            <v>New 2011-29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 t="str">
            <v>Grid Shift Technolgy Supervisor</v>
          </cell>
          <cell r="H423" t="str">
            <v>523</v>
          </cell>
          <cell r="I423" t="str">
            <v>Network Operating</v>
          </cell>
          <cell r="J423" t="str">
            <v>Full Time - Permanent</v>
          </cell>
          <cell r="K423">
            <v>0</v>
          </cell>
          <cell r="L423" t="str">
            <v>Grid Shift Technolgy Supervisor</v>
          </cell>
          <cell r="M423" t="str">
            <v>N</v>
          </cell>
          <cell r="N423" t="str">
            <v>P</v>
          </cell>
          <cell r="O423">
            <v>40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0.55000000000000004</v>
          </cell>
          <cell r="U423" t="str">
            <v>523</v>
          </cell>
          <cell r="V423" t="str">
            <v>101</v>
          </cell>
          <cell r="W423" t="str">
            <v>5005</v>
          </cell>
          <cell r="X423" t="str">
            <v>5005</v>
          </cell>
          <cell r="Y423" t="str">
            <v>5005</v>
          </cell>
          <cell r="Z423" t="str">
            <v>5005</v>
          </cell>
        </row>
        <row r="424">
          <cell r="B424" t="str">
            <v>New 2011-30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 t="str">
            <v>Op-4 Apprentices 2011</v>
          </cell>
          <cell r="H424" t="str">
            <v>523</v>
          </cell>
          <cell r="I424" t="str">
            <v>Network Operating</v>
          </cell>
          <cell r="J424" t="str">
            <v>Full Time - Permanent</v>
          </cell>
          <cell r="K424">
            <v>0</v>
          </cell>
          <cell r="L424" t="str">
            <v>Op-4 Apprentices 2011</v>
          </cell>
          <cell r="M424" t="str">
            <v>B</v>
          </cell>
          <cell r="N424" t="str">
            <v>W</v>
          </cell>
          <cell r="O424">
            <v>40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0.5</v>
          </cell>
          <cell r="U424" t="str">
            <v>523</v>
          </cell>
          <cell r="V424" t="str">
            <v>101</v>
          </cell>
          <cell r="W424" t="str">
            <v>5005</v>
          </cell>
          <cell r="X424" t="str">
            <v>5005</v>
          </cell>
          <cell r="Y424">
            <v>5010</v>
          </cell>
          <cell r="Z424">
            <v>5010</v>
          </cell>
        </row>
        <row r="425">
          <cell r="B425" t="str">
            <v>New 2011-31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 t="str">
            <v>Op-4 Apprentices 2011</v>
          </cell>
          <cell r="H425" t="str">
            <v>523</v>
          </cell>
          <cell r="I425" t="str">
            <v>Network Operating</v>
          </cell>
          <cell r="J425" t="str">
            <v>Full Time - Permanent</v>
          </cell>
          <cell r="K425">
            <v>0</v>
          </cell>
          <cell r="L425" t="str">
            <v>Op-4 Apprentices 2011</v>
          </cell>
          <cell r="M425" t="str">
            <v>B</v>
          </cell>
          <cell r="N425" t="str">
            <v>W</v>
          </cell>
          <cell r="O425">
            <v>40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0.5</v>
          </cell>
          <cell r="U425" t="str">
            <v>523</v>
          </cell>
          <cell r="V425" t="str">
            <v>101</v>
          </cell>
          <cell r="W425" t="str">
            <v>5005</v>
          </cell>
          <cell r="X425" t="str">
            <v>5005</v>
          </cell>
          <cell r="Y425">
            <v>5010</v>
          </cell>
          <cell r="Z425">
            <v>5010</v>
          </cell>
        </row>
        <row r="426">
          <cell r="B426" t="str">
            <v>New 2011-32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 t="str">
            <v>Op-4 Apprentices 2011</v>
          </cell>
          <cell r="H426" t="str">
            <v>523</v>
          </cell>
          <cell r="I426" t="str">
            <v>Network Operating</v>
          </cell>
          <cell r="J426" t="str">
            <v>Full Time - Permanent</v>
          </cell>
          <cell r="K426">
            <v>0</v>
          </cell>
          <cell r="L426" t="str">
            <v>Op-4 Apprentices 2011</v>
          </cell>
          <cell r="M426" t="str">
            <v>B</v>
          </cell>
          <cell r="N426" t="str">
            <v>W</v>
          </cell>
          <cell r="O426">
            <v>40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0.5</v>
          </cell>
          <cell r="U426" t="str">
            <v>523</v>
          </cell>
          <cell r="V426" t="str">
            <v>101</v>
          </cell>
          <cell r="W426" t="str">
            <v>5005</v>
          </cell>
          <cell r="X426" t="str">
            <v>5005</v>
          </cell>
          <cell r="Y426">
            <v>5010</v>
          </cell>
          <cell r="Z426">
            <v>5010</v>
          </cell>
        </row>
        <row r="427">
          <cell r="B427" t="str">
            <v>New 2011-33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 t="str">
            <v>DSO (2nd)</v>
          </cell>
          <cell r="H427" t="str">
            <v>523</v>
          </cell>
          <cell r="I427" t="str">
            <v>Network Operating</v>
          </cell>
          <cell r="J427" t="str">
            <v>Full Time - Permanent</v>
          </cell>
          <cell r="K427">
            <v>0</v>
          </cell>
          <cell r="L427" t="str">
            <v>DSO (2nd)</v>
          </cell>
          <cell r="M427" t="str">
            <v>B</v>
          </cell>
          <cell r="N427" t="str">
            <v>W</v>
          </cell>
          <cell r="O427">
            <v>40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0.5</v>
          </cell>
          <cell r="U427" t="str">
            <v>523</v>
          </cell>
          <cell r="V427" t="str">
            <v>101</v>
          </cell>
          <cell r="W427" t="str">
            <v>5005</v>
          </cell>
          <cell r="X427" t="str">
            <v>5005</v>
          </cell>
          <cell r="Y427">
            <v>5010</v>
          </cell>
          <cell r="Z427">
            <v>5010</v>
          </cell>
        </row>
        <row r="428">
          <cell r="B428" t="str">
            <v>New 2011-33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 t="str">
            <v>N ew Project Specialist Operational Improvement</v>
          </cell>
          <cell r="H428" t="str">
            <v>524</v>
          </cell>
          <cell r="I428" t="str">
            <v>Operational Improvement</v>
          </cell>
          <cell r="J428" t="str">
            <v>Full Time - Permanent</v>
          </cell>
          <cell r="K428">
            <v>0</v>
          </cell>
          <cell r="L428" t="str">
            <v>N ew Project Specialist Operational Improvement</v>
          </cell>
          <cell r="M428" t="str">
            <v>N</v>
          </cell>
          <cell r="N428" t="str">
            <v>P</v>
          </cell>
          <cell r="O428">
            <v>35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0.55000000000000004</v>
          </cell>
          <cell r="U428" t="str">
            <v>524</v>
          </cell>
          <cell r="V428" t="str">
            <v>101</v>
          </cell>
          <cell r="W428" t="str">
            <v>5005</v>
          </cell>
          <cell r="X428" t="str">
            <v>5005</v>
          </cell>
          <cell r="Y428" t="str">
            <v>5005</v>
          </cell>
          <cell r="Z428" t="str">
            <v>5005</v>
          </cell>
        </row>
        <row r="429">
          <cell r="B429" t="str">
            <v>Bud2010-15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 t="str">
            <v>Performance Measurement &amp; Resource Management Specialist</v>
          </cell>
          <cell r="H429" t="str">
            <v>524</v>
          </cell>
          <cell r="I429" t="str">
            <v>Operational Improvement</v>
          </cell>
          <cell r="J429" t="str">
            <v>Full Time - Permanent</v>
          </cell>
          <cell r="K429">
            <v>0</v>
          </cell>
          <cell r="L429" t="str">
            <v>Performance Measurement &amp; Resource Management Specialist</v>
          </cell>
          <cell r="M429" t="str">
            <v>N</v>
          </cell>
          <cell r="N429" t="str">
            <v>P</v>
          </cell>
          <cell r="O429">
            <v>35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0.55000000000000004</v>
          </cell>
          <cell r="U429" t="str">
            <v>524</v>
          </cell>
          <cell r="V429" t="str">
            <v>101</v>
          </cell>
          <cell r="W429" t="str">
            <v>5005</v>
          </cell>
          <cell r="X429" t="str">
            <v>5005</v>
          </cell>
          <cell r="Y429" t="str">
            <v>5005</v>
          </cell>
          <cell r="Z429" t="str">
            <v>5005</v>
          </cell>
        </row>
        <row r="430">
          <cell r="B430" t="str">
            <v>New 2011-34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 t="str">
            <v>Substation Apprentice</v>
          </cell>
          <cell r="H430" t="str">
            <v>525</v>
          </cell>
          <cell r="I430" t="str">
            <v>Substations</v>
          </cell>
          <cell r="J430" t="str">
            <v>Full Time - Permanent</v>
          </cell>
          <cell r="K430">
            <v>0</v>
          </cell>
          <cell r="L430" t="str">
            <v>Substation Apprentice</v>
          </cell>
          <cell r="M430" t="str">
            <v>B</v>
          </cell>
          <cell r="N430" t="str">
            <v>W</v>
          </cell>
          <cell r="O430">
            <v>40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0.75</v>
          </cell>
          <cell r="U430" t="str">
            <v>525</v>
          </cell>
          <cell r="V430" t="str">
            <v>101</v>
          </cell>
          <cell r="W430" t="str">
            <v>5016</v>
          </cell>
          <cell r="X430" t="str">
            <v>5016</v>
          </cell>
          <cell r="Y430" t="str">
            <v>5016</v>
          </cell>
          <cell r="Z430">
            <v>9090</v>
          </cell>
        </row>
        <row r="431">
          <cell r="B431" t="str">
            <v>New 2011-35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 t="str">
            <v>Substation Apprentice</v>
          </cell>
          <cell r="H431" t="str">
            <v>525</v>
          </cell>
          <cell r="I431" t="str">
            <v>Substations</v>
          </cell>
          <cell r="J431" t="str">
            <v>Full Time - Permanent</v>
          </cell>
          <cell r="K431">
            <v>0</v>
          </cell>
          <cell r="L431" t="str">
            <v>Substation Apprentice</v>
          </cell>
          <cell r="M431" t="str">
            <v>B</v>
          </cell>
          <cell r="N431" t="str">
            <v>W</v>
          </cell>
          <cell r="O431">
            <v>40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0.75</v>
          </cell>
          <cell r="U431" t="str">
            <v>525</v>
          </cell>
          <cell r="V431" t="str">
            <v>101</v>
          </cell>
          <cell r="W431" t="str">
            <v>5016</v>
          </cell>
          <cell r="X431" t="str">
            <v>5016</v>
          </cell>
          <cell r="Y431" t="str">
            <v>5016</v>
          </cell>
          <cell r="Z431">
            <v>9090</v>
          </cell>
        </row>
        <row r="432">
          <cell r="B432" t="str">
            <v>New 2011-36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 t="str">
            <v>Substation Apprentice</v>
          </cell>
          <cell r="H432" t="str">
            <v>525</v>
          </cell>
          <cell r="I432" t="str">
            <v>Substations</v>
          </cell>
          <cell r="J432" t="str">
            <v>Full Time - Permanent</v>
          </cell>
          <cell r="K432">
            <v>0</v>
          </cell>
          <cell r="L432" t="str">
            <v>Substation Apprentice</v>
          </cell>
          <cell r="M432" t="str">
            <v>B</v>
          </cell>
          <cell r="N432" t="str">
            <v>W</v>
          </cell>
          <cell r="O432">
            <v>40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0.75</v>
          </cell>
          <cell r="U432" t="str">
            <v>525</v>
          </cell>
          <cell r="V432" t="str">
            <v>101</v>
          </cell>
          <cell r="W432" t="str">
            <v>5016</v>
          </cell>
          <cell r="X432" t="str">
            <v>5016</v>
          </cell>
          <cell r="Y432" t="str">
            <v>5016</v>
          </cell>
          <cell r="Z432">
            <v>9090</v>
          </cell>
        </row>
        <row r="433">
          <cell r="B433" t="str">
            <v>New 2011-57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 t="str">
            <v>Substation Apprentice</v>
          </cell>
          <cell r="H433" t="str">
            <v>525</v>
          </cell>
          <cell r="I433" t="str">
            <v>Substations</v>
          </cell>
          <cell r="J433" t="str">
            <v>Full Time - Permanent</v>
          </cell>
          <cell r="K433">
            <v>0</v>
          </cell>
          <cell r="L433" t="str">
            <v>Substation Apprentice</v>
          </cell>
          <cell r="M433" t="str">
            <v>B</v>
          </cell>
          <cell r="N433" t="str">
            <v>W</v>
          </cell>
          <cell r="O433">
            <v>40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0.75</v>
          </cell>
          <cell r="U433" t="str">
            <v>525</v>
          </cell>
          <cell r="V433" t="str">
            <v>102</v>
          </cell>
          <cell r="W433" t="str">
            <v>5016</v>
          </cell>
          <cell r="X433" t="str">
            <v>5016</v>
          </cell>
          <cell r="Y433" t="str">
            <v>5016</v>
          </cell>
          <cell r="Z433">
            <v>9090</v>
          </cell>
        </row>
        <row r="434">
          <cell r="B434" t="str">
            <v>New 2011-58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 t="str">
            <v>Substation Apprentice</v>
          </cell>
          <cell r="H434" t="str">
            <v>525</v>
          </cell>
          <cell r="I434" t="str">
            <v>Substations</v>
          </cell>
          <cell r="J434" t="str">
            <v>Full Time - Permanent</v>
          </cell>
          <cell r="K434">
            <v>0</v>
          </cell>
          <cell r="L434" t="str">
            <v>Substation Apprentice</v>
          </cell>
          <cell r="M434" t="str">
            <v>B</v>
          </cell>
          <cell r="N434" t="str">
            <v>W</v>
          </cell>
          <cell r="O434">
            <v>40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0.75</v>
          </cell>
          <cell r="U434" t="str">
            <v>525</v>
          </cell>
          <cell r="V434" t="str">
            <v>102</v>
          </cell>
          <cell r="W434" t="str">
            <v>5016</v>
          </cell>
          <cell r="X434" t="str">
            <v>5016</v>
          </cell>
          <cell r="Y434" t="str">
            <v>5016</v>
          </cell>
          <cell r="Z434">
            <v>9090</v>
          </cell>
        </row>
        <row r="435">
          <cell r="B435" t="str">
            <v>New 2011-59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 t="str">
            <v>Substation Apprentice</v>
          </cell>
          <cell r="H435" t="str">
            <v>525</v>
          </cell>
          <cell r="I435" t="str">
            <v>Substations</v>
          </cell>
          <cell r="J435" t="str">
            <v>Full Time - Permanent</v>
          </cell>
          <cell r="K435">
            <v>0</v>
          </cell>
          <cell r="L435" t="str">
            <v>Substation Apprentice</v>
          </cell>
          <cell r="M435" t="str">
            <v>B</v>
          </cell>
          <cell r="N435" t="str">
            <v>W</v>
          </cell>
          <cell r="O435">
            <v>40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0.75</v>
          </cell>
          <cell r="U435" t="str">
            <v>525</v>
          </cell>
          <cell r="V435" t="str">
            <v>102</v>
          </cell>
          <cell r="W435" t="str">
            <v>5016</v>
          </cell>
          <cell r="X435" t="str">
            <v>5016</v>
          </cell>
          <cell r="Y435" t="str">
            <v>5016</v>
          </cell>
          <cell r="Z435">
            <v>9090</v>
          </cell>
        </row>
        <row r="436">
          <cell r="B436" t="str">
            <v>New 2011-37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 t="str">
            <v>Specialist, Commodity Management #2</v>
          </cell>
          <cell r="H436" t="str">
            <v>543</v>
          </cell>
          <cell r="I436" t="str">
            <v>Procurement</v>
          </cell>
          <cell r="J436" t="str">
            <v>Full Time - Permanent</v>
          </cell>
          <cell r="K436">
            <v>0</v>
          </cell>
          <cell r="L436" t="str">
            <v>Specialist, Commodity Management #2</v>
          </cell>
          <cell r="M436" t="str">
            <v>N</v>
          </cell>
          <cell r="N436" t="str">
            <v>P</v>
          </cell>
          <cell r="O436">
            <v>35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0.55000000000000004</v>
          </cell>
          <cell r="U436" t="str">
            <v>543</v>
          </cell>
          <cell r="V436" t="str">
            <v>101</v>
          </cell>
          <cell r="W436" t="str">
            <v>9041</v>
          </cell>
          <cell r="X436" t="str">
            <v>9041</v>
          </cell>
          <cell r="Y436" t="str">
            <v>9041</v>
          </cell>
          <cell r="Z436" t="str">
            <v>9041</v>
          </cell>
        </row>
        <row r="437">
          <cell r="B437" t="str">
            <v>Bud2010-19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 t="str">
            <v>Data Analyst</v>
          </cell>
          <cell r="H437" t="str">
            <v>593</v>
          </cell>
          <cell r="I437" t="str">
            <v>Supply Chain</v>
          </cell>
          <cell r="J437" t="str">
            <v>Full Time - Permanent</v>
          </cell>
          <cell r="K437">
            <v>0</v>
          </cell>
          <cell r="L437" t="str">
            <v>Data Analyst</v>
          </cell>
          <cell r="M437" t="str">
            <v>N</v>
          </cell>
          <cell r="N437" t="str">
            <v>P</v>
          </cell>
          <cell r="O437">
            <v>35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0.55000000000000004</v>
          </cell>
          <cell r="U437" t="str">
            <v>593</v>
          </cell>
          <cell r="V437" t="str">
            <v>101</v>
          </cell>
          <cell r="W437" t="str">
            <v>5615</v>
          </cell>
          <cell r="X437" t="str">
            <v>5615</v>
          </cell>
          <cell r="Y437" t="str">
            <v>5615</v>
          </cell>
          <cell r="Z437" t="str">
            <v>5615</v>
          </cell>
        </row>
        <row r="438">
          <cell r="B438" t="str">
            <v>New 2011-38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 t="str">
            <v>Manager Documents &amp; Records</v>
          </cell>
          <cell r="H438" t="str">
            <v>600</v>
          </cell>
          <cell r="I438" t="str">
            <v>Corporate Services - Executive</v>
          </cell>
          <cell r="J438" t="str">
            <v>Full Time - Permanent</v>
          </cell>
          <cell r="K438">
            <v>0</v>
          </cell>
          <cell r="L438" t="str">
            <v>Manager Documents &amp; Records</v>
          </cell>
          <cell r="M438" t="str">
            <v>B</v>
          </cell>
          <cell r="N438" t="str">
            <v>P</v>
          </cell>
          <cell r="O438">
            <v>35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0.55000000000000004</v>
          </cell>
          <cell r="U438" t="str">
            <v>600</v>
          </cell>
          <cell r="V438" t="str">
            <v>101</v>
          </cell>
          <cell r="W438" t="str">
            <v>5605</v>
          </cell>
          <cell r="X438" t="str">
            <v>5605</v>
          </cell>
          <cell r="Y438">
            <v>5610</v>
          </cell>
          <cell r="Z438">
            <v>5610</v>
          </cell>
        </row>
        <row r="439">
          <cell r="B439" t="str">
            <v>Bud2010-16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 t="str">
            <v>Communications Specialist</v>
          </cell>
          <cell r="H439" t="str">
            <v>680</v>
          </cell>
          <cell r="I439" t="str">
            <v>Corporate Communications</v>
          </cell>
          <cell r="J439" t="str">
            <v>Full Time - Permanent</v>
          </cell>
          <cell r="K439">
            <v>0</v>
          </cell>
          <cell r="L439" t="str">
            <v>Communications Specialist</v>
          </cell>
          <cell r="M439" t="str">
            <v>B</v>
          </cell>
          <cell r="N439" t="str">
            <v>P</v>
          </cell>
          <cell r="O439">
            <v>35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0.55000000000000004</v>
          </cell>
          <cell r="U439" t="str">
            <v>680</v>
          </cell>
          <cell r="V439" t="str">
            <v>101</v>
          </cell>
          <cell r="W439" t="str">
            <v>5615</v>
          </cell>
          <cell r="X439" t="str">
            <v>5615</v>
          </cell>
          <cell r="Y439" t="str">
            <v>5615</v>
          </cell>
          <cell r="Z439" t="str">
            <v>5615</v>
          </cell>
        </row>
        <row r="440">
          <cell r="B440" t="str">
            <v>Student-2011-1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 t="str">
            <v>Student - Summer</v>
          </cell>
          <cell r="H440" t="str">
            <v>205</v>
          </cell>
          <cell r="I440" t="str">
            <v>Financial Services</v>
          </cell>
          <cell r="J440">
            <v>0</v>
          </cell>
          <cell r="K440">
            <v>0</v>
          </cell>
          <cell r="L440" t="str">
            <v>Student - Summer</v>
          </cell>
          <cell r="M440" t="str">
            <v>N</v>
          </cell>
          <cell r="N440" t="str">
            <v>W</v>
          </cell>
          <cell r="O440">
            <v>35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 t="str">
            <v>205</v>
          </cell>
          <cell r="V440" t="str">
            <v>101</v>
          </cell>
          <cell r="W440" t="str">
            <v>5615</v>
          </cell>
          <cell r="X440" t="str">
            <v>5615</v>
          </cell>
          <cell r="Y440" t="str">
            <v>5615</v>
          </cell>
          <cell r="Z440" t="str">
            <v>5615</v>
          </cell>
        </row>
        <row r="441">
          <cell r="B441" t="str">
            <v>Student-2011-10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 t="str">
            <v>Student</v>
          </cell>
          <cell r="H441" t="str">
            <v>303</v>
          </cell>
          <cell r="I441" t="str">
            <v>Customer Care - Customer Service</v>
          </cell>
          <cell r="J441">
            <v>0</v>
          </cell>
          <cell r="K441">
            <v>0</v>
          </cell>
          <cell r="L441" t="str">
            <v>Student</v>
          </cell>
          <cell r="M441" t="str">
            <v>N</v>
          </cell>
          <cell r="N441" t="str">
            <v>w</v>
          </cell>
          <cell r="O441">
            <v>35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 t="str">
            <v>303</v>
          </cell>
          <cell r="V441" t="str">
            <v>101</v>
          </cell>
          <cell r="W441" t="str">
            <v>9909</v>
          </cell>
          <cell r="X441" t="str">
            <v>9909</v>
          </cell>
          <cell r="Y441" t="str">
            <v>9909</v>
          </cell>
          <cell r="Z441" t="str">
            <v>9909</v>
          </cell>
        </row>
        <row r="442">
          <cell r="B442" t="str">
            <v>Student-2011-11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 t="str">
            <v>Summer Student</v>
          </cell>
          <cell r="H442" t="str">
            <v>310</v>
          </cell>
          <cell r="I442" t="str">
            <v>Meter Assets and inside Service</v>
          </cell>
          <cell r="J442">
            <v>0</v>
          </cell>
          <cell r="K442">
            <v>0</v>
          </cell>
          <cell r="L442" t="str">
            <v>Summer Student</v>
          </cell>
          <cell r="M442" t="str">
            <v>N</v>
          </cell>
          <cell r="N442" t="str">
            <v>W</v>
          </cell>
          <cell r="O442">
            <v>35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 t="str">
            <v>310</v>
          </cell>
          <cell r="V442" t="str">
            <v>101</v>
          </cell>
          <cell r="W442" t="str">
            <v>5065</v>
          </cell>
          <cell r="X442" t="str">
            <v>5065</v>
          </cell>
          <cell r="Y442" t="str">
            <v>5065</v>
          </cell>
          <cell r="Z442" t="str">
            <v>5065</v>
          </cell>
        </row>
        <row r="443">
          <cell r="B443" t="str">
            <v>Student-2011-12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 t="str">
            <v>Co-op Student (Technologist Background)</v>
          </cell>
          <cell r="H443" t="str">
            <v>310</v>
          </cell>
          <cell r="I443" t="str">
            <v>Meter Assets and inside Service</v>
          </cell>
          <cell r="J443">
            <v>0</v>
          </cell>
          <cell r="K443">
            <v>0</v>
          </cell>
          <cell r="L443" t="str">
            <v>Co-op Student (Technologist Background)</v>
          </cell>
          <cell r="M443" t="str">
            <v>N</v>
          </cell>
          <cell r="N443" t="str">
            <v>W</v>
          </cell>
          <cell r="O443">
            <v>40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 t="str">
            <v>310</v>
          </cell>
          <cell r="V443" t="str">
            <v>101</v>
          </cell>
          <cell r="W443" t="str">
            <v>5065</v>
          </cell>
          <cell r="X443" t="str">
            <v>5065</v>
          </cell>
          <cell r="Y443" t="str">
            <v>5065</v>
          </cell>
          <cell r="Z443" t="str">
            <v>5065</v>
          </cell>
        </row>
        <row r="444">
          <cell r="B444" t="str">
            <v>Student-2011-13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 t="str">
            <v>Summer Student</v>
          </cell>
          <cell r="H444" t="str">
            <v>311</v>
          </cell>
          <cell r="I444" t="str">
            <v>Customer Connections</v>
          </cell>
          <cell r="J444">
            <v>0</v>
          </cell>
          <cell r="K444">
            <v>0</v>
          </cell>
          <cell r="L444" t="str">
            <v>Summer Student</v>
          </cell>
          <cell r="M444" t="str">
            <v>N</v>
          </cell>
          <cell r="N444" t="str">
            <v>W</v>
          </cell>
          <cell r="O444">
            <v>40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 t="str">
            <v>311</v>
          </cell>
          <cell r="V444" t="str">
            <v>101</v>
          </cell>
          <cell r="W444" t="str">
            <v>5065</v>
          </cell>
          <cell r="X444" t="str">
            <v>5065</v>
          </cell>
          <cell r="Y444" t="str">
            <v>5065</v>
          </cell>
          <cell r="Z444" t="str">
            <v>5065</v>
          </cell>
        </row>
        <row r="445">
          <cell r="B445" t="str">
            <v>Student-2011-14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 t="str">
            <v>Summer Student - CDM Clerk</v>
          </cell>
          <cell r="H445" t="str">
            <v>330</v>
          </cell>
          <cell r="I445" t="str">
            <v>Conservation &amp; Demand Management</v>
          </cell>
          <cell r="J445">
            <v>0</v>
          </cell>
          <cell r="K445">
            <v>0</v>
          </cell>
          <cell r="L445" t="str">
            <v>Summer Student - CDM Clerk</v>
          </cell>
          <cell r="M445" t="str">
            <v>N</v>
          </cell>
          <cell r="N445" t="str">
            <v>W</v>
          </cell>
          <cell r="O445">
            <v>35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 t="str">
            <v>330</v>
          </cell>
          <cell r="V445" t="str">
            <v>101</v>
          </cell>
          <cell r="W445" t="str">
            <v>5410</v>
          </cell>
          <cell r="X445" t="str">
            <v>5410</v>
          </cell>
          <cell r="Y445">
            <v>5415</v>
          </cell>
          <cell r="Z445">
            <v>5415</v>
          </cell>
        </row>
        <row r="446">
          <cell r="B446" t="str">
            <v>Student-2011-15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 t="str">
            <v>Coop Student</v>
          </cell>
          <cell r="H446" t="str">
            <v>330</v>
          </cell>
          <cell r="I446" t="str">
            <v>Conservation &amp; Demand Management</v>
          </cell>
          <cell r="J446">
            <v>0</v>
          </cell>
          <cell r="K446">
            <v>0</v>
          </cell>
          <cell r="L446" t="str">
            <v>Coop Student</v>
          </cell>
          <cell r="M446" t="str">
            <v>N</v>
          </cell>
          <cell r="N446" t="str">
            <v>P</v>
          </cell>
          <cell r="O446">
            <v>35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 t="str">
            <v>330</v>
          </cell>
          <cell r="V446" t="str">
            <v>101</v>
          </cell>
          <cell r="W446" t="str">
            <v>5410</v>
          </cell>
          <cell r="X446" t="str">
            <v>5410</v>
          </cell>
          <cell r="Y446">
            <v>5415</v>
          </cell>
          <cell r="Z446">
            <v>5415</v>
          </cell>
        </row>
        <row r="447">
          <cell r="B447" t="str">
            <v>Student-2011-16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 t="str">
            <v>Student Engineering Assistant</v>
          </cell>
          <cell r="H447" t="str">
            <v>501</v>
          </cell>
          <cell r="I447" t="str">
            <v>Capital Projects</v>
          </cell>
          <cell r="J447">
            <v>0</v>
          </cell>
          <cell r="K447">
            <v>0</v>
          </cell>
          <cell r="L447" t="str">
            <v>Student Engineering Assistant</v>
          </cell>
          <cell r="M447" t="str">
            <v>N</v>
          </cell>
          <cell r="N447" t="str">
            <v>P</v>
          </cell>
          <cell r="O447">
            <v>35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 t="str">
            <v>501</v>
          </cell>
          <cell r="V447" t="str">
            <v>101</v>
          </cell>
          <cell r="W447" t="str">
            <v>9080</v>
          </cell>
          <cell r="X447" t="str">
            <v>9080</v>
          </cell>
          <cell r="Y447" t="str">
            <v>9080</v>
          </cell>
          <cell r="Z447" t="str">
            <v>9080</v>
          </cell>
        </row>
        <row r="448">
          <cell r="B448" t="str">
            <v>Student-2011-17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 t="str">
            <v>Cambrian Co-Op</v>
          </cell>
          <cell r="H448" t="str">
            <v>502</v>
          </cell>
          <cell r="I448" t="str">
            <v>Overhead</v>
          </cell>
          <cell r="J448">
            <v>0</v>
          </cell>
          <cell r="K448">
            <v>0</v>
          </cell>
          <cell r="L448" t="str">
            <v>Cambrian Co-Op</v>
          </cell>
          <cell r="M448" t="str">
            <v>N</v>
          </cell>
          <cell r="N448" t="str">
            <v>W</v>
          </cell>
          <cell r="O448">
            <v>40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 t="str">
            <v>502</v>
          </cell>
          <cell r="V448" t="str">
            <v>101</v>
          </cell>
          <cell r="W448" t="str">
            <v>5020</v>
          </cell>
          <cell r="X448" t="str">
            <v>5020</v>
          </cell>
          <cell r="Y448" t="str">
            <v>5020</v>
          </cell>
          <cell r="Z448">
            <v>9090</v>
          </cell>
        </row>
        <row r="449">
          <cell r="B449" t="str">
            <v>Student-2011-18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 t="str">
            <v>Cambrian Co-Op</v>
          </cell>
          <cell r="H449" t="str">
            <v>502</v>
          </cell>
          <cell r="I449" t="str">
            <v>Overhead</v>
          </cell>
          <cell r="J449">
            <v>0</v>
          </cell>
          <cell r="K449">
            <v>0</v>
          </cell>
          <cell r="L449" t="str">
            <v>Cambrian Co-Op</v>
          </cell>
          <cell r="M449" t="str">
            <v>N</v>
          </cell>
          <cell r="N449" t="str">
            <v>W</v>
          </cell>
          <cell r="O449">
            <v>40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 t="str">
            <v>502</v>
          </cell>
          <cell r="V449" t="str">
            <v>101</v>
          </cell>
          <cell r="W449" t="str">
            <v>5020</v>
          </cell>
          <cell r="X449" t="str">
            <v>5020</v>
          </cell>
          <cell r="Y449" t="str">
            <v>5020</v>
          </cell>
          <cell r="Z449">
            <v>9090</v>
          </cell>
        </row>
        <row r="450">
          <cell r="B450" t="str">
            <v>Student-2011-19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 t="str">
            <v>Cambrian Co-Op</v>
          </cell>
          <cell r="H450" t="str">
            <v>502</v>
          </cell>
          <cell r="I450" t="str">
            <v>Overhead</v>
          </cell>
          <cell r="J450">
            <v>0</v>
          </cell>
          <cell r="K450">
            <v>0</v>
          </cell>
          <cell r="L450" t="str">
            <v>Cambrian Co-Op</v>
          </cell>
          <cell r="M450" t="str">
            <v>N</v>
          </cell>
          <cell r="N450" t="str">
            <v>W</v>
          </cell>
          <cell r="O450">
            <v>40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 t="str">
            <v>502</v>
          </cell>
          <cell r="V450" t="str">
            <v>101</v>
          </cell>
          <cell r="W450" t="str">
            <v>5020</v>
          </cell>
          <cell r="X450" t="str">
            <v>5020</v>
          </cell>
          <cell r="Y450" t="str">
            <v>5020</v>
          </cell>
          <cell r="Z450">
            <v>9090</v>
          </cell>
        </row>
        <row r="451">
          <cell r="B451" t="str">
            <v>Student-2011-2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 t="str">
            <v>Co-op Student</v>
          </cell>
          <cell r="H451" t="str">
            <v>205</v>
          </cell>
          <cell r="I451" t="str">
            <v>Financial Services</v>
          </cell>
          <cell r="J451">
            <v>0</v>
          </cell>
          <cell r="K451">
            <v>0</v>
          </cell>
          <cell r="L451" t="str">
            <v>Co-op Student</v>
          </cell>
          <cell r="M451" t="str">
            <v>N</v>
          </cell>
          <cell r="N451" t="str">
            <v>W</v>
          </cell>
          <cell r="O451">
            <v>35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 t="str">
            <v>205</v>
          </cell>
          <cell r="V451" t="str">
            <v>101</v>
          </cell>
          <cell r="W451" t="str">
            <v>5615</v>
          </cell>
          <cell r="X451" t="str">
            <v>5615</v>
          </cell>
          <cell r="Y451" t="str">
            <v>5615</v>
          </cell>
          <cell r="Z451" t="str">
            <v>5615</v>
          </cell>
        </row>
        <row r="452">
          <cell r="B452" t="str">
            <v>Student-2011-20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 t="str">
            <v>Cambrian Co-Op</v>
          </cell>
          <cell r="H452" t="str">
            <v>502</v>
          </cell>
          <cell r="I452" t="str">
            <v>Overhead</v>
          </cell>
          <cell r="J452">
            <v>0</v>
          </cell>
          <cell r="K452">
            <v>0</v>
          </cell>
          <cell r="L452" t="str">
            <v>Cambrian Co-Op</v>
          </cell>
          <cell r="M452" t="str">
            <v>N</v>
          </cell>
          <cell r="N452" t="str">
            <v>W</v>
          </cell>
          <cell r="O452">
            <v>40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 t="str">
            <v>502</v>
          </cell>
          <cell r="V452" t="str">
            <v>101</v>
          </cell>
          <cell r="W452" t="str">
            <v>5020</v>
          </cell>
          <cell r="X452" t="str">
            <v>5020</v>
          </cell>
          <cell r="Y452" t="str">
            <v>5020</v>
          </cell>
          <cell r="Z452">
            <v>9090</v>
          </cell>
        </row>
        <row r="453">
          <cell r="B453" t="str">
            <v>Student-2011-21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 t="str">
            <v>Summer strudent</v>
          </cell>
          <cell r="H453" t="str">
            <v>502</v>
          </cell>
          <cell r="I453" t="str">
            <v>Overhead</v>
          </cell>
          <cell r="J453">
            <v>0</v>
          </cell>
          <cell r="K453">
            <v>0</v>
          </cell>
          <cell r="L453" t="str">
            <v>Summer strudent</v>
          </cell>
          <cell r="M453" t="str">
            <v>N</v>
          </cell>
          <cell r="N453" t="str">
            <v>W</v>
          </cell>
          <cell r="O453">
            <v>40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 t="str">
            <v>502</v>
          </cell>
          <cell r="V453" t="str">
            <v>102</v>
          </cell>
          <cell r="W453" t="str">
            <v>5020</v>
          </cell>
          <cell r="X453" t="str">
            <v>5020</v>
          </cell>
          <cell r="Y453" t="str">
            <v>5020</v>
          </cell>
          <cell r="Z453">
            <v>9090</v>
          </cell>
        </row>
        <row r="454">
          <cell r="B454" t="str">
            <v>Student-2011-22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 t="str">
            <v>Summer strudent</v>
          </cell>
          <cell r="H454" t="str">
            <v>502</v>
          </cell>
          <cell r="I454" t="str">
            <v>Overhead</v>
          </cell>
          <cell r="J454">
            <v>0</v>
          </cell>
          <cell r="K454">
            <v>0</v>
          </cell>
          <cell r="L454" t="str">
            <v>Summer strudent</v>
          </cell>
          <cell r="M454" t="str">
            <v>N</v>
          </cell>
          <cell r="N454" t="str">
            <v>W</v>
          </cell>
          <cell r="O454">
            <v>40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 t="str">
            <v>502</v>
          </cell>
          <cell r="V454" t="str">
            <v>102</v>
          </cell>
          <cell r="W454" t="str">
            <v>5020</v>
          </cell>
          <cell r="X454" t="str">
            <v>5020</v>
          </cell>
          <cell r="Y454" t="str">
            <v>5020</v>
          </cell>
          <cell r="Z454">
            <v>9090</v>
          </cell>
        </row>
        <row r="455">
          <cell r="B455" t="str">
            <v>Student-2011-23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 t="str">
            <v>Cambrian Collage Co-op</v>
          </cell>
          <cell r="H455" t="str">
            <v>502</v>
          </cell>
          <cell r="I455" t="str">
            <v>Overhead</v>
          </cell>
          <cell r="J455">
            <v>0</v>
          </cell>
          <cell r="K455">
            <v>0</v>
          </cell>
          <cell r="L455" t="str">
            <v>Cambrian Collage Co-op</v>
          </cell>
          <cell r="M455" t="str">
            <v>N</v>
          </cell>
          <cell r="N455" t="str">
            <v>W</v>
          </cell>
          <cell r="O455">
            <v>40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 t="str">
            <v>502</v>
          </cell>
          <cell r="V455" t="str">
            <v>102</v>
          </cell>
          <cell r="W455" t="str">
            <v>5020</v>
          </cell>
          <cell r="X455" t="str">
            <v>5020</v>
          </cell>
          <cell r="Y455" t="str">
            <v>5020</v>
          </cell>
          <cell r="Z455">
            <v>9090</v>
          </cell>
        </row>
        <row r="456">
          <cell r="B456" t="str">
            <v>Student-2011-24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 t="str">
            <v>Cambrian Collage Co-op</v>
          </cell>
          <cell r="H456" t="str">
            <v>502</v>
          </cell>
          <cell r="I456" t="str">
            <v>Overhead</v>
          </cell>
          <cell r="J456">
            <v>0</v>
          </cell>
          <cell r="K456">
            <v>0</v>
          </cell>
          <cell r="L456" t="str">
            <v>Cambrian Collage Co-op</v>
          </cell>
          <cell r="M456" t="str">
            <v>N</v>
          </cell>
          <cell r="N456" t="str">
            <v>W</v>
          </cell>
          <cell r="O456">
            <v>40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 t="str">
            <v>502</v>
          </cell>
          <cell r="V456" t="str">
            <v>102</v>
          </cell>
          <cell r="W456" t="str">
            <v>5020</v>
          </cell>
          <cell r="X456" t="str">
            <v>5020</v>
          </cell>
          <cell r="Y456" t="str">
            <v>5020</v>
          </cell>
          <cell r="Z456">
            <v>9090</v>
          </cell>
        </row>
        <row r="457">
          <cell r="B457" t="str">
            <v>Student-2011-25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 t="str">
            <v>Duct Crew Backfill</v>
          </cell>
          <cell r="H457" t="str">
            <v>503</v>
          </cell>
          <cell r="I457" t="str">
            <v>Underground</v>
          </cell>
          <cell r="J457">
            <v>0</v>
          </cell>
          <cell r="K457">
            <v>0</v>
          </cell>
          <cell r="L457" t="str">
            <v>Duct Crew Backfill</v>
          </cell>
          <cell r="M457" t="str">
            <v>N</v>
          </cell>
          <cell r="N457" t="str">
            <v>W</v>
          </cell>
          <cell r="O457">
            <v>40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 t="str">
            <v>503</v>
          </cell>
          <cell r="V457" t="str">
            <v>101</v>
          </cell>
          <cell r="W457" t="str">
            <v>5020</v>
          </cell>
          <cell r="X457" t="str">
            <v>5020</v>
          </cell>
          <cell r="Y457" t="str">
            <v>5020</v>
          </cell>
          <cell r="Z457">
            <v>9090</v>
          </cell>
        </row>
        <row r="458">
          <cell r="B458" t="str">
            <v>Student-2011-26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 t="str">
            <v>Duct Crew Backfill</v>
          </cell>
          <cell r="H458" t="str">
            <v>503</v>
          </cell>
          <cell r="I458" t="str">
            <v>Underground</v>
          </cell>
          <cell r="J458">
            <v>0</v>
          </cell>
          <cell r="K458">
            <v>0</v>
          </cell>
          <cell r="L458" t="str">
            <v>Duct Crew Backfill</v>
          </cell>
          <cell r="M458" t="str">
            <v>N</v>
          </cell>
          <cell r="N458" t="str">
            <v>W</v>
          </cell>
          <cell r="O458">
            <v>40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 t="str">
            <v>503</v>
          </cell>
          <cell r="V458" t="str">
            <v>101</v>
          </cell>
          <cell r="W458" t="str">
            <v>5020</v>
          </cell>
          <cell r="X458" t="str">
            <v>5020</v>
          </cell>
          <cell r="Y458" t="str">
            <v>5020</v>
          </cell>
          <cell r="Z458">
            <v>9090</v>
          </cell>
        </row>
        <row r="459">
          <cell r="B459" t="str">
            <v>Student-2011-27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 t="str">
            <v>Paint vault covers</v>
          </cell>
          <cell r="H459" t="str">
            <v>503</v>
          </cell>
          <cell r="I459" t="str">
            <v>Underground</v>
          </cell>
          <cell r="J459">
            <v>0</v>
          </cell>
          <cell r="K459">
            <v>0</v>
          </cell>
          <cell r="L459" t="str">
            <v>Paint vault covers</v>
          </cell>
          <cell r="M459" t="str">
            <v>N</v>
          </cell>
          <cell r="N459" t="str">
            <v>W</v>
          </cell>
          <cell r="O459">
            <v>40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 t="str">
            <v>503</v>
          </cell>
          <cell r="V459" t="str">
            <v>101</v>
          </cell>
          <cell r="W459" t="str">
            <v>5020</v>
          </cell>
          <cell r="X459" t="str">
            <v>5020</v>
          </cell>
          <cell r="Y459" t="str">
            <v>5020</v>
          </cell>
          <cell r="Z459">
            <v>9090</v>
          </cell>
        </row>
        <row r="460">
          <cell r="B460" t="str">
            <v>Student-2011-28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 t="str">
            <v>Paint vault covers</v>
          </cell>
          <cell r="H460" t="str">
            <v>503</v>
          </cell>
          <cell r="I460" t="str">
            <v>Underground</v>
          </cell>
          <cell r="J460">
            <v>0</v>
          </cell>
          <cell r="K460">
            <v>0</v>
          </cell>
          <cell r="L460" t="str">
            <v>Paint vault covers</v>
          </cell>
          <cell r="M460" t="str">
            <v>N</v>
          </cell>
          <cell r="N460" t="str">
            <v>W</v>
          </cell>
          <cell r="O460">
            <v>40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 t="str">
            <v>503</v>
          </cell>
          <cell r="V460" t="str">
            <v>101</v>
          </cell>
          <cell r="W460" t="str">
            <v>5020</v>
          </cell>
          <cell r="X460" t="str">
            <v>5020</v>
          </cell>
          <cell r="Y460" t="str">
            <v>5020</v>
          </cell>
          <cell r="Z460">
            <v>9090</v>
          </cell>
        </row>
        <row r="461">
          <cell r="B461" t="str">
            <v>Student-2011-29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 t="str">
            <v>Landscaping</v>
          </cell>
          <cell r="H461" t="str">
            <v>503</v>
          </cell>
          <cell r="I461" t="str">
            <v>Underground</v>
          </cell>
          <cell r="J461">
            <v>0</v>
          </cell>
          <cell r="K461">
            <v>0</v>
          </cell>
          <cell r="L461" t="str">
            <v>Landscaping</v>
          </cell>
          <cell r="M461" t="str">
            <v>N</v>
          </cell>
          <cell r="N461" t="str">
            <v>W</v>
          </cell>
          <cell r="O461">
            <v>40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 t="str">
            <v>503</v>
          </cell>
          <cell r="V461" t="str">
            <v>101</v>
          </cell>
          <cell r="W461" t="str">
            <v>5020</v>
          </cell>
          <cell r="X461" t="str">
            <v>5020</v>
          </cell>
          <cell r="Y461" t="str">
            <v>5020</v>
          </cell>
          <cell r="Z461">
            <v>9090</v>
          </cell>
        </row>
        <row r="462">
          <cell r="B462" t="str">
            <v>Student-2011-3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 t="str">
            <v>Summer Student</v>
          </cell>
          <cell r="H462" t="str">
            <v>211</v>
          </cell>
          <cell r="I462" t="str">
            <v>PC Services</v>
          </cell>
          <cell r="J462">
            <v>0</v>
          </cell>
          <cell r="K462">
            <v>0</v>
          </cell>
          <cell r="L462" t="str">
            <v>Summer Student</v>
          </cell>
          <cell r="M462" t="str">
            <v>N</v>
          </cell>
          <cell r="N462" t="str">
            <v>P</v>
          </cell>
          <cell r="O462">
            <v>35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 t="str">
            <v>211</v>
          </cell>
          <cell r="V462" t="str">
            <v>101</v>
          </cell>
          <cell r="W462" t="str">
            <v>9099</v>
          </cell>
          <cell r="X462" t="str">
            <v>9099</v>
          </cell>
          <cell r="Y462" t="str">
            <v>9099</v>
          </cell>
          <cell r="Z462" t="str">
            <v>9099</v>
          </cell>
        </row>
        <row r="463">
          <cell r="B463" t="str">
            <v>Student-2011-30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 t="str">
            <v>Landscaping</v>
          </cell>
          <cell r="H463" t="str">
            <v>503</v>
          </cell>
          <cell r="I463" t="str">
            <v>Underground</v>
          </cell>
          <cell r="J463">
            <v>0</v>
          </cell>
          <cell r="K463">
            <v>0</v>
          </cell>
          <cell r="L463" t="str">
            <v>Landscaping</v>
          </cell>
          <cell r="M463" t="str">
            <v>N</v>
          </cell>
          <cell r="N463" t="str">
            <v>W</v>
          </cell>
          <cell r="O463">
            <v>40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 t="str">
            <v>503</v>
          </cell>
          <cell r="V463" t="str">
            <v>101</v>
          </cell>
          <cell r="W463" t="str">
            <v>5020</v>
          </cell>
          <cell r="X463" t="str">
            <v>5020</v>
          </cell>
          <cell r="Y463" t="str">
            <v>5020</v>
          </cell>
          <cell r="Z463">
            <v>9090</v>
          </cell>
        </row>
        <row r="464">
          <cell r="B464" t="str">
            <v>Student-2011-31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 t="str">
            <v>Networks Student</v>
          </cell>
          <cell r="H464" t="str">
            <v>521</v>
          </cell>
          <cell r="I464" t="str">
            <v>Network Assets</v>
          </cell>
          <cell r="J464">
            <v>0</v>
          </cell>
          <cell r="K464">
            <v>0</v>
          </cell>
          <cell r="L464" t="str">
            <v>Networks Student</v>
          </cell>
          <cell r="M464" t="str">
            <v>N</v>
          </cell>
          <cell r="N464" t="str">
            <v>P</v>
          </cell>
          <cell r="O464">
            <v>35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 t="str">
            <v>521</v>
          </cell>
          <cell r="V464" t="str">
            <v>101</v>
          </cell>
          <cell r="W464" t="str">
            <v>9080</v>
          </cell>
          <cell r="X464" t="str">
            <v>9080</v>
          </cell>
          <cell r="Y464" t="str">
            <v>9080</v>
          </cell>
          <cell r="Z464" t="str">
            <v>9080</v>
          </cell>
        </row>
        <row r="465">
          <cell r="B465" t="str">
            <v>Student-2011-32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 t="str">
            <v>Networks Student</v>
          </cell>
          <cell r="H465" t="str">
            <v>521</v>
          </cell>
          <cell r="I465" t="str">
            <v>Network Assets</v>
          </cell>
          <cell r="J465">
            <v>0</v>
          </cell>
          <cell r="K465">
            <v>0</v>
          </cell>
          <cell r="L465" t="str">
            <v>Networks Student</v>
          </cell>
          <cell r="M465" t="str">
            <v>N</v>
          </cell>
          <cell r="N465" t="str">
            <v>P</v>
          </cell>
          <cell r="O465">
            <v>35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 t="str">
            <v>521</v>
          </cell>
          <cell r="V465" t="str">
            <v>101</v>
          </cell>
          <cell r="W465" t="str">
            <v>9080</v>
          </cell>
          <cell r="X465" t="str">
            <v>9080</v>
          </cell>
          <cell r="Y465" t="str">
            <v>9080</v>
          </cell>
          <cell r="Z465" t="str">
            <v>9080</v>
          </cell>
        </row>
        <row r="466">
          <cell r="B466" t="str">
            <v>Student-2011-33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 t="str">
            <v>Networks Student</v>
          </cell>
          <cell r="H466" t="str">
            <v>521</v>
          </cell>
          <cell r="I466" t="str">
            <v>Network Assets</v>
          </cell>
          <cell r="J466">
            <v>0</v>
          </cell>
          <cell r="K466">
            <v>0</v>
          </cell>
          <cell r="L466" t="str">
            <v>Networks Student</v>
          </cell>
          <cell r="M466" t="str">
            <v>N</v>
          </cell>
          <cell r="N466" t="str">
            <v>P</v>
          </cell>
          <cell r="O466">
            <v>35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 t="str">
            <v>521</v>
          </cell>
          <cell r="V466" t="str">
            <v>101</v>
          </cell>
          <cell r="W466" t="str">
            <v>9080</v>
          </cell>
          <cell r="X466" t="str">
            <v>9080</v>
          </cell>
          <cell r="Y466" t="str">
            <v>9080</v>
          </cell>
          <cell r="Z466" t="str">
            <v>9080</v>
          </cell>
        </row>
        <row r="467">
          <cell r="B467" t="str">
            <v>Student-2011-34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 t="str">
            <v>Student Co-op</v>
          </cell>
          <cell r="H467" t="str">
            <v>522</v>
          </cell>
          <cell r="I467" t="str">
            <v>Network Records</v>
          </cell>
          <cell r="J467">
            <v>0</v>
          </cell>
          <cell r="K467">
            <v>0</v>
          </cell>
          <cell r="L467" t="str">
            <v>Student Co-op</v>
          </cell>
          <cell r="M467" t="str">
            <v>N</v>
          </cell>
          <cell r="N467" t="str">
            <v>W</v>
          </cell>
          <cell r="O467">
            <v>35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 t="str">
            <v>522</v>
          </cell>
          <cell r="V467" t="str">
            <v>101</v>
          </cell>
          <cell r="W467" t="str">
            <v>9080</v>
          </cell>
          <cell r="X467" t="str">
            <v>9080</v>
          </cell>
          <cell r="Y467" t="str">
            <v>9080</v>
          </cell>
          <cell r="Z467" t="str">
            <v>9080</v>
          </cell>
        </row>
        <row r="468">
          <cell r="B468" t="str">
            <v>Student-2011-35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 t="str">
            <v>Student Co-op</v>
          </cell>
          <cell r="H468" t="str">
            <v>522</v>
          </cell>
          <cell r="I468" t="str">
            <v>Network Records</v>
          </cell>
          <cell r="J468">
            <v>0</v>
          </cell>
          <cell r="K468">
            <v>0</v>
          </cell>
          <cell r="L468" t="str">
            <v>Student Co-op</v>
          </cell>
          <cell r="M468" t="str">
            <v>N</v>
          </cell>
          <cell r="N468" t="str">
            <v>W</v>
          </cell>
          <cell r="O468">
            <v>35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 t="str">
            <v>522</v>
          </cell>
          <cell r="V468" t="str">
            <v>101</v>
          </cell>
          <cell r="W468" t="str">
            <v>9080</v>
          </cell>
          <cell r="X468" t="str">
            <v>9080</v>
          </cell>
          <cell r="Y468" t="str">
            <v>9080</v>
          </cell>
          <cell r="Z468" t="str">
            <v>9080</v>
          </cell>
        </row>
        <row r="469">
          <cell r="B469" t="str">
            <v>Student-2011-36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 t="str">
            <v>Student - Procurement</v>
          </cell>
          <cell r="H469" t="str">
            <v>543</v>
          </cell>
          <cell r="I469" t="str">
            <v>Procurement</v>
          </cell>
          <cell r="J469">
            <v>0</v>
          </cell>
          <cell r="K469">
            <v>0</v>
          </cell>
          <cell r="L469" t="str">
            <v>Student - Procurement</v>
          </cell>
          <cell r="M469" t="str">
            <v>N</v>
          </cell>
          <cell r="N469" t="str">
            <v>W</v>
          </cell>
          <cell r="O469">
            <v>35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 t="str">
            <v>543</v>
          </cell>
          <cell r="V469" t="str">
            <v>101</v>
          </cell>
          <cell r="W469" t="str">
            <v>9041</v>
          </cell>
          <cell r="X469" t="str">
            <v>9041</v>
          </cell>
          <cell r="Y469" t="str">
            <v>9041</v>
          </cell>
          <cell r="Z469" t="str">
            <v>9041</v>
          </cell>
        </row>
        <row r="470">
          <cell r="B470" t="str">
            <v>Student-2011-37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 t="str">
            <v>Summer Student</v>
          </cell>
          <cell r="H470" t="str">
            <v>545</v>
          </cell>
          <cell r="I470" t="str">
            <v>Logistics</v>
          </cell>
          <cell r="J470">
            <v>0</v>
          </cell>
          <cell r="K470">
            <v>0</v>
          </cell>
          <cell r="L470" t="str">
            <v>Summer Student</v>
          </cell>
          <cell r="M470" t="str">
            <v>N</v>
          </cell>
          <cell r="N470" t="str">
            <v>W</v>
          </cell>
          <cell r="O470">
            <v>40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 t="str">
            <v>545</v>
          </cell>
          <cell r="V470" t="str">
            <v>101</v>
          </cell>
          <cell r="W470" t="str">
            <v>5020</v>
          </cell>
          <cell r="X470" t="str">
            <v>5020</v>
          </cell>
          <cell r="Y470">
            <v>9040</v>
          </cell>
          <cell r="Z470">
            <v>9040</v>
          </cell>
        </row>
        <row r="471">
          <cell r="B471" t="str">
            <v>Student-2011-38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 t="str">
            <v>Summer Student</v>
          </cell>
          <cell r="H471" t="str">
            <v>545</v>
          </cell>
          <cell r="I471" t="str">
            <v>Logistics</v>
          </cell>
          <cell r="J471">
            <v>0</v>
          </cell>
          <cell r="K471">
            <v>0</v>
          </cell>
          <cell r="L471" t="str">
            <v>Summer Student</v>
          </cell>
          <cell r="M471" t="str">
            <v>N</v>
          </cell>
          <cell r="N471" t="str">
            <v>W</v>
          </cell>
          <cell r="O471">
            <v>40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 t="str">
            <v>545</v>
          </cell>
          <cell r="V471" t="str">
            <v>102</v>
          </cell>
          <cell r="W471" t="str">
            <v>5020</v>
          </cell>
          <cell r="X471" t="str">
            <v>5020</v>
          </cell>
          <cell r="Y471">
            <v>9040</v>
          </cell>
          <cell r="Z471">
            <v>9040</v>
          </cell>
        </row>
        <row r="472">
          <cell r="B472" t="str">
            <v>Student-2011-39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 t="str">
            <v>Student - SCM</v>
          </cell>
          <cell r="H472" t="str">
            <v>593</v>
          </cell>
          <cell r="I472" t="str">
            <v>Supply Chain</v>
          </cell>
          <cell r="J472">
            <v>0</v>
          </cell>
          <cell r="K472">
            <v>0</v>
          </cell>
          <cell r="L472" t="str">
            <v>Student - SCM</v>
          </cell>
          <cell r="M472" t="str">
            <v>N</v>
          </cell>
          <cell r="N472" t="str">
            <v>W</v>
          </cell>
          <cell r="O472">
            <v>35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 t="str">
            <v>593</v>
          </cell>
          <cell r="V472" t="str">
            <v>101</v>
          </cell>
          <cell r="W472" t="str">
            <v>5615</v>
          </cell>
          <cell r="X472" t="str">
            <v>5615</v>
          </cell>
          <cell r="Y472" t="str">
            <v>5615</v>
          </cell>
          <cell r="Z472" t="str">
            <v>5615</v>
          </cell>
        </row>
        <row r="473">
          <cell r="B473" t="str">
            <v>Student-2011-4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 t="str">
            <v>Student</v>
          </cell>
          <cell r="H473" t="str">
            <v>302</v>
          </cell>
          <cell r="I473" t="str">
            <v>Customer Care - Billing</v>
          </cell>
          <cell r="J473">
            <v>0</v>
          </cell>
          <cell r="K473">
            <v>0</v>
          </cell>
          <cell r="L473" t="str">
            <v>Student</v>
          </cell>
          <cell r="M473" t="str">
            <v>N</v>
          </cell>
          <cell r="N473" t="str">
            <v>W</v>
          </cell>
          <cell r="O473">
            <v>35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 t="str">
            <v>302</v>
          </cell>
          <cell r="V473" t="str">
            <v>101</v>
          </cell>
          <cell r="W473" t="str">
            <v>9909</v>
          </cell>
          <cell r="X473" t="str">
            <v>9909</v>
          </cell>
          <cell r="Y473" t="str">
            <v>9909</v>
          </cell>
          <cell r="Z473" t="str">
            <v>9909</v>
          </cell>
        </row>
        <row r="474">
          <cell r="B474" t="str">
            <v>Student-2011-40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 t="str">
            <v>Student</v>
          </cell>
          <cell r="H474" t="str">
            <v>650</v>
          </cell>
          <cell r="I474" t="str">
            <v>Building John Street hamilton</v>
          </cell>
          <cell r="J474">
            <v>0</v>
          </cell>
          <cell r="K474">
            <v>0</v>
          </cell>
          <cell r="L474" t="str">
            <v>Student</v>
          </cell>
          <cell r="M474" t="str">
            <v>N</v>
          </cell>
          <cell r="N474" t="str">
            <v>W</v>
          </cell>
          <cell r="O474">
            <v>40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 t="str">
            <v>651</v>
          </cell>
          <cell r="V474" t="str">
            <v>101</v>
          </cell>
          <cell r="W474" t="str">
            <v>5675</v>
          </cell>
          <cell r="X474" t="str">
            <v>5675</v>
          </cell>
          <cell r="Y474" t="str">
            <v>5675</v>
          </cell>
          <cell r="Z474" t="str">
            <v>5675</v>
          </cell>
        </row>
        <row r="475">
          <cell r="B475" t="str">
            <v>Student-2011-41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 t="str">
            <v>Student</v>
          </cell>
          <cell r="H475" t="str">
            <v>650</v>
          </cell>
          <cell r="I475" t="str">
            <v>Building John Street hamilton</v>
          </cell>
          <cell r="J475">
            <v>0</v>
          </cell>
          <cell r="K475">
            <v>0</v>
          </cell>
          <cell r="L475" t="str">
            <v>Student</v>
          </cell>
          <cell r="M475" t="str">
            <v>N</v>
          </cell>
          <cell r="N475" t="str">
            <v>W</v>
          </cell>
          <cell r="O475">
            <v>40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 t="str">
            <v>651</v>
          </cell>
          <cell r="V475" t="str">
            <v>101</v>
          </cell>
          <cell r="W475" t="str">
            <v>5675</v>
          </cell>
          <cell r="X475" t="str">
            <v>5675</v>
          </cell>
          <cell r="Y475" t="str">
            <v>5675</v>
          </cell>
          <cell r="Z475" t="str">
            <v>5675</v>
          </cell>
        </row>
        <row r="476">
          <cell r="B476" t="str">
            <v>Student-2011-5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 t="str">
            <v>Student</v>
          </cell>
          <cell r="H476" t="str">
            <v>303</v>
          </cell>
          <cell r="I476" t="str">
            <v>Customer Care - Customer Service</v>
          </cell>
          <cell r="J476">
            <v>0</v>
          </cell>
          <cell r="K476">
            <v>0</v>
          </cell>
          <cell r="L476" t="str">
            <v>Student</v>
          </cell>
          <cell r="M476" t="str">
            <v>N</v>
          </cell>
          <cell r="N476" t="str">
            <v>W</v>
          </cell>
          <cell r="O476">
            <v>35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 t="str">
            <v>303</v>
          </cell>
          <cell r="V476" t="str">
            <v>101</v>
          </cell>
          <cell r="W476" t="str">
            <v>9909</v>
          </cell>
          <cell r="X476" t="str">
            <v>9909</v>
          </cell>
          <cell r="Y476" t="str">
            <v>9909</v>
          </cell>
          <cell r="Z476" t="str">
            <v>9909</v>
          </cell>
        </row>
        <row r="477">
          <cell r="B477" t="str">
            <v>Student-2011-6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 t="str">
            <v>Student</v>
          </cell>
          <cell r="H477" t="str">
            <v>303</v>
          </cell>
          <cell r="I477" t="str">
            <v>Customer Care - Customer Service</v>
          </cell>
          <cell r="J477">
            <v>0</v>
          </cell>
          <cell r="K477">
            <v>0</v>
          </cell>
          <cell r="L477" t="str">
            <v>Student</v>
          </cell>
          <cell r="M477" t="str">
            <v>N</v>
          </cell>
          <cell r="N477" t="str">
            <v>W</v>
          </cell>
          <cell r="O477">
            <v>35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 t="str">
            <v>303</v>
          </cell>
          <cell r="V477" t="str">
            <v>101</v>
          </cell>
          <cell r="W477" t="str">
            <v>9909</v>
          </cell>
          <cell r="X477" t="str">
            <v>9909</v>
          </cell>
          <cell r="Y477" t="str">
            <v>9909</v>
          </cell>
          <cell r="Z477" t="str">
            <v>9909</v>
          </cell>
        </row>
        <row r="478">
          <cell r="B478" t="str">
            <v>Student-2011-7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 t="str">
            <v>Student</v>
          </cell>
          <cell r="H478" t="str">
            <v>303</v>
          </cell>
          <cell r="I478" t="str">
            <v>Customer Care - Customer Service</v>
          </cell>
          <cell r="J478">
            <v>0</v>
          </cell>
          <cell r="K478">
            <v>0</v>
          </cell>
          <cell r="L478" t="str">
            <v>Student</v>
          </cell>
          <cell r="M478" t="str">
            <v>N</v>
          </cell>
          <cell r="N478" t="str">
            <v>W</v>
          </cell>
          <cell r="O478">
            <v>35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 t="str">
            <v>303</v>
          </cell>
          <cell r="V478" t="str">
            <v>101</v>
          </cell>
          <cell r="W478" t="str">
            <v>9909</v>
          </cell>
          <cell r="X478" t="str">
            <v>9909</v>
          </cell>
          <cell r="Y478" t="str">
            <v>9909</v>
          </cell>
          <cell r="Z478" t="str">
            <v>9909</v>
          </cell>
        </row>
        <row r="479">
          <cell r="B479" t="str">
            <v>Student-2011-8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 t="str">
            <v>Student</v>
          </cell>
          <cell r="H479" t="str">
            <v>303</v>
          </cell>
          <cell r="I479" t="str">
            <v>Customer Care - Customer Service</v>
          </cell>
          <cell r="J479">
            <v>0</v>
          </cell>
          <cell r="K479">
            <v>0</v>
          </cell>
          <cell r="L479" t="str">
            <v>Student</v>
          </cell>
          <cell r="M479" t="str">
            <v>N</v>
          </cell>
          <cell r="N479" t="str">
            <v>W</v>
          </cell>
          <cell r="O479">
            <v>35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 t="str">
            <v>303</v>
          </cell>
          <cell r="V479" t="str">
            <v>101</v>
          </cell>
          <cell r="W479" t="str">
            <v>9909</v>
          </cell>
          <cell r="X479" t="str">
            <v>9909</v>
          </cell>
          <cell r="Y479" t="str">
            <v>9909</v>
          </cell>
          <cell r="Z479" t="str">
            <v>9909</v>
          </cell>
        </row>
        <row r="480">
          <cell r="B480" t="str">
            <v>Student-2011-9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 t="str">
            <v>Student</v>
          </cell>
          <cell r="H480" t="str">
            <v>303</v>
          </cell>
          <cell r="I480" t="str">
            <v>Customer Care - Customer Service</v>
          </cell>
          <cell r="J480">
            <v>0</v>
          </cell>
          <cell r="K480">
            <v>0</v>
          </cell>
          <cell r="L480" t="str">
            <v>Student</v>
          </cell>
          <cell r="M480" t="str">
            <v>N</v>
          </cell>
          <cell r="N480" t="str">
            <v>W</v>
          </cell>
          <cell r="O480">
            <v>35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 t="str">
            <v>303</v>
          </cell>
          <cell r="V480" t="str">
            <v>101</v>
          </cell>
          <cell r="W480" t="str">
            <v>9909</v>
          </cell>
          <cell r="X480" t="str">
            <v>9909</v>
          </cell>
          <cell r="Y480" t="str">
            <v>9909</v>
          </cell>
          <cell r="Z480" t="str">
            <v>9909</v>
          </cell>
        </row>
        <row r="481">
          <cell r="B481" t="str">
            <v>Vac29</v>
          </cell>
          <cell r="C481" t="str">
            <v>VACANCY</v>
          </cell>
          <cell r="D481">
            <v>0</v>
          </cell>
          <cell r="E481">
            <v>0</v>
          </cell>
          <cell r="F481">
            <v>0</v>
          </cell>
          <cell r="G481" t="str">
            <v>MANAGER, RATES AND PBR</v>
          </cell>
          <cell r="H481" t="str">
            <v>201</v>
          </cell>
          <cell r="I481" t="str">
            <v>Regulatory Services</v>
          </cell>
          <cell r="J481" t="str">
            <v>Full Time - Permanent</v>
          </cell>
          <cell r="K481">
            <v>0</v>
          </cell>
          <cell r="L481" t="str">
            <v>MANAGER, RATES AND PBR</v>
          </cell>
          <cell r="M481" t="str">
            <v>N</v>
          </cell>
          <cell r="N481" t="str">
            <v>P</v>
          </cell>
          <cell r="O481">
            <v>35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0.55000000000000004</v>
          </cell>
          <cell r="U481" t="str">
            <v>201</v>
          </cell>
          <cell r="V481" t="str">
            <v>101</v>
          </cell>
          <cell r="W481" t="str">
            <v>5615</v>
          </cell>
          <cell r="X481" t="str">
            <v>5615</v>
          </cell>
          <cell r="Y481">
            <v>5610</v>
          </cell>
          <cell r="Z481">
            <v>5610</v>
          </cell>
        </row>
        <row r="482">
          <cell r="B482" t="str">
            <v>Vac31</v>
          </cell>
          <cell r="C482" t="str">
            <v>VACANCY</v>
          </cell>
          <cell r="D482">
            <v>0</v>
          </cell>
          <cell r="E482">
            <v>0</v>
          </cell>
          <cell r="F482">
            <v>0</v>
          </cell>
          <cell r="G482" t="str">
            <v>Rates Analyst</v>
          </cell>
          <cell r="H482" t="str">
            <v>201</v>
          </cell>
          <cell r="I482" t="str">
            <v>Regulatory Services</v>
          </cell>
          <cell r="J482" t="str">
            <v>Full Time - Permanent</v>
          </cell>
          <cell r="K482">
            <v>0</v>
          </cell>
          <cell r="L482" t="str">
            <v>Rates Analyst</v>
          </cell>
          <cell r="M482" t="str">
            <v>B</v>
          </cell>
          <cell r="N482" t="str">
            <v>W</v>
          </cell>
          <cell r="O482">
            <v>35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0.55000000000000004</v>
          </cell>
          <cell r="U482" t="str">
            <v>201</v>
          </cell>
          <cell r="V482" t="str">
            <v>101</v>
          </cell>
          <cell r="W482" t="str">
            <v>5615</v>
          </cell>
          <cell r="X482" t="str">
            <v>5615</v>
          </cell>
          <cell r="Y482" t="str">
            <v>5615</v>
          </cell>
          <cell r="Z482" t="str">
            <v>5615</v>
          </cell>
        </row>
        <row r="483">
          <cell r="B483" t="str">
            <v>Vac30</v>
          </cell>
          <cell r="C483" t="str">
            <v>VACANCY</v>
          </cell>
          <cell r="D483">
            <v>0</v>
          </cell>
          <cell r="E483">
            <v>0</v>
          </cell>
          <cell r="F483">
            <v>0</v>
          </cell>
          <cell r="G483" t="str">
            <v>Executive Assistant</v>
          </cell>
          <cell r="H483" t="str">
            <v>205</v>
          </cell>
          <cell r="I483" t="str">
            <v>Financial Services</v>
          </cell>
          <cell r="J483" t="str">
            <v>Full Time - Permanent</v>
          </cell>
          <cell r="K483">
            <v>0</v>
          </cell>
          <cell r="L483" t="str">
            <v>Executive Assistant</v>
          </cell>
          <cell r="M483" t="str">
            <v>N</v>
          </cell>
          <cell r="N483" t="str">
            <v>P</v>
          </cell>
          <cell r="O483">
            <v>35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0.55000000000000004</v>
          </cell>
          <cell r="U483" t="str">
            <v>205</v>
          </cell>
          <cell r="V483" t="str">
            <v>101</v>
          </cell>
          <cell r="W483" t="str">
            <v>5610</v>
          </cell>
          <cell r="X483" t="str">
            <v>5610</v>
          </cell>
          <cell r="Y483" t="str">
            <v>5610</v>
          </cell>
          <cell r="Z483" t="str">
            <v>5610</v>
          </cell>
        </row>
        <row r="484">
          <cell r="B484" t="str">
            <v>Vac32</v>
          </cell>
          <cell r="C484" t="str">
            <v>VACANCY</v>
          </cell>
          <cell r="D484">
            <v>0</v>
          </cell>
          <cell r="E484">
            <v>0</v>
          </cell>
          <cell r="F484">
            <v>0</v>
          </cell>
          <cell r="G484" t="str">
            <v>MANAGER, TREASURY AND RISK</v>
          </cell>
          <cell r="H484" t="str">
            <v>205</v>
          </cell>
          <cell r="I484" t="str">
            <v>Financial Services</v>
          </cell>
          <cell r="J484" t="str">
            <v>Full Time - Permanent</v>
          </cell>
          <cell r="K484">
            <v>0</v>
          </cell>
          <cell r="L484" t="str">
            <v>MANAGER, TREASURY AND RISK</v>
          </cell>
          <cell r="M484" t="str">
            <v>N</v>
          </cell>
          <cell r="N484" t="str">
            <v>P</v>
          </cell>
          <cell r="O484">
            <v>35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0.55000000000000004</v>
          </cell>
          <cell r="U484" t="str">
            <v>205</v>
          </cell>
          <cell r="V484" t="str">
            <v>101</v>
          </cell>
          <cell r="W484" t="str">
            <v>5610</v>
          </cell>
          <cell r="X484" t="str">
            <v>5610</v>
          </cell>
          <cell r="Y484" t="str">
            <v>5610</v>
          </cell>
          <cell r="Z484" t="str">
            <v>5610</v>
          </cell>
        </row>
        <row r="485">
          <cell r="B485" t="str">
            <v>Vac33</v>
          </cell>
          <cell r="C485" t="str">
            <v>VACANCY</v>
          </cell>
          <cell r="D485">
            <v>0</v>
          </cell>
          <cell r="E485">
            <v>0</v>
          </cell>
          <cell r="F485">
            <v>0</v>
          </cell>
          <cell r="G485" t="str">
            <v>MANAGER, TAXATION</v>
          </cell>
          <cell r="H485" t="str">
            <v>205</v>
          </cell>
          <cell r="I485" t="str">
            <v>Financial Services</v>
          </cell>
          <cell r="J485" t="str">
            <v>Full Time - Permanent</v>
          </cell>
          <cell r="K485">
            <v>0</v>
          </cell>
          <cell r="L485" t="str">
            <v>MANAGER, TAXATION</v>
          </cell>
          <cell r="M485" t="str">
            <v>N</v>
          </cell>
          <cell r="N485" t="str">
            <v>P</v>
          </cell>
          <cell r="O485">
            <v>35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0.55000000000000004</v>
          </cell>
          <cell r="U485" t="str">
            <v>205</v>
          </cell>
          <cell r="V485" t="str">
            <v>101</v>
          </cell>
          <cell r="W485" t="str">
            <v>5610</v>
          </cell>
          <cell r="X485" t="str">
            <v>5610</v>
          </cell>
          <cell r="Y485" t="str">
            <v>5610</v>
          </cell>
          <cell r="Z485" t="str">
            <v>5610</v>
          </cell>
        </row>
        <row r="486">
          <cell r="B486" t="str">
            <v>Vac43</v>
          </cell>
          <cell r="C486" t="str">
            <v>VACANCY</v>
          </cell>
          <cell r="D486">
            <v>0</v>
          </cell>
          <cell r="E486">
            <v>0</v>
          </cell>
          <cell r="F486">
            <v>0</v>
          </cell>
          <cell r="G486" t="str">
            <v>IFRS reporting specialist</v>
          </cell>
          <cell r="H486" t="str">
            <v>205</v>
          </cell>
          <cell r="I486" t="str">
            <v>Financial Services</v>
          </cell>
          <cell r="J486" t="str">
            <v>Full Time - Permanent</v>
          </cell>
          <cell r="K486">
            <v>0</v>
          </cell>
          <cell r="L486" t="str">
            <v>IFRS reporting specialist</v>
          </cell>
          <cell r="M486" t="str">
            <v>N</v>
          </cell>
          <cell r="N486" t="str">
            <v>P</v>
          </cell>
          <cell r="O486">
            <v>35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0.55000000000000004</v>
          </cell>
          <cell r="U486" t="str">
            <v>205</v>
          </cell>
          <cell r="V486" t="str">
            <v>101</v>
          </cell>
          <cell r="W486" t="str">
            <v>5610</v>
          </cell>
          <cell r="X486" t="str">
            <v>5610</v>
          </cell>
          <cell r="Y486" t="str">
            <v>5610</v>
          </cell>
          <cell r="Z486" t="str">
            <v>5610</v>
          </cell>
        </row>
        <row r="487">
          <cell r="B487" t="str">
            <v>Vac34</v>
          </cell>
          <cell r="C487" t="str">
            <v>VACANCY</v>
          </cell>
          <cell r="D487">
            <v>0</v>
          </cell>
          <cell r="E487">
            <v>0</v>
          </cell>
          <cell r="F487">
            <v>0</v>
          </cell>
          <cell r="G487" t="str">
            <v>PC Technician</v>
          </cell>
          <cell r="H487" t="str">
            <v>211</v>
          </cell>
          <cell r="I487" t="str">
            <v>PC Services</v>
          </cell>
          <cell r="J487" t="str">
            <v>Full Time - Permanent</v>
          </cell>
          <cell r="K487">
            <v>0</v>
          </cell>
          <cell r="L487" t="str">
            <v>PC Technician</v>
          </cell>
          <cell r="M487" t="str">
            <v>B</v>
          </cell>
          <cell r="N487" t="str">
            <v>W</v>
          </cell>
          <cell r="O487">
            <v>35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0.55000000000000004</v>
          </cell>
          <cell r="U487" t="str">
            <v>211</v>
          </cell>
          <cell r="V487" t="str">
            <v>101</v>
          </cell>
          <cell r="W487" t="str">
            <v>9099</v>
          </cell>
          <cell r="X487" t="str">
            <v>9099</v>
          </cell>
          <cell r="Y487" t="str">
            <v>9099</v>
          </cell>
          <cell r="Z487" t="str">
            <v>9099</v>
          </cell>
        </row>
        <row r="488">
          <cell r="B488" t="str">
            <v>Vac2</v>
          </cell>
          <cell r="C488" t="str">
            <v>VACANCY</v>
          </cell>
          <cell r="D488">
            <v>0</v>
          </cell>
          <cell r="E488">
            <v>0</v>
          </cell>
          <cell r="F488">
            <v>0</v>
          </cell>
          <cell r="G488" t="str">
            <v>Billing Clerk</v>
          </cell>
          <cell r="H488" t="str">
            <v>301</v>
          </cell>
          <cell r="I488" t="str">
            <v>Customer Care - Billing</v>
          </cell>
          <cell r="J488" t="str">
            <v>Full Time - Permanent</v>
          </cell>
          <cell r="K488">
            <v>0</v>
          </cell>
          <cell r="L488" t="str">
            <v>Billing Clerk</v>
          </cell>
          <cell r="M488" t="str">
            <v>B</v>
          </cell>
          <cell r="N488" t="str">
            <v>W</v>
          </cell>
          <cell r="O488">
            <v>35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0.55000000000000004</v>
          </cell>
          <cell r="U488" t="str">
            <v>302</v>
          </cell>
          <cell r="V488" t="str">
            <v>101</v>
          </cell>
          <cell r="W488" t="str">
            <v>9909</v>
          </cell>
          <cell r="X488" t="str">
            <v>9909</v>
          </cell>
          <cell r="Y488" t="str">
            <v>9909</v>
          </cell>
          <cell r="Z488" t="str">
            <v>9909</v>
          </cell>
        </row>
        <row r="489">
          <cell r="B489" t="str">
            <v>Vac3</v>
          </cell>
          <cell r="C489" t="str">
            <v>VACANCY</v>
          </cell>
          <cell r="D489">
            <v>0</v>
          </cell>
          <cell r="E489">
            <v>0</v>
          </cell>
          <cell r="F489">
            <v>0</v>
          </cell>
          <cell r="G489" t="str">
            <v>Billing Clerk</v>
          </cell>
          <cell r="H489" t="str">
            <v>301</v>
          </cell>
          <cell r="I489" t="str">
            <v>Customer Care - Billing</v>
          </cell>
          <cell r="J489" t="str">
            <v>Full Time - Permanent</v>
          </cell>
          <cell r="K489">
            <v>0</v>
          </cell>
          <cell r="L489" t="str">
            <v>Billing Clerk</v>
          </cell>
          <cell r="M489" t="str">
            <v>B</v>
          </cell>
          <cell r="N489" t="str">
            <v>W</v>
          </cell>
          <cell r="O489">
            <v>35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0.55000000000000004</v>
          </cell>
          <cell r="U489" t="str">
            <v>302</v>
          </cell>
          <cell r="V489" t="str">
            <v>101</v>
          </cell>
          <cell r="W489" t="str">
            <v>9909</v>
          </cell>
          <cell r="X489" t="str">
            <v>9909</v>
          </cell>
          <cell r="Y489" t="str">
            <v>9909</v>
          </cell>
          <cell r="Z489" t="str">
            <v>9909</v>
          </cell>
        </row>
        <row r="490">
          <cell r="B490" t="str">
            <v>Vac39</v>
          </cell>
          <cell r="C490" t="str">
            <v>VACANCY</v>
          </cell>
          <cell r="D490">
            <v>0</v>
          </cell>
          <cell r="E490">
            <v>0</v>
          </cell>
          <cell r="F490">
            <v>0</v>
          </cell>
          <cell r="G490" t="str">
            <v>Customer Service Representative</v>
          </cell>
          <cell r="H490" t="str">
            <v>303</v>
          </cell>
          <cell r="I490" t="str">
            <v>Customer Care - Customer Service</v>
          </cell>
          <cell r="J490" t="str">
            <v>Full Time - Permanent</v>
          </cell>
          <cell r="K490">
            <v>0</v>
          </cell>
          <cell r="L490" t="str">
            <v>Customer Service Representative</v>
          </cell>
          <cell r="M490" t="str">
            <v>B</v>
          </cell>
          <cell r="N490" t="str">
            <v>W</v>
          </cell>
          <cell r="O490">
            <v>35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0.55000000000000004</v>
          </cell>
          <cell r="U490" t="str">
            <v>303</v>
          </cell>
          <cell r="V490" t="str">
            <v>102</v>
          </cell>
          <cell r="W490" t="str">
            <v>9909</v>
          </cell>
          <cell r="X490" t="str">
            <v>9909</v>
          </cell>
          <cell r="Y490" t="str">
            <v>9909</v>
          </cell>
          <cell r="Z490" t="str">
            <v>9909</v>
          </cell>
        </row>
        <row r="491">
          <cell r="B491" t="str">
            <v>Vac40</v>
          </cell>
          <cell r="C491" t="str">
            <v>VACANCY</v>
          </cell>
          <cell r="D491">
            <v>0</v>
          </cell>
          <cell r="E491">
            <v>0</v>
          </cell>
          <cell r="F491">
            <v>0</v>
          </cell>
          <cell r="G491" t="str">
            <v>General Clerk</v>
          </cell>
          <cell r="H491" t="str">
            <v>391</v>
          </cell>
          <cell r="I491" t="str">
            <v>Customer Care - Customer Service</v>
          </cell>
          <cell r="J491" t="str">
            <v>Full Time - Permanent</v>
          </cell>
          <cell r="K491">
            <v>0</v>
          </cell>
          <cell r="L491" t="str">
            <v>General Clerk</v>
          </cell>
          <cell r="M491" t="str">
            <v>B</v>
          </cell>
          <cell r="N491" t="str">
            <v>W</v>
          </cell>
          <cell r="O491">
            <v>35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0.55000000000000004</v>
          </cell>
          <cell r="U491" t="str">
            <v>303</v>
          </cell>
          <cell r="V491" t="str">
            <v>101</v>
          </cell>
          <cell r="W491" t="str">
            <v>9909</v>
          </cell>
          <cell r="X491" t="str">
            <v>9909</v>
          </cell>
          <cell r="Y491" t="str">
            <v>9909</v>
          </cell>
          <cell r="Z491" t="str">
            <v>9909</v>
          </cell>
        </row>
        <row r="492">
          <cell r="B492" t="str">
            <v>Vac4</v>
          </cell>
          <cell r="C492" t="str">
            <v>VACANCY</v>
          </cell>
          <cell r="D492">
            <v>0</v>
          </cell>
          <cell r="E492">
            <v>0</v>
          </cell>
          <cell r="F492">
            <v>0</v>
          </cell>
          <cell r="G492" t="str">
            <v>LH QMS</v>
          </cell>
          <cell r="H492" t="str">
            <v>310</v>
          </cell>
          <cell r="I492" t="str">
            <v>Meter Assets and inside Service</v>
          </cell>
          <cell r="J492" t="str">
            <v>Full Time - Permanent</v>
          </cell>
          <cell r="K492">
            <v>0</v>
          </cell>
          <cell r="L492" t="str">
            <v>LH QMS</v>
          </cell>
          <cell r="M492" t="str">
            <v>B</v>
          </cell>
          <cell r="N492" t="str">
            <v>W</v>
          </cell>
          <cell r="O492">
            <v>40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0.55000000000000004</v>
          </cell>
          <cell r="U492" t="str">
            <v>310</v>
          </cell>
          <cell r="V492" t="str">
            <v>101</v>
          </cell>
          <cell r="W492" t="str">
            <v>5065</v>
          </cell>
          <cell r="X492" t="str">
            <v>5065</v>
          </cell>
          <cell r="Y492" t="str">
            <v>5065</v>
          </cell>
          <cell r="Z492" t="str">
            <v>5065</v>
          </cell>
        </row>
        <row r="493">
          <cell r="B493" t="str">
            <v>Vac38</v>
          </cell>
          <cell r="C493" t="str">
            <v>VACANCY</v>
          </cell>
          <cell r="D493">
            <v>0</v>
          </cell>
          <cell r="E493">
            <v>0</v>
          </cell>
          <cell r="F493">
            <v>0</v>
          </cell>
          <cell r="G493" t="str">
            <v>Engineering Technician 2</v>
          </cell>
          <cell r="H493" t="str">
            <v>311</v>
          </cell>
          <cell r="I493" t="str">
            <v>Customer Connections</v>
          </cell>
          <cell r="J493" t="str">
            <v>Full Time - Permanent</v>
          </cell>
          <cell r="K493">
            <v>0</v>
          </cell>
          <cell r="L493" t="str">
            <v>Engineering Technician 2</v>
          </cell>
          <cell r="M493" t="str">
            <v>B</v>
          </cell>
          <cell r="N493" t="str">
            <v>W</v>
          </cell>
          <cell r="O493">
            <v>35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0.55000000000000004</v>
          </cell>
          <cell r="U493" t="str">
            <v>311</v>
          </cell>
          <cell r="V493" t="str">
            <v>101</v>
          </cell>
          <cell r="W493" t="str">
            <v>5065</v>
          </cell>
          <cell r="X493" t="str">
            <v>5065</v>
          </cell>
          <cell r="Y493" t="str">
            <v>5065</v>
          </cell>
          <cell r="Z493" t="str">
            <v>5065</v>
          </cell>
        </row>
        <row r="494">
          <cell r="B494" t="str">
            <v>Vac6</v>
          </cell>
          <cell r="C494" t="str">
            <v>VACANCY</v>
          </cell>
          <cell r="D494">
            <v>0</v>
          </cell>
          <cell r="E494">
            <v>0</v>
          </cell>
          <cell r="F494">
            <v>0</v>
          </cell>
          <cell r="G494" t="str">
            <v>SPECIALIST CONSERVATION PROGRAMS</v>
          </cell>
          <cell r="H494" t="str">
            <v>330</v>
          </cell>
          <cell r="I494" t="str">
            <v>Conservation &amp; Demand Management</v>
          </cell>
          <cell r="J494" t="str">
            <v>Contractor</v>
          </cell>
          <cell r="K494">
            <v>0</v>
          </cell>
          <cell r="L494" t="str">
            <v>SPECIALIST CONSERVATION PROGRAMS</v>
          </cell>
          <cell r="M494" t="str">
            <v>N</v>
          </cell>
          <cell r="N494" t="str">
            <v>P</v>
          </cell>
          <cell r="O494">
            <v>35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0.55000000000000004</v>
          </cell>
          <cell r="U494" t="str">
            <v>330</v>
          </cell>
          <cell r="V494" t="str">
            <v>101</v>
          </cell>
          <cell r="W494" t="str">
            <v>5415</v>
          </cell>
          <cell r="X494" t="str">
            <v>5415</v>
          </cell>
          <cell r="Y494">
            <v>5415</v>
          </cell>
          <cell r="Z494">
            <v>5415</v>
          </cell>
        </row>
        <row r="495">
          <cell r="B495" t="str">
            <v>Vac5</v>
          </cell>
          <cell r="C495" t="str">
            <v>VACANCY</v>
          </cell>
          <cell r="D495">
            <v>0</v>
          </cell>
          <cell r="E495">
            <v>0</v>
          </cell>
          <cell r="F495">
            <v>0</v>
          </cell>
          <cell r="G495" t="str">
            <v>Engineering Technician 2</v>
          </cell>
          <cell r="H495" t="str">
            <v>501</v>
          </cell>
          <cell r="I495" t="str">
            <v>Capital Projects</v>
          </cell>
          <cell r="J495" t="str">
            <v>Full Time - Permanent</v>
          </cell>
          <cell r="K495">
            <v>0</v>
          </cell>
          <cell r="L495" t="str">
            <v>Engineering Technician 2</v>
          </cell>
          <cell r="M495" t="str">
            <v>B</v>
          </cell>
          <cell r="N495" t="str">
            <v>W</v>
          </cell>
          <cell r="O495">
            <v>35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1.85</v>
          </cell>
          <cell r="U495" t="str">
            <v>501</v>
          </cell>
          <cell r="V495" t="str">
            <v>101</v>
          </cell>
          <cell r="W495" t="str">
            <v>9080</v>
          </cell>
          <cell r="X495" t="str">
            <v>9080</v>
          </cell>
          <cell r="Y495" t="str">
            <v>9080</v>
          </cell>
          <cell r="Z495" t="str">
            <v>9080</v>
          </cell>
        </row>
        <row r="496">
          <cell r="B496" t="str">
            <v>Vac12</v>
          </cell>
          <cell r="C496" t="str">
            <v>VACANCY</v>
          </cell>
          <cell r="D496">
            <v>0</v>
          </cell>
          <cell r="E496">
            <v>0</v>
          </cell>
          <cell r="F496">
            <v>0</v>
          </cell>
          <cell r="G496" t="str">
            <v>Line Maintainer - 1st Class</v>
          </cell>
          <cell r="H496" t="str">
            <v>502</v>
          </cell>
          <cell r="I496" t="str">
            <v>Overhead</v>
          </cell>
          <cell r="J496" t="str">
            <v>Full Time - Permanent</v>
          </cell>
          <cell r="K496">
            <v>0</v>
          </cell>
          <cell r="L496" t="str">
            <v>Line Maintainer - 1st Class</v>
          </cell>
          <cell r="M496" t="str">
            <v>B</v>
          </cell>
          <cell r="N496" t="str">
            <v>W</v>
          </cell>
          <cell r="O496">
            <v>40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0.75</v>
          </cell>
          <cell r="U496" t="str">
            <v>502</v>
          </cell>
          <cell r="V496" t="str">
            <v>102</v>
          </cell>
          <cell r="W496" t="str">
            <v>5020</v>
          </cell>
          <cell r="X496" t="str">
            <v>5020</v>
          </cell>
          <cell r="Y496" t="str">
            <v>5020</v>
          </cell>
          <cell r="Z496">
            <v>9090</v>
          </cell>
        </row>
        <row r="497">
          <cell r="B497" t="str">
            <v>Vac13</v>
          </cell>
          <cell r="C497" t="str">
            <v>VACANCY</v>
          </cell>
          <cell r="D497">
            <v>0</v>
          </cell>
          <cell r="E497">
            <v>0</v>
          </cell>
          <cell r="F497">
            <v>0</v>
          </cell>
          <cell r="G497" t="str">
            <v>Line Maintainer - 1st Class</v>
          </cell>
          <cell r="H497" t="str">
            <v>502</v>
          </cell>
          <cell r="I497" t="str">
            <v>Overhead</v>
          </cell>
          <cell r="J497" t="str">
            <v>Full Time - Permanent</v>
          </cell>
          <cell r="K497">
            <v>0</v>
          </cell>
          <cell r="L497" t="str">
            <v>Line Maintainer - 1st Class</v>
          </cell>
          <cell r="M497" t="str">
            <v>B</v>
          </cell>
          <cell r="N497" t="str">
            <v>W</v>
          </cell>
          <cell r="O497">
            <v>40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0.75</v>
          </cell>
          <cell r="U497" t="str">
            <v>502</v>
          </cell>
          <cell r="V497" t="str">
            <v>102</v>
          </cell>
          <cell r="W497" t="str">
            <v>5020</v>
          </cell>
          <cell r="X497" t="str">
            <v>5020</v>
          </cell>
          <cell r="Y497" t="str">
            <v>5020</v>
          </cell>
          <cell r="Z497">
            <v>9090</v>
          </cell>
        </row>
        <row r="498">
          <cell r="B498" t="str">
            <v>Vac14</v>
          </cell>
          <cell r="C498" t="str">
            <v>VACANCY</v>
          </cell>
          <cell r="D498">
            <v>0</v>
          </cell>
          <cell r="E498">
            <v>0</v>
          </cell>
          <cell r="F498">
            <v>0</v>
          </cell>
          <cell r="G498" t="str">
            <v>Labourer</v>
          </cell>
          <cell r="H498" t="str">
            <v>502</v>
          </cell>
          <cell r="I498" t="str">
            <v>Overhead</v>
          </cell>
          <cell r="J498" t="str">
            <v>Full Time - Permanent</v>
          </cell>
          <cell r="K498">
            <v>0</v>
          </cell>
          <cell r="L498" t="str">
            <v>Labourer</v>
          </cell>
          <cell r="M498" t="str">
            <v>B</v>
          </cell>
          <cell r="N498" t="str">
            <v>W</v>
          </cell>
          <cell r="O498">
            <v>40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0.75</v>
          </cell>
          <cell r="U498" t="str">
            <v>502</v>
          </cell>
          <cell r="V498" t="str">
            <v>102</v>
          </cell>
          <cell r="W498" t="str">
            <v>5020</v>
          </cell>
          <cell r="X498" t="str">
            <v>5020</v>
          </cell>
          <cell r="Y498" t="str">
            <v>5020</v>
          </cell>
          <cell r="Z498">
            <v>9090</v>
          </cell>
        </row>
        <row r="499">
          <cell r="B499" t="str">
            <v>Vac15</v>
          </cell>
          <cell r="C499" t="str">
            <v>VACANCY</v>
          </cell>
          <cell r="D499">
            <v>0</v>
          </cell>
          <cell r="E499">
            <v>0</v>
          </cell>
          <cell r="F499">
            <v>0</v>
          </cell>
          <cell r="G499" t="str">
            <v>Cable Splicer - Apprentice</v>
          </cell>
          <cell r="H499" t="str">
            <v>503</v>
          </cell>
          <cell r="I499" t="str">
            <v>Underground</v>
          </cell>
          <cell r="J499" t="str">
            <v>Full Time - Permanent</v>
          </cell>
          <cell r="K499">
            <v>0</v>
          </cell>
          <cell r="L499" t="str">
            <v>Cable Splicer - Apprentice</v>
          </cell>
          <cell r="M499" t="str">
            <v>B</v>
          </cell>
          <cell r="N499" t="str">
            <v>W</v>
          </cell>
          <cell r="O499">
            <v>40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0.75</v>
          </cell>
          <cell r="U499" t="str">
            <v>503</v>
          </cell>
          <cell r="V499" t="str">
            <v>101</v>
          </cell>
          <cell r="W499" t="str">
            <v>5040</v>
          </cell>
          <cell r="X499" t="str">
            <v>5040</v>
          </cell>
          <cell r="Y499" t="str">
            <v>5040</v>
          </cell>
          <cell r="Z499">
            <v>9090</v>
          </cell>
        </row>
        <row r="500">
          <cell r="B500" t="str">
            <v>Vac16</v>
          </cell>
          <cell r="C500" t="str">
            <v>VACANCY</v>
          </cell>
          <cell r="D500">
            <v>0</v>
          </cell>
          <cell r="E500">
            <v>0</v>
          </cell>
          <cell r="F500">
            <v>0</v>
          </cell>
          <cell r="G500" t="str">
            <v>Cable Splicer - Apprentice</v>
          </cell>
          <cell r="H500" t="str">
            <v>503</v>
          </cell>
          <cell r="I500" t="str">
            <v>Underground</v>
          </cell>
          <cell r="J500" t="str">
            <v>Full Time - Permanent</v>
          </cell>
          <cell r="K500">
            <v>0</v>
          </cell>
          <cell r="L500" t="str">
            <v>Cable Splicer - Apprentice</v>
          </cell>
          <cell r="M500" t="str">
            <v>B</v>
          </cell>
          <cell r="N500" t="str">
            <v>W</v>
          </cell>
          <cell r="O500">
            <v>40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0.75</v>
          </cell>
          <cell r="U500" t="str">
            <v>503</v>
          </cell>
          <cell r="V500" t="str">
            <v>101</v>
          </cell>
          <cell r="W500" t="str">
            <v>5040</v>
          </cell>
          <cell r="X500" t="str">
            <v>5040</v>
          </cell>
          <cell r="Y500" t="str">
            <v>5040</v>
          </cell>
          <cell r="Z500">
            <v>9090</v>
          </cell>
        </row>
        <row r="501">
          <cell r="B501" t="str">
            <v>Vac17</v>
          </cell>
          <cell r="C501" t="str">
            <v>VACANCY</v>
          </cell>
          <cell r="D501">
            <v>0</v>
          </cell>
          <cell r="E501">
            <v>0</v>
          </cell>
          <cell r="F501">
            <v>0</v>
          </cell>
          <cell r="G501" t="str">
            <v>Cable Splicer - Apprentice</v>
          </cell>
          <cell r="H501" t="str">
            <v>503</v>
          </cell>
          <cell r="I501" t="str">
            <v>Underground</v>
          </cell>
          <cell r="J501" t="str">
            <v>Full Time - Permanent</v>
          </cell>
          <cell r="K501">
            <v>0</v>
          </cell>
          <cell r="L501" t="str">
            <v>Cable Splicer - Apprentice</v>
          </cell>
          <cell r="M501" t="str">
            <v>B</v>
          </cell>
          <cell r="N501" t="str">
            <v>W</v>
          </cell>
          <cell r="O501">
            <v>40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0.75</v>
          </cell>
          <cell r="U501" t="str">
            <v>503</v>
          </cell>
          <cell r="V501" t="str">
            <v>101</v>
          </cell>
          <cell r="W501" t="str">
            <v>5040</v>
          </cell>
          <cell r="X501" t="str">
            <v>5040</v>
          </cell>
          <cell r="Y501" t="str">
            <v>5040</v>
          </cell>
          <cell r="Z501">
            <v>9090</v>
          </cell>
        </row>
        <row r="502">
          <cell r="B502" t="str">
            <v>Vac41</v>
          </cell>
          <cell r="C502" t="str">
            <v>VACANCY</v>
          </cell>
          <cell r="D502">
            <v>0</v>
          </cell>
          <cell r="E502">
            <v>0</v>
          </cell>
          <cell r="F502">
            <v>0</v>
          </cell>
          <cell r="G502" t="str">
            <v>Contractor Inspector</v>
          </cell>
          <cell r="H502" t="str">
            <v>503</v>
          </cell>
          <cell r="I502" t="str">
            <v>Contractor Management</v>
          </cell>
          <cell r="J502" t="str">
            <v>Full Time - Permanent</v>
          </cell>
          <cell r="K502">
            <v>0</v>
          </cell>
          <cell r="L502" t="str">
            <v>Contractor Inspector</v>
          </cell>
          <cell r="M502" t="str">
            <v>B</v>
          </cell>
          <cell r="N502" t="str">
            <v>W</v>
          </cell>
          <cell r="O502">
            <v>40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0.55000000000000004</v>
          </cell>
          <cell r="U502" t="str">
            <v>504</v>
          </cell>
          <cell r="V502" t="str">
            <v>101</v>
          </cell>
          <cell r="W502" t="str">
            <v>5105</v>
          </cell>
          <cell r="X502" t="str">
            <v>5105</v>
          </cell>
          <cell r="Y502" t="str">
            <v>5105</v>
          </cell>
          <cell r="Z502" t="str">
            <v>5105</v>
          </cell>
        </row>
        <row r="503">
          <cell r="B503" t="str">
            <v>Vac42</v>
          </cell>
          <cell r="C503" t="str">
            <v>VACANCY</v>
          </cell>
          <cell r="D503">
            <v>0</v>
          </cell>
          <cell r="E503">
            <v>0</v>
          </cell>
          <cell r="F503">
            <v>0</v>
          </cell>
          <cell r="G503" t="str">
            <v>Contractor Inspector</v>
          </cell>
          <cell r="H503" t="str">
            <v>503</v>
          </cell>
          <cell r="I503" t="str">
            <v>Contractor Management</v>
          </cell>
          <cell r="J503" t="str">
            <v>Full Time - Permanent</v>
          </cell>
          <cell r="K503">
            <v>0</v>
          </cell>
          <cell r="L503" t="str">
            <v>Contractor Inspector</v>
          </cell>
          <cell r="M503" t="str">
            <v>B</v>
          </cell>
          <cell r="N503" t="str">
            <v>W</v>
          </cell>
          <cell r="O503">
            <v>40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0.55000000000000004</v>
          </cell>
          <cell r="U503" t="str">
            <v>504</v>
          </cell>
          <cell r="V503" t="str">
            <v>101</v>
          </cell>
          <cell r="W503" t="str">
            <v>5105</v>
          </cell>
          <cell r="X503" t="str">
            <v>5105</v>
          </cell>
          <cell r="Y503" t="str">
            <v>5105</v>
          </cell>
          <cell r="Z503" t="str">
            <v>5105</v>
          </cell>
        </row>
        <row r="504">
          <cell r="B504" t="str">
            <v>Vac7</v>
          </cell>
          <cell r="C504" t="str">
            <v>VACANCY</v>
          </cell>
          <cell r="D504">
            <v>0</v>
          </cell>
          <cell r="E504">
            <v>0</v>
          </cell>
          <cell r="F504">
            <v>0</v>
          </cell>
          <cell r="G504" t="str">
            <v>Engineer in Training, Project Specialist</v>
          </cell>
          <cell r="H504" t="str">
            <v>521</v>
          </cell>
          <cell r="I504" t="str">
            <v>Network Assets</v>
          </cell>
          <cell r="J504" t="str">
            <v>Full Time - Permanent</v>
          </cell>
          <cell r="K504">
            <v>0</v>
          </cell>
          <cell r="L504" t="str">
            <v>Engineer in Training, Project Specialist</v>
          </cell>
          <cell r="M504" t="str">
            <v>N</v>
          </cell>
          <cell r="N504" t="str">
            <v>P</v>
          </cell>
          <cell r="O504">
            <v>35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0.55000000000000004</v>
          </cell>
          <cell r="U504" t="str">
            <v>521</v>
          </cell>
          <cell r="V504" t="str">
            <v>101</v>
          </cell>
          <cell r="W504" t="str">
            <v>9080</v>
          </cell>
          <cell r="X504" t="str">
            <v>9080</v>
          </cell>
          <cell r="Y504" t="str">
            <v>9080</v>
          </cell>
          <cell r="Z504" t="str">
            <v>9080</v>
          </cell>
        </row>
        <row r="505">
          <cell r="B505" t="str">
            <v>Vac20</v>
          </cell>
          <cell r="C505" t="str">
            <v>VACANCY</v>
          </cell>
          <cell r="D505">
            <v>0</v>
          </cell>
          <cell r="E505">
            <v>0</v>
          </cell>
          <cell r="F505">
            <v>0</v>
          </cell>
          <cell r="G505" t="str">
            <v>Op-4</v>
          </cell>
          <cell r="H505" t="str">
            <v>523</v>
          </cell>
          <cell r="I505" t="str">
            <v>Network Operating</v>
          </cell>
          <cell r="J505" t="str">
            <v>Full Time - Permanent</v>
          </cell>
          <cell r="K505">
            <v>0</v>
          </cell>
          <cell r="L505" t="str">
            <v>Op-4</v>
          </cell>
          <cell r="M505" t="str">
            <v>B</v>
          </cell>
          <cell r="N505" t="str">
            <v>W</v>
          </cell>
          <cell r="O505">
            <v>40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0.55000000000000004</v>
          </cell>
          <cell r="U505" t="str">
            <v>523</v>
          </cell>
          <cell r="V505" t="str">
            <v>101</v>
          </cell>
          <cell r="W505" t="str">
            <v>5010</v>
          </cell>
          <cell r="X505" t="str">
            <v>5010</v>
          </cell>
          <cell r="Y505" t="str">
            <v>5010</v>
          </cell>
          <cell r="Z505" t="str">
            <v>5010</v>
          </cell>
        </row>
        <row r="506">
          <cell r="B506" t="str">
            <v>Vac21</v>
          </cell>
          <cell r="C506" t="str">
            <v>VACANCY</v>
          </cell>
          <cell r="D506">
            <v>0</v>
          </cell>
          <cell r="E506">
            <v>0</v>
          </cell>
          <cell r="F506">
            <v>0</v>
          </cell>
          <cell r="G506" t="str">
            <v>MANAGER, SUBSTATIONS</v>
          </cell>
          <cell r="H506" t="str">
            <v>525</v>
          </cell>
          <cell r="I506" t="str">
            <v>Substations</v>
          </cell>
          <cell r="J506" t="str">
            <v>Full Time - Permanent</v>
          </cell>
          <cell r="K506">
            <v>0</v>
          </cell>
          <cell r="L506" t="str">
            <v>MANAGER, SUBSTATIONS</v>
          </cell>
          <cell r="M506" t="str">
            <v>N</v>
          </cell>
          <cell r="N506" t="str">
            <v>P</v>
          </cell>
          <cell r="O506">
            <v>40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0.75</v>
          </cell>
          <cell r="U506" t="str">
            <v>525</v>
          </cell>
          <cell r="V506" t="str">
            <v>101</v>
          </cell>
          <cell r="W506" t="str">
            <v>5016</v>
          </cell>
          <cell r="X506" t="str">
            <v>5016</v>
          </cell>
          <cell r="Y506" t="str">
            <v>5016</v>
          </cell>
          <cell r="Z506">
            <v>9090</v>
          </cell>
        </row>
        <row r="507">
          <cell r="B507" t="str">
            <v>Vac22</v>
          </cell>
          <cell r="C507" t="str">
            <v>VACANCY</v>
          </cell>
          <cell r="D507">
            <v>0</v>
          </cell>
          <cell r="E507">
            <v>0</v>
          </cell>
          <cell r="F507">
            <v>0</v>
          </cell>
          <cell r="G507" t="str">
            <v>PURCHASING ASSITANT</v>
          </cell>
          <cell r="H507" t="str">
            <v>543</v>
          </cell>
          <cell r="I507" t="str">
            <v>Procurement</v>
          </cell>
          <cell r="J507" t="str">
            <v>Full Time - Permanent</v>
          </cell>
          <cell r="K507">
            <v>0</v>
          </cell>
          <cell r="L507" t="str">
            <v>PURCHASING ASSITANT</v>
          </cell>
          <cell r="M507" t="str">
            <v>B</v>
          </cell>
          <cell r="N507" t="str">
            <v>W</v>
          </cell>
          <cell r="O507">
            <v>35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0.55000000000000004</v>
          </cell>
          <cell r="U507" t="str">
            <v>543</v>
          </cell>
          <cell r="V507" t="str">
            <v>101</v>
          </cell>
          <cell r="W507" t="str">
            <v>9041</v>
          </cell>
          <cell r="X507" t="str">
            <v>9041</v>
          </cell>
          <cell r="Y507" t="str">
            <v>9041</v>
          </cell>
          <cell r="Z507" t="str">
            <v>9041</v>
          </cell>
        </row>
        <row r="508">
          <cell r="B508" t="str">
            <v>Vac24</v>
          </cell>
          <cell r="C508" t="str">
            <v>Randy Coomber</v>
          </cell>
          <cell r="D508">
            <v>0</v>
          </cell>
          <cell r="E508">
            <v>0</v>
          </cell>
          <cell r="F508">
            <v>0</v>
          </cell>
          <cell r="G508" t="str">
            <v>MANAGER, LOGISTICS</v>
          </cell>
          <cell r="H508" t="str">
            <v>545</v>
          </cell>
          <cell r="I508" t="str">
            <v>Logistics</v>
          </cell>
          <cell r="J508" t="str">
            <v>Full Time - Permanent</v>
          </cell>
          <cell r="K508">
            <v>0</v>
          </cell>
          <cell r="L508" t="str">
            <v>MANAGER, LOGISTICS</v>
          </cell>
          <cell r="M508" t="str">
            <v>N</v>
          </cell>
          <cell r="N508" t="str">
            <v>P</v>
          </cell>
          <cell r="O508">
            <v>40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0.55000000000000004</v>
          </cell>
          <cell r="U508" t="str">
            <v>545</v>
          </cell>
          <cell r="V508" t="str">
            <v>101</v>
          </cell>
          <cell r="W508" t="str">
            <v>9040</v>
          </cell>
          <cell r="X508" t="str">
            <v>9040</v>
          </cell>
          <cell r="Y508" t="str">
            <v>9040</v>
          </cell>
          <cell r="Z508" t="str">
            <v>9040</v>
          </cell>
        </row>
        <row r="509">
          <cell r="B509" t="str">
            <v>Bud2010-17</v>
          </cell>
          <cell r="C509" t="str">
            <v>VACANCY</v>
          </cell>
          <cell r="D509">
            <v>0</v>
          </cell>
          <cell r="E509">
            <v>0</v>
          </cell>
          <cell r="F509">
            <v>0</v>
          </cell>
          <cell r="G509" t="str">
            <v>Storekeeper 2nd Class</v>
          </cell>
          <cell r="H509" t="str">
            <v>545</v>
          </cell>
          <cell r="I509" t="str">
            <v>Logistics</v>
          </cell>
          <cell r="J509" t="str">
            <v>Full Time - Permanent</v>
          </cell>
          <cell r="K509">
            <v>0</v>
          </cell>
          <cell r="L509" t="str">
            <v>Storekeeper 2nd Class</v>
          </cell>
          <cell r="M509" t="str">
            <v>B</v>
          </cell>
          <cell r="N509" t="str">
            <v>W</v>
          </cell>
          <cell r="O509">
            <v>40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0.55000000000000004</v>
          </cell>
          <cell r="U509" t="str">
            <v>545</v>
          </cell>
          <cell r="V509" t="str">
            <v>101</v>
          </cell>
          <cell r="W509" t="str">
            <v>9040</v>
          </cell>
          <cell r="X509" t="str">
            <v>9040</v>
          </cell>
          <cell r="Y509" t="str">
            <v>9040</v>
          </cell>
          <cell r="Z509" t="str">
            <v>9040</v>
          </cell>
        </row>
        <row r="510">
          <cell r="B510" t="str">
            <v>Vac23</v>
          </cell>
          <cell r="C510" t="str">
            <v>VACANCY</v>
          </cell>
          <cell r="D510">
            <v>0</v>
          </cell>
          <cell r="E510">
            <v>0</v>
          </cell>
          <cell r="F510">
            <v>0</v>
          </cell>
          <cell r="G510" t="str">
            <v>ENVIRONMENTAL SPECIALIST</v>
          </cell>
          <cell r="H510" t="str">
            <v>593</v>
          </cell>
          <cell r="I510" t="str">
            <v>Supply Chain</v>
          </cell>
          <cell r="J510" t="str">
            <v>Full Time - Permanent</v>
          </cell>
          <cell r="K510">
            <v>0</v>
          </cell>
          <cell r="L510" t="str">
            <v>ENVIRONMENTAL SPECIALIST</v>
          </cell>
          <cell r="M510" t="str">
            <v>N</v>
          </cell>
          <cell r="N510" t="str">
            <v>P</v>
          </cell>
          <cell r="O510">
            <v>35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0.55000000000000004</v>
          </cell>
          <cell r="U510" t="str">
            <v>593</v>
          </cell>
          <cell r="V510" t="str">
            <v>101</v>
          </cell>
          <cell r="W510" t="str">
            <v>5615</v>
          </cell>
          <cell r="X510" t="str">
            <v>5615</v>
          </cell>
          <cell r="Y510" t="str">
            <v>5615</v>
          </cell>
          <cell r="Z510" t="str">
            <v>5615</v>
          </cell>
        </row>
        <row r="511">
          <cell r="B511" t="str">
            <v>Vac36</v>
          </cell>
          <cell r="C511" t="str">
            <v>VACANCY</v>
          </cell>
          <cell r="D511">
            <v>0</v>
          </cell>
          <cell r="E511">
            <v>0</v>
          </cell>
          <cell r="F511">
            <v>0</v>
          </cell>
          <cell r="G511" t="str">
            <v>SPECIALIST, COMPENSATION AND PROJECTS</v>
          </cell>
          <cell r="H511" t="str">
            <v>620</v>
          </cell>
          <cell r="I511" t="str">
            <v>Human Resources</v>
          </cell>
          <cell r="J511" t="str">
            <v>Full Time - Permanent</v>
          </cell>
          <cell r="K511">
            <v>0</v>
          </cell>
          <cell r="L511" t="str">
            <v>SPECIALIST, COMPENSATION AND PROJECTS</v>
          </cell>
          <cell r="M511" t="str">
            <v>N</v>
          </cell>
          <cell r="N511" t="str">
            <v>P</v>
          </cell>
          <cell r="O511">
            <v>35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0.55000000000000004</v>
          </cell>
          <cell r="U511" t="str">
            <v>620</v>
          </cell>
          <cell r="V511" t="str">
            <v>101</v>
          </cell>
          <cell r="W511" t="str">
            <v>5615</v>
          </cell>
          <cell r="X511" t="str">
            <v>5615</v>
          </cell>
          <cell r="Y511" t="str">
            <v>5615</v>
          </cell>
          <cell r="Z511" t="str">
            <v>5615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fo"/>
      <sheetName val="2. Applicable Worksheets"/>
      <sheetName val="3. Rate Classes"/>
      <sheetName val="hidden1"/>
      <sheetName val="4. Most Recent Tariff"/>
    </sheetNames>
    <sheetDataSet>
      <sheetData sheetId="0"/>
      <sheetData sheetId="1" refreshError="1"/>
      <sheetData sheetId="2"/>
      <sheetData sheetId="3">
        <row r="1">
          <cell r="D1" t="str">
            <v>Applicable only for Non-RPP Customers</v>
          </cell>
        </row>
        <row r="2">
          <cell r="D2" t="str">
            <v>Deferral / Variance Account Rate Rider</v>
          </cell>
        </row>
        <row r="3">
          <cell r="D3" t="str">
            <v>Deferral / Variance Account Rate Rider (excl GA)</v>
          </cell>
        </row>
        <row r="4">
          <cell r="D4" t="str">
            <v>Deferral / Variance Account Rate Rider (GA) – if applicable</v>
          </cell>
        </row>
        <row r="5">
          <cell r="D5" t="str">
            <v>Distribution Volumetric Rate</v>
          </cell>
        </row>
        <row r="6">
          <cell r="D6" t="str">
            <v>Distribution Wheeling Service Rate</v>
          </cell>
        </row>
        <row r="7">
          <cell r="D7" t="str">
            <v>General Service 1,500 to 4,999 kW customer</v>
          </cell>
        </row>
        <row r="8">
          <cell r="D8" t="str">
            <v>General Service 50 to 1,499 kW customer</v>
          </cell>
        </row>
        <row r="9">
          <cell r="D9" t="str">
            <v>General Service Large Use customer</v>
          </cell>
        </row>
        <row r="10">
          <cell r="D10" t="str">
            <v>Green Energy Act Initiatives Funding Adder</v>
          </cell>
        </row>
        <row r="11">
          <cell r="D11" t="str">
            <v>Lost Revenue Adjustment Mechanism (LRAM) Recovery/Shared Savings Mechanism (SSM) Recovery Rate Rider – effective until April 30, 2012</v>
          </cell>
        </row>
        <row r="12">
          <cell r="D12" t="str">
            <v>Lost Revenue Adjustment Mechanism (LRAM) Recovery/Shared Savings Mechanism (SSM) Recovery Rate Rider (2011) – effective until April 30, 2014</v>
          </cell>
        </row>
        <row r="13">
          <cell r="D13" t="str">
            <v>Low Voltage Service Rate</v>
          </cell>
        </row>
        <row r="14">
          <cell r="D14" t="str">
            <v>Low Voltage Volumetric Rate</v>
          </cell>
        </row>
        <row r="15">
          <cell r="D15" t="str">
            <v>LRAM &amp; SSM Rate Rider</v>
          </cell>
        </row>
        <row r="16">
          <cell r="D16" t="str">
            <v>Minimum Distribution Charge – per KW of maximum billing demand in the previous 11 months</v>
          </cell>
        </row>
        <row r="17">
          <cell r="D17" t="str">
            <v>Monthly Distribution Wheeling Service Rate – Dedicated LV Line</v>
          </cell>
        </row>
        <row r="18">
          <cell r="D18" t="str">
            <v>Monthly Distribution Wheeling Service Rate – Hydro One Networks</v>
          </cell>
        </row>
        <row r="19">
          <cell r="D19" t="str">
            <v>Monthly Distribution Wheeling Service Rate – Shared LV Line</v>
          </cell>
        </row>
        <row r="20">
          <cell r="D20" t="str">
            <v>Monthly Distribution Wheeling Service Rate – Waterloo North Hydro</v>
          </cell>
        </row>
        <row r="21">
          <cell r="D21" t="str">
            <v>Rate Rider for Deferral/Variance Account Disposition – effective until April 30, 2014</v>
          </cell>
        </row>
        <row r="22">
          <cell r="D22" t="str">
            <v>Rate Rider for Deferral/Variance Account Disposition (2009) – effective until April 30, 2013</v>
          </cell>
        </row>
        <row r="23">
          <cell r="D23" t="str">
            <v>Rate Rider for Deferral/Variance Account Disposition (2010) – effective until April 30, 2012</v>
          </cell>
        </row>
        <row r="24">
          <cell r="D24" t="str">
            <v>Rate Rider for Deferral/Variance Account Disposition (2010) – effective until April 30, 2012 Applicable only for Wholesale Market Participants</v>
          </cell>
        </row>
        <row r="25">
          <cell r="D25" t="str">
            <v>Rate Rider for Deferral/Variance Account Disposition (2010) – effective until April 30, 2013</v>
          </cell>
        </row>
        <row r="26">
          <cell r="D26" t="str">
            <v>Rate Rider for Deferral/Variance Account Disposition (2010) – effective until April 30, 2014</v>
          </cell>
        </row>
        <row r="27">
          <cell r="D27" t="str">
            <v>Rate Rider for Deferral/Variance Account Disposition (2010) – effective until January 31, 2012</v>
          </cell>
        </row>
        <row r="28">
          <cell r="D28" t="str">
            <v>Rate Rider for Deferral/Variance Account Disposition (2011) – effective until April 30, 2012</v>
          </cell>
        </row>
        <row r="29">
          <cell r="D29" t="str">
            <v>Rate Rider for Deferral/Variance Account Disposition (2011) – effective until April 30, 2012 (per connection)</v>
          </cell>
        </row>
        <row r="30">
          <cell r="D30" t="str">
            <v>Rate Rider for Deferral/Variance Account Disposition (2011) – effective until April 30, 2013</v>
          </cell>
        </row>
        <row r="31">
          <cell r="D31" t="str">
            <v>Rate Rider for Deferral/Variance Account Disposition (2011) – effective until April 30, 2013 Applicable only for Wholesale Market Participants</v>
          </cell>
        </row>
        <row r="32">
          <cell r="D32" t="str">
            <v>Rate Rider for Deferral/Variance Account Disposition (2011) – effective until April 30, 2014</v>
          </cell>
        </row>
        <row r="33">
          <cell r="D33" t="str">
            <v>Rate Rider for Deferral/Variance Account Disposition (2011) – effective until April 30, 2015</v>
          </cell>
        </row>
        <row r="34">
          <cell r="D34" t="str">
            <v>Rate Rider for Deferral/Variance Account Disposition (2011) – effective until December 31, 2011</v>
          </cell>
        </row>
        <row r="35">
          <cell r="D35" t="str">
            <v>Rate Rider for Global Adjustment Sub-Account (2010) – effective until April 30, 2012 Applicable only for Non-RPP Customers</v>
          </cell>
        </row>
        <row r="36">
          <cell r="D36" t="str">
            <v>Rate Rider for Global Adjustment Sub-Account (2011) – effective until April 30, 2012 Applicable only for Non-RPP Customers</v>
          </cell>
        </row>
        <row r="37">
          <cell r="D37" t="str">
            <v>Rate Rider for Global Adjustment Sub-Account Disposition – effective until April 30, 2012 Applicable only for Non-RPP Customers</v>
          </cell>
        </row>
        <row r="38">
          <cell r="D38" t="str">
            <v>Rate Rider for Global Adjustment Sub-Account Disposition – effective until April 30, 2014 Applicable only for Non-RPP Customers</v>
          </cell>
        </row>
        <row r="39">
          <cell r="D39" t="str">
            <v>Rate Rider for Global Adjustment Sub-Account Disposition (2010 credit) – effective until April 30, 2012 Applicable only for Non-RPP Customers</v>
          </cell>
        </row>
        <row r="40">
          <cell r="D40" t="str">
            <v>Rate Rider for Global Adjustment Sub-Account Disposition (2010 recalculated) – effective until April 30, 2013 Applicable only for Non-RPP Customers</v>
          </cell>
        </row>
        <row r="41">
          <cell r="D41" t="str">
            <v>Rate Rider for Global Adjustment Sub-Account Disposition (2010) – effective until April 30, 2012 Applicable only for Non-RPP Customers</v>
          </cell>
        </row>
        <row r="42">
          <cell r="D42" t="str">
            <v>Rate Rider for Global Adjustment Sub-Account Disposition (2010) – effective until April 30, 2013 Applicable only for Non-RPP Customers</v>
          </cell>
        </row>
        <row r="43">
          <cell r="D43" t="str">
            <v>Rate Rider for Global Adjustment Sub-Account Disposition (2010) – effective until April 30, 2014 Applicable only for Non-RPP Customers</v>
          </cell>
        </row>
        <row r="44">
          <cell r="D44" t="str">
            <v>Rate Rider for Global Adjustment Sub-Account Disposition (2011) – effective until April 30, 2012 Applicable only for Non-RPP Customers</v>
          </cell>
        </row>
        <row r="45">
          <cell r="D45" t="str">
            <v>Rate Rider for Global Adjustment Sub-Account Disposition (2011) – effective until April 30, 2012 Applicable only for Non-RPP Customers (per connection)</v>
          </cell>
        </row>
        <row r="46">
          <cell r="D46" t="str">
            <v>Rate Rider for Global Adjustment Sub-Account Disposition (2011) – effective until April 30, 2013 Applicable only for Non-RPP Customers</v>
          </cell>
        </row>
        <row r="47">
          <cell r="D47" t="str">
            <v>Rate Rider for Global Adjustment Sub-Account Disposition (2011) – effective until April 30, 2013 Applicable only for Non-RPP Customers and excluding Wholesale Market Participants</v>
          </cell>
        </row>
        <row r="48">
          <cell r="D48" t="str">
            <v>Rate Rider for Global Adjustment Sub-Account Disposition (2011) – effective until April 30, 2015 Applicable only for Non-RPP Customers</v>
          </cell>
        </row>
        <row r="49">
          <cell r="D49" t="str">
            <v>Rate Rider for Lost Revenue Adjustment Mechanism (LRAM) Recovery – effective until April 30, 2012</v>
          </cell>
        </row>
        <row r="50">
          <cell r="D50" t="str">
            <v>Rate Rider for Lost Revenue Adjustment Mechanism (LRAM) Recovery/Shared Savings Mechanism (SSM) Recovery – effective until April 30, 2012</v>
          </cell>
        </row>
        <row r="51">
          <cell r="D51" t="str">
            <v>Rate Rider for Lost Revenue Adjustment Mechanism (LRAM) Recovery/Shared Savings Mechanism (SSM) Recovery – effective until April 30, 2012</v>
          </cell>
        </row>
        <row r="52">
          <cell r="D52" t="str">
            <v>Rate Rider for Lost Revenue Adjustment Mechanism (LRAM) Recovery/Shared Savings Mechanism (SSM) Recovery – effective until April 30, 2013</v>
          </cell>
        </row>
        <row r="53">
          <cell r="D53" t="str">
            <v>Rate Rider for Lost Revenue Adjustment Mechanism (LRAM) Recovery/Shared Savings Mechanism (SSM) Recovery – effective until April 30, 2014</v>
          </cell>
        </row>
        <row r="54">
          <cell r="D54" t="str">
            <v>Rate Rider for Lost Revenue Adjustment Mechanism (LRAM) Recovery/Shared Savings Mechanism (SSM) Recovery – effective until December 31, 2012</v>
          </cell>
        </row>
        <row r="55">
          <cell r="D55" t="str">
            <v>Rate Rider for Lost Revenue Adjustment Mechanism (LRAM) Recovery/Shared Savings Mechanism (SSM) Recovery (2009) – effective until April 30, 2012</v>
          </cell>
        </row>
        <row r="56">
          <cell r="D56" t="str">
            <v>Rate Rider for Lost Revenue Adjustment Mechanism (LRAM) Recovery/Shared Savings Mechanism (SSM) Recovery (2011) – effective until April 30, 2012</v>
          </cell>
        </row>
        <row r="57">
          <cell r="D57" t="str">
            <v>Rate Rider for Lost Revenue Adjustment Mechanism (LRAM) Recovery/Shared Savings Mechanism (SSM) Recovery (2011) – effective until April 30, 2013</v>
          </cell>
        </row>
        <row r="58">
          <cell r="D58" t="str">
            <v>Rate Rider for Recalculated Deferral/Variance Account Disposition (2010) – effective until April 30, 2013</v>
          </cell>
        </row>
        <row r="59">
          <cell r="D59" t="str">
            <v>Rate Rider for Recovery of Foregone Revenue – effective until December 31, 2011</v>
          </cell>
        </row>
        <row r="60">
          <cell r="D60" t="str">
            <v>Rate Rider for Recovery of Incremental Capital Costs – effective until April 30, 2012</v>
          </cell>
        </row>
        <row r="61">
          <cell r="D61" t="str">
            <v>Rate Rider for Recovery of Incremental Capital Costs – effective until April 30, 2013</v>
          </cell>
        </row>
        <row r="62">
          <cell r="D62" t="str">
            <v>Rate Rider for Recovery of Late Payment Penalty Litigation Costs – effective until April 30, 2012</v>
          </cell>
        </row>
        <row r="63">
          <cell r="D63" t="str">
            <v>Rate Rider for Recovery of Late Payment Penalty Litigation Costs – effective until April 30, 2012 (per connection)</v>
          </cell>
        </row>
        <row r="64">
          <cell r="D64" t="str">
            <v>Rate Rider for Recovery of Late Payment Penalty Litigation Costs (per customer) – effective until April 30, 2012</v>
          </cell>
        </row>
        <row r="65">
          <cell r="D65" t="str">
            <v>Rate Rider for Recovery of Stranded Meter Assets – effective until December 31, 2012</v>
          </cell>
        </row>
        <row r="66">
          <cell r="D66" t="str">
            <v>Rate Rider for Regulatory Asset Recovery – effective until April 30, 2012</v>
          </cell>
        </row>
        <row r="67">
          <cell r="D67" t="str">
            <v>Rate Rider for Regulatory Asset Recovery – effective until April 30, 2013</v>
          </cell>
        </row>
        <row r="68">
          <cell r="D68" t="str">
            <v>Rate Rider for Return of Revenue Sufficiency – effective until December 31, 2011</v>
          </cell>
        </row>
        <row r="69">
          <cell r="D69" t="str">
            <v>Rate Rider for Return of Transformer Ownership Allowance Sufficiency – effective until December 31, 2011</v>
          </cell>
        </row>
        <row r="70">
          <cell r="D70" t="str">
            <v>Rate Rider for Smart Meter Incremental Revenue Requirement – in effect until the effective date of the next cost of service application</v>
          </cell>
        </row>
        <row r="71">
          <cell r="D71" t="str">
            <v>Rate Rider for Smart Meter Variance Account Disposition – effective until April 30, 2012</v>
          </cell>
        </row>
        <row r="72">
          <cell r="D72" t="str">
            <v>Rate Rider for Smart Meter Variance Account Disposition – effective until December 31, 2011</v>
          </cell>
        </row>
        <row r="73">
          <cell r="D73" t="str">
            <v>Rate Rider for Tax Change – effective until April 20, 2012</v>
          </cell>
        </row>
        <row r="74">
          <cell r="D74" t="str">
            <v>Rate Rider for Tax Change – effective until April 30, 2012</v>
          </cell>
        </row>
        <row r="75">
          <cell r="D75" t="str">
            <v>Rate Rider for Tax Change – effective until April 30, 2012 (per connection)</v>
          </cell>
        </row>
        <row r="76">
          <cell r="D76" t="str">
            <v>Rate Rider for Tax Change – Hydro One Networks - effective until April 30, 2012</v>
          </cell>
        </row>
        <row r="77">
          <cell r="D77" t="str">
            <v>Rate Rider for Tax Change – Waterloo North Hydro – effective until April 30, 2012</v>
          </cell>
        </row>
        <row r="78">
          <cell r="D78" t="str">
            <v>Rate Rider for Tax Change Dedicated LV Line – effective until April 30, 2012</v>
          </cell>
        </row>
        <row r="79">
          <cell r="D79" t="str">
            <v>Rate Rider for Tax Change Shared LV Line – effective until April 30, 2012</v>
          </cell>
        </row>
        <row r="80">
          <cell r="D80" t="str">
            <v>Rate Rider for Z-Factor Recovery – Effective until April 30, 2012</v>
          </cell>
        </row>
        <row r="81">
          <cell r="D81" t="str">
            <v>Retail Transmission Rate – Line and Transformation Connection Service Rate</v>
          </cell>
        </row>
        <row r="82">
          <cell r="D82" t="str">
            <v>Retail Transmission Rate – Line and Transformation Connection Service Rate – Interval Metered</v>
          </cell>
        </row>
        <row r="83">
          <cell r="D83" t="str">
            <v>Retail Transmission Rate – Line and Transformation Connection Service Rate – Interval Metered &lt; 1,000 kW</v>
          </cell>
        </row>
        <row r="84">
          <cell r="D84" t="str">
            <v>Retail Transmission Rate – Line and Transformation Connection Service Rate – Interval Metered &gt; 1,000 kW</v>
          </cell>
        </row>
        <row r="85">
          <cell r="D85" t="str">
            <v>Retail Transmission Rate – Line and Transformation Connection Service Rate – Interval Metered ≥ 1,000kW</v>
          </cell>
        </row>
        <row r="86">
          <cell r="D86" t="str">
            <v>Retail Transmission Rate – Line Connection Service Rate</v>
          </cell>
        </row>
        <row r="87">
          <cell r="D87" t="str">
            <v>Retail Transmission Rate – Network Service Rate</v>
          </cell>
        </row>
        <row r="88">
          <cell r="D88" t="str">
            <v>Retail Transmission Rate – Network Service Rate – Interval Metered</v>
          </cell>
        </row>
        <row r="89">
          <cell r="D89" t="str">
            <v>Retail Transmission Rate – Network Service Rate – Interval Metered &lt; 1,000 kW Rate</v>
          </cell>
        </row>
        <row r="90">
          <cell r="D90" t="str">
            <v>Retail Transmission Rate – Network Service Rate – Interval Metered &gt; 1,000 kW</v>
          </cell>
        </row>
        <row r="91">
          <cell r="D91" t="str">
            <v>Retail Transmission Rate – Network Service Rate – Interval Metered ≥ 1,000 kW</v>
          </cell>
        </row>
        <row r="92">
          <cell r="D92" t="str">
            <v>Retail Transmission Rate – Transformation Connection Service Rate</v>
          </cell>
        </row>
        <row r="93">
          <cell r="D93" t="str">
            <v>Service Charge</v>
          </cell>
        </row>
        <row r="94">
          <cell r="D94" t="str">
            <v>Service Charge (Based on 30 day month)</v>
          </cell>
        </row>
        <row r="95">
          <cell r="D95" t="str">
            <v>Service Charge (per account)</v>
          </cell>
        </row>
        <row r="96">
          <cell r="D96" t="str">
            <v>Service Charge (per connection)</v>
          </cell>
        </row>
        <row r="97">
          <cell r="D97" t="str">
            <v>Service Charge (per customer)</v>
          </cell>
        </row>
        <row r="98">
          <cell r="D98" t="str">
            <v>Service Charge for metered account</v>
          </cell>
        </row>
        <row r="99">
          <cell r="D99" t="str">
            <v>Service Charge for Unmetered Scattered Load account (per connection)</v>
          </cell>
        </row>
        <row r="100">
          <cell r="D100" t="str">
            <v>Smart Grid Rate Adder</v>
          </cell>
        </row>
        <row r="101">
          <cell r="D101" t="str">
            <v>Smart Meter Disposition Rider 2 – effective until next cost of service application</v>
          </cell>
        </row>
        <row r="102">
          <cell r="D102" t="str">
            <v>Smart Meter Disposition Rider 3 – effective until next cost of service application</v>
          </cell>
        </row>
        <row r="103">
          <cell r="D103" t="str">
            <v>Smart Meter Funding Adder</v>
          </cell>
        </row>
        <row r="104">
          <cell r="D104" t="str">
            <v>Smart Meter Funding Adder – effective until April 30, 2012</v>
          </cell>
        </row>
        <row r="105">
          <cell r="D105" t="str">
            <v>Smart Meter Funding Adder – effective until December 31, 2011</v>
          </cell>
        </row>
        <row r="106">
          <cell r="D106" t="str">
            <v>Smart Meter Funding Adder for metered account – effective until April 30, 2012</v>
          </cell>
        </row>
        <row r="107">
          <cell r="D107" t="str">
            <v>Standby Charge – for a month where standby power is not provided. The charge is applied to the contracted amount (e.g. nameplate rating of the generation facility).</v>
          </cell>
        </row>
        <row r="108">
          <cell r="D108" t="str">
            <v>Total Loss Factor – Primary Metered Customer &lt; 5,000 kW</v>
          </cell>
        </row>
        <row r="109">
          <cell r="D109" t="str">
            <v>Total Loss Factor – Primary Metered Customer &gt; 5,000 kW</v>
          </cell>
        </row>
        <row r="110">
          <cell r="D110" t="str">
            <v>Total Loss Factor – Secondary Metered Customer &lt; 5,000 kW</v>
          </cell>
        </row>
        <row r="111">
          <cell r="D111" t="str">
            <v>Total Loss Factor – Secondary Metered Customer &gt; 5,000 kW</v>
          </cell>
        </row>
        <row r="112">
          <cell r="D112" t="str">
            <v>Transmission Rate – Network Service Rate – Interval Metered</v>
          </cell>
        </row>
      </sheetData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LRAMVA Checklist Schematic"/>
      <sheetName val="DropDownList"/>
      <sheetName val="1.  LRAMVA Summary"/>
      <sheetName val="1-a.  Summary of Changes"/>
      <sheetName val="2. LRAMVA Threshold"/>
      <sheetName val="3.  Distribution Rates"/>
      <sheetName val="4.  2011-2014 LRAM"/>
      <sheetName val="5.  2015-2027 LRAM"/>
      <sheetName val="6.  Carrying Charges"/>
      <sheetName val="7.  Persistence Report"/>
      <sheetName val="8.  Streetlighting BCP"/>
      <sheetName val="8.  Streetlighting CND"/>
      <sheetName val="Sheet1"/>
      <sheetName val="9. PSUI Proj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B6">
            <v>16</v>
          </cell>
        </row>
      </sheetData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"/>
      <sheetName val="C3"/>
      <sheetName val="C6"/>
      <sheetName val="B17"/>
      <sheetName val="LDC Targets"/>
      <sheetName val="Notes"/>
      <sheetName val="All Programs"/>
      <sheetName val="Savings Calculation"/>
      <sheetName val="Sheet2"/>
      <sheetName val="Funding Mechanism List"/>
      <sheetName val="LDC List"/>
      <sheetName val="Program List"/>
      <sheetName val="Framework List"/>
      <sheetName val="DropDown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 xml:space="preserve">Algoma Power Inc.   </v>
          </cell>
          <cell r="B3">
            <v>1</v>
          </cell>
          <cell r="C3">
            <v>1.28</v>
          </cell>
          <cell r="D3">
            <v>7.37</v>
          </cell>
        </row>
        <row r="4">
          <cell r="A4" t="str">
            <v xml:space="preserve">Atikokan Hydro Inc.   </v>
          </cell>
          <cell r="B4">
            <v>2</v>
          </cell>
          <cell r="C4">
            <v>0.2</v>
          </cell>
          <cell r="D4">
            <v>1.1599999999999999</v>
          </cell>
        </row>
        <row r="5">
          <cell r="A5" t="str">
            <v xml:space="preserve">Attawapiskat Power Corporation   </v>
          </cell>
          <cell r="B5">
            <v>3</v>
          </cell>
          <cell r="C5">
            <v>7.0000000000000007E-2</v>
          </cell>
          <cell r="D5">
            <v>0.28999999999999998</v>
          </cell>
        </row>
        <row r="6">
          <cell r="A6" t="str">
            <v xml:space="preserve">Bluewater Power Distribution Corporation  </v>
          </cell>
          <cell r="B6">
            <v>4</v>
          </cell>
          <cell r="C6">
            <v>10.65</v>
          </cell>
          <cell r="D6">
            <v>53.73</v>
          </cell>
        </row>
        <row r="7">
          <cell r="A7" t="str">
            <v xml:space="preserve">Brant County Power Inc.  </v>
          </cell>
          <cell r="B7">
            <v>5</v>
          </cell>
          <cell r="C7">
            <v>3.3</v>
          </cell>
          <cell r="D7">
            <v>9.85</v>
          </cell>
        </row>
        <row r="8">
          <cell r="A8" t="str">
            <v xml:space="preserve">Brantford Power Inc.   </v>
          </cell>
          <cell r="B8">
            <v>6</v>
          </cell>
          <cell r="C8">
            <v>11.38</v>
          </cell>
          <cell r="D8">
            <v>48.92</v>
          </cell>
        </row>
        <row r="9">
          <cell r="A9" t="str">
            <v xml:space="preserve">Burlington Hydro Inc.   </v>
          </cell>
          <cell r="B9">
            <v>7</v>
          </cell>
          <cell r="C9">
            <v>21.95</v>
          </cell>
          <cell r="D9">
            <v>82.37</v>
          </cell>
        </row>
        <row r="10">
          <cell r="A10" t="str">
            <v xml:space="preserve">COLLUS Power Corporation   </v>
          </cell>
          <cell r="B10">
            <v>8</v>
          </cell>
          <cell r="C10">
            <v>3.14</v>
          </cell>
          <cell r="D10">
            <v>14.97</v>
          </cell>
        </row>
        <row r="11">
          <cell r="A11" t="str">
            <v>Cambridge and North Dumfries Hydro Inc.</v>
          </cell>
          <cell r="B11">
            <v>9</v>
          </cell>
          <cell r="C11">
            <v>17.68</v>
          </cell>
          <cell r="D11">
            <v>73.66</v>
          </cell>
        </row>
        <row r="12">
          <cell r="A12" t="str">
            <v xml:space="preserve">Canadian Niagara Power Inc.  </v>
          </cell>
          <cell r="B12">
            <v>10</v>
          </cell>
          <cell r="C12">
            <v>4.07</v>
          </cell>
          <cell r="D12">
            <v>15.81</v>
          </cell>
        </row>
        <row r="13">
          <cell r="A13" t="str">
            <v xml:space="preserve">Centre Wellington Hydro Ltd.  </v>
          </cell>
          <cell r="B13">
            <v>11</v>
          </cell>
          <cell r="C13">
            <v>1.64</v>
          </cell>
          <cell r="D13">
            <v>7.81</v>
          </cell>
        </row>
        <row r="14">
          <cell r="A14" t="str">
            <v xml:space="preserve">Chapleau Public Utilities Corporation  </v>
          </cell>
          <cell r="B14">
            <v>12</v>
          </cell>
          <cell r="C14">
            <v>0.17</v>
          </cell>
          <cell r="D14">
            <v>1.21</v>
          </cell>
        </row>
        <row r="15">
          <cell r="A15" t="str">
            <v xml:space="preserve">Chatham-Kent Hydro Inc.   </v>
          </cell>
          <cell r="B15">
            <v>13</v>
          </cell>
          <cell r="C15">
            <v>9.67</v>
          </cell>
          <cell r="D15">
            <v>37.28</v>
          </cell>
        </row>
        <row r="16">
          <cell r="A16" t="str">
            <v xml:space="preserve">Clinton Power Corporation   </v>
          </cell>
          <cell r="B16">
            <v>14</v>
          </cell>
          <cell r="C16">
            <v>0.32</v>
          </cell>
          <cell r="D16">
            <v>1.38</v>
          </cell>
        </row>
        <row r="17">
          <cell r="A17" t="str">
            <v xml:space="preserve">Cooperative Hydro Embrun Inc.  </v>
          </cell>
          <cell r="B17">
            <v>15</v>
          </cell>
          <cell r="C17">
            <v>0.34</v>
          </cell>
          <cell r="D17">
            <v>1.1200000000000001</v>
          </cell>
        </row>
        <row r="18">
          <cell r="A18" t="str">
            <v xml:space="preserve">E.L.K. Energy Inc.   </v>
          </cell>
          <cell r="B18">
            <v>16</v>
          </cell>
          <cell r="C18">
            <v>2.69</v>
          </cell>
          <cell r="D18">
            <v>8.25</v>
          </cell>
        </row>
        <row r="19">
          <cell r="A19" t="str">
            <v xml:space="preserve">ENWIN Utilities Ltd.   </v>
          </cell>
          <cell r="B19">
            <v>17</v>
          </cell>
          <cell r="C19">
            <v>26.81</v>
          </cell>
          <cell r="D19">
            <v>117.89</v>
          </cell>
        </row>
        <row r="20">
          <cell r="A20" t="str">
            <v xml:space="preserve">Enersource Hydro Mississauga Inc.  </v>
          </cell>
          <cell r="B20">
            <v>18</v>
          </cell>
          <cell r="C20">
            <v>92.98</v>
          </cell>
          <cell r="D20">
            <v>417.22</v>
          </cell>
        </row>
        <row r="21">
          <cell r="A21" t="str">
            <v xml:space="preserve">Erie Thames Powerlines Corporation  </v>
          </cell>
          <cell r="B21">
            <v>19</v>
          </cell>
          <cell r="C21">
            <v>4.28</v>
          </cell>
          <cell r="D21">
            <v>18.600000000000001</v>
          </cell>
        </row>
        <row r="22">
          <cell r="A22" t="str">
            <v xml:space="preserve">Espanola Regional Hydro Distribution Corporation </v>
          </cell>
          <cell r="B22">
            <v>20</v>
          </cell>
          <cell r="C22">
            <v>0.52</v>
          </cell>
          <cell r="D22">
            <v>2.76</v>
          </cell>
        </row>
        <row r="23">
          <cell r="A23" t="str">
            <v xml:space="preserve">Essex Powerlines Corporation   </v>
          </cell>
          <cell r="B23">
            <v>21</v>
          </cell>
          <cell r="C23">
            <v>7.19</v>
          </cell>
          <cell r="D23">
            <v>21.54</v>
          </cell>
        </row>
        <row r="24">
          <cell r="A24" t="str">
            <v xml:space="preserve">Festival Hydro Inc.   </v>
          </cell>
          <cell r="B24">
            <v>22</v>
          </cell>
          <cell r="C24">
            <v>6.23</v>
          </cell>
          <cell r="D24">
            <v>29.25</v>
          </cell>
        </row>
        <row r="25">
          <cell r="A25" t="str">
            <v xml:space="preserve">Fort Albany Power Corporation  </v>
          </cell>
          <cell r="B25">
            <v>23</v>
          </cell>
          <cell r="C25">
            <v>0.05</v>
          </cell>
          <cell r="D25">
            <v>0.24</v>
          </cell>
        </row>
        <row r="26">
          <cell r="A26" t="str">
            <v xml:space="preserve">Fort Frances Power Corporation  </v>
          </cell>
          <cell r="B26">
            <v>24</v>
          </cell>
          <cell r="C26">
            <v>0.61</v>
          </cell>
          <cell r="D26">
            <v>3.64</v>
          </cell>
        </row>
        <row r="27">
          <cell r="A27" t="str">
            <v xml:space="preserve">Greater Sudbury Hydro Inc.  </v>
          </cell>
          <cell r="B27">
            <v>25</v>
          </cell>
          <cell r="C27">
            <v>8.2200000000000006</v>
          </cell>
          <cell r="D27">
            <v>43.71</v>
          </cell>
        </row>
        <row r="28">
          <cell r="A28" t="str">
            <v xml:space="preserve">Grimsby Power Inc.   </v>
          </cell>
          <cell r="B28">
            <v>26</v>
          </cell>
          <cell r="C28">
            <v>2.06</v>
          </cell>
          <cell r="D28">
            <v>7.76</v>
          </cell>
        </row>
        <row r="29">
          <cell r="A29" t="str">
            <v xml:space="preserve">Guelph Hydro Electric Systems Inc. </v>
          </cell>
          <cell r="B29">
            <v>27</v>
          </cell>
          <cell r="C29">
            <v>16.71</v>
          </cell>
          <cell r="D29">
            <v>79.53</v>
          </cell>
        </row>
        <row r="30">
          <cell r="A30" t="str">
            <v xml:space="preserve">Haldimand County Hydro Inc.  </v>
          </cell>
          <cell r="B30">
            <v>28</v>
          </cell>
          <cell r="C30">
            <v>2.85</v>
          </cell>
          <cell r="D30">
            <v>13.3</v>
          </cell>
        </row>
        <row r="31">
          <cell r="A31" t="str">
            <v xml:space="preserve">Halton Hills Hydro Inc.  </v>
          </cell>
          <cell r="B31">
            <v>29</v>
          </cell>
          <cell r="C31">
            <v>6.15</v>
          </cell>
          <cell r="D31">
            <v>22.48</v>
          </cell>
        </row>
        <row r="32">
          <cell r="A32" t="str">
            <v xml:space="preserve">Hearst Power Distribution Company Limited </v>
          </cell>
          <cell r="B32">
            <v>30</v>
          </cell>
          <cell r="C32">
            <v>0.68</v>
          </cell>
          <cell r="D32">
            <v>3.91</v>
          </cell>
        </row>
        <row r="33">
          <cell r="A33" t="str">
            <v xml:space="preserve">Horizon Utilities Corporation   </v>
          </cell>
          <cell r="B33">
            <v>31</v>
          </cell>
          <cell r="C33">
            <v>60.36</v>
          </cell>
          <cell r="D33">
            <v>281.42</v>
          </cell>
        </row>
        <row r="34">
          <cell r="A34" t="str">
            <v xml:space="preserve">Hydro 2000 Inc.   </v>
          </cell>
          <cell r="B34">
            <v>32</v>
          </cell>
          <cell r="C34">
            <v>0.19</v>
          </cell>
          <cell r="D34">
            <v>1.04</v>
          </cell>
        </row>
        <row r="35">
          <cell r="A35" t="str">
            <v xml:space="preserve">Hydro Hawkesbury Inc.   </v>
          </cell>
          <cell r="B35">
            <v>33</v>
          </cell>
          <cell r="C35">
            <v>1.82</v>
          </cell>
          <cell r="D35">
            <v>9.2799999999999994</v>
          </cell>
        </row>
        <row r="36">
          <cell r="A36" t="str">
            <v xml:space="preserve">Hydro One Brampton Networks Inc. </v>
          </cell>
          <cell r="B36">
            <v>34</v>
          </cell>
          <cell r="C36">
            <v>45.61</v>
          </cell>
          <cell r="D36">
            <v>189.54</v>
          </cell>
        </row>
        <row r="37">
          <cell r="A37" t="str">
            <v xml:space="preserve">Hydro One Networks Inc.  </v>
          </cell>
          <cell r="B37">
            <v>35</v>
          </cell>
          <cell r="C37">
            <v>213.66</v>
          </cell>
          <cell r="D37">
            <v>1130.21</v>
          </cell>
        </row>
        <row r="38">
          <cell r="A38" t="str">
            <v xml:space="preserve">Hydro Ottawa Limited   </v>
          </cell>
          <cell r="B38">
            <v>36</v>
          </cell>
          <cell r="C38">
            <v>85.26</v>
          </cell>
          <cell r="D38">
            <v>374.73</v>
          </cell>
        </row>
        <row r="39">
          <cell r="A39" t="str">
            <v xml:space="preserve">Innisfil Hydro Distribution Systems Limited </v>
          </cell>
          <cell r="B39">
            <v>37</v>
          </cell>
          <cell r="C39">
            <v>2.5</v>
          </cell>
          <cell r="D39">
            <v>9.1999999999999993</v>
          </cell>
        </row>
        <row r="40">
          <cell r="A40" t="str">
            <v xml:space="preserve">Kashechewan Power Corporation   </v>
          </cell>
          <cell r="B40">
            <v>38</v>
          </cell>
          <cell r="C40">
            <v>7.0000000000000007E-2</v>
          </cell>
          <cell r="D40">
            <v>0.33</v>
          </cell>
        </row>
        <row r="41">
          <cell r="A41" t="str">
            <v xml:space="preserve">Kenora Hydro Electric Corporation Ltd. </v>
          </cell>
          <cell r="B41">
            <v>39</v>
          </cell>
          <cell r="C41">
            <v>0.86</v>
          </cell>
          <cell r="D41">
            <v>5.22</v>
          </cell>
        </row>
        <row r="42">
          <cell r="A42" t="str">
            <v xml:space="preserve">Kingston Hydro Corporation   </v>
          </cell>
          <cell r="B42">
            <v>40</v>
          </cell>
          <cell r="C42">
            <v>6.63</v>
          </cell>
          <cell r="D42">
            <v>37.159999999999997</v>
          </cell>
        </row>
        <row r="43">
          <cell r="A43" t="str">
            <v xml:space="preserve">Kitchener-Wilmot Hydro Inc.   </v>
          </cell>
          <cell r="B43">
            <v>41</v>
          </cell>
          <cell r="C43">
            <v>21.56</v>
          </cell>
          <cell r="D43">
            <v>90.29</v>
          </cell>
        </row>
        <row r="44">
          <cell r="A44" t="str">
            <v xml:space="preserve">Lakefront Utilities Inc.   </v>
          </cell>
          <cell r="B44">
            <v>42</v>
          </cell>
          <cell r="C44">
            <v>2.77</v>
          </cell>
          <cell r="D44">
            <v>13.59</v>
          </cell>
        </row>
        <row r="45">
          <cell r="A45" t="str">
            <v xml:space="preserve">Lakeland Power Distribution Ltd.  </v>
          </cell>
          <cell r="B45">
            <v>43</v>
          </cell>
          <cell r="C45">
            <v>2.3199999999999998</v>
          </cell>
          <cell r="D45">
            <v>10.18</v>
          </cell>
        </row>
        <row r="46">
          <cell r="A46" t="str">
            <v xml:space="preserve">London Hydro Inc.   </v>
          </cell>
          <cell r="B46">
            <v>44</v>
          </cell>
          <cell r="C46">
            <v>41.44</v>
          </cell>
          <cell r="D46">
            <v>156.63999999999999</v>
          </cell>
        </row>
        <row r="47">
          <cell r="A47" t="str">
            <v xml:space="preserve">Middlesex Power Distribution Corporation  </v>
          </cell>
          <cell r="B47">
            <v>45</v>
          </cell>
          <cell r="C47">
            <v>2.4500000000000002</v>
          </cell>
          <cell r="D47">
            <v>9.25</v>
          </cell>
        </row>
        <row r="48">
          <cell r="A48" t="str">
            <v xml:space="preserve">Midland Power Utility Corporation  </v>
          </cell>
          <cell r="B48">
            <v>46</v>
          </cell>
          <cell r="C48">
            <v>2.39</v>
          </cell>
          <cell r="D48">
            <v>10.82</v>
          </cell>
        </row>
        <row r="49">
          <cell r="A49" t="str">
            <v xml:space="preserve">Milton Hydro Distribution Inc.  </v>
          </cell>
          <cell r="B49">
            <v>47</v>
          </cell>
          <cell r="C49">
            <v>8.0500000000000007</v>
          </cell>
          <cell r="D49">
            <v>33.5</v>
          </cell>
        </row>
        <row r="50">
          <cell r="A50" t="str">
            <v>Newmarket - Tay Power Distribution Ltd.</v>
          </cell>
          <cell r="B50">
            <v>48</v>
          </cell>
          <cell r="C50">
            <v>8.76</v>
          </cell>
          <cell r="D50">
            <v>33.049999999999997</v>
          </cell>
        </row>
        <row r="51">
          <cell r="A51" t="str">
            <v xml:space="preserve">Niagara Peninsula Energy Inc.  </v>
          </cell>
          <cell r="B51">
            <v>49</v>
          </cell>
          <cell r="C51">
            <v>15.49</v>
          </cell>
          <cell r="D51">
            <v>58.04</v>
          </cell>
        </row>
        <row r="52">
          <cell r="A52" t="str">
            <v xml:space="preserve">Niagara-on-the-Lake Hydro Inc.   </v>
          </cell>
          <cell r="B52">
            <v>50</v>
          </cell>
          <cell r="C52">
            <v>2.42</v>
          </cell>
          <cell r="D52">
            <v>8.27</v>
          </cell>
        </row>
        <row r="53">
          <cell r="A53" t="str">
            <v xml:space="preserve">Norfolk Power Distribution Inc.  </v>
          </cell>
          <cell r="B53">
            <v>51</v>
          </cell>
          <cell r="C53">
            <v>4.25</v>
          </cell>
          <cell r="D53">
            <v>15.68</v>
          </cell>
        </row>
        <row r="54">
          <cell r="A54" t="str">
            <v xml:space="preserve">North Bay Hydro Distribution Limited </v>
          </cell>
          <cell r="B54">
            <v>52</v>
          </cell>
          <cell r="C54">
            <v>5.05</v>
          </cell>
          <cell r="D54">
            <v>26.1</v>
          </cell>
        </row>
        <row r="55">
          <cell r="A55" t="str">
            <v xml:space="preserve">Northern Ontario Wires Inc.  </v>
          </cell>
          <cell r="B55">
            <v>53</v>
          </cell>
          <cell r="C55">
            <v>1.06</v>
          </cell>
          <cell r="D55">
            <v>5.88</v>
          </cell>
        </row>
        <row r="56">
          <cell r="A56" t="str">
            <v xml:space="preserve">Oakville Hydro Electricity Distribution Inc. </v>
          </cell>
          <cell r="B56">
            <v>54</v>
          </cell>
          <cell r="C56">
            <v>20.7</v>
          </cell>
          <cell r="D56">
            <v>74.06</v>
          </cell>
        </row>
        <row r="57">
          <cell r="A57" t="str">
            <v xml:space="preserve">Orangeville Hydro Limited   </v>
          </cell>
          <cell r="B57">
            <v>55</v>
          </cell>
          <cell r="C57">
            <v>2.78</v>
          </cell>
          <cell r="D57">
            <v>11.82</v>
          </cell>
        </row>
        <row r="58">
          <cell r="A58" t="str">
            <v xml:space="preserve">Orillia Power Distribution Corporation  </v>
          </cell>
          <cell r="B58">
            <v>56</v>
          </cell>
          <cell r="C58">
            <v>3.07</v>
          </cell>
          <cell r="D58">
            <v>15.05</v>
          </cell>
        </row>
        <row r="59">
          <cell r="A59" t="str">
            <v xml:space="preserve">Oshawa PUC Networks Inc.  </v>
          </cell>
          <cell r="B59">
            <v>57</v>
          </cell>
          <cell r="C59">
            <v>12.52</v>
          </cell>
          <cell r="D59">
            <v>52.24</v>
          </cell>
        </row>
        <row r="60">
          <cell r="A60" t="str">
            <v xml:space="preserve">Ottawa River Power Corporation  </v>
          </cell>
          <cell r="B60">
            <v>58</v>
          </cell>
          <cell r="C60">
            <v>1.61</v>
          </cell>
          <cell r="D60">
            <v>8.9700000000000006</v>
          </cell>
        </row>
        <row r="61">
          <cell r="A61" t="str">
            <v xml:space="preserve">PUC Distribution Inc.   </v>
          </cell>
          <cell r="B61">
            <v>59</v>
          </cell>
          <cell r="C61">
            <v>5.58</v>
          </cell>
          <cell r="D61">
            <v>30.83</v>
          </cell>
        </row>
        <row r="62">
          <cell r="A62" t="str">
            <v xml:space="preserve">Parry Sound Power Corporation  </v>
          </cell>
          <cell r="B62">
            <v>60</v>
          </cell>
          <cell r="C62">
            <v>0.74</v>
          </cell>
          <cell r="D62">
            <v>4.16</v>
          </cell>
        </row>
        <row r="63">
          <cell r="A63" t="str">
            <v xml:space="preserve">Peterborough Distribution Incorporated   </v>
          </cell>
          <cell r="B63">
            <v>61</v>
          </cell>
          <cell r="C63">
            <v>8.7200000000000006</v>
          </cell>
          <cell r="D63">
            <v>38.450000000000003</v>
          </cell>
        </row>
        <row r="64">
          <cell r="A64" t="str">
            <v xml:space="preserve">Port Colborne Hydro Inc.  </v>
          </cell>
          <cell r="B64">
            <v>62</v>
          </cell>
          <cell r="C64">
            <v>2.33</v>
          </cell>
          <cell r="D64">
            <v>9.27</v>
          </cell>
        </row>
        <row r="65">
          <cell r="A65" t="str">
            <v xml:space="preserve">PowerStream Inc.    </v>
          </cell>
          <cell r="B65">
            <v>63</v>
          </cell>
          <cell r="C65">
            <v>95.57</v>
          </cell>
          <cell r="D65">
            <v>407.34</v>
          </cell>
        </row>
        <row r="66">
          <cell r="A66" t="str">
            <v xml:space="preserve">Renfrew Hydro Inc.   </v>
          </cell>
          <cell r="B66">
            <v>64</v>
          </cell>
          <cell r="C66">
            <v>1.05</v>
          </cell>
          <cell r="D66">
            <v>4.8600000000000003</v>
          </cell>
        </row>
        <row r="67">
          <cell r="A67" t="str">
            <v xml:space="preserve">Rideau St. Lawrence Distribution Inc. </v>
          </cell>
          <cell r="B67">
            <v>65</v>
          </cell>
          <cell r="C67">
            <v>1.22</v>
          </cell>
          <cell r="D67">
            <v>5.0999999999999996</v>
          </cell>
        </row>
        <row r="68">
          <cell r="A68" t="str">
            <v xml:space="preserve">Sioux Lookout Hydro Inc.  </v>
          </cell>
          <cell r="B68">
            <v>66</v>
          </cell>
          <cell r="C68">
            <v>0.51</v>
          </cell>
          <cell r="D68">
            <v>3.32</v>
          </cell>
        </row>
        <row r="69">
          <cell r="A69" t="str">
            <v xml:space="preserve">St. Thomas Energy Inc.  </v>
          </cell>
          <cell r="B69">
            <v>67</v>
          </cell>
          <cell r="C69">
            <v>3.94</v>
          </cell>
          <cell r="D69">
            <v>14.92</v>
          </cell>
        </row>
        <row r="70">
          <cell r="A70" t="str">
            <v>Thunder Bay Hydro Electricity Distribution Inc.</v>
          </cell>
          <cell r="B70">
            <v>68</v>
          </cell>
          <cell r="C70">
            <v>8.48</v>
          </cell>
          <cell r="D70">
            <v>47.38</v>
          </cell>
        </row>
        <row r="71">
          <cell r="A71" t="str">
            <v xml:space="preserve">Tillsonburg Hydro Inc.   </v>
          </cell>
          <cell r="B71">
            <v>69</v>
          </cell>
          <cell r="C71">
            <v>2.29</v>
          </cell>
          <cell r="D71">
            <v>10.25</v>
          </cell>
        </row>
        <row r="72">
          <cell r="A72" t="str">
            <v xml:space="preserve">Toronto Hydro-Electric System Limited  </v>
          </cell>
          <cell r="B72">
            <v>70</v>
          </cell>
          <cell r="C72">
            <v>286.27</v>
          </cell>
          <cell r="D72">
            <v>1303.99</v>
          </cell>
        </row>
        <row r="73">
          <cell r="A73" t="str">
            <v xml:space="preserve">Veridian Connections Inc.   </v>
          </cell>
          <cell r="B73">
            <v>71</v>
          </cell>
          <cell r="C73">
            <v>29.05</v>
          </cell>
          <cell r="D73">
            <v>115.74</v>
          </cell>
        </row>
        <row r="74">
          <cell r="A74" t="str">
            <v xml:space="preserve">Wasaga Distribution Inc.   </v>
          </cell>
          <cell r="B74">
            <v>72</v>
          </cell>
          <cell r="C74">
            <v>1.34</v>
          </cell>
          <cell r="D74">
            <v>4.01</v>
          </cell>
        </row>
        <row r="75">
          <cell r="A75" t="str">
            <v xml:space="preserve">Waterloo North Hydro Inc.  </v>
          </cell>
          <cell r="B75">
            <v>73</v>
          </cell>
          <cell r="C75">
            <v>15.79</v>
          </cell>
          <cell r="D75">
            <v>66.489999999999995</v>
          </cell>
        </row>
        <row r="76">
          <cell r="A76" t="str">
            <v xml:space="preserve">Welland Hydro-Electric System Corp.  </v>
          </cell>
          <cell r="B76">
            <v>74</v>
          </cell>
          <cell r="C76">
            <v>5.56</v>
          </cell>
          <cell r="D76">
            <v>20.6</v>
          </cell>
        </row>
        <row r="77">
          <cell r="A77" t="str">
            <v xml:space="preserve">Wellington North Power Inc.  </v>
          </cell>
          <cell r="B77">
            <v>75</v>
          </cell>
          <cell r="C77">
            <v>0.93</v>
          </cell>
          <cell r="D77">
            <v>4.5199999999999996</v>
          </cell>
        </row>
        <row r="78">
          <cell r="A78" t="str">
            <v xml:space="preserve">West Coast Huron Energy Inc. </v>
          </cell>
          <cell r="B78">
            <v>76</v>
          </cell>
          <cell r="C78">
            <v>0.88</v>
          </cell>
          <cell r="D78">
            <v>8.2799999999999994</v>
          </cell>
        </row>
        <row r="79">
          <cell r="A79" t="str">
            <v xml:space="preserve">West Perth Power Inc.  </v>
          </cell>
          <cell r="B79">
            <v>77</v>
          </cell>
          <cell r="C79">
            <v>0.62</v>
          </cell>
          <cell r="D79">
            <v>2.99</v>
          </cell>
        </row>
        <row r="80">
          <cell r="A80" t="str">
            <v xml:space="preserve">Westario Power Inc.   </v>
          </cell>
          <cell r="B80">
            <v>78</v>
          </cell>
          <cell r="C80">
            <v>4.24</v>
          </cell>
          <cell r="D80">
            <v>20.95</v>
          </cell>
        </row>
        <row r="81">
          <cell r="A81" t="str">
            <v xml:space="preserve">Whitby Hydro Electric Corporation  </v>
          </cell>
          <cell r="B81">
            <v>79</v>
          </cell>
          <cell r="C81">
            <v>10.9</v>
          </cell>
          <cell r="D81">
            <v>39.07</v>
          </cell>
        </row>
        <row r="82">
          <cell r="A82" t="str">
            <v xml:space="preserve">Woodstock Hydro Services Inc.  </v>
          </cell>
          <cell r="B82">
            <v>80</v>
          </cell>
          <cell r="C82">
            <v>4.49</v>
          </cell>
          <cell r="D82">
            <v>18.88</v>
          </cell>
        </row>
        <row r="83">
          <cell r="B83" t="str">
            <v>Total</v>
          </cell>
          <cell r="C83">
            <v>1330.04</v>
          </cell>
          <cell r="D83">
            <v>5999.9699999999984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S26 - reg assets"/>
      <sheetName val="SS27-NBV-DEPR"/>
    </sheetNames>
    <sheetDataSet>
      <sheetData sheetId="0" refreshError="1"/>
      <sheetData sheetId="1" refreshError="1">
        <row r="8">
          <cell r="C8">
            <v>39447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 Setup"/>
      <sheetName val="1a. Instructions"/>
      <sheetName val="1b. 2010 Operating-Actuals"/>
      <sheetName val="1c. 2011 Operating Budget"/>
      <sheetName val="1d. 2011 Capital Budget"/>
      <sheetName val="2a. Payroll Staff Input"/>
      <sheetName val="2b. New Staff Input"/>
      <sheetName val="2c. Students Input"/>
      <sheetName val="2d. WorkPlan - Operating"/>
      <sheetName val="2e. WorkPlan - Capital"/>
      <sheetName val="2f. Labour Summary -Validation"/>
      <sheetName val="3a. Summary-2012 Operating"/>
      <sheetName val="Summary - Operating-old"/>
      <sheetName val="3b. Summary-2012 Capital"/>
      <sheetName val="OEB Accts"/>
      <sheetName val="3c. Summary-Operating by Year"/>
      <sheetName val="3d. Summary-Capital by Year"/>
    </sheetNames>
    <sheetDataSet>
      <sheetData sheetId="0">
        <row r="1649">
          <cell r="A1649" t="str">
            <v>OEB</v>
          </cell>
          <cell r="B1649" t="str">
            <v>Description</v>
          </cell>
        </row>
        <row r="1650">
          <cell r="A1650">
            <v>1005</v>
          </cell>
          <cell r="B1650" t="str">
            <v>Cash</v>
          </cell>
        </row>
        <row r="1651">
          <cell r="A1651">
            <v>1010</v>
          </cell>
          <cell r="B1651" t="str">
            <v>Cash Advances and Working Funds</v>
          </cell>
        </row>
        <row r="1652">
          <cell r="A1652">
            <v>1020</v>
          </cell>
          <cell r="B1652" t="str">
            <v>Interest Special Deposits</v>
          </cell>
        </row>
        <row r="1653">
          <cell r="A1653">
            <v>1030</v>
          </cell>
          <cell r="B1653" t="str">
            <v>Dividend Special Deposits</v>
          </cell>
        </row>
        <row r="1654">
          <cell r="A1654">
            <v>1040</v>
          </cell>
          <cell r="B1654" t="str">
            <v>Other Special Deposits</v>
          </cell>
        </row>
        <row r="1655">
          <cell r="A1655">
            <v>1060</v>
          </cell>
          <cell r="B1655" t="str">
            <v>Term Deposits</v>
          </cell>
        </row>
        <row r="1656">
          <cell r="A1656">
            <v>1070</v>
          </cell>
          <cell r="B1656" t="str">
            <v>Current Investments</v>
          </cell>
        </row>
        <row r="1657">
          <cell r="A1657">
            <v>1100</v>
          </cell>
          <cell r="B1657" t="str">
            <v>Customer Accounts Receivable</v>
          </cell>
        </row>
        <row r="1658">
          <cell r="A1658">
            <v>1102</v>
          </cell>
          <cell r="B1658" t="str">
            <v>Accounts Receivable - Services</v>
          </cell>
        </row>
        <row r="1659">
          <cell r="A1659">
            <v>1104</v>
          </cell>
          <cell r="B1659" t="str">
            <v>Accounts Receivable - Recoverable Work</v>
          </cell>
        </row>
        <row r="1660">
          <cell r="A1660">
            <v>1105</v>
          </cell>
          <cell r="B1660" t="str">
            <v>Accounts Receivable - Merchandise, Jobbing, Etc</v>
          </cell>
        </row>
        <row r="1661">
          <cell r="A1661">
            <v>1110</v>
          </cell>
          <cell r="B1661" t="str">
            <v>Other Accounts Receivable</v>
          </cell>
        </row>
        <row r="1662">
          <cell r="A1662">
            <v>1120</v>
          </cell>
          <cell r="B1662" t="str">
            <v>Accrued Utility Revenues</v>
          </cell>
        </row>
        <row r="1663">
          <cell r="A1663">
            <v>1130</v>
          </cell>
          <cell r="B1663" t="str">
            <v>Accumulated Provision for Uncollectible Accounts - Credit</v>
          </cell>
        </row>
        <row r="1664">
          <cell r="A1664">
            <v>1140</v>
          </cell>
          <cell r="B1664" t="str">
            <v>Interest and Dividends Receivable</v>
          </cell>
        </row>
        <row r="1665">
          <cell r="A1665">
            <v>1150</v>
          </cell>
          <cell r="B1665" t="str">
            <v>Rents Receivable</v>
          </cell>
        </row>
        <row r="1666">
          <cell r="A1666">
            <v>1170</v>
          </cell>
          <cell r="B1666" t="str">
            <v>Notes Receivable</v>
          </cell>
        </row>
        <row r="1667">
          <cell r="A1667">
            <v>1180</v>
          </cell>
          <cell r="B1667" t="str">
            <v>Prepayments</v>
          </cell>
        </row>
        <row r="1668">
          <cell r="A1668">
            <v>1190</v>
          </cell>
          <cell r="B1668" t="str">
            <v>Miscellaneous Current and Accrued Assets</v>
          </cell>
        </row>
        <row r="1669">
          <cell r="A1669">
            <v>1200</v>
          </cell>
          <cell r="B1669" t="str">
            <v>Accounts Receivable from Associated Companies</v>
          </cell>
        </row>
        <row r="1670">
          <cell r="A1670">
            <v>1210</v>
          </cell>
          <cell r="B1670" t="str">
            <v>Notes Receivable from Associated Companies</v>
          </cell>
        </row>
        <row r="1671">
          <cell r="A1671">
            <v>1305</v>
          </cell>
          <cell r="B1671" t="str">
            <v>Fuel Stock</v>
          </cell>
        </row>
        <row r="1672">
          <cell r="A1672">
            <v>1330</v>
          </cell>
          <cell r="B1672" t="str">
            <v>Plant Materials and Operating Supplies</v>
          </cell>
        </row>
        <row r="1673">
          <cell r="A1673">
            <v>1340</v>
          </cell>
          <cell r="B1673" t="str">
            <v>Merchandise</v>
          </cell>
        </row>
        <row r="1674">
          <cell r="A1674">
            <v>1350</v>
          </cell>
          <cell r="B1674" t="str">
            <v>Other Materials and Supplies</v>
          </cell>
        </row>
        <row r="1675">
          <cell r="A1675">
            <v>1405</v>
          </cell>
          <cell r="B1675" t="str">
            <v>Long Term Investments in Non-Associated Companies</v>
          </cell>
        </row>
        <row r="1676">
          <cell r="A1676">
            <v>1408</v>
          </cell>
          <cell r="B1676" t="str">
            <v>Long Term Receivable - Street Lighting Transfer</v>
          </cell>
        </row>
        <row r="1677">
          <cell r="A1677">
            <v>1410</v>
          </cell>
          <cell r="B1677" t="str">
            <v>Other Special or Collateral Funds</v>
          </cell>
        </row>
        <row r="1678">
          <cell r="A1678">
            <v>1415</v>
          </cell>
          <cell r="B1678" t="str">
            <v>Sinking Funds</v>
          </cell>
        </row>
        <row r="1679">
          <cell r="A1679">
            <v>1425</v>
          </cell>
          <cell r="B1679" t="str">
            <v>Unamortized Debt Expense</v>
          </cell>
        </row>
        <row r="1680">
          <cell r="A1680">
            <v>1445</v>
          </cell>
          <cell r="B1680" t="str">
            <v>Unamortized Discount on Long-Term Debt--Debit</v>
          </cell>
        </row>
        <row r="1681">
          <cell r="A1681">
            <v>1455</v>
          </cell>
          <cell r="B1681" t="str">
            <v>Unamortized Deferred Foreign Currency Translation Gains and Losses</v>
          </cell>
        </row>
        <row r="1682">
          <cell r="A1682">
            <v>1460</v>
          </cell>
          <cell r="B1682" t="str">
            <v>Other Non-Current Assets</v>
          </cell>
        </row>
        <row r="1683">
          <cell r="A1683">
            <v>1465</v>
          </cell>
          <cell r="B1683" t="str">
            <v>O.M.E.R.S. Past Service Costs</v>
          </cell>
        </row>
        <row r="1684">
          <cell r="A1684">
            <v>1470</v>
          </cell>
          <cell r="B1684" t="str">
            <v>Past Service Costs - Employee Future Benefits</v>
          </cell>
        </row>
        <row r="1685">
          <cell r="A1685">
            <v>1475</v>
          </cell>
          <cell r="B1685" t="str">
            <v>Past Service Costs - Other Pension Plans</v>
          </cell>
        </row>
        <row r="1686">
          <cell r="A1686">
            <v>1480</v>
          </cell>
          <cell r="B1686" t="str">
            <v>Portfolio Investments - Associated Companies</v>
          </cell>
        </row>
        <row r="1687">
          <cell r="A1687">
            <v>1485</v>
          </cell>
          <cell r="B1687" t="str">
            <v>Investment in Associated Companies - Significant Influence</v>
          </cell>
        </row>
        <row r="1688">
          <cell r="A1688">
            <v>1490</v>
          </cell>
          <cell r="B1688" t="str">
            <v>Investment in Subsidiary Companies</v>
          </cell>
        </row>
        <row r="1689">
          <cell r="A1689">
            <v>1505</v>
          </cell>
          <cell r="B1689" t="str">
            <v>Unrecovered Plant and Regulatory Study Costs</v>
          </cell>
        </row>
        <row r="1690">
          <cell r="A1690">
            <v>1508</v>
          </cell>
          <cell r="B1690" t="str">
            <v>Other Regulatory Assets</v>
          </cell>
        </row>
        <row r="1691">
          <cell r="A1691">
            <v>1510</v>
          </cell>
          <cell r="B1691" t="str">
            <v>Preliminary Survey and Investigation Charges</v>
          </cell>
        </row>
        <row r="1692">
          <cell r="A1692">
            <v>1515</v>
          </cell>
          <cell r="B1692" t="str">
            <v>Emission Allowance Inventory</v>
          </cell>
        </row>
        <row r="1693">
          <cell r="A1693">
            <v>1516</v>
          </cell>
          <cell r="B1693" t="str">
            <v>Emission Allowances Withheld</v>
          </cell>
        </row>
        <row r="1694">
          <cell r="A1694">
            <v>1518</v>
          </cell>
          <cell r="B1694" t="str">
            <v>RCVARetail</v>
          </cell>
        </row>
        <row r="1695">
          <cell r="A1695">
            <v>1520</v>
          </cell>
          <cell r="B1695" t="str">
            <v>Power Purchase Variance Account</v>
          </cell>
        </row>
        <row r="1696">
          <cell r="A1696">
            <v>1521</v>
          </cell>
          <cell r="B1696" t="str">
            <v>Sub- Account 2010 SPC Assessment Variance</v>
          </cell>
        </row>
        <row r="1697">
          <cell r="A1697">
            <v>1525</v>
          </cell>
          <cell r="B1697" t="str">
            <v>Miscellaneous Deferred Debits</v>
          </cell>
        </row>
        <row r="1698">
          <cell r="A1698">
            <v>1530</v>
          </cell>
          <cell r="B1698" t="str">
            <v>Deferred Losses from Disposition of Utility Plant</v>
          </cell>
        </row>
        <row r="1699">
          <cell r="A1699">
            <v>1531</v>
          </cell>
          <cell r="B1699" t="str">
            <v>Renewable Connection Capital Deferral Account</v>
          </cell>
        </row>
        <row r="1700">
          <cell r="A1700">
            <v>1532</v>
          </cell>
          <cell r="B1700" t="str">
            <v>Renewable Connection OM&amp;A  Deferral Account</v>
          </cell>
        </row>
        <row r="1701">
          <cell r="A1701">
            <v>1534</v>
          </cell>
          <cell r="B1701" t="str">
            <v>Smart Grid Capital Deferral Account</v>
          </cell>
        </row>
        <row r="1702">
          <cell r="A1702">
            <v>1535</v>
          </cell>
          <cell r="B1702" t="str">
            <v>Smart Grid OM&amp;A Deferral Account</v>
          </cell>
        </row>
        <row r="1703">
          <cell r="A1703">
            <v>1540</v>
          </cell>
          <cell r="B1703" t="str">
            <v>Unamortized Loss on Reacquired Debt</v>
          </cell>
        </row>
        <row r="1704">
          <cell r="A1704">
            <v>1545</v>
          </cell>
          <cell r="B1704" t="str">
            <v>Development Charge Deposits/ Receivables</v>
          </cell>
        </row>
        <row r="1705">
          <cell r="A1705">
            <v>1548</v>
          </cell>
          <cell r="B1705" t="str">
            <v>RCVASTR</v>
          </cell>
        </row>
        <row r="1706">
          <cell r="A1706">
            <v>1550</v>
          </cell>
          <cell r="B1706" t="str">
            <v>LV Variance Account</v>
          </cell>
        </row>
        <row r="1707">
          <cell r="A1707">
            <v>1555</v>
          </cell>
          <cell r="B1707" t="str">
            <v>Smart Meter Capital and Recovery Offset Variance Account</v>
          </cell>
        </row>
        <row r="1708">
          <cell r="A1708">
            <v>1556</v>
          </cell>
          <cell r="B1708" t="str">
            <v>Smart Meter OM&amp;A Variance Account</v>
          </cell>
        </row>
        <row r="1709">
          <cell r="A1709">
            <v>1560</v>
          </cell>
          <cell r="B1709" t="str">
            <v>Deferred Development Costs</v>
          </cell>
        </row>
        <row r="1710">
          <cell r="A1710">
            <v>1562</v>
          </cell>
          <cell r="B1710" t="str">
            <v>Deferred Payments in Lieu of Taxes</v>
          </cell>
        </row>
        <row r="1711">
          <cell r="A1711">
            <v>1563</v>
          </cell>
          <cell r="B1711" t="str">
            <v>Contra Account Deferred Payments In Lieu of Taxes</v>
          </cell>
        </row>
        <row r="1712">
          <cell r="A1712">
            <v>1565</v>
          </cell>
          <cell r="B1712" t="str">
            <v>Conservation and Demand Management Expenditures and Recoveries</v>
          </cell>
        </row>
        <row r="1713">
          <cell r="A1713">
            <v>1566</v>
          </cell>
          <cell r="B1713" t="str">
            <v>CDM Contra Account</v>
          </cell>
        </row>
        <row r="1714">
          <cell r="A1714">
            <v>1567</v>
          </cell>
          <cell r="B1714" t="str">
            <v>Smart Metering</v>
          </cell>
        </row>
        <row r="1715">
          <cell r="A1715">
            <v>1570</v>
          </cell>
          <cell r="B1715" t="str">
            <v>Qualifying Transition Costs</v>
          </cell>
        </row>
        <row r="1716">
          <cell r="A1716">
            <v>1571</v>
          </cell>
          <cell r="B1716" t="str">
            <v>Pre-market Opening Energy Variance</v>
          </cell>
        </row>
        <row r="1717">
          <cell r="A1717">
            <v>1572</v>
          </cell>
          <cell r="B1717" t="str">
            <v>Extraordinary Event Costs</v>
          </cell>
        </row>
        <row r="1718">
          <cell r="A1718">
            <v>1574</v>
          </cell>
          <cell r="B1718" t="str">
            <v>Deferred Rate Impact Amounts</v>
          </cell>
        </row>
        <row r="1719">
          <cell r="A1719">
            <v>1575</v>
          </cell>
          <cell r="B1719" t="str">
            <v>Reserve For Transition Costs</v>
          </cell>
        </row>
        <row r="1720">
          <cell r="A1720">
            <v>1580</v>
          </cell>
          <cell r="B1720" t="str">
            <v>RSVAWMS</v>
          </cell>
        </row>
        <row r="1721">
          <cell r="A1721">
            <v>1582</v>
          </cell>
          <cell r="B1721" t="str">
            <v>RSVAONE-TIME</v>
          </cell>
        </row>
        <row r="1722">
          <cell r="A1722">
            <v>1584</v>
          </cell>
          <cell r="B1722" t="str">
            <v>RSVANW</v>
          </cell>
        </row>
        <row r="1723">
          <cell r="A1723">
            <v>1586</v>
          </cell>
          <cell r="B1723" t="str">
            <v>RSVACN</v>
          </cell>
        </row>
        <row r="1724">
          <cell r="A1724">
            <v>1588</v>
          </cell>
          <cell r="B1724" t="str">
            <v>RSVAPOWER</v>
          </cell>
        </row>
        <row r="1725">
          <cell r="A1725">
            <v>1590</v>
          </cell>
          <cell r="B1725" t="str">
            <v>Recovery of Regulatory Asset Balances</v>
          </cell>
        </row>
        <row r="1726">
          <cell r="A1726">
            <v>1592</v>
          </cell>
          <cell r="B1726" t="str">
            <v>PILS and Tax Variance for 2006 and Subsequent Years</v>
          </cell>
        </row>
        <row r="1727">
          <cell r="A1727">
            <v>1595</v>
          </cell>
          <cell r="B1727" t="str">
            <v>Regulatory asset approved 2008</v>
          </cell>
        </row>
        <row r="1728">
          <cell r="A1728">
            <v>1599</v>
          </cell>
          <cell r="B1728" t="str">
            <v>Regulatory Provisions</v>
          </cell>
        </row>
        <row r="1729">
          <cell r="A1729">
            <v>1605</v>
          </cell>
          <cell r="B1729" t="str">
            <v>Electric Plant in Service - Control Account</v>
          </cell>
        </row>
        <row r="1730">
          <cell r="A1730">
            <v>1606</v>
          </cell>
          <cell r="B1730" t="str">
            <v>Organization</v>
          </cell>
        </row>
        <row r="1731">
          <cell r="A1731">
            <v>1608</v>
          </cell>
          <cell r="B1731" t="str">
            <v>Franchises and Consents</v>
          </cell>
        </row>
        <row r="1732">
          <cell r="A1732">
            <v>1610</v>
          </cell>
          <cell r="B1732" t="str">
            <v>Miscellaneous Intangible Plant</v>
          </cell>
        </row>
        <row r="1733">
          <cell r="A1733">
            <v>1615</v>
          </cell>
          <cell r="B1733" t="str">
            <v>Land - Generation</v>
          </cell>
        </row>
        <row r="1734">
          <cell r="A1734">
            <v>1616</v>
          </cell>
          <cell r="B1734" t="str">
            <v>Land Rights - Generation</v>
          </cell>
        </row>
        <row r="1735">
          <cell r="A1735">
            <v>1620</v>
          </cell>
          <cell r="B1735" t="str">
            <v>Buildings and Fixtures - Generation</v>
          </cell>
        </row>
        <row r="1736">
          <cell r="A1736">
            <v>1630</v>
          </cell>
          <cell r="B1736" t="str">
            <v>Leasehold Improvements - Generation</v>
          </cell>
        </row>
        <row r="1737">
          <cell r="A1737">
            <v>1635</v>
          </cell>
          <cell r="B1737" t="str">
            <v>Boiler Plant Equipment - Generation</v>
          </cell>
        </row>
        <row r="1738">
          <cell r="A1738">
            <v>1640</v>
          </cell>
          <cell r="B1738" t="str">
            <v>Engines and Engine-Driven Generators</v>
          </cell>
        </row>
        <row r="1739">
          <cell r="A1739">
            <v>1645</v>
          </cell>
          <cell r="B1739" t="str">
            <v>Turbogenerator Units - Generation</v>
          </cell>
        </row>
        <row r="1740">
          <cell r="A1740">
            <v>1670</v>
          </cell>
          <cell r="B1740" t="str">
            <v>Prime Movers - Generation</v>
          </cell>
        </row>
        <row r="1741">
          <cell r="A1741">
            <v>1675</v>
          </cell>
          <cell r="B1741" t="str">
            <v>Generators</v>
          </cell>
        </row>
        <row r="1742">
          <cell r="A1742">
            <v>1680</v>
          </cell>
          <cell r="B1742" t="str">
            <v>Accessory Electric Equipment - Generation</v>
          </cell>
        </row>
        <row r="1743">
          <cell r="A1743">
            <v>1685</v>
          </cell>
          <cell r="B1743" t="str">
            <v>Miscellaneous Power Plant Equipment - Generation</v>
          </cell>
        </row>
        <row r="1744">
          <cell r="A1744">
            <v>1705</v>
          </cell>
          <cell r="B1744" t="str">
            <v>Land - Transmission</v>
          </cell>
        </row>
        <row r="1745">
          <cell r="A1745">
            <v>1706</v>
          </cell>
          <cell r="B1745" t="str">
            <v>Land Rights - Transmission</v>
          </cell>
        </row>
        <row r="1746">
          <cell r="A1746">
            <v>1708</v>
          </cell>
          <cell r="B1746" t="str">
            <v>Buildings and Fixtures - Transmission</v>
          </cell>
        </row>
        <row r="1747">
          <cell r="A1747">
            <v>1710</v>
          </cell>
          <cell r="B1747" t="str">
            <v>Leasehold Improvements - Transmission</v>
          </cell>
        </row>
        <row r="1748">
          <cell r="A1748">
            <v>1715</v>
          </cell>
          <cell r="B1748" t="str">
            <v>Station Equipment - Transmission</v>
          </cell>
        </row>
        <row r="1749">
          <cell r="A1749">
            <v>1720</v>
          </cell>
          <cell r="B1749" t="str">
            <v>Towers and Fixtures - Transmission</v>
          </cell>
        </row>
        <row r="1750">
          <cell r="A1750">
            <v>1725</v>
          </cell>
          <cell r="B1750" t="str">
            <v>Poles and Fixtures - Transmission</v>
          </cell>
        </row>
        <row r="1751">
          <cell r="A1751">
            <v>1730</v>
          </cell>
          <cell r="B1751" t="str">
            <v>Overhead Conductors and Devices - Transmission</v>
          </cell>
        </row>
        <row r="1752">
          <cell r="A1752">
            <v>1735</v>
          </cell>
          <cell r="B1752" t="str">
            <v>Underground Conduit - Transmission</v>
          </cell>
        </row>
        <row r="1753">
          <cell r="A1753">
            <v>1740</v>
          </cell>
          <cell r="B1753" t="str">
            <v>Underground Conductors and Devices - Transmission</v>
          </cell>
        </row>
        <row r="1754">
          <cell r="A1754">
            <v>1745</v>
          </cell>
          <cell r="B1754" t="str">
            <v>Roads and Trails - Transmission</v>
          </cell>
        </row>
        <row r="1755">
          <cell r="A1755">
            <v>1805</v>
          </cell>
          <cell r="B1755" t="str">
            <v>Land - Distribution Plant</v>
          </cell>
        </row>
        <row r="1756">
          <cell r="A1756">
            <v>1806</v>
          </cell>
          <cell r="B1756" t="str">
            <v>Land Rights - Distribution Plant</v>
          </cell>
        </row>
        <row r="1757">
          <cell r="A1757">
            <v>1808</v>
          </cell>
          <cell r="B1757" t="str">
            <v>Buildings and Fixtures - Distribution Plant</v>
          </cell>
        </row>
        <row r="1758">
          <cell r="A1758">
            <v>1810</v>
          </cell>
          <cell r="B1758" t="str">
            <v>Leasehold Improvements - Distribution Plant</v>
          </cell>
        </row>
        <row r="1759">
          <cell r="A1759">
            <v>1815</v>
          </cell>
          <cell r="B1759" t="str">
            <v>Transformer Station Equipment - Normally Primary above 50 kV</v>
          </cell>
        </row>
        <row r="1760">
          <cell r="A1760">
            <v>1820</v>
          </cell>
          <cell r="B1760" t="str">
            <v>Distribution Station Equipment - Normally Primary below 50 kV</v>
          </cell>
        </row>
        <row r="1761">
          <cell r="A1761">
            <v>1825</v>
          </cell>
          <cell r="B1761" t="str">
            <v>Storage Battery Equipment</v>
          </cell>
        </row>
        <row r="1762">
          <cell r="A1762">
            <v>1830</v>
          </cell>
          <cell r="B1762" t="str">
            <v>Poles, Towers and Fixtures</v>
          </cell>
        </row>
        <row r="1763">
          <cell r="A1763">
            <v>1835</v>
          </cell>
          <cell r="B1763" t="str">
            <v>Overhead Conductors and Devices</v>
          </cell>
        </row>
        <row r="1764">
          <cell r="A1764">
            <v>1840</v>
          </cell>
          <cell r="B1764" t="str">
            <v>Underground Conduit</v>
          </cell>
        </row>
        <row r="1765">
          <cell r="A1765">
            <v>1845</v>
          </cell>
          <cell r="B1765" t="str">
            <v>Underground Conductors and Devices</v>
          </cell>
        </row>
        <row r="1766">
          <cell r="A1766">
            <v>1850</v>
          </cell>
          <cell r="B1766" t="str">
            <v>Line Transformers</v>
          </cell>
        </row>
        <row r="1767">
          <cell r="A1767">
            <v>1855</v>
          </cell>
          <cell r="B1767" t="str">
            <v>Services</v>
          </cell>
        </row>
        <row r="1768">
          <cell r="A1768">
            <v>1860</v>
          </cell>
          <cell r="B1768" t="str">
            <v>Meters</v>
          </cell>
        </row>
        <row r="1769">
          <cell r="A1769">
            <v>1865</v>
          </cell>
          <cell r="B1769" t="str">
            <v>Other Installations on Customer's Premises</v>
          </cell>
        </row>
        <row r="1770">
          <cell r="A1770">
            <v>1870</v>
          </cell>
          <cell r="B1770" t="str">
            <v>Leased Property on Customer Premises</v>
          </cell>
        </row>
        <row r="1771">
          <cell r="A1771">
            <v>1875</v>
          </cell>
          <cell r="B1771" t="str">
            <v>Street Lighting and Signal Systems</v>
          </cell>
        </row>
        <row r="1772">
          <cell r="A1772">
            <v>1905</v>
          </cell>
          <cell r="B1772" t="str">
            <v>Land - General Plant</v>
          </cell>
        </row>
        <row r="1773">
          <cell r="A1773">
            <v>1906</v>
          </cell>
          <cell r="B1773" t="str">
            <v>Land Rights - General Plant</v>
          </cell>
        </row>
        <row r="1774">
          <cell r="A1774">
            <v>1908</v>
          </cell>
          <cell r="B1774" t="str">
            <v>Buildings and Fixtures - General Plant</v>
          </cell>
        </row>
        <row r="1775">
          <cell r="A1775">
            <v>1910</v>
          </cell>
          <cell r="B1775" t="str">
            <v>Leasehold Improvements - General Plant</v>
          </cell>
        </row>
        <row r="1776">
          <cell r="A1776">
            <v>1915</v>
          </cell>
          <cell r="B1776" t="str">
            <v>Office Furniture and Equipment</v>
          </cell>
        </row>
        <row r="1777">
          <cell r="A1777">
            <v>1920</v>
          </cell>
          <cell r="B1777" t="str">
            <v>Computer Equipment - Hardware</v>
          </cell>
        </row>
        <row r="1778">
          <cell r="A1778">
            <v>1925</v>
          </cell>
          <cell r="B1778" t="str">
            <v>Computer Software</v>
          </cell>
        </row>
        <row r="1779">
          <cell r="A1779">
            <v>1930</v>
          </cell>
          <cell r="B1779" t="str">
            <v>Transportation Equipment</v>
          </cell>
        </row>
        <row r="1780">
          <cell r="A1780">
            <v>1935</v>
          </cell>
          <cell r="B1780" t="str">
            <v>Stores Equipment</v>
          </cell>
        </row>
        <row r="1781">
          <cell r="A1781">
            <v>1940</v>
          </cell>
          <cell r="B1781" t="str">
            <v>Tools, Shop and Garage Equipment</v>
          </cell>
        </row>
        <row r="1782">
          <cell r="A1782">
            <v>1945</v>
          </cell>
          <cell r="B1782" t="str">
            <v>Measurement and Testing Equipment</v>
          </cell>
        </row>
        <row r="1783">
          <cell r="A1783">
            <v>1950</v>
          </cell>
          <cell r="B1783" t="str">
            <v>Power Operated Equipment</v>
          </cell>
        </row>
        <row r="1784">
          <cell r="A1784">
            <v>1955</v>
          </cell>
          <cell r="B1784" t="str">
            <v>Communication Equipment</v>
          </cell>
        </row>
        <row r="1785">
          <cell r="A1785">
            <v>1960</v>
          </cell>
          <cell r="B1785" t="str">
            <v>Miscellaneous Equipment</v>
          </cell>
        </row>
        <row r="1786">
          <cell r="A1786">
            <v>1965</v>
          </cell>
          <cell r="B1786" t="str">
            <v>Water Heater Rental Units</v>
          </cell>
        </row>
        <row r="1787">
          <cell r="A1787">
            <v>1970</v>
          </cell>
          <cell r="B1787" t="str">
            <v>Load Management Controls - Customer Premises</v>
          </cell>
        </row>
        <row r="1788">
          <cell r="A1788">
            <v>1975</v>
          </cell>
          <cell r="B1788" t="str">
            <v>Load Management Controls - Utility Premises</v>
          </cell>
        </row>
        <row r="1789">
          <cell r="A1789">
            <v>1980</v>
          </cell>
          <cell r="B1789" t="str">
            <v>System Supervisory Equipment</v>
          </cell>
        </row>
        <row r="1790">
          <cell r="A1790">
            <v>1985</v>
          </cell>
          <cell r="B1790" t="str">
            <v>Sentinel Lighting Rental Units</v>
          </cell>
        </row>
        <row r="1791">
          <cell r="A1791">
            <v>1990</v>
          </cell>
          <cell r="B1791" t="str">
            <v>Other Tangible Property</v>
          </cell>
        </row>
        <row r="1792">
          <cell r="A1792">
            <v>1995</v>
          </cell>
          <cell r="B1792" t="str">
            <v>Contributions and Grants - Credit</v>
          </cell>
        </row>
        <row r="1793">
          <cell r="A1793">
            <v>2005</v>
          </cell>
          <cell r="B1793" t="str">
            <v>Property Under Capital Leases</v>
          </cell>
        </row>
        <row r="1794">
          <cell r="A1794">
            <v>2010</v>
          </cell>
          <cell r="B1794" t="str">
            <v>Electric Plant Purchased or Sold</v>
          </cell>
        </row>
        <row r="1795">
          <cell r="A1795">
            <v>2020</v>
          </cell>
          <cell r="B1795" t="str">
            <v>Experimental Electric Plant Unclassified</v>
          </cell>
        </row>
        <row r="1796">
          <cell r="A1796">
            <v>2030</v>
          </cell>
          <cell r="B1796" t="str">
            <v>Electric Plant and Equipment Leased to Others</v>
          </cell>
        </row>
        <row r="1797">
          <cell r="A1797">
            <v>2040</v>
          </cell>
          <cell r="B1797" t="str">
            <v>Electric Plant Held for Future Use</v>
          </cell>
        </row>
        <row r="1798">
          <cell r="A1798">
            <v>2050</v>
          </cell>
          <cell r="B1798" t="str">
            <v>Completed Construction Not Classified--Electric</v>
          </cell>
        </row>
        <row r="1799">
          <cell r="A1799">
            <v>2055</v>
          </cell>
          <cell r="B1799" t="str">
            <v>Construction Work in Progress-Electric</v>
          </cell>
        </row>
        <row r="1800">
          <cell r="A1800">
            <v>2060</v>
          </cell>
          <cell r="B1800" t="str">
            <v>Electric Plant Acquisition Adjustment</v>
          </cell>
        </row>
        <row r="1801">
          <cell r="A1801">
            <v>2065</v>
          </cell>
          <cell r="B1801" t="str">
            <v>Other Electric Plant Adjustment</v>
          </cell>
        </row>
        <row r="1802">
          <cell r="A1802">
            <v>2070</v>
          </cell>
          <cell r="B1802" t="str">
            <v>Other Utility Plant</v>
          </cell>
        </row>
        <row r="1803">
          <cell r="A1803">
            <v>2075</v>
          </cell>
          <cell r="B1803" t="str">
            <v>Non-Utility Property Owned or Under Capital Leases</v>
          </cell>
        </row>
        <row r="1804">
          <cell r="A1804">
            <v>2105</v>
          </cell>
          <cell r="B1804" t="str">
            <v>Accumulated Amortization of Electric Utility Plant - Property, Plant and Equipment</v>
          </cell>
        </row>
        <row r="1805">
          <cell r="A1805">
            <v>2120</v>
          </cell>
          <cell r="B1805" t="str">
            <v>Accumulated Amortization of Electric Utility Plant - Intangibles</v>
          </cell>
        </row>
        <row r="1806">
          <cell r="A1806">
            <v>2140</v>
          </cell>
          <cell r="B1806" t="str">
            <v>Accumulated Amortization of Electric Plant Acquisition Adjustment</v>
          </cell>
        </row>
        <row r="1807">
          <cell r="A1807">
            <v>2160</v>
          </cell>
          <cell r="B1807" t="str">
            <v>Accumulated Amortization of Other Utility Plant</v>
          </cell>
        </row>
        <row r="1808">
          <cell r="A1808">
            <v>2180</v>
          </cell>
          <cell r="B1808" t="str">
            <v>Accumulated Amortization of Non-Utility Property</v>
          </cell>
        </row>
        <row r="1809">
          <cell r="A1809">
            <v>2205</v>
          </cell>
          <cell r="B1809" t="str">
            <v>Accounts Payable</v>
          </cell>
        </row>
        <row r="1810">
          <cell r="A1810">
            <v>2208</v>
          </cell>
          <cell r="B1810" t="str">
            <v>Customer Credit Balances</v>
          </cell>
        </row>
        <row r="1811">
          <cell r="A1811">
            <v>2210</v>
          </cell>
          <cell r="B1811" t="str">
            <v>Current Portion of Customer Deposits</v>
          </cell>
        </row>
        <row r="1812">
          <cell r="A1812">
            <v>2215</v>
          </cell>
          <cell r="B1812" t="str">
            <v>Dividends Declared</v>
          </cell>
        </row>
        <row r="1813">
          <cell r="A1813">
            <v>2220</v>
          </cell>
          <cell r="B1813" t="str">
            <v>Miscellaneous Current and Accrued Liabilities</v>
          </cell>
        </row>
        <row r="1814">
          <cell r="A1814">
            <v>2225</v>
          </cell>
          <cell r="B1814" t="str">
            <v>Notes and Loans Payable</v>
          </cell>
        </row>
        <row r="1815">
          <cell r="A1815">
            <v>2240</v>
          </cell>
          <cell r="B1815" t="str">
            <v>Accounts Payable to Associated Companies</v>
          </cell>
        </row>
        <row r="1816">
          <cell r="A1816">
            <v>2242</v>
          </cell>
          <cell r="B1816" t="str">
            <v>Notes Payable to Associated Companies</v>
          </cell>
        </row>
        <row r="1817">
          <cell r="A1817">
            <v>2250</v>
          </cell>
          <cell r="B1817" t="str">
            <v>Debt Retirement Charges( DRC) Payable</v>
          </cell>
        </row>
        <row r="1818">
          <cell r="A1818">
            <v>2252</v>
          </cell>
          <cell r="B1818" t="str">
            <v>Transmission Charges Payable</v>
          </cell>
        </row>
        <row r="1819">
          <cell r="A1819">
            <v>2254</v>
          </cell>
          <cell r="B1819" t="str">
            <v>Electrical Safety Authority Fees Payable</v>
          </cell>
        </row>
        <row r="1820">
          <cell r="A1820">
            <v>2256</v>
          </cell>
          <cell r="B1820" t="str">
            <v>Independent Market Operator Fees and Penalties Payable</v>
          </cell>
        </row>
        <row r="1821">
          <cell r="A1821">
            <v>2260</v>
          </cell>
          <cell r="B1821" t="str">
            <v>Current Portion of Long Term Debt</v>
          </cell>
        </row>
        <row r="1822">
          <cell r="A1822">
            <v>2262</v>
          </cell>
          <cell r="B1822" t="str">
            <v>Ontario Hydro Debt - Current Portion</v>
          </cell>
        </row>
        <row r="1823">
          <cell r="A1823">
            <v>2264</v>
          </cell>
          <cell r="B1823" t="str">
            <v>Pensions and Employee Benefits - Current Portion</v>
          </cell>
        </row>
        <row r="1824">
          <cell r="A1824">
            <v>2268</v>
          </cell>
          <cell r="B1824" t="str">
            <v>Accrued Interest on Long Term Debt</v>
          </cell>
        </row>
        <row r="1825">
          <cell r="A1825">
            <v>2270</v>
          </cell>
          <cell r="B1825" t="str">
            <v>Matured Long Term Debt</v>
          </cell>
        </row>
        <row r="1826">
          <cell r="A1826">
            <v>2272</v>
          </cell>
          <cell r="B1826" t="str">
            <v>Matured Interest on Long Term Debt</v>
          </cell>
        </row>
        <row r="1827">
          <cell r="A1827">
            <v>2285</v>
          </cell>
          <cell r="B1827" t="str">
            <v>Obligations Under Capital Leases--Current</v>
          </cell>
        </row>
        <row r="1828">
          <cell r="A1828">
            <v>2290</v>
          </cell>
          <cell r="B1828" t="str">
            <v>Commodity Taxes</v>
          </cell>
        </row>
        <row r="1829">
          <cell r="A1829">
            <v>2292</v>
          </cell>
          <cell r="B1829" t="str">
            <v>Payroll Deductions / Expenses Payable</v>
          </cell>
        </row>
        <row r="1830">
          <cell r="A1830">
            <v>2294</v>
          </cell>
          <cell r="B1830" t="str">
            <v>Accrual for Taxes, "Payments in Lieu" of Taxes, Etc.</v>
          </cell>
        </row>
        <row r="1831">
          <cell r="A1831">
            <v>2296</v>
          </cell>
          <cell r="B1831" t="str">
            <v>Future Income Taxes - Current</v>
          </cell>
        </row>
        <row r="1832">
          <cell r="A1832">
            <v>2305</v>
          </cell>
          <cell r="B1832" t="str">
            <v>Accumulated Provision for Injuries and Damages</v>
          </cell>
        </row>
        <row r="1833">
          <cell r="A1833">
            <v>2306</v>
          </cell>
          <cell r="B1833" t="str">
            <v>Employee Future Benefits</v>
          </cell>
        </row>
        <row r="1834">
          <cell r="A1834">
            <v>2308</v>
          </cell>
          <cell r="B1834" t="str">
            <v>Other Pensions - Past Service Liability</v>
          </cell>
        </row>
        <row r="1835">
          <cell r="A1835">
            <v>2310</v>
          </cell>
          <cell r="B1835" t="str">
            <v>Vested Sick Leave Liability</v>
          </cell>
        </row>
        <row r="1836">
          <cell r="A1836">
            <v>2315</v>
          </cell>
          <cell r="B1836" t="str">
            <v>Accumulated Provision for Rate Refunds</v>
          </cell>
        </row>
        <row r="1837">
          <cell r="A1837">
            <v>2320</v>
          </cell>
          <cell r="B1837" t="str">
            <v>Other Miscellaneous Non-Current Liabilities</v>
          </cell>
        </row>
        <row r="1838">
          <cell r="A1838">
            <v>2325</v>
          </cell>
          <cell r="B1838" t="str">
            <v>Obligations Under Capital Lease--Non-Current</v>
          </cell>
        </row>
        <row r="1839">
          <cell r="A1839">
            <v>2330</v>
          </cell>
          <cell r="B1839" t="str">
            <v>Development Charge Fund</v>
          </cell>
        </row>
        <row r="1840">
          <cell r="A1840">
            <v>2335</v>
          </cell>
          <cell r="B1840" t="str">
            <v>Long Term Customer Deposits</v>
          </cell>
        </row>
        <row r="1841">
          <cell r="A1841">
            <v>2340</v>
          </cell>
          <cell r="B1841" t="str">
            <v>Collateral Funds Liability</v>
          </cell>
        </row>
        <row r="1842">
          <cell r="A1842">
            <v>2345</v>
          </cell>
          <cell r="B1842" t="str">
            <v>Unamortized Premium on Long Term Debt</v>
          </cell>
        </row>
        <row r="1843">
          <cell r="A1843">
            <v>2348</v>
          </cell>
          <cell r="B1843" t="str">
            <v>O.M.E.R.S. - Past Service Liability - Long Term Portion</v>
          </cell>
        </row>
        <row r="1844">
          <cell r="A1844">
            <v>2350</v>
          </cell>
          <cell r="B1844" t="str">
            <v>Future Income Tax - Non-Current</v>
          </cell>
        </row>
        <row r="1845">
          <cell r="A1845">
            <v>2405</v>
          </cell>
          <cell r="B1845" t="str">
            <v>Other Regulatory Liabilities</v>
          </cell>
        </row>
        <row r="1846">
          <cell r="A1846">
            <v>2410</v>
          </cell>
          <cell r="B1846" t="str">
            <v>Deferred Gains from Disposition of Utility Plant</v>
          </cell>
        </row>
        <row r="1847">
          <cell r="A1847">
            <v>2415</v>
          </cell>
          <cell r="B1847" t="str">
            <v>Unamortized Gain on Reacquired Debt</v>
          </cell>
        </row>
        <row r="1848">
          <cell r="A1848">
            <v>2425</v>
          </cell>
          <cell r="B1848" t="str">
            <v>Other Deferred Credits</v>
          </cell>
        </row>
        <row r="1849">
          <cell r="A1849">
            <v>2435</v>
          </cell>
          <cell r="B1849" t="str">
            <v>Accrued Rate-Payer Benefit</v>
          </cell>
        </row>
        <row r="1850">
          <cell r="A1850">
            <v>2505</v>
          </cell>
          <cell r="B1850" t="str">
            <v>Debentures Outstanding - Long Term Portion</v>
          </cell>
        </row>
        <row r="1851">
          <cell r="A1851">
            <v>2510</v>
          </cell>
          <cell r="B1851" t="str">
            <v>Debenture Advances</v>
          </cell>
        </row>
        <row r="1852">
          <cell r="A1852">
            <v>2515</v>
          </cell>
          <cell r="B1852" t="str">
            <v>Reacquired Bonds</v>
          </cell>
        </row>
        <row r="1853">
          <cell r="A1853">
            <v>2520</v>
          </cell>
          <cell r="B1853" t="str">
            <v>Other Long Term Debt</v>
          </cell>
        </row>
        <row r="1854">
          <cell r="A1854">
            <v>2525</v>
          </cell>
          <cell r="B1854" t="str">
            <v>Term Bank Loans - Long Term Portion</v>
          </cell>
        </row>
        <row r="1855">
          <cell r="A1855">
            <v>2530</v>
          </cell>
          <cell r="B1855" t="str">
            <v>Ontario Hydro Debt Outstanding - Long Term Portion</v>
          </cell>
        </row>
        <row r="1856">
          <cell r="A1856">
            <v>2550</v>
          </cell>
          <cell r="B1856" t="str">
            <v>Advances from Associated Companies</v>
          </cell>
        </row>
        <row r="1857">
          <cell r="A1857">
            <v>3005</v>
          </cell>
          <cell r="B1857" t="str">
            <v>Common Shares Issued</v>
          </cell>
        </row>
        <row r="1858">
          <cell r="A1858">
            <v>3008</v>
          </cell>
          <cell r="B1858" t="str">
            <v>Preference Shares Issued</v>
          </cell>
        </row>
        <row r="1859">
          <cell r="A1859">
            <v>3010</v>
          </cell>
          <cell r="B1859" t="str">
            <v>Contributed Surplus</v>
          </cell>
        </row>
        <row r="1860">
          <cell r="A1860">
            <v>3020</v>
          </cell>
          <cell r="B1860" t="str">
            <v>Donations Received</v>
          </cell>
        </row>
        <row r="1861">
          <cell r="A1861">
            <v>3022</v>
          </cell>
          <cell r="B1861" t="str">
            <v>Development Charges Transferred to Equity</v>
          </cell>
        </row>
        <row r="1862">
          <cell r="A1862">
            <v>3026</v>
          </cell>
          <cell r="B1862" t="str">
            <v>Capital Stock Held in Treasury</v>
          </cell>
        </row>
        <row r="1863">
          <cell r="A1863">
            <v>3030</v>
          </cell>
          <cell r="B1863" t="str">
            <v>Miscellaneous Paid-In Capital</v>
          </cell>
        </row>
        <row r="1864">
          <cell r="A1864">
            <v>3035</v>
          </cell>
          <cell r="B1864" t="str">
            <v>Installments Received on Capital Stock</v>
          </cell>
        </row>
        <row r="1865">
          <cell r="A1865">
            <v>3040</v>
          </cell>
          <cell r="B1865" t="str">
            <v>Appropriated Retained Earnings</v>
          </cell>
        </row>
        <row r="1866">
          <cell r="A1866">
            <v>3045</v>
          </cell>
          <cell r="B1866" t="str">
            <v>Unappropriated Retained Earnings</v>
          </cell>
        </row>
        <row r="1867">
          <cell r="A1867">
            <v>3046</v>
          </cell>
          <cell r="B1867" t="str">
            <v>Balance Transferred From Income</v>
          </cell>
        </row>
        <row r="1868">
          <cell r="A1868">
            <v>3047</v>
          </cell>
          <cell r="B1868" t="str">
            <v>Appropriations of Retained Earnings - Current Period</v>
          </cell>
        </row>
        <row r="1869">
          <cell r="A1869">
            <v>3048</v>
          </cell>
          <cell r="B1869" t="str">
            <v>Dividends Payable-Preference Shares</v>
          </cell>
        </row>
        <row r="1870">
          <cell r="A1870">
            <v>3049</v>
          </cell>
          <cell r="B1870" t="str">
            <v>Dividends Payable-Common Shares</v>
          </cell>
        </row>
        <row r="1871">
          <cell r="A1871">
            <v>3055</v>
          </cell>
          <cell r="B1871" t="str">
            <v>Adjustment to Retained Earnings</v>
          </cell>
        </row>
        <row r="1872">
          <cell r="A1872">
            <v>3065</v>
          </cell>
          <cell r="B1872" t="str">
            <v>Unappropriated Undistributed Subsidiary Earnings</v>
          </cell>
        </row>
        <row r="1873">
          <cell r="A1873">
            <v>4006</v>
          </cell>
          <cell r="B1873" t="str">
            <v>Residential Energy Sales</v>
          </cell>
        </row>
        <row r="1874">
          <cell r="A1874">
            <v>4010</v>
          </cell>
          <cell r="B1874" t="str">
            <v>Commercial Energy Sales</v>
          </cell>
        </row>
        <row r="1875">
          <cell r="A1875">
            <v>4015</v>
          </cell>
          <cell r="B1875" t="str">
            <v>Industrial Energy Sales</v>
          </cell>
        </row>
        <row r="1876">
          <cell r="A1876">
            <v>4020</v>
          </cell>
          <cell r="B1876" t="str">
            <v>Energy Sales to Large Users</v>
          </cell>
        </row>
        <row r="1877">
          <cell r="A1877">
            <v>4025</v>
          </cell>
          <cell r="B1877" t="str">
            <v>Street Lighting Energy Sales</v>
          </cell>
        </row>
        <row r="1878">
          <cell r="A1878">
            <v>4030</v>
          </cell>
          <cell r="B1878" t="str">
            <v>Sentinel Lighting Energy Sales</v>
          </cell>
        </row>
        <row r="1879">
          <cell r="A1879">
            <v>4035</v>
          </cell>
          <cell r="B1879" t="str">
            <v>General Energy Sales</v>
          </cell>
        </row>
        <row r="1880">
          <cell r="A1880">
            <v>4040</v>
          </cell>
          <cell r="B1880" t="str">
            <v>Other Energy Sales to Public Authorities</v>
          </cell>
        </row>
        <row r="1881">
          <cell r="A1881">
            <v>4045</v>
          </cell>
          <cell r="B1881" t="str">
            <v>Energy Sales to Railroads and Railways</v>
          </cell>
        </row>
        <row r="1882">
          <cell r="A1882">
            <v>4050</v>
          </cell>
          <cell r="B1882" t="str">
            <v>Revenue Adjustment</v>
          </cell>
        </row>
        <row r="1883">
          <cell r="A1883">
            <v>4055</v>
          </cell>
          <cell r="B1883" t="str">
            <v>Energy Sales for Resale</v>
          </cell>
        </row>
        <row r="1884">
          <cell r="A1884">
            <v>4060</v>
          </cell>
          <cell r="B1884" t="str">
            <v>Interdepartmental Energy Sales</v>
          </cell>
        </row>
        <row r="1885">
          <cell r="A1885">
            <v>4062</v>
          </cell>
          <cell r="B1885" t="str">
            <v>Billed WMS</v>
          </cell>
        </row>
        <row r="1886">
          <cell r="A1886">
            <v>4066</v>
          </cell>
          <cell r="B1886" t="str">
            <v>Billed NW</v>
          </cell>
        </row>
        <row r="1887">
          <cell r="A1887">
            <v>4068</v>
          </cell>
          <cell r="B1887" t="str">
            <v>Billed CN</v>
          </cell>
        </row>
        <row r="1888">
          <cell r="A1888">
            <v>4075</v>
          </cell>
          <cell r="B1888" t="str">
            <v>Billed - LV</v>
          </cell>
        </row>
        <row r="1889">
          <cell r="A1889">
            <v>4080</v>
          </cell>
          <cell r="B1889" t="str">
            <v>Distribution Services Revenue</v>
          </cell>
        </row>
        <row r="1890">
          <cell r="A1890">
            <v>4082</v>
          </cell>
          <cell r="B1890" t="str">
            <v>Retail Services Revenues</v>
          </cell>
        </row>
        <row r="1891">
          <cell r="A1891">
            <v>4084</v>
          </cell>
          <cell r="B1891" t="str">
            <v>Service Transaction Requests (STR) Revenues</v>
          </cell>
        </row>
        <row r="1892">
          <cell r="A1892">
            <v>4090</v>
          </cell>
          <cell r="B1892" t="str">
            <v>Electric Services Incidental to Energy Sales</v>
          </cell>
        </row>
        <row r="1893">
          <cell r="A1893">
            <v>4105</v>
          </cell>
          <cell r="B1893" t="str">
            <v>Transmission Charges Revenue</v>
          </cell>
        </row>
        <row r="1894">
          <cell r="A1894">
            <v>4110</v>
          </cell>
          <cell r="B1894" t="str">
            <v>Transmission Services Revenue</v>
          </cell>
        </row>
        <row r="1895">
          <cell r="A1895">
            <v>4205</v>
          </cell>
          <cell r="B1895" t="str">
            <v>Interdepartmental Rents</v>
          </cell>
        </row>
        <row r="1896">
          <cell r="A1896">
            <v>4210</v>
          </cell>
          <cell r="B1896" t="str">
            <v>Rent from Electric Property</v>
          </cell>
        </row>
        <row r="1897">
          <cell r="A1897">
            <v>4215</v>
          </cell>
          <cell r="B1897" t="str">
            <v>Other Utility Operating Income</v>
          </cell>
        </row>
        <row r="1898">
          <cell r="A1898">
            <v>4220</v>
          </cell>
          <cell r="B1898" t="str">
            <v>Other Electric Revenues</v>
          </cell>
        </row>
        <row r="1899">
          <cell r="A1899">
            <v>4225</v>
          </cell>
          <cell r="B1899" t="str">
            <v>Late Payment Charges</v>
          </cell>
        </row>
        <row r="1900">
          <cell r="A1900">
            <v>4230</v>
          </cell>
          <cell r="B1900" t="str">
            <v>Sales of Water and Water Power</v>
          </cell>
        </row>
        <row r="1901">
          <cell r="A1901">
            <v>4235</v>
          </cell>
          <cell r="B1901" t="str">
            <v>Miscellaneous Service Revenues</v>
          </cell>
        </row>
        <row r="1902">
          <cell r="A1902">
            <v>4240</v>
          </cell>
          <cell r="B1902" t="str">
            <v>Provision for Rate Refunds</v>
          </cell>
        </row>
        <row r="1903">
          <cell r="A1903">
            <v>4245</v>
          </cell>
          <cell r="B1903" t="str">
            <v>Government Assistance Directly Credited to Income</v>
          </cell>
        </row>
        <row r="1904">
          <cell r="A1904">
            <v>4305</v>
          </cell>
          <cell r="B1904" t="str">
            <v>Regulatory Debits</v>
          </cell>
        </row>
        <row r="1905">
          <cell r="A1905">
            <v>4310</v>
          </cell>
          <cell r="B1905" t="str">
            <v>Regulatory Credits</v>
          </cell>
        </row>
        <row r="1906">
          <cell r="A1906">
            <v>4315</v>
          </cell>
          <cell r="B1906" t="str">
            <v>Revenues from Electric Plant Leased to Others</v>
          </cell>
        </row>
        <row r="1907">
          <cell r="A1907">
            <v>4320</v>
          </cell>
          <cell r="B1907" t="str">
            <v>Expenses of Electric Plant Leased to Others</v>
          </cell>
        </row>
        <row r="1908">
          <cell r="A1908">
            <v>4324</v>
          </cell>
          <cell r="B1908" t="str">
            <v>Special Purpose Charge Recovery</v>
          </cell>
        </row>
        <row r="1909">
          <cell r="A1909">
            <v>4325</v>
          </cell>
          <cell r="B1909" t="str">
            <v>Revenues from Merchandising, Jobbing, Etc.</v>
          </cell>
        </row>
        <row r="1910">
          <cell r="A1910">
            <v>4330</v>
          </cell>
          <cell r="B1910" t="str">
            <v>Cost and Expenses of Merchandising, Jobbing, Etc.</v>
          </cell>
        </row>
        <row r="1911">
          <cell r="A1911">
            <v>4335</v>
          </cell>
          <cell r="B1911" t="str">
            <v>Profits and Losses from Financial Instrument Hedges</v>
          </cell>
        </row>
        <row r="1912">
          <cell r="A1912">
            <v>4340</v>
          </cell>
          <cell r="B1912" t="str">
            <v>Profits and Losses from Financial Instrument Investments</v>
          </cell>
        </row>
        <row r="1913">
          <cell r="A1913">
            <v>4345</v>
          </cell>
          <cell r="B1913" t="str">
            <v>Gains from Disposition of Future Use Utility Plant</v>
          </cell>
        </row>
        <row r="1914">
          <cell r="A1914">
            <v>4350</v>
          </cell>
          <cell r="B1914" t="str">
            <v>Losses from Disposition of Future Use Utility Plant</v>
          </cell>
        </row>
        <row r="1915">
          <cell r="A1915">
            <v>4355</v>
          </cell>
          <cell r="B1915" t="str">
            <v>Gain on Disposition of Utility and Other Property</v>
          </cell>
        </row>
        <row r="1916">
          <cell r="A1916">
            <v>4360</v>
          </cell>
          <cell r="B1916" t="str">
            <v>Loss on Disposition of Utility and Other Property</v>
          </cell>
        </row>
        <row r="1917">
          <cell r="A1917">
            <v>4365</v>
          </cell>
          <cell r="B1917" t="str">
            <v>Gains from Disposition of Allowances for Emission</v>
          </cell>
        </row>
        <row r="1918">
          <cell r="A1918">
            <v>4370</v>
          </cell>
          <cell r="B1918" t="str">
            <v>Losses from Disposition of Allowances for Emission</v>
          </cell>
        </row>
        <row r="1919">
          <cell r="A1919">
            <v>4375</v>
          </cell>
          <cell r="B1919" t="str">
            <v>Revenues from Non-Utility Operations</v>
          </cell>
        </row>
        <row r="1920">
          <cell r="A1920">
            <v>4380</v>
          </cell>
          <cell r="B1920" t="str">
            <v>Expenses of Non-Utility Operations</v>
          </cell>
        </row>
        <row r="1921">
          <cell r="A1921">
            <v>4385</v>
          </cell>
          <cell r="B1921" t="str">
            <v>Non-Utility Rental Income</v>
          </cell>
        </row>
        <row r="1922">
          <cell r="A1922">
            <v>4390</v>
          </cell>
          <cell r="B1922" t="str">
            <v>Miscellaneous Non-Operating Income</v>
          </cell>
        </row>
        <row r="1923">
          <cell r="A1923">
            <v>4395</v>
          </cell>
          <cell r="B1923" t="str">
            <v>Rate-Payer Benefit Including Interest</v>
          </cell>
        </row>
        <row r="1924">
          <cell r="A1924">
            <v>4405</v>
          </cell>
          <cell r="B1924" t="str">
            <v>Interest and Dividend Income</v>
          </cell>
        </row>
        <row r="1925">
          <cell r="A1925">
            <v>4415</v>
          </cell>
          <cell r="B1925" t="str">
            <v>Equity in Earnings of Subsidiary Companies</v>
          </cell>
        </row>
        <row r="1926">
          <cell r="A1926">
            <v>4505</v>
          </cell>
          <cell r="B1926" t="str">
            <v>Operation Supervision and Engineering</v>
          </cell>
        </row>
        <row r="1927">
          <cell r="A1927">
            <v>4510</v>
          </cell>
          <cell r="B1927" t="str">
            <v>Fuel</v>
          </cell>
        </row>
        <row r="1928">
          <cell r="A1928">
            <v>4515</v>
          </cell>
          <cell r="B1928" t="str">
            <v>Steam Expense</v>
          </cell>
        </row>
        <row r="1929">
          <cell r="A1929">
            <v>4520</v>
          </cell>
          <cell r="B1929" t="str">
            <v>Steam From Other Sources</v>
          </cell>
        </row>
        <row r="1930">
          <cell r="A1930">
            <v>4525</v>
          </cell>
          <cell r="B1930" t="str">
            <v>Steam Transferred--Credit</v>
          </cell>
        </row>
        <row r="1931">
          <cell r="A1931">
            <v>4530</v>
          </cell>
          <cell r="B1931" t="str">
            <v>Electric Expense</v>
          </cell>
        </row>
        <row r="1932">
          <cell r="A1932">
            <v>4535</v>
          </cell>
          <cell r="B1932" t="str">
            <v>Water For Power</v>
          </cell>
        </row>
        <row r="1933">
          <cell r="A1933">
            <v>4540</v>
          </cell>
          <cell r="B1933" t="str">
            <v>Water Power Taxes</v>
          </cell>
        </row>
        <row r="1934">
          <cell r="A1934">
            <v>4545</v>
          </cell>
          <cell r="B1934" t="str">
            <v>Hydraulic Expenses</v>
          </cell>
        </row>
        <row r="1935">
          <cell r="A1935">
            <v>4550</v>
          </cell>
          <cell r="B1935" t="str">
            <v>Generation Expense</v>
          </cell>
        </row>
        <row r="1936">
          <cell r="A1936">
            <v>4555</v>
          </cell>
          <cell r="B1936" t="str">
            <v>Miscellaneous Power Generation Expenses</v>
          </cell>
        </row>
        <row r="1937">
          <cell r="A1937">
            <v>4560</v>
          </cell>
          <cell r="B1937" t="str">
            <v>Rents</v>
          </cell>
        </row>
        <row r="1938">
          <cell r="A1938">
            <v>4565</v>
          </cell>
          <cell r="B1938" t="str">
            <v>Allowances for Emissions</v>
          </cell>
        </row>
        <row r="1939">
          <cell r="A1939">
            <v>4605</v>
          </cell>
          <cell r="B1939" t="str">
            <v>Maintenance Supervision and Engineering</v>
          </cell>
        </row>
        <row r="1940">
          <cell r="A1940">
            <v>4610</v>
          </cell>
          <cell r="B1940" t="str">
            <v>Maintenance of Structures</v>
          </cell>
        </row>
        <row r="1941">
          <cell r="A1941">
            <v>4615</v>
          </cell>
          <cell r="B1941" t="str">
            <v>Maintenance of Boiler Plant</v>
          </cell>
        </row>
        <row r="1942">
          <cell r="A1942">
            <v>4620</v>
          </cell>
          <cell r="B1942" t="str">
            <v>Maintenance of Electric Plant</v>
          </cell>
        </row>
        <row r="1943">
          <cell r="A1943">
            <v>4635</v>
          </cell>
          <cell r="B1943" t="str">
            <v>Maintenance of Generating and Electric Plant</v>
          </cell>
        </row>
        <row r="1944">
          <cell r="A1944">
            <v>4640</v>
          </cell>
          <cell r="B1944" t="str">
            <v>Maintenance of Miscellaneous Power Generation Plant</v>
          </cell>
        </row>
        <row r="1945">
          <cell r="A1945">
            <v>4705</v>
          </cell>
          <cell r="B1945" t="str">
            <v>Power Purchased</v>
          </cell>
        </row>
        <row r="1946">
          <cell r="A1946">
            <v>4708</v>
          </cell>
          <cell r="B1946" t="str">
            <v>Charges-WMS</v>
          </cell>
        </row>
        <row r="1947">
          <cell r="A1947">
            <v>4710</v>
          </cell>
          <cell r="B1947" t="str">
            <v>Cost of Power Adjustments</v>
          </cell>
        </row>
        <row r="1948">
          <cell r="A1948">
            <v>4712</v>
          </cell>
          <cell r="B1948" t="str">
            <v>Charges-One-Time</v>
          </cell>
        </row>
        <row r="1949">
          <cell r="A1949">
            <v>4714</v>
          </cell>
          <cell r="B1949" t="str">
            <v>Charges-NW</v>
          </cell>
        </row>
        <row r="1950">
          <cell r="A1950">
            <v>4715</v>
          </cell>
          <cell r="B1950" t="str">
            <v>System Control and Load Dispatching</v>
          </cell>
        </row>
        <row r="1951">
          <cell r="A1951">
            <v>4716</v>
          </cell>
          <cell r="B1951" t="str">
            <v>Charges-CN</v>
          </cell>
        </row>
        <row r="1952">
          <cell r="A1952">
            <v>4720</v>
          </cell>
          <cell r="B1952" t="str">
            <v>Other Expenses</v>
          </cell>
        </row>
        <row r="1953">
          <cell r="A1953">
            <v>4725</v>
          </cell>
          <cell r="B1953" t="str">
            <v>Competition Transition Expense</v>
          </cell>
        </row>
        <row r="1954">
          <cell r="A1954">
            <v>4730</v>
          </cell>
          <cell r="B1954" t="str">
            <v>Rural Rate Assistance Expense</v>
          </cell>
        </row>
        <row r="1955">
          <cell r="A1955">
            <v>4750</v>
          </cell>
          <cell r="B1955" t="str">
            <v>Charges-LV</v>
          </cell>
        </row>
        <row r="1956">
          <cell r="A1956">
            <v>4805</v>
          </cell>
          <cell r="B1956" t="str">
            <v>Operation Supervision and Engineering</v>
          </cell>
        </row>
        <row r="1957">
          <cell r="A1957">
            <v>4810</v>
          </cell>
          <cell r="B1957" t="str">
            <v>Load Dispatching</v>
          </cell>
        </row>
        <row r="1958">
          <cell r="A1958">
            <v>4815</v>
          </cell>
          <cell r="B1958" t="str">
            <v>Station Buildings and Fixtures Expenses</v>
          </cell>
        </row>
        <row r="1959">
          <cell r="A1959">
            <v>4820</v>
          </cell>
          <cell r="B1959" t="str">
            <v>Transformer Station Equipment - Operating Labour</v>
          </cell>
        </row>
        <row r="1960">
          <cell r="A1960">
            <v>4825</v>
          </cell>
          <cell r="B1960" t="str">
            <v>Transformer Station Equipment - Operating Supplies and Expense</v>
          </cell>
        </row>
        <row r="1961">
          <cell r="A1961">
            <v>4830</v>
          </cell>
          <cell r="B1961" t="str">
            <v>Overhead Line Expenses</v>
          </cell>
        </row>
        <row r="1962">
          <cell r="A1962">
            <v>4835</v>
          </cell>
          <cell r="B1962" t="str">
            <v>Underground Line Expenses</v>
          </cell>
        </row>
        <row r="1963">
          <cell r="A1963">
            <v>4840</v>
          </cell>
          <cell r="B1963" t="str">
            <v>Transmission of Electricity by Others</v>
          </cell>
        </row>
        <row r="1964">
          <cell r="A1964">
            <v>4845</v>
          </cell>
          <cell r="B1964" t="str">
            <v>Miscellaneous Transmission Expense</v>
          </cell>
        </row>
        <row r="1965">
          <cell r="A1965">
            <v>4850</v>
          </cell>
          <cell r="B1965" t="str">
            <v>Rents</v>
          </cell>
        </row>
        <row r="1966">
          <cell r="A1966">
            <v>4905</v>
          </cell>
          <cell r="B1966" t="str">
            <v>Maintenance Supervision and Engineering</v>
          </cell>
        </row>
        <row r="1967">
          <cell r="A1967">
            <v>4910</v>
          </cell>
          <cell r="B1967" t="str">
            <v>Maintenance of Transformer Station Buildings and Fixtures</v>
          </cell>
        </row>
        <row r="1968">
          <cell r="A1968">
            <v>4916</v>
          </cell>
          <cell r="B1968" t="str">
            <v>Maintenance of Transformer Station Equipment</v>
          </cell>
        </row>
        <row r="1969">
          <cell r="A1969">
            <v>4935</v>
          </cell>
          <cell r="B1969" t="str">
            <v>Maintenance of Overhead Conductors and Devices</v>
          </cell>
        </row>
        <row r="1970">
          <cell r="A1970">
            <v>4940</v>
          </cell>
          <cell r="B1970" t="str">
            <v>Maintenance of Overhead Lines - Right of Way</v>
          </cell>
        </row>
        <row r="1971">
          <cell r="A1971">
            <v>4945</v>
          </cell>
          <cell r="B1971" t="str">
            <v>Maintenance of Overhead Lines - Roads and Trails Repairs</v>
          </cell>
        </row>
        <row r="1972">
          <cell r="A1972">
            <v>4950</v>
          </cell>
          <cell r="B1972" t="str">
            <v>Maintenance of Overhead Lines - Snow Removal from Roads and Trails</v>
          </cell>
        </row>
        <row r="1973">
          <cell r="A1973">
            <v>4960</v>
          </cell>
          <cell r="B1973" t="str">
            <v>Maintenance of Underground Lines</v>
          </cell>
        </row>
        <row r="1974">
          <cell r="A1974">
            <v>4965</v>
          </cell>
          <cell r="B1974" t="str">
            <v>Maintenance of Miscellaneous Transmission Plant</v>
          </cell>
        </row>
        <row r="1975">
          <cell r="A1975">
            <v>5005</v>
          </cell>
          <cell r="B1975" t="str">
            <v>Operation Supervision and Engineering</v>
          </cell>
        </row>
        <row r="1976">
          <cell r="A1976">
            <v>5010</v>
          </cell>
          <cell r="B1976" t="str">
            <v>Load Dispatching</v>
          </cell>
        </row>
        <row r="1977">
          <cell r="A1977">
            <v>5012</v>
          </cell>
          <cell r="B1977" t="str">
            <v>Station Buildings and Fixtures Expense</v>
          </cell>
        </row>
        <row r="1978">
          <cell r="A1978">
            <v>5014</v>
          </cell>
          <cell r="B1978" t="str">
            <v>Transformer Station Equipment - Operation Labour</v>
          </cell>
        </row>
        <row r="1979">
          <cell r="A1979">
            <v>5015</v>
          </cell>
          <cell r="B1979" t="str">
            <v>Transformer Station Equipment - Operation Supplies and Expenses</v>
          </cell>
        </row>
        <row r="1980">
          <cell r="A1980">
            <v>5016</v>
          </cell>
          <cell r="B1980" t="str">
            <v>Distribution Station Equipment - Operation Labour</v>
          </cell>
        </row>
        <row r="1981">
          <cell r="A1981">
            <v>5017</v>
          </cell>
          <cell r="B1981" t="str">
            <v>Distribution Station Equipment - Operation Supplies and Expenses</v>
          </cell>
        </row>
        <row r="1982">
          <cell r="A1982">
            <v>5020</v>
          </cell>
          <cell r="B1982" t="str">
            <v>OH dist lines and feeders- labor</v>
          </cell>
        </row>
        <row r="1983">
          <cell r="A1983">
            <v>5025</v>
          </cell>
          <cell r="B1983" t="str">
            <v>Overhead Distribution Lines and Feeders - Operation Supplies and Expenses</v>
          </cell>
        </row>
        <row r="1984">
          <cell r="A1984">
            <v>5030</v>
          </cell>
          <cell r="B1984" t="str">
            <v>Overhead Subtransmission Feeders - Operation</v>
          </cell>
        </row>
        <row r="1985">
          <cell r="A1985">
            <v>5035</v>
          </cell>
          <cell r="B1985" t="str">
            <v>Overhead Distribution Transformers- Operation</v>
          </cell>
        </row>
        <row r="1986">
          <cell r="A1986">
            <v>5040</v>
          </cell>
          <cell r="B1986" t="str">
            <v>Underground Distribution Lines and Feeders - Operation Labour</v>
          </cell>
        </row>
        <row r="1987">
          <cell r="A1987">
            <v>5045</v>
          </cell>
          <cell r="B1987" t="str">
            <v>Underground Distribution Lines and Feeders - Operation Supplies and Expenses</v>
          </cell>
        </row>
        <row r="1988">
          <cell r="A1988">
            <v>5050</v>
          </cell>
          <cell r="B1988" t="str">
            <v>Underground Subtransmission Feeders - Operation</v>
          </cell>
        </row>
        <row r="1989">
          <cell r="A1989">
            <v>5055</v>
          </cell>
          <cell r="B1989" t="str">
            <v>Underground Distribution Transformers - Operation</v>
          </cell>
        </row>
        <row r="1990">
          <cell r="A1990">
            <v>5060</v>
          </cell>
          <cell r="B1990" t="str">
            <v>Street Lighting and Signal System Expense</v>
          </cell>
        </row>
        <row r="1991">
          <cell r="A1991">
            <v>5065</v>
          </cell>
          <cell r="B1991" t="str">
            <v>Meter Expense</v>
          </cell>
        </row>
        <row r="1992">
          <cell r="A1992">
            <v>5070</v>
          </cell>
          <cell r="B1992" t="str">
            <v>Customer Premises - Operation Labour</v>
          </cell>
        </row>
        <row r="1993">
          <cell r="A1993">
            <v>5075</v>
          </cell>
          <cell r="B1993" t="str">
            <v>Customer Premises - Materials and Expenses</v>
          </cell>
        </row>
        <row r="1994">
          <cell r="A1994">
            <v>5085</v>
          </cell>
          <cell r="B1994" t="str">
            <v>Miscellaneous Distribution Expense</v>
          </cell>
        </row>
        <row r="1995">
          <cell r="A1995">
            <v>5090</v>
          </cell>
          <cell r="B1995" t="str">
            <v>Underground Distribution Lines and Feeders - Rental Paid</v>
          </cell>
        </row>
        <row r="1996">
          <cell r="A1996">
            <v>5095</v>
          </cell>
          <cell r="B1996" t="str">
            <v>Overhead Distribution Lines and Feeders - Rental Paid</v>
          </cell>
        </row>
        <row r="1997">
          <cell r="A1997">
            <v>5096</v>
          </cell>
          <cell r="B1997" t="str">
            <v>Other Rent</v>
          </cell>
        </row>
        <row r="1998">
          <cell r="A1998">
            <v>5105</v>
          </cell>
          <cell r="B1998" t="str">
            <v>Maintenance Supervision and Engineering</v>
          </cell>
        </row>
        <row r="1999">
          <cell r="A1999">
            <v>5110</v>
          </cell>
          <cell r="B1999" t="str">
            <v>Maintenance of Buildings and Fixtures - Distribution Stations</v>
          </cell>
        </row>
        <row r="2000">
          <cell r="A2000">
            <v>5112</v>
          </cell>
          <cell r="B2000" t="str">
            <v>Maintenance of Transformer Station Equipment</v>
          </cell>
        </row>
        <row r="2001">
          <cell r="A2001">
            <v>5114</v>
          </cell>
          <cell r="B2001" t="str">
            <v>Maintenance of Distribution Station Equipment</v>
          </cell>
        </row>
        <row r="2002">
          <cell r="A2002">
            <v>5120</v>
          </cell>
          <cell r="B2002" t="str">
            <v>Maintenance of Poles, Towers and Fixtures</v>
          </cell>
        </row>
        <row r="2003">
          <cell r="A2003">
            <v>5125</v>
          </cell>
          <cell r="B2003" t="str">
            <v>Maintenance of Overhead Conductors and Devices</v>
          </cell>
        </row>
        <row r="2004">
          <cell r="A2004">
            <v>5130</v>
          </cell>
          <cell r="B2004" t="str">
            <v>Maintenance of Overhead Services</v>
          </cell>
        </row>
        <row r="2005">
          <cell r="A2005">
            <v>5135</v>
          </cell>
          <cell r="B2005" t="str">
            <v>Overhead Distribution Lines and Feeders - Right of Way</v>
          </cell>
        </row>
        <row r="2006">
          <cell r="A2006">
            <v>5145</v>
          </cell>
          <cell r="B2006" t="str">
            <v>Maintenance of Underground Conduit</v>
          </cell>
        </row>
        <row r="2007">
          <cell r="A2007">
            <v>5150</v>
          </cell>
          <cell r="B2007" t="str">
            <v>Maintenance of Underground Conductors and Devices</v>
          </cell>
        </row>
        <row r="2008">
          <cell r="A2008">
            <v>5155</v>
          </cell>
          <cell r="B2008" t="str">
            <v>Maintenance of Underground Services</v>
          </cell>
        </row>
        <row r="2009">
          <cell r="A2009">
            <v>5160</v>
          </cell>
          <cell r="B2009" t="str">
            <v>Maintenance of Line Transformers</v>
          </cell>
        </row>
        <row r="2010">
          <cell r="A2010">
            <v>5165</v>
          </cell>
          <cell r="B2010" t="str">
            <v>Maintenance of Street Lighting and Signal Systems</v>
          </cell>
        </row>
        <row r="2011">
          <cell r="A2011">
            <v>5170</v>
          </cell>
          <cell r="B2011" t="str">
            <v>Sentinel Lights - Labour</v>
          </cell>
        </row>
        <row r="2012">
          <cell r="A2012">
            <v>5172</v>
          </cell>
          <cell r="B2012" t="str">
            <v>Sentinel Lights - Materials and Expenses</v>
          </cell>
        </row>
        <row r="2013">
          <cell r="A2013">
            <v>5175</v>
          </cell>
          <cell r="B2013" t="str">
            <v>Maintenance of Meters</v>
          </cell>
        </row>
        <row r="2014">
          <cell r="A2014">
            <v>5178</v>
          </cell>
          <cell r="B2014" t="str">
            <v>Customer Installations Expenses- Leased Property</v>
          </cell>
        </row>
        <row r="2015">
          <cell r="A2015">
            <v>5185</v>
          </cell>
          <cell r="B2015" t="str">
            <v>Water Heater Rentals - Labour</v>
          </cell>
        </row>
        <row r="2016">
          <cell r="A2016">
            <v>5186</v>
          </cell>
          <cell r="B2016" t="str">
            <v>Water Heater Rentals - Materials and Expenses</v>
          </cell>
        </row>
        <row r="2017">
          <cell r="A2017">
            <v>5190</v>
          </cell>
          <cell r="B2017" t="str">
            <v>Water Heater Controls - Labour</v>
          </cell>
        </row>
        <row r="2018">
          <cell r="A2018">
            <v>5192</v>
          </cell>
          <cell r="B2018" t="str">
            <v>Water Heater Controls - Materials and Expenses</v>
          </cell>
        </row>
        <row r="2019">
          <cell r="A2019">
            <v>5195</v>
          </cell>
          <cell r="B2019" t="str">
            <v>Maintenance of Other Installations on Customer Premises</v>
          </cell>
        </row>
        <row r="2020">
          <cell r="A2020">
            <v>5205</v>
          </cell>
          <cell r="B2020" t="str">
            <v>Purchase of Transmission and System Services</v>
          </cell>
        </row>
        <row r="2021">
          <cell r="A2021">
            <v>5210</v>
          </cell>
          <cell r="B2021" t="str">
            <v>Transmission Charges</v>
          </cell>
        </row>
        <row r="2022">
          <cell r="A2022">
            <v>5215</v>
          </cell>
          <cell r="B2022" t="str">
            <v>Transmission Charges Recovered</v>
          </cell>
        </row>
        <row r="2023">
          <cell r="A2023">
            <v>5305</v>
          </cell>
          <cell r="B2023" t="str">
            <v>Supervision</v>
          </cell>
        </row>
        <row r="2024">
          <cell r="A2024">
            <v>5310</v>
          </cell>
          <cell r="B2024" t="str">
            <v>Meter Reading Expense</v>
          </cell>
        </row>
        <row r="2025">
          <cell r="A2025">
            <v>5315</v>
          </cell>
          <cell r="B2025" t="str">
            <v>Customer Billing</v>
          </cell>
        </row>
        <row r="2026">
          <cell r="A2026">
            <v>5320</v>
          </cell>
          <cell r="B2026" t="str">
            <v>Collecting</v>
          </cell>
        </row>
        <row r="2027">
          <cell r="A2027">
            <v>5325</v>
          </cell>
          <cell r="B2027" t="str">
            <v>Collecting- Cash Over and Short</v>
          </cell>
        </row>
        <row r="2028">
          <cell r="A2028">
            <v>5330</v>
          </cell>
          <cell r="B2028" t="str">
            <v>Collection Charges</v>
          </cell>
        </row>
        <row r="2029">
          <cell r="A2029">
            <v>5335</v>
          </cell>
          <cell r="B2029" t="str">
            <v>Bad Debt Expense</v>
          </cell>
        </row>
        <row r="2030">
          <cell r="A2030">
            <v>5340</v>
          </cell>
          <cell r="B2030" t="str">
            <v>Miscellaneous Customer Accounts Expenses</v>
          </cell>
        </row>
        <row r="2031">
          <cell r="A2031">
            <v>5405</v>
          </cell>
          <cell r="B2031" t="str">
            <v>Supervision</v>
          </cell>
        </row>
        <row r="2032">
          <cell r="A2032">
            <v>5410</v>
          </cell>
          <cell r="B2032" t="str">
            <v>Community Relations - Sundry</v>
          </cell>
        </row>
        <row r="2033">
          <cell r="A2033">
            <v>5415</v>
          </cell>
          <cell r="B2033" t="str">
            <v>Energy Conservation</v>
          </cell>
        </row>
        <row r="2034">
          <cell r="A2034">
            <v>5420</v>
          </cell>
          <cell r="B2034" t="str">
            <v>Community Safety Program</v>
          </cell>
        </row>
        <row r="2035">
          <cell r="A2035">
            <v>5425</v>
          </cell>
          <cell r="B2035" t="str">
            <v>Miscellaneous Customer Service and Informational Expenses</v>
          </cell>
        </row>
        <row r="2036">
          <cell r="A2036">
            <v>5505</v>
          </cell>
          <cell r="B2036" t="str">
            <v>Supervision</v>
          </cell>
        </row>
        <row r="2037">
          <cell r="A2037">
            <v>5510</v>
          </cell>
          <cell r="B2037" t="str">
            <v>Demonstrating and Selling Expense</v>
          </cell>
        </row>
        <row r="2038">
          <cell r="A2038">
            <v>5515</v>
          </cell>
          <cell r="B2038" t="str">
            <v>Advertising Expense</v>
          </cell>
        </row>
        <row r="2039">
          <cell r="A2039">
            <v>5520</v>
          </cell>
          <cell r="B2039" t="str">
            <v>Miscellaneous Sales Expense</v>
          </cell>
        </row>
        <row r="2040">
          <cell r="A2040">
            <v>5605</v>
          </cell>
          <cell r="B2040" t="str">
            <v>Executive Salaries and Expenses</v>
          </cell>
        </row>
        <row r="2041">
          <cell r="A2041">
            <v>5610</v>
          </cell>
          <cell r="B2041" t="str">
            <v>Management Salaries and Expenses</v>
          </cell>
        </row>
        <row r="2042">
          <cell r="A2042">
            <v>5615</v>
          </cell>
          <cell r="B2042" t="str">
            <v>General Administrative Salaries and Expenses</v>
          </cell>
        </row>
        <row r="2043">
          <cell r="A2043">
            <v>5620</v>
          </cell>
          <cell r="B2043" t="str">
            <v>Office Supplies and Expenses</v>
          </cell>
        </row>
        <row r="2044">
          <cell r="A2044">
            <v>5625</v>
          </cell>
          <cell r="B2044" t="str">
            <v>Administrative Expense Transferred?Credit</v>
          </cell>
        </row>
        <row r="2045">
          <cell r="A2045">
            <v>5630</v>
          </cell>
          <cell r="B2045" t="str">
            <v>Outside Services Employed</v>
          </cell>
        </row>
        <row r="2046">
          <cell r="A2046">
            <v>5635</v>
          </cell>
          <cell r="B2046" t="str">
            <v>Property Insurance</v>
          </cell>
        </row>
        <row r="2047">
          <cell r="A2047">
            <v>5640</v>
          </cell>
          <cell r="B2047" t="str">
            <v>Injuries and Damages</v>
          </cell>
        </row>
        <row r="2048">
          <cell r="A2048">
            <v>5645</v>
          </cell>
          <cell r="B2048" t="str">
            <v>Employee Pensions and Benefits</v>
          </cell>
        </row>
        <row r="2049">
          <cell r="A2049">
            <v>5650</v>
          </cell>
          <cell r="B2049" t="str">
            <v>Franchise Requirements</v>
          </cell>
        </row>
        <row r="2050">
          <cell r="A2050">
            <v>5655</v>
          </cell>
          <cell r="B2050" t="str">
            <v>Regulatory Expenses</v>
          </cell>
        </row>
        <row r="2051">
          <cell r="A2051">
            <v>5660</v>
          </cell>
          <cell r="B2051" t="str">
            <v>General Advertising Expenses</v>
          </cell>
        </row>
        <row r="2052">
          <cell r="A2052">
            <v>5665</v>
          </cell>
          <cell r="B2052" t="str">
            <v>Miscellaneous General Expenses</v>
          </cell>
        </row>
        <row r="2053">
          <cell r="A2053">
            <v>5670</v>
          </cell>
          <cell r="B2053" t="str">
            <v>Rent</v>
          </cell>
        </row>
        <row r="2054">
          <cell r="A2054">
            <v>5675</v>
          </cell>
          <cell r="B2054" t="str">
            <v>Maintenance of General Plant</v>
          </cell>
        </row>
        <row r="2055">
          <cell r="A2055">
            <v>5680</v>
          </cell>
          <cell r="B2055" t="str">
            <v>Electrical Safety Authority Fees</v>
          </cell>
        </row>
        <row r="2056">
          <cell r="A2056">
            <v>5681</v>
          </cell>
          <cell r="B2056" t="str">
            <v>Special Purpose Charge Expense</v>
          </cell>
        </row>
        <row r="2057">
          <cell r="A2057">
            <v>5685</v>
          </cell>
          <cell r="B2057" t="str">
            <v>Independent Market Operator Fees and Penalties</v>
          </cell>
        </row>
        <row r="2058">
          <cell r="A2058">
            <v>5695</v>
          </cell>
          <cell r="B2058" t="str">
            <v>Smart Meter OM&amp;A contra</v>
          </cell>
        </row>
        <row r="2059">
          <cell r="A2059">
            <v>5705</v>
          </cell>
          <cell r="B2059" t="str">
            <v>Amortization expense</v>
          </cell>
        </row>
        <row r="2060">
          <cell r="A2060">
            <v>5710</v>
          </cell>
          <cell r="B2060" t="str">
            <v>Amortization of Limited Term Electric Plant</v>
          </cell>
        </row>
        <row r="2061">
          <cell r="A2061">
            <v>5715</v>
          </cell>
          <cell r="B2061" t="str">
            <v>Amortization of Intangibles and Other Electric Plant</v>
          </cell>
        </row>
        <row r="2062">
          <cell r="A2062">
            <v>5720</v>
          </cell>
          <cell r="B2062" t="str">
            <v>Amortization of Electric Plant Acquisition Adjustments</v>
          </cell>
        </row>
        <row r="2063">
          <cell r="A2063">
            <v>5725</v>
          </cell>
          <cell r="B2063" t="str">
            <v>Miscellaneous Amortization</v>
          </cell>
        </row>
        <row r="2064">
          <cell r="A2064">
            <v>5730</v>
          </cell>
          <cell r="B2064" t="str">
            <v>Amortization of Unrecovered Plant and Regulatory Study Costs</v>
          </cell>
        </row>
        <row r="2065">
          <cell r="A2065">
            <v>5735</v>
          </cell>
          <cell r="B2065" t="str">
            <v>Amortization of Deferred Development Costs</v>
          </cell>
        </row>
        <row r="2066">
          <cell r="A2066">
            <v>5740</v>
          </cell>
          <cell r="B2066" t="str">
            <v>Amortization of Deferred Charges</v>
          </cell>
        </row>
        <row r="2067">
          <cell r="A2067">
            <v>6005</v>
          </cell>
          <cell r="B2067" t="str">
            <v>Interest on Long Term Debt</v>
          </cell>
        </row>
        <row r="2068">
          <cell r="A2068">
            <v>6010</v>
          </cell>
          <cell r="B2068" t="str">
            <v>Amortization of Debt Discount and Expense</v>
          </cell>
        </row>
        <row r="2069">
          <cell r="A2069">
            <v>6015</v>
          </cell>
          <cell r="B2069" t="str">
            <v>Amortization of Premium on Debt?Credit</v>
          </cell>
        </row>
        <row r="2070">
          <cell r="A2070">
            <v>6020</v>
          </cell>
          <cell r="B2070" t="str">
            <v>Amortization of Loss on Reacquired Debt</v>
          </cell>
        </row>
        <row r="2071">
          <cell r="A2071">
            <v>6025</v>
          </cell>
          <cell r="B2071" t="str">
            <v>Amortization of Gain on Reacquired Debt--Credit</v>
          </cell>
        </row>
        <row r="2072">
          <cell r="A2072">
            <v>6030</v>
          </cell>
          <cell r="B2072" t="str">
            <v>Interest on Debt to Associated Companies</v>
          </cell>
        </row>
        <row r="2073">
          <cell r="A2073">
            <v>6035</v>
          </cell>
          <cell r="B2073" t="str">
            <v>Other Interest Expense</v>
          </cell>
        </row>
        <row r="2074">
          <cell r="A2074">
            <v>6040</v>
          </cell>
          <cell r="B2074" t="str">
            <v>Allowance for Borrowed Funds Used During Construction--Credit</v>
          </cell>
        </row>
        <row r="2075">
          <cell r="A2075">
            <v>6042</v>
          </cell>
          <cell r="B2075" t="str">
            <v>Allowance For Other Funds Used During Construction</v>
          </cell>
        </row>
        <row r="2076">
          <cell r="A2076">
            <v>6045</v>
          </cell>
          <cell r="B2076" t="str">
            <v>Interest Expense on Capital Lease Obligations</v>
          </cell>
        </row>
        <row r="2077">
          <cell r="A2077">
            <v>6105</v>
          </cell>
          <cell r="B2077" t="str">
            <v>Taxes Other Than Income Taxes</v>
          </cell>
        </row>
        <row r="2078">
          <cell r="A2078">
            <v>6110</v>
          </cell>
          <cell r="B2078" t="str">
            <v>Income Taxes</v>
          </cell>
        </row>
        <row r="2079">
          <cell r="A2079">
            <v>6115</v>
          </cell>
          <cell r="B2079" t="str">
            <v>Provision for Future Income Taxes</v>
          </cell>
        </row>
        <row r="2080">
          <cell r="A2080">
            <v>6205</v>
          </cell>
          <cell r="B2080" t="str">
            <v>Donations</v>
          </cell>
        </row>
        <row r="2081">
          <cell r="A2081">
            <v>6210</v>
          </cell>
          <cell r="B2081" t="str">
            <v>Life Insurance</v>
          </cell>
        </row>
        <row r="2082">
          <cell r="A2082">
            <v>6215</v>
          </cell>
          <cell r="B2082" t="str">
            <v>Penalties</v>
          </cell>
        </row>
        <row r="2083">
          <cell r="A2083">
            <v>6225</v>
          </cell>
          <cell r="B2083" t="str">
            <v>Other Deductions</v>
          </cell>
        </row>
        <row r="2084">
          <cell r="A2084">
            <v>6305</v>
          </cell>
          <cell r="B2084" t="str">
            <v>Extraordinary Income</v>
          </cell>
        </row>
        <row r="2085">
          <cell r="A2085">
            <v>6310</v>
          </cell>
          <cell r="B2085" t="str">
            <v>Extraordinary Deductions</v>
          </cell>
        </row>
        <row r="2086">
          <cell r="A2086">
            <v>6315</v>
          </cell>
          <cell r="B2086" t="str">
            <v>Taxes, Extraordinary Items</v>
          </cell>
        </row>
        <row r="2087">
          <cell r="A2087">
            <v>6405</v>
          </cell>
          <cell r="B2087" t="str">
            <v>Discontinues Operations - Income/ Gains</v>
          </cell>
        </row>
        <row r="2088">
          <cell r="A2088">
            <v>6410</v>
          </cell>
          <cell r="B2088" t="str">
            <v>Discontinued Operations - Deductions/ Losses</v>
          </cell>
        </row>
        <row r="2089">
          <cell r="A2089">
            <v>8810</v>
          </cell>
          <cell r="B2089" t="str">
            <v>HHSI - HCE - Intercompany Clearing</v>
          </cell>
        </row>
        <row r="2090">
          <cell r="A2090">
            <v>8811</v>
          </cell>
          <cell r="B2090" t="str">
            <v>HHSI - Water Heater - Intercompany Clearing</v>
          </cell>
        </row>
        <row r="2091">
          <cell r="A2091">
            <v>8812</v>
          </cell>
          <cell r="B2091" t="str">
            <v>HHSI - Corporate - Intercompany Clearing</v>
          </cell>
        </row>
        <row r="2092">
          <cell r="A2092">
            <v>8820</v>
          </cell>
          <cell r="B2092" t="str">
            <v>HESI - MSP - Intercompany Clearing</v>
          </cell>
        </row>
        <row r="2093">
          <cell r="A2093">
            <v>8821</v>
          </cell>
          <cell r="B2093" t="str">
            <v>HESI - Water Heater - Intercompany Clearing</v>
          </cell>
        </row>
        <row r="2094">
          <cell r="A2094">
            <v>8822</v>
          </cell>
          <cell r="B2094" t="str">
            <v>HESI - Corporate - Intercompany Clearing</v>
          </cell>
        </row>
        <row r="2095">
          <cell r="A2095">
            <v>8830</v>
          </cell>
          <cell r="B2095" t="str">
            <v>Customer Service Clearing</v>
          </cell>
        </row>
        <row r="2096">
          <cell r="A2096">
            <v>9040</v>
          </cell>
          <cell r="B2096" t="str">
            <v>Stores Burden Pool</v>
          </cell>
        </row>
        <row r="2097">
          <cell r="A2097">
            <v>9041</v>
          </cell>
          <cell r="B2097" t="str">
            <v>Procurement Burden Pool</v>
          </cell>
        </row>
        <row r="2098">
          <cell r="A2098">
            <v>9073</v>
          </cell>
          <cell r="B2098" t="str">
            <v>Fleet Burden Pool</v>
          </cell>
        </row>
        <row r="2099">
          <cell r="A2099">
            <v>9080</v>
          </cell>
          <cell r="B2099" t="str">
            <v>Engineering Burden Pool</v>
          </cell>
        </row>
        <row r="2100">
          <cell r="A2100">
            <v>9090</v>
          </cell>
          <cell r="B2100" t="str">
            <v>Payroll Burden Pool</v>
          </cell>
        </row>
        <row r="2101">
          <cell r="A2101">
            <v>9092</v>
          </cell>
          <cell r="B2101" t="str">
            <v>Business Projects Allocation Pool</v>
          </cell>
        </row>
        <row r="2102">
          <cell r="A2102">
            <v>9093</v>
          </cell>
          <cell r="B2102" t="str">
            <v>Cyber Security Allocation Pool</v>
          </cell>
        </row>
        <row r="2103">
          <cell r="A2103">
            <v>9096</v>
          </cell>
          <cell r="B2103" t="str">
            <v>Building Allocation Pool</v>
          </cell>
        </row>
        <row r="2104">
          <cell r="A2104">
            <v>9098</v>
          </cell>
          <cell r="B2104" t="str">
            <v>Business Applications Pool</v>
          </cell>
        </row>
        <row r="2105">
          <cell r="A2105">
            <v>9099</v>
          </cell>
          <cell r="B2105" t="str">
            <v>PC Services Pool</v>
          </cell>
        </row>
        <row r="2106">
          <cell r="A2106">
            <v>9908</v>
          </cell>
          <cell r="B2106" t="str">
            <v>HHSI - HCE Clearing Account - ADP</v>
          </cell>
        </row>
        <row r="2107">
          <cell r="A2107">
            <v>9909</v>
          </cell>
          <cell r="B2107" t="str">
            <v>Customer Service Clearing Account - ADP</v>
          </cell>
        </row>
        <row r="2108">
          <cell r="A2108">
            <v>9910</v>
          </cell>
          <cell r="B2108" t="str">
            <v>Customer Service Clearing Account - Daffron</v>
          </cell>
        </row>
        <row r="2109">
          <cell r="A2109">
            <v>9911</v>
          </cell>
          <cell r="B2109" t="str">
            <v>Hamilton Utilities Corporation Clearing Account - ADP</v>
          </cell>
        </row>
        <row r="2110">
          <cell r="A2110">
            <v>9912</v>
          </cell>
          <cell r="B2110" t="str">
            <v>HHSI - HCE Clearing Account - Daffron</v>
          </cell>
        </row>
        <row r="2111">
          <cell r="A2111">
            <v>9913</v>
          </cell>
          <cell r="B2111" t="str">
            <v>HHSI - Water Heater Clearing Account - Daffron</v>
          </cell>
        </row>
        <row r="2112">
          <cell r="A2112">
            <v>9914</v>
          </cell>
          <cell r="B2112" t="str">
            <v>HESI - Water Heater Clearing Account - Daffron</v>
          </cell>
        </row>
        <row r="2113">
          <cell r="A2113">
            <v>9915</v>
          </cell>
          <cell r="B2113" t="str">
            <v>HESI - MSP MSO Clearing Account - Daffron</v>
          </cell>
        </row>
        <row r="2114">
          <cell r="A2114">
            <v>9916</v>
          </cell>
          <cell r="B2114" t="str">
            <v>HESI Solar PV</v>
          </cell>
        </row>
        <row r="2115">
          <cell r="A2115">
            <v>9920</v>
          </cell>
          <cell r="B2115" t="str">
            <v>Atria Clearing Account</v>
          </cell>
        </row>
        <row r="2116">
          <cell r="A2116">
            <v>9950</v>
          </cell>
          <cell r="B2116" t="str">
            <v>Water and Sewer Clearing Account</v>
          </cell>
        </row>
        <row r="2117">
          <cell r="A2117">
            <v>9951</v>
          </cell>
          <cell r="B2117" t="str">
            <v>Daffron Legacy Clearing Account</v>
          </cell>
        </row>
        <row r="2118">
          <cell r="A2118">
            <v>9996</v>
          </cell>
          <cell r="B2118" t="str">
            <v>City Call Centre Clearing</v>
          </cell>
        </row>
        <row r="2119">
          <cell r="A2119">
            <v>9997</v>
          </cell>
          <cell r="B2119" t="str">
            <v>Regulatory Clearing</v>
          </cell>
        </row>
        <row r="2120">
          <cell r="A2120">
            <v>9998</v>
          </cell>
          <cell r="B2120" t="str">
            <v>Compensation / Leave of Absence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Information Sheet"/>
      <sheetName val="2. Table of Contents"/>
      <sheetName val="3. Rate Class Selection"/>
      <sheetName val="4. Current Tariff Schedule"/>
      <sheetName val="4. Hidden"/>
      <sheetName val="5. 2014 Continuity Schedule"/>
      <sheetName val="6. Billing Det. for Def-Var"/>
      <sheetName val="6. hidden"/>
      <sheetName val="7. Allocating Def-Var Balances"/>
      <sheetName val="8. Calculation of Def-Var RR"/>
      <sheetName val="9. Rev2Cost_GDPIPI"/>
      <sheetName val="9. hidden"/>
      <sheetName val="10. Other Charges &amp; LF"/>
      <sheetName val="11. Proposed Rates"/>
      <sheetName val="11. Hidden"/>
      <sheetName val="12. Summary Sheet"/>
      <sheetName val="13. Final Tariff Schedule"/>
      <sheetName val="14. Bill Impacts"/>
      <sheetName val="14. Bill Impacts1"/>
      <sheetName val="lists"/>
      <sheetName val="2016 List"/>
    </sheetNames>
    <sheetDataSet>
      <sheetData sheetId="0"/>
      <sheetData sheetId="1"/>
      <sheetData sheetId="2">
        <row r="19">
          <cell r="B19" t="str">
            <v>UNMETERED SCATTERED LOAD</v>
          </cell>
        </row>
        <row r="20">
          <cell r="B20" t="str">
            <v>RESIDENTIAL URBAN</v>
          </cell>
        </row>
        <row r="21">
          <cell r="B21" t="str">
            <v>microFIT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hodology"/>
      <sheetName val="Monthly Comparison"/>
      <sheetName val="Cumulative Balances"/>
      <sheetName val="monthly details by account"/>
      <sheetName val="Energy Revenue"/>
      <sheetName val="Cost of Power"/>
    </sheetNames>
    <sheetDataSet>
      <sheetData sheetId="0" refreshError="1"/>
      <sheetData sheetId="1" refreshError="1"/>
      <sheetData sheetId="2" refreshError="1"/>
      <sheetData sheetId="3">
        <row r="99">
          <cell r="F99">
            <v>964444.8900000006</v>
          </cell>
          <cell r="H99">
            <v>688116.44000000041</v>
          </cell>
          <cell r="J99">
            <v>115392.68000000063</v>
          </cell>
          <cell r="L99">
            <v>131847.30999999866</v>
          </cell>
          <cell r="N99">
            <v>1361782.6100000003</v>
          </cell>
          <cell r="P99">
            <v>67119.200000000186</v>
          </cell>
          <cell r="R99">
            <v>0</v>
          </cell>
          <cell r="T99">
            <v>0</v>
          </cell>
          <cell r="V99">
            <v>0</v>
          </cell>
          <cell r="X99">
            <v>0</v>
          </cell>
          <cell r="Z99">
            <v>0</v>
          </cell>
          <cell r="AB99">
            <v>0</v>
          </cell>
        </row>
        <row r="100">
          <cell r="F100">
            <v>135893.67000000086</v>
          </cell>
          <cell r="H100">
            <v>-1434526.5799999998</v>
          </cell>
          <cell r="J100">
            <v>1117352.52</v>
          </cell>
          <cell r="L100">
            <v>-534620.20999999973</v>
          </cell>
          <cell r="N100">
            <v>-871390.5699999996</v>
          </cell>
          <cell r="P100">
            <v>-677947.60000000009</v>
          </cell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</row>
        <row r="101">
          <cell r="F101">
            <v>-130897.73999999999</v>
          </cell>
          <cell r="H101">
            <v>-213875.70000000019</v>
          </cell>
          <cell r="J101">
            <v>-185937.58000000007</v>
          </cell>
          <cell r="L101">
            <v>-48965.829999999842</v>
          </cell>
          <cell r="N101">
            <v>-195780.47000000015</v>
          </cell>
          <cell r="P101">
            <v>-104009.77000000002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</row>
        <row r="102">
          <cell r="F102">
            <v>60611.269999999902</v>
          </cell>
          <cell r="H102">
            <v>110365.42999999993</v>
          </cell>
          <cell r="J102">
            <v>20701.180000000168</v>
          </cell>
          <cell r="L102">
            <v>69970.859999999986</v>
          </cell>
          <cell r="N102">
            <v>200959.26</v>
          </cell>
          <cell r="P102">
            <v>216195.64000000013</v>
          </cell>
          <cell r="R102">
            <v>0</v>
          </cell>
          <cell r="T102">
            <v>0</v>
          </cell>
          <cell r="V102">
            <v>0</v>
          </cell>
          <cell r="X102">
            <v>0</v>
          </cell>
          <cell r="Z102">
            <v>0</v>
          </cell>
          <cell r="AB102">
            <v>0</v>
          </cell>
        </row>
        <row r="103">
          <cell r="F103">
            <v>-49692.449999999953</v>
          </cell>
          <cell r="H103">
            <v>60696.790000000037</v>
          </cell>
          <cell r="J103">
            <v>-87238.229999999981</v>
          </cell>
          <cell r="L103">
            <v>-14669.79999999993</v>
          </cell>
          <cell r="N103">
            <v>191218.35999999987</v>
          </cell>
          <cell r="P103">
            <v>120514.62999999989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</row>
        <row r="104">
          <cell r="F104">
            <v>7595.1999999999534</v>
          </cell>
          <cell r="H104">
            <v>-26873.680000000022</v>
          </cell>
          <cell r="J104">
            <v>13270.789999999979</v>
          </cell>
          <cell r="L104">
            <v>-215.39999999996508</v>
          </cell>
          <cell r="N104">
            <v>-3366.2999999999884</v>
          </cell>
          <cell r="P104">
            <v>11626.479999999981</v>
          </cell>
          <cell r="R104">
            <v>0</v>
          </cell>
          <cell r="T104">
            <v>0</v>
          </cell>
          <cell r="V104">
            <v>0</v>
          </cell>
          <cell r="X104">
            <v>0</v>
          </cell>
          <cell r="Z104">
            <v>0</v>
          </cell>
          <cell r="AB104">
            <v>0</v>
          </cell>
        </row>
        <row r="105">
          <cell r="F105">
            <v>20314.990000000002</v>
          </cell>
          <cell r="H105">
            <v>24919.8</v>
          </cell>
          <cell r="J105">
            <v>23005.919999999998</v>
          </cell>
          <cell r="L105">
            <v>22074.98</v>
          </cell>
          <cell r="N105">
            <v>36064.839999999997</v>
          </cell>
          <cell r="P105">
            <v>29371.200000000001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</row>
      </sheetData>
      <sheetData sheetId="4">
        <row r="5">
          <cell r="A5">
            <v>3001</v>
          </cell>
          <cell r="B5" t="str">
            <v>Engy</v>
          </cell>
          <cell r="C5">
            <v>2490358.02</v>
          </cell>
          <cell r="D5">
            <v>3120778.82</v>
          </cell>
          <cell r="E5">
            <v>2704376.86</v>
          </cell>
          <cell r="F5">
            <v>2795562.62</v>
          </cell>
          <cell r="G5">
            <v>2027186.25</v>
          </cell>
          <cell r="H5">
            <v>2883067.21</v>
          </cell>
          <cell r="P5">
            <v>16021329.780000001</v>
          </cell>
          <cell r="R5">
            <v>9018833.2799999993</v>
          </cell>
        </row>
        <row r="6">
          <cell r="A6">
            <v>3003</v>
          </cell>
          <cell r="B6" t="str">
            <v>WMS</v>
          </cell>
          <cell r="C6">
            <v>236477.91</v>
          </cell>
          <cell r="D6">
            <v>293804.25</v>
          </cell>
          <cell r="E6">
            <v>255093.47</v>
          </cell>
          <cell r="F6">
            <v>263017.17</v>
          </cell>
          <cell r="G6">
            <v>192120.62</v>
          </cell>
          <cell r="H6">
            <v>253388.75</v>
          </cell>
          <cell r="P6">
            <v>1493902.17</v>
          </cell>
          <cell r="R6">
            <v>8483725.3100000005</v>
          </cell>
          <cell r="S6">
            <v>620133.11</v>
          </cell>
        </row>
        <row r="7">
          <cell r="A7">
            <v>3005</v>
          </cell>
          <cell r="B7" t="str">
            <v>TNS</v>
          </cell>
          <cell r="C7">
            <v>240375.24</v>
          </cell>
          <cell r="D7">
            <v>299467.83</v>
          </cell>
          <cell r="E7">
            <v>260000.98</v>
          </cell>
          <cell r="F7">
            <v>268780.48</v>
          </cell>
          <cell r="G7">
            <v>196109.9</v>
          </cell>
          <cell r="H7">
            <v>263053.86</v>
          </cell>
          <cell r="P7">
            <v>1527788.29</v>
          </cell>
          <cell r="Q7">
            <v>268780.48</v>
          </cell>
          <cell r="R7">
            <v>-578812.98</v>
          </cell>
        </row>
        <row r="8">
          <cell r="A8">
            <v>3007</v>
          </cell>
          <cell r="B8" t="str">
            <v>TC</v>
          </cell>
          <cell r="C8">
            <v>231109.72</v>
          </cell>
          <cell r="D8">
            <v>288159.25</v>
          </cell>
          <cell r="E8">
            <v>250188.12</v>
          </cell>
          <cell r="F8">
            <v>258755.25</v>
          </cell>
          <cell r="G8">
            <v>187702.48</v>
          </cell>
          <cell r="H8">
            <v>236565.94</v>
          </cell>
          <cell r="P8">
            <v>1452480.76</v>
          </cell>
        </row>
        <row r="9">
          <cell r="A9">
            <v>3008</v>
          </cell>
          <cell r="B9" t="str">
            <v>LV</v>
          </cell>
          <cell r="G9">
            <v>277.88</v>
          </cell>
          <cell r="H9">
            <v>4581.54</v>
          </cell>
          <cell r="P9">
            <v>4859.42</v>
          </cell>
        </row>
        <row r="10">
          <cell r="A10">
            <v>3009</v>
          </cell>
          <cell r="B10" t="str">
            <v>RRA</v>
          </cell>
          <cell r="C10">
            <v>58431.17</v>
          </cell>
          <cell r="D10">
            <v>73460.350000000006</v>
          </cell>
          <cell r="E10">
            <v>63775.98</v>
          </cell>
          <cell r="F10">
            <v>66392.929999999993</v>
          </cell>
          <cell r="G10">
            <v>48031.25</v>
          </cell>
          <cell r="H10">
            <v>63351.040000000001</v>
          </cell>
          <cell r="P10">
            <v>373442.72000000003</v>
          </cell>
        </row>
        <row r="11">
          <cell r="A11">
            <v>3011</v>
          </cell>
          <cell r="B11" t="str">
            <v>Engy</v>
          </cell>
          <cell r="C11">
            <v>929498.49</v>
          </cell>
          <cell r="D11">
            <v>712504.15</v>
          </cell>
          <cell r="E11">
            <v>940793.6</v>
          </cell>
          <cell r="F11">
            <v>759135.05</v>
          </cell>
          <cell r="G11">
            <v>824252.58</v>
          </cell>
          <cell r="H11">
            <v>739942.86</v>
          </cell>
          <cell r="P11">
            <v>4906126.7300000004</v>
          </cell>
        </row>
        <row r="12">
          <cell r="A12">
            <v>3013</v>
          </cell>
          <cell r="B12" t="str">
            <v>WMS</v>
          </cell>
          <cell r="C12">
            <v>94597.9</v>
          </cell>
          <cell r="D12">
            <v>70804.800000000003</v>
          </cell>
          <cell r="E12">
            <v>94404.08</v>
          </cell>
          <cell r="F12">
            <v>72579.679999999993</v>
          </cell>
          <cell r="G12">
            <v>82093.759999999995</v>
          </cell>
          <cell r="H12">
            <v>69541.83</v>
          </cell>
          <cell r="P12">
            <v>484022.05000000005</v>
          </cell>
        </row>
        <row r="13">
          <cell r="A13">
            <v>3015</v>
          </cell>
          <cell r="B13" t="str">
            <v>TNS</v>
          </cell>
          <cell r="C13">
            <v>87238.21</v>
          </cell>
          <cell r="D13">
            <v>65087.11</v>
          </cell>
          <cell r="E13">
            <v>87310.23</v>
          </cell>
          <cell r="F13">
            <v>67299.17</v>
          </cell>
          <cell r="G13">
            <v>75949.91</v>
          </cell>
          <cell r="H13">
            <v>65212.76</v>
          </cell>
          <cell r="P13">
            <v>448097.39</v>
          </cell>
        </row>
        <row r="14">
          <cell r="A14">
            <v>3017</v>
          </cell>
          <cell r="B14" t="str">
            <v>TC</v>
          </cell>
          <cell r="C14">
            <v>83612.679999999993</v>
          </cell>
          <cell r="D14">
            <v>62427.26</v>
          </cell>
          <cell r="E14">
            <v>83746.31</v>
          </cell>
          <cell r="F14">
            <v>64692.59</v>
          </cell>
          <cell r="G14">
            <v>72018.94</v>
          </cell>
          <cell r="H14">
            <v>58024.13</v>
          </cell>
          <cell r="P14">
            <v>424521.91</v>
          </cell>
          <cell r="Q14">
            <v>64692.59</v>
          </cell>
          <cell r="R14">
            <v>130471.9</v>
          </cell>
        </row>
        <row r="15">
          <cell r="A15">
            <v>3018</v>
          </cell>
          <cell r="B15" t="str">
            <v>LV</v>
          </cell>
          <cell r="G15">
            <v>228.77</v>
          </cell>
          <cell r="H15">
            <v>1253.0899999999999</v>
          </cell>
          <cell r="P15">
            <v>1481.86</v>
          </cell>
        </row>
        <row r="16">
          <cell r="A16">
            <v>3019</v>
          </cell>
          <cell r="B16" t="str">
            <v>RRA</v>
          </cell>
          <cell r="C16">
            <v>23388.43</v>
          </cell>
          <cell r="D16">
            <v>17705.36</v>
          </cell>
          <cell r="E16">
            <v>23602.6</v>
          </cell>
          <cell r="F16">
            <v>18688.330000000002</v>
          </cell>
          <cell r="G16">
            <v>20524.29</v>
          </cell>
          <cell r="H16">
            <v>17386.169999999998</v>
          </cell>
          <cell r="P16">
            <v>121295.18000000001</v>
          </cell>
          <cell r="R16">
            <v>2073344.37</v>
          </cell>
        </row>
        <row r="17">
          <cell r="A17">
            <v>3021</v>
          </cell>
          <cell r="B17" t="str">
            <v>Engy</v>
          </cell>
          <cell r="C17">
            <v>1708988.84</v>
          </cell>
          <cell r="D17">
            <v>1603875.06</v>
          </cell>
          <cell r="E17">
            <v>1705196.76</v>
          </cell>
          <cell r="F17">
            <v>1274116.5</v>
          </cell>
          <cell r="G17">
            <v>1295934.8600000001</v>
          </cell>
          <cell r="H17">
            <v>1745863.08</v>
          </cell>
          <cell r="P17">
            <v>9333975.1000000015</v>
          </cell>
          <cell r="R17">
            <v>2308102.13</v>
          </cell>
          <cell r="S17">
            <v>169585.76</v>
          </cell>
        </row>
        <row r="18">
          <cell r="A18">
            <v>3023</v>
          </cell>
          <cell r="B18" t="str">
            <v>WMS</v>
          </cell>
          <cell r="C18">
            <v>291329.17</v>
          </cell>
          <cell r="D18">
            <v>269258.03000000003</v>
          </cell>
          <cell r="E18">
            <v>296079.25</v>
          </cell>
          <cell r="F18">
            <v>266017.31</v>
          </cell>
          <cell r="G18">
            <v>251080.92</v>
          </cell>
          <cell r="H18">
            <v>273026.62</v>
          </cell>
          <cell r="P18">
            <v>1646791.2999999998</v>
          </cell>
          <cell r="Q18">
            <v>266017.31</v>
          </cell>
          <cell r="R18">
            <v>-949.72</v>
          </cell>
        </row>
        <row r="19">
          <cell r="A19">
            <v>3025</v>
          </cell>
          <cell r="B19" t="str">
            <v>TNS</v>
          </cell>
          <cell r="C19">
            <v>248149.36</v>
          </cell>
          <cell r="D19">
            <v>224846.37</v>
          </cell>
          <cell r="E19">
            <v>263168.17</v>
          </cell>
          <cell r="F19">
            <v>224203.37</v>
          </cell>
          <cell r="G19">
            <v>233217.96</v>
          </cell>
          <cell r="H19">
            <v>283973.52</v>
          </cell>
          <cell r="P19">
            <v>1477558.75</v>
          </cell>
          <cell r="Q19">
            <v>224203.37</v>
          </cell>
          <cell r="R19">
            <v>-175294.73</v>
          </cell>
        </row>
        <row r="20">
          <cell r="A20">
            <v>3027</v>
          </cell>
          <cell r="B20" t="str">
            <v>TC</v>
          </cell>
          <cell r="C20">
            <v>238305.86</v>
          </cell>
          <cell r="D20">
            <v>216256.27</v>
          </cell>
          <cell r="E20">
            <v>251994.93</v>
          </cell>
          <cell r="F20">
            <v>217241.27</v>
          </cell>
          <cell r="G20">
            <v>223166.31</v>
          </cell>
          <cell r="H20">
            <v>238084.28</v>
          </cell>
          <cell r="P20">
            <v>1385048.9200000002</v>
          </cell>
        </row>
        <row r="21">
          <cell r="A21">
            <v>3028</v>
          </cell>
          <cell r="B21" t="str">
            <v>LV</v>
          </cell>
          <cell r="G21">
            <v>453.22</v>
          </cell>
          <cell r="H21">
            <v>8838.89</v>
          </cell>
          <cell r="P21">
            <v>9292.1099999999988</v>
          </cell>
        </row>
        <row r="22">
          <cell r="A22">
            <v>3029</v>
          </cell>
          <cell r="B22" t="str">
            <v>RRA</v>
          </cell>
          <cell r="C22">
            <v>72832.11</v>
          </cell>
          <cell r="D22">
            <v>67416.06</v>
          </cell>
          <cell r="E22">
            <v>74019.56</v>
          </cell>
          <cell r="F22">
            <v>66696.37</v>
          </cell>
          <cell r="G22">
            <v>62925.68</v>
          </cell>
          <cell r="H22">
            <v>68377.539999999994</v>
          </cell>
          <cell r="P22">
            <v>412267.31999999995</v>
          </cell>
        </row>
        <row r="23">
          <cell r="A23">
            <v>3031</v>
          </cell>
          <cell r="B23" t="str">
            <v>Engy</v>
          </cell>
          <cell r="C23">
            <v>298130.92</v>
          </cell>
          <cell r="D23">
            <v>319988.03999999998</v>
          </cell>
          <cell r="E23">
            <v>295820.94</v>
          </cell>
          <cell r="F23">
            <v>259100.65</v>
          </cell>
          <cell r="G23">
            <v>278831.49</v>
          </cell>
          <cell r="H23">
            <v>367644.38</v>
          </cell>
          <cell r="P23">
            <v>1819516.42</v>
          </cell>
        </row>
        <row r="24">
          <cell r="A24">
            <v>3033</v>
          </cell>
          <cell r="B24" t="str">
            <v>WMS</v>
          </cell>
          <cell r="C24">
            <v>64820.75</v>
          </cell>
          <cell r="D24">
            <v>67345.36</v>
          </cell>
          <cell r="E24">
            <v>64422.11</v>
          </cell>
          <cell r="F24">
            <v>71514.16</v>
          </cell>
          <cell r="G24">
            <v>68058.710000000006</v>
          </cell>
          <cell r="H24">
            <v>72794.570000000007</v>
          </cell>
          <cell r="P24">
            <v>408955.66000000003</v>
          </cell>
        </row>
        <row r="25">
          <cell r="A25">
            <v>3034</v>
          </cell>
          <cell r="B25" t="str">
            <v>TNS</v>
          </cell>
          <cell r="C25">
            <v>54990.75</v>
          </cell>
          <cell r="D25">
            <v>56581.38</v>
          </cell>
          <cell r="E25">
            <v>55506.96</v>
          </cell>
          <cell r="F25">
            <v>53734.91</v>
          </cell>
          <cell r="G25">
            <v>57688.03</v>
          </cell>
          <cell r="H25">
            <v>64592.6</v>
          </cell>
          <cell r="P25">
            <v>343094.63</v>
          </cell>
        </row>
        <row r="26">
          <cell r="A26">
            <v>3035</v>
          </cell>
          <cell r="B26" t="str">
            <v>TC</v>
          </cell>
          <cell r="C26">
            <v>52560.94</v>
          </cell>
          <cell r="D26">
            <v>55324.9</v>
          </cell>
          <cell r="E26">
            <v>54341.58</v>
          </cell>
          <cell r="F26">
            <v>53740.2</v>
          </cell>
          <cell r="G26">
            <v>55235.06</v>
          </cell>
          <cell r="H26">
            <v>53741.27</v>
          </cell>
          <cell r="P26">
            <v>324943.95</v>
          </cell>
          <cell r="Q26">
            <v>53740.2</v>
          </cell>
          <cell r="R26">
            <v>13656.79</v>
          </cell>
        </row>
        <row r="27">
          <cell r="A27">
            <v>3036</v>
          </cell>
          <cell r="B27" t="str">
            <v>RRA</v>
          </cell>
          <cell r="C27">
            <v>16205.18</v>
          </cell>
          <cell r="D27">
            <v>16836.34</v>
          </cell>
          <cell r="E27">
            <v>16105.5</v>
          </cell>
          <cell r="F27">
            <v>17878.560000000001</v>
          </cell>
          <cell r="G27">
            <v>17014.689999999999</v>
          </cell>
          <cell r="H27">
            <v>18198.650000000001</v>
          </cell>
          <cell r="P27">
            <v>102238.92000000001</v>
          </cell>
          <cell r="R27">
            <v>2215402.39</v>
          </cell>
          <cell r="S27">
            <v>1858.9</v>
          </cell>
        </row>
        <row r="28">
          <cell r="A28">
            <v>3038</v>
          </cell>
          <cell r="B28" t="str">
            <v>LV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2106.98</v>
          </cell>
          <cell r="P28">
            <v>2106.98</v>
          </cell>
        </row>
        <row r="29">
          <cell r="A29">
            <v>3041</v>
          </cell>
          <cell r="B29" t="str">
            <v>Engy</v>
          </cell>
          <cell r="P29">
            <v>0</v>
          </cell>
          <cell r="R29">
            <v>3542426.95</v>
          </cell>
          <cell r="S29">
            <v>59649.09</v>
          </cell>
        </row>
        <row r="30">
          <cell r="A30">
            <v>3043</v>
          </cell>
          <cell r="B30" t="str">
            <v>WMS</v>
          </cell>
          <cell r="P30">
            <v>0</v>
          </cell>
          <cell r="Q30" t="e">
            <v>#REF!</v>
          </cell>
          <cell r="R30">
            <v>-132524.57</v>
          </cell>
          <cell r="S30">
            <v>33.130000000000003</v>
          </cell>
        </row>
        <row r="31">
          <cell r="A31">
            <v>3044</v>
          </cell>
          <cell r="B31" t="str">
            <v>TNS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P31">
            <v>0</v>
          </cell>
          <cell r="Q31">
            <v>0</v>
          </cell>
          <cell r="R31">
            <v>-615107.65</v>
          </cell>
        </row>
        <row r="32">
          <cell r="A32">
            <v>3045</v>
          </cell>
          <cell r="B32" t="str">
            <v>TC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P32">
            <v>0</v>
          </cell>
        </row>
        <row r="33">
          <cell r="A33">
            <v>3046</v>
          </cell>
          <cell r="B33" t="str">
            <v>RRA</v>
          </cell>
          <cell r="P33">
            <v>0</v>
          </cell>
        </row>
        <row r="34">
          <cell r="A34">
            <v>3051</v>
          </cell>
          <cell r="B34" t="str">
            <v>Engy</v>
          </cell>
          <cell r="C34">
            <v>0</v>
          </cell>
          <cell r="P34">
            <v>0</v>
          </cell>
        </row>
        <row r="35">
          <cell r="A35">
            <v>3053</v>
          </cell>
          <cell r="B35" t="str">
            <v>WMS</v>
          </cell>
          <cell r="C35">
            <v>6647.82</v>
          </cell>
          <cell r="D35">
            <v>6475.56</v>
          </cell>
          <cell r="E35">
            <v>5421.41</v>
          </cell>
          <cell r="F35">
            <v>5361.59</v>
          </cell>
          <cell r="G35">
            <v>4556.92</v>
          </cell>
          <cell r="H35">
            <v>4087.58</v>
          </cell>
          <cell r="P35">
            <v>32550.880000000005</v>
          </cell>
        </row>
        <row r="36">
          <cell r="A36">
            <v>3054</v>
          </cell>
          <cell r="B36" t="str">
            <v>TNS</v>
          </cell>
          <cell r="C36">
            <v>4034.43</v>
          </cell>
          <cell r="D36">
            <v>4034.8</v>
          </cell>
          <cell r="E36">
            <v>4051.93</v>
          </cell>
          <cell r="F36">
            <v>4051.92</v>
          </cell>
          <cell r="G36">
            <v>4060.98</v>
          </cell>
          <cell r="H36">
            <v>4210.83</v>
          </cell>
          <cell r="P36">
            <v>24444.89</v>
          </cell>
        </row>
        <row r="37">
          <cell r="A37">
            <v>3055</v>
          </cell>
          <cell r="B37" t="str">
            <v>TC</v>
          </cell>
          <cell r="C37">
            <v>3845.62</v>
          </cell>
          <cell r="D37">
            <v>3845.93</v>
          </cell>
          <cell r="E37">
            <v>3862.25</v>
          </cell>
          <cell r="F37">
            <v>3862.11</v>
          </cell>
          <cell r="G37">
            <v>3870.87</v>
          </cell>
          <cell r="H37">
            <v>3463.81</v>
          </cell>
          <cell r="P37">
            <v>22750.59</v>
          </cell>
          <cell r="Q37" t="e">
            <v>#REF!</v>
          </cell>
          <cell r="R37">
            <v>1978.9</v>
          </cell>
          <cell r="S37">
            <v>6.66</v>
          </cell>
        </row>
        <row r="38">
          <cell r="A38">
            <v>3056</v>
          </cell>
          <cell r="B38" t="str">
            <v>RRA</v>
          </cell>
          <cell r="C38">
            <v>1661.96</v>
          </cell>
          <cell r="D38">
            <v>1618.89</v>
          </cell>
          <cell r="E38">
            <v>1355.35</v>
          </cell>
          <cell r="F38">
            <v>1340.4</v>
          </cell>
          <cell r="G38">
            <v>1139.23</v>
          </cell>
          <cell r="H38">
            <v>1021.9</v>
          </cell>
          <cell r="P38">
            <v>8137.73</v>
          </cell>
          <cell r="R38">
            <v>804863.43</v>
          </cell>
          <cell r="S38">
            <v>-6265.89</v>
          </cell>
        </row>
        <row r="39">
          <cell r="A39">
            <v>3061</v>
          </cell>
          <cell r="B39" t="str">
            <v>Engy</v>
          </cell>
          <cell r="C39">
            <v>712.56</v>
          </cell>
          <cell r="D39">
            <v>571.85</v>
          </cell>
          <cell r="E39">
            <v>681.95</v>
          </cell>
          <cell r="F39">
            <v>589.29999999999995</v>
          </cell>
          <cell r="G39">
            <v>667.05</v>
          </cell>
          <cell r="H39">
            <v>680.11</v>
          </cell>
          <cell r="P39">
            <v>3902.82</v>
          </cell>
          <cell r="R39">
            <v>1047419.82</v>
          </cell>
          <cell r="S39">
            <v>26293.22</v>
          </cell>
        </row>
        <row r="40">
          <cell r="A40">
            <v>3063</v>
          </cell>
          <cell r="B40" t="str">
            <v>WMS</v>
          </cell>
          <cell r="C40">
            <v>67.06</v>
          </cell>
          <cell r="D40">
            <v>53.9</v>
          </cell>
          <cell r="E40">
            <v>62.79</v>
          </cell>
          <cell r="F40">
            <v>56.33</v>
          </cell>
          <cell r="G40">
            <v>61.17</v>
          </cell>
          <cell r="H40">
            <v>58.02</v>
          </cell>
          <cell r="P40">
            <v>359.27</v>
          </cell>
          <cell r="Q40" t="e">
            <v>#REF!</v>
          </cell>
          <cell r="R40">
            <v>-270483.71000000002</v>
          </cell>
          <cell r="S40">
            <v>-2015.46</v>
          </cell>
        </row>
        <row r="41">
          <cell r="A41">
            <v>3064</v>
          </cell>
          <cell r="B41" t="str">
            <v>TNS</v>
          </cell>
          <cell r="C41">
            <v>12.64</v>
          </cell>
          <cell r="D41">
            <v>10.17</v>
          </cell>
          <cell r="E41">
            <v>11.84</v>
          </cell>
          <cell r="F41">
            <v>10.62</v>
          </cell>
          <cell r="G41">
            <v>11.53</v>
          </cell>
          <cell r="H41">
            <v>11.44</v>
          </cell>
          <cell r="P41">
            <v>68.240000000000009</v>
          </cell>
          <cell r="Q41">
            <v>10.62</v>
          </cell>
          <cell r="R41">
            <v>-234739.75</v>
          </cell>
        </row>
        <row r="42">
          <cell r="A42">
            <v>3065</v>
          </cell>
          <cell r="B42" t="str">
            <v>TC</v>
          </cell>
          <cell r="C42">
            <v>11.92</v>
          </cell>
          <cell r="D42">
            <v>9.59</v>
          </cell>
          <cell r="E42">
            <v>11.17</v>
          </cell>
          <cell r="F42">
            <v>10.02</v>
          </cell>
          <cell r="G42">
            <v>10.88</v>
          </cell>
          <cell r="H42">
            <v>9.48</v>
          </cell>
          <cell r="P42">
            <v>63.06</v>
          </cell>
        </row>
        <row r="43">
          <cell r="A43">
            <v>3066</v>
          </cell>
          <cell r="B43" t="str">
            <v>RRA</v>
          </cell>
          <cell r="C43">
            <v>16.89</v>
          </cell>
          <cell r="D43">
            <v>13.6</v>
          </cell>
          <cell r="E43">
            <v>15.84</v>
          </cell>
          <cell r="F43">
            <v>14.21</v>
          </cell>
          <cell r="G43">
            <v>15.4</v>
          </cell>
          <cell r="H43">
            <v>14.48</v>
          </cell>
          <cell r="P43">
            <v>90.42</v>
          </cell>
        </row>
        <row r="44">
          <cell r="A44">
            <v>3068</v>
          </cell>
          <cell r="B44" t="str">
            <v>LV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0.31</v>
          </cell>
          <cell r="P44">
            <v>0.31</v>
          </cell>
        </row>
        <row r="45">
          <cell r="A45">
            <v>3070</v>
          </cell>
          <cell r="B45" t="str">
            <v>FRP</v>
          </cell>
          <cell r="C45">
            <v>-11787.68</v>
          </cell>
          <cell r="D45">
            <v>-534.78</v>
          </cell>
          <cell r="E45">
            <v>75152.78</v>
          </cell>
          <cell r="F45">
            <v>623992.11</v>
          </cell>
          <cell r="G45">
            <v>-619242.42000000004</v>
          </cell>
          <cell r="H45">
            <v>-256124.2</v>
          </cell>
          <cell r="P45">
            <v>-188544.19000000012</v>
          </cell>
        </row>
        <row r="46">
          <cell r="A46">
            <v>3081</v>
          </cell>
          <cell r="B46" t="str">
            <v>Engy</v>
          </cell>
          <cell r="C46">
            <v>31852.92</v>
          </cell>
          <cell r="D46">
            <v>32769.949999999997</v>
          </cell>
          <cell r="E46">
            <v>32387.18</v>
          </cell>
          <cell r="F46">
            <v>29683.33</v>
          </cell>
          <cell r="G46">
            <v>30800.11</v>
          </cell>
          <cell r="H46">
            <v>35606.019999999997</v>
          </cell>
          <cell r="P46">
            <v>193099.50999999998</v>
          </cell>
        </row>
        <row r="47">
          <cell r="A47">
            <v>3085</v>
          </cell>
          <cell r="B47" t="str">
            <v>TNS</v>
          </cell>
          <cell r="C47">
            <v>1639.24</v>
          </cell>
          <cell r="D47">
            <v>1639.24</v>
          </cell>
          <cell r="E47">
            <v>1649.01</v>
          </cell>
          <cell r="F47">
            <v>1648.99</v>
          </cell>
          <cell r="G47">
            <v>1648.97</v>
          </cell>
          <cell r="H47">
            <v>1692.63</v>
          </cell>
          <cell r="P47">
            <v>9918.0799999999981</v>
          </cell>
        </row>
        <row r="48">
          <cell r="A48">
            <v>3087</v>
          </cell>
          <cell r="B48" t="str">
            <v>TC</v>
          </cell>
          <cell r="C48">
            <v>1571.99</v>
          </cell>
          <cell r="D48">
            <v>1571.99</v>
          </cell>
          <cell r="E48">
            <v>1581.37</v>
          </cell>
          <cell r="F48">
            <v>1581.35</v>
          </cell>
          <cell r="G48">
            <v>1581.33</v>
          </cell>
          <cell r="H48">
            <v>1394.4</v>
          </cell>
          <cell r="P48">
            <v>9282.43</v>
          </cell>
        </row>
        <row r="49">
          <cell r="A49">
            <v>3088</v>
          </cell>
          <cell r="B49" t="str">
            <v>LV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63.64</v>
          </cell>
          <cell r="P49">
            <v>63.64</v>
          </cell>
        </row>
        <row r="50">
          <cell r="A50">
            <v>3201</v>
          </cell>
          <cell r="B50" t="str">
            <v>Engy</v>
          </cell>
          <cell r="C50">
            <v>217896.57</v>
          </cell>
          <cell r="D50">
            <v>-790048.18</v>
          </cell>
          <cell r="E50">
            <v>329053.44</v>
          </cell>
          <cell r="F50">
            <v>-1058444.99</v>
          </cell>
          <cell r="G50">
            <v>512064.59</v>
          </cell>
          <cell r="H50">
            <v>212527.53</v>
          </cell>
          <cell r="P50">
            <v>-576951.04000000004</v>
          </cell>
        </row>
        <row r="51">
          <cell r="A51">
            <v>3203</v>
          </cell>
          <cell r="B51" t="str">
            <v>WMS</v>
          </cell>
          <cell r="C51">
            <v>25266.73</v>
          </cell>
          <cell r="D51">
            <v>-39455.54</v>
          </cell>
          <cell r="E51">
            <v>-5932.53</v>
          </cell>
          <cell r="F51">
            <v>-74388.52</v>
          </cell>
          <cell r="G51">
            <v>49706.32</v>
          </cell>
          <cell r="H51">
            <v>7682.09</v>
          </cell>
          <cell r="P51">
            <v>-37121.449999999997</v>
          </cell>
        </row>
        <row r="52">
          <cell r="A52">
            <v>3205</v>
          </cell>
          <cell r="B52" t="str">
            <v>TNS</v>
          </cell>
          <cell r="C52">
            <v>25752.639999999999</v>
          </cell>
          <cell r="D52">
            <v>-40214.31</v>
          </cell>
          <cell r="E52">
            <v>-6046.61</v>
          </cell>
          <cell r="F52">
            <v>-75819.08</v>
          </cell>
          <cell r="G52">
            <v>64513.52</v>
          </cell>
          <cell r="H52">
            <v>8125.28</v>
          </cell>
          <cell r="P52">
            <v>-23688.560000000005</v>
          </cell>
        </row>
        <row r="53">
          <cell r="A53">
            <v>3207</v>
          </cell>
          <cell r="B53" t="str">
            <v>TC</v>
          </cell>
          <cell r="C53">
            <v>24780.83</v>
          </cell>
          <cell r="D53">
            <v>-38696.79</v>
          </cell>
          <cell r="E53">
            <v>-5818.43</v>
          </cell>
          <cell r="F53">
            <v>-72957.98</v>
          </cell>
          <cell r="G53">
            <v>14122.19</v>
          </cell>
          <cell r="H53">
            <v>6795.69</v>
          </cell>
          <cell r="P53">
            <v>-71774.489999999991</v>
          </cell>
          <cell r="Q53" t="e">
            <v>#REF!</v>
          </cell>
          <cell r="R53">
            <v>54</v>
          </cell>
          <cell r="S53">
            <v>0.5</v>
          </cell>
        </row>
        <row r="54">
          <cell r="A54">
            <v>3208</v>
          </cell>
          <cell r="B54" t="str">
            <v>GA</v>
          </cell>
          <cell r="C54">
            <v>127645.52</v>
          </cell>
          <cell r="D54">
            <v>148627.20000000001</v>
          </cell>
          <cell r="E54">
            <v>118546.23</v>
          </cell>
          <cell r="F54">
            <v>104631.3</v>
          </cell>
          <cell r="G54">
            <v>98092.3</v>
          </cell>
          <cell r="H54">
            <v>133100.51999999999</v>
          </cell>
          <cell r="P54">
            <v>730643.07000000007</v>
          </cell>
        </row>
        <row r="55">
          <cell r="A55">
            <v>3209</v>
          </cell>
          <cell r="B55" t="str">
            <v>RRA</v>
          </cell>
          <cell r="C55">
            <v>6316.6900000000023</v>
          </cell>
          <cell r="D55">
            <v>-9863.8799999999992</v>
          </cell>
          <cell r="E55">
            <v>-1483.14</v>
          </cell>
          <cell r="F55">
            <v>-18597.130000000005</v>
          </cell>
          <cell r="G55">
            <v>12426.58</v>
          </cell>
          <cell r="H55">
            <v>1920.52</v>
          </cell>
          <cell r="P55">
            <v>-9280.3600000000024</v>
          </cell>
          <cell r="R55">
            <v>272220.82</v>
          </cell>
          <cell r="S55">
            <v>-19714.900000000001</v>
          </cell>
        </row>
        <row r="56">
          <cell r="A56">
            <v>3211</v>
          </cell>
          <cell r="B56" t="str">
            <v>Engy</v>
          </cell>
          <cell r="C56">
            <v>-248128.99</v>
          </cell>
          <cell r="D56">
            <v>-24922.07</v>
          </cell>
          <cell r="E56">
            <v>-68273.52</v>
          </cell>
          <cell r="F56">
            <v>-149791.26999999999</v>
          </cell>
          <cell r="G56">
            <v>-32264.13</v>
          </cell>
          <cell r="H56">
            <v>228060.54</v>
          </cell>
          <cell r="P56">
            <v>-295319.43999999994</v>
          </cell>
          <cell r="R56">
            <v>1038715.43</v>
          </cell>
          <cell r="S56">
            <v>-86855.01</v>
          </cell>
        </row>
        <row r="57">
          <cell r="A57">
            <v>3213</v>
          </cell>
          <cell r="B57" t="str">
            <v>WMS</v>
          </cell>
          <cell r="C57">
            <v>-16416.59</v>
          </cell>
          <cell r="D57">
            <v>5139.09</v>
          </cell>
          <cell r="E57">
            <v>-15150.84</v>
          </cell>
          <cell r="F57">
            <v>-9453.61</v>
          </cell>
          <cell r="G57">
            <v>405.83</v>
          </cell>
          <cell r="H57">
            <v>15174.12</v>
          </cell>
          <cell r="P57">
            <v>-20301.999999999993</v>
          </cell>
          <cell r="Q57" t="e">
            <v>#REF!</v>
          </cell>
          <cell r="R57">
            <v>-55019.61</v>
          </cell>
          <cell r="S57">
            <v>11104.47</v>
          </cell>
        </row>
        <row r="58">
          <cell r="A58">
            <v>3215</v>
          </cell>
          <cell r="B58" t="str">
            <v>TNS</v>
          </cell>
          <cell r="C58">
            <v>-15469.49</v>
          </cell>
          <cell r="D58">
            <v>4842.6000000000004</v>
          </cell>
          <cell r="E58">
            <v>-14276.74</v>
          </cell>
          <cell r="F58">
            <v>-8908.2099999999991</v>
          </cell>
          <cell r="G58">
            <v>4314.2</v>
          </cell>
          <cell r="H58">
            <v>14882.3</v>
          </cell>
          <cell r="P58">
            <v>-14615.339999999997</v>
          </cell>
          <cell r="Q58">
            <v>-8908.2099999999991</v>
          </cell>
          <cell r="R58">
            <v>-84628.56</v>
          </cell>
        </row>
        <row r="59">
          <cell r="A59">
            <v>3217</v>
          </cell>
          <cell r="B59" t="str">
            <v>TC</v>
          </cell>
          <cell r="C59">
            <v>-14838.08</v>
          </cell>
          <cell r="D59">
            <v>4644.95</v>
          </cell>
          <cell r="E59">
            <v>-13694.02</v>
          </cell>
          <cell r="F59">
            <v>-8544.61</v>
          </cell>
          <cell r="G59">
            <v>-9462.67</v>
          </cell>
          <cell r="H59">
            <v>12256.02</v>
          </cell>
          <cell r="P59">
            <v>-29638.41</v>
          </cell>
        </row>
        <row r="60">
          <cell r="A60">
            <v>3218</v>
          </cell>
          <cell r="B60" t="str">
            <v>GA</v>
          </cell>
          <cell r="C60">
            <v>115359.81</v>
          </cell>
          <cell r="D60">
            <v>73951.38</v>
          </cell>
          <cell r="E60">
            <v>99721.82</v>
          </cell>
          <cell r="F60">
            <v>52519.199999999997</v>
          </cell>
          <cell r="G60">
            <v>93594.71</v>
          </cell>
          <cell r="H60">
            <v>79754.06</v>
          </cell>
          <cell r="P60">
            <v>514900.98000000004</v>
          </cell>
        </row>
        <row r="61">
          <cell r="A61">
            <v>3219</v>
          </cell>
          <cell r="B61" t="str">
            <v>RRA</v>
          </cell>
          <cell r="C61">
            <v>-4104.1499999999978</v>
          </cell>
          <cell r="D61">
            <v>1284.77</v>
          </cell>
          <cell r="E61">
            <v>-3787.7</v>
          </cell>
          <cell r="F61">
            <v>-2363.41</v>
          </cell>
          <cell r="G61">
            <v>101.46</v>
          </cell>
          <cell r="H61">
            <v>3793.53</v>
          </cell>
          <cell r="P61">
            <v>-5075.4999999999982</v>
          </cell>
        </row>
        <row r="62">
          <cell r="A62">
            <v>3221</v>
          </cell>
          <cell r="B62" t="str">
            <v>Engy</v>
          </cell>
          <cell r="C62">
            <v>-103293.68</v>
          </cell>
          <cell r="D62">
            <v>-78627.78</v>
          </cell>
          <cell r="E62">
            <v>-365231.82</v>
          </cell>
          <cell r="F62">
            <v>-64114.55</v>
          </cell>
          <cell r="G62">
            <v>432809.13</v>
          </cell>
          <cell r="H62">
            <v>28142.53</v>
          </cell>
          <cell r="P62">
            <v>-150316.17000000007</v>
          </cell>
        </row>
        <row r="63">
          <cell r="A63">
            <v>3223</v>
          </cell>
          <cell r="B63" t="str">
            <v>WMS</v>
          </cell>
          <cell r="C63">
            <v>-11930.01</v>
          </cell>
          <cell r="D63">
            <v>-943.88</v>
          </cell>
          <cell r="E63">
            <v>-12227.35</v>
          </cell>
          <cell r="F63">
            <v>-12211.16</v>
          </cell>
          <cell r="G63">
            <v>13834.88</v>
          </cell>
          <cell r="H63">
            <v>3978.79</v>
          </cell>
          <cell r="P63">
            <v>-19498.729999999996</v>
          </cell>
        </row>
        <row r="64">
          <cell r="A64">
            <v>3225</v>
          </cell>
          <cell r="B64" t="str">
            <v>TNS</v>
          </cell>
          <cell r="C64">
            <v>-15037.65</v>
          </cell>
          <cell r="D64">
            <v>12131.94</v>
          </cell>
          <cell r="E64">
            <v>-9969.82</v>
          </cell>
          <cell r="F64">
            <v>6932.83</v>
          </cell>
          <cell r="G64">
            <v>19974.27</v>
          </cell>
          <cell r="H64">
            <v>-8893.14</v>
          </cell>
          <cell r="P64">
            <v>5138.4300000000021</v>
          </cell>
          <cell r="Q64" t="e">
            <v>#REF!</v>
          </cell>
          <cell r="R64">
            <v>3.75</v>
          </cell>
        </row>
        <row r="65">
          <cell r="A65">
            <v>3226</v>
          </cell>
          <cell r="B65" t="str">
            <v>GA</v>
          </cell>
          <cell r="C65">
            <v>-252695.26</v>
          </cell>
          <cell r="D65">
            <v>-6915.95</v>
          </cell>
          <cell r="E65">
            <v>94387.93</v>
          </cell>
          <cell r="F65">
            <v>217215.79</v>
          </cell>
          <cell r="G65">
            <v>-141857.81</v>
          </cell>
          <cell r="H65">
            <v>-287089.83</v>
          </cell>
          <cell r="P65">
            <v>-376955.13</v>
          </cell>
        </row>
        <row r="66">
          <cell r="A66">
            <v>3227</v>
          </cell>
          <cell r="B66" t="str">
            <v>TC</v>
          </cell>
          <cell r="C66">
            <v>-14228.43</v>
          </cell>
          <cell r="D66">
            <v>10929.36</v>
          </cell>
          <cell r="E66">
            <v>-7777.08</v>
          </cell>
          <cell r="F66">
            <v>6235.75</v>
          </cell>
          <cell r="G66">
            <v>-12088.09</v>
          </cell>
          <cell r="H66">
            <v>-11587.22</v>
          </cell>
          <cell r="P66">
            <v>-28515.71</v>
          </cell>
          <cell r="R66">
            <v>61512.97</v>
          </cell>
        </row>
        <row r="67">
          <cell r="A67">
            <v>3228</v>
          </cell>
          <cell r="B67" t="str">
            <v>GA</v>
          </cell>
          <cell r="C67">
            <v>1669073.63</v>
          </cell>
          <cell r="D67">
            <v>1330740.3999999999</v>
          </cell>
          <cell r="E67">
            <v>1485366.34</v>
          </cell>
          <cell r="F67">
            <v>1211229.17</v>
          </cell>
          <cell r="G67">
            <v>1834821.01</v>
          </cell>
          <cell r="H67">
            <v>1515584.48</v>
          </cell>
          <cell r="P67">
            <v>9046815.0299999993</v>
          </cell>
          <cell r="R67">
            <v>58226.15</v>
          </cell>
        </row>
        <row r="68">
          <cell r="A68">
            <v>3229</v>
          </cell>
          <cell r="B68" t="str">
            <v>RRA</v>
          </cell>
          <cell r="C68">
            <v>-2982.5299999999988</v>
          </cell>
          <cell r="D68">
            <v>-235.9699999999998</v>
          </cell>
          <cell r="E68">
            <v>-3056.83</v>
          </cell>
          <cell r="F68">
            <v>-3052.75</v>
          </cell>
          <cell r="G68">
            <v>3458.71</v>
          </cell>
          <cell r="H68">
            <v>994.68</v>
          </cell>
          <cell r="P68">
            <v>-4874.6899999999978</v>
          </cell>
          <cell r="Q68">
            <v>-3052.75</v>
          </cell>
          <cell r="R68">
            <v>-9980.16</v>
          </cell>
        </row>
        <row r="69">
          <cell r="A69">
            <v>3231</v>
          </cell>
          <cell r="B69" t="str">
            <v>Engy</v>
          </cell>
          <cell r="C69">
            <v>21812.66</v>
          </cell>
          <cell r="D69">
            <v>-24139.01</v>
          </cell>
          <cell r="E69">
            <v>-36032.29</v>
          </cell>
          <cell r="F69">
            <v>19730.84</v>
          </cell>
          <cell r="G69">
            <v>88812.89</v>
          </cell>
          <cell r="H69">
            <v>-21281.08</v>
          </cell>
          <cell r="P69">
            <v>48904.009999999995</v>
          </cell>
        </row>
        <row r="70">
          <cell r="A70">
            <v>3233</v>
          </cell>
          <cell r="B70" t="str">
            <v>WMS</v>
          </cell>
          <cell r="C70">
            <v>2524.6</v>
          </cell>
          <cell r="D70">
            <v>-1741.79</v>
          </cell>
          <cell r="E70">
            <v>3878.68</v>
          </cell>
          <cell r="F70">
            <v>-134.96</v>
          </cell>
          <cell r="G70">
            <v>1755.75</v>
          </cell>
          <cell r="H70">
            <v>-2220.7800000000002</v>
          </cell>
          <cell r="P70">
            <v>4061.4999999999995</v>
          </cell>
        </row>
        <row r="71">
          <cell r="A71">
            <v>3234</v>
          </cell>
          <cell r="B71" t="str">
            <v>TNS</v>
          </cell>
          <cell r="C71">
            <v>1590.61</v>
          </cell>
          <cell r="D71">
            <v>-1140.79</v>
          </cell>
          <cell r="E71">
            <v>-1308.24</v>
          </cell>
          <cell r="F71">
            <v>2791.68</v>
          </cell>
          <cell r="G71">
            <v>4962.96</v>
          </cell>
          <cell r="H71">
            <v>-5208.71</v>
          </cell>
          <cell r="P71">
            <v>1687.5099999999993</v>
          </cell>
        </row>
        <row r="72">
          <cell r="A72">
            <v>3235</v>
          </cell>
          <cell r="B72" t="str">
            <v>TC</v>
          </cell>
          <cell r="C72">
            <v>2763.96</v>
          </cell>
          <cell r="D72">
            <v>-1351.41</v>
          </cell>
          <cell r="E72">
            <v>450.5</v>
          </cell>
          <cell r="F72">
            <v>82.88</v>
          </cell>
          <cell r="G72">
            <v>-1016.25</v>
          </cell>
          <cell r="H72">
            <v>-6310.45</v>
          </cell>
          <cell r="P72">
            <v>-5380.77</v>
          </cell>
        </row>
        <row r="73">
          <cell r="A73">
            <v>3236</v>
          </cell>
          <cell r="B73" t="str">
            <v>RRA</v>
          </cell>
          <cell r="C73">
            <v>631.16</v>
          </cell>
          <cell r="D73">
            <v>-435.45</v>
          </cell>
          <cell r="E73">
            <v>969.67</v>
          </cell>
          <cell r="F73">
            <v>-33.729999999999997</v>
          </cell>
          <cell r="G73">
            <v>438.93</v>
          </cell>
          <cell r="H73">
            <v>-555.19000000000005</v>
          </cell>
          <cell r="P73">
            <v>1015.3899999999999</v>
          </cell>
        </row>
        <row r="74">
          <cell r="A74">
            <v>3238</v>
          </cell>
          <cell r="B74" t="str">
            <v>GA</v>
          </cell>
          <cell r="C74">
            <v>473690.11</v>
          </cell>
          <cell r="D74">
            <v>388530.98</v>
          </cell>
          <cell r="E74">
            <v>406354.76</v>
          </cell>
          <cell r="F74">
            <v>361696.64</v>
          </cell>
          <cell r="G74">
            <v>598131.49</v>
          </cell>
          <cell r="H74">
            <v>477364.38</v>
          </cell>
          <cell r="P74">
            <v>2705768.3600000003</v>
          </cell>
          <cell r="Q74">
            <v>361696.64</v>
          </cell>
          <cell r="R74">
            <v>14432</v>
          </cell>
        </row>
        <row r="75">
          <cell r="A75">
            <v>3239</v>
          </cell>
          <cell r="B75" t="str">
            <v>GA</v>
          </cell>
          <cell r="C75">
            <v>-85005.3</v>
          </cell>
          <cell r="D75">
            <v>12741.19</v>
          </cell>
          <cell r="E75">
            <v>-22283.8</v>
          </cell>
          <cell r="F75">
            <v>140143.39000000001</v>
          </cell>
          <cell r="G75">
            <v>-1762.33</v>
          </cell>
          <cell r="H75">
            <v>-175016.55</v>
          </cell>
          <cell r="P75">
            <v>-131183.39999999997</v>
          </cell>
        </row>
        <row r="76">
          <cell r="A76">
            <v>3241</v>
          </cell>
          <cell r="B76" t="str">
            <v>Engy</v>
          </cell>
          <cell r="P76">
            <v>0</v>
          </cell>
          <cell r="R76">
            <v>11791.52</v>
          </cell>
        </row>
        <row r="77">
          <cell r="A77">
            <v>3243</v>
          </cell>
          <cell r="B77" t="str">
            <v>WMS</v>
          </cell>
          <cell r="P77">
            <v>0</v>
          </cell>
          <cell r="R77">
            <v>724.55</v>
          </cell>
        </row>
        <row r="78">
          <cell r="A78">
            <v>3244</v>
          </cell>
          <cell r="B78" t="str">
            <v>TNS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P78">
            <v>0</v>
          </cell>
        </row>
        <row r="79">
          <cell r="A79">
            <v>3245</v>
          </cell>
          <cell r="B79" t="str">
            <v>TC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P79">
            <v>0</v>
          </cell>
        </row>
        <row r="80">
          <cell r="A80">
            <v>3246</v>
          </cell>
          <cell r="B80" t="str">
            <v>RRA</v>
          </cell>
          <cell r="P80">
            <v>0</v>
          </cell>
        </row>
        <row r="81">
          <cell r="A81">
            <v>3248</v>
          </cell>
          <cell r="B81" t="str">
            <v>GA</v>
          </cell>
          <cell r="P81">
            <v>0</v>
          </cell>
        </row>
        <row r="82">
          <cell r="A82">
            <v>3258</v>
          </cell>
          <cell r="B82" t="str">
            <v>GA</v>
          </cell>
          <cell r="C82">
            <v>48580.26</v>
          </cell>
          <cell r="D82">
            <v>37359.019999999997</v>
          </cell>
          <cell r="E82">
            <v>34196.639999999999</v>
          </cell>
          <cell r="F82">
            <v>27117.279999999999</v>
          </cell>
          <cell r="G82">
            <v>40048.36</v>
          </cell>
          <cell r="H82">
            <v>26805.13</v>
          </cell>
          <cell r="P82">
            <v>214106.69</v>
          </cell>
        </row>
        <row r="83">
          <cell r="A83">
            <v>3268</v>
          </cell>
          <cell r="B83" t="str">
            <v>GA</v>
          </cell>
          <cell r="C83">
            <v>14.11</v>
          </cell>
          <cell r="D83">
            <v>11.71</v>
          </cell>
          <cell r="E83">
            <v>1.19</v>
          </cell>
          <cell r="F83">
            <v>10.96</v>
          </cell>
          <cell r="G83">
            <v>1.58</v>
          </cell>
          <cell r="H83">
            <v>12.35</v>
          </cell>
          <cell r="P83">
            <v>51.9</v>
          </cell>
          <cell r="Q83">
            <v>10.96</v>
          </cell>
          <cell r="R83">
            <v>103.95</v>
          </cell>
        </row>
        <row r="84">
          <cell r="A84">
            <v>3278</v>
          </cell>
          <cell r="B84" t="str">
            <v>GA</v>
          </cell>
          <cell r="C84">
            <v>98.36</v>
          </cell>
          <cell r="D84">
            <v>77.64</v>
          </cell>
          <cell r="E84">
            <v>84.89</v>
          </cell>
          <cell r="F84">
            <v>68.09</v>
          </cell>
          <cell r="G84">
            <v>118.29</v>
          </cell>
          <cell r="H84">
            <v>87.02</v>
          </cell>
          <cell r="P84">
            <v>534.29000000000008</v>
          </cell>
        </row>
        <row r="85">
          <cell r="P85">
            <v>0</v>
          </cell>
          <cell r="Q85">
            <v>28229.72</v>
          </cell>
        </row>
        <row r="86">
          <cell r="A86">
            <v>3908</v>
          </cell>
          <cell r="B86" t="str">
            <v>WAP to Retailers</v>
          </cell>
          <cell r="C86">
            <v>1038336.75</v>
          </cell>
          <cell r="D86">
            <v>1012648.69</v>
          </cell>
          <cell r="E86">
            <v>1057814.22</v>
          </cell>
          <cell r="F86">
            <v>758398.37</v>
          </cell>
          <cell r="G86">
            <v>798100.35</v>
          </cell>
          <cell r="H86">
            <v>1176671.5</v>
          </cell>
          <cell r="P86">
            <v>5841969.8799999999</v>
          </cell>
        </row>
        <row r="87">
          <cell r="P87">
            <v>0</v>
          </cell>
        </row>
        <row r="88">
          <cell r="C88">
            <v>10579693.859999998</v>
          </cell>
          <cell r="D88">
            <v>9938935.8000000007</v>
          </cell>
          <cell r="E88">
            <v>11004668.41</v>
          </cell>
          <cell r="F88">
            <v>9161337.0599999968</v>
          </cell>
          <cell r="G88">
            <v>10187444.600000001</v>
          </cell>
          <cell r="H88">
            <v>11084352.119999999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61956431.849999994</v>
          </cell>
          <cell r="Q88">
            <v>103862030</v>
          </cell>
        </row>
      </sheetData>
      <sheetData sheetId="5">
        <row r="27">
          <cell r="C27">
            <v>7338822.2700000005</v>
          </cell>
          <cell r="D27">
            <v>6572981.1800000006</v>
          </cell>
          <cell r="E27">
            <v>6787132.7800000003</v>
          </cell>
          <cell r="F27">
            <v>5379805.2699999996</v>
          </cell>
          <cell r="G27">
            <v>6999735.3600000003</v>
          </cell>
          <cell r="H27">
            <v>7207919.6799999997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C28">
            <v>2232654.91</v>
          </cell>
          <cell r="D28">
            <v>550596.99</v>
          </cell>
          <cell r="E28">
            <v>3333728.52</v>
          </cell>
          <cell r="F28">
            <v>1580011.61</v>
          </cell>
          <cell r="G28">
            <v>1649797.03</v>
          </cell>
          <cell r="H28">
            <v>1092653.96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C29">
            <v>562487.6</v>
          </cell>
          <cell r="D29">
            <v>456864.07999999996</v>
          </cell>
          <cell r="E29">
            <v>500113.49</v>
          </cell>
          <cell r="F29">
            <v>533392.16</v>
          </cell>
          <cell r="G29">
            <v>467894.41</v>
          </cell>
          <cell r="H29">
            <v>593501.81999999995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693887.25</v>
          </cell>
          <cell r="D30">
            <v>737651.77</v>
          </cell>
          <cell r="E30">
            <v>660798.89</v>
          </cell>
          <cell r="F30">
            <v>614697.54</v>
          </cell>
          <cell r="G30">
            <v>863411.49</v>
          </cell>
          <cell r="H30">
            <v>907849.01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559804.56000000006</v>
          </cell>
          <cell r="D31">
            <v>663818.09000000008</v>
          </cell>
          <cell r="E31">
            <v>531648.47</v>
          </cell>
          <cell r="F31">
            <v>510029.03</v>
          </cell>
          <cell r="G31">
            <v>726359.40999999992</v>
          </cell>
          <cell r="H31">
            <v>712951.98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179992.11</v>
          </cell>
          <cell r="D32">
            <v>140926.39000000001</v>
          </cell>
          <cell r="E32">
            <v>184787.62</v>
          </cell>
          <cell r="F32">
            <v>146748.38</v>
          </cell>
          <cell r="G32">
            <v>162709.92000000001</v>
          </cell>
          <cell r="H32">
            <v>186129.8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20314.990000000002</v>
          </cell>
          <cell r="D33">
            <v>24919.8</v>
          </cell>
          <cell r="E33">
            <v>23005.919999999998</v>
          </cell>
          <cell r="F33">
            <v>22074.98</v>
          </cell>
          <cell r="G33">
            <v>37024.71</v>
          </cell>
          <cell r="H33">
            <v>46215.65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DC Info"/>
      <sheetName val="Index"/>
      <sheetName val="COS Flowchart"/>
      <sheetName val="List of Key References"/>
      <sheetName val="App.2-AA_Capital Projects"/>
      <sheetName val="App.2-AB_Capital Expenditures"/>
      <sheetName val="App. 2-AC_Customer Engagement"/>
      <sheetName val="App.2-B_Acct Instructions"/>
      <sheetName val="App.2-BA_Fixed Asset Cont"/>
      <sheetName val="Appendix 2-BB Service Life  "/>
      <sheetName val="App.2-CA_OldCGAAP_DepExp_2012"/>
      <sheetName val="App.2-CB_NewCGAAP_DepExp_2012"/>
      <sheetName val="App.2-CC_NewCGAAP_DepExp_2013"/>
      <sheetName val="App.2-CD_MIFRS_DepExp_2014"/>
      <sheetName val="App.2-CE_MIFRS_DepExp_2015"/>
      <sheetName val="App.2-CF_MIFRS_DepExp_2016"/>
      <sheetName val="App.2-CG_OldCGAAP_DepExp_2013"/>
      <sheetName val="App.2-CH_NewCGAAP_DepExp_2013"/>
      <sheetName val="App.2-CI_MIFRS_DepExp_2014"/>
      <sheetName val="App.2-CJ MIFRS_DepExp_2015"/>
      <sheetName val="App.2-CK MIFRS_DepExp_2016"/>
      <sheetName val="App.2-D_Overhead"/>
      <sheetName val="App.2-EA_Account 1575 (2015)"/>
      <sheetName val="App.2-EB_Account 1576 (2012)"/>
      <sheetName val="App.2-EC_Account 1576 (2013)"/>
      <sheetName val="App.2-FA Proposed REG Invest."/>
      <sheetName val="App.2-FB Calc of REG Improvemnt"/>
      <sheetName val="App.2-FC Calc of REG Expansion"/>
      <sheetName val="App.2-G SQI"/>
      <sheetName val="App.2-H_Other_Oper_Rev"/>
      <sheetName val="App_2-I LF_CDM"/>
      <sheetName val="App.2-IA_Act_Frcst_Data"/>
      <sheetName val="App.2-JA_OM&amp;A_Summary_Analys"/>
      <sheetName val="App.2-JB_OM&amp;A_Cost _Drivers"/>
      <sheetName val="App.2-JC_OMA Programs"/>
      <sheetName val="App.2-K_Employee Costs"/>
      <sheetName val="App.2-L_OM&amp;A_per_Cust_FTEE"/>
      <sheetName val="App.2-M_Regulatory_Costs"/>
      <sheetName val="App.2-N_Corp_Cost_Allocation"/>
      <sheetName val="App.2-OA Capital Structure"/>
      <sheetName val="App.2-OB_Debt Instruments"/>
      <sheetName val="App.2-P_Cost_Allocation"/>
      <sheetName val="App.2-PA_Res_Rate_Design"/>
      <sheetName val="App.2-Q_Cost of Serv. Emb. Dx"/>
      <sheetName val="App.2-R_Loss Factors"/>
      <sheetName val="App.2-S_Stranded Meters"/>
      <sheetName val="App.2-TA_1592_Tax_Variance"/>
      <sheetName val="App.2-TB_1592_HST-OVAT"/>
      <sheetName val="App.2-U_IFRS Transition Costs"/>
      <sheetName val="App.2-V_Rev_Reconciliation"/>
      <sheetName val="App.2-W_Bill Impacts"/>
      <sheetName val="App.2-W_Bill Impacts_hidden"/>
      <sheetName val="App.2-Y_MIFRS Summary Impacts"/>
      <sheetName val="App. 2-Z_Tariff"/>
      <sheetName val="lists"/>
      <sheetName val="lists2"/>
      <sheetName val="Sheet19"/>
    </sheetNames>
    <sheetDataSet>
      <sheetData sheetId="0">
        <row r="3">
          <cell r="AA3" t="str">
            <v>Algoma Power Inc.</v>
          </cell>
        </row>
        <row r="4">
          <cell r="AA4" t="str">
            <v>Atikokan Hydro Inc.</v>
          </cell>
        </row>
        <row r="5">
          <cell r="AA5" t="str">
            <v>Attawapiskat Power Corporation</v>
          </cell>
        </row>
        <row r="6">
          <cell r="AA6" t="str">
            <v>Bluewater Power Distribution Corporation</v>
          </cell>
        </row>
        <row r="7">
          <cell r="AA7" t="str">
            <v>Brant County Power Inc.</v>
          </cell>
        </row>
        <row r="8">
          <cell r="AA8" t="str">
            <v>Brantford Power Inc.</v>
          </cell>
        </row>
        <row r="9">
          <cell r="AA9" t="str">
            <v>Burlington Hydro Inc.</v>
          </cell>
        </row>
        <row r="10">
          <cell r="AA10" t="str">
            <v>Cambridge and North Dumfries Hydro Inc.</v>
          </cell>
        </row>
        <row r="11">
          <cell r="AA11" t="str">
            <v>Canadian Niagara Power Inc.</v>
          </cell>
        </row>
        <row r="12">
          <cell r="AA12" t="str">
            <v>Centre Wellington Hydro Ltd.</v>
          </cell>
        </row>
        <row r="13">
          <cell r="AA13" t="str">
            <v>Chapleau Public Utilities Corporation</v>
          </cell>
        </row>
        <row r="14">
          <cell r="AA14" t="str">
            <v>COLLUS PowerStream Corp.</v>
          </cell>
        </row>
        <row r="15">
          <cell r="AA15" t="str">
            <v>Cooperative Hydro Embrun Inc.</v>
          </cell>
        </row>
        <row r="16">
          <cell r="E16">
            <v>0</v>
          </cell>
          <cell r="AA16" t="str">
            <v>E.L.K. Energy Inc.</v>
          </cell>
        </row>
        <row r="17">
          <cell r="AA17" t="str">
            <v>Enersource Hydro Mississauga Inc.</v>
          </cell>
        </row>
        <row r="18">
          <cell r="AA18" t="str">
            <v>Entegrus Powerlines Inc.</v>
          </cell>
        </row>
        <row r="19">
          <cell r="AA19" t="str">
            <v>EnWin Utilities Ltd.</v>
          </cell>
        </row>
        <row r="20">
          <cell r="AA20" t="str">
            <v>Erie Thames Powerlines Corporation</v>
          </cell>
        </row>
        <row r="21">
          <cell r="AA21" t="str">
            <v>Espanola Regional Hydro Distribution Corporation</v>
          </cell>
        </row>
        <row r="22">
          <cell r="AA22" t="str">
            <v>Essex Powerlines Corporation</v>
          </cell>
        </row>
        <row r="23">
          <cell r="AA23" t="str">
            <v>Festival Hydro Inc.</v>
          </cell>
        </row>
        <row r="24">
          <cell r="E24">
            <v>2016</v>
          </cell>
          <cell r="AA24" t="str">
            <v>Fort Albany Power Corporation</v>
          </cell>
        </row>
        <row r="25">
          <cell r="AA25" t="str">
            <v>Fort Frances Power Corporation</v>
          </cell>
        </row>
        <row r="26">
          <cell r="E26">
            <v>2015</v>
          </cell>
          <cell r="AA26" t="str">
            <v>Greater Sudbury Hydro Inc.</v>
          </cell>
        </row>
        <row r="27">
          <cell r="AA27" t="str">
            <v>Grimsby Power Inc.</v>
          </cell>
        </row>
        <row r="28">
          <cell r="E28">
            <v>2011</v>
          </cell>
          <cell r="AA28" t="str">
            <v>Guelph Hydro Electric Systems Inc.</v>
          </cell>
        </row>
        <row r="29">
          <cell r="AA29" t="str">
            <v>Haldimand County Hydro Inc.</v>
          </cell>
        </row>
        <row r="30">
          <cell r="AA30" t="str">
            <v>Halton Hills Hydro Inc.</v>
          </cell>
        </row>
        <row r="31">
          <cell r="AA31" t="str">
            <v>Hearst Power Distribution Company Limited</v>
          </cell>
        </row>
        <row r="32">
          <cell r="AA32" t="str">
            <v>Horizon Utilities Corporation</v>
          </cell>
        </row>
        <row r="33">
          <cell r="AA33" t="str">
            <v>Hydro 2000 Inc.</v>
          </cell>
        </row>
        <row r="34">
          <cell r="AA34" t="str">
            <v>Hydro Hawkesbury Inc.</v>
          </cell>
        </row>
        <row r="35">
          <cell r="AA35" t="str">
            <v>Hydro One Brampton Networks Inc.</v>
          </cell>
        </row>
        <row r="36">
          <cell r="AA36" t="str">
            <v>Hydro One Networks Inc.</v>
          </cell>
        </row>
        <row r="37">
          <cell r="AA37" t="str">
            <v>Hydro One Remote Communities Inc.</v>
          </cell>
        </row>
        <row r="38">
          <cell r="AA38" t="str">
            <v>Hydro Ottawa Limited</v>
          </cell>
        </row>
        <row r="39">
          <cell r="AA39" t="str">
            <v>Innpower Corporation</v>
          </cell>
        </row>
        <row r="40">
          <cell r="AA40" t="str">
            <v>Kashechewan Power Corporation</v>
          </cell>
        </row>
        <row r="41">
          <cell r="AA41" t="str">
            <v>Kenora Hydro Electric Corporation Ltd.</v>
          </cell>
        </row>
        <row r="42">
          <cell r="AA42" t="str">
            <v>Kingston Hydro Corporation</v>
          </cell>
        </row>
        <row r="43">
          <cell r="AA43" t="str">
            <v>Kitchener-Wilmot Hydro Inc.</v>
          </cell>
        </row>
        <row r="44">
          <cell r="AA44" t="str">
            <v>Lakefront Utilities Inc.</v>
          </cell>
        </row>
        <row r="45">
          <cell r="AA45" t="str">
            <v>Lakeland Power Distribution Ltd.</v>
          </cell>
        </row>
        <row r="46">
          <cell r="AA46" t="str">
            <v>London Hydro Inc.</v>
          </cell>
        </row>
        <row r="47">
          <cell r="AA47" t="str">
            <v>Midland Power Utility Corporation</v>
          </cell>
        </row>
        <row r="48">
          <cell r="AA48" t="str">
            <v>Milton Hydro Distribution Inc.</v>
          </cell>
        </row>
        <row r="49">
          <cell r="AA49" t="str">
            <v>Newmarket-Tay Power Distribution Ltd.</v>
          </cell>
        </row>
        <row r="50">
          <cell r="AA50" t="str">
            <v>Niagara Peninsula Energy Inc.</v>
          </cell>
        </row>
        <row r="51">
          <cell r="AA51" t="str">
            <v>Niagara-on-the-Lake Hydro Inc.</v>
          </cell>
        </row>
        <row r="52">
          <cell r="AA52" t="str">
            <v>Norfolk Power Distribution Inc.</v>
          </cell>
        </row>
        <row r="53">
          <cell r="AA53" t="str">
            <v>North Bay Hydro Distribution Limited</v>
          </cell>
        </row>
        <row r="54">
          <cell r="AA54" t="str">
            <v>Northern Ontario Wires Inc.</v>
          </cell>
        </row>
        <row r="55">
          <cell r="AA55" t="str">
            <v>Oakville Hydro Electricity Distribution Inc.</v>
          </cell>
        </row>
        <row r="56">
          <cell r="AA56" t="str">
            <v>Orangeville Hydro Limited</v>
          </cell>
        </row>
        <row r="57">
          <cell r="AA57" t="str">
            <v>Orillia Power Distribution Corporation</v>
          </cell>
        </row>
        <row r="58">
          <cell r="AA58" t="str">
            <v>Oshawa PUC Networks Inc.</v>
          </cell>
        </row>
        <row r="59">
          <cell r="AA59" t="str">
            <v>Ottawa River Power Corporation</v>
          </cell>
        </row>
        <row r="60">
          <cell r="AA60" t="str">
            <v>Peterborough Distribution Incorporated</v>
          </cell>
        </row>
        <row r="61">
          <cell r="AA61" t="str">
            <v>PowerStream Inc.</v>
          </cell>
        </row>
        <row r="62">
          <cell r="AA62" t="str">
            <v>PUC Distribution Inc.</v>
          </cell>
        </row>
        <row r="63">
          <cell r="AA63" t="str">
            <v>Renfrew Hydro Inc.</v>
          </cell>
        </row>
        <row r="64">
          <cell r="AA64" t="str">
            <v>Rideau St. Lawrence Distribution Inc.</v>
          </cell>
        </row>
        <row r="65">
          <cell r="AA65" t="str">
            <v>Sioux Lookout Hydro Inc.</v>
          </cell>
        </row>
        <row r="66">
          <cell r="AA66" t="str">
            <v>St. Thomas Energy Inc.</v>
          </cell>
        </row>
        <row r="67">
          <cell r="AA67" t="str">
            <v>Thunder Bay Hydro Electricity Distribution Inc.</v>
          </cell>
        </row>
        <row r="68">
          <cell r="AA68" t="str">
            <v>Tillsonburg Hydro Inc.</v>
          </cell>
        </row>
        <row r="69">
          <cell r="AA69" t="str">
            <v>Toronto Hydro-Electric System Limited</v>
          </cell>
        </row>
        <row r="70">
          <cell r="AA70" t="str">
            <v>Veridian Connections Inc.</v>
          </cell>
        </row>
        <row r="71">
          <cell r="AA71" t="str">
            <v>Wasaga Distribution Inc.</v>
          </cell>
        </row>
        <row r="72">
          <cell r="AA72" t="str">
            <v>Waterloo North Hydro Inc.</v>
          </cell>
        </row>
        <row r="73">
          <cell r="AA73" t="str">
            <v>Welland Hydro-Electric System Corp.</v>
          </cell>
        </row>
        <row r="74">
          <cell r="AA74" t="str">
            <v>Wellington North Power Inc.</v>
          </cell>
        </row>
        <row r="75">
          <cell r="AA75" t="str">
            <v>West Coast Huron Energy Inc.</v>
          </cell>
        </row>
        <row r="76">
          <cell r="AA76" t="str">
            <v>Westario Power Inc.</v>
          </cell>
        </row>
        <row r="77">
          <cell r="AA77" t="str">
            <v>Whitby Hydro Electric Corporation</v>
          </cell>
        </row>
        <row r="78">
          <cell r="AA78" t="str">
            <v>Woodstock Hydro Services Inc.</v>
          </cell>
        </row>
        <row r="79">
          <cell r="AA79">
            <v>0</v>
          </cell>
        </row>
        <row r="80">
          <cell r="AA80">
            <v>0</v>
          </cell>
        </row>
        <row r="81">
          <cell r="AA81">
            <v>0</v>
          </cell>
        </row>
        <row r="82">
          <cell r="AA82">
            <v>0</v>
          </cell>
        </row>
        <row r="83">
          <cell r="AA83">
            <v>0</v>
          </cell>
        </row>
        <row r="84">
          <cell r="AA84">
            <v>0</v>
          </cell>
        </row>
        <row r="85">
          <cell r="AA85">
            <v>0</v>
          </cell>
        </row>
        <row r="86">
          <cell r="AA86">
            <v>0</v>
          </cell>
        </row>
        <row r="87">
          <cell r="AA87">
            <v>0</v>
          </cell>
        </row>
        <row r="88">
          <cell r="AA88">
            <v>0</v>
          </cell>
        </row>
        <row r="89">
          <cell r="AA89">
            <v>0</v>
          </cell>
        </row>
        <row r="90">
          <cell r="AA90">
            <v>0</v>
          </cell>
        </row>
        <row r="91">
          <cell r="AA91">
            <v>0</v>
          </cell>
        </row>
        <row r="92">
          <cell r="AA92">
            <v>0</v>
          </cell>
        </row>
        <row r="93">
          <cell r="AA93">
            <v>0</v>
          </cell>
        </row>
        <row r="94">
          <cell r="AA94">
            <v>0</v>
          </cell>
        </row>
        <row r="95">
          <cell r="AA95">
            <v>0</v>
          </cell>
        </row>
        <row r="96">
          <cell r="AA96">
            <v>0</v>
          </cell>
        </row>
        <row r="97">
          <cell r="AA97">
            <v>0</v>
          </cell>
        </row>
        <row r="98">
          <cell r="AA98">
            <v>0</v>
          </cell>
        </row>
        <row r="99">
          <cell r="AA9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">
          <cell r="Z1" t="str">
            <v>Account History</v>
          </cell>
          <cell r="AA1" t="str">
            <v>Account set up charge/change of occupancy charge (plus credit agency costs if applicable)</v>
          </cell>
        </row>
        <row r="2">
          <cell r="A2" t="str">
            <v>DISTRIBUTED GENERATION [DGEN]</v>
          </cell>
          <cell r="L2" t="str">
            <v>Total Loss Factor – Primary Metered Customer</v>
          </cell>
          <cell r="N2" t="str">
            <v>$</v>
          </cell>
          <cell r="Z2" t="str">
            <v>Account set up charge/change of occupancy charge</v>
          </cell>
          <cell r="AA2" t="str">
            <v>Administrative Billing Charge</v>
          </cell>
        </row>
        <row r="3">
          <cell r="A3" t="str">
            <v>EMBEDDED DISTRIBUTOR</v>
          </cell>
          <cell r="L3" t="str">
            <v>Total Loss Factor – Primary Metered Customer &lt; 5,000 kW</v>
          </cell>
          <cell r="N3" t="str">
            <v>$/kWh</v>
          </cell>
          <cell r="Z3" t="str">
            <v>Account set up charge/change of occupancy charge (plus credit agency costs if applicable – Residential)</v>
          </cell>
          <cell r="AA3" t="str">
            <v>Bell Canada Pole Rentals</v>
          </cell>
        </row>
        <row r="4">
          <cell r="A4" t="str">
            <v>EMBEDDED DISTRIBUTOR</v>
          </cell>
          <cell r="L4" t="str">
            <v>Total Loss Factor – Primary Metered Customer &gt; 5,000 kW</v>
          </cell>
          <cell r="N4" t="str">
            <v>$/kW</v>
          </cell>
          <cell r="Z4" t="str">
            <v>Account set up charge/change of occupancy charge (plus credit agency costs if applicable)</v>
          </cell>
          <cell r="AA4" t="str">
            <v>Clearance Pole Attachment charge $/pole/year</v>
          </cell>
        </row>
        <row r="5">
          <cell r="A5" t="str">
            <v>FARMS - SINGLE PHASE ENERGY-BILLED [F1]</v>
          </cell>
          <cell r="L5" t="str">
            <v>Total Loss Factor – Secondary Metered Customer</v>
          </cell>
          <cell r="N5" t="str">
            <v>$/kVA</v>
          </cell>
          <cell r="Z5" t="str">
            <v>Arrears certificate</v>
          </cell>
          <cell r="AA5" t="str">
            <v>Collection of account charge – no disconnection</v>
          </cell>
        </row>
        <row r="6">
          <cell r="A6" t="str">
            <v>FARMS - THREE PHASE ENERGY-BILLED [F3]</v>
          </cell>
          <cell r="L6" t="str">
            <v>Total Loss Factor – Secondary Metered Customer &lt; 5,000 kW</v>
          </cell>
          <cell r="Z6" t="str">
            <v>Arrears certificate (credit reference)</v>
          </cell>
          <cell r="AA6" t="str">
            <v>Collection of account charge – no disconnection – after regular hours</v>
          </cell>
        </row>
        <row r="7">
          <cell r="A7" t="str">
            <v>GENERAL SERVICE - COMMERCIAL</v>
          </cell>
          <cell r="L7">
            <v>0</v>
          </cell>
          <cell r="Z7">
            <v>0</v>
          </cell>
          <cell r="AA7">
            <v>0</v>
          </cell>
        </row>
        <row r="8">
          <cell r="A8" t="str">
            <v>GENERAL SERVICE - INSTITUTIONAL</v>
          </cell>
          <cell r="L8" t="str">
            <v>Total Loss Factor – Secondary Metered Customer &gt; 5,000 kW</v>
          </cell>
          <cell r="Z8" t="str">
            <v>Charge to certify cheque</v>
          </cell>
          <cell r="AA8" t="str">
            <v>Collection of account charge – no disconnection - during regular business hours</v>
          </cell>
        </row>
        <row r="9">
          <cell r="A9" t="str">
            <v>GENERAL SERVICE 1,000 TO 2,999 KW</v>
          </cell>
          <cell r="L9" t="str">
            <v>Distribution Loss Factor - Secondary Metered Customer &lt; 5,000 kW</v>
          </cell>
          <cell r="Z9" t="str">
            <v>Collection of Account Charge – No Disconnection</v>
          </cell>
          <cell r="AA9" t="str">
            <v>Collection of account charge – no disconnection – during regular hours</v>
          </cell>
        </row>
        <row r="10">
          <cell r="A10" t="str">
            <v>GENERAL SERVICE 1,000 TO 4,999 KW</v>
          </cell>
          <cell r="L10" t="str">
            <v>Distribution Loss Factor - Secondary Metered Customer &gt; 5,000 kW</v>
          </cell>
          <cell r="Z10" t="str">
            <v>Credit Card Convenience Charge</v>
          </cell>
          <cell r="AA10" t="str">
            <v>Collection/Disconnection/Load Limiter/Reconnection – if in Community</v>
          </cell>
        </row>
        <row r="11">
          <cell r="A11" t="str">
            <v>GENERAL SERVICE 1,000 TO 4,999 KW - INTERVAL METERS</v>
          </cell>
          <cell r="L11" t="str">
            <v>Distribution Loss Factor - Primary Metered Customer &lt; 5,000 kW</v>
          </cell>
          <cell r="Z11" t="str">
            <v>Credit check (plus credit agency costs)</v>
          </cell>
          <cell r="AA11" t="str">
            <v>Credit Card Convenience Charge</v>
          </cell>
        </row>
        <row r="12">
          <cell r="A12" t="str">
            <v>GENERAL SERVICE 1,000 TO 4,999 KW (CO-GENERATION)</v>
          </cell>
          <cell r="L12" t="str">
            <v>Distribution Loss Factor - Primary Metered Customer &gt; 5,000 kW</v>
          </cell>
          <cell r="Z12" t="str">
            <v>Credit reference Letter</v>
          </cell>
          <cell r="AA12" t="str">
            <v>Disconnect/Reconnect at meter – after regular hours</v>
          </cell>
        </row>
        <row r="13">
          <cell r="A13" t="str">
            <v>GENERAL SERVICE 1,500 TO 4,999 KW</v>
          </cell>
          <cell r="L13">
            <v>0</v>
          </cell>
          <cell r="Z13">
            <v>0</v>
          </cell>
          <cell r="AA13">
            <v>0</v>
          </cell>
        </row>
        <row r="14">
          <cell r="A14" t="str">
            <v>GENERAL SERVICE 2,500 TO 4,999 KW</v>
          </cell>
          <cell r="L14" t="str">
            <v>Total Loss Factor - Embedded Distributor</v>
          </cell>
          <cell r="Z14" t="str">
            <v>Credit reference/credit check (plus credit agency costs – General Service)</v>
          </cell>
          <cell r="AA14" t="str">
            <v>Disconnect/Reconnect at meter – during regular hours</v>
          </cell>
        </row>
        <row r="15">
          <cell r="A15" t="str">
            <v>GENERAL SERVICE 3,000 TO 4,999 KW</v>
          </cell>
          <cell r="L15" t="str">
            <v>Total Loss Factor – Embedded Distributor – Hydro One Networks Inc.</v>
          </cell>
          <cell r="Z15" t="str">
            <v>Credit Reference/credit check (plus credit agency costs)</v>
          </cell>
          <cell r="AA15" t="str">
            <v>Disconnect/Reconnect at pole – after regular hours</v>
          </cell>
        </row>
        <row r="16">
          <cell r="A16" t="str">
            <v>GENERAL SERVICE 3,000 TO 4,999 KW - INTERMEDIATE USE</v>
          </cell>
          <cell r="Z16" t="str">
            <v>Dispute Test – Commercial self contained -- MC</v>
          </cell>
          <cell r="AA16" t="str">
            <v>Disconnect/Reconnect at pole – during regular hours</v>
          </cell>
        </row>
        <row r="17">
          <cell r="A17" t="str">
            <v>GENERAL SERVICE 3,000 TO 4,999 KW - INTERVAL METERED</v>
          </cell>
          <cell r="Z17" t="str">
            <v>Dispute Test – Commercial TT -- MC</v>
          </cell>
          <cell r="AA17" t="str">
            <v>Disconnect/Reconnect Charge – At Meter – After Hours</v>
          </cell>
        </row>
        <row r="18">
          <cell r="A18" t="str">
            <v>GENERAL SERVICE 3,000 TO 4,999 KW - TIME OF USE</v>
          </cell>
          <cell r="Z18" t="str">
            <v>Dispute Test – Residential</v>
          </cell>
          <cell r="AA18" t="str">
            <v>Disconnect/Reconnect Charge – At Meter – During Regular Hours</v>
          </cell>
        </row>
        <row r="19">
          <cell r="A19" t="str">
            <v>GENERAL SERVICE 50 TO 1,000 KW</v>
          </cell>
          <cell r="Z19" t="str">
            <v>Duplicate Invoices for previous billing</v>
          </cell>
          <cell r="AA19" t="str">
            <v>Disconnect/Reconnect Charge – At Pole – After Hours</v>
          </cell>
        </row>
        <row r="20">
          <cell r="A20" t="str">
            <v>GENERAL SERVICE 50 TO 1,000 KW - INTERVAL METERS</v>
          </cell>
          <cell r="Z20" t="str">
            <v>Easement Letter</v>
          </cell>
          <cell r="AA20" t="str">
            <v>Disconnect/Reconnect Charge – At Pole – During Regular Hours</v>
          </cell>
        </row>
        <row r="21">
          <cell r="A21" t="str">
            <v>GENERAL SERVICE 50 TO 1,000 KW - NON INTERVAL METERS</v>
          </cell>
          <cell r="Z21" t="str">
            <v>Income Tax Letter</v>
          </cell>
          <cell r="AA21" t="str">
            <v>Disconnect/Reconnect Charges for non payment of account - At Meter After Hours</v>
          </cell>
        </row>
        <row r="22">
          <cell r="A22" t="str">
            <v>GENERAL SERVICE 50 TO 1,499 KW</v>
          </cell>
          <cell r="Z22" t="str">
            <v>Interval Meter Interrogation</v>
          </cell>
          <cell r="AA22" t="str">
            <v>Disconnect/Reconnect charges for non payment of account – at meter after regular hours</v>
          </cell>
        </row>
        <row r="23">
          <cell r="A23" t="str">
            <v>GENERAL SERVICE 50 TO 1,499 KW - INTERVAL METERED</v>
          </cell>
          <cell r="Z23" t="str">
            <v>Interval meter request change</v>
          </cell>
          <cell r="AA23" t="str">
            <v>Disconnect/Reconnect Charges for non payment of account - At Meter During Regular Hours</v>
          </cell>
        </row>
        <row r="24">
          <cell r="A24" t="str">
            <v>GENERAL SERVICE 50 TO 2,499 KW</v>
          </cell>
          <cell r="Z24" t="str">
            <v>Legal letter</v>
          </cell>
          <cell r="AA24" t="str">
            <v>Disconnect/Reconnect charges for non payment of account – at meter during regular hours</v>
          </cell>
        </row>
        <row r="25">
          <cell r="A25" t="str">
            <v>GENERAL SERVICE 50 TO 2,999 KW</v>
          </cell>
          <cell r="Z25" t="str">
            <v>Legal letter charge</v>
          </cell>
          <cell r="AA25" t="str">
            <v>Disconnect/Reconnect charges for non payment of account – at pole after regular hours</v>
          </cell>
        </row>
        <row r="26">
          <cell r="A26" t="str">
            <v>GENERAL SERVICE 50 TO 2,999 KW - INTERVAL METERED</v>
          </cell>
          <cell r="Z26" t="str">
            <v>Meter dispute charge plus Measurement Canada fees (if meter found correct)</v>
          </cell>
          <cell r="AA26" t="str">
            <v>Disconnect/Reconnect charges for non payment of account – at pole during regular hours</v>
          </cell>
        </row>
        <row r="27">
          <cell r="A27" t="str">
            <v>GENERAL SERVICE 50 TO 2,999 KW - TIME OF USE</v>
          </cell>
          <cell r="Z27" t="str">
            <v>Notification charge</v>
          </cell>
          <cell r="AA27" t="str">
            <v>Disconnect/Reconnection for &gt;300 volts - after regular hours</v>
          </cell>
        </row>
        <row r="28">
          <cell r="A28" t="str">
            <v>GENERAL SERVICE 50 TO 4,999 KW</v>
          </cell>
          <cell r="Z28" t="str">
            <v>Pulling Post Dated Cheques</v>
          </cell>
          <cell r="AA28" t="str">
            <v>Disconnect/Reconnection for &gt;300 volts - during regular hours</v>
          </cell>
        </row>
        <row r="29">
          <cell r="A29" t="str">
            <v>GENERAL SERVICE 50 TO 4,999 KW - INTERVAL METERED</v>
          </cell>
          <cell r="Z29" t="str">
            <v>Request for other billing information</v>
          </cell>
          <cell r="AA29" t="str">
            <v>Disposal of Concrete Poles</v>
          </cell>
        </row>
        <row r="30">
          <cell r="A30" t="str">
            <v>GENERAL SERVICE 50 TO 4,999 KW - TIME OF USE</v>
          </cell>
          <cell r="Z30" t="str">
            <v>Returned cheque (plus bank charges)</v>
          </cell>
          <cell r="AA30" t="str">
            <v>Dispute Test – Commercial TT -- MC</v>
          </cell>
        </row>
        <row r="31">
          <cell r="A31" t="str">
            <v>GENERAL SERVICE 50 TO 4,999 KW (COGENERATION)</v>
          </cell>
          <cell r="Z31" t="str">
            <v>Returned cheque charge (plus bank charges)</v>
          </cell>
          <cell r="AA31" t="str">
            <v>Install/Remove load control device – after regular hours</v>
          </cell>
        </row>
        <row r="32">
          <cell r="A32" t="str">
            <v>GENERAL SERVICE 50 TO 4,999 KW (FORMERLY TIME OF USE)</v>
          </cell>
          <cell r="Z32" t="str">
            <v>Special Billing Service (aggregation)</v>
          </cell>
          <cell r="AA32" t="str">
            <v>Install/Remove load control device – during regular hours</v>
          </cell>
        </row>
        <row r="33">
          <cell r="A33" t="str">
            <v>GENERAL SERVICE 50 TO 499 KW</v>
          </cell>
          <cell r="Z33" t="str">
            <v>Special Billing Service (sub-metering charge per meter)</v>
          </cell>
          <cell r="AA33" t="str">
            <v>Interval Meter Interrogation</v>
          </cell>
        </row>
        <row r="34">
          <cell r="A34" t="str">
            <v>GENERAL SERVICE 50 TO 699 KW</v>
          </cell>
          <cell r="Z34" t="str">
            <v>Special meter reads</v>
          </cell>
          <cell r="AA34" t="str">
            <v>Interval Meter Load Management Tool Charge $/month</v>
          </cell>
        </row>
        <row r="35">
          <cell r="A35" t="str">
            <v>GENERAL SERVICE 50 TO 999 KW</v>
          </cell>
          <cell r="Z35" t="str">
            <v>Statement of Account</v>
          </cell>
          <cell r="AA35" t="str">
            <v>Interval meter request change</v>
          </cell>
        </row>
        <row r="36">
          <cell r="A36" t="str">
            <v>GENERAL SERVICE 50 TO 999 KW - INTERVAL METERED</v>
          </cell>
          <cell r="Z36" t="str">
            <v>Unprocessed Payment Charge (plus bank charges)</v>
          </cell>
          <cell r="AA36" t="str">
            <v>Late Payment – per annum</v>
          </cell>
        </row>
        <row r="37">
          <cell r="A37" t="str">
            <v>GENERAL SERVICE 500 TO 4,999 KW</v>
          </cell>
          <cell r="AA37" t="str">
            <v>Late Payment – per month</v>
          </cell>
        </row>
        <row r="38">
          <cell r="A38" t="str">
            <v>GENERAL SERVICE 700 TO 4,999 KW</v>
          </cell>
          <cell r="AA38" t="str">
            <v>Layout fees</v>
          </cell>
        </row>
        <row r="39">
          <cell r="A39" t="str">
            <v>GENERAL SERVICE DEMAND BILLED (50 KW AND ABOVE) [GSD]</v>
          </cell>
          <cell r="AA39" t="str">
            <v>Meter dispute charge plus Measurement Canada fees (if meter found correct)</v>
          </cell>
        </row>
        <row r="40">
          <cell r="A40" t="str">
            <v>GENERAL SERVICE ENERGY BILLED (LESS THAN 50 KW) [GSE-METERED]</v>
          </cell>
          <cell r="AA40" t="str">
            <v>Meter Interrogation Charge</v>
          </cell>
        </row>
        <row r="41">
          <cell r="A41" t="str">
            <v>GENERAL SERVICE ENERGY BILLED (LESS THAN TO 50 KW) [GSE-UNMETERED]</v>
          </cell>
          <cell r="AA41" t="str">
            <v>Missed Service Appointment</v>
          </cell>
        </row>
        <row r="42">
          <cell r="A42" t="str">
            <v>GENERAL SERVICE EQUAL TO OR GREATER THAN 1,500 KW</v>
          </cell>
          <cell r="AA42" t="str">
            <v>Norfolk Pole Rentals – Billed</v>
          </cell>
        </row>
        <row r="43">
          <cell r="A43" t="str">
            <v>GENERAL SERVICE EQUAL TO OR GREATER THAN 1,500 KW - INTERVAL METERED</v>
          </cell>
          <cell r="AA43" t="str">
            <v>Optional Interval/TOU Meter charge $/month</v>
          </cell>
        </row>
        <row r="44">
          <cell r="A44" t="str">
            <v>GENERAL SERVICE GREATER THAN 1,000 KW</v>
          </cell>
          <cell r="AA44" t="str">
            <v>Overtime Locate</v>
          </cell>
        </row>
        <row r="45">
          <cell r="A45" t="str">
            <v>GENERAL SERVICE GREATER THAN 50 kW - WMP</v>
          </cell>
          <cell r="AA45" t="str">
            <v>Owner Requested Disconnection/Reconnection – after regular hours</v>
          </cell>
        </row>
        <row r="46">
          <cell r="A46" t="str">
            <v>GENERAL SERVICE INTERMEDIATE 1,000 TO 4,999 KW</v>
          </cell>
          <cell r="AA46" t="str">
            <v>Owner Requested Disconnection/Reconnection – during regular hours</v>
          </cell>
        </row>
        <row r="47">
          <cell r="A47" t="str">
            <v>GENERAL SERVICE INTERMEDIATE RATE CLASS 1,000 TO 4,999 KW (FORMERLY GENERAL SERVICE &gt; 50 KW CUSTOMERS)</v>
          </cell>
          <cell r="AA47" t="str">
            <v>Returned cheque (plus bank charges)</v>
          </cell>
        </row>
        <row r="48">
          <cell r="A48" t="str">
            <v>GENERAL SERVICE INTERMEDIATE RATE CLASS 1,000 TO 4,999 KW (FORMERLY LARGE USE CUSTOMERS)</v>
          </cell>
          <cell r="AA48" t="str">
            <v>Rural system expansion / line connection fee</v>
          </cell>
        </row>
        <row r="49">
          <cell r="A49" t="str">
            <v>GENERAL SERVICE LESS THAN 50 KW</v>
          </cell>
          <cell r="AA49" t="str">
            <v>Same Day Open Trench</v>
          </cell>
        </row>
        <row r="50">
          <cell r="A50" t="str">
            <v>GENERAL SERVICE LESS THAN 50 KW - SINGLE PHASE ENERGY-BILLED [G1]</v>
          </cell>
          <cell r="AA50" t="str">
            <v>Scheduled Day Open Trench</v>
          </cell>
        </row>
        <row r="51">
          <cell r="A51" t="str">
            <v>GENERAL SERVICE LESS THAN 50 KW - THREE PHASE ENERGY-BILLED [G3]</v>
          </cell>
          <cell r="AA51" t="str">
            <v>Service call – after regular hours</v>
          </cell>
        </row>
        <row r="52">
          <cell r="A52" t="str">
            <v>GENERAL SERVICE LESS THAN 50 KW - TRANSMISSION CLASS ENERGY-BILLED [T]</v>
          </cell>
          <cell r="AA52" t="str">
            <v>Service call – customer owned equipment</v>
          </cell>
        </row>
        <row r="53">
          <cell r="A53" t="str">
            <v>GENERAL SERVICE LESS THAN 50 KW - URBAN ENERGY-BILLED [UG]</v>
          </cell>
          <cell r="AA53" t="str">
            <v>Service Call – Customer-owned Equipment – After Regular Hours</v>
          </cell>
        </row>
        <row r="54">
          <cell r="A54" t="str">
            <v>GENERAL SERVICE SINGLE PHASE - G1</v>
          </cell>
          <cell r="AA54" t="str">
            <v>Service Call – Customer-owned Equipment – During Regular Hours</v>
          </cell>
        </row>
        <row r="55">
          <cell r="A55" t="str">
            <v>GENERAL SERVICE THREE PHASE - G3</v>
          </cell>
          <cell r="AA55" t="str">
            <v>Service Charge for onsite interrogation of interval meter due to customer phone line failure - required weekly until line repaired $ 6</v>
          </cell>
        </row>
        <row r="56">
          <cell r="A56" t="str">
            <v>INTERMEDIATE USERS</v>
          </cell>
          <cell r="AA56" t="str">
            <v>Service Layout - Commercial</v>
          </cell>
        </row>
        <row r="57">
          <cell r="A57" t="str">
            <v>INTERMEDIATE WITH SELF GENERATION</v>
          </cell>
          <cell r="AA57" t="str">
            <v>Service Layout - ResidentiaI</v>
          </cell>
        </row>
        <row r="58">
          <cell r="A58" t="str">
            <v>LARGE USE</v>
          </cell>
          <cell r="AA58" t="str">
            <v>Special Billing Service (sub-metering charge per meter)</v>
          </cell>
        </row>
        <row r="59">
          <cell r="A59" t="str">
            <v>LARGE USE - 3TS</v>
          </cell>
          <cell r="AA59" t="str">
            <v>Special meter reads</v>
          </cell>
        </row>
        <row r="60">
          <cell r="A60" t="str">
            <v>LARGE USE - FORD ANNEX</v>
          </cell>
          <cell r="AA60" t="str">
            <v>Specific Charge for Access to the Power Poles - $/pole/year</v>
          </cell>
        </row>
        <row r="61">
          <cell r="A61" t="str">
            <v>LARGE USE - REGULAR</v>
          </cell>
          <cell r="AA61" t="str">
            <v>Specific Charge for Bell Canada Access to the Power Poles – per pole/year</v>
          </cell>
        </row>
        <row r="62">
          <cell r="A62" t="str">
            <v>LARGE USE &gt; 5000 KW</v>
          </cell>
          <cell r="AA62" t="str">
            <v>Switching for company maintenance – Charge based on Time and Materials</v>
          </cell>
        </row>
        <row r="63">
          <cell r="A63" t="str">
            <v>microFIT</v>
          </cell>
          <cell r="AA63" t="str">
            <v>Temporary Service – Install &amp; remove – overhead – no transformer</v>
          </cell>
        </row>
        <row r="64">
          <cell r="A64" t="str">
            <v>RESIDENTIAL</v>
          </cell>
          <cell r="AA64" t="str">
            <v>Temporary Service – Install &amp; remove – overhead – with transformer</v>
          </cell>
        </row>
        <row r="65">
          <cell r="A65" t="str">
            <v>RESIDENTIAL - HENSALL</v>
          </cell>
          <cell r="AA65" t="str">
            <v>Temporary Service – Install &amp; remove – underground – no transformer</v>
          </cell>
        </row>
        <row r="66">
          <cell r="A66" t="str">
            <v>RESIDENTIAL - HIGH DENSITY [R1]</v>
          </cell>
          <cell r="AA66" t="str">
            <v>Temporary service install &amp; remove – overhead – no transformer</v>
          </cell>
        </row>
        <row r="67">
          <cell r="A67" t="str">
            <v>RESIDENTIAL - LOW DENSITY [R2]</v>
          </cell>
          <cell r="AA67" t="str">
            <v>Temporary Service Install &amp; Remove – Overhead – With Transformer</v>
          </cell>
        </row>
        <row r="68">
          <cell r="A68" t="str">
            <v>RESIDENTIAL - MEDIUM DENSITY [R1]</v>
          </cell>
          <cell r="AA68" t="str">
            <v>Temporary Service Install &amp; Remove – Underground – No Transformer</v>
          </cell>
        </row>
        <row r="69">
          <cell r="A69" t="str">
            <v>RESIDENTIAL - NORMAL DENSITY [R2]</v>
          </cell>
          <cell r="AA69" t="str">
            <v>Temporary service installation and removal – overhead – no transformer</v>
          </cell>
        </row>
        <row r="70">
          <cell r="A70" t="str">
            <v>RESIDENTIAL - TIME OF USE</v>
          </cell>
          <cell r="AA70" t="str">
            <v>Temporary service installation and removal – overhead – with transformer</v>
          </cell>
        </row>
        <row r="71">
          <cell r="A71" t="str">
            <v>RESIDENTIAL - URBAN [UR]</v>
          </cell>
          <cell r="AA71" t="str">
            <v>Temporary service installation and removal – underground – no transformer</v>
          </cell>
        </row>
        <row r="72">
          <cell r="A72" t="str">
            <v>RESIDENTIAL REGULAR</v>
          </cell>
        </row>
        <row r="73">
          <cell r="A73" t="str">
            <v>RESIDENTIAL SUBURBAN</v>
          </cell>
        </row>
        <row r="74">
          <cell r="A74" t="str">
            <v>RESIDENTIAL SUBURBAN SEASONAL</v>
          </cell>
        </row>
        <row r="75">
          <cell r="A75" t="str">
            <v>RESIDENTIAL SUBURBAN YEAR ROUND</v>
          </cell>
        </row>
        <row r="76">
          <cell r="A76" t="str">
            <v>RESIDENTIAL URBAN</v>
          </cell>
        </row>
        <row r="77">
          <cell r="A77" t="str">
            <v>RESIDENTIAL URBAN YEAR-ROUND</v>
          </cell>
        </row>
        <row r="78">
          <cell r="A78" t="str">
            <v>SEASONAL RESIDENTIAL</v>
          </cell>
        </row>
        <row r="79">
          <cell r="A79" t="str">
            <v>SEASONAL RESIDENTIAL - HIGH DENSITY [R3]</v>
          </cell>
        </row>
        <row r="80">
          <cell r="A80" t="str">
            <v>SEASONAL RESIDENTIAL - NORMAL DENSITY [R4]</v>
          </cell>
        </row>
        <row r="81">
          <cell r="A81" t="str">
            <v>SENTINEL LIGHTING</v>
          </cell>
        </row>
        <row r="82">
          <cell r="A82" t="str">
            <v>SMALL COMMERCIAL AND USL - PER CONNECTION</v>
          </cell>
        </row>
        <row r="83">
          <cell r="A83" t="str">
            <v>SMALL COMMERCIAL AND USL - PER METER</v>
          </cell>
        </row>
        <row r="84">
          <cell r="A84" t="str">
            <v>STANDARD A GENERAL SERVICE AIR ACCESS</v>
          </cell>
        </row>
        <row r="85">
          <cell r="A85" t="str">
            <v>STANDARD A GENERAL SERVICE ROAD/RAIL</v>
          </cell>
        </row>
        <row r="86">
          <cell r="A86" t="str">
            <v>STANDARD A GRID CONNECTED</v>
          </cell>
        </row>
        <row r="87">
          <cell r="A87" t="str">
            <v>STANDARD A RESIDENTIAL AIR ACCESS</v>
          </cell>
        </row>
        <row r="88">
          <cell r="A88" t="str">
            <v>STANDARD A RESIDENTIAL ROAD/RAIL</v>
          </cell>
        </row>
        <row r="89">
          <cell r="A89" t="str">
            <v>STANDBY - GENERAL SERVICE 1,000 - 5,000 KW</v>
          </cell>
        </row>
        <row r="90">
          <cell r="A90" t="str">
            <v>STANDBY - GENERAL SERVICE 50 - 1,000 KW</v>
          </cell>
        </row>
        <row r="91">
          <cell r="A91" t="str">
            <v>STANDBY - LARGE USE</v>
          </cell>
        </row>
        <row r="92">
          <cell r="A92" t="str">
            <v>STANDBY DISTRIBUTION SERVICE</v>
          </cell>
        </row>
        <row r="93">
          <cell r="A93" t="str">
            <v>STANDBY POWER</v>
          </cell>
        </row>
        <row r="94">
          <cell r="A94" t="str">
            <v>STANDBY POWER - APPROVED ON AN INTERIM BASIS</v>
          </cell>
        </row>
        <row r="95">
          <cell r="A95" t="str">
            <v>STANDBY POWER GENERAL SERVICE 1,500 TO 4,999 KW</v>
          </cell>
        </row>
        <row r="96">
          <cell r="A96" t="str">
            <v>STANDBY POWER GENERAL SERVICE 50 TO 1,499 KW</v>
          </cell>
        </row>
        <row r="97">
          <cell r="A97" t="str">
            <v>STANDBY POWER GENERAL SERVICE LARGE USE</v>
          </cell>
        </row>
        <row r="98">
          <cell r="A98" t="str">
            <v>STREET LIGHTING</v>
          </cell>
        </row>
        <row r="99">
          <cell r="A99" t="str">
            <v>SUB TRANSMISSION [ST]</v>
          </cell>
        </row>
        <row r="100">
          <cell r="A100" t="str">
            <v>UNMETERED SCATTERED LOAD</v>
          </cell>
        </row>
        <row r="101">
          <cell r="A101" t="str">
            <v>URBAN GENERAL SERVICE DEMAND BILLED (50 KW AND ABOVE) [UGD]</v>
          </cell>
        </row>
        <row r="102">
          <cell r="A102" t="str">
            <v>URBAN GENERAL SERVICE ENERGY BILLED (LESS THAN 50 KW) [UGE]</v>
          </cell>
        </row>
        <row r="103">
          <cell r="A103" t="str">
            <v>WESTPORT SEWAGE TREATMENT PLANT</v>
          </cell>
        </row>
        <row r="104">
          <cell r="A104" t="str">
            <v>YEAR-ROUND RESIDENTIAL - R2</v>
          </cell>
        </row>
      </sheetData>
      <sheetData sheetId="55"/>
      <sheetData sheetId="5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Error Check"/>
      <sheetName val="Summary - Operating"/>
      <sheetName val="Summary - Capital"/>
      <sheetName val="Setup"/>
      <sheetName val="WorkPlan - Operating"/>
      <sheetName val="OEB Accts"/>
      <sheetName val="WorkPlan - Capital"/>
      <sheetName val="Labour Types"/>
      <sheetName val="2009 Operating Budget"/>
      <sheetName val="2009 Capital Budget"/>
    </sheetNames>
    <sheetDataSet>
      <sheetData sheetId="0"/>
      <sheetData sheetId="1"/>
      <sheetData sheetId="2"/>
      <sheetData sheetId="3"/>
      <sheetData sheetId="4">
        <row r="5">
          <cell r="C5" t="str">
            <v>A/P</v>
          </cell>
        </row>
        <row r="6">
          <cell r="C6" t="str">
            <v>A/P - fixed assets</v>
          </cell>
        </row>
        <row r="7">
          <cell r="C7" t="str">
            <v>Vehicle</v>
          </cell>
        </row>
        <row r="8">
          <cell r="C8" t="str">
            <v>Inventory</v>
          </cell>
        </row>
        <row r="9">
          <cell r="C9" t="str">
            <v>Workorder Time</v>
          </cell>
        </row>
        <row r="10">
          <cell r="C10" t="str">
            <v>Project Time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Summary 2011 EDO"/>
      <sheetName val="2011 GAAP FA Continuity"/>
      <sheetName val="2010 GAAP FA Continuity"/>
      <sheetName val="Depreciation"/>
      <sheetName val="Depreciation Schedule"/>
      <sheetName val="Depreciation Summary"/>
      <sheetName val="Summary"/>
      <sheetName val="Distribution Plan"/>
      <sheetName val="Company 11 Capital by CC"/>
      <sheetName val="Company 12 Capital by CC"/>
      <sheetName val="2011 Capital R5"/>
      <sheetName val="Capital R5 - Changes"/>
      <sheetName val="2011 Capital R0"/>
      <sheetName val="2011 Capital R0 - Changes"/>
      <sheetName val="2010 Budget from IFS"/>
      <sheetName val="Setup"/>
      <sheetName val="2011 Project Capital"/>
      <sheetName val="CPAEX_2011"/>
      <sheetName val="2010 Budget Deprec Co12"/>
      <sheetName val="NOT USED - 2010 Budget Deprec"/>
      <sheetName val="2010 Budget Deprec Co11"/>
      <sheetName val="2009 Deprec CarryOver - Co11"/>
      <sheetName val="2009 Deprec CarryOver - Co12"/>
      <sheetName val="Inputs for Depreciation"/>
      <sheetName val="Smart Meter FA Continuity 2009"/>
    </sheetNames>
    <sheetDataSet>
      <sheetData sheetId="0"/>
      <sheetData sheetId="1"/>
      <sheetData sheetId="2"/>
      <sheetData sheetId="3"/>
      <sheetData sheetId="4"/>
      <sheetData sheetId="5">
        <row r="10">
          <cell r="A10" t="str">
            <v>1675</v>
          </cell>
          <cell r="B10" t="str">
            <v>Generators</v>
          </cell>
          <cell r="C10">
            <v>25</v>
          </cell>
        </row>
        <row r="11">
          <cell r="A11" t="str">
            <v>1805</v>
          </cell>
          <cell r="B11" t="str">
            <v>Land Substations</v>
          </cell>
        </row>
        <row r="12">
          <cell r="A12" t="str">
            <v>1808</v>
          </cell>
          <cell r="B12" t="str">
            <v>Building Substations</v>
          </cell>
          <cell r="C12">
            <v>30</v>
          </cell>
        </row>
        <row r="13">
          <cell r="A13" t="str">
            <v>1810</v>
          </cell>
          <cell r="B13" t="str">
            <v>Lease Hold Improvements</v>
          </cell>
          <cell r="C13">
            <v>5</v>
          </cell>
        </row>
        <row r="14">
          <cell r="A14" t="str">
            <v>1820</v>
          </cell>
          <cell r="B14" t="str">
            <v>Substations</v>
          </cell>
          <cell r="C14">
            <v>30</v>
          </cell>
        </row>
        <row r="15">
          <cell r="A15" t="str">
            <v>1830</v>
          </cell>
          <cell r="B15" t="str">
            <v>Poles Towers &amp; Fixtures</v>
          </cell>
          <cell r="C15">
            <v>25</v>
          </cell>
        </row>
        <row r="16">
          <cell r="A16" t="str">
            <v>1835</v>
          </cell>
          <cell r="B16" t="str">
            <v>Overhead Conductors &amp; Devices</v>
          </cell>
          <cell r="C16">
            <v>25</v>
          </cell>
        </row>
        <row r="17">
          <cell r="A17" t="str">
            <v>1840</v>
          </cell>
          <cell r="B17" t="str">
            <v>Underground Conduit</v>
          </cell>
          <cell r="C17">
            <v>25</v>
          </cell>
        </row>
        <row r="18">
          <cell r="A18" t="str">
            <v>1845</v>
          </cell>
          <cell r="B18" t="str">
            <v>Underground Conductors &amp; Devices</v>
          </cell>
          <cell r="C18">
            <v>25</v>
          </cell>
        </row>
        <row r="19">
          <cell r="A19" t="str">
            <v>1850</v>
          </cell>
          <cell r="B19" t="str">
            <v>Line Transformers</v>
          </cell>
          <cell r="C19">
            <v>25</v>
          </cell>
        </row>
        <row r="20">
          <cell r="A20" t="str">
            <v>1855</v>
          </cell>
          <cell r="B20" t="str">
            <v>Services</v>
          </cell>
          <cell r="C20">
            <v>25</v>
          </cell>
        </row>
        <row r="21">
          <cell r="A21" t="str">
            <v>1860</v>
          </cell>
          <cell r="B21" t="str">
            <v>Meters</v>
          </cell>
          <cell r="C21">
            <v>25</v>
          </cell>
        </row>
        <row r="22">
          <cell r="A22" t="str">
            <v>1861</v>
          </cell>
          <cell r="B22" t="str">
            <v>Smart Meters</v>
          </cell>
          <cell r="C22">
            <v>15</v>
          </cell>
        </row>
        <row r="23">
          <cell r="A23" t="str">
            <v>1905</v>
          </cell>
          <cell r="B23" t="str">
            <v>Land</v>
          </cell>
          <cell r="C23">
            <v>0</v>
          </cell>
        </row>
        <row r="24">
          <cell r="A24" t="str">
            <v>1906</v>
          </cell>
          <cell r="B24" t="str">
            <v>Land Rights</v>
          </cell>
          <cell r="C24">
            <v>30</v>
          </cell>
        </row>
        <row r="25">
          <cell r="A25" t="str">
            <v>1908</v>
          </cell>
          <cell r="B25" t="str">
            <v>Buildings &amp; Fixtures</v>
          </cell>
          <cell r="C25">
            <v>30</v>
          </cell>
        </row>
        <row r="26">
          <cell r="A26" t="str">
            <v>1915</v>
          </cell>
          <cell r="B26" t="str">
            <v>office Furniture &amp; Equipment</v>
          </cell>
          <cell r="C26">
            <v>10</v>
          </cell>
        </row>
        <row r="27">
          <cell r="A27" t="str">
            <v>1920</v>
          </cell>
          <cell r="B27" t="str">
            <v>Computer Equipment-Hardware</v>
          </cell>
          <cell r="C27">
            <v>5</v>
          </cell>
        </row>
        <row r="28">
          <cell r="A28" t="str">
            <v>1921</v>
          </cell>
          <cell r="B28" t="str">
            <v>Computer Equipment-Pre March 2004</v>
          </cell>
          <cell r="C28">
            <v>5</v>
          </cell>
        </row>
        <row r="29">
          <cell r="A29" t="str">
            <v>1925</v>
          </cell>
          <cell r="B29" t="str">
            <v>Computer Software</v>
          </cell>
          <cell r="C29">
            <v>3</v>
          </cell>
        </row>
        <row r="30">
          <cell r="A30" t="str">
            <v>1930</v>
          </cell>
          <cell r="C30">
            <v>6.5</v>
          </cell>
        </row>
        <row r="31">
          <cell r="A31" t="str">
            <v>1935</v>
          </cell>
          <cell r="B31" t="str">
            <v>Stores Equipment</v>
          </cell>
          <cell r="C31">
            <v>10</v>
          </cell>
        </row>
        <row r="32">
          <cell r="A32" t="str">
            <v>1940</v>
          </cell>
          <cell r="B32" t="str">
            <v>Tools Shop &amp; Garage Equipment</v>
          </cell>
          <cell r="C32">
            <v>10</v>
          </cell>
        </row>
        <row r="33">
          <cell r="A33" t="str">
            <v>1945</v>
          </cell>
          <cell r="B33" t="str">
            <v>Measurement &amp; Testing Equipment</v>
          </cell>
          <cell r="C33">
            <v>10</v>
          </cell>
        </row>
        <row r="34">
          <cell r="A34" t="str">
            <v>1950</v>
          </cell>
          <cell r="B34" t="str">
            <v>Power Operated Equipment</v>
          </cell>
          <cell r="C34">
            <v>10</v>
          </cell>
        </row>
        <row r="35">
          <cell r="A35" t="str">
            <v>1955</v>
          </cell>
          <cell r="B35" t="str">
            <v>Communications Equipment</v>
          </cell>
          <cell r="C35">
            <v>10</v>
          </cell>
        </row>
        <row r="36">
          <cell r="A36" t="str">
            <v>1960</v>
          </cell>
          <cell r="B36" t="str">
            <v>Misc Equipment</v>
          </cell>
          <cell r="C36">
            <v>25</v>
          </cell>
        </row>
        <row r="37">
          <cell r="A37" t="str">
            <v>1970</v>
          </cell>
          <cell r="B37" t="str">
            <v>Load Management Controls-Customer Premises</v>
          </cell>
          <cell r="C37">
            <v>8</v>
          </cell>
        </row>
        <row r="38">
          <cell r="A38" t="str">
            <v>1980</v>
          </cell>
          <cell r="B38" t="str">
            <v>System Supervisory Equipment</v>
          </cell>
          <cell r="C38">
            <v>25</v>
          </cell>
        </row>
        <row r="39">
          <cell r="A39" t="str">
            <v>1995</v>
          </cell>
          <cell r="B39" t="str">
            <v>Contributions &amp; Grants</v>
          </cell>
          <cell r="C39">
            <v>25</v>
          </cell>
        </row>
        <row r="40">
          <cell r="A40" t="str">
            <v>1996</v>
          </cell>
          <cell r="B40" t="str">
            <v>S/S Contribution</v>
          </cell>
          <cell r="C40">
            <v>25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A5" t="str">
            <v>SA3 - FIXED ASSETS - Vehicle</v>
          </cell>
          <cell r="B5" t="str">
            <v>SA3</v>
          </cell>
          <cell r="C5" t="str">
            <v>FIXED ASSETS - Vehicle</v>
          </cell>
          <cell r="D5">
            <v>157000</v>
          </cell>
          <cell r="E5" t="str">
            <v>Vehicles</v>
          </cell>
          <cell r="F5" t="str">
            <v>1930</v>
          </cell>
        </row>
        <row r="6">
          <cell r="A6" t="str">
            <v>SA63 - FIXED ASSET Furniture and Fixtures</v>
          </cell>
          <cell r="B6" t="str">
            <v>SA63</v>
          </cell>
          <cell r="C6" t="str">
            <v>FIXED ASSET Furniture and Fixtures</v>
          </cell>
          <cell r="D6">
            <v>154000</v>
          </cell>
          <cell r="E6" t="str">
            <v>Furniture and fixtures</v>
          </cell>
          <cell r="F6" t="str">
            <v>1915</v>
          </cell>
        </row>
        <row r="7">
          <cell r="A7" t="str">
            <v>SA65 - FIXED ASSET Computer Hardware</v>
          </cell>
          <cell r="B7" t="str">
            <v>SA65</v>
          </cell>
          <cell r="C7" t="str">
            <v>FIXED ASSET Computer Hardware</v>
          </cell>
          <cell r="D7">
            <v>155000</v>
          </cell>
          <cell r="E7" t="str">
            <v>Computer hardware</v>
          </cell>
          <cell r="F7" t="str">
            <v>1920</v>
          </cell>
        </row>
        <row r="8">
          <cell r="A8" t="str">
            <v>SA66 - FIXED ASSET Computer Software</v>
          </cell>
          <cell r="B8" t="str">
            <v>SA66</v>
          </cell>
          <cell r="C8" t="str">
            <v>FIXED ASSET Computer Software</v>
          </cell>
          <cell r="D8">
            <v>154500</v>
          </cell>
          <cell r="E8" t="str">
            <v>Computer software</v>
          </cell>
          <cell r="F8" t="str">
            <v>1925</v>
          </cell>
        </row>
        <row r="9">
          <cell r="A9" t="str">
            <v>SA68 - FIXED ASSET Tools, Shop and Garage Equipment</v>
          </cell>
          <cell r="B9" t="str">
            <v>SA68</v>
          </cell>
          <cell r="C9" t="str">
            <v>FIXED ASSET Tools, Shop and Garage Equipment</v>
          </cell>
          <cell r="D9">
            <v>153000</v>
          </cell>
          <cell r="E9" t="str">
            <v>Tools, shop and garage equipment</v>
          </cell>
          <cell r="F9" t="str">
            <v>1940</v>
          </cell>
        </row>
        <row r="10">
          <cell r="A10" t="str">
            <v>SA71 - FIXED ASSET Measurement and Testing Equipment</v>
          </cell>
          <cell r="B10" t="str">
            <v>SA71</v>
          </cell>
          <cell r="C10" t="str">
            <v>FIXED ASSET Measurement and Testing Equipment</v>
          </cell>
          <cell r="D10">
            <v>153100</v>
          </cell>
          <cell r="E10" t="str">
            <v>Measurement and testing equipment</v>
          </cell>
          <cell r="F10" t="str">
            <v>1945</v>
          </cell>
        </row>
        <row r="11">
          <cell r="A11" t="str">
            <v>SA72 - FIXED ASSET Communications Equipment</v>
          </cell>
          <cell r="B11" t="str">
            <v>SA72</v>
          </cell>
          <cell r="C11" t="str">
            <v>FIXED ASSET Communications Equipment</v>
          </cell>
          <cell r="D11">
            <v>153300</v>
          </cell>
          <cell r="E11" t="str">
            <v>Communications equipment</v>
          </cell>
          <cell r="F11" t="str">
            <v>1955</v>
          </cell>
        </row>
        <row r="12">
          <cell r="A12" t="str">
            <v>SA93 - FIXED ASSET - Building Other (151000)</v>
          </cell>
          <cell r="B12" t="str">
            <v>SA93</v>
          </cell>
          <cell r="C12" t="str">
            <v>FIXED ASSET - Building Other (151000)</v>
          </cell>
          <cell r="D12">
            <v>151000</v>
          </cell>
          <cell r="E12" t="str">
            <v>Building</v>
          </cell>
          <cell r="F12">
            <v>0</v>
          </cell>
        </row>
        <row r="13">
          <cell r="A13" t="str">
            <v>SA94 - FIXED ASSET - Substation Equipment (151300)</v>
          </cell>
          <cell r="B13" t="str">
            <v>SA94</v>
          </cell>
          <cell r="C13" t="str">
            <v>FIXED ASSET - Substation Equipment (151300)</v>
          </cell>
          <cell r="D13">
            <v>151300</v>
          </cell>
          <cell r="E13" t="str">
            <v>Substation switchgear and other elements</v>
          </cell>
          <cell r="F13">
            <v>0</v>
          </cell>
        </row>
        <row r="14">
          <cell r="A14" t="str">
            <v>SA91 - FIXED ASSET Customer Connections</v>
          </cell>
          <cell r="B14" t="str">
            <v>SA91</v>
          </cell>
          <cell r="C14" t="str">
            <v>FIXED ASSET Customer Connections</v>
          </cell>
          <cell r="D14">
            <v>151250</v>
          </cell>
          <cell r="E14" t="str">
            <v>Hydro One Substation Contribution</v>
          </cell>
          <cell r="F14" t="str">
            <v>1995</v>
          </cell>
        </row>
        <row r="19">
          <cell r="A19">
            <v>300</v>
          </cell>
        </row>
        <row r="20">
          <cell r="A20">
            <v>301</v>
          </cell>
        </row>
        <row r="21">
          <cell r="A21">
            <v>302</v>
          </cell>
        </row>
        <row r="22">
          <cell r="A22">
            <v>303</v>
          </cell>
        </row>
        <row r="23">
          <cell r="A23">
            <v>304</v>
          </cell>
        </row>
        <row r="24">
          <cell r="A24">
            <v>305</v>
          </cell>
        </row>
        <row r="29">
          <cell r="A29" t="str">
            <v>400_BD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ummary Operating"/>
      <sheetName val="Summary - Operating-old"/>
      <sheetName val="2010 Operating Details"/>
      <sheetName val="Summary - Capital"/>
      <sheetName val="Setup"/>
      <sheetName val="WorkPlan - Operating"/>
      <sheetName val="WorkPlan - Capital"/>
      <sheetName val="Labour Types"/>
      <sheetName val="Payroll Staff"/>
      <sheetName val="New Staff"/>
      <sheetName val="Students"/>
      <sheetName val="Staff from another CC"/>
      <sheetName val="2009 Operating Budget"/>
      <sheetName val="2009 Capital Budget"/>
      <sheetName val="OEB Accts"/>
    </sheetNames>
    <sheetDataSet>
      <sheetData sheetId="0"/>
      <sheetData sheetId="1"/>
      <sheetData sheetId="2"/>
      <sheetData sheetId="3"/>
      <sheetData sheetId="4"/>
      <sheetData sheetId="5">
        <row r="224">
          <cell r="A224" t="str">
            <v>SA3 - FIXED ASSETS - Vehicle</v>
          </cell>
        </row>
        <row r="225">
          <cell r="A225" t="str">
            <v>SA63 - FIXED ASSET Furniture and Fixtures</v>
          </cell>
        </row>
        <row r="226">
          <cell r="A226" t="str">
            <v>SA65 - FIXED ASSET Computer Hardware</v>
          </cell>
        </row>
        <row r="227">
          <cell r="A227" t="str">
            <v>SA66 - FIXED ASSET Computer Software</v>
          </cell>
        </row>
        <row r="228">
          <cell r="A228" t="str">
            <v>SA68 - FIXED ASSET Tools, Shop and Garage Equipment</v>
          </cell>
        </row>
        <row r="229">
          <cell r="A229" t="str">
            <v>SA71 - FIXED ASSET Measurement and Testing Equipment</v>
          </cell>
        </row>
        <row r="230">
          <cell r="A230" t="str">
            <v>SA72 - FIXED ASSET Communications Equipment</v>
          </cell>
        </row>
        <row r="231">
          <cell r="A231" t="str">
            <v>SA93 - FIXED ASSET - Building Other (151000)</v>
          </cell>
        </row>
        <row r="232">
          <cell r="A232" t="str">
            <v>SA94 - FIXED ASSET - Substation Equipment (151300)</v>
          </cell>
        </row>
        <row r="233">
          <cell r="A233" t="str">
            <v>SA91 - FIXED ASSET Customer Connections</v>
          </cell>
        </row>
        <row r="325">
          <cell r="A325" t="str">
            <v>VECP - Cable Pulling Truck</v>
          </cell>
          <cell r="B325" t="str">
            <v>VECP</v>
          </cell>
          <cell r="C325" t="str">
            <v>Cable Pulling Truck</v>
          </cell>
          <cell r="D325">
            <v>47</v>
          </cell>
          <cell r="E325" t="str">
            <v>CAD</v>
          </cell>
        </row>
        <row r="326">
          <cell r="A326" t="str">
            <v>VEDD - Digger Derrick Truck</v>
          </cell>
          <cell r="B326" t="str">
            <v>VEDD</v>
          </cell>
          <cell r="C326" t="str">
            <v>Digger Derrick Truck</v>
          </cell>
          <cell r="D326">
            <v>47</v>
          </cell>
          <cell r="E326" t="str">
            <v>CAD</v>
          </cell>
        </row>
        <row r="327">
          <cell r="A327" t="str">
            <v>VEDB - Double Bucket Truck</v>
          </cell>
          <cell r="B327" t="str">
            <v>VEDB</v>
          </cell>
          <cell r="C327" t="str">
            <v>Double Bucket Truck</v>
          </cell>
          <cell r="D327">
            <v>36</v>
          </cell>
          <cell r="E327" t="str">
            <v>CAD</v>
          </cell>
        </row>
        <row r="328">
          <cell r="A328" t="str">
            <v>VEHD - Heavy Duty Pick Up</v>
          </cell>
          <cell r="B328" t="str">
            <v>VEHD</v>
          </cell>
          <cell r="C328" t="str">
            <v>Heavy Duty Pick Up</v>
          </cell>
          <cell r="D328">
            <v>27</v>
          </cell>
          <cell r="E328" t="str">
            <v>CAD</v>
          </cell>
        </row>
        <row r="329">
          <cell r="A329" t="str">
            <v>VECS - Crew Support Vehicle</v>
          </cell>
          <cell r="B329" t="str">
            <v>VECS</v>
          </cell>
          <cell r="C329" t="str">
            <v>Crew Support Vehicle</v>
          </cell>
          <cell r="D329">
            <v>27</v>
          </cell>
          <cell r="E329" t="str">
            <v>CAD</v>
          </cell>
        </row>
        <row r="330">
          <cell r="A330" t="str">
            <v>VEKC - Knuckle Crane Truck</v>
          </cell>
          <cell r="B330" t="str">
            <v>VEKC</v>
          </cell>
          <cell r="C330" t="str">
            <v>Knuckle Crane Truck</v>
          </cell>
          <cell r="D330">
            <v>50</v>
          </cell>
          <cell r="E330" t="str">
            <v>CAD</v>
          </cell>
        </row>
        <row r="331">
          <cell r="A331" t="str">
            <v>VELD - Low Duty Pick Up</v>
          </cell>
          <cell r="B331" t="str">
            <v>VELD</v>
          </cell>
          <cell r="C331" t="str">
            <v>Low Duty Pick Up</v>
          </cell>
          <cell r="D331">
            <v>19</v>
          </cell>
          <cell r="E331" t="str">
            <v>CAD</v>
          </cell>
        </row>
        <row r="332">
          <cell r="A332" t="str">
            <v>VEPV - Passenger Vehicle</v>
          </cell>
          <cell r="B332" t="str">
            <v>VEPV</v>
          </cell>
          <cell r="C332" t="str">
            <v>Passenger Vehicle</v>
          </cell>
          <cell r="D332">
            <v>14</v>
          </cell>
          <cell r="E332" t="str">
            <v>CAD</v>
          </cell>
        </row>
        <row r="333">
          <cell r="A333" t="str">
            <v>VECV - Cargo Van</v>
          </cell>
          <cell r="B333" t="str">
            <v>VECV</v>
          </cell>
          <cell r="C333" t="str">
            <v>Cargo Van</v>
          </cell>
          <cell r="D333">
            <v>14</v>
          </cell>
          <cell r="E333" t="str">
            <v>CAD</v>
          </cell>
        </row>
        <row r="334">
          <cell r="A334" t="str">
            <v>VESB - Single Bucket Truck</v>
          </cell>
          <cell r="B334" t="str">
            <v>VESB</v>
          </cell>
          <cell r="C334" t="str">
            <v>Single Bucket Truck</v>
          </cell>
          <cell r="D334">
            <v>36</v>
          </cell>
          <cell r="E334" t="str">
            <v>CAD</v>
          </cell>
        </row>
        <row r="335">
          <cell r="A335" t="str">
            <v>VESV - Step Van</v>
          </cell>
          <cell r="B335" t="str">
            <v>VESV</v>
          </cell>
          <cell r="C335" t="str">
            <v>Step Van</v>
          </cell>
          <cell r="D335">
            <v>20</v>
          </cell>
          <cell r="E335" t="str">
            <v>CAD</v>
          </cell>
        </row>
        <row r="336">
          <cell r="A336" t="str">
            <v>VEVT - Vac Truck</v>
          </cell>
          <cell r="B336" t="str">
            <v>VEVT</v>
          </cell>
          <cell r="C336" t="str">
            <v>Vac Truck</v>
          </cell>
          <cell r="D336">
            <v>72</v>
          </cell>
          <cell r="E336" t="str">
            <v>CAD</v>
          </cell>
        </row>
        <row r="337">
          <cell r="A337" t="str">
            <v>EQSW - Sweeper</v>
          </cell>
          <cell r="B337" t="str">
            <v>EQSW</v>
          </cell>
          <cell r="C337" t="str">
            <v>Sweeper</v>
          </cell>
          <cell r="D337">
            <v>10</v>
          </cell>
          <cell r="E337" t="str">
            <v>CAD</v>
          </cell>
        </row>
        <row r="338">
          <cell r="A338" t="str">
            <v>EQTR - Trailer</v>
          </cell>
          <cell r="B338" t="str">
            <v>EQTR</v>
          </cell>
          <cell r="C338" t="str">
            <v>Trailer</v>
          </cell>
          <cell r="D338">
            <v>10</v>
          </cell>
          <cell r="E338" t="str">
            <v>CAD</v>
          </cell>
        </row>
        <row r="339">
          <cell r="A339" t="str">
            <v>EQTC - Transformer Cart</v>
          </cell>
          <cell r="B339" t="str">
            <v>EQTC</v>
          </cell>
          <cell r="C339" t="str">
            <v>Transformer Cart</v>
          </cell>
          <cell r="D339">
            <v>10</v>
          </cell>
          <cell r="E339" t="str">
            <v>CAD</v>
          </cell>
        </row>
        <row r="340">
          <cell r="A340" t="str">
            <v>EQTT - Tension Trailer</v>
          </cell>
          <cell r="B340" t="str">
            <v>EQTT</v>
          </cell>
          <cell r="C340" t="str">
            <v>Tension Trailer</v>
          </cell>
          <cell r="D340">
            <v>15</v>
          </cell>
          <cell r="E340" t="str">
            <v>CAD</v>
          </cell>
        </row>
        <row r="341">
          <cell r="A341" t="str">
            <v>EQAC - Air Compressor</v>
          </cell>
          <cell r="B341" t="str">
            <v>EQAC</v>
          </cell>
          <cell r="C341" t="str">
            <v>Air Compressor</v>
          </cell>
          <cell r="D341">
            <v>10</v>
          </cell>
          <cell r="E341" t="str">
            <v>CAD</v>
          </cell>
        </row>
        <row r="342">
          <cell r="A342" t="str">
            <v>EQFL - Forklift</v>
          </cell>
          <cell r="B342" t="str">
            <v>EQFL</v>
          </cell>
          <cell r="C342" t="str">
            <v>Forklift</v>
          </cell>
          <cell r="D342">
            <v>10</v>
          </cell>
          <cell r="E342" t="str">
            <v>CAD</v>
          </cell>
        </row>
        <row r="343">
          <cell r="A343" t="str">
            <v>EQGN - Generator</v>
          </cell>
          <cell r="B343" t="str">
            <v>EQGN</v>
          </cell>
          <cell r="C343" t="str">
            <v>Generator</v>
          </cell>
          <cell r="D343">
            <v>10</v>
          </cell>
          <cell r="E343" t="str">
            <v>CAD</v>
          </cell>
        </row>
        <row r="344">
          <cell r="A344" t="str">
            <v>BACK - Backhoe</v>
          </cell>
          <cell r="B344" t="str">
            <v>BACK</v>
          </cell>
          <cell r="C344" t="str">
            <v>Backhoe</v>
          </cell>
          <cell r="D344">
            <v>50</v>
          </cell>
          <cell r="E344" t="str">
            <v>CAD</v>
          </cell>
        </row>
        <row r="506">
          <cell r="B506" t="str">
            <v>100000</v>
          </cell>
          <cell r="C506" t="str">
            <v>Cash - General chequing</v>
          </cell>
        </row>
        <row r="507">
          <cell r="B507" t="str">
            <v>100100</v>
          </cell>
          <cell r="C507" t="str">
            <v>Cash - Daffron energy credits</v>
          </cell>
        </row>
        <row r="508">
          <cell r="B508" t="str">
            <v>100200</v>
          </cell>
          <cell r="C508" t="str">
            <v>Cash - Receipts</v>
          </cell>
        </row>
        <row r="509">
          <cell r="B509" t="str">
            <v>100300</v>
          </cell>
          <cell r="C509" t="str">
            <v>Cash - Disbursments</v>
          </cell>
        </row>
        <row r="510">
          <cell r="B510" t="str">
            <v>104000</v>
          </cell>
          <cell r="C510" t="str">
            <v>Unapplied cash - A/R</v>
          </cell>
        </row>
        <row r="511">
          <cell r="B511" t="str">
            <v>105000</v>
          </cell>
          <cell r="C511" t="str">
            <v>Outstanding cheques - A/P (L)</v>
          </cell>
        </row>
        <row r="512">
          <cell r="B512" t="str">
            <v>106000</v>
          </cell>
          <cell r="C512" t="str">
            <v>Open customer cheques (L)</v>
          </cell>
        </row>
        <row r="513">
          <cell r="B513" t="str">
            <v>106100</v>
          </cell>
          <cell r="C513" t="str">
            <v>Clearing account customer cheques (L)</v>
          </cell>
        </row>
        <row r="514">
          <cell r="B514" t="str">
            <v>107000</v>
          </cell>
          <cell r="C514" t="str">
            <v>Cash - Petty cash</v>
          </cell>
        </row>
        <row r="515">
          <cell r="B515" t="str">
            <v>108500</v>
          </cell>
          <cell r="C515" t="str">
            <v>Foreign exchange</v>
          </cell>
        </row>
        <row r="516">
          <cell r="B516" t="str">
            <v>110000</v>
          </cell>
          <cell r="C516" t="str">
            <v>Accounts receivable - Trade (L)</v>
          </cell>
        </row>
        <row r="517">
          <cell r="B517" t="str">
            <v>110001</v>
          </cell>
          <cell r="C517" t="str">
            <v>Accounts receivable - Trade other</v>
          </cell>
        </row>
        <row r="518">
          <cell r="B518" t="str">
            <v>111100</v>
          </cell>
          <cell r="C518" t="str">
            <v>Intercompany accounts receivable - Horizon Holdings Inc. (L)</v>
          </cell>
        </row>
        <row r="519">
          <cell r="B519" t="str">
            <v>111110</v>
          </cell>
          <cell r="C519" t="str">
            <v>Intercompany accounts receivable - Horizon Utilities - EDO (L)</v>
          </cell>
        </row>
        <row r="520">
          <cell r="B520" t="str">
            <v>111120</v>
          </cell>
          <cell r="C520" t="str">
            <v>Intercompany accounts receivable - Horizon Utilities - Customer care (L)</v>
          </cell>
        </row>
        <row r="521">
          <cell r="B521" t="str">
            <v>111130</v>
          </cell>
          <cell r="C521" t="str">
            <v>Intercompany accounts receivable - Horizon Energy Solutions Inc. (L)</v>
          </cell>
        </row>
        <row r="522">
          <cell r="B522" t="str">
            <v>111140</v>
          </cell>
          <cell r="C522" t="str">
            <v>Intercompany accounts receivable - HESI - MSP (L)</v>
          </cell>
        </row>
        <row r="523">
          <cell r="B523" t="str">
            <v>111150</v>
          </cell>
          <cell r="C523" t="str">
            <v>Intercompany accounts receivable - HESI - Water heaters - St. Catharines (L)</v>
          </cell>
        </row>
        <row r="524">
          <cell r="B524" t="str">
            <v>111160</v>
          </cell>
          <cell r="C524" t="str">
            <v>Intercompany accounts receivable - Hamilton Hydro Services Inc. (L)</v>
          </cell>
        </row>
        <row r="525">
          <cell r="B525" t="str">
            <v>111170</v>
          </cell>
          <cell r="C525" t="str">
            <v>Intercompany accounts receivable - HHSI - Hamilton Community Energy (L)</v>
          </cell>
        </row>
        <row r="526">
          <cell r="B526" t="str">
            <v>111180</v>
          </cell>
          <cell r="C526" t="str">
            <v>Intercompany accounts receivable - HHSI - Water heaters - Hamilton (L)</v>
          </cell>
        </row>
        <row r="527">
          <cell r="B527" t="str">
            <v>111190</v>
          </cell>
          <cell r="C527" t="str">
            <v>Intercompany accounts receivable - HHSI - FibreWired (L)</v>
          </cell>
        </row>
        <row r="528">
          <cell r="B528" t="str">
            <v>111200</v>
          </cell>
          <cell r="C528" t="str">
            <v>Intercompany accounts receivable - Hamilton Utilities Corporation (L)</v>
          </cell>
        </row>
        <row r="529">
          <cell r="B529" t="str">
            <v>111300</v>
          </cell>
          <cell r="C529" t="str">
            <v>Intercompany receivable - HHSI - Daffron - Water Heaters</v>
          </cell>
        </row>
        <row r="530">
          <cell r="B530" t="str">
            <v>111310</v>
          </cell>
          <cell r="C530" t="str">
            <v>Intercompany receivable - HHSI - Daffron - HCE</v>
          </cell>
        </row>
        <row r="531">
          <cell r="B531" t="str">
            <v>111320</v>
          </cell>
          <cell r="C531" t="str">
            <v>Intercompany receivable - HESI - Daffron - Water Heaters</v>
          </cell>
        </row>
        <row r="532">
          <cell r="B532" t="str">
            <v>111330</v>
          </cell>
          <cell r="C532" t="str">
            <v>Intercompany receivable - HESI - Daffron - MSP</v>
          </cell>
        </row>
        <row r="533">
          <cell r="B533" t="str">
            <v>111400</v>
          </cell>
          <cell r="C533" t="str">
            <v>Intercompany accounts receivable - HHSI - Hamilton Community Energy</v>
          </cell>
        </row>
        <row r="534">
          <cell r="B534" t="str">
            <v>111410</v>
          </cell>
          <cell r="C534" t="str">
            <v>Intercompany accounts receivable - Hamilton Hydro Services Inc.</v>
          </cell>
        </row>
        <row r="535">
          <cell r="B535" t="str">
            <v>111420</v>
          </cell>
          <cell r="C535" t="str">
            <v>Intercompany accounts receivable - HHSI - Water heaters - Hamilton</v>
          </cell>
        </row>
        <row r="536">
          <cell r="B536" t="str">
            <v>111500</v>
          </cell>
          <cell r="C536" t="str">
            <v>Intercompany accounts receivable - HESI - MSP</v>
          </cell>
        </row>
        <row r="537">
          <cell r="B537" t="str">
            <v>111510</v>
          </cell>
          <cell r="C537" t="str">
            <v>Intercompany accounts receivable - Horizon Energy Solutions Inc.</v>
          </cell>
        </row>
        <row r="538">
          <cell r="B538" t="str">
            <v>111520</v>
          </cell>
          <cell r="C538" t="str">
            <v>Intercompany accounts receivable - HESI Water heaters - St. Catharines</v>
          </cell>
        </row>
        <row r="539">
          <cell r="B539" t="str">
            <v>111600</v>
          </cell>
          <cell r="C539" t="str">
            <v>Intercompany accounts receivable - Customer care - Clearing</v>
          </cell>
        </row>
        <row r="540">
          <cell r="B540" t="str">
            <v>111610</v>
          </cell>
          <cell r="C540" t="str">
            <v>Intercompany accounts receivable - Horizon Utilities - Customer care</v>
          </cell>
        </row>
        <row r="541">
          <cell r="B541" t="str">
            <v>111700</v>
          </cell>
          <cell r="C541" t="str">
            <v>Intercompany accounts receivable - Horizon Holdings Inc.</v>
          </cell>
        </row>
        <row r="542">
          <cell r="B542" t="str">
            <v>111800</v>
          </cell>
          <cell r="C542" t="str">
            <v>Intercompany accounts receivable - Horizon Utilities - EDO</v>
          </cell>
        </row>
        <row r="543">
          <cell r="B543" t="str">
            <v>111900</v>
          </cell>
          <cell r="C543" t="str">
            <v>Intercompany accounts receivable - Hamilton Utilities Corporation</v>
          </cell>
        </row>
        <row r="544">
          <cell r="B544" t="str">
            <v>112000</v>
          </cell>
          <cell r="C544" t="str">
            <v>Advanced invoice clearing (L)</v>
          </cell>
        </row>
        <row r="545">
          <cell r="B545" t="str">
            <v>112500</v>
          </cell>
          <cell r="C545" t="str">
            <v>Accounts receivable - Recoverable work (L)</v>
          </cell>
        </row>
        <row r="546">
          <cell r="B546" t="str">
            <v>112501</v>
          </cell>
          <cell r="C546" t="str">
            <v>Accounts receivable - Recoverable work other</v>
          </cell>
        </row>
        <row r="547">
          <cell r="B547" t="str">
            <v>113000</v>
          </cell>
          <cell r="C547" t="str">
            <v>Accounts receivable - Retailers</v>
          </cell>
        </row>
        <row r="548">
          <cell r="B548" t="str">
            <v>113500</v>
          </cell>
          <cell r="C548" t="str">
            <v>Accounts receivable - Daffron</v>
          </cell>
        </row>
        <row r="549">
          <cell r="B549" t="str">
            <v>113600</v>
          </cell>
          <cell r="C549" t="str">
            <v>Accounts receivable - Unbilled</v>
          </cell>
        </row>
        <row r="550">
          <cell r="B550" t="str">
            <v>113998</v>
          </cell>
          <cell r="C550" t="str">
            <v>Daffron historical clearing account</v>
          </cell>
        </row>
        <row r="551">
          <cell r="B551" t="str">
            <v>113999</v>
          </cell>
          <cell r="C551" t="str">
            <v>Water and sewer - Clearing account</v>
          </cell>
        </row>
        <row r="552">
          <cell r="B552" t="str">
            <v>114000</v>
          </cell>
          <cell r="C552" t="str">
            <v>Allowance for doubtful accounts - Trade (L)</v>
          </cell>
        </row>
        <row r="553">
          <cell r="B553" t="str">
            <v>114100</v>
          </cell>
          <cell r="C553" t="str">
            <v>Allowance for doubtful accounts - Daffron</v>
          </cell>
        </row>
        <row r="554">
          <cell r="B554" t="str">
            <v>114200</v>
          </cell>
          <cell r="C554" t="str">
            <v>Allowance for doubtful accounts - Miscellaneous</v>
          </cell>
        </row>
        <row r="555">
          <cell r="B555" t="str">
            <v>115000</v>
          </cell>
          <cell r="C555" t="str">
            <v>Advance - Employee travel</v>
          </cell>
        </row>
        <row r="556">
          <cell r="B556" t="str">
            <v>117000</v>
          </cell>
          <cell r="C556" t="str">
            <v>Other receivables</v>
          </cell>
        </row>
        <row r="557">
          <cell r="B557" t="str">
            <v>117100</v>
          </cell>
          <cell r="C557" t="str">
            <v>Other receivables - Regulatory</v>
          </cell>
        </row>
        <row r="558">
          <cell r="B558" t="str">
            <v>117200</v>
          </cell>
          <cell r="C558" t="str">
            <v>Other receivables - Miscellaneous backbilling</v>
          </cell>
        </row>
        <row r="559">
          <cell r="B559" t="str">
            <v>118000</v>
          </cell>
          <cell r="C559" t="str">
            <v>Interest/dividend receivable</v>
          </cell>
        </row>
        <row r="560">
          <cell r="B560" t="str">
            <v>118500</v>
          </cell>
          <cell r="C560" t="str">
            <v>Rents receivable</v>
          </cell>
        </row>
        <row r="561">
          <cell r="B561" t="str">
            <v>119000</v>
          </cell>
          <cell r="C561" t="str">
            <v>Notes receivables</v>
          </cell>
        </row>
        <row r="562">
          <cell r="B562" t="str">
            <v>120000</v>
          </cell>
          <cell r="C562" t="str">
            <v>Inventory (L)</v>
          </cell>
        </row>
        <row r="563">
          <cell r="B563" t="str">
            <v>120001</v>
          </cell>
          <cell r="C563" t="str">
            <v>Inventory</v>
          </cell>
        </row>
        <row r="564">
          <cell r="B564" t="str">
            <v>120099</v>
          </cell>
          <cell r="C564" t="str">
            <v>Inventory - Return clearing</v>
          </cell>
        </row>
        <row r="565">
          <cell r="B565" t="str">
            <v>120500</v>
          </cell>
          <cell r="C565" t="str">
            <v>Inventory - Fuel</v>
          </cell>
        </row>
        <row r="566">
          <cell r="B566" t="str">
            <v>122000</v>
          </cell>
          <cell r="C566" t="str">
            <v>Inventory - Work in process</v>
          </cell>
        </row>
        <row r="567">
          <cell r="B567" t="str">
            <v>122500</v>
          </cell>
          <cell r="C567" t="str">
            <v>Inventory - Work in process at vendor</v>
          </cell>
        </row>
        <row r="568">
          <cell r="B568" t="str">
            <v>122600</v>
          </cell>
          <cell r="C568" t="str">
            <v>Inventory in exchange</v>
          </cell>
        </row>
        <row r="569">
          <cell r="B569" t="str">
            <v>124500</v>
          </cell>
          <cell r="C569" t="str">
            <v>Transfer within a site</v>
          </cell>
        </row>
        <row r="570">
          <cell r="B570" t="str">
            <v>124600</v>
          </cell>
          <cell r="C570" t="str">
            <v>Transfer between sites</v>
          </cell>
        </row>
        <row r="571">
          <cell r="B571" t="str">
            <v>124700</v>
          </cell>
          <cell r="C571" t="str">
            <v>Non-inventory trans between sites</v>
          </cell>
        </row>
        <row r="572">
          <cell r="B572" t="str">
            <v>125800</v>
          </cell>
          <cell r="C572" t="str">
            <v>Inventory - Consignment</v>
          </cell>
        </row>
        <row r="573">
          <cell r="B573" t="str">
            <v>126000</v>
          </cell>
          <cell r="C573" t="str">
            <v>Reserve for excess and obsolete inventory</v>
          </cell>
        </row>
        <row r="574">
          <cell r="B574" t="str">
            <v>127100</v>
          </cell>
          <cell r="C574" t="str">
            <v>Work in progress (L)</v>
          </cell>
        </row>
        <row r="575">
          <cell r="B575" t="str">
            <v>127101</v>
          </cell>
          <cell r="C575" t="str">
            <v>Work in progress - Other</v>
          </cell>
        </row>
        <row r="576">
          <cell r="B576" t="str">
            <v>127102</v>
          </cell>
          <cell r="C576" t="str">
            <v>Work in progress - Project closure clearing</v>
          </cell>
        </row>
        <row r="577">
          <cell r="B577" t="str">
            <v>127800</v>
          </cell>
          <cell r="C577" t="str">
            <v>Capitalized project revenue (L)</v>
          </cell>
        </row>
        <row r="578">
          <cell r="B578" t="str">
            <v>130000</v>
          </cell>
          <cell r="C578" t="str">
            <v>Deferred tax - Current</v>
          </cell>
        </row>
        <row r="579">
          <cell r="B579" t="str">
            <v>131000</v>
          </cell>
          <cell r="C579" t="str">
            <v>Deferred tax - Long-term</v>
          </cell>
        </row>
        <row r="580">
          <cell r="B580" t="str">
            <v>140000</v>
          </cell>
          <cell r="C580" t="str">
            <v>Prepaid expense (L)</v>
          </cell>
        </row>
        <row r="581">
          <cell r="B581" t="str">
            <v>140100</v>
          </cell>
          <cell r="C581" t="str">
            <v>Prepaid insurance (L)</v>
          </cell>
        </row>
        <row r="582">
          <cell r="B582" t="str">
            <v>140200</v>
          </cell>
          <cell r="C582" t="str">
            <v>Prepaid property taxes</v>
          </cell>
        </row>
        <row r="583">
          <cell r="B583" t="str">
            <v>140300</v>
          </cell>
          <cell r="C583" t="str">
            <v>Prepaid other</v>
          </cell>
        </row>
        <row r="584">
          <cell r="B584" t="str">
            <v>140350</v>
          </cell>
          <cell r="C584" t="str">
            <v>Prepaid Postage</v>
          </cell>
        </row>
        <row r="585">
          <cell r="B585" t="str">
            <v>140390</v>
          </cell>
          <cell r="C585" t="str">
            <v>Prepaid Customer Care (L)</v>
          </cell>
        </row>
        <row r="586">
          <cell r="B586" t="str">
            <v>140391</v>
          </cell>
          <cell r="C586" t="str">
            <v>Prepaid Customer Care</v>
          </cell>
        </row>
        <row r="587">
          <cell r="B587" t="str">
            <v>140400</v>
          </cell>
          <cell r="C587" t="str">
            <v>Supplier advances (L)</v>
          </cell>
        </row>
        <row r="588">
          <cell r="B588" t="str">
            <v>144000</v>
          </cell>
          <cell r="C588" t="str">
            <v>Other Current Assets</v>
          </cell>
        </row>
        <row r="589">
          <cell r="B589" t="str">
            <v>144100</v>
          </cell>
          <cell r="C589" t="str">
            <v>Accrual for tax - Federal</v>
          </cell>
        </row>
        <row r="590">
          <cell r="B590" t="str">
            <v>144200</v>
          </cell>
          <cell r="C590" t="str">
            <v>Accrual for tax - Provincial</v>
          </cell>
        </row>
        <row r="591">
          <cell r="B591" t="str">
            <v>145000</v>
          </cell>
          <cell r="C591" t="str">
            <v>Investment - Long-term</v>
          </cell>
        </row>
        <row r="592">
          <cell r="B592" t="str">
            <v>146000</v>
          </cell>
          <cell r="C592" t="str">
            <v>Other special or collateral funds</v>
          </cell>
        </row>
        <row r="593">
          <cell r="B593" t="str">
            <v>146500</v>
          </cell>
          <cell r="C593" t="str">
            <v>Sinking funds</v>
          </cell>
        </row>
        <row r="594">
          <cell r="B594" t="str">
            <v>147000</v>
          </cell>
          <cell r="C594" t="str">
            <v>Unamortized debt expense</v>
          </cell>
        </row>
        <row r="595">
          <cell r="B595" t="str">
            <v>148000</v>
          </cell>
          <cell r="C595" t="str">
            <v>Deferred issuance costs</v>
          </cell>
        </row>
        <row r="596">
          <cell r="B596" t="str">
            <v>148100</v>
          </cell>
          <cell r="C596" t="str">
            <v>Deferred merger and aquisition costs</v>
          </cell>
        </row>
        <row r="597">
          <cell r="B597" t="str">
            <v>148200</v>
          </cell>
          <cell r="C597" t="str">
            <v>Deferred costs - Other</v>
          </cell>
        </row>
        <row r="598">
          <cell r="B598" t="str">
            <v>148300</v>
          </cell>
          <cell r="C598" t="str">
            <v>Account 1562 reserve</v>
          </cell>
        </row>
        <row r="599">
          <cell r="B599" t="str">
            <v>148400</v>
          </cell>
          <cell r="C599" t="str">
            <v>Deferred conservation and demand management costs</v>
          </cell>
        </row>
        <row r="600">
          <cell r="B600" t="str">
            <v>150000</v>
          </cell>
          <cell r="C600" t="str">
            <v>Land</v>
          </cell>
        </row>
        <row r="601">
          <cell r="B601" t="str">
            <v>150500</v>
          </cell>
          <cell r="C601" t="str">
            <v>Land rights - Distribution plant</v>
          </cell>
        </row>
        <row r="602">
          <cell r="B602" t="str">
            <v>150600</v>
          </cell>
          <cell r="C602" t="str">
            <v>Land rights - General plant</v>
          </cell>
        </row>
        <row r="603">
          <cell r="B603" t="str">
            <v>150700</v>
          </cell>
          <cell r="C603" t="str">
            <v>Land - Substations</v>
          </cell>
        </row>
        <row r="604">
          <cell r="B604" t="str">
            <v>151000</v>
          </cell>
          <cell r="C604" t="str">
            <v>Building</v>
          </cell>
        </row>
        <row r="605">
          <cell r="B605" t="str">
            <v>151200</v>
          </cell>
          <cell r="C605" t="str">
            <v>Building - Substations</v>
          </cell>
        </row>
        <row r="606">
          <cell r="B606" t="str">
            <v>151250</v>
          </cell>
          <cell r="C606" t="str">
            <v>Hydro One substation contribution</v>
          </cell>
        </row>
        <row r="607">
          <cell r="B607" t="str">
            <v>151300</v>
          </cell>
          <cell r="C607" t="str">
            <v>Substation equipment</v>
          </cell>
        </row>
        <row r="608">
          <cell r="B608" t="str">
            <v>151400</v>
          </cell>
          <cell r="C608" t="str">
            <v>Transformers</v>
          </cell>
        </row>
        <row r="609">
          <cell r="B609" t="str">
            <v>151450</v>
          </cell>
          <cell r="C609" t="str">
            <v>Services</v>
          </cell>
        </row>
        <row r="610">
          <cell r="B610" t="str">
            <v>151500</v>
          </cell>
          <cell r="C610" t="str">
            <v>Meters</v>
          </cell>
        </row>
        <row r="611">
          <cell r="B611" t="str">
            <v>151510</v>
          </cell>
          <cell r="C611" t="str">
            <v>Smart meters</v>
          </cell>
        </row>
        <row r="612">
          <cell r="B612" t="str">
            <v>152000</v>
          </cell>
          <cell r="C612" t="str">
            <v>Leasehold improvement - Distribution plant</v>
          </cell>
        </row>
        <row r="613">
          <cell r="B613" t="str">
            <v>152100</v>
          </cell>
          <cell r="C613" t="str">
            <v>Leasehold improvement - General plant</v>
          </cell>
        </row>
        <row r="614">
          <cell r="B614" t="str">
            <v>152500</v>
          </cell>
          <cell r="C614" t="str">
            <v>Poles, towers and fixtures</v>
          </cell>
        </row>
        <row r="615">
          <cell r="B615" t="str">
            <v>153000</v>
          </cell>
          <cell r="C615" t="str">
            <v>Tools, shop and garage equipment</v>
          </cell>
        </row>
        <row r="616">
          <cell r="B616" t="str">
            <v>153100</v>
          </cell>
          <cell r="C616" t="str">
            <v>Measurement and testing equipment</v>
          </cell>
        </row>
        <row r="617">
          <cell r="B617" t="str">
            <v>153200</v>
          </cell>
          <cell r="C617" t="str">
            <v>Power operated equipment</v>
          </cell>
        </row>
        <row r="618">
          <cell r="B618" t="str">
            <v>153300</v>
          </cell>
          <cell r="C618" t="str">
            <v>Communications equipment</v>
          </cell>
        </row>
        <row r="619">
          <cell r="B619" t="str">
            <v>153400</v>
          </cell>
          <cell r="C619" t="str">
            <v>Other equipment</v>
          </cell>
        </row>
        <row r="620">
          <cell r="B620" t="str">
            <v>153500</v>
          </cell>
          <cell r="C620" t="str">
            <v>Stores equipment</v>
          </cell>
        </row>
        <row r="621">
          <cell r="B621" t="str">
            <v>153600</v>
          </cell>
          <cell r="C621" t="str">
            <v>System supervisory equipment</v>
          </cell>
        </row>
        <row r="622">
          <cell r="B622" t="str">
            <v>154000</v>
          </cell>
          <cell r="C622" t="str">
            <v>Furniture and fixtures</v>
          </cell>
        </row>
        <row r="623">
          <cell r="B623" t="str">
            <v>154500</v>
          </cell>
          <cell r="C623" t="str">
            <v>Computer software</v>
          </cell>
        </row>
        <row r="624">
          <cell r="B624" t="str">
            <v>155000</v>
          </cell>
          <cell r="C624" t="str">
            <v>Computer hardware</v>
          </cell>
        </row>
        <row r="625">
          <cell r="B625" t="str">
            <v>155500</v>
          </cell>
          <cell r="C625" t="str">
            <v>Overhead conductors and devices</v>
          </cell>
        </row>
        <row r="626">
          <cell r="B626" t="str">
            <v>156000</v>
          </cell>
          <cell r="C626" t="str">
            <v>Underground conductors and devices</v>
          </cell>
        </row>
        <row r="627">
          <cell r="B627" t="str">
            <v>156600</v>
          </cell>
          <cell r="C627" t="str">
            <v>Underground conduit</v>
          </cell>
        </row>
        <row r="628">
          <cell r="B628" t="str">
            <v>157000</v>
          </cell>
          <cell r="C628" t="str">
            <v>Vehicles</v>
          </cell>
        </row>
        <row r="629">
          <cell r="B629" t="str">
            <v>158000</v>
          </cell>
          <cell r="C629" t="str">
            <v>Other tangible property</v>
          </cell>
        </row>
        <row r="630">
          <cell r="B630" t="str">
            <v>158100</v>
          </cell>
          <cell r="C630" t="str">
            <v>Water heaters</v>
          </cell>
        </row>
        <row r="631">
          <cell r="B631" t="str">
            <v>158200</v>
          </cell>
          <cell r="C631" t="str">
            <v>Sentinel lights</v>
          </cell>
        </row>
        <row r="632">
          <cell r="B632" t="str">
            <v>158300</v>
          </cell>
          <cell r="C632" t="str">
            <v>Piping infrastructure</v>
          </cell>
        </row>
        <row r="633">
          <cell r="B633" t="str">
            <v>158400</v>
          </cell>
          <cell r="C633" t="str">
            <v>Generators</v>
          </cell>
        </row>
        <row r="634">
          <cell r="B634" t="str">
            <v>158500</v>
          </cell>
          <cell r="C634" t="str">
            <v>Energy centre equipment class 43.1</v>
          </cell>
        </row>
        <row r="635">
          <cell r="B635" t="str">
            <v>159000</v>
          </cell>
          <cell r="C635" t="str">
            <v>Capital - work in progress</v>
          </cell>
        </row>
        <row r="636">
          <cell r="B636" t="str">
            <v>159500</v>
          </cell>
          <cell r="C636" t="str">
            <v>Property under capital lease</v>
          </cell>
        </row>
        <row r="637">
          <cell r="B637" t="str">
            <v>159900</v>
          </cell>
          <cell r="C637" t="str">
            <v>Provision for impairment</v>
          </cell>
        </row>
        <row r="638">
          <cell r="B638" t="str">
            <v>160000</v>
          </cell>
          <cell r="C638" t="str">
            <v>Accumulated depreciation</v>
          </cell>
        </row>
        <row r="639">
          <cell r="B639" t="str">
            <v>160500</v>
          </cell>
          <cell r="C639" t="str">
            <v>Accumulated depreciation - capital contribution</v>
          </cell>
        </row>
        <row r="640">
          <cell r="B640" t="str">
            <v>160900</v>
          </cell>
          <cell r="C640" t="str">
            <v>Amortization of provision for impairment</v>
          </cell>
        </row>
        <row r="641">
          <cell r="B641" t="str">
            <v>161000</v>
          </cell>
          <cell r="C641" t="str">
            <v>Accumulated depreciation - Adjustments</v>
          </cell>
        </row>
        <row r="642">
          <cell r="B642" t="str">
            <v>170000</v>
          </cell>
          <cell r="C642" t="str">
            <v>Unrecovered plant and regulatory study costs</v>
          </cell>
        </row>
        <row r="643">
          <cell r="B643" t="str">
            <v>170500</v>
          </cell>
          <cell r="C643" t="str">
            <v>Other regulatory assets - Net accruals</v>
          </cell>
        </row>
        <row r="644">
          <cell r="B644" t="str">
            <v>170510</v>
          </cell>
          <cell r="C644" t="str">
            <v>Other regulatory assets - Other adjustments</v>
          </cell>
        </row>
        <row r="645">
          <cell r="B645" t="str">
            <v>170520</v>
          </cell>
          <cell r="C645" t="str">
            <v>Other regulatory assets - Carrying charges</v>
          </cell>
        </row>
        <row r="646">
          <cell r="B646" t="str">
            <v>171000</v>
          </cell>
          <cell r="C646" t="str">
            <v>Preliminary survey and investigation charges</v>
          </cell>
        </row>
        <row r="647">
          <cell r="B647" t="str">
            <v>171500</v>
          </cell>
          <cell r="C647" t="str">
            <v>Emission allowance inventory</v>
          </cell>
        </row>
        <row r="648">
          <cell r="B648" t="str">
            <v>171600</v>
          </cell>
          <cell r="C648" t="str">
            <v>Emission allowance withheld</v>
          </cell>
        </row>
        <row r="649">
          <cell r="B649" t="str">
            <v>171800</v>
          </cell>
          <cell r="C649" t="str">
            <v>RCVA retail - Net accruals</v>
          </cell>
        </row>
        <row r="650">
          <cell r="B650" t="str">
            <v>171810</v>
          </cell>
          <cell r="C650" t="str">
            <v>RCVA retail - Other Adjustments</v>
          </cell>
        </row>
        <row r="651">
          <cell r="B651" t="str">
            <v>171820</v>
          </cell>
          <cell r="C651" t="str">
            <v>RCVA retail - Carrying charges</v>
          </cell>
        </row>
        <row r="652">
          <cell r="B652" t="str">
            <v>172500</v>
          </cell>
          <cell r="C652" t="str">
            <v>Miscellaneous deferred debits - Regulatory</v>
          </cell>
        </row>
        <row r="653">
          <cell r="B653" t="str">
            <v>172510</v>
          </cell>
          <cell r="C653" t="str">
            <v>Retroactive revenue recovery</v>
          </cell>
        </row>
        <row r="654">
          <cell r="B654" t="str">
            <v>173000</v>
          </cell>
          <cell r="C654" t="str">
            <v>Deferred losses from disposition of utility plant</v>
          </cell>
        </row>
        <row r="655">
          <cell r="B655" t="str">
            <v>174000</v>
          </cell>
          <cell r="C655" t="str">
            <v>Unamortized loss on reacquired debt</v>
          </cell>
        </row>
        <row r="656">
          <cell r="B656" t="str">
            <v>174500</v>
          </cell>
          <cell r="C656" t="str">
            <v>Development charge deposits/receivables</v>
          </cell>
        </row>
        <row r="657">
          <cell r="B657" t="str">
            <v>174800</v>
          </cell>
          <cell r="C657" t="str">
            <v>RCVA STR - Net accruals</v>
          </cell>
        </row>
        <row r="658">
          <cell r="B658" t="str">
            <v>174810</v>
          </cell>
          <cell r="C658" t="str">
            <v>RCVA STR - Other adjustments</v>
          </cell>
        </row>
        <row r="659">
          <cell r="B659" t="str">
            <v>174820</v>
          </cell>
          <cell r="C659" t="str">
            <v>RCVA STR - Carrying charges</v>
          </cell>
        </row>
        <row r="660">
          <cell r="B660" t="str">
            <v>175000</v>
          </cell>
          <cell r="C660" t="str">
            <v>LV variance account - Net accruals</v>
          </cell>
        </row>
        <row r="661">
          <cell r="B661" t="str">
            <v>175010</v>
          </cell>
          <cell r="C661" t="str">
            <v>LV variance account - Other adjustments</v>
          </cell>
        </row>
        <row r="662">
          <cell r="B662" t="str">
            <v>175020</v>
          </cell>
          <cell r="C662" t="str">
            <v>LV variance account - Carrying charges</v>
          </cell>
        </row>
        <row r="663">
          <cell r="B663" t="str">
            <v>175500</v>
          </cell>
          <cell r="C663" t="str">
            <v>Smart meter capital and recovery offset VA - Revenues</v>
          </cell>
        </row>
        <row r="664">
          <cell r="B664" t="str">
            <v>175510</v>
          </cell>
          <cell r="C664" t="str">
            <v>Smart meter capital and recovery offset VA - Capital</v>
          </cell>
        </row>
        <row r="665">
          <cell r="B665" t="str">
            <v>175520</v>
          </cell>
          <cell r="C665" t="str">
            <v>Smart meter capital and recovery offset VA - Carrying charges</v>
          </cell>
        </row>
        <row r="666">
          <cell r="B666" t="str">
            <v>175530</v>
          </cell>
          <cell r="C666" t="str">
            <v>Smart meter capital and recovery offset VA - Accumulated amortization</v>
          </cell>
        </row>
        <row r="667">
          <cell r="B667" t="str">
            <v>175540</v>
          </cell>
          <cell r="C667" t="str">
            <v>Smart meter capital and recovery offset VA - Stranded meter costs</v>
          </cell>
        </row>
        <row r="668">
          <cell r="B668" t="str">
            <v>175550</v>
          </cell>
          <cell r="C668" t="str">
            <v>Smart meter capital and recovery offset VA - Smart meter revenue for GAAP</v>
          </cell>
        </row>
        <row r="669">
          <cell r="B669" t="str">
            <v>175600</v>
          </cell>
          <cell r="C669" t="str">
            <v>Smart Meter OM&amp;A VA - Incremental costs</v>
          </cell>
        </row>
        <row r="670">
          <cell r="B670" t="str">
            <v>175610</v>
          </cell>
          <cell r="C670" t="str">
            <v>Smart Meter OM&amp;A VA - Carrying charges</v>
          </cell>
        </row>
        <row r="671">
          <cell r="B671" t="str">
            <v>175620</v>
          </cell>
          <cell r="C671" t="str">
            <v>Smart meter historical</v>
          </cell>
        </row>
        <row r="672">
          <cell r="B672" t="str">
            <v>175630</v>
          </cell>
          <cell r="C672" t="str">
            <v>Smart Meter OM&amp;A VA - Amortization expense</v>
          </cell>
        </row>
        <row r="673">
          <cell r="B673" t="str">
            <v>176000</v>
          </cell>
          <cell r="C673" t="str">
            <v>Deferred development costs</v>
          </cell>
        </row>
        <row r="674">
          <cell r="B674" t="str">
            <v>176200</v>
          </cell>
          <cell r="C674" t="str">
            <v>Deferred taxes</v>
          </cell>
        </row>
        <row r="675">
          <cell r="B675" t="str">
            <v>176201</v>
          </cell>
          <cell r="C675" t="str">
            <v>Deferred taxes - Future payment in lieu of taxes</v>
          </cell>
        </row>
        <row r="676">
          <cell r="B676" t="str">
            <v>176300</v>
          </cell>
          <cell r="C676" t="str">
            <v>Contra asset - Deferred taxes</v>
          </cell>
        </row>
        <row r="677">
          <cell r="B677" t="str">
            <v>176500</v>
          </cell>
          <cell r="C677" t="str">
            <v>Conservation and demand management expenditures and recoveries</v>
          </cell>
        </row>
        <row r="678">
          <cell r="B678" t="str">
            <v>176600</v>
          </cell>
          <cell r="C678" t="str">
            <v>Conservation and demand management contra account</v>
          </cell>
        </row>
        <row r="679">
          <cell r="B679" t="str">
            <v>177000</v>
          </cell>
          <cell r="C679" t="str">
            <v>Reserve for transition costs</v>
          </cell>
        </row>
        <row r="680">
          <cell r="B680" t="str">
            <v>177100</v>
          </cell>
          <cell r="C680" t="str">
            <v>Qualifying transition costs</v>
          </cell>
        </row>
        <row r="681">
          <cell r="B681" t="str">
            <v>177200</v>
          </cell>
          <cell r="C681" t="str">
            <v>Extraordinary event costs</v>
          </cell>
        </row>
        <row r="682">
          <cell r="B682" t="str">
            <v>177400</v>
          </cell>
          <cell r="C682" t="str">
            <v>Deferred rate impact amounts</v>
          </cell>
        </row>
        <row r="683">
          <cell r="B683" t="str">
            <v>178000</v>
          </cell>
          <cell r="C683" t="str">
            <v>RSVA WMS - Net accruals</v>
          </cell>
        </row>
        <row r="684">
          <cell r="B684" t="str">
            <v>178010</v>
          </cell>
          <cell r="C684" t="str">
            <v>RSVA WMS - Other adjustments</v>
          </cell>
        </row>
        <row r="685">
          <cell r="B685" t="str">
            <v>178020</v>
          </cell>
          <cell r="C685" t="str">
            <v>RSVA WMS - Carrying charges</v>
          </cell>
        </row>
        <row r="686">
          <cell r="B686" t="str">
            <v>178200</v>
          </cell>
          <cell r="C686" t="str">
            <v>RSVA one-time - Net accruals</v>
          </cell>
        </row>
        <row r="687">
          <cell r="B687" t="str">
            <v>178210</v>
          </cell>
          <cell r="C687" t="str">
            <v>RSVA one-time - Other adjustments</v>
          </cell>
        </row>
        <row r="688">
          <cell r="B688" t="str">
            <v>178220</v>
          </cell>
          <cell r="C688" t="str">
            <v>RSVA one-time - Carrying charges</v>
          </cell>
        </row>
        <row r="689">
          <cell r="B689" t="str">
            <v>178400</v>
          </cell>
          <cell r="C689" t="str">
            <v>RSVA NW - Net accruals</v>
          </cell>
        </row>
        <row r="690">
          <cell r="B690" t="str">
            <v>178410</v>
          </cell>
          <cell r="C690" t="str">
            <v>RSVA NW - Other adjustments</v>
          </cell>
        </row>
        <row r="691">
          <cell r="B691" t="str">
            <v>178420</v>
          </cell>
          <cell r="C691" t="str">
            <v>RSVA NW - Carrying charges</v>
          </cell>
        </row>
        <row r="692">
          <cell r="B692" t="str">
            <v>178600</v>
          </cell>
          <cell r="C692" t="str">
            <v>RSVA CN - Net accruals</v>
          </cell>
        </row>
        <row r="693">
          <cell r="B693" t="str">
            <v>178610</v>
          </cell>
          <cell r="C693" t="str">
            <v>RSVA CN - Other adjustments</v>
          </cell>
        </row>
        <row r="694">
          <cell r="B694" t="str">
            <v>178620</v>
          </cell>
          <cell r="C694" t="str">
            <v>RSVA CN - Carrying charges</v>
          </cell>
        </row>
        <row r="695">
          <cell r="B695" t="str">
            <v>178800</v>
          </cell>
          <cell r="C695" t="str">
            <v>RSVA power - Net accruals</v>
          </cell>
        </row>
        <row r="696">
          <cell r="B696" t="str">
            <v>178810</v>
          </cell>
          <cell r="C696" t="str">
            <v>RSVA power - Other adjustments</v>
          </cell>
        </row>
        <row r="697">
          <cell r="B697" t="str">
            <v>178820</v>
          </cell>
          <cell r="C697" t="str">
            <v>RSVA power - Carrying charges</v>
          </cell>
        </row>
        <row r="698">
          <cell r="B698" t="str">
            <v>178830</v>
          </cell>
          <cell r="C698" t="str">
            <v>RSVA power adj - Net accruals</v>
          </cell>
        </row>
        <row r="699">
          <cell r="B699" t="str">
            <v>178840</v>
          </cell>
          <cell r="C699" t="str">
            <v>RSVA power adj - Other adjustments</v>
          </cell>
        </row>
        <row r="700">
          <cell r="B700" t="str">
            <v>178850</v>
          </cell>
          <cell r="C700" t="str">
            <v>RSVA power adj - Carrying charges</v>
          </cell>
        </row>
        <row r="701">
          <cell r="B701" t="str">
            <v>179000</v>
          </cell>
          <cell r="C701" t="str">
            <v>Recovery of regulatory asset balances - Net accruals</v>
          </cell>
        </row>
        <row r="702">
          <cell r="B702" t="str">
            <v>179010</v>
          </cell>
          <cell r="C702" t="str">
            <v>Recovery of regulatory asset balances - Other adjustments</v>
          </cell>
        </row>
        <row r="703">
          <cell r="B703" t="str">
            <v>179020</v>
          </cell>
          <cell r="C703" t="str">
            <v>Recovery of regulatory asset balances - Carrying charges</v>
          </cell>
        </row>
        <row r="704">
          <cell r="B704" t="str">
            <v>179030</v>
          </cell>
          <cell r="C704" t="str">
            <v>Recovery of regulatory asset balances 2008 - Net accruals</v>
          </cell>
        </row>
        <row r="705">
          <cell r="B705" t="str">
            <v>179040</v>
          </cell>
          <cell r="C705" t="str">
            <v>Recovery of regulatory asset balances 2008 - Other adjustments</v>
          </cell>
        </row>
        <row r="706">
          <cell r="B706" t="str">
            <v>179050</v>
          </cell>
          <cell r="C706" t="str">
            <v>Recovery of regulatory asset balances 2008 - Carrying charges</v>
          </cell>
        </row>
        <row r="707">
          <cell r="B707" t="str">
            <v>179200</v>
          </cell>
          <cell r="C707" t="str">
            <v>PIL's and tax variance for 2006 and subsequent years</v>
          </cell>
        </row>
        <row r="708">
          <cell r="B708" t="str">
            <v>179210</v>
          </cell>
          <cell r="C708" t="str">
            <v>PIL's and tax variance for 2006 and subsequent years - Other adjustments</v>
          </cell>
        </row>
        <row r="709">
          <cell r="B709" t="str">
            <v>179220</v>
          </cell>
          <cell r="C709" t="str">
            <v>PIL's and tax variance for 2006 and sub years - Carrying charges</v>
          </cell>
        </row>
        <row r="710">
          <cell r="B710" t="str">
            <v>179300</v>
          </cell>
          <cell r="C710" t="str">
            <v>Regulatory provisions</v>
          </cell>
        </row>
        <row r="711">
          <cell r="B711" t="str">
            <v>180000</v>
          </cell>
          <cell r="C711" t="str">
            <v>Customer contracts</v>
          </cell>
        </row>
        <row r="712">
          <cell r="B712" t="str">
            <v>190000</v>
          </cell>
          <cell r="C712" t="str">
            <v>Deposits</v>
          </cell>
        </row>
        <row r="713">
          <cell r="B713" t="str">
            <v>190100</v>
          </cell>
          <cell r="C713" t="str">
            <v>Deposits - Long-term</v>
          </cell>
        </row>
        <row r="714">
          <cell r="B714" t="str">
            <v>190400</v>
          </cell>
          <cell r="C714" t="str">
            <v>Contribution to overhead substation</v>
          </cell>
        </row>
        <row r="715">
          <cell r="B715" t="str">
            <v>190500</v>
          </cell>
          <cell r="C715" t="str">
            <v>Contributions and grants</v>
          </cell>
        </row>
        <row r="716">
          <cell r="B716" t="str">
            <v>190600</v>
          </cell>
          <cell r="C716" t="str">
            <v>Contributions - Damage recoverable</v>
          </cell>
        </row>
        <row r="717">
          <cell r="B717" t="str">
            <v>193000</v>
          </cell>
          <cell r="C717" t="str">
            <v>Unamortized bond issue cost</v>
          </cell>
        </row>
        <row r="718">
          <cell r="B718" t="str">
            <v>193500</v>
          </cell>
          <cell r="C718" t="str">
            <v>Unamortized bond discount</v>
          </cell>
        </row>
        <row r="719">
          <cell r="B719" t="str">
            <v>193600</v>
          </cell>
          <cell r="C719" t="str">
            <v>Goodwill</v>
          </cell>
        </row>
        <row r="720">
          <cell r="B720" t="str">
            <v>194000</v>
          </cell>
          <cell r="C720" t="str">
            <v>Notes receivable from associated companies</v>
          </cell>
        </row>
        <row r="721">
          <cell r="B721" t="str">
            <v>195000</v>
          </cell>
          <cell r="C721" t="str">
            <v>Investment in subsidiaries</v>
          </cell>
        </row>
        <row r="722">
          <cell r="B722" t="str">
            <v>196000</v>
          </cell>
          <cell r="C722" t="str">
            <v>Promissory note receivable</v>
          </cell>
        </row>
        <row r="723">
          <cell r="B723" t="str">
            <v>199999</v>
          </cell>
          <cell r="C723" t="str">
            <v>Consolidation clearing - Balance sheet</v>
          </cell>
        </row>
        <row r="724">
          <cell r="B724" t="str">
            <v>200000</v>
          </cell>
          <cell r="C724" t="str">
            <v>Accounts payable - Trade (L)</v>
          </cell>
        </row>
        <row r="725">
          <cell r="B725" t="str">
            <v>200100</v>
          </cell>
          <cell r="C725" t="str">
            <v>Accounts payable - Daffron energy credits</v>
          </cell>
        </row>
        <row r="726">
          <cell r="B726" t="str">
            <v>200200</v>
          </cell>
          <cell r="C726" t="str">
            <v>Accounts payable - Trade preliminary invoice (L)</v>
          </cell>
        </row>
        <row r="727">
          <cell r="B727" t="str">
            <v>201000</v>
          </cell>
          <cell r="C727" t="str">
            <v>Accounts payable - Unbilled material receipt (L)</v>
          </cell>
        </row>
        <row r="728">
          <cell r="B728" t="str">
            <v>201001</v>
          </cell>
          <cell r="C728" t="str">
            <v>Accounts payable - Unbilled material receipt conversion</v>
          </cell>
        </row>
        <row r="729">
          <cell r="B729" t="str">
            <v>202000</v>
          </cell>
          <cell r="C729" t="str">
            <v>Accounts payable - Receipt without purchase order</v>
          </cell>
        </row>
        <row r="730">
          <cell r="B730" t="str">
            <v>203000</v>
          </cell>
          <cell r="C730" t="str">
            <v>Accounts payable - Unbilled prepayment</v>
          </cell>
        </row>
        <row r="731">
          <cell r="B731" t="str">
            <v>204000</v>
          </cell>
          <cell r="C731" t="str">
            <v>Accounts payable - Customer credit balances</v>
          </cell>
        </row>
        <row r="732">
          <cell r="B732" t="str">
            <v>205000</v>
          </cell>
          <cell r="C732" t="str">
            <v>Accounts payable - Employee travel reimbursement</v>
          </cell>
        </row>
        <row r="733">
          <cell r="B733" t="str">
            <v>205100</v>
          </cell>
          <cell r="C733" t="str">
            <v>Customer overpayment (L)</v>
          </cell>
        </row>
        <row r="734">
          <cell r="B734" t="str">
            <v>205200</v>
          </cell>
          <cell r="C734" t="str">
            <v>Holdbacks payable</v>
          </cell>
        </row>
        <row r="735">
          <cell r="B735" t="str">
            <v>205300</v>
          </cell>
          <cell r="C735" t="str">
            <v>Debt retirement charges payable</v>
          </cell>
        </row>
        <row r="736">
          <cell r="B736" t="str">
            <v>205400</v>
          </cell>
          <cell r="C736" t="str">
            <v>Accounts payable - Other</v>
          </cell>
        </row>
        <row r="737">
          <cell r="B737" t="str">
            <v>205410</v>
          </cell>
          <cell r="C737" t="str">
            <v>Accounts payable - Unmatched supplier cheque (L)</v>
          </cell>
        </row>
        <row r="738">
          <cell r="B738" t="str">
            <v>205900</v>
          </cell>
          <cell r="C738" t="str">
            <v>Accounts payable - City of Hamilton</v>
          </cell>
        </row>
        <row r="739">
          <cell r="B739" t="str">
            <v>206000</v>
          </cell>
          <cell r="C739" t="str">
            <v>Capital lease obligation - Current</v>
          </cell>
        </row>
        <row r="740">
          <cell r="B740" t="str">
            <v>208000</v>
          </cell>
          <cell r="C740" t="str">
            <v>Payroll payable</v>
          </cell>
        </row>
        <row r="741">
          <cell r="B741" t="str">
            <v>208010</v>
          </cell>
          <cell r="C741" t="str">
            <v>Payroll - OMERS payable</v>
          </cell>
        </row>
        <row r="742">
          <cell r="B742" t="str">
            <v>208020</v>
          </cell>
          <cell r="C742" t="str">
            <v>Payroll - EI payable</v>
          </cell>
        </row>
        <row r="743">
          <cell r="B743" t="str">
            <v>208030</v>
          </cell>
          <cell r="C743" t="str">
            <v>Payroll - CPP payable</v>
          </cell>
        </row>
        <row r="744">
          <cell r="B744" t="str">
            <v>208040</v>
          </cell>
          <cell r="C744" t="str">
            <v>Payroll - Income taxes payable</v>
          </cell>
        </row>
        <row r="745">
          <cell r="B745" t="str">
            <v>208050</v>
          </cell>
          <cell r="C745" t="str">
            <v>Payroll - Union dues payable</v>
          </cell>
        </row>
        <row r="746">
          <cell r="B746" t="str">
            <v>208060</v>
          </cell>
          <cell r="C746" t="str">
            <v>Payroll - Charity fund payable</v>
          </cell>
        </row>
        <row r="747">
          <cell r="B747" t="str">
            <v>208070</v>
          </cell>
          <cell r="C747" t="str">
            <v>Payroll - Garnish payable</v>
          </cell>
        </row>
        <row r="748">
          <cell r="B748" t="str">
            <v>208080</v>
          </cell>
          <cell r="C748" t="str">
            <v>Payroll - WSIB payable</v>
          </cell>
        </row>
        <row r="749">
          <cell r="B749" t="str">
            <v>208090</v>
          </cell>
          <cell r="C749" t="str">
            <v>Payroll - EHT payable</v>
          </cell>
        </row>
        <row r="750">
          <cell r="B750" t="str">
            <v>208100</v>
          </cell>
          <cell r="C750" t="str">
            <v>Payroll - Group benefits payable</v>
          </cell>
        </row>
        <row r="751">
          <cell r="B751" t="str">
            <v>208110</v>
          </cell>
          <cell r="C751" t="str">
            <v>Payroll - Life insurance payable</v>
          </cell>
        </row>
        <row r="752">
          <cell r="B752" t="str">
            <v>208120</v>
          </cell>
          <cell r="C752" t="str">
            <v>Payroll - CSB payable</v>
          </cell>
        </row>
        <row r="753">
          <cell r="B753" t="str">
            <v>208130</v>
          </cell>
          <cell r="C753" t="str">
            <v>Payroll - Credit union payable</v>
          </cell>
        </row>
        <row r="754">
          <cell r="B754" t="str">
            <v>208140</v>
          </cell>
          <cell r="C754" t="str">
            <v>Payroll - Other deductions</v>
          </cell>
        </row>
        <row r="755">
          <cell r="B755" t="str">
            <v>208150</v>
          </cell>
          <cell r="C755" t="str">
            <v>Payroll - Support payable</v>
          </cell>
        </row>
        <row r="756">
          <cell r="B756" t="str">
            <v>208200</v>
          </cell>
          <cell r="C756" t="str">
            <v>Payroll - Banked overtime payable</v>
          </cell>
        </row>
        <row r="757">
          <cell r="B757" t="str">
            <v>209000</v>
          </cell>
          <cell r="C757" t="str">
            <v>Customer deposits - Current</v>
          </cell>
        </row>
        <row r="758">
          <cell r="B758" t="str">
            <v>209005</v>
          </cell>
          <cell r="C758" t="str">
            <v>Construction deposits (L)</v>
          </cell>
        </row>
        <row r="759">
          <cell r="B759" t="str">
            <v>209006</v>
          </cell>
          <cell r="C759" t="str">
            <v>Construction deposits - other</v>
          </cell>
        </row>
        <row r="760">
          <cell r="B760" t="str">
            <v>209007</v>
          </cell>
          <cell r="C760" t="str">
            <v>Deposits - meter fees</v>
          </cell>
        </row>
        <row r="761">
          <cell r="B761" t="str">
            <v>209010</v>
          </cell>
          <cell r="C761" t="str">
            <v>Interest on customer deposits - Current</v>
          </cell>
        </row>
        <row r="762">
          <cell r="B762" t="str">
            <v>209020</v>
          </cell>
          <cell r="C762" t="str">
            <v>Interest on construction deposits - Current</v>
          </cell>
        </row>
        <row r="763">
          <cell r="B763" t="str">
            <v>209030</v>
          </cell>
          <cell r="C763" t="str">
            <v>Customer deferred deposits - Current</v>
          </cell>
        </row>
        <row r="764">
          <cell r="B764" t="str">
            <v>209035</v>
          </cell>
          <cell r="C764" t="str">
            <v>Retailer deposits - Current</v>
          </cell>
        </row>
        <row r="765">
          <cell r="B765" t="str">
            <v>209040</v>
          </cell>
          <cell r="C765" t="str">
            <v>Advanced invoice clearing (L)</v>
          </cell>
        </row>
        <row r="766">
          <cell r="B766" t="str">
            <v>209050</v>
          </cell>
          <cell r="C766" t="str">
            <v>Customer rebates payable</v>
          </cell>
        </row>
        <row r="767">
          <cell r="B767" t="str">
            <v>209100</v>
          </cell>
          <cell r="C767" t="str">
            <v>Unearned revenue</v>
          </cell>
        </row>
        <row r="768">
          <cell r="B768" t="str">
            <v>211100</v>
          </cell>
          <cell r="C768" t="str">
            <v>Intercompany accounts payable - Horizon Holdings Inc. (L)</v>
          </cell>
        </row>
        <row r="769">
          <cell r="B769" t="str">
            <v>211110</v>
          </cell>
          <cell r="C769" t="str">
            <v>Intercompany accounts payable - Horizon Utilities - EDO (L)</v>
          </cell>
        </row>
        <row r="770">
          <cell r="B770" t="str">
            <v>211120</v>
          </cell>
          <cell r="C770" t="str">
            <v>Intercompany accounts payable - Horizon Utilities - Customer care (L)</v>
          </cell>
        </row>
        <row r="771">
          <cell r="B771" t="str">
            <v>211130</v>
          </cell>
          <cell r="C771" t="str">
            <v>Intercompany accounts payable - Horizon Energy Solutions Inc. (L)</v>
          </cell>
        </row>
        <row r="772">
          <cell r="B772" t="str">
            <v>211140</v>
          </cell>
          <cell r="C772" t="str">
            <v>Intercompany accounts payable - HESI - MSP (L)</v>
          </cell>
        </row>
        <row r="773">
          <cell r="B773" t="str">
            <v>211150</v>
          </cell>
          <cell r="C773" t="str">
            <v>Intercompany accounts payable - HESI - Water heaters - St. Catharines (L)</v>
          </cell>
        </row>
        <row r="774">
          <cell r="B774" t="str">
            <v>211160</v>
          </cell>
          <cell r="C774" t="str">
            <v>Intercompany accounts payable - Hamilton Hydro Services Inc. (L)</v>
          </cell>
        </row>
        <row r="775">
          <cell r="B775" t="str">
            <v>211170</v>
          </cell>
          <cell r="C775" t="str">
            <v>Intercompany accounts payable - HHSI - Hamilton Community Energy (L)</v>
          </cell>
        </row>
        <row r="776">
          <cell r="B776" t="str">
            <v>211180</v>
          </cell>
          <cell r="C776" t="str">
            <v>Intercompany accounts payable - HHSI - Water heaters Hamilton (L)</v>
          </cell>
        </row>
        <row r="777">
          <cell r="B777" t="str">
            <v>211190</v>
          </cell>
          <cell r="C777" t="str">
            <v>Intercompany accounts payable - HHSI - FibreWired (L)</v>
          </cell>
        </row>
        <row r="778">
          <cell r="B778" t="str">
            <v>211200</v>
          </cell>
          <cell r="C778" t="str">
            <v>Intercompany accounts payable - Hamilton Utilities Corporation (L)</v>
          </cell>
        </row>
        <row r="779">
          <cell r="B779" t="str">
            <v>211300</v>
          </cell>
          <cell r="C779" t="str">
            <v>Intercompany payable - HHSI - Daffron - Water Heaters</v>
          </cell>
        </row>
        <row r="780">
          <cell r="B780" t="str">
            <v>211310</v>
          </cell>
          <cell r="C780" t="str">
            <v>Intercompany payable - HHSI - Daffron - HCE</v>
          </cell>
        </row>
        <row r="781">
          <cell r="B781" t="str">
            <v>211320</v>
          </cell>
          <cell r="C781" t="str">
            <v>Intercompany payable - HESI - Daffron - Water Heaters</v>
          </cell>
        </row>
        <row r="782">
          <cell r="B782" t="str">
            <v>211330</v>
          </cell>
          <cell r="C782" t="str">
            <v>Intercompany payable - HESI - Daffron - MSP</v>
          </cell>
        </row>
        <row r="783">
          <cell r="B783" t="str">
            <v>211400</v>
          </cell>
          <cell r="C783" t="str">
            <v>Intercompany payable - HHSI - Hamilton Community Energy</v>
          </cell>
        </row>
        <row r="784">
          <cell r="B784" t="str">
            <v>211410</v>
          </cell>
          <cell r="C784" t="str">
            <v>Intercompany payable - Hamilton Hydro Services Inc.</v>
          </cell>
        </row>
        <row r="785">
          <cell r="B785" t="str">
            <v>211420</v>
          </cell>
          <cell r="C785" t="str">
            <v>Intercompany payable - HHSI - Water heaters - Hamilton</v>
          </cell>
        </row>
        <row r="786">
          <cell r="B786" t="str">
            <v>211500</v>
          </cell>
          <cell r="C786" t="str">
            <v>Intercompany payable - HESI - MSP</v>
          </cell>
        </row>
        <row r="787">
          <cell r="B787" t="str">
            <v>211510</v>
          </cell>
          <cell r="C787" t="str">
            <v>Intercompany payable - Horizon Energy Solutions Inc.</v>
          </cell>
        </row>
        <row r="788">
          <cell r="B788" t="str">
            <v>211520</v>
          </cell>
          <cell r="C788" t="str">
            <v>Intercompany payable - HESI - Water heaters - St. Catharines</v>
          </cell>
        </row>
        <row r="789">
          <cell r="B789" t="str">
            <v>211610</v>
          </cell>
          <cell r="C789" t="str">
            <v>Intercompany payable - Horizon Utilities - Customer care</v>
          </cell>
        </row>
        <row r="790">
          <cell r="B790" t="str">
            <v>211700</v>
          </cell>
          <cell r="C790" t="str">
            <v>Intercompany payable - Horizon Holdings Inc.</v>
          </cell>
        </row>
        <row r="791">
          <cell r="B791" t="str">
            <v>211800</v>
          </cell>
          <cell r="C791" t="str">
            <v>Intercompany payable - Horizon Utilities - EDO</v>
          </cell>
        </row>
        <row r="792">
          <cell r="B792" t="str">
            <v>211900</v>
          </cell>
          <cell r="C792" t="str">
            <v>Intercompany payable - Hamilton Utilities Corporation</v>
          </cell>
        </row>
        <row r="793">
          <cell r="B793" t="str">
            <v>212100</v>
          </cell>
          <cell r="C793" t="str">
            <v>Intercompany accounts receivable SHGI</v>
          </cell>
        </row>
        <row r="794">
          <cell r="B794" t="str">
            <v>218000</v>
          </cell>
          <cell r="C794" t="str">
            <v>Intercompany loan payable (L)</v>
          </cell>
        </row>
        <row r="795">
          <cell r="B795" t="str">
            <v>219000</v>
          </cell>
          <cell r="C795" t="str">
            <v>Intercompany loan receivable (L)</v>
          </cell>
        </row>
        <row r="796">
          <cell r="B796" t="str">
            <v>220000</v>
          </cell>
          <cell r="C796" t="str">
            <v>Accrued salaries and wages</v>
          </cell>
        </row>
        <row r="797">
          <cell r="B797" t="str">
            <v>221000</v>
          </cell>
          <cell r="C797" t="str">
            <v>Accrued payroll tax</v>
          </cell>
        </row>
        <row r="798">
          <cell r="B798" t="str">
            <v>222000</v>
          </cell>
          <cell r="C798" t="str">
            <v>Accrued dividend payable</v>
          </cell>
        </row>
        <row r="799">
          <cell r="B799" t="str">
            <v>224000</v>
          </cell>
          <cell r="C799" t="str">
            <v>Accrued employee benefit and payroll deduction</v>
          </cell>
        </row>
        <row r="800">
          <cell r="B800" t="str">
            <v>226000</v>
          </cell>
          <cell r="C800" t="str">
            <v>Accrued bonus</v>
          </cell>
        </row>
        <row r="801">
          <cell r="B801" t="str">
            <v>227000</v>
          </cell>
          <cell r="C801" t="str">
            <v>Accrued vacation</v>
          </cell>
        </row>
        <row r="802">
          <cell r="B802" t="str">
            <v>229000</v>
          </cell>
          <cell r="C802" t="str">
            <v>Other accrued liabilities</v>
          </cell>
        </row>
        <row r="803">
          <cell r="B803" t="str">
            <v>229100</v>
          </cell>
          <cell r="C803" t="str">
            <v>Other accrued liabilities - Regulatory</v>
          </cell>
        </row>
        <row r="804">
          <cell r="B804" t="str">
            <v>229200</v>
          </cell>
          <cell r="C804" t="str">
            <v>Other accrued liabilities - Backbilling</v>
          </cell>
        </row>
        <row r="805">
          <cell r="B805" t="str">
            <v>229400</v>
          </cell>
          <cell r="C805" t="str">
            <v>Accrual for tax - Federal</v>
          </cell>
        </row>
        <row r="806">
          <cell r="B806" t="str">
            <v>229500</v>
          </cell>
          <cell r="C806" t="str">
            <v>Accrual for tax - Provincial</v>
          </cell>
        </row>
        <row r="807">
          <cell r="B807" t="str">
            <v>230100</v>
          </cell>
          <cell r="C807" t="str">
            <v>Deferred revenue (L)</v>
          </cell>
        </row>
        <row r="808">
          <cell r="B808" t="str">
            <v>230200</v>
          </cell>
          <cell r="C808" t="str">
            <v>Deferred revenue</v>
          </cell>
        </row>
        <row r="809">
          <cell r="B809" t="str">
            <v>230600</v>
          </cell>
          <cell r="C809" t="str">
            <v>Employee future benefits</v>
          </cell>
        </row>
        <row r="810">
          <cell r="B810" t="str">
            <v>230800</v>
          </cell>
          <cell r="C810" t="str">
            <v>Pensions - Past service liability</v>
          </cell>
        </row>
        <row r="811">
          <cell r="B811" t="str">
            <v>231000</v>
          </cell>
          <cell r="C811" t="str">
            <v>Vested sick leave liability</v>
          </cell>
        </row>
        <row r="812">
          <cell r="B812" t="str">
            <v>231100</v>
          </cell>
          <cell r="C812" t="str">
            <v>Capital lease obligiation - long-term</v>
          </cell>
        </row>
        <row r="813">
          <cell r="B813" t="str">
            <v>232000</v>
          </cell>
          <cell r="C813" t="str">
            <v>Stale dated cheques</v>
          </cell>
        </row>
        <row r="814">
          <cell r="B814" t="str">
            <v>233500</v>
          </cell>
          <cell r="C814" t="str">
            <v>Unamortized bond premium</v>
          </cell>
        </row>
        <row r="815">
          <cell r="B815" t="str">
            <v>234000</v>
          </cell>
          <cell r="C815" t="str">
            <v>Accrued pension cost liability</v>
          </cell>
        </row>
        <row r="816">
          <cell r="B816" t="str">
            <v>235000</v>
          </cell>
          <cell r="C816" t="str">
            <v>Future income taxes - Long-term</v>
          </cell>
        </row>
        <row r="817">
          <cell r="B817" t="str">
            <v>236000</v>
          </cell>
          <cell r="C817" t="str">
            <v>Due to HUC re: Qualifying transition costs recovery</v>
          </cell>
        </row>
        <row r="818">
          <cell r="B818" t="str">
            <v>237000</v>
          </cell>
          <cell r="C818" t="str">
            <v>Due to SCHI re: Qualifying transition costs recovery</v>
          </cell>
        </row>
        <row r="819">
          <cell r="B819" t="str">
            <v>238000</v>
          </cell>
          <cell r="C819" t="str">
            <v>Due from SCHI - MPA indemnity</v>
          </cell>
        </row>
        <row r="820">
          <cell r="B820" t="str">
            <v>239000</v>
          </cell>
          <cell r="C820" t="str">
            <v>Other regulatory liabilities</v>
          </cell>
        </row>
        <row r="821">
          <cell r="B821" t="str">
            <v>247000</v>
          </cell>
          <cell r="C821" t="str">
            <v>Debt retirement charges payable</v>
          </cell>
        </row>
        <row r="822">
          <cell r="B822" t="str">
            <v>247500</v>
          </cell>
          <cell r="C822" t="str">
            <v>GST payable</v>
          </cell>
        </row>
        <row r="823">
          <cell r="B823" t="str">
            <v>248000</v>
          </cell>
          <cell r="C823" t="str">
            <v>PST payable</v>
          </cell>
        </row>
        <row r="824">
          <cell r="B824" t="str">
            <v>248500</v>
          </cell>
          <cell r="C824" t="str">
            <v>Sales tax on advanced invoices</v>
          </cell>
        </row>
        <row r="825">
          <cell r="B825" t="str">
            <v>249500</v>
          </cell>
          <cell r="C825" t="str">
            <v>Customer deposits - Long-term</v>
          </cell>
        </row>
        <row r="826">
          <cell r="B826" t="str">
            <v>249600</v>
          </cell>
          <cell r="C826" t="str">
            <v>Construction deposits - Long-term (L)</v>
          </cell>
        </row>
        <row r="827">
          <cell r="B827" t="str">
            <v>249700</v>
          </cell>
          <cell r="C827" t="str">
            <v>Retaler deposits - Long-term</v>
          </cell>
        </row>
        <row r="828">
          <cell r="B828" t="str">
            <v>251000</v>
          </cell>
          <cell r="C828" t="str">
            <v>Notes payable</v>
          </cell>
        </row>
        <row r="829">
          <cell r="B829" t="str">
            <v>262000</v>
          </cell>
          <cell r="C829" t="str">
            <v>Current portion of long-term debt</v>
          </cell>
        </row>
        <row r="830">
          <cell r="B830" t="str">
            <v>263000</v>
          </cell>
          <cell r="C830" t="str">
            <v>Accrued interest on long-term debt</v>
          </cell>
        </row>
        <row r="831">
          <cell r="B831" t="str">
            <v>270000</v>
          </cell>
          <cell r="C831" t="str">
            <v>Long-term portion of obligation under capital lease</v>
          </cell>
        </row>
        <row r="832">
          <cell r="B832" t="str">
            <v>272000</v>
          </cell>
          <cell r="C832" t="str">
            <v>Long-term debt</v>
          </cell>
        </row>
        <row r="833">
          <cell r="B833" t="str">
            <v>275000</v>
          </cell>
          <cell r="C833" t="str">
            <v>Debenture - bond issuance long term portion</v>
          </cell>
        </row>
        <row r="834">
          <cell r="B834" t="str">
            <v>285000</v>
          </cell>
          <cell r="C834" t="str">
            <v>Future income taxes - Current</v>
          </cell>
        </row>
        <row r="835">
          <cell r="B835" t="str">
            <v>294000</v>
          </cell>
          <cell r="C835" t="str">
            <v>Notes payable to associated companies</v>
          </cell>
        </row>
        <row r="836">
          <cell r="B836" t="str">
            <v>300000</v>
          </cell>
          <cell r="C836" t="str">
            <v>Common stock</v>
          </cell>
        </row>
        <row r="837">
          <cell r="B837" t="str">
            <v>301000</v>
          </cell>
          <cell r="C837" t="str">
            <v>Contributed surplus</v>
          </cell>
        </row>
        <row r="838">
          <cell r="B838" t="str">
            <v>302000</v>
          </cell>
          <cell r="C838" t="str">
            <v>Minority interest</v>
          </cell>
        </row>
        <row r="839">
          <cell r="B839" t="str">
            <v>310000</v>
          </cell>
          <cell r="C839" t="str">
            <v>Preferred stock</v>
          </cell>
        </row>
        <row r="840">
          <cell r="B840" t="str">
            <v>340000</v>
          </cell>
          <cell r="C840" t="str">
            <v>Retained earnings</v>
          </cell>
        </row>
        <row r="841">
          <cell r="B841" t="str">
            <v>350000</v>
          </cell>
          <cell r="C841" t="str">
            <v>Dividend - Common stock</v>
          </cell>
        </row>
        <row r="842">
          <cell r="B842" t="str">
            <v>351000</v>
          </cell>
          <cell r="C842" t="str">
            <v>Dividend - Preferred stock</v>
          </cell>
        </row>
        <row r="843">
          <cell r="B843" t="str">
            <v>360000</v>
          </cell>
          <cell r="C843" t="str">
            <v>Accumulated income</v>
          </cell>
        </row>
        <row r="844">
          <cell r="B844" t="str">
            <v>400600</v>
          </cell>
          <cell r="C844" t="str">
            <v>Residential energy sales - Power</v>
          </cell>
        </row>
        <row r="845">
          <cell r="B845" t="str">
            <v>400601</v>
          </cell>
          <cell r="C845" t="str">
            <v>Residential energy sales - Power adjustment</v>
          </cell>
        </row>
        <row r="846">
          <cell r="B846" t="str">
            <v>402000</v>
          </cell>
          <cell r="C846" t="str">
            <v>Large users energy sales - Power</v>
          </cell>
        </row>
        <row r="847">
          <cell r="B847" t="str">
            <v>402001</v>
          </cell>
          <cell r="C847" t="str">
            <v>Large users energy sales - Power adjustment</v>
          </cell>
        </row>
        <row r="848">
          <cell r="B848" t="str">
            <v>402500</v>
          </cell>
          <cell r="C848" t="str">
            <v>Street lighting energy sales - Power</v>
          </cell>
        </row>
        <row r="849">
          <cell r="B849" t="str">
            <v>402501</v>
          </cell>
          <cell r="C849" t="str">
            <v>Street lighting energy sales - Power adjustment</v>
          </cell>
        </row>
        <row r="850">
          <cell r="B850" t="str">
            <v>403000</v>
          </cell>
          <cell r="C850" t="str">
            <v>Sentinel lighting energy sales - Power</v>
          </cell>
        </row>
        <row r="851">
          <cell r="B851" t="str">
            <v>403001</v>
          </cell>
          <cell r="C851" t="str">
            <v>Sentinel lighting energy sales - Power adjustment</v>
          </cell>
        </row>
        <row r="852">
          <cell r="B852" t="str">
            <v>403500</v>
          </cell>
          <cell r="C852" t="str">
            <v>General service &lt;50 kW energy sales - Power</v>
          </cell>
        </row>
        <row r="853">
          <cell r="B853" t="str">
            <v>403501</v>
          </cell>
          <cell r="C853" t="str">
            <v>General service &lt;50 kW energy sales - Power adjustment</v>
          </cell>
        </row>
        <row r="854">
          <cell r="B854" t="str">
            <v>403510</v>
          </cell>
          <cell r="C854" t="str">
            <v>General service &gt;50 kW energy sales - Power</v>
          </cell>
        </row>
        <row r="855">
          <cell r="B855" t="str">
            <v>403511</v>
          </cell>
          <cell r="C855" t="str">
            <v>General service &gt;50 kW energy sales - Power adjustment</v>
          </cell>
        </row>
        <row r="856">
          <cell r="B856" t="str">
            <v>403520</v>
          </cell>
          <cell r="C856" t="str">
            <v>Unmetered energy sales - Power</v>
          </cell>
        </row>
        <row r="857">
          <cell r="B857" t="str">
            <v>403521</v>
          </cell>
          <cell r="C857" t="str">
            <v>Unmetered energy sales - Power adjustment</v>
          </cell>
        </row>
        <row r="858">
          <cell r="B858" t="str">
            <v>405000</v>
          </cell>
          <cell r="C858" t="str">
            <v>Revenue adjustment - power</v>
          </cell>
        </row>
        <row r="859">
          <cell r="B859" t="str">
            <v>405001</v>
          </cell>
          <cell r="C859" t="str">
            <v>Revenue adjustment - power adjustment</v>
          </cell>
        </row>
        <row r="860">
          <cell r="B860" t="str">
            <v>405500</v>
          </cell>
          <cell r="C860" t="str">
            <v>Energy sales for resale (retailers)</v>
          </cell>
        </row>
        <row r="861">
          <cell r="B861" t="str">
            <v>406200</v>
          </cell>
          <cell r="C861" t="str">
            <v>Billed - WMS</v>
          </cell>
        </row>
        <row r="862">
          <cell r="B862" t="str">
            <v>406400</v>
          </cell>
          <cell r="C862" t="str">
            <v>Billed - One time</v>
          </cell>
        </row>
        <row r="863">
          <cell r="B863" t="str">
            <v>406600</v>
          </cell>
          <cell r="C863" t="str">
            <v>Billed - NW</v>
          </cell>
        </row>
        <row r="864">
          <cell r="B864" t="str">
            <v>406800</v>
          </cell>
          <cell r="C864" t="str">
            <v>Billed - CN</v>
          </cell>
        </row>
        <row r="865">
          <cell r="B865" t="str">
            <v>407500</v>
          </cell>
          <cell r="C865" t="str">
            <v>Billed - LV</v>
          </cell>
        </row>
        <row r="866">
          <cell r="B866" t="str">
            <v>408000</v>
          </cell>
          <cell r="C866" t="str">
            <v>Distribution services revenue - Residential - Fixed</v>
          </cell>
        </row>
        <row r="867">
          <cell r="B867" t="str">
            <v>408001</v>
          </cell>
          <cell r="C867" t="str">
            <v>Distribution services revenue - Large users - Fixed</v>
          </cell>
        </row>
        <row r="868">
          <cell r="B868" t="str">
            <v>408002</v>
          </cell>
          <cell r="C868" t="str">
            <v>Distribution services revenue - Street lighting - Fixed</v>
          </cell>
        </row>
        <row r="869">
          <cell r="B869" t="str">
            <v>408003</v>
          </cell>
          <cell r="C869" t="str">
            <v>Distribution services revenue - Sentinel lighting - Fixed</v>
          </cell>
        </row>
        <row r="870">
          <cell r="B870" t="str">
            <v>408004</v>
          </cell>
          <cell r="C870" t="str">
            <v>Distribution services revenue - General services &lt; 50 kW - Fixed</v>
          </cell>
        </row>
        <row r="871">
          <cell r="B871" t="str">
            <v>408005</v>
          </cell>
          <cell r="C871" t="str">
            <v>Distribution services revenue - General services &gt; 50 kW - Fixed</v>
          </cell>
        </row>
        <row r="872">
          <cell r="B872" t="str">
            <v>408006</v>
          </cell>
          <cell r="C872" t="str">
            <v>Distribution services revenue - Unmetered - Fixed</v>
          </cell>
        </row>
        <row r="873">
          <cell r="B873" t="str">
            <v>408008</v>
          </cell>
          <cell r="C873" t="str">
            <v>Distribution services revenue - Adjustment - Fixed</v>
          </cell>
        </row>
        <row r="874">
          <cell r="B874" t="str">
            <v>408009</v>
          </cell>
          <cell r="C874" t="str">
            <v>Distribution services revenue - SSS administration charge - Fixed</v>
          </cell>
        </row>
        <row r="875">
          <cell r="B875" t="str">
            <v>408010</v>
          </cell>
          <cell r="C875" t="str">
            <v>Regulatory assets drawdown - Fixed</v>
          </cell>
        </row>
        <row r="876">
          <cell r="B876" t="str">
            <v>408012</v>
          </cell>
          <cell r="C876" t="str">
            <v>Other PILS adjustments - Fixed</v>
          </cell>
        </row>
        <row r="877">
          <cell r="B877" t="str">
            <v>408014</v>
          </cell>
          <cell r="C877" t="str">
            <v>Backbilling adjustments - Fixed</v>
          </cell>
        </row>
        <row r="878">
          <cell r="B878" t="str">
            <v>408016</v>
          </cell>
          <cell r="C878" t="str">
            <v>Distribution services revenue - Unbilled - Fixed</v>
          </cell>
        </row>
        <row r="879">
          <cell r="B879" t="str">
            <v>408018</v>
          </cell>
          <cell r="C879" t="str">
            <v>Distribution services revenue - Adjustment - Smart meter</v>
          </cell>
        </row>
        <row r="880">
          <cell r="B880" t="str">
            <v>408030</v>
          </cell>
          <cell r="C880" t="str">
            <v>Distribution services revenue - Residential - Variable</v>
          </cell>
        </row>
        <row r="881">
          <cell r="B881" t="str">
            <v>408031</v>
          </cell>
          <cell r="C881" t="str">
            <v>Distribution services revenue - Large users - Variable</v>
          </cell>
        </row>
        <row r="882">
          <cell r="B882" t="str">
            <v>408032</v>
          </cell>
          <cell r="C882" t="str">
            <v>Distribution services revenue - Street lighting - Variable</v>
          </cell>
        </row>
        <row r="883">
          <cell r="B883" t="str">
            <v>408033</v>
          </cell>
          <cell r="C883" t="str">
            <v>Distribution services revenue - Sentinel lighting - Variable</v>
          </cell>
        </row>
        <row r="884">
          <cell r="B884" t="str">
            <v>408034</v>
          </cell>
          <cell r="C884" t="str">
            <v>Distribution services revenue - General services &lt; 50 kW - Variable</v>
          </cell>
        </row>
        <row r="885">
          <cell r="B885" t="str">
            <v>408035</v>
          </cell>
          <cell r="C885" t="str">
            <v>Distribution services revenue - General services &gt; 50 kW - Variable</v>
          </cell>
        </row>
        <row r="886">
          <cell r="B886" t="str">
            <v>408036</v>
          </cell>
          <cell r="C886" t="str">
            <v>Distribution services revenue - Unmetered - Variable</v>
          </cell>
        </row>
        <row r="887">
          <cell r="B887" t="str">
            <v>408037</v>
          </cell>
          <cell r="C887" t="str">
            <v>Distribution services revenue - Standby - Variable</v>
          </cell>
        </row>
        <row r="888">
          <cell r="B888" t="str">
            <v>408038</v>
          </cell>
          <cell r="C888" t="str">
            <v>Distribution services revenue - Adjustment - Variable</v>
          </cell>
        </row>
        <row r="889">
          <cell r="B889" t="str">
            <v>408039</v>
          </cell>
          <cell r="C889" t="str">
            <v>Distribution services revenue - Unbilled - Variable</v>
          </cell>
        </row>
        <row r="890">
          <cell r="B890" t="str">
            <v>408040</v>
          </cell>
          <cell r="C890" t="str">
            <v>Regulatory assets drawdown - Variable</v>
          </cell>
        </row>
        <row r="891">
          <cell r="B891" t="str">
            <v>408042</v>
          </cell>
          <cell r="C891" t="str">
            <v>PILS 2007 drawdown - Variable</v>
          </cell>
        </row>
        <row r="892">
          <cell r="B892" t="str">
            <v>408044</v>
          </cell>
          <cell r="C892" t="str">
            <v>Backbilling adjustments - Variable</v>
          </cell>
        </row>
        <row r="893">
          <cell r="B893" t="str">
            <v>408046</v>
          </cell>
          <cell r="C893" t="str">
            <v>Distribution services revenue - Load transfer - Variable</v>
          </cell>
        </row>
        <row r="894">
          <cell r="B894" t="str">
            <v>408048</v>
          </cell>
          <cell r="C894" t="str">
            <v>Distribution services revenue - Theft of power - Variable</v>
          </cell>
        </row>
        <row r="895">
          <cell r="B895" t="str">
            <v>408070</v>
          </cell>
          <cell r="C895" t="str">
            <v>Transformer discounts - GS &lt; 50 kW</v>
          </cell>
        </row>
        <row r="896">
          <cell r="B896" t="str">
            <v>408071</v>
          </cell>
          <cell r="C896" t="str">
            <v>Transformer discounts - GS &gt; 50 kW</v>
          </cell>
        </row>
        <row r="897">
          <cell r="B897" t="str">
            <v>408072</v>
          </cell>
          <cell r="C897" t="str">
            <v>Transformer discounts - Large users</v>
          </cell>
        </row>
        <row r="898">
          <cell r="B898" t="str">
            <v>408200</v>
          </cell>
          <cell r="C898" t="str">
            <v>Retail services revenue - Establishing service agreements</v>
          </cell>
        </row>
        <row r="899">
          <cell r="B899" t="str">
            <v>408210</v>
          </cell>
          <cell r="C899" t="str">
            <v>Retail services revenue - Distributor consolidated billing</v>
          </cell>
        </row>
        <row r="900">
          <cell r="B900" t="str">
            <v>408220</v>
          </cell>
          <cell r="C900" t="str">
            <v>Retail services revenue - Retailer consolidated billing</v>
          </cell>
        </row>
        <row r="901">
          <cell r="B901" t="str">
            <v>408400</v>
          </cell>
          <cell r="C901" t="str">
            <v>Service transaction request revenue - Retailer request fee</v>
          </cell>
        </row>
        <row r="902">
          <cell r="B902" t="str">
            <v>408410</v>
          </cell>
          <cell r="C902" t="str">
            <v>Service transaction request revenue - Retailer processing fee</v>
          </cell>
        </row>
        <row r="903">
          <cell r="B903" t="str">
            <v>409005</v>
          </cell>
          <cell r="C903" t="str">
            <v>Power purchased</v>
          </cell>
        </row>
        <row r="904">
          <cell r="B904" t="str">
            <v>409008</v>
          </cell>
          <cell r="C904" t="str">
            <v>Charges - WMS</v>
          </cell>
        </row>
        <row r="905">
          <cell r="B905" t="str">
            <v>409010</v>
          </cell>
          <cell r="C905" t="str">
            <v>Cost of power adjustments</v>
          </cell>
        </row>
        <row r="906">
          <cell r="B906" t="str">
            <v>409012</v>
          </cell>
          <cell r="C906" t="str">
            <v>Charges - WMS one time</v>
          </cell>
        </row>
        <row r="907">
          <cell r="B907" t="str">
            <v>409014</v>
          </cell>
          <cell r="C907" t="str">
            <v>Charges - Retail transmission - NW</v>
          </cell>
        </row>
        <row r="908">
          <cell r="B908" t="str">
            <v>409016</v>
          </cell>
          <cell r="C908" t="str">
            <v>Charges - Retail transmission - CN</v>
          </cell>
        </row>
        <row r="909">
          <cell r="B909" t="str">
            <v>409018</v>
          </cell>
          <cell r="C909" t="str">
            <v>Charges - Low voltage</v>
          </cell>
        </row>
        <row r="910">
          <cell r="B910" t="str">
            <v>410000</v>
          </cell>
          <cell r="C910" t="str">
            <v>Rental income - Pole and duct</v>
          </cell>
        </row>
        <row r="911">
          <cell r="B911" t="str">
            <v>410010</v>
          </cell>
          <cell r="C911" t="str">
            <v>Rental income - Pole and duct - Intercompany</v>
          </cell>
        </row>
        <row r="912">
          <cell r="B912" t="str">
            <v>411000</v>
          </cell>
          <cell r="C912" t="str">
            <v>Building rental - John Street (Daffron)</v>
          </cell>
        </row>
        <row r="913">
          <cell r="B913" t="str">
            <v>411500</v>
          </cell>
          <cell r="C913" t="str">
            <v>Building rental - John Street (City of Hamilton)</v>
          </cell>
        </row>
        <row r="914">
          <cell r="B914" t="str">
            <v>412000</v>
          </cell>
          <cell r="C914" t="str">
            <v>Building rental - Stoney Creek</v>
          </cell>
        </row>
        <row r="915">
          <cell r="B915" t="str">
            <v>412500</v>
          </cell>
          <cell r="C915" t="str">
            <v>Building rental - Governor's Road</v>
          </cell>
        </row>
        <row r="916">
          <cell r="B916" t="str">
            <v>413000</v>
          </cell>
          <cell r="C916" t="str">
            <v>Building rental - St. Catharines</v>
          </cell>
        </row>
        <row r="917">
          <cell r="B917" t="str">
            <v>420000</v>
          </cell>
          <cell r="C917" t="str">
            <v>Late payment charges</v>
          </cell>
        </row>
        <row r="918">
          <cell r="B918" t="str">
            <v>421000</v>
          </cell>
          <cell r="C918" t="str">
            <v>Lawyers fees</v>
          </cell>
        </row>
        <row r="919">
          <cell r="B919" t="str">
            <v>421100</v>
          </cell>
          <cell r="C919" t="str">
            <v>Income tax letter</v>
          </cell>
        </row>
        <row r="920">
          <cell r="B920" t="str">
            <v>421200</v>
          </cell>
          <cell r="C920" t="str">
            <v>Notification charge</v>
          </cell>
        </row>
        <row r="921">
          <cell r="B921" t="str">
            <v>421300</v>
          </cell>
          <cell r="C921" t="str">
            <v>Account history</v>
          </cell>
        </row>
        <row r="922">
          <cell r="B922" t="str">
            <v>421400</v>
          </cell>
          <cell r="C922" t="str">
            <v>Legal letter</v>
          </cell>
        </row>
        <row r="923">
          <cell r="B923" t="str">
            <v>421500</v>
          </cell>
          <cell r="C923" t="str">
            <v>NSF payment charges</v>
          </cell>
        </row>
        <row r="924">
          <cell r="B924" t="str">
            <v>421600</v>
          </cell>
          <cell r="C924" t="str">
            <v>Special meter reads</v>
          </cell>
        </row>
        <row r="925">
          <cell r="B925" t="str">
            <v>421700</v>
          </cell>
          <cell r="C925" t="str">
            <v>Meter dispute charges</v>
          </cell>
        </row>
        <row r="926">
          <cell r="B926" t="str">
            <v>421800</v>
          </cell>
          <cell r="C926" t="str">
            <v>Statement of account</v>
          </cell>
        </row>
        <row r="927">
          <cell r="B927" t="str">
            <v>421900</v>
          </cell>
          <cell r="C927" t="str">
            <v>Post dated cheque removal</v>
          </cell>
        </row>
        <row r="928">
          <cell r="B928" t="str">
            <v>422000</v>
          </cell>
          <cell r="C928" t="str">
            <v>Collection charges</v>
          </cell>
        </row>
        <row r="929">
          <cell r="B929" t="str">
            <v>422100</v>
          </cell>
          <cell r="C929" t="str">
            <v>Reconnection charges</v>
          </cell>
        </row>
        <row r="930">
          <cell r="B930" t="str">
            <v>422200</v>
          </cell>
          <cell r="C930" t="str">
            <v>Credit checks</v>
          </cell>
        </row>
        <row r="931">
          <cell r="B931" t="str">
            <v>422300</v>
          </cell>
          <cell r="C931" t="str">
            <v>Duplicate invoice charges</v>
          </cell>
        </row>
        <row r="932">
          <cell r="B932" t="str">
            <v>422400</v>
          </cell>
          <cell r="C932" t="str">
            <v>Request for other billing information</v>
          </cell>
        </row>
        <row r="933">
          <cell r="B933" t="str">
            <v>422500</v>
          </cell>
          <cell r="C933" t="str">
            <v>New connection charges</v>
          </cell>
        </row>
        <row r="934">
          <cell r="B934" t="str">
            <v>423000</v>
          </cell>
          <cell r="C934" t="str">
            <v>Meter department charges</v>
          </cell>
        </row>
        <row r="935">
          <cell r="B935" t="str">
            <v>423500</v>
          </cell>
          <cell r="C935" t="str">
            <v>Theft of power</v>
          </cell>
        </row>
        <row r="936">
          <cell r="B936" t="str">
            <v>424000</v>
          </cell>
          <cell r="C936" t="str">
            <v>Scrap sales</v>
          </cell>
        </row>
        <row r="937">
          <cell r="B937" t="str">
            <v>424500</v>
          </cell>
          <cell r="C937" t="str">
            <v>Merchandising</v>
          </cell>
        </row>
        <row r="938">
          <cell r="B938" t="str">
            <v>425000</v>
          </cell>
          <cell r="C938" t="str">
            <v>City call centre charges</v>
          </cell>
        </row>
        <row r="939">
          <cell r="B939" t="str">
            <v>426000</v>
          </cell>
          <cell r="C939" t="str">
            <v>Ontario Power Authority program bonus</v>
          </cell>
        </row>
        <row r="940">
          <cell r="B940" t="str">
            <v>427000</v>
          </cell>
          <cell r="C940" t="str">
            <v>Water heater rental</v>
          </cell>
        </row>
        <row r="941">
          <cell r="B941" t="str">
            <v>427500</v>
          </cell>
          <cell r="C941" t="str">
            <v>Sentinel light rental</v>
          </cell>
        </row>
        <row r="942">
          <cell r="B942" t="str">
            <v>429900</v>
          </cell>
          <cell r="C942" t="str">
            <v>Miscellaneous revenue</v>
          </cell>
        </row>
        <row r="943">
          <cell r="B943" t="str">
            <v>429910</v>
          </cell>
          <cell r="C943" t="str">
            <v>Miscellaneous revenue - Intercompany</v>
          </cell>
        </row>
        <row r="944">
          <cell r="B944" t="str">
            <v>430000</v>
          </cell>
          <cell r="C944" t="str">
            <v>Water billing</v>
          </cell>
        </row>
        <row r="945">
          <cell r="B945" t="str">
            <v>431000</v>
          </cell>
          <cell r="C945" t="str">
            <v>Water billing late payment charges</v>
          </cell>
        </row>
        <row r="946">
          <cell r="B946" t="str">
            <v>431500</v>
          </cell>
          <cell r="C946" t="str">
            <v>WNH payment processing charges</v>
          </cell>
        </row>
        <row r="947">
          <cell r="B947" t="str">
            <v>440000</v>
          </cell>
          <cell r="C947" t="str">
            <v>Management fee revenue</v>
          </cell>
        </row>
        <row r="948">
          <cell r="B948" t="str">
            <v>440010</v>
          </cell>
          <cell r="C948" t="str">
            <v>Billing and customer service fees - EDO</v>
          </cell>
        </row>
        <row r="949">
          <cell r="B949" t="str">
            <v>440020</v>
          </cell>
          <cell r="C949" t="str">
            <v>Billing and customer service fees - Water heaters</v>
          </cell>
        </row>
        <row r="950">
          <cell r="B950" t="str">
            <v>440030</v>
          </cell>
          <cell r="C950" t="str">
            <v>Management fee revenue - Intercompany - Horizon</v>
          </cell>
        </row>
        <row r="951">
          <cell r="B951" t="str">
            <v>440040</v>
          </cell>
          <cell r="C951" t="str">
            <v>Management fee revenue - Intercompany - HUC</v>
          </cell>
        </row>
        <row r="952">
          <cell r="B952" t="str">
            <v>451000</v>
          </cell>
          <cell r="C952" t="str">
            <v>Revenue - Cooling</v>
          </cell>
        </row>
        <row r="953">
          <cell r="B953" t="str">
            <v>452000</v>
          </cell>
          <cell r="C953" t="str">
            <v>Revenue - Thermal heat</v>
          </cell>
        </row>
        <row r="954">
          <cell r="B954" t="str">
            <v>453000</v>
          </cell>
          <cell r="C954" t="str">
            <v>Revenue - Electricity</v>
          </cell>
        </row>
        <row r="955">
          <cell r="B955" t="str">
            <v>459000</v>
          </cell>
          <cell r="C955" t="str">
            <v>Telecommunication service charges</v>
          </cell>
        </row>
        <row r="956">
          <cell r="B956" t="str">
            <v>459010</v>
          </cell>
          <cell r="C956" t="str">
            <v>Telecommunication service charges - Intercompany</v>
          </cell>
        </row>
        <row r="957">
          <cell r="B957" t="str">
            <v>490000</v>
          </cell>
          <cell r="C957" t="str">
            <v>Interest income - Intercompany</v>
          </cell>
        </row>
        <row r="958">
          <cell r="B958" t="str">
            <v>491000</v>
          </cell>
          <cell r="C958" t="str">
            <v>Interest income - Bank</v>
          </cell>
        </row>
        <row r="959">
          <cell r="B959" t="str">
            <v>492000</v>
          </cell>
          <cell r="C959" t="str">
            <v>Interest income - Miscellaneous receivables</v>
          </cell>
        </row>
        <row r="960">
          <cell r="B960" t="str">
            <v>498000</v>
          </cell>
          <cell r="C960" t="str">
            <v>Dividend income</v>
          </cell>
        </row>
        <row r="961">
          <cell r="B961" t="str">
            <v>499900</v>
          </cell>
          <cell r="C961" t="str">
            <v>Billing and customer service revenue (Reporting purposes only)</v>
          </cell>
        </row>
        <row r="962">
          <cell r="B962" t="str">
            <v>499910</v>
          </cell>
          <cell r="C962" t="str">
            <v>Other revenue (Reporting purposes only)</v>
          </cell>
        </row>
        <row r="963">
          <cell r="B963" t="str">
            <v>499920</v>
          </cell>
          <cell r="C963" t="str">
            <v>Interest income (Reporting purposes only)</v>
          </cell>
        </row>
        <row r="964">
          <cell r="B964" t="str">
            <v>500000</v>
          </cell>
          <cell r="C964" t="str">
            <v>Cost of goods sold</v>
          </cell>
        </row>
        <row r="965">
          <cell r="B965" t="str">
            <v>502000</v>
          </cell>
          <cell r="C965" t="str">
            <v>Cost of service sold</v>
          </cell>
        </row>
        <row r="966">
          <cell r="B966" t="str">
            <v>503000</v>
          </cell>
          <cell r="C966" t="str">
            <v>Cost of service sold-contra account</v>
          </cell>
        </row>
        <row r="967">
          <cell r="B967" t="str">
            <v>600000</v>
          </cell>
          <cell r="C967" t="str">
            <v>Salaries</v>
          </cell>
        </row>
        <row r="968">
          <cell r="B968" t="str">
            <v>601000</v>
          </cell>
          <cell r="C968" t="str">
            <v>Overtime</v>
          </cell>
        </row>
        <row r="969">
          <cell r="B969" t="str">
            <v>604000</v>
          </cell>
          <cell r="C969" t="str">
            <v>Contract labour</v>
          </cell>
        </row>
        <row r="970">
          <cell r="B970" t="str">
            <v>605000</v>
          </cell>
          <cell r="C970" t="str">
            <v>Bonus</v>
          </cell>
        </row>
        <row r="971">
          <cell r="B971" t="str">
            <v>605500</v>
          </cell>
          <cell r="C971" t="str">
            <v>Commissions</v>
          </cell>
        </row>
        <row r="972">
          <cell r="B972" t="str">
            <v>606000</v>
          </cell>
          <cell r="C972" t="str">
            <v>Overtime and vacation payout</v>
          </cell>
        </row>
        <row r="973">
          <cell r="B973" t="str">
            <v>608000</v>
          </cell>
          <cell r="C973" t="str">
            <v>Direct labour - Work order</v>
          </cell>
        </row>
        <row r="974">
          <cell r="B974" t="str">
            <v>608090</v>
          </cell>
          <cell r="C974" t="str">
            <v>Direct labour - Work order - Contra</v>
          </cell>
        </row>
        <row r="975">
          <cell r="B975" t="str">
            <v>608100</v>
          </cell>
          <cell r="C975" t="str">
            <v>Direct labour - Work order - Overhead</v>
          </cell>
        </row>
        <row r="976">
          <cell r="B976" t="str">
            <v>608190</v>
          </cell>
          <cell r="C976" t="str">
            <v>Direct labour - Work order - Overhead - Contra</v>
          </cell>
        </row>
        <row r="977">
          <cell r="B977" t="str">
            <v>609000</v>
          </cell>
          <cell r="C977" t="str">
            <v>Direct labour - Project (ABC costs)</v>
          </cell>
        </row>
        <row r="978">
          <cell r="B978" t="str">
            <v>609090</v>
          </cell>
          <cell r="C978" t="str">
            <v>Direct labour - Project (ABC costs) - Contra</v>
          </cell>
        </row>
        <row r="979">
          <cell r="B979" t="str">
            <v>609100</v>
          </cell>
          <cell r="C979" t="str">
            <v>Direct labour - Project (ABC costs) - Overhead</v>
          </cell>
        </row>
        <row r="980">
          <cell r="B980" t="str">
            <v>609190</v>
          </cell>
          <cell r="C980" t="str">
            <v>Direct labour - Project (ABC costs) - Overhead - Contra</v>
          </cell>
        </row>
        <row r="981">
          <cell r="B981" t="str">
            <v>610000</v>
          </cell>
          <cell r="C981" t="str">
            <v>Employer payroll taxes</v>
          </cell>
        </row>
        <row r="982">
          <cell r="B982" t="str">
            <v>611000</v>
          </cell>
          <cell r="C982" t="str">
            <v>Health and medical benefits</v>
          </cell>
        </row>
        <row r="983">
          <cell r="B983" t="str">
            <v>611200</v>
          </cell>
          <cell r="C983" t="str">
            <v>OMERS</v>
          </cell>
        </row>
        <row r="984">
          <cell r="B984" t="str">
            <v>611300</v>
          </cell>
          <cell r="C984" t="str">
            <v>Long-term disability</v>
          </cell>
        </row>
        <row r="985">
          <cell r="B985" t="str">
            <v>611400</v>
          </cell>
          <cell r="C985" t="str">
            <v>EHT</v>
          </cell>
        </row>
        <row r="986">
          <cell r="B986" t="str">
            <v>611500</v>
          </cell>
          <cell r="C986" t="str">
            <v>Life insurance premiums</v>
          </cell>
        </row>
        <row r="987">
          <cell r="B987" t="str">
            <v>612000</v>
          </cell>
          <cell r="C987" t="str">
            <v>Employee future benefits</v>
          </cell>
        </row>
        <row r="988">
          <cell r="B988" t="str">
            <v>613000</v>
          </cell>
          <cell r="C988" t="str">
            <v>Retiree benefits</v>
          </cell>
        </row>
        <row r="989">
          <cell r="B989" t="str">
            <v>614000</v>
          </cell>
          <cell r="C989" t="str">
            <v>Vacation and holidays</v>
          </cell>
        </row>
        <row r="990">
          <cell r="B990" t="str">
            <v>615000</v>
          </cell>
          <cell r="C990" t="str">
            <v>Other downtime</v>
          </cell>
        </row>
        <row r="991">
          <cell r="B991" t="str">
            <v>619000</v>
          </cell>
          <cell r="C991" t="str">
            <v>Other employee compensation</v>
          </cell>
        </row>
        <row r="992">
          <cell r="B992" t="str">
            <v>620000</v>
          </cell>
          <cell r="C992" t="str">
            <v>Travel and accommodations</v>
          </cell>
        </row>
        <row r="993">
          <cell r="B993" t="str">
            <v>621000</v>
          </cell>
          <cell r="C993" t="str">
            <v>Mileage</v>
          </cell>
        </row>
        <row r="994">
          <cell r="B994" t="str">
            <v>622000</v>
          </cell>
          <cell r="C994" t="str">
            <v>Meals and entertainment</v>
          </cell>
        </row>
        <row r="995">
          <cell r="B995" t="str">
            <v>630000</v>
          </cell>
          <cell r="C995" t="str">
            <v>Recruiting</v>
          </cell>
        </row>
        <row r="996">
          <cell r="B996" t="str">
            <v>640000</v>
          </cell>
          <cell r="C996" t="str">
            <v>Training and development</v>
          </cell>
        </row>
        <row r="997">
          <cell r="B997" t="str">
            <v>641000</v>
          </cell>
          <cell r="C997" t="str">
            <v>Subscriptions and memberships</v>
          </cell>
        </row>
        <row r="998">
          <cell r="B998" t="str">
            <v>650000</v>
          </cell>
          <cell r="C998" t="str">
            <v>Direct work order charges - Materials used</v>
          </cell>
        </row>
        <row r="999">
          <cell r="B999" t="str">
            <v>651000</v>
          </cell>
          <cell r="C999" t="str">
            <v>Direct work order charges - Vehicles used</v>
          </cell>
        </row>
        <row r="1000">
          <cell r="B1000" t="str">
            <v>671000</v>
          </cell>
          <cell r="C1000" t="str">
            <v>Vehicle</v>
          </cell>
        </row>
        <row r="1001">
          <cell r="B1001" t="str">
            <v>672000</v>
          </cell>
          <cell r="C1001" t="str">
            <v>Fuel</v>
          </cell>
        </row>
        <row r="1002">
          <cell r="B1002" t="str">
            <v>681000</v>
          </cell>
          <cell r="C1002" t="str">
            <v>Safety</v>
          </cell>
        </row>
        <row r="1003">
          <cell r="B1003" t="str">
            <v>690000</v>
          </cell>
          <cell r="C1003" t="str">
            <v>Computer maintenance</v>
          </cell>
        </row>
        <row r="1004">
          <cell r="B1004" t="str">
            <v>691000</v>
          </cell>
          <cell r="C1004" t="str">
            <v>Internet services</v>
          </cell>
        </row>
        <row r="1005">
          <cell r="B1005" t="str">
            <v>691010</v>
          </cell>
          <cell r="C1005" t="str">
            <v>Internet services - Intercompany</v>
          </cell>
        </row>
        <row r="1006">
          <cell r="B1006" t="str">
            <v>692000</v>
          </cell>
          <cell r="C1006" t="str">
            <v>Software license and maintenance</v>
          </cell>
        </row>
        <row r="1007">
          <cell r="B1007" t="str">
            <v>699900</v>
          </cell>
          <cell r="C1007" t="str">
            <v>Salaries and benefits (Reporting purposes only)</v>
          </cell>
        </row>
        <row r="1008">
          <cell r="B1008" t="str">
            <v>700000</v>
          </cell>
          <cell r="C1008" t="str">
            <v>Maintenance supplies</v>
          </cell>
        </row>
        <row r="1009">
          <cell r="B1009" t="str">
            <v>704000</v>
          </cell>
          <cell r="C1009" t="str">
            <v>General office supplies</v>
          </cell>
        </row>
        <row r="1010">
          <cell r="B1010" t="str">
            <v>707000</v>
          </cell>
          <cell r="C1010" t="str">
            <v>Small tools</v>
          </cell>
        </row>
        <row r="1011">
          <cell r="B1011" t="str">
            <v>708000</v>
          </cell>
          <cell r="C1011" t="str">
            <v>Consumables</v>
          </cell>
        </row>
        <row r="1012">
          <cell r="B1012" t="str">
            <v>709000</v>
          </cell>
          <cell r="C1012" t="str">
            <v>Other supplies</v>
          </cell>
        </row>
        <row r="1013">
          <cell r="B1013" t="str">
            <v>709900</v>
          </cell>
          <cell r="C1013" t="str">
            <v>Purchase price variance</v>
          </cell>
        </row>
        <row r="1014">
          <cell r="B1014" t="str">
            <v>710000</v>
          </cell>
          <cell r="C1014" t="str">
            <v>Rent</v>
          </cell>
        </row>
        <row r="1015">
          <cell r="B1015" t="str">
            <v>711000</v>
          </cell>
          <cell r="C1015" t="str">
            <v>Repairs and maintenance - Equipment</v>
          </cell>
        </row>
        <row r="1016">
          <cell r="B1016" t="str">
            <v>711200</v>
          </cell>
          <cell r="C1016" t="str">
            <v>Equipment repair</v>
          </cell>
        </row>
        <row r="1017">
          <cell r="B1017" t="str">
            <v>711500</v>
          </cell>
          <cell r="C1017" t="str">
            <v>Equipment rental</v>
          </cell>
        </row>
        <row r="1018">
          <cell r="B1018" t="str">
            <v>720000</v>
          </cell>
          <cell r="C1018" t="str">
            <v>Rent - Building</v>
          </cell>
        </row>
        <row r="1019">
          <cell r="B1019" t="str">
            <v>720500</v>
          </cell>
          <cell r="C1019" t="str">
            <v>Rent - Outside storage</v>
          </cell>
        </row>
        <row r="1020">
          <cell r="B1020" t="str">
            <v>721000</v>
          </cell>
          <cell r="C1020" t="str">
            <v>Utilities</v>
          </cell>
        </row>
        <row r="1021">
          <cell r="B1021" t="str">
            <v>721010</v>
          </cell>
          <cell r="C1021" t="str">
            <v>Natural Gas</v>
          </cell>
        </row>
        <row r="1022">
          <cell r="B1022" t="str">
            <v>722000</v>
          </cell>
          <cell r="C1022" t="str">
            <v>Property tax</v>
          </cell>
        </row>
        <row r="1023">
          <cell r="B1023" t="str">
            <v>723000</v>
          </cell>
          <cell r="C1023" t="str">
            <v>Repairs and maintenance - Building</v>
          </cell>
        </row>
        <row r="1024">
          <cell r="B1024" t="str">
            <v>723500</v>
          </cell>
          <cell r="C1024" t="str">
            <v>HVAC maintenance</v>
          </cell>
        </row>
        <row r="1025">
          <cell r="B1025" t="str">
            <v>724000</v>
          </cell>
          <cell r="C1025" t="str">
            <v>Janitorial and landscaping service</v>
          </cell>
        </row>
        <row r="1026">
          <cell r="B1026" t="str">
            <v>725000</v>
          </cell>
          <cell r="C1026" t="str">
            <v>Security service</v>
          </cell>
        </row>
        <row r="1027">
          <cell r="B1027" t="str">
            <v>726100</v>
          </cell>
          <cell r="C1027" t="str">
            <v>WSIB</v>
          </cell>
        </row>
        <row r="1028">
          <cell r="B1028" t="str">
            <v>726200</v>
          </cell>
          <cell r="C1028" t="str">
            <v>Insurance - Property</v>
          </cell>
        </row>
        <row r="1029">
          <cell r="B1029" t="str">
            <v>726300</v>
          </cell>
          <cell r="C1029" t="str">
            <v>Insurance - General</v>
          </cell>
        </row>
        <row r="1030">
          <cell r="B1030" t="str">
            <v>726400</v>
          </cell>
          <cell r="C1030" t="str">
            <v>Insurance - Automobile</v>
          </cell>
        </row>
        <row r="1031">
          <cell r="B1031" t="str">
            <v>730000</v>
          </cell>
          <cell r="C1031" t="str">
            <v>Telephone</v>
          </cell>
        </row>
        <row r="1032">
          <cell r="B1032" t="str">
            <v>730010</v>
          </cell>
          <cell r="C1032" t="str">
            <v>Telephone - Intercompany</v>
          </cell>
        </row>
        <row r="1033">
          <cell r="B1033" t="str">
            <v>731000</v>
          </cell>
          <cell r="C1033" t="str">
            <v>Cellular and pager</v>
          </cell>
        </row>
        <row r="1034">
          <cell r="B1034" t="str">
            <v>735000</v>
          </cell>
          <cell r="C1034" t="str">
            <v>Wireless communications</v>
          </cell>
        </row>
        <row r="1035">
          <cell r="B1035" t="str">
            <v>740000</v>
          </cell>
          <cell r="C1035" t="str">
            <v>Freight postage and delivery</v>
          </cell>
        </row>
        <row r="1036">
          <cell r="B1036" t="str">
            <v>745000</v>
          </cell>
          <cell r="C1036" t="str">
            <v>Emergency maintenance</v>
          </cell>
        </row>
        <row r="1037">
          <cell r="B1037" t="str">
            <v>750000</v>
          </cell>
          <cell r="C1037" t="str">
            <v>Legal fees</v>
          </cell>
        </row>
        <row r="1038">
          <cell r="B1038" t="str">
            <v>751000</v>
          </cell>
          <cell r="C1038" t="str">
            <v>Auditing fees</v>
          </cell>
        </row>
        <row r="1039">
          <cell r="B1039" t="str">
            <v>752000</v>
          </cell>
          <cell r="C1039" t="str">
            <v>Tax service</v>
          </cell>
        </row>
        <row r="1040">
          <cell r="B1040" t="str">
            <v>753000</v>
          </cell>
          <cell r="C1040" t="str">
            <v>Consulting</v>
          </cell>
        </row>
        <row r="1041">
          <cell r="B1041" t="str">
            <v>753500</v>
          </cell>
          <cell r="C1041" t="str">
            <v>Tree trimming</v>
          </cell>
        </row>
        <row r="1042">
          <cell r="B1042" t="str">
            <v>754000</v>
          </cell>
          <cell r="C1042" t="str">
            <v>Outside service provider</v>
          </cell>
        </row>
        <row r="1043">
          <cell r="B1043" t="str">
            <v>754500</v>
          </cell>
          <cell r="C1043" t="str">
            <v>Service agreements</v>
          </cell>
        </row>
        <row r="1044">
          <cell r="B1044" t="str">
            <v>755000</v>
          </cell>
          <cell r="C1044" t="str">
            <v>Other professional service</v>
          </cell>
        </row>
        <row r="1045">
          <cell r="B1045" t="str">
            <v>755500</v>
          </cell>
          <cell r="C1045" t="str">
            <v>Joint use</v>
          </cell>
        </row>
        <row r="1046">
          <cell r="B1046" t="str">
            <v>755510</v>
          </cell>
          <cell r="C1046" t="str">
            <v>Joint use - Intercompany</v>
          </cell>
        </row>
        <row r="1047">
          <cell r="B1047" t="str">
            <v>756000</v>
          </cell>
          <cell r="C1047" t="str">
            <v>Outside sales commissions</v>
          </cell>
        </row>
        <row r="1048">
          <cell r="B1048" t="str">
            <v>756500</v>
          </cell>
          <cell r="C1048" t="str">
            <v>Intercompany customer service charges</v>
          </cell>
        </row>
        <row r="1049">
          <cell r="B1049" t="str">
            <v>757000</v>
          </cell>
          <cell r="C1049" t="str">
            <v>Management fee expense</v>
          </cell>
        </row>
        <row r="1050">
          <cell r="B1050" t="str">
            <v>757010</v>
          </cell>
          <cell r="C1050" t="str">
            <v>Management fee expense - Intercompany - Horizon</v>
          </cell>
        </row>
        <row r="1051">
          <cell r="B1051" t="str">
            <v>757020</v>
          </cell>
          <cell r="C1051" t="str">
            <v>Management fee expense - Intercompany - HUC</v>
          </cell>
        </row>
        <row r="1052">
          <cell r="B1052" t="str">
            <v>757500</v>
          </cell>
          <cell r="C1052" t="str">
            <v>Honorarium</v>
          </cell>
        </row>
        <row r="1053">
          <cell r="B1053" t="str">
            <v>757510</v>
          </cell>
          <cell r="C1053" t="str">
            <v>Board expenses</v>
          </cell>
        </row>
        <row r="1054">
          <cell r="B1054" t="str">
            <v>758000</v>
          </cell>
          <cell r="C1054" t="str">
            <v>Meter reading - Hydro</v>
          </cell>
        </row>
        <row r="1055">
          <cell r="B1055" t="str">
            <v>758100</v>
          </cell>
          <cell r="C1055" t="str">
            <v>Meter reading - Water</v>
          </cell>
        </row>
        <row r="1056">
          <cell r="B1056" t="str">
            <v>758500</v>
          </cell>
          <cell r="C1056" t="str">
            <v>Meter cuts and reconnections</v>
          </cell>
        </row>
        <row r="1057">
          <cell r="B1057" t="str">
            <v>760000</v>
          </cell>
          <cell r="C1057" t="str">
            <v>Bank charges</v>
          </cell>
        </row>
        <row r="1058">
          <cell r="B1058" t="str">
            <v>761000</v>
          </cell>
          <cell r="C1058" t="str">
            <v>Bad debts</v>
          </cell>
        </row>
        <row r="1059">
          <cell r="B1059" t="str">
            <v>761500</v>
          </cell>
          <cell r="C1059" t="str">
            <v>Bad debt recovery</v>
          </cell>
        </row>
        <row r="1060">
          <cell r="B1060" t="str">
            <v>761700</v>
          </cell>
          <cell r="C1060" t="str">
            <v>Collection agency fees</v>
          </cell>
        </row>
        <row r="1061">
          <cell r="B1061" t="str">
            <v>763000</v>
          </cell>
          <cell r="C1061" t="str">
            <v>Dues and subscriptions</v>
          </cell>
        </row>
        <row r="1062">
          <cell r="B1062" t="str">
            <v>764000</v>
          </cell>
          <cell r="C1062" t="str">
            <v>Donations</v>
          </cell>
        </row>
        <row r="1063">
          <cell r="B1063" t="str">
            <v>764100</v>
          </cell>
          <cell r="C1063" t="str">
            <v>Sponsorships</v>
          </cell>
        </row>
        <row r="1064">
          <cell r="B1064" t="str">
            <v>765000</v>
          </cell>
          <cell r="C1064" t="str">
            <v>Conservation and demand management expense</v>
          </cell>
        </row>
        <row r="1065">
          <cell r="B1065" t="str">
            <v>765500</v>
          </cell>
          <cell r="C1065" t="str">
            <v>Research and development</v>
          </cell>
        </row>
        <row r="1066">
          <cell r="B1066" t="str">
            <v>766000</v>
          </cell>
          <cell r="C1066" t="str">
            <v>Issuance costs - Debenture</v>
          </cell>
        </row>
        <row r="1067">
          <cell r="B1067" t="str">
            <v>766500</v>
          </cell>
          <cell r="C1067" t="str">
            <v>Letter of credit fees</v>
          </cell>
        </row>
        <row r="1068">
          <cell r="B1068" t="str">
            <v>767000</v>
          </cell>
          <cell r="C1068" t="str">
            <v>Mergers and acquisitions</v>
          </cell>
        </row>
        <row r="1069">
          <cell r="B1069" t="str">
            <v>767500</v>
          </cell>
          <cell r="C1069" t="str">
            <v>Project planning</v>
          </cell>
        </row>
        <row r="1070">
          <cell r="B1070" t="str">
            <v>768000</v>
          </cell>
          <cell r="C1070" t="str">
            <v>Load transfers</v>
          </cell>
        </row>
        <row r="1071">
          <cell r="B1071" t="str">
            <v>768500</v>
          </cell>
          <cell r="C1071" t="str">
            <v>Regulatory costs</v>
          </cell>
        </row>
        <row r="1072">
          <cell r="B1072" t="str">
            <v>769000</v>
          </cell>
          <cell r="C1072" t="str">
            <v>Rounding difference (L)</v>
          </cell>
        </row>
        <row r="1073">
          <cell r="B1073" t="str">
            <v>770000</v>
          </cell>
          <cell r="C1073" t="str">
            <v>Advertising</v>
          </cell>
        </row>
        <row r="1074">
          <cell r="B1074" t="str">
            <v>772000</v>
          </cell>
          <cell r="C1074" t="str">
            <v>Sales promotion</v>
          </cell>
        </row>
        <row r="1075">
          <cell r="B1075" t="str">
            <v>773000</v>
          </cell>
          <cell r="C1075" t="str">
            <v>Public relations</v>
          </cell>
        </row>
        <row r="1076">
          <cell r="B1076" t="str">
            <v>779000</v>
          </cell>
          <cell r="C1076" t="str">
            <v>Marketing</v>
          </cell>
        </row>
        <row r="1077">
          <cell r="B1077" t="str">
            <v>780000</v>
          </cell>
          <cell r="C1077" t="str">
            <v>Intercompany expense</v>
          </cell>
        </row>
        <row r="1078">
          <cell r="B1078" t="str">
            <v>781000</v>
          </cell>
          <cell r="C1078" t="str">
            <v>Issue inventory charge - internal</v>
          </cell>
        </row>
        <row r="1079">
          <cell r="B1079" t="str">
            <v>781100</v>
          </cell>
          <cell r="C1079" t="str">
            <v>Income from issue inventory - internal</v>
          </cell>
        </row>
        <row r="1080">
          <cell r="B1080" t="str">
            <v>790000</v>
          </cell>
          <cell r="C1080" t="str">
            <v>Inventory value adjustments</v>
          </cell>
        </row>
        <row r="1081">
          <cell r="B1081" t="str">
            <v>792000</v>
          </cell>
          <cell r="C1081" t="str">
            <v>Scrap and spoilage</v>
          </cell>
        </row>
        <row r="1082">
          <cell r="B1082" t="str">
            <v>792300</v>
          </cell>
          <cell r="C1082" t="str">
            <v>Non-Inventory transfers between sites</v>
          </cell>
        </row>
        <row r="1083">
          <cell r="B1083" t="str">
            <v>792400</v>
          </cell>
          <cell r="C1083" t="str">
            <v>Purchase price variances - inventory</v>
          </cell>
        </row>
        <row r="1084">
          <cell r="B1084" t="str">
            <v>792490</v>
          </cell>
          <cell r="C1084" t="str">
            <v>Purchasing clearing - Balance must be zero</v>
          </cell>
        </row>
        <row r="1085">
          <cell r="B1085" t="str">
            <v>792500</v>
          </cell>
          <cell r="C1085" t="str">
            <v>Inventory count adjustments</v>
          </cell>
        </row>
        <row r="1086">
          <cell r="B1086" t="str">
            <v>793000</v>
          </cell>
          <cell r="C1086" t="str">
            <v>Inventory obsolesence</v>
          </cell>
        </row>
        <row r="1087">
          <cell r="B1087" t="str">
            <v>795000</v>
          </cell>
          <cell r="C1087" t="str">
            <v>Impairment loss - Long-lived assets</v>
          </cell>
        </row>
        <row r="1088">
          <cell r="B1088" t="str">
            <v>796000</v>
          </cell>
          <cell r="C1088" t="str">
            <v>Interest expense - Intercompany</v>
          </cell>
        </row>
        <row r="1089">
          <cell r="B1089" t="str">
            <v>799000</v>
          </cell>
          <cell r="C1089" t="str">
            <v>Miscellaneous expense</v>
          </cell>
        </row>
        <row r="1090">
          <cell r="B1090" t="str">
            <v>799900</v>
          </cell>
          <cell r="C1090" t="str">
            <v>Operating costs (Reporting purposes only)</v>
          </cell>
        </row>
        <row r="1091">
          <cell r="B1091" t="str">
            <v>799999</v>
          </cell>
          <cell r="C1091" t="str">
            <v>FibreWired operating expenses</v>
          </cell>
        </row>
        <row r="1092">
          <cell r="B1092" t="str">
            <v>800000</v>
          </cell>
          <cell r="C1092" t="str">
            <v>Amortization</v>
          </cell>
        </row>
        <row r="1093">
          <cell r="B1093" t="str">
            <v>800100</v>
          </cell>
          <cell r="C1093" t="str">
            <v>Amortization - Stores and fleet</v>
          </cell>
        </row>
        <row r="1094">
          <cell r="B1094" t="str">
            <v>800500</v>
          </cell>
          <cell r="C1094" t="str">
            <v>Amortization - Capital contribution</v>
          </cell>
        </row>
        <row r="1095">
          <cell r="B1095" t="str">
            <v>811500</v>
          </cell>
          <cell r="C1095" t="str">
            <v>Unrealized gain on foreign currency exchange</v>
          </cell>
        </row>
        <row r="1096">
          <cell r="B1096" t="str">
            <v>811600</v>
          </cell>
          <cell r="C1096" t="str">
            <v>Unrealized loss on foreign currency exchange</v>
          </cell>
        </row>
        <row r="1097">
          <cell r="B1097" t="str">
            <v>812000</v>
          </cell>
          <cell r="C1097" t="str">
            <v>Interest expense</v>
          </cell>
        </row>
        <row r="1098">
          <cell r="B1098" t="str">
            <v>819000</v>
          </cell>
          <cell r="C1098" t="str">
            <v>Other interest expense</v>
          </cell>
        </row>
        <row r="1099">
          <cell r="B1099" t="str">
            <v>830000</v>
          </cell>
          <cell r="C1099" t="str">
            <v>Gain/loss on sale of assets</v>
          </cell>
        </row>
        <row r="1100">
          <cell r="B1100" t="str">
            <v>832000</v>
          </cell>
          <cell r="C1100" t="str">
            <v>Gain/loss on disposal of assets</v>
          </cell>
        </row>
        <row r="1101">
          <cell r="B1101" t="str">
            <v>840000</v>
          </cell>
          <cell r="C1101" t="str">
            <v>Minority interest expense</v>
          </cell>
        </row>
        <row r="1102">
          <cell r="B1102" t="str">
            <v>851000</v>
          </cell>
          <cell r="C1102" t="str">
            <v>Payment in lieu of taxes - Federal</v>
          </cell>
        </row>
        <row r="1103">
          <cell r="B1103" t="str">
            <v>852000</v>
          </cell>
          <cell r="C1103" t="str">
            <v>Payment in lieu of taxes - Provincial</v>
          </cell>
        </row>
        <row r="1104">
          <cell r="B1104" t="str">
            <v>853000</v>
          </cell>
          <cell r="C1104" t="str">
            <v>Capital tax</v>
          </cell>
        </row>
        <row r="1105">
          <cell r="B1105" t="str">
            <v>860000</v>
          </cell>
          <cell r="C1105" t="str">
            <v>Extraordinary income - Gross</v>
          </cell>
        </row>
        <row r="1106">
          <cell r="B1106" t="str">
            <v>860500</v>
          </cell>
          <cell r="C1106" t="str">
            <v>Extraordinary losses - Gross</v>
          </cell>
        </row>
        <row r="1107">
          <cell r="B1107" t="str">
            <v>861000</v>
          </cell>
          <cell r="C1107" t="str">
            <v>Extraordinary items - Tax effect</v>
          </cell>
        </row>
        <row r="1108">
          <cell r="B1108" t="str">
            <v>881000</v>
          </cell>
          <cell r="C1108" t="str">
            <v>Foreign currency translation adjustment</v>
          </cell>
        </row>
        <row r="1109">
          <cell r="B1109" t="str">
            <v>885000</v>
          </cell>
          <cell r="C1109" t="str">
            <v>Gain/loss on tax w/ currency translation</v>
          </cell>
        </row>
        <row r="1110">
          <cell r="B1110" t="str">
            <v>899900</v>
          </cell>
          <cell r="C1110" t="str">
            <v>Depreciation and amortization (Reporting purposes only)</v>
          </cell>
        </row>
        <row r="1111">
          <cell r="B1111" t="str">
            <v>899910</v>
          </cell>
          <cell r="C1111" t="str">
            <v>Income and large corporations taxes (Reporting purposes only)</v>
          </cell>
        </row>
        <row r="1112">
          <cell r="B1112" t="str">
            <v>900000</v>
          </cell>
          <cell r="C1112" t="str">
            <v>Payroll burden - Costs recovered</v>
          </cell>
        </row>
        <row r="1113">
          <cell r="B1113" t="str">
            <v>900100</v>
          </cell>
          <cell r="C1113" t="str">
            <v>Payroll burden - Costs allocated in</v>
          </cell>
        </row>
        <row r="1114">
          <cell r="B1114" t="str">
            <v>901000</v>
          </cell>
          <cell r="C1114" t="str">
            <v>Fleet burden - Costs recovered</v>
          </cell>
        </row>
        <row r="1115">
          <cell r="B1115" t="str">
            <v>902000</v>
          </cell>
          <cell r="C1115" t="str">
            <v>Stores burden - Costs recovered</v>
          </cell>
        </row>
        <row r="1116">
          <cell r="B1116" t="str">
            <v>902500</v>
          </cell>
          <cell r="C1116" t="str">
            <v>Procurement burden - Costs recovered</v>
          </cell>
        </row>
        <row r="1117">
          <cell r="B1117" t="str">
            <v>903000</v>
          </cell>
          <cell r="C1117" t="str">
            <v>Engineering burden - Costs recovered</v>
          </cell>
        </row>
        <row r="1118">
          <cell r="B1118" t="str">
            <v>903100</v>
          </cell>
          <cell r="C1118" t="str">
            <v>Engineering cost centre - Costs recovered</v>
          </cell>
        </row>
        <row r="1119">
          <cell r="B1119" t="str">
            <v>903200</v>
          </cell>
          <cell r="C1119" t="str">
            <v>Capital planning - Costs recovered</v>
          </cell>
        </row>
        <row r="1120">
          <cell r="B1120" t="str">
            <v>905000</v>
          </cell>
          <cell r="C1120" t="str">
            <v>Building costs - Costs recovered</v>
          </cell>
        </row>
        <row r="1121">
          <cell r="B1121" t="str">
            <v>906000</v>
          </cell>
          <cell r="C1121" t="str">
            <v>PC services costs - Costs recovered</v>
          </cell>
        </row>
        <row r="1122">
          <cell r="B1122" t="str">
            <v>906200</v>
          </cell>
          <cell r="C1122" t="str">
            <v>Business applications - Costs recovered</v>
          </cell>
        </row>
        <row r="1123">
          <cell r="B1123" t="str">
            <v>910000</v>
          </cell>
          <cell r="C1123" t="str">
            <v>Payroll burden - Costs allocated in</v>
          </cell>
        </row>
        <row r="1124">
          <cell r="B1124" t="str">
            <v>911000</v>
          </cell>
          <cell r="C1124" t="str">
            <v>Fleet burden - Costs allocated in</v>
          </cell>
        </row>
        <row r="1125">
          <cell r="B1125" t="str">
            <v>912000</v>
          </cell>
          <cell r="C1125" t="str">
            <v>Stores burden - Costs allocated in</v>
          </cell>
        </row>
        <row r="1126">
          <cell r="B1126" t="str">
            <v>912500</v>
          </cell>
          <cell r="C1126" t="str">
            <v>Procurement burden - Costs allocated in</v>
          </cell>
        </row>
        <row r="1127">
          <cell r="B1127" t="str">
            <v>913000</v>
          </cell>
          <cell r="C1127" t="str">
            <v>Engineering burden - Costs allocated in</v>
          </cell>
        </row>
        <row r="1128">
          <cell r="B1128" t="str">
            <v>913100</v>
          </cell>
          <cell r="C1128" t="str">
            <v>Engineering cost centre - Costs allocated in</v>
          </cell>
        </row>
        <row r="1129">
          <cell r="B1129" t="str">
            <v>913200</v>
          </cell>
          <cell r="C1129" t="str">
            <v>Capital planning - Costs allocated in</v>
          </cell>
        </row>
        <row r="1130">
          <cell r="B1130" t="str">
            <v>915000</v>
          </cell>
          <cell r="C1130" t="str">
            <v>Building costs - Costs allocated in</v>
          </cell>
        </row>
        <row r="1131">
          <cell r="B1131" t="str">
            <v>916000</v>
          </cell>
          <cell r="C1131" t="str">
            <v>PC services costs - Costs allocated in</v>
          </cell>
        </row>
        <row r="1132">
          <cell r="B1132" t="str">
            <v>916200</v>
          </cell>
          <cell r="C1132" t="str">
            <v>Business applications - Costs allocated in</v>
          </cell>
        </row>
        <row r="1133">
          <cell r="B1133" t="str">
            <v>920000</v>
          </cell>
          <cell r="C1133" t="str">
            <v>Variance account - Payroll burden</v>
          </cell>
        </row>
        <row r="1134">
          <cell r="B1134" t="str">
            <v>921000</v>
          </cell>
          <cell r="C1134" t="str">
            <v>Variance account - Fleet burden</v>
          </cell>
        </row>
        <row r="1135">
          <cell r="B1135" t="str">
            <v>922000</v>
          </cell>
          <cell r="C1135" t="str">
            <v>Variance account - Stores burden</v>
          </cell>
        </row>
        <row r="1136">
          <cell r="B1136" t="str">
            <v>923000</v>
          </cell>
          <cell r="C1136" t="str">
            <v>Variance account - Engineering burden</v>
          </cell>
        </row>
        <row r="1137">
          <cell r="B1137" t="str">
            <v>930000</v>
          </cell>
          <cell r="C1137" t="str">
            <v>Customer Service - Department contra account</v>
          </cell>
        </row>
        <row r="1138">
          <cell r="B1138" t="str">
            <v>940000</v>
          </cell>
          <cell r="C1138" t="str">
            <v>Smater meter - OM&amp;A Contra</v>
          </cell>
        </row>
        <row r="1139">
          <cell r="B1139" t="str">
            <v>940010</v>
          </cell>
          <cell r="C1139" t="str">
            <v>Smater meter - Depreciation Contra</v>
          </cell>
        </row>
        <row r="1140">
          <cell r="B1140" t="str">
            <v>980000</v>
          </cell>
          <cell r="C1140" t="str">
            <v>Cost recovery account</v>
          </cell>
        </row>
        <row r="1141">
          <cell r="B1141" t="str">
            <v>999999</v>
          </cell>
          <cell r="C1141" t="str">
            <v>Consolidation clearing - Income statement</v>
          </cell>
        </row>
      </sheetData>
      <sheetData sheetId="6"/>
      <sheetData sheetId="7"/>
      <sheetData sheetId="8">
        <row r="1">
          <cell r="D1" t="str">
            <v>620-101</v>
          </cell>
        </row>
        <row r="7">
          <cell r="S7">
            <v>0</v>
          </cell>
          <cell r="T7">
            <v>0</v>
          </cell>
          <cell r="U7" t="str">
            <v>Coordinator, Human Resources</v>
          </cell>
          <cell r="V7">
            <v>51.398619791666668</v>
          </cell>
        </row>
        <row r="8">
          <cell r="S8">
            <v>0</v>
          </cell>
          <cell r="T8">
            <v>0</v>
          </cell>
          <cell r="U8" t="str">
            <v>Advisor, Human Resources</v>
          </cell>
          <cell r="V8">
            <v>67.342984375</v>
          </cell>
        </row>
        <row r="9">
          <cell r="S9">
            <v>0</v>
          </cell>
          <cell r="T9">
            <v>0</v>
          </cell>
          <cell r="U9" t="str">
            <v>Director, Human Resources</v>
          </cell>
          <cell r="V9">
            <v>116.56065624999999</v>
          </cell>
        </row>
        <row r="10">
          <cell r="S10">
            <v>0</v>
          </cell>
          <cell r="T10">
            <v>0</v>
          </cell>
          <cell r="U10" t="str">
            <v>Lead, Training &amp; Development</v>
          </cell>
          <cell r="V10">
            <v>76.85675520833334</v>
          </cell>
        </row>
        <row r="11">
          <cell r="S11">
            <v>0</v>
          </cell>
          <cell r="T11">
            <v>0</v>
          </cell>
          <cell r="U11" t="str">
            <v>Coordinator, Training</v>
          </cell>
          <cell r="V11">
            <v>56.833333333333336</v>
          </cell>
        </row>
        <row r="12">
          <cell r="S12">
            <v>0</v>
          </cell>
          <cell r="T12">
            <v>0</v>
          </cell>
          <cell r="U12" t="str">
            <v>Specialist, Payroll</v>
          </cell>
          <cell r="V12">
            <v>53.733333333333334</v>
          </cell>
        </row>
        <row r="13">
          <cell r="S13">
            <v>0</v>
          </cell>
          <cell r="T13">
            <v>0</v>
          </cell>
          <cell r="U13" t="str">
            <v>Specialist, Change Management</v>
          </cell>
          <cell r="V13">
            <v>89.9</v>
          </cell>
        </row>
        <row r="14">
          <cell r="S14">
            <v>0</v>
          </cell>
          <cell r="T14">
            <v>0</v>
          </cell>
          <cell r="U14" t="str">
            <v>Manager, Employee Relations</v>
          </cell>
          <cell r="V14">
            <v>97.13333333333334</v>
          </cell>
        </row>
        <row r="15">
          <cell r="S15">
            <v>0</v>
          </cell>
          <cell r="T15">
            <v>0</v>
          </cell>
          <cell r="U15" t="str">
            <v>SPECIALIST, COMPENSATION AND PROJECTS</v>
          </cell>
          <cell r="V15">
            <v>79.825000000000003</v>
          </cell>
        </row>
        <row r="16"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Main"/>
      <sheetName val="SS10-Leadsheet"/>
      <sheetName val="SS11-Journal Entries"/>
      <sheetName val="SS11.1 - JE Proof"/>
      <sheetName val="SS12-Summary"/>
      <sheetName val="SS13-Summary_Rate Rec"/>
      <sheetName val="SS14-Tax Cont Sch"/>
      <sheetName val="SS15-PY Provision to Actual"/>
      <sheetName val="SS16-Current Taxes"/>
      <sheetName val="SS17-Current Taxes - Prov."/>
      <sheetName val="SS18-Future Taxes"/>
      <sheetName val="SS19-Tax Rate"/>
      <sheetName val="SS20-Future Tax Rate"/>
      <sheetName val="SS21-Schedule 8"/>
      <sheetName val="SS22-Schedule 10"/>
      <sheetName val="SS23-Schedule 13"/>
      <sheetName val="SS-24-Cap Tax - General Corp"/>
      <sheetName val="SS25-Comments"/>
      <sheetName val="Sheet3"/>
    </sheetNames>
    <sheetDataSet>
      <sheetData sheetId="0" refreshError="1"/>
      <sheetData sheetId="1">
        <row r="6">
          <cell r="C6" t="str">
            <v>El Con Construction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n Molon" refreshedDate="45154.802520138888" createdVersion="8" refreshedVersion="8" minRefreshableVersion="3" recordCount="826" xr:uid="{971BBDAB-BA8C-4376-B441-E84CE59F2BDB}">
  <cacheSource type="worksheet">
    <worksheetSource ref="A1:Q827" sheet="IESO Reported Results"/>
  </cacheSource>
  <cacheFields count="17">
    <cacheField name="LDC Application ID" numFmtId="0">
      <sharedItems containsMixedTypes="1" containsNumber="1" containsInteger="1" minValue="162336" maxValue="1188402" count="812">
        <n v="162336"/>
        <n v="175685"/>
        <n v="178004"/>
        <n v="183828"/>
        <n v="187348"/>
        <n v="188547"/>
        <n v="191741"/>
        <n v="191993"/>
        <n v="191995"/>
        <n v="201976"/>
        <n v="202455"/>
        <n v="203781"/>
        <n v="207077"/>
        <n v="972552"/>
        <n v="1173438"/>
        <n v="1174504"/>
        <n v="1176845"/>
        <n v="1188290"/>
        <n v="1188402"/>
        <s v="I-BRN-A5-00014"/>
        <s v="M162332"/>
        <s v="M180082"/>
        <s v="M180083"/>
        <s v="M181868"/>
        <s v="M201976"/>
        <s v="M202455"/>
        <s v="T101011"/>
        <s v="T102609"/>
        <s v="T102694"/>
        <s v="T102708"/>
        <s v="T103181"/>
        <s v="T103566"/>
        <s v="T103589"/>
        <s v="T103654"/>
        <s v="T103713"/>
        <s v="T103714"/>
        <s v="T103716"/>
        <s v="T103762"/>
        <s v="T103859"/>
        <s v="T104260"/>
        <s v="1006346"/>
        <s v="1006357"/>
        <s v="1008051"/>
        <s v="1009162"/>
        <s v="1011434"/>
        <s v="1011494"/>
        <s v="1013622"/>
        <s v="1040680"/>
        <s v="1043796"/>
        <s v="1044298"/>
        <s v="1047285"/>
        <s v="1062024"/>
        <s v="1066893"/>
        <s v="1076254"/>
        <s v="1076263"/>
        <s v="1088183"/>
        <s v="1090310"/>
        <s v="1091782"/>
        <s v="1095260"/>
        <s v="1097341"/>
        <s v="1098616"/>
        <s v="1098718"/>
        <s v="1100622"/>
        <s v="1131132"/>
        <s v="1132378"/>
        <s v="1155231"/>
        <s v="1159586"/>
        <s v="1165370"/>
        <s v="1166606"/>
        <s v="1166631"/>
        <s v="1166832"/>
        <s v="1166876"/>
        <s v="1166898"/>
        <s v="1167677"/>
        <s v="1168589"/>
        <s v="1168598"/>
        <s v="1168610"/>
        <s v="1168913"/>
        <s v="1172174"/>
        <s v="1172972"/>
        <s v="1174651"/>
        <s v="1174655"/>
        <s v="1174682"/>
        <s v="1174714"/>
        <s v="1174735"/>
        <s v="1174742"/>
        <s v="1174773"/>
        <s v="1174779"/>
        <s v="1174786"/>
        <s v="1174822"/>
        <s v="1174842"/>
        <s v="1174843"/>
        <s v="1174852"/>
        <s v="1174855"/>
        <s v="1174856"/>
        <s v="1174861"/>
        <s v="1175010"/>
        <s v="1175015"/>
        <s v="1175021"/>
        <s v="1175034"/>
        <s v="1175042"/>
        <s v="1175085"/>
        <s v="1175090"/>
        <s v="1175094"/>
        <s v="1175098"/>
        <s v="1175377"/>
        <s v="1175861"/>
        <s v="1175923"/>
        <s v="1175930"/>
        <s v="1176595"/>
        <s v="1177099"/>
        <s v="1177112"/>
        <s v="1177115"/>
        <s v="1177305"/>
        <s v="1179857"/>
        <s v="1180590"/>
        <s v="1181291"/>
        <s v="1181407"/>
        <s v="1181532"/>
        <s v="1182602"/>
        <s v="1183557"/>
        <s v="1183895"/>
        <s v="1183902"/>
        <s v="1183918"/>
        <s v="1183986"/>
        <s v="1184176"/>
        <s v="1184195"/>
        <s v="1184235"/>
        <s v="1184542"/>
        <s v="1185205"/>
        <s v="1185255"/>
        <s v="1186226"/>
        <s v="1186287"/>
        <s v="1186907"/>
        <s v="1187815"/>
        <s v="1188331"/>
        <s v="1188855"/>
        <s v="1188955"/>
        <s v="1192211"/>
        <s v="1193170"/>
        <s v="1197338"/>
        <s v="1197344"/>
        <s v="1197391"/>
        <s v="1198145"/>
        <s v="1199246"/>
        <s v="1199904"/>
        <s v="1200258"/>
        <s v="1200266"/>
        <s v="139298"/>
        <s v="146121"/>
        <s v="151151"/>
        <s v="152738"/>
        <s v="157809"/>
        <s v="157818"/>
        <s v="158133"/>
        <s v="160594"/>
        <s v="161860"/>
        <s v="162028"/>
        <s v="162095"/>
        <s v="162366"/>
        <s v="162583"/>
        <s v="162654"/>
        <s v="162804"/>
        <s v="162835"/>
        <s v="162840"/>
        <s v="163317"/>
        <s v="163320"/>
        <s v="163322"/>
        <s v="163324"/>
        <s v="163410"/>
        <s v="163496"/>
        <s v="164014"/>
        <s v="164266"/>
        <s v="164267"/>
        <s v="164355"/>
        <s v="164465"/>
        <s v="165545"/>
        <s v="166255"/>
        <s v="166323"/>
        <s v="166600"/>
        <s v="166863"/>
        <s v="166967"/>
        <s v="167103"/>
        <s v="168070"/>
        <s v="168744"/>
        <s v="169340"/>
        <s v="169500"/>
        <s v="170502"/>
        <s v="170628"/>
        <s v="170820"/>
        <s v="170941"/>
        <s v="171262"/>
        <s v="171267"/>
        <s v="171286"/>
        <s v="171783"/>
        <s v="171904"/>
        <s v="172244"/>
        <s v="172275"/>
        <s v="172772"/>
        <s v="172810"/>
        <s v="172833"/>
        <s v="172898"/>
        <s v="173094"/>
        <s v="173134"/>
        <s v="173648"/>
        <s v="173667"/>
        <s v="173945"/>
        <s v="174309"/>
        <s v="175102"/>
        <s v="175113"/>
        <s v="175394"/>
        <s v="175522"/>
        <s v="175526"/>
        <s v="175766"/>
        <s v="175914"/>
        <s v="175915"/>
        <s v="175916"/>
        <s v="175917"/>
        <s v="175918"/>
        <s v="175919"/>
        <s v="175920"/>
        <s v="175933"/>
        <s v="176835"/>
        <s v="177031"/>
        <s v="177035"/>
        <s v="177091"/>
        <s v="177154"/>
        <s v="177186"/>
        <s v="177266"/>
        <s v="177389"/>
        <s v="177392"/>
        <s v="177467"/>
        <s v="177697"/>
        <s v="177733"/>
        <s v="178332"/>
        <s v="178368"/>
        <s v="178473"/>
        <s v="178852"/>
        <s v="179017"/>
        <s v="179142"/>
        <s v="179289"/>
        <s v="179360"/>
        <s v="179415"/>
        <s v="179739"/>
        <s v="179755"/>
        <s v="179800"/>
        <s v="179971"/>
        <s v="180001"/>
        <s v="180033"/>
        <s v="180123"/>
        <s v="180406"/>
        <s v="180684"/>
        <s v="180702"/>
        <s v="180793"/>
        <s v="181115"/>
        <s v="181128"/>
        <s v="181182"/>
        <s v="181436"/>
        <s v="181446"/>
        <s v="181450"/>
        <s v="181533"/>
        <s v="181610"/>
        <s v="181634"/>
        <s v="181693"/>
        <s v="181754"/>
        <s v="181765"/>
        <s v="181933"/>
        <s v="182034"/>
        <s v="182055"/>
        <s v="182108"/>
        <s v="182272"/>
        <s v="182280"/>
        <s v="182284"/>
        <s v="182285"/>
        <s v="182346"/>
        <s v="182392"/>
        <s v="182405"/>
        <s v="182413"/>
        <s v="182427"/>
        <s v="182467"/>
        <s v="182628"/>
        <s v="182700"/>
        <s v="182748"/>
        <s v="182912"/>
        <s v="182916"/>
        <s v="182917"/>
        <s v="182971"/>
        <s v="182979"/>
        <s v="183016"/>
        <s v="183086"/>
        <s v="183098"/>
        <s v="183189"/>
        <s v="183199"/>
        <s v="183210"/>
        <s v="183542"/>
        <s v="183761"/>
        <s v="183831"/>
        <s v="183993"/>
        <s v="184159"/>
        <s v="184161"/>
        <s v="184169"/>
        <s v="184171"/>
        <s v="184198"/>
        <s v="184333"/>
        <s v="184336"/>
        <s v="184356"/>
        <s v="184381"/>
        <s v="184494"/>
        <s v="184505"/>
        <s v="184506"/>
        <s v="184630"/>
        <s v="184687"/>
        <s v="184722"/>
        <s v="184962"/>
        <s v="184984"/>
        <s v="184990"/>
        <s v="185027"/>
        <s v="185046"/>
        <s v="185075"/>
        <s v="185265"/>
        <s v="185335"/>
        <s v="185348"/>
        <s v="185477"/>
        <s v="185528"/>
        <s v="185603"/>
        <s v="185646"/>
        <s v="185661"/>
        <s v="185715"/>
        <s v="185717"/>
        <s v="185867"/>
        <s v="185969"/>
        <s v="186028"/>
        <s v="186164"/>
        <s v="186196"/>
        <s v="186222"/>
        <s v="186276"/>
        <s v="186281"/>
        <s v="186305"/>
        <s v="186313"/>
        <s v="186336"/>
        <s v="186426"/>
        <s v="186488"/>
        <s v="186500"/>
        <s v="186528"/>
        <s v="186836"/>
        <s v="187052"/>
        <s v="187212"/>
        <s v="187253"/>
        <s v="187304"/>
        <s v="187307"/>
        <s v="187379"/>
        <s v="187383"/>
        <s v="187410"/>
        <s v="187467"/>
        <s v="187526"/>
        <s v="187774"/>
        <s v="187781"/>
        <s v="187919"/>
        <s v="187926"/>
        <s v="187950"/>
        <s v="188021"/>
        <s v="188150"/>
        <s v="188181"/>
        <s v="188185"/>
        <s v="188199"/>
        <s v="188401"/>
        <s v="188406"/>
        <s v="188440"/>
        <s v="188469"/>
        <s v="188547"/>
        <s v="188807"/>
        <s v="188837"/>
        <s v="188923"/>
        <s v="189037"/>
        <s v="189112"/>
        <s v="189215"/>
        <s v="189368"/>
        <s v="189438"/>
        <s v="189521"/>
        <s v="189558"/>
        <s v="189642"/>
        <s v="189647"/>
        <s v="189668"/>
        <s v="189671"/>
        <s v="189725"/>
        <s v="189752"/>
        <s v="189776"/>
        <s v="189867"/>
        <s v="189960"/>
        <s v="190034"/>
        <s v="190080"/>
        <s v="190123"/>
        <s v="190276"/>
        <s v="190282"/>
        <s v="190288"/>
        <s v="190472"/>
        <s v="190520"/>
        <s v="190626"/>
        <s v="190994"/>
        <s v="191040"/>
        <s v="191043"/>
        <s v="191075"/>
        <s v="191183"/>
        <s v="191210"/>
        <s v="191227"/>
        <s v="191232"/>
        <s v="191313"/>
        <s v="191327"/>
        <s v="191337"/>
        <s v="191393"/>
        <s v="191531"/>
        <s v="191596"/>
        <s v="191609"/>
        <s v="191623"/>
        <s v="191642"/>
        <s v="191662"/>
        <s v="191674"/>
        <s v="191713"/>
        <s v="191727"/>
        <s v="191880"/>
        <s v="191900"/>
        <s v="192114"/>
        <s v="192212"/>
        <s v="192252"/>
        <s v="192269"/>
        <s v="192369"/>
        <s v="192446"/>
        <s v="192479"/>
        <s v="192547"/>
        <s v="192690"/>
        <s v="192767"/>
        <s v="192769"/>
        <s v="192838"/>
        <s v="192973"/>
        <s v="193022"/>
        <s v="193116"/>
        <s v="193118"/>
        <s v="193119"/>
        <s v="193160"/>
        <s v="193183"/>
        <s v="193482"/>
        <s v="193509"/>
        <s v="193510"/>
        <s v="193511"/>
        <s v="193563"/>
        <s v="193587"/>
        <s v="193699"/>
        <s v="193700"/>
        <s v="193719"/>
        <s v="193877"/>
        <s v="193932"/>
        <s v="193945"/>
        <s v="194040"/>
        <s v="194054"/>
        <s v="194056"/>
        <s v="194069"/>
        <s v="194070"/>
        <s v="194076"/>
        <s v="194077"/>
        <s v="194103"/>
        <s v="194322"/>
        <s v="194372"/>
        <s v="194486"/>
        <s v="194616"/>
        <s v="194651"/>
        <s v="194768"/>
        <s v="194829"/>
        <s v="194926"/>
        <s v="194954"/>
        <s v="195173"/>
        <s v="195212"/>
        <s v="195275"/>
        <s v="195340"/>
        <s v="195381"/>
        <s v="195382"/>
        <s v="195383"/>
        <s v="195434"/>
        <s v="195480"/>
        <s v="195512"/>
        <s v="195544"/>
        <s v="195549"/>
        <s v="195675"/>
        <s v="196022"/>
        <s v="196050"/>
        <s v="196225"/>
        <s v="196243"/>
        <s v="196635"/>
        <s v="196715"/>
        <s v="196953"/>
        <s v="197021"/>
        <s v="197096"/>
        <s v="197246"/>
        <s v="197261"/>
        <s v="197293"/>
        <s v="197358"/>
        <s v="197598"/>
        <s v="197816"/>
        <s v="198128"/>
        <s v="198129"/>
        <s v="198203"/>
        <s v="198517"/>
        <s v="198529"/>
        <s v="198626"/>
        <s v="198656"/>
        <s v="198843"/>
        <s v="198859"/>
        <s v="199071"/>
        <s v="199135"/>
        <s v="199252"/>
        <s v="199327"/>
        <s v="199369"/>
        <s v="199820"/>
        <s v="199926"/>
        <s v="200243"/>
        <s v="200270"/>
        <s v="200331"/>
        <s v="200484"/>
        <s v="200544"/>
        <s v="200701"/>
        <s v="200702"/>
        <s v="200951"/>
        <s v="200988"/>
        <s v="2018000000000000000000000000000000000000000000000000000000000000000000000000000000000000000000000000"/>
        <s v="201802"/>
        <s v="201805000000000"/>
        <s v="201812"/>
        <s v="2018300000000000000000000"/>
        <s v="20185200000000"/>
        <s v="2018600000000000000000000000000000000000000000000"/>
        <s v="201899000000"/>
        <s v="201902E+124"/>
        <s v="201902E+272"/>
        <s v="201902E+59F"/>
        <s v="201902E+91D"/>
        <s v="201902E+B1B"/>
        <s v="201902E+CB0"/>
        <s v="201902E+D10"/>
        <s v="201902E+E53"/>
        <s v="201902E+F19"/>
        <s v="201902E+F7E"/>
        <s v="201902E+FD1"/>
        <s v="201903E+07F"/>
        <s v="201903E+2BB"/>
        <s v="201903E+313"/>
        <s v="201903E+31E"/>
        <s v="201903E+3F1"/>
        <s v="201903E+4EE"/>
        <s v="201903E+649"/>
        <s v="201903E+6D8"/>
        <s v="201903E+6EF"/>
        <s v="201903E+A6B"/>
        <s v="201903E+BFC"/>
        <s v="201903E+C86"/>
        <s v="201903E+CF6"/>
        <s v="201903E+D15"/>
        <s v="201903E+D50"/>
        <s v="201903E+E76"/>
        <s v="201903E+F02"/>
        <s v="201903E+F74"/>
        <s v="20192FA8"/>
        <s v="201987"/>
        <s v="2019A580"/>
        <s v="2019D283"/>
        <s v="202048"/>
        <s v="202192"/>
        <s v="202282"/>
        <s v="202475"/>
        <s v="202585"/>
        <s v="202649"/>
        <s v="202759"/>
        <s v="202806"/>
        <s v="203011"/>
        <s v="203012"/>
        <s v="203684"/>
        <s v="203709"/>
        <s v="203941"/>
        <s v="204763"/>
        <s v="205264"/>
        <s v="205276"/>
        <s v="206012"/>
        <s v="206274"/>
        <s v="206372"/>
        <s v="206425"/>
        <s v="206477"/>
        <s v="206512"/>
        <s v="206592"/>
        <s v="206682"/>
        <s v="206783"/>
        <s v="206788"/>
        <s v="206821"/>
        <s v="206842"/>
        <s v="206856"/>
        <s v="207012"/>
        <s v="207024"/>
        <s v="207206"/>
        <s v="207211"/>
        <s v="207284"/>
        <s v="207314"/>
        <s v="207418"/>
        <s v="207425"/>
        <s v="207435"/>
        <s v="207442"/>
        <s v="207449"/>
        <s v="207453"/>
        <s v="207478"/>
        <s v="70654001"/>
        <s v="73109000"/>
        <s v="73738000"/>
        <s v="74708000"/>
        <s v="750071-013"/>
        <s v="750088-211"/>
        <s v="750101-027"/>
        <s v="750101-051"/>
        <s v="750101-087"/>
        <s v="750101-088"/>
        <s v="750101-090"/>
        <s v="750101-092"/>
        <s v="750101-093"/>
        <s v="750101-094"/>
        <s v="750101-096"/>
        <s v="969656"/>
        <s v="977727"/>
        <s v="980030"/>
        <s v="983410"/>
        <s v="985845"/>
        <s v="AF-2018-02"/>
        <s v="AF-2018-03"/>
        <s v="AF-2018-04"/>
        <s v="AF-2018-05"/>
        <s v="AF-2018-06"/>
        <s v="AF-2018-07"/>
        <s v="AF-2018-08"/>
        <s v="AF-2018-09"/>
        <s v="AF-Energy+-2018-01"/>
        <s v="EEM-0272"/>
        <s v="EM-0272"/>
        <s v="HPNC-2018-03"/>
        <s v="I-ENG-C8-00027"/>
        <s v="I-ENG-C8-00087"/>
        <s v="M156161"/>
        <s v="M172429"/>
        <s v="M175224"/>
        <s v="M175862"/>
        <s v="M176346"/>
        <s v="M176610"/>
        <s v="M177558"/>
        <s v="M181527"/>
        <s v="M182171"/>
        <s v="M183051"/>
        <s v="M183705"/>
        <s v="M184411"/>
        <s v="M185194"/>
        <s v="M185427"/>
        <s v="M186137"/>
        <s v="M187416"/>
        <s v="M187892"/>
        <s v="M187902"/>
        <s v="M188727"/>
        <s v="M189080"/>
        <s v="M190121"/>
        <s v="M190315"/>
        <s v="M190664"/>
        <s v="M191315"/>
        <s v="M193010"/>
        <s v="M193112"/>
        <s v="M193206"/>
        <s v="M193512"/>
        <s v="M193513"/>
        <s v="M193566"/>
        <s v="M193851"/>
        <s v="M194439"/>
        <s v="M194456"/>
        <s v="M194459"/>
        <s v="M194561"/>
        <s v="M194958"/>
        <s v="M195267"/>
        <s v="M195392"/>
        <s v="M195396"/>
        <s v="M196472"/>
        <s v="M196808"/>
        <s v="M197452"/>
        <s v="M197510"/>
        <s v="M197577"/>
        <s v="M197594"/>
        <s v="M197611"/>
        <s v="M198016"/>
        <s v="M198407"/>
        <s v="M198514"/>
        <s v="M198518"/>
        <s v="M198648"/>
        <s v="M198650"/>
        <s v="M198692"/>
        <s v="M198752"/>
        <s v="M199144"/>
        <s v="M199175"/>
        <s v="M199181"/>
        <s v="M199688"/>
        <s v="M199841"/>
        <s v="M199877"/>
        <s v="M200007"/>
        <s v="M200036"/>
        <s v="M200213"/>
        <s v="M200463"/>
        <s v="M200645"/>
        <s v="M200698"/>
        <s v="M200726"/>
        <s v="M200984"/>
        <s v="M201037"/>
        <s v="M201188"/>
        <s v="M201309"/>
        <s v="M201497"/>
        <s v="M201824"/>
        <s v="M201935"/>
        <s v="M201937"/>
        <s v="M201958"/>
        <s v="M202056"/>
        <s v="M202065"/>
        <s v="M202117"/>
        <s v="M202136"/>
        <s v="M202150"/>
        <s v="M202406"/>
        <s v="M202427"/>
        <s v="M202519"/>
        <s v="M202717"/>
        <s v="M202718"/>
        <s v="M202777"/>
        <s v="M202919"/>
        <s v="M203057"/>
        <s v="M203077"/>
        <s v="M203151"/>
        <s v="M203286"/>
        <s v="M203319"/>
        <s v="M203380"/>
        <s v="M203525"/>
        <s v="M203545"/>
        <s v="M203626"/>
        <s v="M203703"/>
        <s v="M203752"/>
        <s v="M203850"/>
        <s v="M203889"/>
        <s v="M203943"/>
        <s v="M203944"/>
        <s v="M204137"/>
        <s v="M204142"/>
        <s v="M204214"/>
        <s v="M204343"/>
        <s v="M204412"/>
        <s v="M204546"/>
        <s v="M204655"/>
        <s v="M204790"/>
        <s v="M204937"/>
        <s v="M205061"/>
        <s v="M205237"/>
        <s v="M205559"/>
        <s v="M205683"/>
        <s v="M205778"/>
        <s v="M206096"/>
        <s v="PI-601496"/>
        <s v="T100894"/>
        <s v="T100903"/>
        <s v="T100989"/>
        <s v="T101104"/>
        <s v="T101160"/>
        <s v="T101169"/>
        <s v="T101178"/>
        <s v="T101579"/>
        <s v="T102351"/>
        <s v="T102509"/>
        <s v="T102518"/>
        <s v="T102521"/>
        <s v="T102612"/>
        <s v="T102614"/>
        <s v="T102617"/>
        <s v="T102630"/>
        <s v="T102657"/>
        <s v="T102711"/>
        <s v="T102745"/>
        <s v="T102752"/>
        <s v="T102761"/>
        <s v="T102762"/>
        <s v="T102770"/>
        <s v="T102772"/>
        <s v="T102784"/>
        <s v="T102949"/>
        <s v="T102962"/>
        <s v="T103142"/>
        <s v="T103211"/>
        <s v="T103229"/>
        <s v="T103251"/>
        <s v="T103263"/>
        <s v="T103268"/>
        <s v="T103420"/>
        <s v="T103439"/>
        <s v="T103445"/>
        <s v="T103578"/>
        <s v="T103583"/>
        <s v="T103586"/>
        <s v="T103632"/>
        <s v="T103643"/>
        <s v="T103669"/>
        <s v="T103756"/>
        <s v="T104136"/>
        <s v="T104145"/>
        <s v="T104150"/>
        <s v="T104153"/>
        <s v="T104158"/>
        <s v="T104162"/>
        <n v="601336" u="1"/>
        <n v="191410" u="1"/>
        <n v="601607" u="1"/>
        <n v="601749" u="1"/>
        <n v="202099" u="1"/>
      </sharedItems>
    </cacheField>
    <cacheField name="Lead LDC" numFmtId="0">
      <sharedItems containsBlank="1" count="3">
        <s v="BRANTFORD POWER INC."/>
        <s v="ENERGY + INC."/>
        <m u="1"/>
      </sharedItems>
    </cacheField>
    <cacheField name="Rate Class" numFmtId="0">
      <sharedItems containsBlank="1" count="16">
        <s v="GS&gt;50"/>
        <s v="GS&lt;50"/>
        <s v="RES"/>
        <s v="Residential"/>
        <s v="Large Users"/>
        <s v="GS &lt; 50 kW"/>
        <s v="GS &gt; 1000 to 4999 kW"/>
        <s v="GS &gt; 50 to 999 kW"/>
        <m u="1"/>
        <s v="GS &gt; 50 - 999 kW" u="1"/>
        <s v="Undetermined" u="1"/>
        <s v="GS &gt; 1000 kW" u="1"/>
        <s v="Street Lights " u="1"/>
        <s v="Large User " u="1"/>
        <s v="Streetlighting" u="1"/>
        <s v="GS&gt;50 " u="1"/>
      </sharedItems>
    </cacheField>
    <cacheField name="Program Name" numFmtId="0">
      <sharedItems containsBlank="1" count="12">
        <s v="SAVE ON ENERGY RETROFIT PROGRAM"/>
        <s v="SAVE ON ENERGY HEATING AND COOLING PROGRAM"/>
        <s v="SAVE ON ENERGY HOME ASSISTANCE PROGRAM"/>
        <s v="SWIMMING POOL EFFICIENCY LOCAL PROGRAM"/>
        <s v="SAVE ON ENERGY SMALL BUSINESS LIGHTING PROGRAM"/>
        <s v="SAVE ON ENERGY AUDIT FUNDING PROGRAM"/>
        <s v="SAVE ON ENERGY ENERGY MANAGER PROGRAM"/>
        <s v="SAVE ON ENERGY HIGH PERFORMANCE NEW CONSTRUCTION PROGRAM"/>
        <s v="SAVE ON ENERGY PROCESS AND SYSTEMS UPGRADES PROGRAM"/>
        <m u="1"/>
        <s v="SAVE ON ENERGY BUSINESS REFRIGERATION INCENTIVE PROGRAM" u="1"/>
        <s v="SAVE ON ENERGY RETROFIT PROGRAM (STREETLIGHTING)" u="1"/>
      </sharedItems>
    </cacheField>
    <cacheField name="IESO Reporting Period" numFmtId="0">
      <sharedItems containsDate="1" containsMixedTypes="1" minDate="2020-01-01T00:00:00" maxDate="2021-08-02T00:00:00"/>
    </cacheField>
    <cacheField name="Total Incentive ($)" numFmtId="171">
      <sharedItems containsSemiMixedTypes="0" containsString="0" containsNumber="1" minValue="0" maxValue="508034.25"/>
    </cacheField>
    <cacheField name="Total Demand Savings (kW)" numFmtId="0">
      <sharedItems/>
    </cacheField>
    <cacheField name="Total Energy Savings (kWh)" numFmtId="0">
      <sharedItems/>
    </cacheField>
    <cacheField name="Payment Status" numFmtId="0">
      <sharedItems/>
    </cacheField>
    <cacheField name="Reporting Year" numFmtId="0">
      <sharedItems containsSemiMixedTypes="0" containsString="0" containsNumber="1" containsInteger="1" minValue="2019" maxValue="2022" count="4">
        <n v="2020"/>
        <n v="2021"/>
        <n v="2019"/>
        <n v="2022" u="1"/>
      </sharedItems>
    </cacheField>
    <cacheField name="Estimate for Unreported Demand" numFmtId="164">
      <sharedItems containsSemiMixedTypes="0" containsString="0" containsNumber="1" minValue="0" maxValue="463.59285258455645"/>
    </cacheField>
    <cacheField name="Gross Demand Savings" numFmtId="43">
      <sharedItems containsString="0" containsBlank="1" containsNumber="1" minValue="0" maxValue="463.59285258455645"/>
    </cacheField>
    <cacheField name="Gross Energy Savings" numFmtId="164">
      <sharedItems containsSemiMixedTypes="0" containsString="0" containsNumber="1" containsInteger="1" minValue="0" maxValue="11188000"/>
    </cacheField>
    <cacheField name="NTG Factor Demand" numFmtId="10">
      <sharedItems containsSemiMixedTypes="0" containsString="0" containsNumber="1" minValue="0.62" maxValue="1.08"/>
    </cacheField>
    <cacheField name="NTG Factor Energy" numFmtId="10">
      <sharedItems containsSemiMixedTypes="0" containsString="0" containsNumber="1" minValue="0.57999999999999996" maxValue="1.085"/>
    </cacheField>
    <cacheField name="Net Demand Savings" numFmtId="166">
      <sharedItems containsSemiMixedTypes="0" containsString="0" containsNumber="1" minValue="0" maxValue="456.17536694320353"/>
    </cacheField>
    <cacheField name="Net Energy Savings" numFmtId="166">
      <sharedItems containsSemiMixedTypes="0" containsString="0" containsNumber="1" minValue="0" maxValue="11188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6">
  <r>
    <x v="0"/>
    <x v="0"/>
    <x v="0"/>
    <x v="0"/>
    <d v="2020-04-01T00:00:00"/>
    <n v="1305"/>
    <s v="0.00 kW"/>
    <s v="8,694 kWh"/>
    <s v="Paid"/>
    <x v="0"/>
    <n v="1.443550556437551"/>
    <n v="1.443550556437551"/>
    <n v="8694"/>
    <n v="0.81599999999999995"/>
    <n v="0.84"/>
    <n v="1.1779372540530415"/>
    <n v="7302.96"/>
  </r>
  <r>
    <x v="1"/>
    <x v="0"/>
    <x v="0"/>
    <x v="0"/>
    <d v="2020-04-01T00:00:00"/>
    <n v="12900"/>
    <s v="8.05 kW"/>
    <s v="36,979 kWh"/>
    <s v="Paid"/>
    <x v="0"/>
    <n v="0"/>
    <n v="8.0500000000000007"/>
    <n v="36979"/>
    <n v="0.81599999999999995"/>
    <n v="0.84"/>
    <n v="6.5688000000000004"/>
    <n v="31062.36"/>
  </r>
  <r>
    <x v="2"/>
    <x v="0"/>
    <x v="1"/>
    <x v="0"/>
    <d v="2020-04-01T00:00:00"/>
    <n v="10032.200000000001"/>
    <s v="21.00 kW"/>
    <s v="98,514 kWh"/>
    <s v="Paid"/>
    <x v="0"/>
    <n v="0"/>
    <n v="21"/>
    <n v="98514"/>
    <n v="0.81599999999999995"/>
    <n v="0.84"/>
    <n v="17.135999999999999"/>
    <n v="82751.759999999995"/>
  </r>
  <r>
    <x v="3"/>
    <x v="0"/>
    <x v="0"/>
    <x v="0"/>
    <d v="2020-12-01T00:00:00"/>
    <n v="30412.799999999999"/>
    <s v="41.27 kW"/>
    <s v="260,049 kWh"/>
    <s v="Paid"/>
    <x v="0"/>
    <n v="0"/>
    <n v="41.27"/>
    <n v="260049"/>
    <n v="0.81599999999999995"/>
    <n v="0.84"/>
    <n v="33.676319999999997"/>
    <n v="218441.16"/>
  </r>
  <r>
    <x v="4"/>
    <x v="0"/>
    <x v="0"/>
    <x v="0"/>
    <d v="2020-08-01T00:00:00"/>
    <n v="1412.1"/>
    <s v="3.12 kW"/>
    <s v="28,242 kWh"/>
    <s v="Paid"/>
    <x v="0"/>
    <n v="0"/>
    <n v="3.12"/>
    <n v="28242"/>
    <n v="0.81599999999999995"/>
    <n v="0.84"/>
    <n v="2.5459199999999997"/>
    <n v="23723.279999999999"/>
  </r>
  <r>
    <x v="5"/>
    <x v="0"/>
    <x v="0"/>
    <x v="0"/>
    <d v="2021-08-01T00:00:00"/>
    <n v="6611.4"/>
    <s v="0.00 kW"/>
    <s v="66,114 kWh"/>
    <s v="Paid"/>
    <x v="1"/>
    <n v="10.977559407443323"/>
    <n v="10.977559407443323"/>
    <n v="66114"/>
    <n v="0.81599999999999995"/>
    <n v="0.84"/>
    <n v="8.9576884764737503"/>
    <n v="55535.759999999995"/>
  </r>
  <r>
    <x v="6"/>
    <x v="0"/>
    <x v="0"/>
    <x v="0"/>
    <d v="2020-04-01T00:00:00"/>
    <n v="23978.799999999999"/>
    <s v="59.95 kW"/>
    <s v="199,835 kWh"/>
    <s v="Paid"/>
    <x v="0"/>
    <n v="0"/>
    <n v="59.95"/>
    <n v="199835"/>
    <n v="0.81599999999999995"/>
    <n v="0.84"/>
    <n v="48.919199999999996"/>
    <n v="167861.4"/>
  </r>
  <r>
    <x v="7"/>
    <x v="0"/>
    <x v="0"/>
    <x v="0"/>
    <d v="2020-08-01T00:00:00"/>
    <n v="2254.15"/>
    <s v="5.14 kW"/>
    <s v="45,083 kWh"/>
    <s v="Paid"/>
    <x v="0"/>
    <n v="0"/>
    <n v="5.14"/>
    <n v="45083"/>
    <n v="0.81599999999999995"/>
    <n v="0.84"/>
    <n v="4.1942399999999997"/>
    <n v="37869.72"/>
  </r>
  <r>
    <x v="8"/>
    <x v="0"/>
    <x v="0"/>
    <x v="0"/>
    <d v="2020-08-01T00:00:00"/>
    <n v="4387.8999999999996"/>
    <s v="10.02 kW"/>
    <s v="87,758 kWh"/>
    <s v="Paid"/>
    <x v="0"/>
    <n v="0"/>
    <n v="10.02"/>
    <n v="87758"/>
    <n v="0.81599999999999995"/>
    <n v="0.84"/>
    <n v="8.1763199999999987"/>
    <n v="73716.72"/>
  </r>
  <r>
    <x v="9"/>
    <x v="0"/>
    <x v="1"/>
    <x v="0"/>
    <d v="2020-04-01T00:00:00"/>
    <n v="11920"/>
    <s v="21.82 kW"/>
    <s v="120,533 kWh"/>
    <s v="Paid"/>
    <x v="0"/>
    <n v="0"/>
    <n v="21.82"/>
    <n v="120533"/>
    <n v="0.81599999999999995"/>
    <n v="0.84"/>
    <n v="17.805119999999999"/>
    <n v="101247.72"/>
  </r>
  <r>
    <x v="10"/>
    <x v="0"/>
    <x v="0"/>
    <x v="0"/>
    <d v="2020-08-01T00:00:00"/>
    <n v="5600"/>
    <s v="3.49 kW"/>
    <s v="16,053 kWh"/>
    <s v="Paid"/>
    <x v="0"/>
    <n v="0"/>
    <n v="3.49"/>
    <n v="16053"/>
    <n v="0.81599999999999995"/>
    <n v="0.84"/>
    <n v="2.8478400000000001"/>
    <n v="13484.519999999999"/>
  </r>
  <r>
    <x v="11"/>
    <x v="0"/>
    <x v="1"/>
    <x v="0"/>
    <d v="2021-02-01T00:00:00"/>
    <n v="1150"/>
    <s v="0.00 kW"/>
    <s v="12,852 kWh"/>
    <s v="Paid"/>
    <x v="1"/>
    <n v="2.1339443008207275"/>
    <n v="2.1339443008207275"/>
    <n v="12852"/>
    <n v="0.81599999999999995"/>
    <n v="0.84"/>
    <n v="1.7412985494697135"/>
    <n v="10795.68"/>
  </r>
  <r>
    <x v="12"/>
    <x v="0"/>
    <x v="1"/>
    <x v="0"/>
    <d v="2021-03-01T00:00:00"/>
    <n v="1490"/>
    <s v="0.00 kW"/>
    <s v="16,632 kWh"/>
    <s v="Paid"/>
    <x v="1"/>
    <n v="2.7615749775327063"/>
    <n v="2.7615749775327063"/>
    <n v="16632"/>
    <n v="0.81599999999999995"/>
    <n v="0.84"/>
    <n v="2.2534451816666881"/>
    <n v="13970.88"/>
  </r>
  <r>
    <x v="13"/>
    <x v="0"/>
    <x v="2"/>
    <x v="1"/>
    <d v="2020-02-01T00:00:00"/>
    <n v="250"/>
    <s v="0.80 kW"/>
    <s v="1,310 kWh"/>
    <s v="Paid"/>
    <x v="0"/>
    <n v="0"/>
    <n v="0.8"/>
    <n v="1310"/>
    <n v="0.69"/>
    <n v="0.67700000000000005"/>
    <n v="0.55199999999999994"/>
    <n v="886.87"/>
  </r>
  <r>
    <x v="14"/>
    <x v="0"/>
    <x v="2"/>
    <x v="1"/>
    <d v="2020-02-01T00:00:00"/>
    <n v="250"/>
    <s v="0.80 kW"/>
    <s v="1,310 kWh"/>
    <s v="Paid"/>
    <x v="0"/>
    <n v="0"/>
    <n v="0.8"/>
    <n v="1310"/>
    <n v="0.69"/>
    <n v="0.67700000000000005"/>
    <n v="0.55199999999999994"/>
    <n v="886.87"/>
  </r>
  <r>
    <x v="15"/>
    <x v="0"/>
    <x v="2"/>
    <x v="1"/>
    <d v="2020-01-01T00:00:0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6"/>
    <x v="0"/>
    <x v="2"/>
    <x v="1"/>
    <d v="2020-01-01T00:00:0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7"/>
    <x v="0"/>
    <x v="2"/>
    <x v="1"/>
    <d v="2020-02-01T00:00:0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8"/>
    <x v="0"/>
    <x v="2"/>
    <x v="1"/>
    <d v="2020-02-01T00:00:0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9"/>
    <x v="0"/>
    <x v="2"/>
    <x v="2"/>
    <d v="2020-05-01T00:00:00"/>
    <n v="780.47"/>
    <s v="0.14 kW"/>
    <s v="1,176 kWh"/>
    <s v="Paid"/>
    <x v="0"/>
    <n v="0"/>
    <n v="0.14000000000000001"/>
    <n v="1176"/>
    <n v="0.62"/>
    <n v="0.66600000000000004"/>
    <n v="8.6800000000000002E-2"/>
    <n v="783.21600000000001"/>
  </r>
  <r>
    <x v="20"/>
    <x v="0"/>
    <x v="1"/>
    <x v="0"/>
    <d v="2021-08-01T00:00:00"/>
    <n v="8455"/>
    <s v="0.00 kW"/>
    <s v="56,258 kWh"/>
    <s v="Paid"/>
    <x v="1"/>
    <n v="9.341070531868386"/>
    <n v="9.341070531868386"/>
    <n v="56258"/>
    <n v="0.81599999999999995"/>
    <n v="0.84"/>
    <n v="7.6223135540046023"/>
    <n v="47256.72"/>
  </r>
  <r>
    <x v="21"/>
    <x v="0"/>
    <x v="0"/>
    <x v="0"/>
    <d v="2021-08-01T00:00:00"/>
    <n v="15514.2"/>
    <s v="0.00 kW"/>
    <s v="155,142 kWh"/>
    <s v="Paid"/>
    <x v="1"/>
    <n v="25.7597562027645"/>
    <n v="25.7597562027645"/>
    <n v="155142"/>
    <n v="0.81599999999999995"/>
    <n v="0.84"/>
    <n v="21.019961061455831"/>
    <n v="130319.28"/>
  </r>
  <r>
    <x v="22"/>
    <x v="0"/>
    <x v="0"/>
    <x v="0"/>
    <d v="2021-08-01T00:00:00"/>
    <n v="21561.9"/>
    <s v="0.00 kW"/>
    <s v="215,619 kWh"/>
    <s v="Paid"/>
    <x v="1"/>
    <n v="35.80134891057147"/>
    <n v="35.80134891057147"/>
    <n v="215619"/>
    <n v="0.81599999999999995"/>
    <n v="0.84"/>
    <n v="29.213900711026316"/>
    <n v="181119.96"/>
  </r>
  <r>
    <x v="23"/>
    <x v="0"/>
    <x v="0"/>
    <x v="0"/>
    <d v="2021-08-01T00:00:00"/>
    <n v="10799.7"/>
    <s v="0.00 kW"/>
    <s v="107,997 kWh"/>
    <s v="Paid"/>
    <x v="1"/>
    <n v="17.931806929328985"/>
    <n v="17.931806929328985"/>
    <n v="107997"/>
    <n v="0.81599999999999995"/>
    <n v="0.84"/>
    <n v="14.63235445433245"/>
    <n v="90717.48"/>
  </r>
  <r>
    <x v="24"/>
    <x v="0"/>
    <x v="1"/>
    <x v="0"/>
    <d v="2020-04-01T00:00:00"/>
    <n v="11920"/>
    <s v="21.82 kW"/>
    <s v="120,533 kWh"/>
    <s v="Paid"/>
    <x v="0"/>
    <n v="0"/>
    <n v="21.82"/>
    <n v="120533"/>
    <n v="0.81599999999999995"/>
    <n v="0.84"/>
    <n v="17.805119999999999"/>
    <n v="101247.72"/>
  </r>
  <r>
    <x v="25"/>
    <x v="0"/>
    <x v="0"/>
    <x v="0"/>
    <d v="2020-08-01T00:00:00"/>
    <n v="5600"/>
    <s v="3.49 kW"/>
    <s v="16,053 kWh"/>
    <s v="Paid"/>
    <x v="0"/>
    <n v="0"/>
    <n v="3.49"/>
    <n v="16053"/>
    <n v="0.81599999999999995"/>
    <n v="0.84"/>
    <n v="2.8478400000000001"/>
    <n v="13484.519999999999"/>
  </r>
  <r>
    <x v="26"/>
    <x v="0"/>
    <x v="0"/>
    <x v="0"/>
    <d v="2021-08-01T00:00:00"/>
    <n v="5299.6"/>
    <s v="1.73 kW"/>
    <s v="49,960 kWh"/>
    <s v="Paid"/>
    <x v="1"/>
    <n v="0"/>
    <n v="1.73"/>
    <n v="49960"/>
    <n v="0.81599999999999995"/>
    <n v="0.84"/>
    <n v="1.4116799999999998"/>
    <n v="41966.400000000001"/>
  </r>
  <r>
    <x v="27"/>
    <x v="0"/>
    <x v="0"/>
    <x v="0"/>
    <d v="2020-12-01T00:00:00"/>
    <n v="737"/>
    <s v="0.00 kW"/>
    <s v="9,370 kWh"/>
    <s v="Paid"/>
    <x v="0"/>
    <n v="1.5557935028548255"/>
    <n v="1.5557935028548255"/>
    <n v="9370"/>
    <n v="0.81599999999999995"/>
    <n v="0.84"/>
    <n v="1.2695274983295375"/>
    <n v="7870.7999999999993"/>
  </r>
  <r>
    <x v="28"/>
    <x v="0"/>
    <x v="0"/>
    <x v="0"/>
    <d v="2020-04-01T00:00:00"/>
    <n v="11440"/>
    <s v="15.20 kW"/>
    <s v="48,640 kWh"/>
    <s v="Paid"/>
    <x v="0"/>
    <n v="0"/>
    <n v="15.2"/>
    <n v="48640"/>
    <n v="0.81599999999999995"/>
    <n v="0.84"/>
    <n v="12.403199999999998"/>
    <n v="40857.599999999999"/>
  </r>
  <r>
    <x v="29"/>
    <x v="0"/>
    <x v="1"/>
    <x v="0"/>
    <d v="2020-04-01T00:00:00"/>
    <n v="1320"/>
    <s v="0.77 kW"/>
    <s v="3,547 kWh"/>
    <s v="Paid"/>
    <x v="0"/>
    <n v="0"/>
    <n v="0.77"/>
    <n v="3547"/>
    <n v="0.81599999999999995"/>
    <n v="0.84"/>
    <n v="0.62831999999999999"/>
    <n v="2979.48"/>
  </r>
  <r>
    <x v="30"/>
    <x v="0"/>
    <x v="0"/>
    <x v="0"/>
    <d v="2020-04-01T00:00:00"/>
    <n v="6736.05"/>
    <s v="0.00 kW"/>
    <s v="75,679 kWh"/>
    <s v="Paid"/>
    <x v="0"/>
    <n v="12.565730683303132"/>
    <n v="12.565730683303132"/>
    <n v="75679"/>
    <n v="0.81599999999999995"/>
    <n v="0.84"/>
    <n v="10.253636237575355"/>
    <n v="63570.36"/>
  </r>
  <r>
    <x v="31"/>
    <x v="0"/>
    <x v="0"/>
    <x v="0"/>
    <d v="2021-08-01T00:00:00"/>
    <n v="360"/>
    <s v="0.90 kW"/>
    <s v="6,071 kWh"/>
    <s v="Paid"/>
    <x v="1"/>
    <n v="0"/>
    <n v="0.9"/>
    <n v="6071"/>
    <n v="0.81599999999999995"/>
    <n v="0.84"/>
    <n v="0.73439999999999994"/>
    <n v="5099.6399999999994"/>
  </r>
  <r>
    <x v="32"/>
    <x v="0"/>
    <x v="0"/>
    <x v="0"/>
    <d v="2021-08-01T00:00:00"/>
    <n v="200"/>
    <s v="0.50 kW"/>
    <s v="2,297 kWh"/>
    <s v="Paid"/>
    <x v="1"/>
    <n v="0"/>
    <n v="0.5"/>
    <n v="2297"/>
    <n v="0.81599999999999995"/>
    <n v="0.84"/>
    <n v="0.40799999999999997"/>
    <n v="1929.48"/>
  </r>
  <r>
    <x v="33"/>
    <x v="0"/>
    <x v="0"/>
    <x v="0"/>
    <d v="2020-08-01T00:00:00"/>
    <n v="3689.3"/>
    <s v="4.27 kW"/>
    <s v="36,893 kWh"/>
    <s v="Paid"/>
    <x v="0"/>
    <n v="0"/>
    <n v="4.2699999999999996"/>
    <n v="36893"/>
    <n v="0.81599999999999995"/>
    <n v="0.84"/>
    <n v="3.4843199999999994"/>
    <n v="30990.12"/>
  </r>
  <r>
    <x v="34"/>
    <x v="0"/>
    <x v="0"/>
    <x v="0"/>
    <d v="2020-04-01T00:00:00"/>
    <n v="20755.18"/>
    <s v="43.90 kW"/>
    <s v="384,508 kWh"/>
    <s v="Paid"/>
    <x v="0"/>
    <n v="0"/>
    <n v="43.9"/>
    <n v="384508"/>
    <n v="0.81599999999999995"/>
    <n v="0.84"/>
    <n v="35.822399999999995"/>
    <n v="322986.71999999997"/>
  </r>
  <r>
    <x v="35"/>
    <x v="0"/>
    <x v="0"/>
    <x v="0"/>
    <d v="2020-04-01T00:00:00"/>
    <n v="4427.34"/>
    <s v="9.20 kW"/>
    <s v="80,497 kWh"/>
    <s v="Paid"/>
    <x v="0"/>
    <n v="0"/>
    <n v="9.1999999999999993"/>
    <n v="80497"/>
    <n v="0.81599999999999995"/>
    <n v="0.84"/>
    <n v="7.5071999999999992"/>
    <n v="67617.48"/>
  </r>
  <r>
    <x v="36"/>
    <x v="0"/>
    <x v="0"/>
    <x v="0"/>
    <d v="2021-08-01T00:00:00"/>
    <n v="1100"/>
    <s v="0.00 kW"/>
    <s v="12,180 kWh"/>
    <s v="Paid"/>
    <x v="1"/>
    <n v="2.0223655138497092"/>
    <n v="2.0223655138497092"/>
    <n v="12180"/>
    <n v="0.81599999999999995"/>
    <n v="0.84"/>
    <n v="1.6502502593013626"/>
    <n v="10231.199999999999"/>
  </r>
  <r>
    <x v="37"/>
    <x v="0"/>
    <x v="1"/>
    <x v="0"/>
    <d v="2020-08-01T00:00:00"/>
    <n v="3100"/>
    <s v="0.00 kW"/>
    <s v="36,195 kWh"/>
    <s v="Paid"/>
    <x v="0"/>
    <n v="6.0098127893095423"/>
    <n v="6.0098127893095423"/>
    <n v="36195"/>
    <n v="0.81599999999999995"/>
    <n v="0.84"/>
    <n v="4.9040072360765858"/>
    <n v="30403.8"/>
  </r>
  <r>
    <x v="38"/>
    <x v="0"/>
    <x v="0"/>
    <x v="0"/>
    <d v="2021-08-01T00:00:00"/>
    <n v="23406"/>
    <s v="26.91 kW"/>
    <s v="199,300 kWh"/>
    <s v="Paid"/>
    <x v="1"/>
    <n v="0"/>
    <n v="26.91"/>
    <n v="199300"/>
    <n v="0.81599999999999995"/>
    <n v="0.84"/>
    <n v="21.958559999999999"/>
    <n v="167412"/>
  </r>
  <r>
    <x v="39"/>
    <x v="0"/>
    <x v="1"/>
    <x v="0"/>
    <d v="2020-04-01T00:00:00"/>
    <n v="3395"/>
    <s v="2.04 kW"/>
    <s v="17,089 kWh"/>
    <s v="Paid"/>
    <x v="0"/>
    <n v="0"/>
    <n v="2.04"/>
    <n v="17089"/>
    <n v="0.81599999999999995"/>
    <n v="0.84"/>
    <n v="1.6646399999999999"/>
    <n v="14354.76"/>
  </r>
  <r>
    <x v="40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41"/>
    <x v="1"/>
    <x v="3"/>
    <x v="1"/>
    <s v="Sept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42"/>
    <x v="1"/>
    <x v="3"/>
    <x v="1"/>
    <s v="August 2019"/>
    <n v="850"/>
    <s v="1.00 kW"/>
    <s v="1,475 kWh"/>
    <s v="Paid"/>
    <x v="2"/>
    <n v="0"/>
    <n v="1"/>
    <n v="1475"/>
    <n v="0.78100000000000003"/>
    <n v="0.81100000000000005"/>
    <n v="0.78100000000000003"/>
    <n v="1196.2250000000001"/>
  </r>
  <r>
    <x v="43"/>
    <x v="1"/>
    <x v="3"/>
    <x v="1"/>
    <s v="Sept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44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45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46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47"/>
    <x v="1"/>
    <x v="3"/>
    <x v="1"/>
    <s v="Sept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48"/>
    <x v="1"/>
    <x v="3"/>
    <x v="1"/>
    <s v="August 2019"/>
    <n v="850"/>
    <s v="1.00 kW"/>
    <s v="1,475 kWh"/>
    <s v="Paid"/>
    <x v="2"/>
    <n v="0"/>
    <n v="1"/>
    <n v="1475"/>
    <n v="0.78100000000000003"/>
    <n v="0.81100000000000005"/>
    <n v="0.78100000000000003"/>
    <n v="1196.2250000000001"/>
  </r>
  <r>
    <x v="49"/>
    <x v="1"/>
    <x v="3"/>
    <x v="1"/>
    <s v="August 2019"/>
    <n v="850"/>
    <s v="1.00 kW"/>
    <s v="1,475 kWh"/>
    <s v="Paid"/>
    <x v="2"/>
    <n v="0"/>
    <n v="1"/>
    <n v="1475"/>
    <n v="0.78100000000000003"/>
    <n v="0.81100000000000005"/>
    <n v="0.78100000000000003"/>
    <n v="1196.2250000000001"/>
  </r>
  <r>
    <x v="50"/>
    <x v="1"/>
    <x v="3"/>
    <x v="1"/>
    <s v="Nov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51"/>
    <x v="1"/>
    <x v="3"/>
    <x v="1"/>
    <s v="October 2019"/>
    <n v="1250"/>
    <s v="0.32 kW"/>
    <s v="5,477 kWh"/>
    <s v="Paid"/>
    <x v="2"/>
    <n v="0"/>
    <n v="0.32"/>
    <n v="5477"/>
    <n v="0.78100000000000003"/>
    <n v="0.81100000000000005"/>
    <n v="0.24992"/>
    <n v="4441.8470000000007"/>
  </r>
  <r>
    <x v="52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53"/>
    <x v="1"/>
    <x v="3"/>
    <x v="1"/>
    <s v="Sept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54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55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56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57"/>
    <x v="1"/>
    <x v="3"/>
    <x v="1"/>
    <s v="Febr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58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59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0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1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2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3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4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5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6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7"/>
    <x v="1"/>
    <x v="3"/>
    <x v="1"/>
    <s v="Sept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8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9"/>
    <x v="1"/>
    <x v="3"/>
    <x v="1"/>
    <s v="Febr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70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71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72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73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74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75"/>
    <x v="1"/>
    <x v="3"/>
    <x v="1"/>
    <s v="Jan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76"/>
    <x v="1"/>
    <x v="3"/>
    <x v="1"/>
    <s v="Febr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77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78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79"/>
    <x v="1"/>
    <x v="3"/>
    <x v="1"/>
    <s v="Dec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80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1"/>
    <x v="1"/>
    <x v="3"/>
    <x v="1"/>
    <s v="August 2019"/>
    <n v="125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2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3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4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5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6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7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8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89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90"/>
    <x v="1"/>
    <x v="3"/>
    <x v="1"/>
    <s v="August 2019"/>
    <n v="125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91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92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93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94"/>
    <x v="1"/>
    <x v="3"/>
    <x v="1"/>
    <s v="August 2019"/>
    <n v="125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95"/>
    <x v="1"/>
    <x v="3"/>
    <x v="1"/>
    <s v="August 2019"/>
    <n v="125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96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97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98"/>
    <x v="1"/>
    <x v="3"/>
    <x v="1"/>
    <s v="Jan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99"/>
    <x v="1"/>
    <x v="3"/>
    <x v="1"/>
    <s v="Sept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100"/>
    <x v="1"/>
    <x v="3"/>
    <x v="1"/>
    <s v="Dec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101"/>
    <x v="1"/>
    <x v="3"/>
    <x v="1"/>
    <s v="August 2019"/>
    <n v="125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102"/>
    <x v="1"/>
    <x v="3"/>
    <x v="1"/>
    <s v="August 2019"/>
    <n v="125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103"/>
    <x v="1"/>
    <x v="3"/>
    <x v="1"/>
    <s v="August 2019"/>
    <n v="150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104"/>
    <x v="1"/>
    <x v="3"/>
    <x v="1"/>
    <s v="August 2019"/>
    <n v="1250"/>
    <s v="0.45 kW"/>
    <s v="4,832 kWh"/>
    <s v="Paid"/>
    <x v="2"/>
    <n v="0"/>
    <n v="0.45"/>
    <n v="4832"/>
    <n v="0.78100000000000003"/>
    <n v="0.81100000000000005"/>
    <n v="0.35145000000000004"/>
    <n v="3918.7520000000004"/>
  </r>
  <r>
    <x v="105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06"/>
    <x v="1"/>
    <x v="3"/>
    <x v="1"/>
    <s v="Septem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107"/>
    <x v="1"/>
    <x v="3"/>
    <x v="1"/>
    <s v="Jan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108"/>
    <x v="1"/>
    <x v="3"/>
    <x v="1"/>
    <s v="Jan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109"/>
    <x v="1"/>
    <x v="3"/>
    <x v="1"/>
    <s v="Sept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10"/>
    <x v="1"/>
    <x v="3"/>
    <x v="1"/>
    <s v="Febr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111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112"/>
    <x v="1"/>
    <x v="3"/>
    <x v="1"/>
    <s v="Jan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113"/>
    <x v="1"/>
    <x v="3"/>
    <x v="1"/>
    <s v="October 2019"/>
    <n v="850"/>
    <s v="0.59 kW"/>
    <s v="864 kWh"/>
    <s v="Paid"/>
    <x v="2"/>
    <n v="0"/>
    <n v="0.59"/>
    <n v="864"/>
    <n v="0.78100000000000003"/>
    <n v="0.81100000000000005"/>
    <n v="0.46078999999999998"/>
    <n v="700.70400000000006"/>
  </r>
  <r>
    <x v="114"/>
    <x v="1"/>
    <x v="3"/>
    <x v="1"/>
    <s v="February 202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15"/>
    <x v="1"/>
    <x v="3"/>
    <x v="1"/>
    <s v="Octo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16"/>
    <x v="1"/>
    <x v="3"/>
    <x v="1"/>
    <s v="February 202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17"/>
    <x v="1"/>
    <x v="3"/>
    <x v="1"/>
    <s v="Sept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18"/>
    <x v="1"/>
    <x v="3"/>
    <x v="1"/>
    <s v="Octo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19"/>
    <x v="1"/>
    <x v="3"/>
    <x v="1"/>
    <s v="February 202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20"/>
    <x v="1"/>
    <x v="3"/>
    <x v="1"/>
    <s v="February 202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21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22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23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24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25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26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27"/>
    <x v="1"/>
    <x v="3"/>
    <x v="1"/>
    <s v="Sept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28"/>
    <x v="1"/>
    <x v="3"/>
    <x v="1"/>
    <s v="Octo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29"/>
    <x v="1"/>
    <x v="3"/>
    <x v="1"/>
    <s v="Sept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30"/>
    <x v="1"/>
    <x v="3"/>
    <x v="1"/>
    <s v="February 202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31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32"/>
    <x v="1"/>
    <x v="3"/>
    <x v="1"/>
    <s v="Octo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33"/>
    <x v="1"/>
    <x v="3"/>
    <x v="1"/>
    <s v="March 202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34"/>
    <x v="1"/>
    <x v="3"/>
    <x v="1"/>
    <s v="Octo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35"/>
    <x v="1"/>
    <x v="3"/>
    <x v="1"/>
    <s v="Sept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36"/>
    <x v="1"/>
    <x v="3"/>
    <x v="1"/>
    <s v="February 202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37"/>
    <x v="1"/>
    <x v="3"/>
    <x v="1"/>
    <s v="Dec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38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39"/>
    <x v="1"/>
    <x v="3"/>
    <x v="1"/>
    <s v="February 2020"/>
    <n v="250"/>
    <s v="0.41 kW"/>
    <s v="732 kWh"/>
    <s v="Paid"/>
    <x v="0"/>
    <n v="0"/>
    <n v="0.41"/>
    <n v="732"/>
    <n v="0.69"/>
    <n v="0.67700000000000005"/>
    <n v="0.28289999999999998"/>
    <n v="495.56400000000002"/>
  </r>
  <r>
    <x v="140"/>
    <x v="1"/>
    <x v="3"/>
    <x v="1"/>
    <s v="Sept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41"/>
    <x v="1"/>
    <x v="3"/>
    <x v="1"/>
    <s v="Octo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42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43"/>
    <x v="1"/>
    <x v="3"/>
    <x v="1"/>
    <s v="Sept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44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45"/>
    <x v="1"/>
    <x v="3"/>
    <x v="1"/>
    <s v="August 2019"/>
    <n v="850"/>
    <s v="0.59 kW"/>
    <s v="864 kWh"/>
    <s v="Paid"/>
    <x v="2"/>
    <n v="0"/>
    <n v="0.59"/>
    <n v="864"/>
    <n v="0.78100000000000003"/>
    <n v="0.81100000000000005"/>
    <n v="0.46078999999999998"/>
    <n v="700.70400000000006"/>
  </r>
  <r>
    <x v="146"/>
    <x v="1"/>
    <x v="3"/>
    <x v="1"/>
    <s v="August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47"/>
    <x v="1"/>
    <x v="3"/>
    <x v="1"/>
    <s v="September 2019"/>
    <n v="250"/>
    <s v="0.41 kW"/>
    <s v="732 kWh"/>
    <s v="Paid"/>
    <x v="2"/>
    <n v="0"/>
    <n v="0.41"/>
    <n v="732"/>
    <n v="0.78100000000000003"/>
    <n v="0.81100000000000005"/>
    <n v="0.32020999999999999"/>
    <n v="593.65200000000004"/>
  </r>
  <r>
    <x v="148"/>
    <x v="1"/>
    <x v="4"/>
    <x v="0"/>
    <s v="March 2019"/>
    <n v="7080"/>
    <s v="0.00 kW"/>
    <s v="47,082 kWh"/>
    <s v="Paid"/>
    <x v="2"/>
    <n v="7.8174887621569793"/>
    <n v="7.8174887621569793"/>
    <n v="47082"/>
    <n v="0.84"/>
    <n v="0.81599999999999995"/>
    <n v="6.5666905602118621"/>
    <n v="38418.911999999997"/>
  </r>
  <r>
    <x v="149"/>
    <x v="1"/>
    <x v="4"/>
    <x v="0"/>
    <s v="March 2019"/>
    <n v="39801.47"/>
    <s v="0.00 kW"/>
    <s v="0 kWh"/>
    <s v="Paid"/>
    <x v="2"/>
    <n v="0"/>
    <n v="0"/>
    <n v="0"/>
    <n v="0.84"/>
    <n v="0.81599999999999995"/>
    <n v="0"/>
    <n v="0"/>
  </r>
  <r>
    <x v="150"/>
    <x v="1"/>
    <x v="4"/>
    <x v="0"/>
    <s v="March 2019"/>
    <n v="50771"/>
    <s v="0.00 kW"/>
    <s v="0 kWh"/>
    <s v="Paid"/>
    <x v="2"/>
    <n v="0"/>
    <n v="0"/>
    <n v="0"/>
    <n v="0.84"/>
    <n v="0.81599999999999995"/>
    <n v="0"/>
    <n v="0"/>
  </r>
  <r>
    <x v="151"/>
    <x v="1"/>
    <x v="5"/>
    <x v="0"/>
    <s v="June 2021"/>
    <n v="1408"/>
    <s v="0.00 kW"/>
    <s v="9,344 kWh"/>
    <s v="Paid"/>
    <x v="1"/>
    <n v="1.5514764664541612"/>
    <n v="1.5514764664541612"/>
    <n v="9344"/>
    <n v="0.81599999999999995"/>
    <n v="0.84"/>
    <n v="1.2660047966265955"/>
    <n v="7848.96"/>
  </r>
  <r>
    <x v="152"/>
    <x v="1"/>
    <x v="6"/>
    <x v="0"/>
    <s v="March 2019"/>
    <n v="22955"/>
    <s v="0.00 kW"/>
    <s v="0 kWh"/>
    <s v="Paid"/>
    <x v="2"/>
    <n v="0"/>
    <n v="0"/>
    <n v="0"/>
    <n v="0.84"/>
    <n v="0.81599999999999995"/>
    <n v="0"/>
    <n v="0"/>
  </r>
  <r>
    <x v="153"/>
    <x v="1"/>
    <x v="6"/>
    <x v="0"/>
    <s v="March 2019"/>
    <n v="16685"/>
    <s v="27.21 kW"/>
    <s v="112,784 kWh"/>
    <s v="Paid"/>
    <x v="2"/>
    <n v="0"/>
    <n v="27.21"/>
    <n v="112784"/>
    <n v="0.84"/>
    <n v="0.81599999999999995"/>
    <n v="22.856400000000001"/>
    <n v="92031.743999999992"/>
  </r>
  <r>
    <x v="154"/>
    <x v="1"/>
    <x v="6"/>
    <x v="0"/>
    <s v="March 2019"/>
    <n v="3528"/>
    <s v="0.00 kW"/>
    <s v="23,520 kWh"/>
    <s v="Paid"/>
    <x v="2"/>
    <n v="3.9052575439856456"/>
    <n v="3.9052575439856456"/>
    <n v="23520"/>
    <n v="0.84"/>
    <n v="0.81599999999999995"/>
    <n v="3.2804163369479422"/>
    <n v="19192.32"/>
  </r>
  <r>
    <x v="155"/>
    <x v="1"/>
    <x v="6"/>
    <x v="0"/>
    <s v="September 2021"/>
    <n v="51395.33"/>
    <s v="58.00 kW"/>
    <s v="513,953 kWh"/>
    <s v="Paid"/>
    <x v="1"/>
    <n v="0"/>
    <n v="58"/>
    <n v="513953"/>
    <n v="0.81599999999999995"/>
    <n v="0.84"/>
    <n v="47.327999999999996"/>
    <n v="431720.51999999996"/>
  </r>
  <r>
    <x v="156"/>
    <x v="1"/>
    <x v="5"/>
    <x v="0"/>
    <s v="March 2019"/>
    <n v="2716"/>
    <s v="0.00 kW"/>
    <s v="0 kWh"/>
    <s v="Paid"/>
    <x v="2"/>
    <n v="0"/>
    <n v="0"/>
    <n v="0"/>
    <n v="0.84"/>
    <n v="0.81599999999999995"/>
    <n v="0"/>
    <n v="0"/>
  </r>
  <r>
    <x v="156"/>
    <x v="1"/>
    <x v="5"/>
    <x v="0"/>
    <s v="March 2019"/>
    <n v="994"/>
    <s v="0.00 kW"/>
    <s v="0 kWh"/>
    <s v="Paid"/>
    <x v="2"/>
    <n v="0"/>
    <n v="0"/>
    <n v="0"/>
    <n v="0.84"/>
    <n v="0.81599999999999995"/>
    <n v="0"/>
    <n v="0"/>
  </r>
  <r>
    <x v="157"/>
    <x v="1"/>
    <x v="5"/>
    <x v="0"/>
    <s v="March 2019"/>
    <n v="10676"/>
    <s v="0.00 kW"/>
    <s v="0 kWh"/>
    <s v="Paid"/>
    <x v="2"/>
    <n v="0"/>
    <n v="0"/>
    <n v="0"/>
    <n v="0.84"/>
    <n v="0.81599999999999995"/>
    <n v="0"/>
    <n v="0"/>
  </r>
  <r>
    <x v="158"/>
    <x v="1"/>
    <x v="6"/>
    <x v="0"/>
    <s v="March 2019"/>
    <n v="12215"/>
    <s v="0.00 kW"/>
    <s v="81,294 kWh"/>
    <s v="Paid"/>
    <x v="2"/>
    <n v="13.49804450598508"/>
    <n v="13.49804450598508"/>
    <n v="81294"/>
    <n v="0.84"/>
    <n v="0.81599999999999995"/>
    <n v="11.338357385027466"/>
    <n v="66335.903999999995"/>
  </r>
  <r>
    <x v="159"/>
    <x v="1"/>
    <x v="5"/>
    <x v="0"/>
    <s v="March 2019"/>
    <n v="1080"/>
    <s v="0.00 kW"/>
    <s v="0 kWh"/>
    <s v="Paid"/>
    <x v="2"/>
    <n v="0"/>
    <n v="0"/>
    <n v="0"/>
    <n v="0.84"/>
    <n v="0.81599999999999995"/>
    <n v="0"/>
    <n v="0"/>
  </r>
  <r>
    <x v="160"/>
    <x v="1"/>
    <x v="5"/>
    <x v="0"/>
    <s v="March 2019"/>
    <n v="1008"/>
    <s v="0.00 kW"/>
    <s v="0 kWh"/>
    <s v="Paid"/>
    <x v="2"/>
    <n v="0"/>
    <n v="0"/>
    <n v="0"/>
    <n v="0.84"/>
    <n v="0.81599999999999995"/>
    <n v="0"/>
    <n v="0"/>
  </r>
  <r>
    <x v="161"/>
    <x v="1"/>
    <x v="5"/>
    <x v="0"/>
    <s v="March 2019"/>
    <n v="1143"/>
    <s v="0.00 kW"/>
    <s v="7,599 kWh"/>
    <s v="Paid"/>
    <x v="2"/>
    <n v="1.2617369080249541"/>
    <n v="1.2617369080249541"/>
    <n v="7599"/>
    <n v="0.84"/>
    <n v="0.81599999999999995"/>
    <n v="1.0598590027409613"/>
    <n v="6200.7839999999997"/>
  </r>
  <r>
    <x v="162"/>
    <x v="1"/>
    <x v="5"/>
    <x v="0"/>
    <s v="March 2019"/>
    <n v="840"/>
    <s v="0.00 kW"/>
    <s v="0 kWh"/>
    <s v="Paid"/>
    <x v="2"/>
    <n v="0"/>
    <n v="0"/>
    <n v="0"/>
    <n v="0.84"/>
    <n v="0.81599999999999995"/>
    <n v="0"/>
    <n v="0"/>
  </r>
  <r>
    <x v="163"/>
    <x v="1"/>
    <x v="5"/>
    <x v="0"/>
    <s v="March 2019"/>
    <n v="616"/>
    <s v="0.00 kW"/>
    <s v="0 kWh"/>
    <s v="Paid"/>
    <x v="2"/>
    <n v="0"/>
    <n v="0"/>
    <n v="0"/>
    <n v="0.84"/>
    <n v="0.81599999999999995"/>
    <n v="0"/>
    <n v="0"/>
  </r>
  <r>
    <x v="164"/>
    <x v="1"/>
    <x v="5"/>
    <x v="0"/>
    <s v="March 2019"/>
    <n v="170"/>
    <s v="0.00 kW"/>
    <s v="0 kWh"/>
    <s v="Paid"/>
    <x v="2"/>
    <n v="0"/>
    <n v="0"/>
    <n v="0"/>
    <n v="0.84"/>
    <n v="0.81599999999999995"/>
    <n v="0"/>
    <n v="0"/>
  </r>
  <r>
    <x v="165"/>
    <x v="1"/>
    <x v="6"/>
    <x v="0"/>
    <s v="March 2019"/>
    <n v="15615"/>
    <s v="0.00 kW"/>
    <s v="0 kWh"/>
    <s v="Paid"/>
    <x v="2"/>
    <n v="0"/>
    <n v="0"/>
    <n v="0"/>
    <n v="0.84"/>
    <n v="0.81599999999999995"/>
    <n v="0"/>
    <n v="0"/>
  </r>
  <r>
    <x v="166"/>
    <x v="1"/>
    <x v="6"/>
    <x v="0"/>
    <s v="March 2019"/>
    <n v="35144.199999999997"/>
    <s v="0.00 kW"/>
    <s v="0 kWh"/>
    <s v="Paid"/>
    <x v="2"/>
    <n v="0"/>
    <n v="0"/>
    <n v="0"/>
    <n v="0.84"/>
    <n v="0.81599999999999995"/>
    <n v="0"/>
    <n v="0"/>
  </r>
  <r>
    <x v="167"/>
    <x v="1"/>
    <x v="6"/>
    <x v="0"/>
    <s v="March 2019"/>
    <n v="46621.2"/>
    <s v="0.00 kW"/>
    <s v="0 kWh"/>
    <s v="Paid"/>
    <x v="2"/>
    <n v="0"/>
    <n v="0"/>
    <n v="0"/>
    <n v="0.84"/>
    <n v="0.81599999999999995"/>
    <n v="0"/>
    <n v="0"/>
  </r>
  <r>
    <x v="168"/>
    <x v="1"/>
    <x v="6"/>
    <x v="0"/>
    <s v="March 2019"/>
    <n v="33455"/>
    <s v="0.00 kW"/>
    <s v="0 kWh"/>
    <s v="Paid"/>
    <x v="2"/>
    <n v="0"/>
    <n v="0"/>
    <n v="0"/>
    <n v="0.84"/>
    <n v="0.81599999999999995"/>
    <n v="0"/>
    <n v="0"/>
  </r>
  <r>
    <x v="169"/>
    <x v="1"/>
    <x v="5"/>
    <x v="0"/>
    <s v="March 2019"/>
    <n v="2145"/>
    <s v="0.00 kW"/>
    <s v="14,277 kWh"/>
    <s v="Paid"/>
    <x v="2"/>
    <n v="2.3705511035494498"/>
    <n v="2.3705511035494498"/>
    <n v="14277"/>
    <n v="0.84"/>
    <n v="0.81599999999999995"/>
    <n v="1.9912629269815376"/>
    <n v="11650.031999999999"/>
  </r>
  <r>
    <x v="170"/>
    <x v="1"/>
    <x v="7"/>
    <x v="0"/>
    <s v="March 2019"/>
    <n v="26000"/>
    <s v="45.70 kW"/>
    <s v="219,014 kWh"/>
    <s v="Paid"/>
    <x v="2"/>
    <n v="0"/>
    <n v="45.7"/>
    <n v="219014"/>
    <n v="0.84"/>
    <n v="0.81599999999999995"/>
    <n v="38.387999999999998"/>
    <n v="178715.424"/>
  </r>
  <r>
    <x v="171"/>
    <x v="1"/>
    <x v="6"/>
    <x v="0"/>
    <s v="December 2019"/>
    <n v="14673.85"/>
    <s v="22.92 kW"/>
    <s v="169,680 kWh"/>
    <s v="Paid"/>
    <x v="2"/>
    <n v="0"/>
    <n v="22.92"/>
    <n v="169680"/>
    <n v="0.84"/>
    <n v="0.81599999999999995"/>
    <n v="19.252800000000001"/>
    <n v="138458.88"/>
  </r>
  <r>
    <x v="172"/>
    <x v="1"/>
    <x v="5"/>
    <x v="0"/>
    <s v="March 2019"/>
    <n v="1518"/>
    <s v="0.00 kW"/>
    <s v="10,102 kWh"/>
    <s v="Paid"/>
    <x v="2"/>
    <n v="1.677334681519685"/>
    <n v="1.677334681519685"/>
    <n v="10102"/>
    <n v="0.84"/>
    <n v="0.81599999999999995"/>
    <n v="1.4089611324765354"/>
    <n v="8243.232"/>
  </r>
  <r>
    <x v="173"/>
    <x v="1"/>
    <x v="5"/>
    <x v="0"/>
    <s v="March 2019"/>
    <n v="2423"/>
    <s v="0.00 kW"/>
    <s v="16,137 kWh"/>
    <s v="Paid"/>
    <x v="2"/>
    <n v="2.6793852460585188"/>
    <n v="2.6793852460585188"/>
    <n v="16137"/>
    <n v="0.84"/>
    <n v="0.81599999999999995"/>
    <n v="2.2506836066891558"/>
    <n v="13167.791999999999"/>
  </r>
  <r>
    <x v="174"/>
    <x v="1"/>
    <x v="5"/>
    <x v="0"/>
    <s v="August 2021"/>
    <n v="3430"/>
    <s v="4.90 kW"/>
    <s v="22,510 kWh"/>
    <s v="Paid"/>
    <x v="1"/>
    <n v="0"/>
    <n v="4.9000000000000004"/>
    <n v="22510"/>
    <n v="0.81599999999999995"/>
    <n v="0.84"/>
    <n v="3.9984000000000002"/>
    <n v="18908.399999999998"/>
  </r>
  <r>
    <x v="175"/>
    <x v="1"/>
    <x v="5"/>
    <x v="0"/>
    <s v="March 2019"/>
    <n v="550"/>
    <s v="0.00 kW"/>
    <s v="0 kWh"/>
    <s v="Paid"/>
    <x v="2"/>
    <n v="0"/>
    <n v="0"/>
    <n v="0"/>
    <n v="0.84"/>
    <n v="0.81599999999999995"/>
    <n v="0"/>
    <n v="0"/>
  </r>
  <r>
    <x v="176"/>
    <x v="1"/>
    <x v="7"/>
    <x v="0"/>
    <s v="March 2019"/>
    <n v="1048"/>
    <s v="1.31 kW"/>
    <s v="5,709 kWh"/>
    <s v="Paid"/>
    <x v="2"/>
    <n v="0"/>
    <n v="1.31"/>
    <n v="5709"/>
    <n v="0.84"/>
    <n v="0.81599999999999995"/>
    <n v="1.1004"/>
    <n v="4658.5439999999999"/>
  </r>
  <r>
    <x v="177"/>
    <x v="1"/>
    <x v="5"/>
    <x v="0"/>
    <s v="March 2019"/>
    <n v="576.22"/>
    <s v="0.00 kW"/>
    <s v="0 kWh"/>
    <s v="Paid"/>
    <x v="2"/>
    <n v="0"/>
    <n v="0"/>
    <n v="0"/>
    <n v="0.84"/>
    <n v="0.81599999999999995"/>
    <n v="0"/>
    <n v="0"/>
  </r>
  <r>
    <x v="178"/>
    <x v="1"/>
    <x v="7"/>
    <x v="0"/>
    <s v="March 2019"/>
    <n v="12650"/>
    <s v="0.00 kW"/>
    <s v="0 kWh"/>
    <s v="Paid"/>
    <x v="2"/>
    <n v="0"/>
    <n v="0"/>
    <n v="0"/>
    <n v="0.84"/>
    <n v="0.81599999999999995"/>
    <n v="0"/>
    <n v="0"/>
  </r>
  <r>
    <x v="179"/>
    <x v="1"/>
    <x v="6"/>
    <x v="0"/>
    <s v="March 2021"/>
    <n v="27760"/>
    <s v="64.40 kW"/>
    <s v="492,568 kWh"/>
    <s v="Paid"/>
    <x v="1"/>
    <n v="0"/>
    <n v="64.400000000000006"/>
    <n v="492568"/>
    <n v="0.81599999999999995"/>
    <n v="0.84"/>
    <n v="52.550400000000003"/>
    <n v="413757.12"/>
  </r>
  <r>
    <x v="180"/>
    <x v="1"/>
    <x v="6"/>
    <x v="0"/>
    <s v="December 2019"/>
    <n v="11462.5"/>
    <s v="26.20 kW"/>
    <s v="229,250 kWh"/>
    <s v="Paid"/>
    <x v="2"/>
    <n v="0"/>
    <n v="26.2"/>
    <n v="229250"/>
    <n v="0.84"/>
    <n v="0.81599999999999995"/>
    <n v="22.007999999999999"/>
    <n v="187068"/>
  </r>
  <r>
    <x v="181"/>
    <x v="1"/>
    <x v="7"/>
    <x v="0"/>
    <s v="March 2019"/>
    <n v="12870.2"/>
    <s v="22.89 kW"/>
    <s v="114,106 kWh"/>
    <s v="Paid"/>
    <x v="2"/>
    <n v="0"/>
    <n v="22.89"/>
    <n v="114106"/>
    <n v="0.84"/>
    <n v="0.81599999999999995"/>
    <n v="19.227599999999999"/>
    <n v="93110.495999999999"/>
  </r>
  <r>
    <x v="182"/>
    <x v="1"/>
    <x v="6"/>
    <x v="0"/>
    <s v="March 2019"/>
    <n v="35300.800000000003"/>
    <s v="42.28 kW"/>
    <s v="346,827 kWh"/>
    <s v="Paid"/>
    <x v="2"/>
    <n v="0"/>
    <n v="42.28"/>
    <n v="346827"/>
    <n v="0.84"/>
    <n v="0.81599999999999995"/>
    <n v="35.5152"/>
    <n v="283010.83199999999"/>
  </r>
  <r>
    <x v="183"/>
    <x v="1"/>
    <x v="7"/>
    <x v="0"/>
    <s v="March 2019"/>
    <n v="1520"/>
    <s v="1.90 kW"/>
    <s v="9,732 kWh"/>
    <s v="Paid"/>
    <x v="2"/>
    <n v="0"/>
    <n v="1.9"/>
    <n v="9732"/>
    <n v="0.84"/>
    <n v="0.81599999999999995"/>
    <n v="1.5959999999999999"/>
    <n v="7941.3119999999999"/>
  </r>
  <r>
    <x v="183"/>
    <x v="1"/>
    <x v="7"/>
    <x v="0"/>
    <s v="March 2019"/>
    <n v="300"/>
    <s v="0.00 kW"/>
    <s v="0 kWh"/>
    <s v="Paid"/>
    <x v="2"/>
    <n v="0"/>
    <n v="0"/>
    <n v="0"/>
    <n v="0.84"/>
    <n v="0.81599999999999995"/>
    <n v="0"/>
    <n v="0"/>
  </r>
  <r>
    <x v="184"/>
    <x v="1"/>
    <x v="5"/>
    <x v="0"/>
    <s v="March 2019"/>
    <n v="1276"/>
    <s v="3.20 kW"/>
    <s v="5,717 kWh"/>
    <s v="Paid"/>
    <x v="2"/>
    <n v="0"/>
    <n v="3.2"/>
    <n v="5717"/>
    <n v="0.84"/>
    <n v="0.81599999999999995"/>
    <n v="2.6880000000000002"/>
    <n v="4665.0720000000001"/>
  </r>
  <r>
    <x v="185"/>
    <x v="1"/>
    <x v="7"/>
    <x v="0"/>
    <s v="March 2019"/>
    <n v="4647"/>
    <s v="0.00 kW"/>
    <s v="0 kWh"/>
    <s v="Paid"/>
    <x v="2"/>
    <n v="0"/>
    <n v="0"/>
    <n v="0"/>
    <n v="0.84"/>
    <n v="0.81599999999999995"/>
    <n v="0"/>
    <n v="0"/>
  </r>
  <r>
    <x v="186"/>
    <x v="1"/>
    <x v="5"/>
    <x v="0"/>
    <s v="March 2019"/>
    <n v="4490"/>
    <s v="0.00 kW"/>
    <s v="0 kWh"/>
    <s v="Paid"/>
    <x v="2"/>
    <n v="0"/>
    <n v="0"/>
    <n v="0"/>
    <n v="0.84"/>
    <n v="0.81599999999999995"/>
    <n v="0"/>
    <n v="0"/>
  </r>
  <r>
    <x v="187"/>
    <x v="1"/>
    <x v="5"/>
    <x v="0"/>
    <s v="March 2019"/>
    <n v="920"/>
    <s v="0.00 kW"/>
    <s v="0 kWh"/>
    <s v="Paid"/>
    <x v="2"/>
    <n v="0"/>
    <n v="0"/>
    <n v="0"/>
    <n v="0.84"/>
    <n v="0.81599999999999995"/>
    <n v="0"/>
    <n v="0"/>
  </r>
  <r>
    <x v="188"/>
    <x v="1"/>
    <x v="7"/>
    <x v="0"/>
    <s v="March 2019"/>
    <n v="2350"/>
    <s v="1.39 kW"/>
    <s v="6,402 kWh"/>
    <s v="Paid"/>
    <x v="2"/>
    <n v="0"/>
    <n v="1.39"/>
    <n v="6402"/>
    <n v="0.84"/>
    <n v="0.81599999999999995"/>
    <n v="1.1676"/>
    <n v="5224.0319999999992"/>
  </r>
  <r>
    <x v="189"/>
    <x v="1"/>
    <x v="6"/>
    <x v="0"/>
    <s v="March 2019"/>
    <n v="1290"/>
    <s v="3.66 kW"/>
    <s v="32,093 kWh"/>
    <s v="Paid"/>
    <x v="2"/>
    <n v="0"/>
    <n v="3.66"/>
    <n v="32093"/>
    <n v="0.84"/>
    <n v="0.81599999999999995"/>
    <n v="3.0743999999999998"/>
    <n v="26187.887999999999"/>
  </r>
  <r>
    <x v="190"/>
    <x v="1"/>
    <x v="7"/>
    <x v="0"/>
    <s v="March 2019"/>
    <n v="6864"/>
    <s v="0.00 kW"/>
    <s v="0 kWh"/>
    <s v="Paid"/>
    <x v="2"/>
    <n v="0"/>
    <n v="0"/>
    <n v="0"/>
    <n v="0.84"/>
    <n v="0.81599999999999995"/>
    <n v="0"/>
    <n v="0"/>
  </r>
  <r>
    <x v="191"/>
    <x v="1"/>
    <x v="5"/>
    <x v="0"/>
    <s v="March 2019"/>
    <n v="3152"/>
    <s v="0.00 kW"/>
    <s v="0 kWh"/>
    <s v="Paid"/>
    <x v="2"/>
    <n v="0"/>
    <n v="0"/>
    <n v="0"/>
    <n v="0.84"/>
    <n v="0.81599999999999995"/>
    <n v="0"/>
    <n v="0"/>
  </r>
  <r>
    <x v="192"/>
    <x v="1"/>
    <x v="5"/>
    <x v="0"/>
    <s v="March 2019"/>
    <n v="1960"/>
    <s v="0.00 kW"/>
    <s v="0 kWh"/>
    <s v="Paid"/>
    <x v="2"/>
    <n v="0"/>
    <n v="0"/>
    <n v="0"/>
    <n v="0.84"/>
    <n v="0.81599999999999995"/>
    <n v="0"/>
    <n v="0"/>
  </r>
  <r>
    <x v="193"/>
    <x v="1"/>
    <x v="7"/>
    <x v="0"/>
    <s v="March 2019"/>
    <n v="1600"/>
    <s v="7.23 kW"/>
    <s v="27,243 kWh"/>
    <s v="Paid"/>
    <x v="2"/>
    <n v="0"/>
    <n v="7.23"/>
    <n v="27243"/>
    <n v="0.84"/>
    <n v="0.81599999999999995"/>
    <n v="6.0731999999999999"/>
    <n v="22230.287999999997"/>
  </r>
  <r>
    <x v="194"/>
    <x v="1"/>
    <x v="7"/>
    <x v="0"/>
    <s v="March 2019"/>
    <n v="14280"/>
    <s v="35.70 kW"/>
    <s v="239,133 kWh"/>
    <s v="Paid"/>
    <x v="2"/>
    <n v="0"/>
    <n v="35.700000000000003"/>
    <n v="239133"/>
    <n v="0.84"/>
    <n v="0.81599999999999995"/>
    <n v="29.988"/>
    <n v="195132.52799999999"/>
  </r>
  <r>
    <x v="195"/>
    <x v="1"/>
    <x v="7"/>
    <x v="0"/>
    <s v="March 2019"/>
    <n v="1615.75"/>
    <s v="0.00 kW"/>
    <s v="0 kWh"/>
    <s v="Paid"/>
    <x v="2"/>
    <n v="0"/>
    <n v="0"/>
    <n v="0"/>
    <n v="0.84"/>
    <n v="0.81599999999999995"/>
    <n v="0"/>
    <n v="0"/>
  </r>
  <r>
    <x v="196"/>
    <x v="1"/>
    <x v="5"/>
    <x v="0"/>
    <s v="March 2019"/>
    <n v="2156"/>
    <s v="5.90 kW"/>
    <s v="29,406 kWh"/>
    <s v="Paid"/>
    <x v="2"/>
    <n v="0"/>
    <n v="5.9"/>
    <n v="29406"/>
    <n v="0.84"/>
    <n v="0.81599999999999995"/>
    <n v="4.9560000000000004"/>
    <n v="23995.295999999998"/>
  </r>
  <r>
    <x v="197"/>
    <x v="1"/>
    <x v="5"/>
    <x v="0"/>
    <s v="March 2019"/>
    <n v="46722"/>
    <s v="0.00 kW"/>
    <s v="0 kWh"/>
    <s v="Paid"/>
    <x v="2"/>
    <n v="0"/>
    <n v="0"/>
    <n v="0"/>
    <n v="0.84"/>
    <n v="0.81599999999999995"/>
    <n v="0"/>
    <n v="0"/>
  </r>
  <r>
    <x v="198"/>
    <x v="1"/>
    <x v="7"/>
    <x v="0"/>
    <s v="March 2019"/>
    <n v="0"/>
    <s v="0.00 kW"/>
    <s v="0 kWh"/>
    <s v="Paid"/>
    <x v="2"/>
    <n v="0"/>
    <n v="0"/>
    <n v="0"/>
    <n v="0.84"/>
    <n v="0.81599999999999995"/>
    <n v="0"/>
    <n v="0"/>
  </r>
  <r>
    <x v="199"/>
    <x v="1"/>
    <x v="5"/>
    <x v="0"/>
    <s v="March 2019"/>
    <n v="1148.4100000000001"/>
    <s v="0.00 kW"/>
    <s v="0 kWh"/>
    <s v="Paid"/>
    <x v="2"/>
    <n v="0"/>
    <n v="0"/>
    <n v="0"/>
    <n v="0.84"/>
    <n v="0.81599999999999995"/>
    <n v="0"/>
    <n v="0"/>
  </r>
  <r>
    <x v="200"/>
    <x v="1"/>
    <x v="7"/>
    <x v="0"/>
    <s v="March 2019"/>
    <n v="7865.45"/>
    <s v="0.00 kW"/>
    <s v="0 kWh"/>
    <s v="Paid"/>
    <x v="2"/>
    <n v="0"/>
    <n v="0"/>
    <n v="0"/>
    <n v="0.84"/>
    <n v="0.81599999999999995"/>
    <n v="0"/>
    <n v="0"/>
  </r>
  <r>
    <x v="201"/>
    <x v="1"/>
    <x v="5"/>
    <x v="0"/>
    <s v="March 2019"/>
    <n v="2962"/>
    <s v="0.00 kW"/>
    <s v="0 kWh"/>
    <s v="Paid"/>
    <x v="2"/>
    <n v="0"/>
    <n v="0"/>
    <n v="0"/>
    <n v="0.84"/>
    <n v="0.81599999999999995"/>
    <n v="0"/>
    <n v="0"/>
  </r>
  <r>
    <x v="202"/>
    <x v="1"/>
    <x v="5"/>
    <x v="0"/>
    <s v="March 2019"/>
    <n v="607.5"/>
    <s v="0.00 kW"/>
    <s v="0 kWh"/>
    <s v="Paid"/>
    <x v="2"/>
    <n v="0"/>
    <n v="0"/>
    <n v="0"/>
    <n v="0.84"/>
    <n v="0.81599999999999995"/>
    <n v="0"/>
    <n v="0"/>
  </r>
  <r>
    <x v="202"/>
    <x v="1"/>
    <x v="5"/>
    <x v="0"/>
    <s v="March 2019"/>
    <n v="8135"/>
    <s v="0.00 kW"/>
    <s v="0 kWh"/>
    <s v="Paid"/>
    <x v="2"/>
    <n v="0"/>
    <n v="0"/>
    <n v="0"/>
    <n v="0.84"/>
    <n v="0.81599999999999995"/>
    <n v="0"/>
    <n v="0"/>
  </r>
  <r>
    <x v="203"/>
    <x v="1"/>
    <x v="7"/>
    <x v="0"/>
    <s v="March 2019"/>
    <n v="10600.6"/>
    <s v="0.00 kW"/>
    <s v="0 kWh"/>
    <s v="Paid"/>
    <x v="2"/>
    <n v="0"/>
    <n v="0"/>
    <n v="0"/>
    <n v="0.84"/>
    <n v="0.81599999999999995"/>
    <n v="0"/>
    <n v="0"/>
  </r>
  <r>
    <x v="204"/>
    <x v="1"/>
    <x v="5"/>
    <x v="0"/>
    <s v="September 2019"/>
    <n v="1200"/>
    <s v="2.15 kW"/>
    <s v="8,341 kWh"/>
    <s v="Paid"/>
    <x v="2"/>
    <n v="0"/>
    <n v="2.15"/>
    <n v="8341"/>
    <n v="0.84"/>
    <n v="0.81599999999999995"/>
    <n v="1.8059999999999998"/>
    <n v="6806.2559999999994"/>
  </r>
  <r>
    <x v="205"/>
    <x v="1"/>
    <x v="5"/>
    <x v="0"/>
    <s v="September 2019"/>
    <n v="100"/>
    <s v="0.00 kW"/>
    <s v="1,167 kWh"/>
    <s v="Paid"/>
    <x v="2"/>
    <n v="0.19376851844520612"/>
    <n v="0.19376851844520612"/>
    <n v="1167"/>
    <n v="0.84"/>
    <n v="0.81599999999999995"/>
    <n v="0.16276555549397315"/>
    <n v="952.27199999999993"/>
  </r>
  <r>
    <x v="206"/>
    <x v="1"/>
    <x v="5"/>
    <x v="0"/>
    <s v="March 2019"/>
    <n v="4200"/>
    <s v="0.00 kW"/>
    <s v="0 kWh"/>
    <s v="Paid"/>
    <x v="2"/>
    <n v="0"/>
    <n v="0"/>
    <n v="0"/>
    <n v="0.84"/>
    <n v="0.81599999999999995"/>
    <n v="0"/>
    <n v="0"/>
  </r>
  <r>
    <x v="207"/>
    <x v="1"/>
    <x v="5"/>
    <x v="0"/>
    <s v="March 2019"/>
    <n v="6175"/>
    <s v="0.00 kW"/>
    <s v="68,905 kWh"/>
    <s v="Paid"/>
    <x v="2"/>
    <n v="11.440976661068492"/>
    <n v="11.440976661068492"/>
    <n v="68905"/>
    <n v="0.84"/>
    <n v="0.81599999999999995"/>
    <n v="9.6104203952975329"/>
    <n v="56226.479999999996"/>
  </r>
  <r>
    <x v="208"/>
    <x v="1"/>
    <x v="5"/>
    <x v="0"/>
    <s v="March 2019"/>
    <n v="660"/>
    <s v="0.00 kW"/>
    <s v="0 kWh"/>
    <s v="Paid"/>
    <x v="2"/>
    <n v="0"/>
    <n v="0"/>
    <n v="0"/>
    <n v="0.84"/>
    <n v="0.81599999999999995"/>
    <n v="0"/>
    <n v="0"/>
  </r>
  <r>
    <x v="209"/>
    <x v="1"/>
    <x v="5"/>
    <x v="0"/>
    <s v="March 2019"/>
    <n v="10186.049999999999"/>
    <s v="3.30 kW"/>
    <s v="203,721 kWh"/>
    <s v="Paid"/>
    <x v="2"/>
    <n v="0"/>
    <n v="3.3"/>
    <n v="203721"/>
    <n v="0.84"/>
    <n v="0.81599999999999995"/>
    <n v="2.7719999999999998"/>
    <n v="166236.33599999998"/>
  </r>
  <r>
    <x v="210"/>
    <x v="1"/>
    <x v="5"/>
    <x v="0"/>
    <s v="March 2019"/>
    <n v="1040"/>
    <s v="0.00 kW"/>
    <s v="0 kWh"/>
    <s v="Paid"/>
    <x v="2"/>
    <n v="0"/>
    <n v="0"/>
    <n v="0"/>
    <n v="0.84"/>
    <n v="0.81599999999999995"/>
    <n v="0"/>
    <n v="0"/>
  </r>
  <r>
    <x v="211"/>
    <x v="1"/>
    <x v="5"/>
    <x v="0"/>
    <s v="March 2019"/>
    <n v="1603.15"/>
    <s v="2.83 kW"/>
    <s v="14,295 kWh"/>
    <s v="Paid"/>
    <x v="2"/>
    <n v="0"/>
    <n v="2.83"/>
    <n v="14295"/>
    <n v="0.84"/>
    <n v="0.81599999999999995"/>
    <n v="2.3771999999999998"/>
    <n v="11664.72"/>
  </r>
  <r>
    <x v="212"/>
    <x v="1"/>
    <x v="5"/>
    <x v="0"/>
    <s v="March 2019"/>
    <n v="1779.2"/>
    <s v="3.16 kW"/>
    <s v="16,243 kWh"/>
    <s v="Paid"/>
    <x v="2"/>
    <n v="0"/>
    <n v="3.16"/>
    <n v="16243"/>
    <n v="0.84"/>
    <n v="0.81599999999999995"/>
    <n v="2.6543999999999999"/>
    <n v="13254.287999999999"/>
  </r>
  <r>
    <x v="213"/>
    <x v="1"/>
    <x v="7"/>
    <x v="0"/>
    <s v="March 2019"/>
    <n v="5600"/>
    <s v="14.00 kW"/>
    <s v="96,233 kWh"/>
    <s v="Paid"/>
    <x v="2"/>
    <n v="0"/>
    <n v="14"/>
    <n v="96233"/>
    <n v="0.84"/>
    <n v="0.81599999999999995"/>
    <n v="11.76"/>
    <n v="78526.127999999997"/>
  </r>
  <r>
    <x v="214"/>
    <x v="1"/>
    <x v="7"/>
    <x v="0"/>
    <s v="March 2019"/>
    <n v="42588.6"/>
    <s v="0.00 kW"/>
    <s v="0 kWh"/>
    <s v="Paid"/>
    <x v="2"/>
    <n v="0"/>
    <n v="0"/>
    <n v="0"/>
    <n v="0.84"/>
    <n v="0.81599999999999995"/>
    <n v="0"/>
    <n v="0"/>
  </r>
  <r>
    <x v="215"/>
    <x v="1"/>
    <x v="7"/>
    <x v="0"/>
    <s v="March 2019"/>
    <n v="42588.6"/>
    <s v="0.00 kW"/>
    <s v="0 kWh"/>
    <s v="Paid"/>
    <x v="2"/>
    <n v="0"/>
    <n v="0"/>
    <n v="0"/>
    <n v="0.84"/>
    <n v="0.81599999999999995"/>
    <n v="0"/>
    <n v="0"/>
  </r>
  <r>
    <x v="216"/>
    <x v="1"/>
    <x v="7"/>
    <x v="0"/>
    <s v="March 2019"/>
    <n v="43316.2"/>
    <s v="0.00 kW"/>
    <s v="0 kWh"/>
    <s v="Paid"/>
    <x v="2"/>
    <n v="0"/>
    <n v="0"/>
    <n v="0"/>
    <n v="0.84"/>
    <n v="0.81599999999999995"/>
    <n v="0"/>
    <n v="0"/>
  </r>
  <r>
    <x v="217"/>
    <x v="1"/>
    <x v="7"/>
    <x v="0"/>
    <s v="March 2019"/>
    <n v="42998.65"/>
    <s v="0.00 kW"/>
    <s v="0 kWh"/>
    <s v="Paid"/>
    <x v="2"/>
    <n v="0"/>
    <n v="0"/>
    <n v="0"/>
    <n v="0.84"/>
    <n v="0.81599999999999995"/>
    <n v="0"/>
    <n v="0"/>
  </r>
  <r>
    <x v="218"/>
    <x v="1"/>
    <x v="7"/>
    <x v="0"/>
    <s v="March 2019"/>
    <n v="41557.300000000003"/>
    <s v="0.00 kW"/>
    <s v="0 kWh"/>
    <s v="Paid"/>
    <x v="2"/>
    <n v="0"/>
    <n v="0"/>
    <n v="0"/>
    <n v="0.84"/>
    <n v="0.81599999999999995"/>
    <n v="0"/>
    <n v="0"/>
  </r>
  <r>
    <x v="219"/>
    <x v="1"/>
    <x v="7"/>
    <x v="0"/>
    <s v="March 2019"/>
    <n v="38903.15"/>
    <s v="0.00 kW"/>
    <s v="0 kWh"/>
    <s v="Paid"/>
    <x v="2"/>
    <n v="0"/>
    <n v="0"/>
    <n v="0"/>
    <n v="0.84"/>
    <n v="0.81599999999999995"/>
    <n v="0"/>
    <n v="0"/>
  </r>
  <r>
    <x v="220"/>
    <x v="1"/>
    <x v="7"/>
    <x v="0"/>
    <s v="March 2019"/>
    <n v="10290"/>
    <s v="0.00 kW"/>
    <s v="0 kWh"/>
    <s v="Paid"/>
    <x v="2"/>
    <n v="0"/>
    <n v="0"/>
    <n v="0"/>
    <n v="0.84"/>
    <n v="0.81599999999999995"/>
    <n v="0"/>
    <n v="0"/>
  </r>
  <r>
    <x v="221"/>
    <x v="1"/>
    <x v="7"/>
    <x v="0"/>
    <s v="March 2019"/>
    <n v="16240"/>
    <s v="0.00 kW"/>
    <s v="0 kWh"/>
    <s v="Paid"/>
    <x v="2"/>
    <n v="0"/>
    <n v="0"/>
    <n v="0"/>
    <n v="0.84"/>
    <n v="0.81599999999999995"/>
    <n v="0"/>
    <n v="0"/>
  </r>
  <r>
    <x v="222"/>
    <x v="1"/>
    <x v="5"/>
    <x v="0"/>
    <s v="March 2019"/>
    <n v="945"/>
    <s v="1.89 kW"/>
    <s v="8,683 kWh"/>
    <s v="Paid"/>
    <x v="2"/>
    <n v="0"/>
    <n v="1.89"/>
    <n v="8683"/>
    <n v="0.84"/>
    <n v="0.81599999999999995"/>
    <n v="1.5875999999999999"/>
    <n v="7085.3279999999995"/>
  </r>
  <r>
    <x v="223"/>
    <x v="1"/>
    <x v="4"/>
    <x v="0"/>
    <s v="March 2019"/>
    <n v="3100"/>
    <s v="1.93 kW"/>
    <s v="8,887 kWh"/>
    <s v="Paid"/>
    <x v="2"/>
    <n v="0"/>
    <n v="1.93"/>
    <n v="8887"/>
    <n v="0.84"/>
    <n v="0.81599999999999995"/>
    <n v="1.6212"/>
    <n v="7251.7919999999995"/>
  </r>
  <r>
    <x v="224"/>
    <x v="1"/>
    <x v="4"/>
    <x v="0"/>
    <s v="March 2019"/>
    <n v="17695"/>
    <s v="11.20 kW"/>
    <s v="51,432 kWh"/>
    <s v="Paid"/>
    <x v="2"/>
    <n v="0"/>
    <n v="11.2"/>
    <n v="51432"/>
    <n v="0.84"/>
    <n v="0.81599999999999995"/>
    <n v="9.4079999999999995"/>
    <n v="41968.511999999995"/>
  </r>
  <r>
    <x v="225"/>
    <x v="1"/>
    <x v="5"/>
    <x v="0"/>
    <s v="March 2019"/>
    <n v="1585.95"/>
    <s v="0.00 kW"/>
    <s v="0 kWh"/>
    <s v="Paid"/>
    <x v="2"/>
    <n v="0"/>
    <n v="0"/>
    <n v="0"/>
    <n v="0.84"/>
    <n v="0.81599999999999995"/>
    <n v="0"/>
    <n v="0"/>
  </r>
  <r>
    <x v="225"/>
    <x v="1"/>
    <x v="5"/>
    <x v="0"/>
    <s v="March 2019"/>
    <n v="175"/>
    <s v="2.01 kW"/>
    <s v="11,580 kWh"/>
    <s v="Paid"/>
    <x v="2"/>
    <n v="0"/>
    <n v="2.0099999999999998"/>
    <n v="11580"/>
    <n v="0.84"/>
    <n v="0.81599999999999995"/>
    <n v="1.6883999999999997"/>
    <n v="9449.2799999999988"/>
  </r>
  <r>
    <x v="226"/>
    <x v="1"/>
    <x v="5"/>
    <x v="0"/>
    <s v="March 2019"/>
    <n v="2648"/>
    <s v="8.00 kW"/>
    <s v="68,119 kWh"/>
    <s v="Paid"/>
    <x v="2"/>
    <n v="0"/>
    <n v="8"/>
    <n v="68119"/>
    <n v="0.84"/>
    <n v="0.81599999999999995"/>
    <n v="6.72"/>
    <n v="55585.103999999999"/>
  </r>
  <r>
    <x v="227"/>
    <x v="1"/>
    <x v="7"/>
    <x v="0"/>
    <s v="March 2019"/>
    <n v="21705"/>
    <s v="47.18 kW"/>
    <s v="286,568 kWh"/>
    <s v="Paid"/>
    <x v="2"/>
    <n v="0"/>
    <n v="47.18"/>
    <n v="286568"/>
    <n v="0.84"/>
    <n v="0.81599999999999995"/>
    <n v="39.6312"/>
    <n v="233839.48799999998"/>
  </r>
  <r>
    <x v="228"/>
    <x v="1"/>
    <x v="5"/>
    <x v="0"/>
    <s v="March 2019"/>
    <n v="892.4"/>
    <s v="0.00 kW"/>
    <s v="0 kWh"/>
    <s v="Paid"/>
    <x v="2"/>
    <n v="0"/>
    <n v="0"/>
    <n v="0"/>
    <n v="0.84"/>
    <n v="0.81599999999999995"/>
    <n v="0"/>
    <n v="0"/>
  </r>
  <r>
    <x v="229"/>
    <x v="1"/>
    <x v="5"/>
    <x v="0"/>
    <s v="March 2019"/>
    <n v="420"/>
    <s v="0.00 kW"/>
    <s v="0 kWh"/>
    <s v="Paid"/>
    <x v="2"/>
    <n v="0"/>
    <n v="0"/>
    <n v="0"/>
    <n v="0.84"/>
    <n v="0.81599999999999995"/>
    <n v="0"/>
    <n v="0"/>
  </r>
  <r>
    <x v="230"/>
    <x v="1"/>
    <x v="7"/>
    <x v="0"/>
    <s v="March 2019"/>
    <n v="4064.35"/>
    <s v="0.00 kW"/>
    <s v="0 kWh"/>
    <s v="Paid"/>
    <x v="2"/>
    <n v="0"/>
    <n v="0"/>
    <n v="0"/>
    <n v="0.84"/>
    <n v="0.81599999999999995"/>
    <n v="0"/>
    <n v="0"/>
  </r>
  <r>
    <x v="231"/>
    <x v="1"/>
    <x v="7"/>
    <x v="0"/>
    <s v="March 2019"/>
    <n v="4080"/>
    <s v="10.20 kW"/>
    <s v="33,796 kWh"/>
    <s v="Paid"/>
    <x v="2"/>
    <n v="0"/>
    <n v="10.199999999999999"/>
    <n v="33796"/>
    <n v="0.84"/>
    <n v="0.81599999999999995"/>
    <n v="8.5679999999999996"/>
    <n v="27577.535999999996"/>
  </r>
  <r>
    <x v="232"/>
    <x v="1"/>
    <x v="5"/>
    <x v="0"/>
    <s v="September 2021"/>
    <n v="15316.9"/>
    <s v="0.00 kW"/>
    <s v="153,169 kWh"/>
    <s v="Paid"/>
    <x v="1"/>
    <n v="25.432159555898696"/>
    <n v="25.432159555898696"/>
    <n v="153169"/>
    <n v="0.81599999999999995"/>
    <n v="0.84"/>
    <n v="20.752642197613334"/>
    <n v="128661.95999999999"/>
  </r>
  <r>
    <x v="233"/>
    <x v="1"/>
    <x v="7"/>
    <x v="0"/>
    <s v="March 2019"/>
    <n v="5225"/>
    <s v="0.00 kW"/>
    <s v="0 kWh"/>
    <s v="Paid"/>
    <x v="2"/>
    <n v="0"/>
    <n v="0"/>
    <n v="0"/>
    <n v="0.84"/>
    <n v="0.81599999999999995"/>
    <n v="0"/>
    <n v="0"/>
  </r>
  <r>
    <x v="234"/>
    <x v="1"/>
    <x v="7"/>
    <x v="0"/>
    <s v="March 2019"/>
    <n v="5120"/>
    <s v="12.80 kW"/>
    <s v="41,682 kWh"/>
    <s v="Paid"/>
    <x v="2"/>
    <n v="0"/>
    <n v="12.8"/>
    <n v="41682"/>
    <n v="0.84"/>
    <n v="0.81599999999999995"/>
    <n v="10.752000000000001"/>
    <n v="34012.511999999995"/>
  </r>
  <r>
    <x v="235"/>
    <x v="1"/>
    <x v="5"/>
    <x v="0"/>
    <s v="March 2019"/>
    <n v="1840"/>
    <s v="0.00 kW"/>
    <s v="0 kWh"/>
    <s v="Paid"/>
    <x v="2"/>
    <n v="0"/>
    <n v="0"/>
    <n v="0"/>
    <n v="0.84"/>
    <n v="0.81599999999999995"/>
    <n v="0"/>
    <n v="0"/>
  </r>
  <r>
    <x v="236"/>
    <x v="1"/>
    <x v="5"/>
    <x v="0"/>
    <s v="March 2019"/>
    <n v="873.9"/>
    <s v="0.00 kW"/>
    <s v="0 kWh"/>
    <s v="Paid"/>
    <x v="2"/>
    <n v="0"/>
    <n v="0"/>
    <n v="0"/>
    <n v="0.84"/>
    <n v="0.81599999999999995"/>
    <n v="0"/>
    <n v="0"/>
  </r>
  <r>
    <x v="237"/>
    <x v="1"/>
    <x v="7"/>
    <x v="0"/>
    <s v="March 2019"/>
    <n v="935"/>
    <s v="0.00 kW"/>
    <s v="10,374 kWh"/>
    <s v="Paid"/>
    <x v="2"/>
    <n v="1.7224975238650972"/>
    <n v="1.7224975238650972"/>
    <n v="10374"/>
    <n v="0.84"/>
    <n v="0.81599999999999995"/>
    <n v="1.4468979200466816"/>
    <n v="8465.1839999999993"/>
  </r>
  <r>
    <x v="238"/>
    <x v="1"/>
    <x v="7"/>
    <x v="0"/>
    <s v="March 2019"/>
    <n v="8360.7000000000007"/>
    <s v="10.00 kW"/>
    <s v="83,607 kWh"/>
    <s v="Paid"/>
    <x v="2"/>
    <n v="0"/>
    <n v="10"/>
    <n v="83607"/>
    <n v="0.84"/>
    <n v="0.81599999999999995"/>
    <n v="8.4"/>
    <n v="68223.311999999991"/>
  </r>
  <r>
    <x v="239"/>
    <x v="1"/>
    <x v="5"/>
    <x v="0"/>
    <s v="March 2019"/>
    <n v="1449"/>
    <s v="0.00 kW"/>
    <s v="0 kWh"/>
    <s v="Paid"/>
    <x v="2"/>
    <n v="0"/>
    <n v="0"/>
    <n v="0"/>
    <n v="0.84"/>
    <n v="0.81599999999999995"/>
    <n v="0"/>
    <n v="0"/>
  </r>
  <r>
    <x v="240"/>
    <x v="1"/>
    <x v="7"/>
    <x v="0"/>
    <s v="March 2019"/>
    <n v="17688"/>
    <s v="0.00 kW"/>
    <s v="0 kWh"/>
    <s v="Paid"/>
    <x v="2"/>
    <n v="0"/>
    <n v="0"/>
    <n v="0"/>
    <n v="0.84"/>
    <n v="0.81599999999999995"/>
    <n v="0"/>
    <n v="0"/>
  </r>
  <r>
    <x v="241"/>
    <x v="1"/>
    <x v="4"/>
    <x v="0"/>
    <s v="March 2019"/>
    <n v="26298.85"/>
    <s v="0.00 kW"/>
    <s v="0 kWh"/>
    <s v="Paid"/>
    <x v="2"/>
    <n v="0"/>
    <n v="0"/>
    <n v="0"/>
    <n v="0.84"/>
    <n v="0.81599999999999995"/>
    <n v="0"/>
    <n v="0"/>
  </r>
  <r>
    <x v="242"/>
    <x v="1"/>
    <x v="5"/>
    <x v="0"/>
    <s v="March 2019"/>
    <n v="1479.17"/>
    <s v="2.28 kW"/>
    <s v="10,221 kWh"/>
    <s v="Paid"/>
    <x v="2"/>
    <n v="0"/>
    <n v="2.2799999999999998"/>
    <n v="10221"/>
    <n v="0.84"/>
    <n v="0.81599999999999995"/>
    <n v="1.9151999999999998"/>
    <n v="8340.3359999999993"/>
  </r>
  <r>
    <x v="243"/>
    <x v="1"/>
    <x v="7"/>
    <x v="0"/>
    <s v="March 2019"/>
    <n v="7700"/>
    <s v="5.16 kW"/>
    <s v="34,875 kWh"/>
    <s v="Paid"/>
    <x v="2"/>
    <n v="0"/>
    <n v="5.16"/>
    <n v="34875"/>
    <n v="0.84"/>
    <n v="0.81599999999999995"/>
    <n v="4.3343999999999996"/>
    <n v="28457.999999999996"/>
  </r>
  <r>
    <x v="244"/>
    <x v="1"/>
    <x v="5"/>
    <x v="0"/>
    <s v="March 2019"/>
    <n v="2986.15"/>
    <s v="6.90 kW"/>
    <s v="59,723 kWh"/>
    <s v="Paid"/>
    <x v="2"/>
    <n v="0"/>
    <n v="6.9"/>
    <n v="59723"/>
    <n v="0.84"/>
    <n v="0.81599999999999995"/>
    <n v="5.7960000000000003"/>
    <n v="48733.967999999993"/>
  </r>
  <r>
    <x v="245"/>
    <x v="1"/>
    <x v="6"/>
    <x v="0"/>
    <s v="March 2019"/>
    <n v="14368.05"/>
    <s v="0.00 kW"/>
    <s v="0 kWh"/>
    <s v="Paid"/>
    <x v="2"/>
    <n v="0"/>
    <n v="0"/>
    <n v="0"/>
    <n v="0.84"/>
    <n v="0.81599999999999995"/>
    <n v="0"/>
    <n v="0"/>
  </r>
  <r>
    <x v="245"/>
    <x v="1"/>
    <x v="6"/>
    <x v="0"/>
    <s v="March 2019"/>
    <n v="7000"/>
    <s v="0.00 kW"/>
    <s v="0 kWh"/>
    <s v="Paid"/>
    <x v="2"/>
    <n v="0"/>
    <n v="0"/>
    <n v="0"/>
    <n v="0.84"/>
    <n v="0.81599999999999995"/>
    <n v="0"/>
    <n v="0"/>
  </r>
  <r>
    <x v="246"/>
    <x v="1"/>
    <x v="5"/>
    <x v="0"/>
    <s v="March 2019"/>
    <n v="425"/>
    <s v="0.00 kW"/>
    <s v="4,927 kWh"/>
    <s v="Paid"/>
    <x v="2"/>
    <n v="0.81807839792590453"/>
    <n v="0.81807839792590453"/>
    <n v="4927"/>
    <n v="0.84"/>
    <n v="0.81599999999999995"/>
    <n v="0.6871858542577598"/>
    <n v="4020.4319999999998"/>
  </r>
  <r>
    <x v="247"/>
    <x v="1"/>
    <x v="5"/>
    <x v="0"/>
    <s v="March 2019"/>
    <n v="14720"/>
    <s v="0.00 kW"/>
    <s v="0 kWh"/>
    <s v="Paid"/>
    <x v="2"/>
    <n v="0"/>
    <n v="0"/>
    <n v="0"/>
    <n v="0.84"/>
    <n v="0.81599999999999995"/>
    <n v="0"/>
    <n v="0"/>
  </r>
  <r>
    <x v="248"/>
    <x v="1"/>
    <x v="7"/>
    <x v="0"/>
    <s v="March 2019"/>
    <n v="17080"/>
    <s v="38.80 kW"/>
    <s v="146,270 kWh"/>
    <s v="Paid"/>
    <x v="2"/>
    <n v="0"/>
    <n v="38.799999999999997"/>
    <n v="146270"/>
    <n v="0.84"/>
    <n v="0.81599999999999995"/>
    <n v="32.591999999999999"/>
    <n v="119356.31999999999"/>
  </r>
  <r>
    <x v="249"/>
    <x v="1"/>
    <x v="5"/>
    <x v="0"/>
    <s v="March 2019"/>
    <n v="14873.6"/>
    <s v="0.00 kW"/>
    <s v="148,736 kWh"/>
    <s v="Paid"/>
    <x v="2"/>
    <n v="24.696104849585414"/>
    <n v="24.696104849585414"/>
    <n v="148736"/>
    <n v="0.84"/>
    <n v="0.81599999999999995"/>
    <n v="20.744728073651746"/>
    <n v="121368.57599999999"/>
  </r>
  <r>
    <x v="250"/>
    <x v="1"/>
    <x v="7"/>
    <x v="0"/>
    <s v="March 2019"/>
    <n v="12704"/>
    <s v="0.00 kW"/>
    <s v="0 kWh"/>
    <s v="Paid"/>
    <x v="2"/>
    <n v="0"/>
    <n v="0"/>
    <n v="0"/>
    <n v="0.84"/>
    <n v="0.81599999999999995"/>
    <n v="0"/>
    <n v="0"/>
  </r>
  <r>
    <x v="251"/>
    <x v="1"/>
    <x v="7"/>
    <x v="0"/>
    <s v="March 2019"/>
    <n v="9693.1200000000008"/>
    <s v="12.12 kW"/>
    <s v="78,757 kWh"/>
    <s v="Paid"/>
    <x v="2"/>
    <n v="0"/>
    <n v="12.12"/>
    <n v="78757"/>
    <n v="0.84"/>
    <n v="0.81599999999999995"/>
    <n v="10.1808"/>
    <n v="64265.711999999992"/>
  </r>
  <r>
    <x v="252"/>
    <x v="1"/>
    <x v="5"/>
    <x v="0"/>
    <s v="March 2019"/>
    <n v="600"/>
    <s v="0.00 kW"/>
    <s v="0 kWh"/>
    <s v="Paid"/>
    <x v="2"/>
    <n v="0"/>
    <n v="0"/>
    <n v="0"/>
    <n v="0.84"/>
    <n v="0.81599999999999995"/>
    <n v="0"/>
    <n v="0"/>
  </r>
  <r>
    <x v="253"/>
    <x v="1"/>
    <x v="5"/>
    <x v="0"/>
    <s v="March 2019"/>
    <n v="1999.7"/>
    <s v="0.00 kW"/>
    <s v="0 kWh"/>
    <s v="Paid"/>
    <x v="2"/>
    <n v="0"/>
    <n v="0"/>
    <n v="0"/>
    <n v="0.84"/>
    <n v="0.81599999999999995"/>
    <n v="0"/>
    <n v="0"/>
  </r>
  <r>
    <x v="254"/>
    <x v="1"/>
    <x v="6"/>
    <x v="0"/>
    <s v="March 2019"/>
    <n v="7300.5"/>
    <s v="22.79 kW"/>
    <s v="176,139 kWh"/>
    <s v="Paid"/>
    <x v="2"/>
    <n v="0"/>
    <n v="22.79"/>
    <n v="176139"/>
    <n v="0.84"/>
    <n v="0.81599999999999995"/>
    <n v="19.143599999999999"/>
    <n v="143729.424"/>
  </r>
  <r>
    <x v="255"/>
    <x v="1"/>
    <x v="7"/>
    <x v="0"/>
    <s v="March 2019"/>
    <n v="17480"/>
    <s v="0.00 kW"/>
    <s v="0 kWh"/>
    <s v="Paid"/>
    <x v="2"/>
    <n v="0"/>
    <n v="0"/>
    <n v="0"/>
    <n v="0.84"/>
    <n v="0.81599999999999995"/>
    <n v="0"/>
    <n v="0"/>
  </r>
  <r>
    <x v="256"/>
    <x v="1"/>
    <x v="5"/>
    <x v="0"/>
    <s v="March 2019"/>
    <n v="920"/>
    <s v="2.30 kW"/>
    <s v="8,838 kWh"/>
    <s v="Paid"/>
    <x v="2"/>
    <n v="0"/>
    <n v="2.2999999999999998"/>
    <n v="8838"/>
    <n v="0.84"/>
    <n v="0.81599999999999995"/>
    <n v="1.9319999999999997"/>
    <n v="7211.8079999999991"/>
  </r>
  <r>
    <x v="257"/>
    <x v="1"/>
    <x v="7"/>
    <x v="0"/>
    <s v="March 2019"/>
    <n v="1473.5"/>
    <s v="0.00 kW"/>
    <s v="4,973 kWh"/>
    <s v="Paid"/>
    <x v="2"/>
    <n v="0.82571623155784923"/>
    <n v="0.82571623155784923"/>
    <n v="4973"/>
    <n v="0.84"/>
    <n v="0.81599999999999995"/>
    <n v="0.69360163450859336"/>
    <n v="4057.9679999999998"/>
  </r>
  <r>
    <x v="258"/>
    <x v="1"/>
    <x v="7"/>
    <x v="0"/>
    <s v="March 2019"/>
    <n v="4300"/>
    <s v="8.32 kW"/>
    <s v="28,600 kWh"/>
    <s v="Paid"/>
    <x v="2"/>
    <n v="0"/>
    <n v="8.32"/>
    <n v="28600"/>
    <n v="0.84"/>
    <n v="0.81599999999999995"/>
    <n v="6.9888000000000003"/>
    <n v="23337.599999999999"/>
  </r>
  <r>
    <x v="259"/>
    <x v="1"/>
    <x v="7"/>
    <x v="0"/>
    <s v="March 2019"/>
    <n v="21381"/>
    <s v="0.00 kW"/>
    <s v="0 kWh"/>
    <s v="Paid"/>
    <x v="2"/>
    <n v="0"/>
    <n v="0"/>
    <n v="0"/>
    <n v="0.84"/>
    <n v="0.81599999999999995"/>
    <n v="0"/>
    <n v="0"/>
  </r>
  <r>
    <x v="260"/>
    <x v="1"/>
    <x v="5"/>
    <x v="0"/>
    <s v="March 2019"/>
    <n v="1000"/>
    <s v="4.52 kW"/>
    <s v="17,027 kWh"/>
    <s v="Paid"/>
    <x v="2"/>
    <n v="0"/>
    <n v="4.5199999999999996"/>
    <n v="17027"/>
    <n v="0.84"/>
    <n v="0.81599999999999995"/>
    <n v="3.7967999999999993"/>
    <n v="13894.031999999999"/>
  </r>
  <r>
    <x v="261"/>
    <x v="1"/>
    <x v="7"/>
    <x v="0"/>
    <s v="March 2019"/>
    <n v="25089"/>
    <s v="51.10 kW"/>
    <s v="196,689 kWh"/>
    <s v="Paid"/>
    <x v="2"/>
    <n v="0"/>
    <n v="51.1"/>
    <n v="196689"/>
    <n v="0.84"/>
    <n v="0.81599999999999995"/>
    <n v="42.923999999999999"/>
    <n v="160498.22399999999"/>
  </r>
  <r>
    <x v="262"/>
    <x v="1"/>
    <x v="7"/>
    <x v="0"/>
    <s v="March 2019"/>
    <n v="2420"/>
    <s v="0.00 kW"/>
    <s v="27,056 kWh"/>
    <s v="Paid"/>
    <x v="2"/>
    <n v="4.492374494476004"/>
    <n v="4.492374494476004"/>
    <n v="27056"/>
    <n v="0.84"/>
    <n v="0.81599999999999995"/>
    <n v="3.7735945753598434"/>
    <n v="22077.696"/>
  </r>
  <r>
    <x v="263"/>
    <x v="1"/>
    <x v="5"/>
    <x v="0"/>
    <s v="March 2019"/>
    <n v="52"/>
    <s v="0.00 kW"/>
    <s v="0 kWh"/>
    <s v="Paid"/>
    <x v="2"/>
    <n v="0"/>
    <n v="0"/>
    <n v="0"/>
    <n v="0.84"/>
    <n v="0.81599999999999995"/>
    <n v="0"/>
    <n v="0"/>
  </r>
  <r>
    <x v="263"/>
    <x v="1"/>
    <x v="5"/>
    <x v="0"/>
    <s v="March 2019"/>
    <n v="425"/>
    <s v="0.00 kW"/>
    <s v="0 kWh"/>
    <s v="Paid"/>
    <x v="2"/>
    <n v="0"/>
    <n v="0"/>
    <n v="0"/>
    <n v="0.84"/>
    <n v="0.81599999999999995"/>
    <n v="0"/>
    <n v="0"/>
  </r>
  <r>
    <x v="263"/>
    <x v="1"/>
    <x v="5"/>
    <x v="0"/>
    <s v="March 2019"/>
    <n v="2955"/>
    <s v="0.00 kW"/>
    <s v="0 kWh"/>
    <s v="Paid"/>
    <x v="2"/>
    <n v="0"/>
    <n v="0"/>
    <n v="0"/>
    <n v="0.84"/>
    <n v="0.81599999999999995"/>
    <n v="0"/>
    <n v="0"/>
  </r>
  <r>
    <x v="264"/>
    <x v="1"/>
    <x v="7"/>
    <x v="0"/>
    <s v="March 2019"/>
    <n v="6267"/>
    <s v="13.27 kW"/>
    <s v="109,161 kWh"/>
    <s v="Paid"/>
    <x v="2"/>
    <n v="0"/>
    <n v="13.27"/>
    <n v="109161"/>
    <n v="0.84"/>
    <n v="0.81599999999999995"/>
    <n v="11.146799999999999"/>
    <n v="89075.375999999989"/>
  </r>
  <r>
    <x v="265"/>
    <x v="1"/>
    <x v="5"/>
    <x v="0"/>
    <s v="March 2019"/>
    <n v="10150"/>
    <s v="6.33 kW"/>
    <s v="29,072 kWh"/>
    <s v="Paid"/>
    <x v="2"/>
    <n v="0"/>
    <n v="6.33"/>
    <n v="29072"/>
    <n v="0.84"/>
    <n v="0.81599999999999995"/>
    <n v="5.3171999999999997"/>
    <n v="23722.751999999997"/>
  </r>
  <r>
    <x v="266"/>
    <x v="1"/>
    <x v="5"/>
    <x v="0"/>
    <s v="February 2021"/>
    <n v="1650"/>
    <s v="3.30 kW"/>
    <s v="9,428 kWh"/>
    <s v="Paid"/>
    <x v="1"/>
    <n v="0"/>
    <n v="3.3"/>
    <n v="9428"/>
    <n v="0.81599999999999995"/>
    <n v="0.84"/>
    <n v="2.6927999999999996"/>
    <n v="7919.5199999999995"/>
  </r>
  <r>
    <x v="267"/>
    <x v="1"/>
    <x v="5"/>
    <x v="0"/>
    <s v="March 2019"/>
    <n v="3475"/>
    <s v="0.00 kW"/>
    <s v="0 kWh"/>
    <s v="Paid"/>
    <x v="2"/>
    <n v="0"/>
    <n v="0"/>
    <n v="0"/>
    <n v="0.84"/>
    <n v="0.81599999999999995"/>
    <n v="0"/>
    <n v="0"/>
  </r>
  <r>
    <x v="268"/>
    <x v="1"/>
    <x v="6"/>
    <x v="0"/>
    <s v="March 2019"/>
    <n v="6696"/>
    <s v="8.37 kW"/>
    <s v="66,414 kWh"/>
    <s v="Paid"/>
    <x v="2"/>
    <n v="0"/>
    <n v="8.3699999999999992"/>
    <n v="66414"/>
    <n v="0.84"/>
    <n v="0.81599999999999995"/>
    <n v="7.0307999999999993"/>
    <n v="54193.823999999993"/>
  </r>
  <r>
    <x v="269"/>
    <x v="1"/>
    <x v="5"/>
    <x v="0"/>
    <s v="March 2019"/>
    <n v="2340"/>
    <s v="9.32 kW"/>
    <s v="35,112 kWh"/>
    <s v="Paid"/>
    <x v="2"/>
    <n v="0"/>
    <n v="9.32"/>
    <n v="35112"/>
    <n v="0.84"/>
    <n v="0.81599999999999995"/>
    <n v="7.8288000000000002"/>
    <n v="28651.392"/>
  </r>
  <r>
    <x v="270"/>
    <x v="1"/>
    <x v="7"/>
    <x v="0"/>
    <s v="March 2019"/>
    <n v="1175"/>
    <s v="0.00 kW"/>
    <s v="0 kWh"/>
    <s v="Paid"/>
    <x v="2"/>
    <n v="0"/>
    <n v="0"/>
    <n v="0"/>
    <n v="0.84"/>
    <n v="0.81599999999999995"/>
    <n v="0"/>
    <n v="0"/>
  </r>
  <r>
    <x v="270"/>
    <x v="1"/>
    <x v="7"/>
    <x v="0"/>
    <s v="March 2019"/>
    <n v="5371.85"/>
    <s v="12.35 kW"/>
    <s v="103,969 kWh"/>
    <s v="Paid"/>
    <x v="2"/>
    <n v="0"/>
    <n v="12.35"/>
    <n v="103969"/>
    <n v="0.84"/>
    <n v="0.81599999999999995"/>
    <n v="10.373999999999999"/>
    <n v="84838.703999999998"/>
  </r>
  <r>
    <x v="271"/>
    <x v="1"/>
    <x v="5"/>
    <x v="0"/>
    <s v="March 2019"/>
    <n v="1000"/>
    <s v="0.00 kW"/>
    <s v="0 kWh"/>
    <s v="Paid"/>
    <x v="2"/>
    <n v="0"/>
    <n v="0"/>
    <n v="0"/>
    <n v="0.84"/>
    <n v="0.81599999999999995"/>
    <n v="0"/>
    <n v="0"/>
  </r>
  <r>
    <x v="271"/>
    <x v="1"/>
    <x v="5"/>
    <x v="0"/>
    <s v="March 2019"/>
    <n v="480"/>
    <s v="0.60 kW"/>
    <s v="7,997 kWh"/>
    <s v="Paid"/>
    <x v="2"/>
    <n v="0"/>
    <n v="0.6"/>
    <n v="7997"/>
    <n v="0.84"/>
    <n v="0.81599999999999995"/>
    <n v="0.504"/>
    <n v="6525.5519999999997"/>
  </r>
  <r>
    <x v="272"/>
    <x v="1"/>
    <x v="5"/>
    <x v="0"/>
    <s v="March 2019"/>
    <n v="1568.3"/>
    <s v="0.10 kW"/>
    <s v="11,260 kWh"/>
    <s v="Paid"/>
    <x v="2"/>
    <n v="0"/>
    <n v="0.1"/>
    <n v="11260"/>
    <n v="0.84"/>
    <n v="0.81599999999999995"/>
    <n v="8.4000000000000005E-2"/>
    <n v="9188.16"/>
  </r>
  <r>
    <x v="273"/>
    <x v="1"/>
    <x v="5"/>
    <x v="0"/>
    <s v="March 2019"/>
    <n v="605.29999999999995"/>
    <s v="0.00 kW"/>
    <s v="6,053 kWh"/>
    <s v="Paid"/>
    <x v="2"/>
    <n v="1.005039282046986"/>
    <n v="1.005039282046986"/>
    <n v="6053"/>
    <n v="0.84"/>
    <n v="0.81599999999999995"/>
    <n v="0.84423299691946818"/>
    <n v="4939.2479999999996"/>
  </r>
  <r>
    <x v="274"/>
    <x v="1"/>
    <x v="7"/>
    <x v="0"/>
    <s v="March 2019"/>
    <n v="19280"/>
    <s v="0.00 kW"/>
    <s v="0 kWh"/>
    <s v="Paid"/>
    <x v="2"/>
    <n v="0"/>
    <n v="0"/>
    <n v="0"/>
    <n v="0.84"/>
    <n v="0.81599999999999995"/>
    <n v="0"/>
    <n v="0"/>
  </r>
  <r>
    <x v="275"/>
    <x v="1"/>
    <x v="5"/>
    <x v="0"/>
    <s v="March 2019"/>
    <n v="2526.7199999999998"/>
    <s v="0.00 kW"/>
    <s v="40,123 kWh"/>
    <s v="Paid"/>
    <x v="2"/>
    <n v="6.6620173655329955"/>
    <n v="6.6620173655329955"/>
    <n v="40123"/>
    <n v="0.84"/>
    <n v="0.81599999999999995"/>
    <n v="5.5960945870477161"/>
    <n v="32740.367999999999"/>
  </r>
  <r>
    <x v="276"/>
    <x v="1"/>
    <x v="7"/>
    <x v="0"/>
    <s v="March 2019"/>
    <n v="2007.5"/>
    <s v="2.10 kW"/>
    <s v="14,974 kWh"/>
    <s v="Paid"/>
    <x v="2"/>
    <n v="0"/>
    <n v="2.1"/>
    <n v="14974"/>
    <n v="0.84"/>
    <n v="0.81599999999999995"/>
    <n v="1.764"/>
    <n v="12218.784"/>
  </r>
  <r>
    <x v="277"/>
    <x v="1"/>
    <x v="5"/>
    <x v="0"/>
    <s v="March 2019"/>
    <n v="509.57"/>
    <s v="0.00 kW"/>
    <s v="5,673 kWh"/>
    <s v="Paid"/>
    <x v="2"/>
    <n v="0.94194413465266014"/>
    <n v="0.94194413465266014"/>
    <n v="5673"/>
    <n v="0.84"/>
    <n v="0.81599999999999995"/>
    <n v="0.79123307310823443"/>
    <n v="4629.1679999999997"/>
  </r>
  <r>
    <x v="278"/>
    <x v="1"/>
    <x v="5"/>
    <x v="0"/>
    <s v="March 2019"/>
    <n v="27844.1"/>
    <s v="31.40 kW"/>
    <s v="82,201 kWh"/>
    <s v="Paid"/>
    <x v="2"/>
    <n v="0"/>
    <n v="31.4"/>
    <n v="82201"/>
    <n v="0.84"/>
    <n v="0.81599999999999995"/>
    <n v="26.375999999999998"/>
    <n v="67076.015999999989"/>
  </r>
  <r>
    <x v="279"/>
    <x v="1"/>
    <x v="7"/>
    <x v="0"/>
    <s v="March 2019"/>
    <n v="11260"/>
    <s v="0.00 kW"/>
    <s v="0 kWh"/>
    <s v="Paid"/>
    <x v="2"/>
    <n v="0"/>
    <n v="0"/>
    <n v="0"/>
    <n v="0.84"/>
    <n v="0.81599999999999995"/>
    <n v="0"/>
    <n v="0"/>
  </r>
  <r>
    <x v="280"/>
    <x v="1"/>
    <x v="7"/>
    <x v="0"/>
    <s v="March 2019"/>
    <n v="6485"/>
    <s v="0.00 kW"/>
    <s v="0 kWh"/>
    <s v="Paid"/>
    <x v="2"/>
    <n v="0"/>
    <n v="0"/>
    <n v="0"/>
    <n v="0.84"/>
    <n v="0.81599999999999995"/>
    <n v="0"/>
    <n v="0"/>
  </r>
  <r>
    <x v="281"/>
    <x v="1"/>
    <x v="7"/>
    <x v="0"/>
    <s v="March 2019"/>
    <n v="2548"/>
    <s v="1.79 kW"/>
    <s v="8,238 kWh"/>
    <s v="Paid"/>
    <x v="2"/>
    <n v="0"/>
    <n v="1.79"/>
    <n v="8238"/>
    <n v="0.84"/>
    <n v="0.81599999999999995"/>
    <n v="1.5036"/>
    <n v="6722.2079999999996"/>
  </r>
  <r>
    <x v="282"/>
    <x v="1"/>
    <x v="6"/>
    <x v="0"/>
    <s v="March 2019"/>
    <n v="1440"/>
    <s v="0.00 kW"/>
    <s v="0 kWh"/>
    <s v="Paid"/>
    <x v="2"/>
    <n v="0"/>
    <n v="0"/>
    <n v="0"/>
    <n v="0.84"/>
    <n v="0.81599999999999995"/>
    <n v="0"/>
    <n v="0"/>
  </r>
  <r>
    <x v="283"/>
    <x v="1"/>
    <x v="7"/>
    <x v="0"/>
    <s v="March 2019"/>
    <n v="10020"/>
    <s v="0.00 kW"/>
    <s v="0 kWh"/>
    <s v="Paid"/>
    <x v="2"/>
    <n v="0"/>
    <n v="0"/>
    <n v="0"/>
    <n v="0.84"/>
    <n v="0.81599999999999995"/>
    <n v="0"/>
    <n v="0"/>
  </r>
  <r>
    <x v="284"/>
    <x v="1"/>
    <x v="7"/>
    <x v="0"/>
    <s v="March 2019"/>
    <n v="1430"/>
    <s v="0.00 kW"/>
    <s v="0 kWh"/>
    <s v="Paid"/>
    <x v="2"/>
    <n v="0"/>
    <n v="0"/>
    <n v="0"/>
    <n v="0.84"/>
    <n v="0.81599999999999995"/>
    <n v="0"/>
    <n v="0"/>
  </r>
  <r>
    <x v="285"/>
    <x v="1"/>
    <x v="7"/>
    <x v="0"/>
    <s v="March 2019"/>
    <n v="500"/>
    <s v="0.00 kW"/>
    <s v="0 kWh"/>
    <s v="Paid"/>
    <x v="2"/>
    <n v="0"/>
    <n v="0"/>
    <n v="0"/>
    <n v="0.84"/>
    <n v="0.81599999999999995"/>
    <n v="0"/>
    <n v="0"/>
  </r>
  <r>
    <x v="286"/>
    <x v="1"/>
    <x v="4"/>
    <x v="0"/>
    <s v="March 2019"/>
    <n v="3756"/>
    <s v="0.00 kW"/>
    <s v="37,659 kWh"/>
    <s v="Paid"/>
    <x v="2"/>
    <n v="6.2528951466392613"/>
    <n v="6.2528951466392613"/>
    <n v="37659"/>
    <n v="0.84"/>
    <n v="0.81599999999999995"/>
    <n v="5.2524319231769789"/>
    <n v="30729.743999999999"/>
  </r>
  <r>
    <x v="287"/>
    <x v="1"/>
    <x v="6"/>
    <x v="0"/>
    <s v="March 2019"/>
    <n v="82025.62"/>
    <s v="170.70 kW"/>
    <s v="1,750,585 kWh"/>
    <s v="Paid"/>
    <x v="2"/>
    <n v="0"/>
    <n v="170.7"/>
    <n v="1750585"/>
    <n v="0.84"/>
    <n v="0.81599999999999995"/>
    <n v="143.38799999999998"/>
    <n v="1428477.3599999999"/>
  </r>
  <r>
    <x v="288"/>
    <x v="1"/>
    <x v="7"/>
    <x v="0"/>
    <s v="March 2019"/>
    <n v="3520"/>
    <s v="10.10 kW"/>
    <s v="30,620 kWh"/>
    <s v="Paid"/>
    <x v="2"/>
    <n v="0"/>
    <n v="10.1"/>
    <n v="30620"/>
    <n v="0.84"/>
    <n v="0.81599999999999995"/>
    <n v="8.484"/>
    <n v="24985.919999999998"/>
  </r>
  <r>
    <x v="289"/>
    <x v="1"/>
    <x v="5"/>
    <x v="0"/>
    <s v="March 2019"/>
    <n v="200"/>
    <s v="0.00 kW"/>
    <s v="2,335 kWh"/>
    <s v="Paid"/>
    <x v="2"/>
    <n v="0.38770307675197629"/>
    <n v="0.38770307675197629"/>
    <n v="2335"/>
    <n v="0.84"/>
    <n v="0.81599999999999995"/>
    <n v="0.32567058447166009"/>
    <n v="1905.36"/>
  </r>
  <r>
    <x v="290"/>
    <x v="1"/>
    <x v="7"/>
    <x v="0"/>
    <s v="March 2019"/>
    <n v="1610"/>
    <s v="0.00 kW"/>
    <s v="0 kWh"/>
    <s v="Paid"/>
    <x v="2"/>
    <n v="0"/>
    <n v="0"/>
    <n v="0"/>
    <n v="0.84"/>
    <n v="0.81599999999999995"/>
    <n v="0"/>
    <n v="0"/>
  </r>
  <r>
    <x v="291"/>
    <x v="1"/>
    <x v="6"/>
    <x v="0"/>
    <s v="March 2019"/>
    <n v="25142.37"/>
    <s v="21.60 kW"/>
    <s v="262,261 kWh"/>
    <s v="Paid"/>
    <x v="2"/>
    <n v="0"/>
    <n v="21.6"/>
    <n v="262261"/>
    <n v="0.84"/>
    <n v="0.81599999999999995"/>
    <n v="18.144000000000002"/>
    <n v="214004.976"/>
  </r>
  <r>
    <x v="292"/>
    <x v="1"/>
    <x v="4"/>
    <x v="0"/>
    <s v="March 2019"/>
    <n v="5197.5"/>
    <s v="0.00 kW"/>
    <s v="67,116 kWh"/>
    <s v="Paid"/>
    <x v="2"/>
    <n v="11.143931348730467"/>
    <n v="11.143931348730467"/>
    <n v="67116"/>
    <n v="0.84"/>
    <n v="0.81599999999999995"/>
    <n v="9.3609023329335912"/>
    <n v="54766.655999999995"/>
  </r>
  <r>
    <x v="293"/>
    <x v="1"/>
    <x v="7"/>
    <x v="0"/>
    <s v="March 2019"/>
    <n v="1650"/>
    <s v="0.94 kW"/>
    <s v="7,125 kWh"/>
    <s v="Paid"/>
    <x v="2"/>
    <n v="0"/>
    <n v="0.94"/>
    <n v="7125"/>
    <n v="0.84"/>
    <n v="0.81599999999999995"/>
    <n v="0.78959999999999997"/>
    <n v="5814"/>
  </r>
  <r>
    <x v="294"/>
    <x v="1"/>
    <x v="5"/>
    <x v="0"/>
    <s v="March 2019"/>
    <n v="1000"/>
    <s v="0.00 kW"/>
    <s v="11,462 kWh"/>
    <s v="Paid"/>
    <x v="2"/>
    <n v="1.9031488932467462"/>
    <n v="1.9031488932467462"/>
    <n v="11462"/>
    <n v="0.84"/>
    <n v="0.81599999999999995"/>
    <n v="1.5986450703272668"/>
    <n v="9352.9920000000002"/>
  </r>
  <r>
    <x v="295"/>
    <x v="1"/>
    <x v="5"/>
    <x v="0"/>
    <s v="March 2019"/>
    <n v="17240"/>
    <s v="43.10 kW"/>
    <s v="266,906 kWh"/>
    <s v="Paid"/>
    <x v="2"/>
    <n v="0"/>
    <n v="43.1"/>
    <n v="266906"/>
    <n v="0.84"/>
    <n v="0.81599999999999995"/>
    <n v="36.204000000000001"/>
    <n v="217795.29599999997"/>
  </r>
  <r>
    <x v="296"/>
    <x v="1"/>
    <x v="7"/>
    <x v="0"/>
    <s v="March 2019"/>
    <n v="6000"/>
    <s v="7.50 kW"/>
    <s v="7,134 kWh"/>
    <s v="Paid"/>
    <x v="2"/>
    <n v="0"/>
    <n v="7.5"/>
    <n v="7134"/>
    <n v="0.84"/>
    <n v="0.81599999999999995"/>
    <n v="6.3"/>
    <n v="5821.3440000000001"/>
  </r>
  <r>
    <x v="297"/>
    <x v="1"/>
    <x v="5"/>
    <x v="0"/>
    <s v="March 2019"/>
    <n v="1097"/>
    <s v="1.06 kW"/>
    <s v="4,624 kWh"/>
    <s v="Paid"/>
    <x v="2"/>
    <n v="0"/>
    <n v="1.06"/>
    <n v="4624"/>
    <n v="0.84"/>
    <n v="0.81599999999999995"/>
    <n v="0.89039999999999997"/>
    <n v="3773.1839999999997"/>
  </r>
  <r>
    <x v="298"/>
    <x v="1"/>
    <x v="5"/>
    <x v="0"/>
    <s v="March 2019"/>
    <n v="43785.2"/>
    <s v="26.03 kW"/>
    <s v="174,477 kWh"/>
    <s v="Paid"/>
    <x v="2"/>
    <n v="0"/>
    <n v="26.03"/>
    <n v="174477"/>
    <n v="0.84"/>
    <n v="0.81599999999999995"/>
    <n v="21.865200000000002"/>
    <n v="142373.23199999999"/>
  </r>
  <r>
    <x v="299"/>
    <x v="1"/>
    <x v="5"/>
    <x v="0"/>
    <s v="March 2019"/>
    <n v="1000"/>
    <s v="0.00 kW"/>
    <s v="0 kWh"/>
    <s v="Paid"/>
    <x v="2"/>
    <n v="0"/>
    <n v="0"/>
    <n v="0"/>
    <n v="0.84"/>
    <n v="0.81599999999999995"/>
    <n v="0"/>
    <n v="0"/>
  </r>
  <r>
    <x v="300"/>
    <x v="1"/>
    <x v="5"/>
    <x v="0"/>
    <s v="March 2019"/>
    <n v="3060"/>
    <s v="6.90 kW"/>
    <s v="28,392 kWh"/>
    <s v="Paid"/>
    <x v="2"/>
    <n v="0"/>
    <n v="6.9"/>
    <n v="28392"/>
    <n v="0.84"/>
    <n v="0.81599999999999995"/>
    <n v="5.7960000000000003"/>
    <n v="23167.871999999999"/>
  </r>
  <r>
    <x v="301"/>
    <x v="1"/>
    <x v="5"/>
    <x v="0"/>
    <s v="March 2019"/>
    <n v="13720"/>
    <s v="19.60 kW"/>
    <s v="90,042 kWh"/>
    <s v="Paid"/>
    <x v="2"/>
    <n v="0"/>
    <n v="19.600000000000001"/>
    <n v="90042"/>
    <n v="0.84"/>
    <n v="0.81599999999999995"/>
    <n v="16.464000000000002"/>
    <n v="73474.271999999997"/>
  </r>
  <r>
    <x v="302"/>
    <x v="1"/>
    <x v="6"/>
    <x v="0"/>
    <s v="March 2019"/>
    <n v="7760"/>
    <s v="9.70 kW"/>
    <s v="29,347 kWh"/>
    <s v="Paid"/>
    <x v="2"/>
    <n v="0"/>
    <n v="9.6999999999999993"/>
    <n v="29347"/>
    <n v="0.84"/>
    <n v="0.81599999999999995"/>
    <n v="8.1479999999999997"/>
    <n v="23947.151999999998"/>
  </r>
  <r>
    <x v="303"/>
    <x v="1"/>
    <x v="5"/>
    <x v="0"/>
    <s v="March 2019"/>
    <n v="229.18"/>
    <s v="0.00 kW"/>
    <s v="0 kWh"/>
    <s v="Paid"/>
    <x v="2"/>
    <n v="0"/>
    <n v="0"/>
    <n v="0"/>
    <n v="0.84"/>
    <n v="0.81599999999999995"/>
    <n v="0"/>
    <n v="0"/>
  </r>
  <r>
    <x v="304"/>
    <x v="1"/>
    <x v="5"/>
    <x v="0"/>
    <s v="March 2019"/>
    <n v="600"/>
    <s v="0.00 kW"/>
    <s v="6,720 kWh"/>
    <s v="Paid"/>
    <x v="2"/>
    <n v="1.1157878697101844"/>
    <n v="1.1157878697101844"/>
    <n v="6720"/>
    <n v="0.84"/>
    <n v="0.81599999999999995"/>
    <n v="0.93726181055655489"/>
    <n v="5483.5199999999995"/>
  </r>
  <r>
    <x v="305"/>
    <x v="1"/>
    <x v="5"/>
    <x v="0"/>
    <s v="March 2019"/>
    <n v="17360"/>
    <s v="21.70 kW"/>
    <s v="16,197 kWh"/>
    <s v="Paid"/>
    <x v="2"/>
    <n v="0"/>
    <n v="21.7"/>
    <n v="16197"/>
    <n v="0.84"/>
    <n v="0.81599999999999995"/>
    <n v="18.227999999999998"/>
    <n v="13216.751999999999"/>
  </r>
  <r>
    <x v="306"/>
    <x v="1"/>
    <x v="7"/>
    <x v="0"/>
    <s v="March 2019"/>
    <n v="6091.1"/>
    <s v="0.00 kW"/>
    <s v="0 kWh"/>
    <s v="Paid"/>
    <x v="2"/>
    <n v="0"/>
    <n v="0"/>
    <n v="0"/>
    <n v="0.84"/>
    <n v="0.81599999999999995"/>
    <n v="0"/>
    <n v="0"/>
  </r>
  <r>
    <x v="307"/>
    <x v="1"/>
    <x v="4"/>
    <x v="0"/>
    <s v="March 2019"/>
    <n v="936.5"/>
    <s v="2.14 kW"/>
    <s v="18,730 kWh"/>
    <s v="Paid"/>
    <x v="2"/>
    <n v="0"/>
    <n v="2.14"/>
    <n v="18730"/>
    <n v="0.84"/>
    <n v="0.81599999999999995"/>
    <n v="1.7976000000000001"/>
    <n v="15283.679999999998"/>
  </r>
  <r>
    <x v="308"/>
    <x v="1"/>
    <x v="5"/>
    <x v="0"/>
    <s v="March 2019"/>
    <n v="250"/>
    <s v="0.00 kW"/>
    <s v="0 kWh"/>
    <s v="Paid"/>
    <x v="2"/>
    <n v="0"/>
    <n v="0"/>
    <n v="0"/>
    <n v="0.84"/>
    <n v="0.81599999999999995"/>
    <n v="0"/>
    <n v="0"/>
  </r>
  <r>
    <x v="309"/>
    <x v="1"/>
    <x v="5"/>
    <x v="0"/>
    <s v="March 2019"/>
    <n v="330"/>
    <s v="0.00 kW"/>
    <s v="3,654 kWh"/>
    <s v="Paid"/>
    <x v="2"/>
    <n v="0.60670965415491274"/>
    <n v="0.60670965415491274"/>
    <n v="3654"/>
    <n v="0.84"/>
    <n v="0.81599999999999995"/>
    <n v="0.50963610949012672"/>
    <n v="2981.6639999999998"/>
  </r>
  <r>
    <x v="310"/>
    <x v="1"/>
    <x v="4"/>
    <x v="0"/>
    <s v="March 2019"/>
    <n v="600"/>
    <s v="0.35 kW"/>
    <s v="1,612 kWh"/>
    <s v="Paid"/>
    <x v="2"/>
    <n v="0"/>
    <n v="0.35"/>
    <n v="1612"/>
    <n v="0.84"/>
    <n v="0.81599999999999995"/>
    <n v="0.29399999999999998"/>
    <n v="1315.3919999999998"/>
  </r>
  <r>
    <x v="311"/>
    <x v="1"/>
    <x v="5"/>
    <x v="0"/>
    <s v="March 2019"/>
    <n v="2120"/>
    <s v="2.49 kW"/>
    <s v="12,405 kWh"/>
    <s v="Paid"/>
    <x v="2"/>
    <n v="0"/>
    <n v="2.4900000000000002"/>
    <n v="12405"/>
    <n v="0.84"/>
    <n v="0.81599999999999995"/>
    <n v="2.0916000000000001"/>
    <n v="10122.48"/>
  </r>
  <r>
    <x v="312"/>
    <x v="1"/>
    <x v="5"/>
    <x v="0"/>
    <s v="March 2019"/>
    <n v="17413"/>
    <s v="0.00 kW"/>
    <s v="0 kWh"/>
    <s v="Paid"/>
    <x v="2"/>
    <n v="0"/>
    <n v="0"/>
    <n v="0"/>
    <n v="0.84"/>
    <n v="0.81599999999999995"/>
    <n v="0"/>
    <n v="0"/>
  </r>
  <r>
    <x v="313"/>
    <x v="1"/>
    <x v="5"/>
    <x v="0"/>
    <s v="March 2019"/>
    <n v="504"/>
    <s v="0.72 kW"/>
    <s v="3,308 kWh"/>
    <s v="Paid"/>
    <x v="2"/>
    <n v="0"/>
    <n v="0.72"/>
    <n v="3308"/>
    <n v="0.84"/>
    <n v="0.81599999999999995"/>
    <n v="0.6048"/>
    <n v="2699.328"/>
  </r>
  <r>
    <x v="314"/>
    <x v="1"/>
    <x v="5"/>
    <x v="0"/>
    <s v="March 2019"/>
    <n v="1100"/>
    <s v="0.00 kW"/>
    <s v="12,180 kWh"/>
    <s v="Paid"/>
    <x v="2"/>
    <n v="2.0223655138497092"/>
    <n v="2.0223655138497092"/>
    <n v="12180"/>
    <n v="0.84"/>
    <n v="0.81599999999999995"/>
    <n v="1.6987870316337557"/>
    <n v="9938.8799999999992"/>
  </r>
  <r>
    <x v="315"/>
    <x v="1"/>
    <x v="6"/>
    <x v="0"/>
    <s v="March 2019"/>
    <n v="439.04"/>
    <s v="0.00 kW"/>
    <s v="0 kWh"/>
    <s v="Paid"/>
    <x v="2"/>
    <n v="0"/>
    <n v="0"/>
    <n v="0"/>
    <n v="0.84"/>
    <n v="0.81599999999999995"/>
    <n v="0"/>
    <n v="0"/>
  </r>
  <r>
    <x v="316"/>
    <x v="1"/>
    <x v="5"/>
    <x v="0"/>
    <s v="March 2019"/>
    <n v="640"/>
    <s v="0.00 kW"/>
    <s v="0 kWh"/>
    <s v="Paid"/>
    <x v="2"/>
    <n v="0"/>
    <n v="0"/>
    <n v="0"/>
    <n v="0.84"/>
    <n v="0.81599999999999995"/>
    <n v="0"/>
    <n v="0"/>
  </r>
  <r>
    <x v="317"/>
    <x v="1"/>
    <x v="7"/>
    <x v="0"/>
    <s v="March 2019"/>
    <n v="1651.65"/>
    <s v="1.67 kW"/>
    <s v="26,772 kWh"/>
    <s v="Paid"/>
    <x v="2"/>
    <n v="0"/>
    <n v="1.67"/>
    <n v="26772"/>
    <n v="0.84"/>
    <n v="0.81599999999999995"/>
    <n v="1.4027999999999998"/>
    <n v="21845.951999999997"/>
  </r>
  <r>
    <x v="318"/>
    <x v="1"/>
    <x v="5"/>
    <x v="0"/>
    <s v="March 2019"/>
    <n v="600"/>
    <s v="0.37 kW"/>
    <s v="1,720 kWh"/>
    <s v="Paid"/>
    <x v="2"/>
    <n v="0"/>
    <n v="0.37"/>
    <n v="1720"/>
    <n v="0.84"/>
    <n v="0.81599999999999995"/>
    <n v="0.31079999999999997"/>
    <n v="1403.52"/>
  </r>
  <r>
    <x v="319"/>
    <x v="1"/>
    <x v="7"/>
    <x v="0"/>
    <s v="March 2019"/>
    <n v="1176"/>
    <s v="0.00 kW"/>
    <s v="0 kWh"/>
    <s v="Paid"/>
    <x v="2"/>
    <n v="0"/>
    <n v="0"/>
    <n v="0"/>
    <n v="0.84"/>
    <n v="0.81599999999999995"/>
    <n v="0"/>
    <n v="0"/>
  </r>
  <r>
    <x v="320"/>
    <x v="1"/>
    <x v="7"/>
    <x v="0"/>
    <s v="March 2019"/>
    <n v="8508.5"/>
    <s v="0.00 kW"/>
    <s v="0 kWh"/>
    <s v="Paid"/>
    <x v="2"/>
    <n v="0"/>
    <n v="0"/>
    <n v="0"/>
    <n v="0.84"/>
    <n v="0.81599999999999995"/>
    <n v="0"/>
    <n v="0"/>
  </r>
  <r>
    <x v="320"/>
    <x v="1"/>
    <x v="7"/>
    <x v="0"/>
    <s v="March 2019"/>
    <n v="325"/>
    <s v="20.15 kW"/>
    <s v="77,892 kWh"/>
    <s v="Paid"/>
    <x v="2"/>
    <n v="0"/>
    <n v="20.149999999999999"/>
    <n v="77892"/>
    <n v="0.84"/>
    <n v="0.81599999999999995"/>
    <n v="16.925999999999998"/>
    <n v="63559.871999999996"/>
  </r>
  <r>
    <x v="321"/>
    <x v="1"/>
    <x v="5"/>
    <x v="0"/>
    <s v="March 2019"/>
    <n v="1615"/>
    <s v="1.90 kW"/>
    <s v="16,150 kWh"/>
    <s v="Paid"/>
    <x v="2"/>
    <n v="0"/>
    <n v="1.9"/>
    <n v="16150"/>
    <n v="0.84"/>
    <n v="0.81599999999999995"/>
    <n v="1.5959999999999999"/>
    <n v="13178.4"/>
  </r>
  <r>
    <x v="322"/>
    <x v="1"/>
    <x v="4"/>
    <x v="0"/>
    <s v="March 2019"/>
    <n v="3263.8"/>
    <s v="7.30 kW"/>
    <s v="65,276 kWh"/>
    <s v="Paid"/>
    <x v="2"/>
    <n v="0"/>
    <n v="7.3"/>
    <n v="65276"/>
    <n v="0.84"/>
    <n v="0.81599999999999995"/>
    <n v="6.1319999999999997"/>
    <n v="53265.215999999993"/>
  </r>
  <r>
    <x v="323"/>
    <x v="1"/>
    <x v="5"/>
    <x v="0"/>
    <s v="March 2019"/>
    <n v="1940"/>
    <s v="0.00 kW"/>
    <s v="0 kWh"/>
    <s v="Paid"/>
    <x v="2"/>
    <n v="0"/>
    <n v="0"/>
    <n v="0"/>
    <n v="0.84"/>
    <n v="0.81599999999999995"/>
    <n v="0"/>
    <n v="0"/>
  </r>
  <r>
    <x v="324"/>
    <x v="1"/>
    <x v="5"/>
    <x v="0"/>
    <s v="March 2019"/>
    <n v="2911.05"/>
    <s v="2.70 kW"/>
    <s v="28,568 kWh"/>
    <s v="Paid"/>
    <x v="2"/>
    <n v="0"/>
    <n v="2.7"/>
    <n v="28568"/>
    <n v="0.84"/>
    <n v="0.81599999999999995"/>
    <n v="2.2680000000000002"/>
    <n v="23311.487999999998"/>
  </r>
  <r>
    <x v="325"/>
    <x v="1"/>
    <x v="5"/>
    <x v="0"/>
    <s v="March 2019"/>
    <n v="863.94"/>
    <s v="1.80 kW"/>
    <s v="11,492 kWh"/>
    <s v="Paid"/>
    <x v="2"/>
    <n v="0"/>
    <n v="1.8"/>
    <n v="11492"/>
    <n v="0.84"/>
    <n v="0.81599999999999995"/>
    <n v="1.512"/>
    <n v="9377.4719999999998"/>
  </r>
  <r>
    <x v="325"/>
    <x v="1"/>
    <x v="5"/>
    <x v="0"/>
    <s v="March 2019"/>
    <n v="700"/>
    <s v="0.00 kW"/>
    <s v="0 kWh"/>
    <s v="Paid"/>
    <x v="2"/>
    <n v="0"/>
    <n v="0"/>
    <n v="0"/>
    <n v="0.84"/>
    <n v="0.81599999999999995"/>
    <n v="0"/>
    <n v="0"/>
  </r>
  <r>
    <x v="326"/>
    <x v="1"/>
    <x v="5"/>
    <x v="0"/>
    <s v="March 2019"/>
    <n v="1680"/>
    <s v="0.00 kW"/>
    <s v="0 kWh"/>
    <s v="Paid"/>
    <x v="2"/>
    <n v="0"/>
    <n v="0"/>
    <n v="0"/>
    <n v="0.84"/>
    <n v="0.81599999999999995"/>
    <n v="0"/>
    <n v="0"/>
  </r>
  <r>
    <x v="327"/>
    <x v="1"/>
    <x v="5"/>
    <x v="0"/>
    <s v="March 2019"/>
    <n v="229.18"/>
    <s v="0.00 kW"/>
    <s v="0 kWh"/>
    <s v="Paid"/>
    <x v="2"/>
    <n v="0"/>
    <n v="0"/>
    <n v="0"/>
    <n v="0.84"/>
    <n v="0.81599999999999995"/>
    <n v="0"/>
    <n v="0"/>
  </r>
  <r>
    <x v="328"/>
    <x v="1"/>
    <x v="5"/>
    <x v="0"/>
    <s v="March 2019"/>
    <n v="229.18"/>
    <s v="0.00 kW"/>
    <s v="0 kWh"/>
    <s v="Paid"/>
    <x v="2"/>
    <n v="0"/>
    <n v="0"/>
    <n v="0"/>
    <n v="0.84"/>
    <n v="0.81599999999999995"/>
    <n v="0"/>
    <n v="0"/>
  </r>
  <r>
    <x v="329"/>
    <x v="1"/>
    <x v="5"/>
    <x v="0"/>
    <s v="March 2019"/>
    <n v="475"/>
    <s v="0.00 kW"/>
    <s v="0 kWh"/>
    <s v="Paid"/>
    <x v="2"/>
    <n v="0"/>
    <n v="0"/>
    <n v="0"/>
    <n v="0.84"/>
    <n v="0.81599999999999995"/>
    <n v="0"/>
    <n v="0"/>
  </r>
  <r>
    <x v="330"/>
    <x v="1"/>
    <x v="5"/>
    <x v="0"/>
    <s v="March 2019"/>
    <n v="1417.5"/>
    <s v="0.00 kW"/>
    <s v="14,175 kWh"/>
    <s v="Paid"/>
    <x v="2"/>
    <n v="2.3536150376699201"/>
    <n v="2.3536150376699201"/>
    <n v="14175"/>
    <n v="0.84"/>
    <n v="0.81599999999999995"/>
    <n v="1.9770366316427328"/>
    <n v="11566.8"/>
  </r>
  <r>
    <x v="331"/>
    <x v="1"/>
    <x v="7"/>
    <x v="0"/>
    <s v="March 2019"/>
    <n v="9500"/>
    <s v="0.00 kW"/>
    <s v="106,243 kWh"/>
    <s v="Paid"/>
    <x v="2"/>
    <n v="17.640573012145701"/>
    <n v="17.640573012145701"/>
    <n v="106243"/>
    <n v="0.84"/>
    <n v="0.81599999999999995"/>
    <n v="14.818081330202389"/>
    <n v="86694.288"/>
  </r>
  <r>
    <x v="332"/>
    <x v="1"/>
    <x v="5"/>
    <x v="0"/>
    <s v="March 2019"/>
    <n v="3300"/>
    <s v="0.00 kW"/>
    <s v="0 kWh"/>
    <s v="Paid"/>
    <x v="2"/>
    <n v="0"/>
    <n v="0"/>
    <n v="0"/>
    <n v="0.84"/>
    <n v="0.81599999999999995"/>
    <n v="0"/>
    <n v="0"/>
  </r>
  <r>
    <x v="332"/>
    <x v="1"/>
    <x v="5"/>
    <x v="0"/>
    <s v="March 2019"/>
    <n v="300"/>
    <s v="8.49 kW"/>
    <s v="35,485 kWh"/>
    <s v="Paid"/>
    <x v="2"/>
    <n v="0"/>
    <n v="8.49"/>
    <n v="35485"/>
    <n v="0.84"/>
    <n v="0.81599999999999995"/>
    <n v="7.1315999999999997"/>
    <n v="28955.759999999998"/>
  </r>
  <r>
    <x v="333"/>
    <x v="1"/>
    <x v="5"/>
    <x v="0"/>
    <s v="March 2019"/>
    <n v="420"/>
    <s v="0.00 kW"/>
    <s v="0 kWh"/>
    <s v="Paid"/>
    <x v="2"/>
    <n v="0"/>
    <n v="0"/>
    <n v="0"/>
    <n v="0.84"/>
    <n v="0.81599999999999995"/>
    <n v="0"/>
    <n v="0"/>
  </r>
  <r>
    <x v="334"/>
    <x v="1"/>
    <x v="5"/>
    <x v="0"/>
    <s v="March 2019"/>
    <n v="1252"/>
    <s v="2.85 kW"/>
    <s v="11,433 kWh"/>
    <s v="Paid"/>
    <x v="2"/>
    <n v="0"/>
    <n v="2.85"/>
    <n v="11433"/>
    <n v="0.84"/>
    <n v="0.81599999999999995"/>
    <n v="2.3940000000000001"/>
    <n v="9329.3279999999995"/>
  </r>
  <r>
    <x v="335"/>
    <x v="1"/>
    <x v="5"/>
    <x v="0"/>
    <s v="September 2019"/>
    <n v="17808"/>
    <s v="22.26 kW"/>
    <s v="111,339 kWh"/>
    <s v="Paid"/>
    <x v="2"/>
    <n v="0"/>
    <n v="22.26"/>
    <n v="111339"/>
    <n v="0.84"/>
    <n v="0.81599999999999995"/>
    <n v="18.698399999999999"/>
    <n v="90852.623999999996"/>
  </r>
  <r>
    <x v="336"/>
    <x v="1"/>
    <x v="7"/>
    <x v="0"/>
    <s v="March 2019"/>
    <n v="1040"/>
    <s v="2.60 kW"/>
    <s v="9,571 kWh"/>
    <s v="Paid"/>
    <x v="2"/>
    <n v="0"/>
    <n v="2.6"/>
    <n v="9571"/>
    <n v="0.84"/>
    <n v="0.81599999999999995"/>
    <n v="2.1840000000000002"/>
    <n v="7809.9359999999997"/>
  </r>
  <r>
    <x v="337"/>
    <x v="1"/>
    <x v="5"/>
    <x v="0"/>
    <s v="March 2019"/>
    <n v="800"/>
    <s v="0.50 kW"/>
    <s v="2,293 kWh"/>
    <s v="Paid"/>
    <x v="2"/>
    <n v="0"/>
    <n v="0.5"/>
    <n v="2293"/>
    <n v="0.84"/>
    <n v="0.81599999999999995"/>
    <n v="0.42"/>
    <n v="1871.088"/>
  </r>
  <r>
    <x v="338"/>
    <x v="1"/>
    <x v="5"/>
    <x v="0"/>
    <s v="March 2019"/>
    <n v="6380"/>
    <s v="0.00 kW"/>
    <s v="0 kWh"/>
    <s v="Paid"/>
    <x v="2"/>
    <n v="0"/>
    <n v="0"/>
    <n v="0"/>
    <n v="0.84"/>
    <n v="0.81599999999999995"/>
    <n v="0"/>
    <n v="0"/>
  </r>
  <r>
    <x v="339"/>
    <x v="1"/>
    <x v="5"/>
    <x v="0"/>
    <s v="March 2019"/>
    <n v="2240"/>
    <s v="2.80 kW"/>
    <s v="2,053 kWh"/>
    <s v="Paid"/>
    <x v="2"/>
    <n v="0"/>
    <n v="2.8"/>
    <n v="2053"/>
    <n v="0.84"/>
    <n v="0.81599999999999995"/>
    <n v="2.3519999999999999"/>
    <n v="1675.2479999999998"/>
  </r>
  <r>
    <x v="340"/>
    <x v="1"/>
    <x v="5"/>
    <x v="0"/>
    <s v="March 2019"/>
    <n v="3500"/>
    <s v="0.00 kW"/>
    <s v="0 kWh"/>
    <s v="Paid"/>
    <x v="2"/>
    <n v="0"/>
    <n v="0"/>
    <n v="0"/>
    <n v="0.84"/>
    <n v="0.81599999999999995"/>
    <n v="0"/>
    <n v="0"/>
  </r>
  <r>
    <x v="341"/>
    <x v="1"/>
    <x v="7"/>
    <x v="0"/>
    <s v="March 2019"/>
    <n v="3062.92"/>
    <s v="6.10 kW"/>
    <s v="33,907 kWh"/>
    <s v="Paid"/>
    <x v="2"/>
    <n v="0"/>
    <n v="6.1"/>
    <n v="33907"/>
    <n v="0.84"/>
    <n v="0.81599999999999995"/>
    <n v="5.1239999999999997"/>
    <n v="27668.111999999997"/>
  </r>
  <r>
    <x v="342"/>
    <x v="1"/>
    <x v="5"/>
    <x v="0"/>
    <s v="March 2019"/>
    <n v="912"/>
    <s v="2.28 kW"/>
    <s v="8,117 kWh"/>
    <s v="Paid"/>
    <x v="2"/>
    <n v="0"/>
    <n v="2.2799999999999998"/>
    <n v="8117"/>
    <n v="0.84"/>
    <n v="0.81599999999999995"/>
    <n v="1.9151999999999998"/>
    <n v="6623.4719999999998"/>
  </r>
  <r>
    <x v="343"/>
    <x v="1"/>
    <x v="5"/>
    <x v="0"/>
    <s v="March 2019"/>
    <n v="1315"/>
    <s v="0.00 kW"/>
    <s v="0 kWh"/>
    <s v="Paid"/>
    <x v="2"/>
    <n v="0"/>
    <n v="0"/>
    <n v="0"/>
    <n v="0.84"/>
    <n v="0.81599999999999995"/>
    <n v="0"/>
    <n v="0"/>
  </r>
  <r>
    <x v="344"/>
    <x v="1"/>
    <x v="5"/>
    <x v="0"/>
    <s v="March 2019"/>
    <n v="1200"/>
    <s v="0.75 kW"/>
    <s v="3,440 kWh"/>
    <s v="Paid"/>
    <x v="2"/>
    <n v="0"/>
    <n v="0.75"/>
    <n v="3440"/>
    <n v="0.84"/>
    <n v="0.81599999999999995"/>
    <n v="0.63"/>
    <n v="2807.04"/>
  </r>
  <r>
    <x v="345"/>
    <x v="1"/>
    <x v="5"/>
    <x v="0"/>
    <s v="March 2019"/>
    <n v="2667"/>
    <s v="5.36 kW"/>
    <s v="20,072 kWh"/>
    <s v="Paid"/>
    <x v="2"/>
    <n v="0"/>
    <n v="5.36"/>
    <n v="20072"/>
    <n v="0.84"/>
    <n v="0.81599999999999995"/>
    <n v="4.5023999999999997"/>
    <n v="16378.751999999999"/>
  </r>
  <r>
    <x v="346"/>
    <x v="1"/>
    <x v="5"/>
    <x v="0"/>
    <s v="March 2019"/>
    <n v="1150"/>
    <s v="0.00 kW"/>
    <s v="0 kWh"/>
    <s v="Paid"/>
    <x v="2"/>
    <n v="0"/>
    <n v="0"/>
    <n v="0"/>
    <n v="0.84"/>
    <n v="0.81599999999999995"/>
    <n v="0"/>
    <n v="0"/>
  </r>
  <r>
    <x v="347"/>
    <x v="1"/>
    <x v="5"/>
    <x v="0"/>
    <s v="March 2019"/>
    <n v="520"/>
    <s v="1.30 kW"/>
    <s v="5,561 kWh"/>
    <s v="Paid"/>
    <x v="2"/>
    <n v="0"/>
    <n v="1.3"/>
    <n v="5561"/>
    <n v="0.84"/>
    <n v="0.81599999999999995"/>
    <n v="1.0920000000000001"/>
    <n v="4537.7759999999998"/>
  </r>
  <r>
    <x v="348"/>
    <x v="1"/>
    <x v="5"/>
    <x v="0"/>
    <s v="March 2019"/>
    <n v="400"/>
    <s v="0.00 kW"/>
    <s v="0 kWh"/>
    <s v="Paid"/>
    <x v="2"/>
    <n v="0"/>
    <n v="0"/>
    <n v="0"/>
    <n v="0.84"/>
    <n v="0.81599999999999995"/>
    <n v="0"/>
    <n v="0"/>
  </r>
  <r>
    <x v="348"/>
    <x v="1"/>
    <x v="5"/>
    <x v="0"/>
    <s v="March 2019"/>
    <n v="2283.4"/>
    <s v="5.30 kW"/>
    <s v="26,243 kWh"/>
    <s v="Paid"/>
    <x v="2"/>
    <n v="0"/>
    <n v="5.3"/>
    <n v="26243"/>
    <n v="0.84"/>
    <n v="0.81599999999999995"/>
    <n v="4.452"/>
    <n v="21414.287999999997"/>
  </r>
  <r>
    <x v="349"/>
    <x v="1"/>
    <x v="5"/>
    <x v="0"/>
    <s v="March 2019"/>
    <n v="700"/>
    <s v="1.00 kW"/>
    <s v="4,594 kWh"/>
    <s v="Paid"/>
    <x v="2"/>
    <n v="0"/>
    <n v="1"/>
    <n v="4594"/>
    <n v="0.84"/>
    <n v="0.81599999999999995"/>
    <n v="0.84"/>
    <n v="3748.7039999999997"/>
  </r>
  <r>
    <x v="350"/>
    <x v="1"/>
    <x v="7"/>
    <x v="0"/>
    <s v="March 2019"/>
    <n v="867.5"/>
    <s v="0.00 kW"/>
    <s v="10,878 kWh"/>
    <s v="Paid"/>
    <x v="2"/>
    <n v="1.8061816140933611"/>
    <n v="1.8061816140933611"/>
    <n v="10878"/>
    <n v="0.84"/>
    <n v="0.81599999999999995"/>
    <n v="1.5171925558384232"/>
    <n v="8876.4480000000003"/>
  </r>
  <r>
    <x v="351"/>
    <x v="1"/>
    <x v="7"/>
    <x v="0"/>
    <s v="March 2019"/>
    <n v="5060"/>
    <s v="11.41 kW"/>
    <s v="54,836 kWh"/>
    <s v="Paid"/>
    <x v="2"/>
    <n v="0"/>
    <n v="11.41"/>
    <n v="54836"/>
    <n v="0.84"/>
    <n v="0.81599999999999995"/>
    <n v="9.5844000000000005"/>
    <n v="44746.175999999999"/>
  </r>
  <r>
    <x v="352"/>
    <x v="1"/>
    <x v="5"/>
    <x v="0"/>
    <s v="March 2019"/>
    <n v="1680"/>
    <s v="0.00 kW"/>
    <s v="0 kWh"/>
    <s v="Paid"/>
    <x v="2"/>
    <n v="0"/>
    <n v="0"/>
    <n v="0"/>
    <n v="0.84"/>
    <n v="0.81599999999999995"/>
    <n v="0"/>
    <n v="0"/>
  </r>
  <r>
    <x v="353"/>
    <x v="1"/>
    <x v="5"/>
    <x v="0"/>
    <s v="March 2019"/>
    <n v="2800"/>
    <s v="4.00 kW"/>
    <s v="18,376 kWh"/>
    <s v="Paid"/>
    <x v="2"/>
    <n v="0"/>
    <n v="4"/>
    <n v="18376"/>
    <n v="0.84"/>
    <n v="0.81599999999999995"/>
    <n v="3.36"/>
    <n v="14994.815999999999"/>
  </r>
  <r>
    <x v="354"/>
    <x v="1"/>
    <x v="5"/>
    <x v="0"/>
    <s v="March 2019"/>
    <n v="520"/>
    <s v="1.30 kW"/>
    <s v="4,082 kWh"/>
    <s v="Paid"/>
    <x v="2"/>
    <n v="0"/>
    <n v="1.3"/>
    <n v="4082"/>
    <n v="0.84"/>
    <n v="0.81599999999999995"/>
    <n v="1.0920000000000001"/>
    <n v="3330.9119999999998"/>
  </r>
  <r>
    <x v="355"/>
    <x v="1"/>
    <x v="5"/>
    <x v="0"/>
    <s v="March 2019"/>
    <n v="2966.25"/>
    <s v="6.10 kW"/>
    <s v="45,571 kWh"/>
    <s v="Paid"/>
    <x v="2"/>
    <n v="0"/>
    <n v="6.1"/>
    <n v="45571"/>
    <n v="0.84"/>
    <n v="0.81599999999999995"/>
    <n v="5.1239999999999997"/>
    <n v="37185.935999999994"/>
  </r>
  <r>
    <x v="356"/>
    <x v="1"/>
    <x v="7"/>
    <x v="0"/>
    <s v="March 2019"/>
    <n v="3105"/>
    <s v="4.15 kW"/>
    <s v="16,962 kWh"/>
    <s v="Paid"/>
    <x v="2"/>
    <n v="0"/>
    <n v="4.1500000000000004"/>
    <n v="16962"/>
    <n v="0.84"/>
    <n v="0.81599999999999995"/>
    <n v="3.4860000000000002"/>
    <n v="13840.991999999998"/>
  </r>
  <r>
    <x v="357"/>
    <x v="1"/>
    <x v="7"/>
    <x v="0"/>
    <s v="March 2019"/>
    <n v="330"/>
    <s v="0.00 kW"/>
    <s v="0 kWh"/>
    <s v="Paid"/>
    <x v="2"/>
    <n v="0"/>
    <n v="0"/>
    <n v="0"/>
    <n v="0.84"/>
    <n v="0.81599999999999995"/>
    <n v="0"/>
    <n v="0"/>
  </r>
  <r>
    <x v="358"/>
    <x v="1"/>
    <x v="5"/>
    <x v="0"/>
    <s v="March 2019"/>
    <n v="2340"/>
    <s v="6.08 kW"/>
    <s v="22,918 kWh"/>
    <s v="Paid"/>
    <x v="2"/>
    <n v="0"/>
    <n v="6.08"/>
    <n v="22918"/>
    <n v="0.84"/>
    <n v="0.81599999999999995"/>
    <n v="5.1071999999999997"/>
    <n v="18701.088"/>
  </r>
  <r>
    <x v="359"/>
    <x v="1"/>
    <x v="5"/>
    <x v="0"/>
    <s v="March 2019"/>
    <n v="1490"/>
    <s v="2.51 kW"/>
    <s v="8,140 kWh"/>
    <s v="Paid"/>
    <x v="2"/>
    <n v="0"/>
    <n v="2.5099999999999998"/>
    <n v="8140"/>
    <n v="0.84"/>
    <n v="0.81599999999999995"/>
    <n v="2.1083999999999996"/>
    <n v="6642.24"/>
  </r>
  <r>
    <x v="360"/>
    <x v="1"/>
    <x v="7"/>
    <x v="0"/>
    <s v="March 2019"/>
    <n v="28080"/>
    <s v="70.20 kW"/>
    <s v="349,775 kWh"/>
    <s v="Paid"/>
    <x v="2"/>
    <n v="0"/>
    <n v="70.2"/>
    <n v="349775"/>
    <n v="0.84"/>
    <n v="0.81599999999999995"/>
    <n v="58.968000000000004"/>
    <n v="285416.39999999997"/>
  </r>
  <r>
    <x v="361"/>
    <x v="1"/>
    <x v="7"/>
    <x v="0"/>
    <s v="March 2019"/>
    <n v="18465.05"/>
    <s v="43.00 kW"/>
    <s v="369,301 kWh"/>
    <s v="Paid"/>
    <x v="2"/>
    <n v="0"/>
    <n v="43"/>
    <n v="369301"/>
    <n v="0.84"/>
    <n v="0.81599999999999995"/>
    <n v="36.119999999999997"/>
    <n v="301349.61599999998"/>
  </r>
  <r>
    <x v="362"/>
    <x v="1"/>
    <x v="4"/>
    <x v="0"/>
    <s v="March 2019"/>
    <n v="6527.65"/>
    <s v="15.28 kW"/>
    <s v="130,553 kWh"/>
    <s v="Paid"/>
    <x v="2"/>
    <n v="0"/>
    <n v="15.28"/>
    <n v="130553"/>
    <n v="0.84"/>
    <n v="0.81599999999999995"/>
    <n v="12.835199999999999"/>
    <n v="106531.24799999999"/>
  </r>
  <r>
    <x v="363"/>
    <x v="1"/>
    <x v="5"/>
    <x v="0"/>
    <s v="March 2019"/>
    <n v="1680"/>
    <s v="2.95 kW"/>
    <s v="14,664 kWh"/>
    <s v="Paid"/>
    <x v="2"/>
    <n v="0"/>
    <n v="2.95"/>
    <n v="14664"/>
    <n v="0.84"/>
    <n v="0.81599999999999995"/>
    <n v="2.4780000000000002"/>
    <n v="11965.823999999999"/>
  </r>
  <r>
    <x v="364"/>
    <x v="1"/>
    <x v="7"/>
    <x v="0"/>
    <s v="March 2019"/>
    <n v="150"/>
    <s v="0.00 kW"/>
    <s v="0 kWh"/>
    <s v="Paid"/>
    <x v="2"/>
    <n v="0"/>
    <n v="0"/>
    <n v="0"/>
    <n v="0.84"/>
    <n v="0.81599999999999995"/>
    <n v="0"/>
    <n v="0"/>
  </r>
  <r>
    <x v="365"/>
    <x v="1"/>
    <x v="5"/>
    <x v="0"/>
    <s v="March 2019"/>
    <n v="2835"/>
    <s v="2.71 kW"/>
    <s v="11,695 kWh"/>
    <s v="Paid"/>
    <x v="2"/>
    <n v="0"/>
    <n v="2.71"/>
    <n v="11695"/>
    <n v="0.84"/>
    <n v="0.81599999999999995"/>
    <n v="2.2763999999999998"/>
    <n v="9543.119999999999"/>
  </r>
  <r>
    <x v="366"/>
    <x v="1"/>
    <x v="7"/>
    <x v="0"/>
    <s v="March 2019"/>
    <n v="6945"/>
    <s v="15.30 kW"/>
    <s v="56,321 kWh"/>
    <s v="Paid"/>
    <x v="2"/>
    <n v="0"/>
    <n v="15.3"/>
    <n v="56321"/>
    <n v="0.84"/>
    <n v="0.81599999999999995"/>
    <n v="12.852"/>
    <n v="45957.935999999994"/>
  </r>
  <r>
    <x v="367"/>
    <x v="1"/>
    <x v="7"/>
    <x v="0"/>
    <s v="March 2019"/>
    <n v="1540"/>
    <s v="0.00 kW"/>
    <s v="17,052 kWh"/>
    <s v="Paid"/>
    <x v="2"/>
    <n v="2.8313117193895931"/>
    <n v="2.8313117193895931"/>
    <n v="17052"/>
    <n v="0.84"/>
    <n v="0.81599999999999995"/>
    <n v="2.3783018442872583"/>
    <n v="13914.431999999999"/>
  </r>
  <r>
    <x v="368"/>
    <x v="1"/>
    <x v="5"/>
    <x v="0"/>
    <s v="March 2019"/>
    <n v="5469.3"/>
    <s v="0.00 kW"/>
    <s v="71,462 kWh"/>
    <s v="Paid"/>
    <x v="2"/>
    <n v="11.865540587087679"/>
    <n v="11.865540587087679"/>
    <n v="71462"/>
    <n v="0.84"/>
    <n v="0.81599999999999995"/>
    <n v="9.9670540931536493"/>
    <n v="58312.991999999998"/>
  </r>
  <r>
    <x v="369"/>
    <x v="1"/>
    <x v="5"/>
    <x v="0"/>
    <s v="August 2021"/>
    <n v="950.6"/>
    <s v="0.00 kW"/>
    <s v="9,506 kWh"/>
    <s v="Paid"/>
    <x v="1"/>
    <n v="1.5783749240275318"/>
    <n v="1.5783749240275318"/>
    <n v="9506"/>
    <n v="0.81599999999999995"/>
    <n v="0.84"/>
    <n v="1.2879539380064657"/>
    <n v="7985.04"/>
  </r>
  <r>
    <x v="370"/>
    <x v="1"/>
    <x v="5"/>
    <x v="0"/>
    <s v="March 2019"/>
    <n v="4475.03"/>
    <s v="0.00 kW"/>
    <s v="0 kWh"/>
    <s v="Paid"/>
    <x v="2"/>
    <n v="0"/>
    <n v="0"/>
    <n v="0"/>
    <n v="0.84"/>
    <n v="0.81599999999999995"/>
    <n v="0"/>
    <n v="0"/>
  </r>
  <r>
    <x v="371"/>
    <x v="1"/>
    <x v="7"/>
    <x v="0"/>
    <s v="March 2019"/>
    <n v="10390"/>
    <s v="23.49 kW"/>
    <s v="112,216 kWh"/>
    <s v="Paid"/>
    <x v="2"/>
    <n v="0"/>
    <n v="23.49"/>
    <n v="112216"/>
    <n v="0.84"/>
    <n v="0.81599999999999995"/>
    <n v="19.731599999999997"/>
    <n v="91568.255999999994"/>
  </r>
  <r>
    <x v="372"/>
    <x v="1"/>
    <x v="7"/>
    <x v="0"/>
    <s v="March 2019"/>
    <n v="10829.3"/>
    <s v="0.00 kW"/>
    <s v="0 kWh"/>
    <s v="Paid"/>
    <x v="2"/>
    <n v="0"/>
    <n v="0"/>
    <n v="0"/>
    <n v="0.84"/>
    <n v="0.81599999999999995"/>
    <n v="0"/>
    <n v="0"/>
  </r>
  <r>
    <x v="372"/>
    <x v="1"/>
    <x v="7"/>
    <x v="0"/>
    <s v="March 2019"/>
    <n v="675"/>
    <s v="27.25 kW"/>
    <s v="111,261 kWh"/>
    <s v="Paid"/>
    <x v="2"/>
    <n v="0"/>
    <n v="27.25"/>
    <n v="111261"/>
    <n v="0.84"/>
    <n v="0.81599999999999995"/>
    <n v="22.89"/>
    <n v="90788.975999999995"/>
  </r>
  <r>
    <x v="373"/>
    <x v="1"/>
    <x v="5"/>
    <x v="0"/>
    <s v="March 2019"/>
    <n v="280"/>
    <s v="0.70 kW"/>
    <s v="1,999 kWh"/>
    <s v="Paid"/>
    <x v="2"/>
    <n v="0"/>
    <n v="0.7"/>
    <n v="1999"/>
    <n v="0.84"/>
    <n v="0.81599999999999995"/>
    <n v="0.58799999999999997"/>
    <n v="1631.184"/>
  </r>
  <r>
    <x v="374"/>
    <x v="1"/>
    <x v="7"/>
    <x v="0"/>
    <s v="March 2019"/>
    <n v="9900.1"/>
    <s v="20.20 kW"/>
    <s v="156,025 kWh"/>
    <s v="Paid"/>
    <x v="2"/>
    <n v="0"/>
    <n v="20.2"/>
    <n v="156025"/>
    <n v="0.84"/>
    <n v="0.81599999999999995"/>
    <n v="16.968"/>
    <n v="127316.4"/>
  </r>
  <r>
    <x v="375"/>
    <x v="1"/>
    <x v="5"/>
    <x v="0"/>
    <s v="March 2019"/>
    <n v="2447.06"/>
    <s v="3.10 kW"/>
    <s v="22,378 kWh"/>
    <s v="Paid"/>
    <x v="2"/>
    <n v="0"/>
    <n v="3.1"/>
    <n v="22378"/>
    <n v="0.84"/>
    <n v="0.81599999999999995"/>
    <n v="2.6040000000000001"/>
    <n v="18260.448"/>
  </r>
  <r>
    <x v="376"/>
    <x v="1"/>
    <x v="5"/>
    <x v="0"/>
    <s v="March 2019"/>
    <n v="300"/>
    <s v="0.00 kW"/>
    <s v="3,503 kWh"/>
    <s v="Paid"/>
    <x v="2"/>
    <n v="0.58163763505874644"/>
    <n v="0.58163763505874644"/>
    <n v="3503"/>
    <n v="0.84"/>
    <n v="0.81599999999999995"/>
    <n v="0.48857561344934697"/>
    <n v="2858.4479999999999"/>
  </r>
  <r>
    <x v="377"/>
    <x v="1"/>
    <x v="5"/>
    <x v="0"/>
    <s v="March 2019"/>
    <n v="480"/>
    <s v="1.20 kW"/>
    <s v="4,513 kWh"/>
    <s v="Paid"/>
    <x v="2"/>
    <n v="0"/>
    <n v="1.2"/>
    <n v="4513"/>
    <n v="0.84"/>
    <n v="0.81599999999999995"/>
    <n v="1.008"/>
    <n v="3682.6079999999997"/>
  </r>
  <r>
    <x v="378"/>
    <x v="1"/>
    <x v="4"/>
    <x v="0"/>
    <s v="March 2019"/>
    <n v="3531"/>
    <s v="0.00 kW"/>
    <s v="53,466 kWh"/>
    <s v="Paid"/>
    <x v="2"/>
    <n v="8.8774872383816543"/>
    <n v="8.8774872383816543"/>
    <n v="53466"/>
    <n v="0.84"/>
    <n v="0.81599999999999995"/>
    <n v="7.4570892802405897"/>
    <n v="43628.255999999994"/>
  </r>
  <r>
    <x v="379"/>
    <x v="1"/>
    <x v="5"/>
    <x v="0"/>
    <s v="March 2019"/>
    <n v="3190"/>
    <s v="0.00 kW"/>
    <s v="35,322 kWh"/>
    <s v="Paid"/>
    <x v="2"/>
    <n v="5.8648599901641569"/>
    <n v="5.8648599901641569"/>
    <n v="35322"/>
    <n v="0.84"/>
    <n v="0.81599999999999995"/>
    <n v="4.9264823917378919"/>
    <n v="28822.751999999997"/>
  </r>
  <r>
    <x v="380"/>
    <x v="1"/>
    <x v="4"/>
    <x v="0"/>
    <s v="March 2019"/>
    <n v="256"/>
    <s v="0.16 kW"/>
    <s v="713 kWh"/>
    <s v="Paid"/>
    <x v="2"/>
    <n v="0"/>
    <n v="0.16"/>
    <n v="713"/>
    <n v="0.84"/>
    <n v="0.81599999999999995"/>
    <n v="0.13439999999999999"/>
    <n v="581.80799999999999"/>
  </r>
  <r>
    <x v="381"/>
    <x v="1"/>
    <x v="4"/>
    <x v="0"/>
    <s v="March 2019"/>
    <n v="468"/>
    <s v="0.29 kW"/>
    <s v="2,442 kWh"/>
    <s v="Paid"/>
    <x v="2"/>
    <n v="0"/>
    <n v="0.28999999999999998"/>
    <n v="2442"/>
    <n v="0.84"/>
    <n v="0.81599999999999995"/>
    <n v="0.24359999999999998"/>
    <n v="1992.6719999999998"/>
  </r>
  <r>
    <x v="382"/>
    <x v="1"/>
    <x v="6"/>
    <x v="0"/>
    <s v="March 2019"/>
    <n v="8298.65"/>
    <s v="0.00 kW"/>
    <s v="168,264 kWh"/>
    <s v="Paid"/>
    <x v="2"/>
    <n v="27.938531266207512"/>
    <n v="27.938531266207512"/>
    <n v="168264"/>
    <n v="0.84"/>
    <n v="0.81599999999999995"/>
    <n v="23.46836626361431"/>
    <n v="137303.424"/>
  </r>
  <r>
    <x v="383"/>
    <x v="1"/>
    <x v="5"/>
    <x v="0"/>
    <s v="March 2019"/>
    <n v="616"/>
    <s v="0.88 kW"/>
    <s v="4,043 kWh"/>
    <s v="Paid"/>
    <x v="2"/>
    <n v="0"/>
    <n v="0.88"/>
    <n v="4043"/>
    <n v="0.84"/>
    <n v="0.81599999999999995"/>
    <n v="0.73919999999999997"/>
    <n v="3299.0879999999997"/>
  </r>
  <r>
    <x v="384"/>
    <x v="1"/>
    <x v="7"/>
    <x v="0"/>
    <s v="July 2019"/>
    <n v="280"/>
    <s v="0.23 kW"/>
    <s v="1,393 kWh"/>
    <s v="Paid"/>
    <x v="2"/>
    <n v="0"/>
    <n v="0.23"/>
    <n v="1393"/>
    <n v="0.84"/>
    <n v="0.81599999999999995"/>
    <n v="0.19320000000000001"/>
    <n v="1136.6879999999999"/>
  </r>
  <r>
    <x v="385"/>
    <x v="1"/>
    <x v="5"/>
    <x v="0"/>
    <s v="March 2019"/>
    <n v="1550"/>
    <s v="0.00 kW"/>
    <s v="17,527 kWh"/>
    <s v="Paid"/>
    <x v="2"/>
    <n v="2.9101806536325006"/>
    <n v="2.9101806536325006"/>
    <n v="17527"/>
    <n v="0.84"/>
    <n v="0.81599999999999995"/>
    <n v="2.4445517490513002"/>
    <n v="14302.031999999999"/>
  </r>
  <r>
    <x v="386"/>
    <x v="1"/>
    <x v="5"/>
    <x v="0"/>
    <s v="March 2019"/>
    <n v="1680"/>
    <s v="2.10 kW"/>
    <s v="1,489 kWh"/>
    <s v="Paid"/>
    <x v="2"/>
    <n v="0"/>
    <n v="2.1"/>
    <n v="1489"/>
    <n v="0.84"/>
    <n v="0.81599999999999995"/>
    <n v="1.764"/>
    <n v="1215.0239999999999"/>
  </r>
  <r>
    <x v="387"/>
    <x v="1"/>
    <x v="5"/>
    <x v="0"/>
    <s v="March 2019"/>
    <n v="659.28"/>
    <s v="1.80 kW"/>
    <s v="7,486 kWh"/>
    <s v="Paid"/>
    <x v="2"/>
    <n v="0"/>
    <n v="1.8"/>
    <n v="7486"/>
    <n v="0.84"/>
    <n v="0.81599999999999995"/>
    <n v="1.512"/>
    <n v="6108.576"/>
  </r>
  <r>
    <x v="388"/>
    <x v="1"/>
    <x v="7"/>
    <x v="0"/>
    <s v="March 2019"/>
    <n v="1370"/>
    <s v="0.00 kW"/>
    <s v="15,788 kWh"/>
    <s v="Paid"/>
    <x v="2"/>
    <n v="2.6214373343726773"/>
    <n v="2.6214373343726773"/>
    <n v="15788"/>
    <n v="0.84"/>
    <n v="0.81599999999999995"/>
    <n v="2.2020073608730488"/>
    <n v="12883.008"/>
  </r>
  <r>
    <x v="389"/>
    <x v="1"/>
    <x v="7"/>
    <x v="0"/>
    <s v="March 2019"/>
    <n v="4200"/>
    <s v="18.45 kW"/>
    <s v="78,095 kWh"/>
    <s v="Paid"/>
    <x v="2"/>
    <n v="0"/>
    <n v="18.45"/>
    <n v="78095"/>
    <n v="0.84"/>
    <n v="0.81599999999999995"/>
    <n v="15.497999999999999"/>
    <n v="63725.52"/>
  </r>
  <r>
    <x v="389"/>
    <x v="1"/>
    <x v="7"/>
    <x v="0"/>
    <s v="March 2019"/>
    <n v="6905"/>
    <s v="0.00 kW"/>
    <s v="0 kWh"/>
    <s v="Paid"/>
    <x v="2"/>
    <n v="0"/>
    <n v="0"/>
    <n v="0"/>
    <n v="0.84"/>
    <n v="0.81599999999999995"/>
    <n v="0"/>
    <n v="0"/>
  </r>
  <r>
    <x v="390"/>
    <x v="1"/>
    <x v="5"/>
    <x v="0"/>
    <s v="March 2019"/>
    <n v="1634"/>
    <s v="3.32 kW"/>
    <s v="12,085 kWh"/>
    <s v="Paid"/>
    <x v="2"/>
    <n v="0"/>
    <n v="3.32"/>
    <n v="12085"/>
    <n v="0.84"/>
    <n v="0.81599999999999995"/>
    <n v="2.7887999999999997"/>
    <n v="9861.3599999999988"/>
  </r>
  <r>
    <x v="391"/>
    <x v="1"/>
    <x v="5"/>
    <x v="0"/>
    <s v="March 2019"/>
    <n v="2500"/>
    <s v="1.56 kW"/>
    <s v="7,167 kWh"/>
    <s v="Paid"/>
    <x v="2"/>
    <n v="0"/>
    <n v="1.56"/>
    <n v="7167"/>
    <n v="0.84"/>
    <n v="0.81599999999999995"/>
    <n v="1.3104"/>
    <n v="5848.2719999999999"/>
  </r>
  <r>
    <x v="392"/>
    <x v="1"/>
    <x v="5"/>
    <x v="0"/>
    <s v="March 2019"/>
    <n v="400"/>
    <s v="0.50 kW"/>
    <s v="313 kWh"/>
    <s v="Paid"/>
    <x v="2"/>
    <n v="0"/>
    <n v="0.5"/>
    <n v="313"/>
    <n v="0.84"/>
    <n v="0.81599999999999995"/>
    <n v="0.42"/>
    <n v="255.40799999999999"/>
  </r>
  <r>
    <x v="393"/>
    <x v="1"/>
    <x v="5"/>
    <x v="0"/>
    <s v="March 2019"/>
    <n v="680"/>
    <s v="1.70 kW"/>
    <s v="5,879 kWh"/>
    <s v="Paid"/>
    <x v="2"/>
    <n v="0"/>
    <n v="1.7"/>
    <n v="5879"/>
    <n v="0.84"/>
    <n v="0.81599999999999995"/>
    <n v="1.4279999999999999"/>
    <n v="4797.2640000000001"/>
  </r>
  <r>
    <x v="394"/>
    <x v="1"/>
    <x v="5"/>
    <x v="0"/>
    <s v="March 2019"/>
    <n v="1194.5999999999999"/>
    <s v="0.00 kW"/>
    <s v="0 kWh"/>
    <s v="Paid"/>
    <x v="2"/>
    <n v="0"/>
    <n v="0"/>
    <n v="0"/>
    <n v="0.84"/>
    <n v="0.81599999999999995"/>
    <n v="0"/>
    <n v="0"/>
  </r>
  <r>
    <x v="395"/>
    <x v="1"/>
    <x v="5"/>
    <x v="0"/>
    <s v="March 2019"/>
    <n v="760"/>
    <s v="1.13 kW"/>
    <s v="4,415 kWh"/>
    <s v="Paid"/>
    <x v="2"/>
    <n v="0"/>
    <n v="1.1299999999999999"/>
    <n v="4415"/>
    <n v="0.84"/>
    <n v="0.81599999999999995"/>
    <n v="0.94919999999999982"/>
    <n v="3602.64"/>
  </r>
  <r>
    <x v="396"/>
    <x v="1"/>
    <x v="5"/>
    <x v="0"/>
    <s v="March 2019"/>
    <n v="2945"/>
    <s v="0.00 kW"/>
    <s v="32,676 kWh"/>
    <s v="Paid"/>
    <x v="2"/>
    <n v="5.4255185164657718"/>
    <n v="5.4255185164657718"/>
    <n v="32676"/>
    <n v="0.84"/>
    <n v="0.81599999999999995"/>
    <n v="4.5574355538312483"/>
    <n v="26663.615999999998"/>
  </r>
  <r>
    <x v="397"/>
    <x v="1"/>
    <x v="5"/>
    <x v="0"/>
    <s v="March 2019"/>
    <n v="896"/>
    <s v="1.28 kW"/>
    <s v="5,880 kWh"/>
    <s v="Paid"/>
    <x v="2"/>
    <n v="0"/>
    <n v="1.28"/>
    <n v="5880"/>
    <n v="0.84"/>
    <n v="0.81599999999999995"/>
    <n v="1.0751999999999999"/>
    <n v="4798.08"/>
  </r>
  <r>
    <x v="398"/>
    <x v="1"/>
    <x v="5"/>
    <x v="0"/>
    <s v="March 2019"/>
    <n v="3164"/>
    <s v="6.92 kW"/>
    <s v="27,123 kWh"/>
    <s v="Paid"/>
    <x v="2"/>
    <n v="0"/>
    <n v="6.92"/>
    <n v="27123"/>
    <n v="0.84"/>
    <n v="0.81599999999999995"/>
    <n v="5.8127999999999993"/>
    <n v="22132.367999999999"/>
  </r>
  <r>
    <x v="399"/>
    <x v="1"/>
    <x v="7"/>
    <x v="0"/>
    <s v="March 2019"/>
    <n v="3430"/>
    <s v="4.90 kW"/>
    <s v="22,511 kWh"/>
    <s v="Paid"/>
    <x v="2"/>
    <n v="0"/>
    <n v="4.9000000000000004"/>
    <n v="22511"/>
    <n v="0.84"/>
    <n v="0.81599999999999995"/>
    <n v="4.1160000000000005"/>
    <n v="18368.975999999999"/>
  </r>
  <r>
    <x v="400"/>
    <x v="1"/>
    <x v="7"/>
    <x v="0"/>
    <s v="March 2019"/>
    <n v="5600"/>
    <s v="14.00 kW"/>
    <s v="56,278 kWh"/>
    <s v="Paid"/>
    <x v="2"/>
    <n v="0"/>
    <n v="14"/>
    <n v="56278"/>
    <n v="0.84"/>
    <n v="0.81599999999999995"/>
    <n v="11.76"/>
    <n v="45922.847999999998"/>
  </r>
  <r>
    <x v="401"/>
    <x v="1"/>
    <x v="7"/>
    <x v="0"/>
    <s v="March 2019"/>
    <n v="375"/>
    <s v="0.75 kW"/>
    <s v="3,446 kWh"/>
    <s v="Paid"/>
    <x v="2"/>
    <n v="0"/>
    <n v="0.75"/>
    <n v="3446"/>
    <n v="0.84"/>
    <n v="0.81599999999999995"/>
    <n v="0.63"/>
    <n v="2811.9359999999997"/>
  </r>
  <r>
    <x v="402"/>
    <x v="1"/>
    <x v="5"/>
    <x v="0"/>
    <s v="September 2020"/>
    <n v="1217.2"/>
    <s v="0.00 kW"/>
    <s v="12,172 kWh"/>
    <s v="Paid"/>
    <x v="0"/>
    <n v="2.0210371949571972"/>
    <n v="2.0210371949571972"/>
    <n v="12172"/>
    <n v="0.81599999999999995"/>
    <n v="0.84"/>
    <n v="1.6491663510850729"/>
    <n v="10224.48"/>
  </r>
  <r>
    <x v="403"/>
    <x v="1"/>
    <x v="5"/>
    <x v="0"/>
    <s v="March 2019"/>
    <n v="3260.3"/>
    <s v="2.78 kW"/>
    <s v="12,476 kWh"/>
    <s v="Paid"/>
    <x v="2"/>
    <n v="0"/>
    <n v="2.78"/>
    <n v="12476"/>
    <n v="0.84"/>
    <n v="0.81599999999999995"/>
    <n v="2.3351999999999999"/>
    <n v="10180.415999999999"/>
  </r>
  <r>
    <x v="404"/>
    <x v="1"/>
    <x v="5"/>
    <x v="0"/>
    <s v="March 2019"/>
    <n v="1010"/>
    <s v="2.43 kW"/>
    <s v="10,639 kWh"/>
    <s v="Paid"/>
    <x v="2"/>
    <n v="0"/>
    <n v="2.4300000000000002"/>
    <n v="10639"/>
    <n v="0.84"/>
    <n v="0.81599999999999995"/>
    <n v="2.0411999999999999"/>
    <n v="8681.4239999999991"/>
  </r>
  <r>
    <x v="405"/>
    <x v="1"/>
    <x v="5"/>
    <x v="0"/>
    <s v="March 2019"/>
    <n v="399"/>
    <s v="0.57 kW"/>
    <s v="2,619 kWh"/>
    <s v="Paid"/>
    <x v="2"/>
    <n v="0"/>
    <n v="0.56999999999999995"/>
    <n v="2619"/>
    <n v="0.84"/>
    <n v="0.81599999999999995"/>
    <n v="0.47879999999999995"/>
    <n v="2137.1039999999998"/>
  </r>
  <r>
    <x v="406"/>
    <x v="1"/>
    <x v="5"/>
    <x v="0"/>
    <s v="March 2019"/>
    <n v="1320"/>
    <s v="3.43 kW"/>
    <s v="12,928 kWh"/>
    <s v="Paid"/>
    <x v="2"/>
    <n v="0"/>
    <n v="3.43"/>
    <n v="12928"/>
    <n v="0.84"/>
    <n v="0.81599999999999995"/>
    <n v="2.8812000000000002"/>
    <n v="10549.248"/>
  </r>
  <r>
    <x v="407"/>
    <x v="1"/>
    <x v="6"/>
    <x v="0"/>
    <s v="March 2019"/>
    <n v="57603.3"/>
    <s v="105.66 kW"/>
    <s v="1,031,312 kWh"/>
    <s v="Paid"/>
    <x v="2"/>
    <n v="0"/>
    <n v="105.66"/>
    <n v="1031312"/>
    <n v="0.84"/>
    <n v="0.81599999999999995"/>
    <n v="88.75439999999999"/>
    <n v="841550.59199999995"/>
  </r>
  <r>
    <x v="408"/>
    <x v="1"/>
    <x v="7"/>
    <x v="0"/>
    <s v="March 2019"/>
    <n v="9900"/>
    <s v="0.00 kW"/>
    <s v="110,376 kWh"/>
    <s v="Paid"/>
    <x v="2"/>
    <n v="18.326815759989778"/>
    <n v="18.326815759989778"/>
    <n v="110376"/>
    <n v="0.84"/>
    <n v="0.81599999999999995"/>
    <n v="15.394525238391413"/>
    <n v="90066.815999999992"/>
  </r>
  <r>
    <x v="409"/>
    <x v="1"/>
    <x v="5"/>
    <x v="0"/>
    <s v="March 2019"/>
    <n v="900"/>
    <s v="1.80 kW"/>
    <s v="8,269 kWh"/>
    <s v="Paid"/>
    <x v="2"/>
    <n v="0"/>
    <n v="1.8"/>
    <n v="8269"/>
    <n v="0.84"/>
    <n v="0.81599999999999995"/>
    <n v="1.512"/>
    <n v="6747.5039999999999"/>
  </r>
  <r>
    <x v="410"/>
    <x v="1"/>
    <x v="7"/>
    <x v="0"/>
    <s v="March 2019"/>
    <n v="3177.45"/>
    <s v="9.50 kW"/>
    <s v="56,653 kWh"/>
    <s v="Paid"/>
    <x v="2"/>
    <n v="0"/>
    <n v="9.5"/>
    <n v="56653"/>
    <n v="0.84"/>
    <n v="0.81599999999999995"/>
    <n v="7.9799999999999995"/>
    <n v="46228.847999999998"/>
  </r>
  <r>
    <x v="411"/>
    <x v="1"/>
    <x v="5"/>
    <x v="0"/>
    <s v="March 2019"/>
    <n v="600"/>
    <s v="1.50 kW"/>
    <s v="4,526 kWh"/>
    <s v="Paid"/>
    <x v="2"/>
    <n v="0"/>
    <n v="1.5"/>
    <n v="4526"/>
    <n v="0.84"/>
    <n v="0.81599999999999995"/>
    <n v="1.26"/>
    <n v="3693.2159999999999"/>
  </r>
  <r>
    <x v="412"/>
    <x v="1"/>
    <x v="5"/>
    <x v="0"/>
    <s v="September 2019"/>
    <n v="1983.59"/>
    <s v="4.10 kW"/>
    <s v="18,200 kWh"/>
    <s v="Paid"/>
    <x v="2"/>
    <n v="0"/>
    <n v="4.0999999999999996"/>
    <n v="18200"/>
    <n v="0.84"/>
    <n v="0.81599999999999995"/>
    <n v="3.4439999999999995"/>
    <n v="14851.199999999999"/>
  </r>
  <r>
    <x v="413"/>
    <x v="1"/>
    <x v="5"/>
    <x v="0"/>
    <s v="March 2019"/>
    <n v="7000"/>
    <s v="14.00 kW"/>
    <s v="64,316 kWh"/>
    <s v="Paid"/>
    <x v="2"/>
    <n v="0"/>
    <n v="14"/>
    <n v="64316"/>
    <n v="0.84"/>
    <n v="0.81599999999999995"/>
    <n v="11.76"/>
    <n v="52481.856"/>
  </r>
  <r>
    <x v="414"/>
    <x v="1"/>
    <x v="5"/>
    <x v="0"/>
    <s v="March 2019"/>
    <n v="585.70000000000005"/>
    <s v="0.40 kW"/>
    <s v="11,714 kWh"/>
    <s v="Paid"/>
    <x v="2"/>
    <n v="0"/>
    <n v="0.4"/>
    <n v="11714"/>
    <n v="0.84"/>
    <n v="0.81599999999999995"/>
    <n v="0.33600000000000002"/>
    <n v="9558.6239999999998"/>
  </r>
  <r>
    <x v="415"/>
    <x v="1"/>
    <x v="5"/>
    <x v="0"/>
    <s v="March 2019"/>
    <n v="530"/>
    <s v="0.00 kW"/>
    <s v="5,989 kWh"/>
    <s v="Paid"/>
    <x v="2"/>
    <n v="0.99441273090688909"/>
    <n v="0.99441273090688909"/>
    <n v="5989"/>
    <n v="0.84"/>
    <n v="0.81599999999999995"/>
    <n v="0.83530669396178681"/>
    <n v="4887.0239999999994"/>
  </r>
  <r>
    <x v="416"/>
    <x v="1"/>
    <x v="7"/>
    <x v="0"/>
    <s v="March 2019"/>
    <n v="4070"/>
    <s v="10.47 kW"/>
    <s v="39,444 kWh"/>
    <s v="Paid"/>
    <x v="2"/>
    <n v="0"/>
    <n v="10.47"/>
    <n v="39444"/>
    <n v="0.84"/>
    <n v="0.81599999999999995"/>
    <n v="8.7948000000000004"/>
    <n v="32186.303999999996"/>
  </r>
  <r>
    <x v="417"/>
    <x v="1"/>
    <x v="4"/>
    <x v="0"/>
    <s v="March 2019"/>
    <n v="5060"/>
    <s v="13.02 kW"/>
    <s v="49,039 kWh"/>
    <s v="Paid"/>
    <x v="2"/>
    <n v="0"/>
    <n v="13.02"/>
    <n v="49039"/>
    <n v="0.84"/>
    <n v="0.81599999999999995"/>
    <n v="10.9368"/>
    <n v="40015.824000000001"/>
  </r>
  <r>
    <x v="418"/>
    <x v="1"/>
    <x v="5"/>
    <x v="0"/>
    <s v="March 2019"/>
    <n v="463.5"/>
    <s v="0.69 kW"/>
    <s v="3,304 kWh"/>
    <s v="Paid"/>
    <x v="2"/>
    <n v="0"/>
    <n v="0.69"/>
    <n v="3304"/>
    <n v="0.84"/>
    <n v="0.81599999999999995"/>
    <n v="0.57959999999999989"/>
    <n v="2696.0639999999999"/>
  </r>
  <r>
    <x v="419"/>
    <x v="1"/>
    <x v="5"/>
    <x v="0"/>
    <s v="March 2019"/>
    <n v="1880"/>
    <s v="4.70 kW"/>
    <s v="15,512 kWh"/>
    <s v="Paid"/>
    <x v="2"/>
    <n v="0"/>
    <n v="4.7"/>
    <n v="15512"/>
    <n v="0.84"/>
    <n v="0.81599999999999995"/>
    <n v="3.948"/>
    <n v="12657.791999999999"/>
  </r>
  <r>
    <x v="420"/>
    <x v="1"/>
    <x v="4"/>
    <x v="0"/>
    <s v="March 2019"/>
    <n v="670"/>
    <s v="1.34 kW"/>
    <s v="6,156 kWh"/>
    <s v="Paid"/>
    <x v="2"/>
    <n v="0"/>
    <n v="1.34"/>
    <n v="6156"/>
    <n v="0.84"/>
    <n v="0.81599999999999995"/>
    <n v="1.1255999999999999"/>
    <n v="5023.2959999999994"/>
  </r>
  <r>
    <x v="421"/>
    <x v="1"/>
    <x v="5"/>
    <x v="0"/>
    <s v="March 2019"/>
    <n v="320"/>
    <s v="0.80 kW"/>
    <s v="2,642 kWh"/>
    <s v="Paid"/>
    <x v="2"/>
    <n v="0"/>
    <n v="0.8"/>
    <n v="2642"/>
    <n v="0.84"/>
    <n v="0.81599999999999995"/>
    <n v="0.67200000000000004"/>
    <n v="2155.8719999999998"/>
  </r>
  <r>
    <x v="422"/>
    <x v="1"/>
    <x v="6"/>
    <x v="0"/>
    <s v="March 2019"/>
    <n v="51919.5"/>
    <s v="58.82 kW"/>
    <s v="519,195 kWh"/>
    <s v="Paid"/>
    <x v="2"/>
    <n v="0"/>
    <n v="58.82"/>
    <n v="519195"/>
    <n v="0.84"/>
    <n v="0.81599999999999995"/>
    <n v="49.408799999999999"/>
    <n v="423663.12"/>
  </r>
  <r>
    <x v="423"/>
    <x v="1"/>
    <x v="7"/>
    <x v="0"/>
    <s v="March 2019"/>
    <n v="9618"/>
    <s v="6.17 kW"/>
    <s v="28,176 kWh"/>
    <s v="Paid"/>
    <x v="2"/>
    <n v="0"/>
    <n v="6.17"/>
    <n v="28176"/>
    <n v="0.84"/>
    <n v="0.81599999999999995"/>
    <n v="5.1827999999999994"/>
    <n v="22991.615999999998"/>
  </r>
  <r>
    <x v="424"/>
    <x v="1"/>
    <x v="7"/>
    <x v="0"/>
    <s v="March 2019"/>
    <n v="24304"/>
    <s v="34.72 kW"/>
    <s v="159,504 kWh"/>
    <s v="Paid"/>
    <x v="2"/>
    <n v="0"/>
    <n v="34.72"/>
    <n v="159504"/>
    <n v="0.84"/>
    <n v="0.81599999999999995"/>
    <n v="29.1648"/>
    <n v="130155.264"/>
  </r>
  <r>
    <x v="425"/>
    <x v="1"/>
    <x v="5"/>
    <x v="0"/>
    <s v="March 2019"/>
    <n v="2425.1"/>
    <s v="4.90 kW"/>
    <s v="24,714 kWh"/>
    <s v="Paid"/>
    <x v="2"/>
    <n v="0"/>
    <n v="4.9000000000000004"/>
    <n v="24714"/>
    <n v="0.84"/>
    <n v="0.81599999999999995"/>
    <n v="4.1160000000000005"/>
    <n v="20166.624"/>
  </r>
  <r>
    <x v="426"/>
    <x v="1"/>
    <x v="7"/>
    <x v="0"/>
    <s v="March 2019"/>
    <n v="8273"/>
    <s v="19.19 kW"/>
    <s v="70,109 kWh"/>
    <s v="Paid"/>
    <x v="2"/>
    <n v="0"/>
    <n v="19.190000000000001"/>
    <n v="70109"/>
    <n v="0.84"/>
    <n v="0.81599999999999995"/>
    <n v="16.119600000000002"/>
    <n v="57208.943999999996"/>
  </r>
  <r>
    <x v="427"/>
    <x v="1"/>
    <x v="7"/>
    <x v="0"/>
    <s v="March 2019"/>
    <n v="275"/>
    <s v="0.00 kW"/>
    <s v="3,104 kWh"/>
    <s v="Paid"/>
    <x v="2"/>
    <n v="0.51538773029470419"/>
    <n v="0.51538773029470419"/>
    <n v="3104"/>
    <n v="0.84"/>
    <n v="0.81599999999999995"/>
    <n v="0.4329256934475515"/>
    <n v="2532.864"/>
  </r>
  <r>
    <x v="428"/>
    <x v="1"/>
    <x v="5"/>
    <x v="0"/>
    <s v="March 2019"/>
    <n v="480"/>
    <s v="1.20 kW"/>
    <s v="3,974 kWh"/>
    <s v="Paid"/>
    <x v="2"/>
    <n v="0"/>
    <n v="1.2"/>
    <n v="3974"/>
    <n v="0.84"/>
    <n v="0.81599999999999995"/>
    <n v="1.008"/>
    <n v="3242.7839999999997"/>
  </r>
  <r>
    <x v="429"/>
    <x v="1"/>
    <x v="5"/>
    <x v="0"/>
    <s v="March 2019"/>
    <n v="3015.02"/>
    <s v="10.90 kW"/>
    <s v="85,187 kWh"/>
    <s v="Paid"/>
    <x v="2"/>
    <n v="0"/>
    <n v="10.9"/>
    <n v="85187"/>
    <n v="0.84"/>
    <n v="0.81599999999999995"/>
    <n v="9.1560000000000006"/>
    <n v="69512.59199999999"/>
  </r>
  <r>
    <x v="430"/>
    <x v="1"/>
    <x v="5"/>
    <x v="0"/>
    <s v="March 2019"/>
    <n v="2420"/>
    <s v="1.77 kW"/>
    <s v="8,123 kWh"/>
    <s v="Paid"/>
    <x v="2"/>
    <n v="0"/>
    <n v="1.77"/>
    <n v="8123"/>
    <n v="0.84"/>
    <n v="0.81599999999999995"/>
    <n v="1.4867999999999999"/>
    <n v="6628.3679999999995"/>
  </r>
  <r>
    <x v="431"/>
    <x v="1"/>
    <x v="5"/>
    <x v="0"/>
    <s v="July 2019"/>
    <n v="4280"/>
    <s v="8.56 kW"/>
    <s v="39,324 kWh"/>
    <s v="Paid"/>
    <x v="2"/>
    <n v="0"/>
    <n v="8.56"/>
    <n v="39324"/>
    <n v="0.84"/>
    <n v="0.81599999999999995"/>
    <n v="7.1904000000000003"/>
    <n v="32088.383999999998"/>
  </r>
  <r>
    <x v="432"/>
    <x v="1"/>
    <x v="5"/>
    <x v="0"/>
    <s v="March 2019"/>
    <n v="800"/>
    <s v="1.02 kW"/>
    <s v="3,687 kWh"/>
    <s v="Paid"/>
    <x v="2"/>
    <n v="0"/>
    <n v="1.02"/>
    <n v="3687"/>
    <n v="0.84"/>
    <n v="0.81599999999999995"/>
    <n v="0.85680000000000001"/>
    <n v="3008.5919999999996"/>
  </r>
  <r>
    <x v="433"/>
    <x v="1"/>
    <x v="5"/>
    <x v="0"/>
    <s v="March 2019"/>
    <n v="3687.4"/>
    <s v="7.07 kW"/>
    <s v="34,921 kWh"/>
    <s v="Paid"/>
    <x v="2"/>
    <n v="0"/>
    <n v="7.07"/>
    <n v="34921"/>
    <n v="0.84"/>
    <n v="0.81599999999999995"/>
    <n v="5.9387999999999996"/>
    <n v="28495.535999999996"/>
  </r>
  <r>
    <x v="434"/>
    <x v="1"/>
    <x v="7"/>
    <x v="0"/>
    <s v="March 2019"/>
    <n v="25950"/>
    <s v="39.17 kW"/>
    <s v="248,165 kWh"/>
    <s v="Paid"/>
    <x v="2"/>
    <n v="0"/>
    <n v="39.17"/>
    <n v="248165"/>
    <n v="0.84"/>
    <n v="0.81599999999999995"/>
    <n v="32.902799999999999"/>
    <n v="202502.63999999998"/>
  </r>
  <r>
    <x v="435"/>
    <x v="1"/>
    <x v="5"/>
    <x v="0"/>
    <s v="March 2019"/>
    <n v="800"/>
    <s v="0.00 kW"/>
    <s v="4,595 kWh"/>
    <s v="Paid"/>
    <x v="2"/>
    <n v="0.76295316388665135"/>
    <n v="0.76295316388665135"/>
    <n v="4595"/>
    <n v="0.84"/>
    <n v="0.81599999999999995"/>
    <n v="0.64088065766478708"/>
    <n v="3749.52"/>
  </r>
  <r>
    <x v="436"/>
    <x v="1"/>
    <x v="7"/>
    <x v="0"/>
    <s v="March 2019"/>
    <n v="2570"/>
    <s v="0.00 kW"/>
    <s v="14,427 kWh"/>
    <s v="Paid"/>
    <x v="2"/>
    <n v="2.395457082784052"/>
    <n v="2.395457082784052"/>
    <n v="14427"/>
    <n v="0.84"/>
    <n v="0.81599999999999995"/>
    <n v="2.0121839495386036"/>
    <n v="11772.431999999999"/>
  </r>
  <r>
    <x v="437"/>
    <x v="1"/>
    <x v="5"/>
    <x v="0"/>
    <s v="March 2019"/>
    <n v="1960"/>
    <s v="0.00 kW"/>
    <s v="10,912 kWh"/>
    <s v="Paid"/>
    <x v="2"/>
    <n v="1.8118269693865376"/>
    <n v="1.8118269693865376"/>
    <n v="10912"/>
    <n v="0.84"/>
    <n v="0.81599999999999995"/>
    <n v="1.5219346542846917"/>
    <n v="8904.1919999999991"/>
  </r>
  <r>
    <x v="438"/>
    <x v="1"/>
    <x v="5"/>
    <x v="0"/>
    <s v="March 2019"/>
    <n v="1830"/>
    <s v="0.00 kW"/>
    <s v="0 kWh"/>
    <s v="Paid"/>
    <x v="2"/>
    <n v="0"/>
    <n v="0"/>
    <n v="0"/>
    <n v="0.84"/>
    <n v="0.81599999999999995"/>
    <n v="0"/>
    <n v="0"/>
  </r>
  <r>
    <x v="439"/>
    <x v="1"/>
    <x v="5"/>
    <x v="0"/>
    <s v="March 2019"/>
    <n v="1515"/>
    <s v="2.72 kW"/>
    <s v="12,496 kWh"/>
    <s v="Paid"/>
    <x v="2"/>
    <n v="0"/>
    <n v="2.72"/>
    <n v="12496"/>
    <n v="0.84"/>
    <n v="0.81599999999999995"/>
    <n v="2.2848000000000002"/>
    <n v="10196.735999999999"/>
  </r>
  <r>
    <x v="440"/>
    <x v="1"/>
    <x v="7"/>
    <x v="0"/>
    <s v="March 2019"/>
    <n v="1504"/>
    <s v="1.88 kW"/>
    <s v="9,400 kWh"/>
    <s v="Paid"/>
    <x v="2"/>
    <n v="0"/>
    <n v="1.88"/>
    <n v="9400"/>
    <n v="0.84"/>
    <n v="0.81599999999999995"/>
    <n v="1.5791999999999999"/>
    <n v="7670.4"/>
  </r>
  <r>
    <x v="441"/>
    <x v="1"/>
    <x v="6"/>
    <x v="0"/>
    <s v="March 2019"/>
    <n v="9466.7999999999993"/>
    <s v="0.00 kW"/>
    <s v="94,668 kWh"/>
    <s v="Paid"/>
    <x v="2"/>
    <n v="15.718661614542222"/>
    <n v="15.718661614542222"/>
    <n v="94668"/>
    <n v="0.84"/>
    <n v="0.81599999999999995"/>
    <n v="13.203675756215466"/>
    <n v="77249.087999999989"/>
  </r>
  <r>
    <x v="442"/>
    <x v="1"/>
    <x v="6"/>
    <x v="0"/>
    <s v="March 2019"/>
    <n v="9466.7999999999993"/>
    <s v="0.00 kW"/>
    <s v="94,668 kWh"/>
    <s v="Paid"/>
    <x v="2"/>
    <n v="15.718661614542222"/>
    <n v="15.718661614542222"/>
    <n v="94668"/>
    <n v="0.84"/>
    <n v="0.81599999999999995"/>
    <n v="13.203675756215466"/>
    <n v="77249.087999999989"/>
  </r>
  <r>
    <x v="443"/>
    <x v="1"/>
    <x v="6"/>
    <x v="0"/>
    <s v="March 2019"/>
    <n v="9466.7999999999993"/>
    <s v="0.00 kW"/>
    <s v="94,668 kWh"/>
    <s v="Paid"/>
    <x v="2"/>
    <n v="15.718661614542222"/>
    <n v="15.718661614542222"/>
    <n v="94668"/>
    <n v="0.84"/>
    <n v="0.81599999999999995"/>
    <n v="13.203675756215466"/>
    <n v="77249.087999999989"/>
  </r>
  <r>
    <x v="444"/>
    <x v="1"/>
    <x v="5"/>
    <x v="0"/>
    <s v="September 2019"/>
    <n v="12220"/>
    <s v="14.30 kW"/>
    <s v="169,186 kWh"/>
    <s v="Paid"/>
    <x v="2"/>
    <n v="0"/>
    <n v="14.3"/>
    <n v="169186"/>
    <n v="0.84"/>
    <n v="0.81599999999999995"/>
    <n v="12.012"/>
    <n v="138055.77599999998"/>
  </r>
  <r>
    <x v="445"/>
    <x v="1"/>
    <x v="5"/>
    <x v="0"/>
    <s v="March 2019"/>
    <n v="350"/>
    <s v="11.39 kW"/>
    <s v="51,025 kWh"/>
    <s v="Paid"/>
    <x v="2"/>
    <n v="0"/>
    <n v="11.39"/>
    <n v="51025"/>
    <n v="0.84"/>
    <n v="0.81599999999999995"/>
    <n v="9.5676000000000005"/>
    <n v="41636.399999999994"/>
  </r>
  <r>
    <x v="445"/>
    <x v="1"/>
    <x v="5"/>
    <x v="0"/>
    <s v="March 2019"/>
    <n v="5410"/>
    <s v="0.00 kW"/>
    <s v="0 kWh"/>
    <s v="Paid"/>
    <x v="2"/>
    <n v="0"/>
    <n v="0"/>
    <n v="0"/>
    <n v="0.84"/>
    <n v="0.81599999999999995"/>
    <n v="0"/>
    <n v="0"/>
  </r>
  <r>
    <x v="446"/>
    <x v="1"/>
    <x v="7"/>
    <x v="0"/>
    <s v="March 2019"/>
    <n v="313.95"/>
    <s v="0.20 kW"/>
    <s v="6,279 kWh"/>
    <s v="Paid"/>
    <x v="2"/>
    <n v="0"/>
    <n v="0.2"/>
    <n v="6279"/>
    <n v="0.84"/>
    <n v="0.81599999999999995"/>
    <n v="0.16800000000000001"/>
    <n v="5123.6639999999998"/>
  </r>
  <r>
    <x v="447"/>
    <x v="1"/>
    <x v="7"/>
    <x v="0"/>
    <s v="March 2019"/>
    <n v="323.2"/>
    <s v="0.30 kW"/>
    <s v="6,464 kWh"/>
    <s v="Paid"/>
    <x v="2"/>
    <n v="0"/>
    <n v="0.3"/>
    <n v="6464"/>
    <n v="0.84"/>
    <n v="0.81599999999999995"/>
    <n v="0.252"/>
    <n v="5274.6239999999998"/>
  </r>
  <r>
    <x v="448"/>
    <x v="1"/>
    <x v="5"/>
    <x v="0"/>
    <s v="March 2019"/>
    <n v="4330"/>
    <s v="2.82 kW"/>
    <s v="12,947 kWh"/>
    <s v="Paid"/>
    <x v="2"/>
    <n v="0"/>
    <n v="2.82"/>
    <n v="12947"/>
    <n v="0.84"/>
    <n v="0.81599999999999995"/>
    <n v="2.3687999999999998"/>
    <n v="10564.751999999999"/>
  </r>
  <r>
    <x v="449"/>
    <x v="1"/>
    <x v="5"/>
    <x v="0"/>
    <s v="March 2019"/>
    <n v="180"/>
    <s v="0.36 kW"/>
    <s v="1,654 kWh"/>
    <s v="Paid"/>
    <x v="2"/>
    <n v="0"/>
    <n v="0.36"/>
    <n v="1654"/>
    <n v="0.84"/>
    <n v="0.81599999999999995"/>
    <n v="0.3024"/>
    <n v="1349.664"/>
  </r>
  <r>
    <x v="450"/>
    <x v="1"/>
    <x v="5"/>
    <x v="0"/>
    <s v="March 2019"/>
    <n v="9448.75"/>
    <s v="20.00 kW"/>
    <s v="118,742 kWh"/>
    <s v="Paid"/>
    <x v="2"/>
    <n v="0"/>
    <n v="20"/>
    <n v="118742"/>
    <n v="0.84"/>
    <n v="0.81599999999999995"/>
    <n v="16.8"/>
    <n v="96893.471999999994"/>
  </r>
  <r>
    <x v="451"/>
    <x v="1"/>
    <x v="5"/>
    <x v="0"/>
    <s v="March 2019"/>
    <n v="14148.9"/>
    <s v="33.90 kW"/>
    <s v="163,471 kWh"/>
    <s v="Paid"/>
    <x v="2"/>
    <n v="0"/>
    <n v="33.9"/>
    <n v="163471"/>
    <n v="0.84"/>
    <n v="0.81599999999999995"/>
    <n v="28.475999999999999"/>
    <n v="133392.33599999998"/>
  </r>
  <r>
    <x v="452"/>
    <x v="1"/>
    <x v="5"/>
    <x v="0"/>
    <s v="March 2019"/>
    <n v="880"/>
    <s v="1.10 kW"/>
    <s v="830 kWh"/>
    <s v="Paid"/>
    <x v="2"/>
    <n v="0"/>
    <n v="1.1000000000000001"/>
    <n v="830"/>
    <n v="0.84"/>
    <n v="0.81599999999999995"/>
    <n v="0.92400000000000004"/>
    <n v="677.28"/>
  </r>
  <r>
    <x v="453"/>
    <x v="1"/>
    <x v="5"/>
    <x v="0"/>
    <s v="March 2019"/>
    <n v="8200"/>
    <s v="20.50 kW"/>
    <s v="132,729 kWh"/>
    <s v="Paid"/>
    <x v="2"/>
    <n v="0"/>
    <n v="20.5"/>
    <n v="132729"/>
    <n v="0.84"/>
    <n v="0.81599999999999995"/>
    <n v="17.22"/>
    <n v="108306.86399999999"/>
  </r>
  <r>
    <x v="454"/>
    <x v="1"/>
    <x v="7"/>
    <x v="0"/>
    <s v="March 2019"/>
    <n v="4240"/>
    <s v="5.30 kW"/>
    <s v="3,599 kWh"/>
    <s v="Paid"/>
    <x v="2"/>
    <n v="0"/>
    <n v="5.3"/>
    <n v="3599"/>
    <n v="0.84"/>
    <n v="0.81599999999999995"/>
    <n v="4.452"/>
    <n v="2936.7839999999997"/>
  </r>
  <r>
    <x v="455"/>
    <x v="1"/>
    <x v="7"/>
    <x v="0"/>
    <s v="March 2019"/>
    <n v="236.5"/>
    <s v="0.50 kW"/>
    <s v="4,730 kWh"/>
    <s v="Paid"/>
    <x v="2"/>
    <n v="0"/>
    <n v="0.5"/>
    <n v="4730"/>
    <n v="0.84"/>
    <n v="0.81599999999999995"/>
    <n v="0.42"/>
    <n v="3859.68"/>
  </r>
  <r>
    <x v="456"/>
    <x v="1"/>
    <x v="5"/>
    <x v="0"/>
    <s v="September 2019"/>
    <n v="2640.6"/>
    <s v="1.82 kW"/>
    <s v="1,090 kWh"/>
    <s v="Paid"/>
    <x v="2"/>
    <n v="0"/>
    <n v="1.82"/>
    <n v="1090"/>
    <n v="0.84"/>
    <n v="0.81599999999999995"/>
    <n v="1.5287999999999999"/>
    <n v="889.43999999999994"/>
  </r>
  <r>
    <x v="457"/>
    <x v="1"/>
    <x v="5"/>
    <x v="0"/>
    <s v="March 2019"/>
    <n v="5620"/>
    <s v="12.40 kW"/>
    <s v="61,969 kWh"/>
    <s v="Paid"/>
    <x v="2"/>
    <n v="0"/>
    <n v="12.4"/>
    <n v="61969"/>
    <n v="0.84"/>
    <n v="0.81599999999999995"/>
    <n v="10.416"/>
    <n v="50566.703999999998"/>
  </r>
  <r>
    <x v="458"/>
    <x v="1"/>
    <x v="5"/>
    <x v="0"/>
    <s v="March 2019"/>
    <n v="3080"/>
    <s v="1.99 kW"/>
    <s v="9,126 kWh"/>
    <s v="Paid"/>
    <x v="2"/>
    <n v="0"/>
    <n v="1.99"/>
    <n v="9126"/>
    <n v="0.84"/>
    <n v="0.81599999999999995"/>
    <n v="1.6716"/>
    <n v="7446.8159999999998"/>
  </r>
  <r>
    <x v="459"/>
    <x v="1"/>
    <x v="7"/>
    <x v="0"/>
    <s v="March 2019"/>
    <n v="1600"/>
    <s v="4.56 kW"/>
    <s v="17,927 kWh"/>
    <s v="Paid"/>
    <x v="2"/>
    <n v="0"/>
    <n v="4.5599999999999996"/>
    <n v="17927"/>
    <n v="0.84"/>
    <n v="0.81599999999999995"/>
    <n v="3.8303999999999996"/>
    <n v="14628.431999999999"/>
  </r>
  <r>
    <x v="460"/>
    <x v="1"/>
    <x v="5"/>
    <x v="0"/>
    <s v="March 2019"/>
    <n v="480"/>
    <s v="1.20 kW"/>
    <s v="4,007 kWh"/>
    <s v="Paid"/>
    <x v="2"/>
    <n v="0"/>
    <n v="1.2"/>
    <n v="4007"/>
    <n v="0.84"/>
    <n v="0.81599999999999995"/>
    <n v="1.008"/>
    <n v="3269.712"/>
  </r>
  <r>
    <x v="461"/>
    <x v="1"/>
    <x v="5"/>
    <x v="0"/>
    <s v="March 2019"/>
    <n v="2445"/>
    <s v="1.29 kW"/>
    <s v="14,825 kWh"/>
    <s v="Paid"/>
    <x v="2"/>
    <n v="0"/>
    <n v="1.29"/>
    <n v="14825"/>
    <n v="0.84"/>
    <n v="0.81599999999999995"/>
    <n v="1.0835999999999999"/>
    <n v="12097.199999999999"/>
  </r>
  <r>
    <x v="462"/>
    <x v="1"/>
    <x v="4"/>
    <x v="0"/>
    <s v="March 2019"/>
    <n v="8167.9"/>
    <s v="0.00 kW"/>
    <s v="81,679 kWh"/>
    <s v="Paid"/>
    <x v="2"/>
    <n v="13.561969852687225"/>
    <n v="13.561969852687225"/>
    <n v="81679"/>
    <n v="0.84"/>
    <n v="0.81599999999999995"/>
    <n v="11.392054676257269"/>
    <n v="66650.063999999998"/>
  </r>
  <r>
    <x v="463"/>
    <x v="1"/>
    <x v="5"/>
    <x v="0"/>
    <s v="August 2021"/>
    <n v="1122.26"/>
    <s v="0.09 kW"/>
    <s v="54 kWh"/>
    <s v="Paid"/>
    <x v="1"/>
    <n v="0"/>
    <n v="0.09"/>
    <n v="54"/>
    <n v="0.81599999999999995"/>
    <n v="0.84"/>
    <n v="7.3439999999999991E-2"/>
    <n v="45.36"/>
  </r>
  <r>
    <x v="464"/>
    <x v="1"/>
    <x v="5"/>
    <x v="0"/>
    <s v="March 2019"/>
    <n v="7326"/>
    <s v="14.44 kW"/>
    <s v="66,397 kWh"/>
    <s v="Paid"/>
    <x v="2"/>
    <n v="0"/>
    <n v="14.44"/>
    <n v="66397"/>
    <n v="0.84"/>
    <n v="0.81599999999999995"/>
    <n v="12.1296"/>
    <n v="54179.951999999997"/>
  </r>
  <r>
    <x v="465"/>
    <x v="1"/>
    <x v="5"/>
    <x v="0"/>
    <s v="September 2019"/>
    <n v="764.18"/>
    <s v="1.63 kW"/>
    <s v="6,960 kWh"/>
    <s v="Paid"/>
    <x v="2"/>
    <n v="0"/>
    <n v="1.63"/>
    <n v="6960"/>
    <n v="0.84"/>
    <n v="0.81599999999999995"/>
    <n v="1.3691999999999998"/>
    <n v="5679.36"/>
  </r>
  <r>
    <x v="466"/>
    <x v="1"/>
    <x v="6"/>
    <x v="0"/>
    <s v="March 2019"/>
    <n v="6156.25"/>
    <s v="12.90 kW"/>
    <s v="122,391 kWh"/>
    <s v="Paid"/>
    <x v="2"/>
    <n v="0"/>
    <n v="12.9"/>
    <n v="122391"/>
    <n v="0.84"/>
    <n v="0.81599999999999995"/>
    <n v="10.836"/>
    <n v="99871.055999999997"/>
  </r>
  <r>
    <x v="467"/>
    <x v="1"/>
    <x v="5"/>
    <x v="0"/>
    <s v="March 2019"/>
    <n v="2480"/>
    <s v="6.20 kW"/>
    <s v="28,646 kWh"/>
    <s v="Paid"/>
    <x v="2"/>
    <n v="0"/>
    <n v="6.2"/>
    <n v="28646"/>
    <n v="0.84"/>
    <n v="0.81599999999999995"/>
    <n v="5.2080000000000002"/>
    <n v="23375.135999999999"/>
  </r>
  <r>
    <x v="468"/>
    <x v="1"/>
    <x v="7"/>
    <x v="0"/>
    <s v="March 2019"/>
    <n v="120"/>
    <s v="0.34 kW"/>
    <s v="2,985 kWh"/>
    <s v="Paid"/>
    <x v="2"/>
    <n v="0"/>
    <n v="0.34"/>
    <n v="2985"/>
    <n v="0.84"/>
    <n v="0.81599999999999995"/>
    <n v="0.28560000000000002"/>
    <n v="2435.7599999999998"/>
  </r>
  <r>
    <x v="469"/>
    <x v="1"/>
    <x v="7"/>
    <x v="0"/>
    <s v="March 2019"/>
    <n v="1176"/>
    <s v="1.68 kW"/>
    <s v="7,718 kWh"/>
    <s v="Paid"/>
    <x v="2"/>
    <n v="0"/>
    <n v="1.68"/>
    <n v="7718"/>
    <n v="0.84"/>
    <n v="0.81599999999999995"/>
    <n v="1.4111999999999998"/>
    <n v="6297.8879999999999"/>
  </r>
  <r>
    <x v="470"/>
    <x v="1"/>
    <x v="5"/>
    <x v="0"/>
    <s v="March 2019"/>
    <n v="1980"/>
    <s v="0.00 kW"/>
    <s v="10,962 kWh"/>
    <s v="Paid"/>
    <x v="2"/>
    <n v="1.8201289624647383"/>
    <n v="1.8201289624647383"/>
    <n v="10962"/>
    <n v="0.84"/>
    <n v="0.81599999999999995"/>
    <n v="1.5289083284703802"/>
    <n v="8944.9920000000002"/>
  </r>
  <r>
    <x v="471"/>
    <x v="1"/>
    <x v="5"/>
    <x v="0"/>
    <s v="March 2019"/>
    <n v="1353"/>
    <s v="3.80 kW"/>
    <s v="16,563 kWh"/>
    <s v="Paid"/>
    <x v="2"/>
    <n v="0"/>
    <n v="3.8"/>
    <n v="16563"/>
    <n v="0.84"/>
    <n v="0.81599999999999995"/>
    <n v="3.1919999999999997"/>
    <n v="13515.407999999999"/>
  </r>
  <r>
    <x v="472"/>
    <x v="1"/>
    <x v="5"/>
    <x v="0"/>
    <s v="March 2019"/>
    <n v="1718.9"/>
    <s v="1.60 kW"/>
    <s v="10,858 kWh"/>
    <s v="Paid"/>
    <x v="2"/>
    <n v="0"/>
    <n v="1.6"/>
    <n v="10858"/>
    <n v="0.84"/>
    <n v="0.81599999999999995"/>
    <n v="1.3440000000000001"/>
    <n v="8860.1279999999988"/>
  </r>
  <r>
    <x v="473"/>
    <x v="1"/>
    <x v="7"/>
    <x v="0"/>
    <s v="March 2019"/>
    <n v="13910"/>
    <s v="8.67 kW"/>
    <s v="39,810 kWh"/>
    <s v="Paid"/>
    <x v="2"/>
    <n v="0"/>
    <n v="8.67"/>
    <n v="39810"/>
    <n v="0.84"/>
    <n v="0.81599999999999995"/>
    <n v="7.2827999999999999"/>
    <n v="32484.959999999999"/>
  </r>
  <r>
    <x v="474"/>
    <x v="1"/>
    <x v="5"/>
    <x v="0"/>
    <s v="March 2019"/>
    <n v="3950"/>
    <s v="0.00 kW"/>
    <s v="43,798 kWh"/>
    <s v="Paid"/>
    <x v="2"/>
    <n v="7.2722138567807528"/>
    <n v="7.2722138567807528"/>
    <n v="43798"/>
    <n v="0.84"/>
    <n v="0.81599999999999995"/>
    <n v="6.1086596396958326"/>
    <n v="35739.167999999998"/>
  </r>
  <r>
    <x v="475"/>
    <x v="1"/>
    <x v="5"/>
    <x v="0"/>
    <s v="November 2019"/>
    <n v="1148.51"/>
    <s v="0.00 kW"/>
    <s v="17,127 kWh"/>
    <s v="Paid"/>
    <x v="2"/>
    <n v="2.8437647090068943"/>
    <n v="2.8437647090068943"/>
    <n v="17127"/>
    <n v="0.84"/>
    <n v="0.81599999999999995"/>
    <n v="2.3887623555657913"/>
    <n v="13975.632"/>
  </r>
  <r>
    <x v="476"/>
    <x v="1"/>
    <x v="7"/>
    <x v="0"/>
    <s v="July 2019"/>
    <n v="23051"/>
    <s v="33.17 kW"/>
    <s v="152,382 kWh"/>
    <s v="Paid"/>
    <x v="2"/>
    <n v="0"/>
    <n v="33.17"/>
    <n v="152382"/>
    <n v="0.84"/>
    <n v="0.81599999999999995"/>
    <n v="27.8628"/>
    <n v="124343.71199999998"/>
  </r>
  <r>
    <x v="477"/>
    <x v="1"/>
    <x v="5"/>
    <x v="0"/>
    <s v="March 2019"/>
    <n v="2887.5"/>
    <s v="6.50 kW"/>
    <s v="29,861 kWh"/>
    <s v="Paid"/>
    <x v="2"/>
    <n v="0"/>
    <n v="6.5"/>
    <n v="29861"/>
    <n v="0.84"/>
    <n v="0.81599999999999995"/>
    <n v="5.46"/>
    <n v="24366.575999999997"/>
  </r>
  <r>
    <x v="478"/>
    <x v="1"/>
    <x v="5"/>
    <x v="0"/>
    <s v="March 2019"/>
    <n v="3810"/>
    <s v="8.40 kW"/>
    <s v="41,170 kWh"/>
    <s v="Paid"/>
    <x v="2"/>
    <n v="0"/>
    <n v="8.4"/>
    <n v="41170"/>
    <n v="0.84"/>
    <n v="0.81599999999999995"/>
    <n v="7.056"/>
    <n v="33594.720000000001"/>
  </r>
  <r>
    <x v="479"/>
    <x v="1"/>
    <x v="5"/>
    <x v="0"/>
    <s v="March 2019"/>
    <n v="1072.2"/>
    <s v="0.00 kW"/>
    <s v="21,444 kWh"/>
    <s v="Paid"/>
    <x v="2"/>
    <n v="3.5605587913787491"/>
    <n v="3.5605587913787491"/>
    <n v="21444"/>
    <n v="0.84"/>
    <n v="0.81599999999999995"/>
    <n v="2.9908693847581493"/>
    <n v="17498.304"/>
  </r>
  <r>
    <x v="480"/>
    <x v="1"/>
    <x v="5"/>
    <x v="0"/>
    <s v="March 2019"/>
    <n v="0"/>
    <s v="0.00 kW"/>
    <s v="0 kWh"/>
    <s v="Paid"/>
    <x v="2"/>
    <n v="0"/>
    <n v="0"/>
    <n v="0"/>
    <n v="0.84"/>
    <n v="0.81599999999999995"/>
    <n v="0"/>
    <n v="0"/>
  </r>
  <r>
    <x v="481"/>
    <x v="1"/>
    <x v="5"/>
    <x v="0"/>
    <s v="March 2019"/>
    <n v="2870"/>
    <s v="0.00 kW"/>
    <s v="0 kWh"/>
    <s v="Paid"/>
    <x v="2"/>
    <n v="0"/>
    <n v="0"/>
    <n v="0"/>
    <n v="0.84"/>
    <n v="0.81599999999999995"/>
    <n v="0"/>
    <n v="0"/>
  </r>
  <r>
    <x v="482"/>
    <x v="1"/>
    <x v="5"/>
    <x v="0"/>
    <s v="February 2021"/>
    <n v="4510.6000000000004"/>
    <s v="0.00 kW"/>
    <s v="45,106 kWh"/>
    <s v="Paid"/>
    <x v="1"/>
    <n v="7.489393995706485"/>
    <n v="7.489393995706485"/>
    <n v="45106"/>
    <n v="0.81599999999999995"/>
    <n v="0.84"/>
    <n v="6.1113455004964914"/>
    <n v="37889.040000000001"/>
  </r>
  <r>
    <x v="483"/>
    <x v="1"/>
    <x v="5"/>
    <x v="0"/>
    <s v="March 2019"/>
    <n v="1085"/>
    <s v="0.68 kW"/>
    <s v="3,129 kWh"/>
    <s v="Paid"/>
    <x v="2"/>
    <n v="0"/>
    <n v="0.68"/>
    <n v="3129"/>
    <n v="0.84"/>
    <n v="0.81599999999999995"/>
    <n v="0.57120000000000004"/>
    <n v="2553.2639999999997"/>
  </r>
  <r>
    <x v="484"/>
    <x v="1"/>
    <x v="5"/>
    <x v="0"/>
    <s v="March 2019"/>
    <n v="1112.45"/>
    <s v="0.80 kW"/>
    <s v="22,249 kWh"/>
    <s v="Paid"/>
    <x v="2"/>
    <n v="0"/>
    <n v="0.8"/>
    <n v="22249"/>
    <n v="0.84"/>
    <n v="0.81599999999999995"/>
    <n v="0.67200000000000004"/>
    <n v="18155.183999999997"/>
  </r>
  <r>
    <x v="485"/>
    <x v="1"/>
    <x v="7"/>
    <x v="0"/>
    <s v="March 2019"/>
    <n v="3076"/>
    <s v="5.23 kW"/>
    <s v="34,544 kWh"/>
    <s v="Paid"/>
    <x v="2"/>
    <n v="0"/>
    <n v="5.23"/>
    <n v="34544"/>
    <n v="0.84"/>
    <n v="0.81599999999999995"/>
    <n v="4.3932000000000002"/>
    <n v="28187.903999999999"/>
  </r>
  <r>
    <x v="486"/>
    <x v="1"/>
    <x v="7"/>
    <x v="0"/>
    <s v="March 2019"/>
    <n v="2360"/>
    <s v="5.90 kW"/>
    <s v="23,743 kWh"/>
    <s v="Paid"/>
    <x v="2"/>
    <n v="0"/>
    <n v="5.9"/>
    <n v="23743"/>
    <n v="0.84"/>
    <n v="0.81599999999999995"/>
    <n v="4.9560000000000004"/>
    <n v="19374.288"/>
  </r>
  <r>
    <x v="487"/>
    <x v="1"/>
    <x v="5"/>
    <x v="0"/>
    <s v="March 2019"/>
    <n v="3040.75"/>
    <s v="2.30 kW"/>
    <s v="1,385 kWh"/>
    <s v="Paid"/>
    <x v="2"/>
    <n v="0"/>
    <n v="2.2999999999999998"/>
    <n v="1385"/>
    <n v="0.84"/>
    <n v="0.81599999999999995"/>
    <n v="1.9319999999999997"/>
    <n v="1130.1599999999999"/>
  </r>
  <r>
    <x v="488"/>
    <x v="1"/>
    <x v="7"/>
    <x v="0"/>
    <s v="March 2019"/>
    <n v="490"/>
    <s v="0.70 kW"/>
    <s v="3,216 kWh"/>
    <s v="Paid"/>
    <x v="2"/>
    <n v="0"/>
    <n v="0.7"/>
    <n v="3216"/>
    <n v="0.84"/>
    <n v="0.81599999999999995"/>
    <n v="0.58799999999999997"/>
    <n v="2624.2559999999999"/>
  </r>
  <r>
    <x v="489"/>
    <x v="1"/>
    <x v="5"/>
    <x v="0"/>
    <s v="March 2019"/>
    <n v="5930"/>
    <s v="13.23 kW"/>
    <s v="40,773 kWh"/>
    <s v="Paid"/>
    <x v="2"/>
    <n v="0"/>
    <n v="13.23"/>
    <n v="40773"/>
    <n v="0.84"/>
    <n v="0.81599999999999995"/>
    <n v="11.113199999999999"/>
    <n v="33270.767999999996"/>
  </r>
  <r>
    <x v="490"/>
    <x v="1"/>
    <x v="5"/>
    <x v="0"/>
    <s v="March 2019"/>
    <n v="2240"/>
    <s v="5.60 kW"/>
    <s v="20,448 kWh"/>
    <s v="Paid"/>
    <x v="2"/>
    <n v="0"/>
    <n v="5.6"/>
    <n v="20448"/>
    <n v="0.84"/>
    <n v="0.81599999999999995"/>
    <n v="4.7039999999999997"/>
    <n v="16685.567999999999"/>
  </r>
  <r>
    <x v="491"/>
    <x v="1"/>
    <x v="6"/>
    <x v="0"/>
    <s v="March 2019"/>
    <n v="4440"/>
    <s v="0.00 kW"/>
    <s v="0 kWh"/>
    <s v="Paid"/>
    <x v="2"/>
    <n v="0"/>
    <n v="0"/>
    <n v="0"/>
    <n v="0.84"/>
    <n v="0.81599999999999995"/>
    <n v="0"/>
    <n v="0"/>
  </r>
  <r>
    <x v="492"/>
    <x v="1"/>
    <x v="7"/>
    <x v="0"/>
    <s v="March 2019"/>
    <n v="5010"/>
    <s v="2.26 kW"/>
    <s v="25,924 kWh"/>
    <s v="Paid"/>
    <x v="2"/>
    <n v="0"/>
    <n v="2.2599999999999998"/>
    <n v="25924"/>
    <n v="0.84"/>
    <n v="0.81599999999999995"/>
    <n v="1.8983999999999996"/>
    <n v="21153.984"/>
  </r>
  <r>
    <x v="493"/>
    <x v="1"/>
    <x v="5"/>
    <x v="0"/>
    <s v="March 2019"/>
    <n v="6565"/>
    <s v="15.04 kW"/>
    <s v="63,484 kWh"/>
    <s v="Paid"/>
    <x v="2"/>
    <n v="0"/>
    <n v="15.04"/>
    <n v="63484"/>
    <n v="0.84"/>
    <n v="0.81599999999999995"/>
    <n v="12.633599999999999"/>
    <n v="51802.943999999996"/>
  </r>
  <r>
    <x v="494"/>
    <x v="1"/>
    <x v="5"/>
    <x v="0"/>
    <s v="March 2019"/>
    <n v="905.48"/>
    <s v="0.68 kW"/>
    <s v="679 kWh"/>
    <s v="Paid"/>
    <x v="2"/>
    <n v="0"/>
    <n v="0.68"/>
    <n v="679"/>
    <n v="0.84"/>
    <n v="0.81599999999999995"/>
    <n v="0.57120000000000004"/>
    <n v="554.06399999999996"/>
  </r>
  <r>
    <x v="495"/>
    <x v="1"/>
    <x v="5"/>
    <x v="0"/>
    <s v="November 2019"/>
    <n v="13799.3"/>
    <s v="8.74 kW"/>
    <s v="5,596 kWh"/>
    <s v="Paid"/>
    <x v="2"/>
    <n v="0"/>
    <n v="8.74"/>
    <n v="5596"/>
    <n v="0.84"/>
    <n v="0.81599999999999995"/>
    <n v="7.3415999999999997"/>
    <n v="4566.3359999999993"/>
  </r>
  <r>
    <x v="496"/>
    <x v="1"/>
    <x v="5"/>
    <x v="0"/>
    <s v="March 2019"/>
    <n v="786"/>
    <s v="0.58 kW"/>
    <s v="2,673 kWh"/>
    <s v="Paid"/>
    <x v="2"/>
    <n v="0"/>
    <n v="0.57999999999999996"/>
    <n v="2673"/>
    <n v="0.84"/>
    <n v="0.81599999999999995"/>
    <n v="0.48719999999999997"/>
    <n v="2181.1679999999997"/>
  </r>
  <r>
    <x v="497"/>
    <x v="1"/>
    <x v="5"/>
    <x v="0"/>
    <s v="March 2019"/>
    <n v="2560"/>
    <s v="6.40 kW"/>
    <s v="21,371 kWh"/>
    <s v="Paid"/>
    <x v="2"/>
    <n v="0"/>
    <n v="6.4"/>
    <n v="21371"/>
    <n v="0.84"/>
    <n v="0.81599999999999995"/>
    <n v="5.3760000000000003"/>
    <n v="17438.735999999997"/>
  </r>
  <r>
    <x v="498"/>
    <x v="1"/>
    <x v="7"/>
    <x v="0"/>
    <s v="March 2019"/>
    <n v="620"/>
    <s v="0.50 kW"/>
    <s v="12,400 kWh"/>
    <s v="Paid"/>
    <x v="2"/>
    <n v="0"/>
    <n v="0.5"/>
    <n v="12400"/>
    <n v="0.84"/>
    <n v="0.81599999999999995"/>
    <n v="0.42"/>
    <n v="10118.4"/>
  </r>
  <r>
    <x v="499"/>
    <x v="1"/>
    <x v="7"/>
    <x v="0"/>
    <s v="March 2019"/>
    <n v="1341.6"/>
    <s v="1.68 kW"/>
    <s v="6,706 kWh"/>
    <s v="Paid"/>
    <x v="2"/>
    <n v="0"/>
    <n v="1.68"/>
    <n v="6706"/>
    <n v="0.84"/>
    <n v="0.81599999999999995"/>
    <n v="1.4111999999999998"/>
    <n v="5472.0959999999995"/>
  </r>
  <r>
    <x v="500"/>
    <x v="1"/>
    <x v="6"/>
    <x v="0"/>
    <s v="December 2019"/>
    <n v="84798.7"/>
    <s v="0.00 kW"/>
    <s v="847,987 kWh"/>
    <s v="Paid"/>
    <x v="2"/>
    <n v="140.79964408808485"/>
    <n v="140.79964408808485"/>
    <n v="847987"/>
    <n v="0.84"/>
    <n v="0.81599999999999995"/>
    <n v="118.27170103399126"/>
    <n v="691957.39199999999"/>
  </r>
  <r>
    <x v="501"/>
    <x v="1"/>
    <x v="5"/>
    <x v="0"/>
    <s v="March 2019"/>
    <n v="1729.5"/>
    <s v="4.50 kW"/>
    <s v="16,992 kWh"/>
    <s v="Paid"/>
    <x v="2"/>
    <n v="0"/>
    <n v="4.5"/>
    <n v="16992"/>
    <n v="0.84"/>
    <n v="0.81599999999999995"/>
    <n v="3.78"/>
    <n v="13865.472"/>
  </r>
  <r>
    <x v="502"/>
    <x v="1"/>
    <x v="5"/>
    <x v="0"/>
    <s v="March 2019"/>
    <n v="8221.2000000000007"/>
    <s v="2.54 kW"/>
    <s v="28,007 kWh"/>
    <s v="Paid"/>
    <x v="2"/>
    <n v="0"/>
    <n v="2.54"/>
    <n v="28007"/>
    <n v="0.84"/>
    <n v="0.81599999999999995"/>
    <n v="2.1335999999999999"/>
    <n v="22853.712"/>
  </r>
  <r>
    <x v="503"/>
    <x v="1"/>
    <x v="5"/>
    <x v="0"/>
    <s v="March 2019"/>
    <n v="500"/>
    <s v="0.31 kW"/>
    <s v="1,433 kWh"/>
    <s v="Paid"/>
    <x v="2"/>
    <n v="0"/>
    <n v="0.31"/>
    <n v="1433"/>
    <n v="0.84"/>
    <n v="0.81599999999999995"/>
    <n v="0.26039999999999996"/>
    <n v="1169.328"/>
  </r>
  <r>
    <x v="504"/>
    <x v="1"/>
    <x v="5"/>
    <x v="0"/>
    <s v="February 2020"/>
    <n v="7864"/>
    <s v="9.83 kW"/>
    <s v="68,970 kWh"/>
    <s v="Paid"/>
    <x v="0"/>
    <n v="0"/>
    <n v="9.83"/>
    <n v="68970"/>
    <n v="0.81599999999999995"/>
    <n v="0.84"/>
    <n v="8.0212799999999991"/>
    <n v="57934.799999999996"/>
  </r>
  <r>
    <x v="505"/>
    <x v="1"/>
    <x v="6"/>
    <x v="0"/>
    <s v="March 2019"/>
    <n v="1076.45"/>
    <s v="0.00 kW"/>
    <s v="13,974 kWh"/>
    <s v="Paid"/>
    <x v="2"/>
    <n v="2.320241025495553"/>
    <n v="2.320241025495553"/>
    <n v="13974"/>
    <n v="0.84"/>
    <n v="0.81599999999999995"/>
    <n v="1.9490024614162644"/>
    <n v="11402.784"/>
  </r>
  <r>
    <x v="506"/>
    <x v="1"/>
    <x v="5"/>
    <x v="0"/>
    <s v="March 2019"/>
    <n v="330"/>
    <s v="0.00 kW"/>
    <s v="3,654 kWh"/>
    <s v="Paid"/>
    <x v="2"/>
    <n v="0.60670965415491274"/>
    <n v="0.60670965415491274"/>
    <n v="3654"/>
    <n v="0.84"/>
    <n v="0.81599999999999995"/>
    <n v="0.50963610949012672"/>
    <n v="2981.6639999999998"/>
  </r>
  <r>
    <x v="507"/>
    <x v="1"/>
    <x v="7"/>
    <x v="0"/>
    <s v="March 2019"/>
    <n v="640"/>
    <s v="1.60 kW"/>
    <s v="6,476 kWh"/>
    <s v="Paid"/>
    <x v="2"/>
    <n v="0"/>
    <n v="1.6"/>
    <n v="6476"/>
    <n v="0.84"/>
    <n v="0.81599999999999995"/>
    <n v="1.3440000000000001"/>
    <n v="5284.4159999999993"/>
  </r>
  <r>
    <x v="508"/>
    <x v="1"/>
    <x v="5"/>
    <x v="0"/>
    <s v="January 2020"/>
    <n v="2366"/>
    <s v="3.38 kW"/>
    <s v="15,527 kWh"/>
    <s v="Paid"/>
    <x v="0"/>
    <n v="0"/>
    <n v="3.38"/>
    <n v="15527"/>
    <n v="0.81599999999999995"/>
    <n v="0.84"/>
    <n v="2.7580799999999996"/>
    <n v="13042.68"/>
  </r>
  <r>
    <x v="509"/>
    <x v="1"/>
    <x v="5"/>
    <x v="0"/>
    <s v="August 2020"/>
    <n v="1148"/>
    <s v="1.64 kW"/>
    <s v="7,534 kWh"/>
    <s v="Paid"/>
    <x v="0"/>
    <n v="0"/>
    <n v="1.64"/>
    <n v="7534"/>
    <n v="0.81599999999999995"/>
    <n v="0.84"/>
    <n v="1.3382399999999999"/>
    <n v="6328.5599999999995"/>
  </r>
  <r>
    <x v="510"/>
    <x v="1"/>
    <x v="5"/>
    <x v="0"/>
    <s v="March 2019"/>
    <n v="8558.5499999999993"/>
    <s v="21.83 kW"/>
    <s v="135,347 kWh"/>
    <s v="Paid"/>
    <x v="2"/>
    <n v="0"/>
    <n v="21.83"/>
    <n v="135347"/>
    <n v="0.84"/>
    <n v="0.81599999999999995"/>
    <n v="18.337199999999999"/>
    <n v="110443.15199999999"/>
  </r>
  <r>
    <x v="511"/>
    <x v="1"/>
    <x v="6"/>
    <x v="0"/>
    <s v="March 2019"/>
    <n v="3370"/>
    <s v="0.00 kW"/>
    <s v="0 kWh"/>
    <s v="Paid"/>
    <x v="2"/>
    <n v="0"/>
    <n v="0"/>
    <n v="0"/>
    <n v="0.84"/>
    <n v="0.81599999999999995"/>
    <n v="0"/>
    <n v="0"/>
  </r>
  <r>
    <x v="512"/>
    <x v="1"/>
    <x v="7"/>
    <x v="0"/>
    <s v="March 2019"/>
    <n v="1372"/>
    <s v="1.72 kW"/>
    <s v="9,419 kWh"/>
    <s v="Paid"/>
    <x v="2"/>
    <n v="0"/>
    <n v="1.72"/>
    <n v="9419"/>
    <n v="0.84"/>
    <n v="0.81599999999999995"/>
    <n v="1.4447999999999999"/>
    <n v="7685.9039999999995"/>
  </r>
  <r>
    <x v="513"/>
    <x v="1"/>
    <x v="5"/>
    <x v="0"/>
    <s v="March 2019"/>
    <n v="1240"/>
    <s v="3.10 kW"/>
    <s v="10,354 kWh"/>
    <s v="Paid"/>
    <x v="2"/>
    <n v="0"/>
    <n v="3.1"/>
    <n v="10354"/>
    <n v="0.84"/>
    <n v="0.81599999999999995"/>
    <n v="2.6040000000000001"/>
    <n v="8448.8639999999996"/>
  </r>
  <r>
    <x v="514"/>
    <x v="1"/>
    <x v="5"/>
    <x v="0"/>
    <s v="March 2019"/>
    <n v="2600"/>
    <s v="1.62 kW"/>
    <s v="7,453 kWh"/>
    <s v="Paid"/>
    <x v="2"/>
    <n v="0"/>
    <n v="1.62"/>
    <n v="7453"/>
    <n v="0.84"/>
    <n v="0.81599999999999995"/>
    <n v="1.3608"/>
    <n v="6081.6479999999992"/>
  </r>
  <r>
    <x v="515"/>
    <x v="1"/>
    <x v="5"/>
    <x v="0"/>
    <s v="March 2019"/>
    <n v="1680"/>
    <s v="4.20 kW"/>
    <s v="15,075 kWh"/>
    <s v="Paid"/>
    <x v="2"/>
    <n v="0"/>
    <n v="4.2"/>
    <n v="15075"/>
    <n v="0.84"/>
    <n v="0.81599999999999995"/>
    <n v="3.528"/>
    <n v="12301.199999999999"/>
  </r>
  <r>
    <x v="516"/>
    <x v="1"/>
    <x v="5"/>
    <x v="0"/>
    <s v="March 2019"/>
    <n v="400"/>
    <s v="0.25 kW"/>
    <s v="1,147 kWh"/>
    <s v="Paid"/>
    <x v="2"/>
    <n v="0"/>
    <n v="0.25"/>
    <n v="1147"/>
    <n v="0.84"/>
    <n v="0.81599999999999995"/>
    <n v="0.21"/>
    <n v="935.95199999999988"/>
  </r>
  <r>
    <x v="517"/>
    <x v="1"/>
    <x v="5"/>
    <x v="0"/>
    <s v="March 2019"/>
    <n v="7750"/>
    <s v="15.50 kW"/>
    <s v="71,207 kWh"/>
    <s v="Paid"/>
    <x v="2"/>
    <n v="0"/>
    <n v="15.5"/>
    <n v="71207"/>
    <n v="0.84"/>
    <n v="0.81599999999999995"/>
    <n v="13.02"/>
    <n v="58104.911999999997"/>
  </r>
  <r>
    <x v="518"/>
    <x v="1"/>
    <x v="5"/>
    <x v="0"/>
    <s v="March 2019"/>
    <n v="905.48"/>
    <s v="0.68 kW"/>
    <s v="679 kWh"/>
    <s v="Paid"/>
    <x v="2"/>
    <n v="0"/>
    <n v="0.68"/>
    <n v="679"/>
    <n v="0.84"/>
    <n v="0.81599999999999995"/>
    <n v="0.57120000000000004"/>
    <n v="554.06399999999996"/>
  </r>
  <r>
    <x v="519"/>
    <x v="1"/>
    <x v="5"/>
    <x v="0"/>
    <s v="March 2019"/>
    <n v="795"/>
    <s v="0.49 kW"/>
    <s v="2,269 kWh"/>
    <s v="Paid"/>
    <x v="2"/>
    <n v="0"/>
    <n v="0.49"/>
    <n v="2269"/>
    <n v="0.84"/>
    <n v="0.81599999999999995"/>
    <n v="0.41159999999999997"/>
    <n v="1851.5039999999999"/>
  </r>
  <r>
    <x v="520"/>
    <x v="1"/>
    <x v="7"/>
    <x v="0"/>
    <s v="March 2019"/>
    <n v="4760"/>
    <s v="10.40 kW"/>
    <s v="54,122 kWh"/>
    <s v="Paid"/>
    <x v="2"/>
    <n v="0"/>
    <n v="10.4"/>
    <n v="54122"/>
    <n v="0.84"/>
    <n v="0.81599999999999995"/>
    <n v="8.7360000000000007"/>
    <n v="44163.551999999996"/>
  </r>
  <r>
    <x v="521"/>
    <x v="1"/>
    <x v="5"/>
    <x v="0"/>
    <s v="March 2019"/>
    <n v="693"/>
    <s v="0.52 kW"/>
    <s v="2,389 kWh"/>
    <s v="Paid"/>
    <x v="2"/>
    <n v="0"/>
    <n v="0.52"/>
    <n v="2389"/>
    <n v="0.84"/>
    <n v="0.81599999999999995"/>
    <n v="0.43680000000000002"/>
    <n v="1949.424"/>
  </r>
  <r>
    <x v="522"/>
    <x v="1"/>
    <x v="3"/>
    <x v="3"/>
    <s v="March 2019"/>
    <n v="400"/>
    <s v="1.04 kW"/>
    <s v="4,565 kWh"/>
    <s v="Paid"/>
    <x v="2"/>
    <n v="0"/>
    <n v="1.04"/>
    <n v="4565"/>
    <n v="1.002"/>
    <n v="1.002"/>
    <n v="1.0420800000000001"/>
    <n v="4574.13"/>
  </r>
  <r>
    <x v="523"/>
    <x v="1"/>
    <x v="5"/>
    <x v="0"/>
    <s v="March 2019"/>
    <n v="1500"/>
    <s v="2.74 kW"/>
    <s v="10,543 kWh"/>
    <s v="Paid"/>
    <x v="2"/>
    <n v="0"/>
    <n v="2.74"/>
    <n v="10543"/>
    <n v="0.84"/>
    <n v="0.81599999999999995"/>
    <n v="2.3016000000000001"/>
    <n v="8603.0879999999997"/>
  </r>
  <r>
    <x v="524"/>
    <x v="1"/>
    <x v="3"/>
    <x v="3"/>
    <s v="March 2019"/>
    <n v="400"/>
    <s v="1.00 kW"/>
    <s v="4,381 kWh"/>
    <s v="Paid"/>
    <x v="2"/>
    <n v="0"/>
    <n v="1"/>
    <n v="4381"/>
    <n v="1.002"/>
    <n v="1.002"/>
    <n v="1.002"/>
    <n v="4389.7619999999997"/>
  </r>
  <r>
    <x v="525"/>
    <x v="1"/>
    <x v="7"/>
    <x v="0"/>
    <s v="March 2019"/>
    <n v="3301.75"/>
    <s v="3.89 kW"/>
    <s v="24,234 kWh"/>
    <s v="Paid"/>
    <x v="2"/>
    <n v="0"/>
    <n v="3.89"/>
    <n v="24234"/>
    <n v="0.84"/>
    <n v="0.81599999999999995"/>
    <n v="3.2675999999999998"/>
    <n v="19774.944"/>
  </r>
  <r>
    <x v="526"/>
    <x v="1"/>
    <x v="3"/>
    <x v="3"/>
    <s v="March 2019"/>
    <n v="400"/>
    <s v="1.39 kW"/>
    <s v="6,695 kWh"/>
    <s v="Paid"/>
    <x v="2"/>
    <n v="0"/>
    <n v="1.39"/>
    <n v="6695"/>
    <n v="1.002"/>
    <n v="1.002"/>
    <n v="1.3927799999999999"/>
    <n v="6708.39"/>
  </r>
  <r>
    <x v="527"/>
    <x v="1"/>
    <x v="3"/>
    <x v="3"/>
    <s v="March 2019"/>
    <n v="400"/>
    <s v="1.46 kW"/>
    <s v="6,398 kWh"/>
    <s v="Paid"/>
    <x v="2"/>
    <n v="0"/>
    <n v="1.46"/>
    <n v="6398"/>
    <n v="1.002"/>
    <n v="1.002"/>
    <n v="1.46292"/>
    <n v="6410.7960000000003"/>
  </r>
  <r>
    <x v="528"/>
    <x v="1"/>
    <x v="3"/>
    <x v="3"/>
    <s v="March 2019"/>
    <n v="400"/>
    <s v="1.08 kW"/>
    <s v="3,958 kWh"/>
    <s v="Paid"/>
    <x v="2"/>
    <n v="0"/>
    <n v="1.08"/>
    <n v="3958"/>
    <n v="1.002"/>
    <n v="1.002"/>
    <n v="1.08216"/>
    <n v="3965.9160000000002"/>
  </r>
  <r>
    <x v="529"/>
    <x v="1"/>
    <x v="3"/>
    <x v="3"/>
    <s v="March 2019"/>
    <n v="400"/>
    <s v="0.94 kW"/>
    <s v="4,113 kWh"/>
    <s v="Paid"/>
    <x v="2"/>
    <n v="0"/>
    <n v="0.94"/>
    <n v="4113"/>
    <n v="1.002"/>
    <n v="1.002"/>
    <n v="0.94187999999999994"/>
    <n v="4121.2259999999997"/>
  </r>
  <r>
    <x v="530"/>
    <x v="1"/>
    <x v="5"/>
    <x v="4"/>
    <s v="June 2019"/>
    <n v="2068"/>
    <s v="1.75 kW"/>
    <s v="4,374 kWh"/>
    <s v="Paid"/>
    <x v="2"/>
    <n v="0"/>
    <n v="1.75"/>
    <n v="4374"/>
    <n v="0.90200000000000002"/>
    <n v="0.91600000000000004"/>
    <n v="1.5785"/>
    <n v="4006.5840000000003"/>
  </r>
  <r>
    <x v="531"/>
    <x v="1"/>
    <x v="5"/>
    <x v="4"/>
    <s v="June 2019"/>
    <n v="704"/>
    <s v="0.42 kW"/>
    <s v="742 kWh"/>
    <s v="Paid"/>
    <x v="2"/>
    <n v="0"/>
    <n v="0.42"/>
    <n v="742"/>
    <n v="0.90200000000000002"/>
    <n v="0.91600000000000004"/>
    <n v="0.37884000000000001"/>
    <n v="679.67200000000003"/>
  </r>
  <r>
    <x v="532"/>
    <x v="1"/>
    <x v="5"/>
    <x v="4"/>
    <s v="June 2019"/>
    <n v="1926"/>
    <s v="2.54 kW"/>
    <s v="9,050 kWh"/>
    <s v="Paid"/>
    <x v="2"/>
    <n v="0"/>
    <n v="2.54"/>
    <n v="9050"/>
    <n v="0.90200000000000002"/>
    <n v="0.91600000000000004"/>
    <n v="2.29108"/>
    <n v="8289.8000000000011"/>
  </r>
  <r>
    <x v="533"/>
    <x v="1"/>
    <x v="5"/>
    <x v="4"/>
    <s v="June 2019"/>
    <n v="1153"/>
    <s v="1.25 kW"/>
    <s v="3,114 kWh"/>
    <s v="Paid"/>
    <x v="2"/>
    <n v="0"/>
    <n v="1.25"/>
    <n v="3114"/>
    <n v="0.90200000000000002"/>
    <n v="0.91600000000000004"/>
    <n v="1.1274999999999999"/>
    <n v="2852.424"/>
  </r>
  <r>
    <x v="534"/>
    <x v="1"/>
    <x v="5"/>
    <x v="4"/>
    <s v="June 2019"/>
    <n v="1234"/>
    <s v="1.10 kW"/>
    <s v="3,207 kWh"/>
    <s v="Paid"/>
    <x v="2"/>
    <n v="0"/>
    <n v="1.1000000000000001"/>
    <n v="3207"/>
    <n v="0.90200000000000002"/>
    <n v="0.91600000000000004"/>
    <n v="0.99220000000000008"/>
    <n v="2937.6120000000001"/>
  </r>
  <r>
    <x v="535"/>
    <x v="1"/>
    <x v="5"/>
    <x v="4"/>
    <s v="June 2019"/>
    <n v="321"/>
    <s v="0.35 kW"/>
    <s v="786 kWh"/>
    <s v="Paid"/>
    <x v="2"/>
    <n v="0"/>
    <n v="0.35"/>
    <n v="786"/>
    <n v="0.90200000000000002"/>
    <n v="0.91600000000000004"/>
    <n v="0.31569999999999998"/>
    <n v="719.976"/>
  </r>
  <r>
    <x v="536"/>
    <x v="1"/>
    <x v="5"/>
    <x v="4"/>
    <s v="June 2019"/>
    <n v="1242"/>
    <s v="1.55 kW"/>
    <s v="4,184 kWh"/>
    <s v="Paid"/>
    <x v="2"/>
    <n v="0"/>
    <n v="1.55"/>
    <n v="4184"/>
    <n v="0.90200000000000002"/>
    <n v="0.91600000000000004"/>
    <n v="1.3981000000000001"/>
    <n v="3832.5440000000003"/>
  </r>
  <r>
    <x v="537"/>
    <x v="1"/>
    <x v="5"/>
    <x v="4"/>
    <s v="June 2019"/>
    <n v="2026"/>
    <s v="1.90 kW"/>
    <s v="2,521 kWh"/>
    <s v="Paid"/>
    <x v="2"/>
    <n v="0"/>
    <n v="1.9"/>
    <n v="2521"/>
    <n v="0.90200000000000002"/>
    <n v="0.91600000000000004"/>
    <n v="1.7138"/>
    <n v="2309.2359999999999"/>
  </r>
  <r>
    <x v="538"/>
    <x v="1"/>
    <x v="5"/>
    <x v="4"/>
    <s v="June 2019"/>
    <n v="1928"/>
    <s v="1.23 kW"/>
    <s v="3,923 kWh"/>
    <s v="Paid"/>
    <x v="2"/>
    <n v="0"/>
    <n v="1.23"/>
    <n v="3923"/>
    <n v="0.90200000000000002"/>
    <n v="0.91600000000000004"/>
    <n v="1.1094600000000001"/>
    <n v="3593.4680000000003"/>
  </r>
  <r>
    <x v="539"/>
    <x v="1"/>
    <x v="5"/>
    <x v="4"/>
    <s v="June 2019"/>
    <n v="877"/>
    <s v="1.10 kW"/>
    <s v="2,763 kWh"/>
    <s v="Paid"/>
    <x v="2"/>
    <n v="0"/>
    <n v="1.1000000000000001"/>
    <n v="2763"/>
    <n v="0.90200000000000002"/>
    <n v="0.91600000000000004"/>
    <n v="0.99220000000000008"/>
    <n v="2530.9079999999999"/>
  </r>
  <r>
    <x v="540"/>
    <x v="1"/>
    <x v="5"/>
    <x v="4"/>
    <s v="June 2019"/>
    <n v="508"/>
    <s v="0.84 kW"/>
    <s v="1,681 kWh"/>
    <s v="Paid"/>
    <x v="2"/>
    <n v="0"/>
    <n v="0.84"/>
    <n v="1681"/>
    <n v="0.90200000000000002"/>
    <n v="0.91600000000000004"/>
    <n v="0.75768000000000002"/>
    <n v="1539.796"/>
  </r>
  <r>
    <x v="541"/>
    <x v="1"/>
    <x v="5"/>
    <x v="4"/>
    <s v="June 2019"/>
    <n v="950"/>
    <s v="0.89 kW"/>
    <s v="2,956 kWh"/>
    <s v="Paid"/>
    <x v="2"/>
    <n v="0"/>
    <n v="0.89"/>
    <n v="2956"/>
    <n v="0.90200000000000002"/>
    <n v="0.91600000000000004"/>
    <n v="0.80278000000000005"/>
    <n v="2707.6959999999999"/>
  </r>
  <r>
    <x v="542"/>
    <x v="1"/>
    <x v="5"/>
    <x v="4"/>
    <s v="June 2019"/>
    <n v="176"/>
    <s v="0.12 kW"/>
    <s v="0 kWh"/>
    <s v="Paid"/>
    <x v="2"/>
    <n v="0"/>
    <n v="0.12"/>
    <n v="0"/>
    <n v="0.90200000000000002"/>
    <n v="0.91600000000000004"/>
    <n v="0.10824"/>
    <n v="0"/>
  </r>
  <r>
    <x v="543"/>
    <x v="1"/>
    <x v="5"/>
    <x v="4"/>
    <s v="June 2019"/>
    <n v="1990"/>
    <s v="1.24 kW"/>
    <s v="3,046 kWh"/>
    <s v="Paid"/>
    <x v="2"/>
    <n v="0"/>
    <n v="1.24"/>
    <n v="3046"/>
    <n v="0.90200000000000002"/>
    <n v="0.91600000000000004"/>
    <n v="1.1184799999999999"/>
    <n v="2790.136"/>
  </r>
  <r>
    <x v="544"/>
    <x v="1"/>
    <x v="5"/>
    <x v="4"/>
    <s v="June 2019"/>
    <n v="1980"/>
    <s v="0.00 kW"/>
    <s v="10,893 kWh"/>
    <s v="Paid"/>
    <x v="2"/>
    <n v="0"/>
    <n v="0"/>
    <n v="10893"/>
    <n v="0.90200000000000002"/>
    <n v="0.91600000000000004"/>
    <n v="0"/>
    <n v="9977.9880000000012"/>
  </r>
  <r>
    <x v="545"/>
    <x v="1"/>
    <x v="5"/>
    <x v="4"/>
    <s v="June 2019"/>
    <n v="880"/>
    <s v="0.52 kW"/>
    <s v="1,294 kWh"/>
    <s v="Paid"/>
    <x v="2"/>
    <n v="0"/>
    <n v="0.52"/>
    <n v="1294"/>
    <n v="0.90200000000000002"/>
    <n v="0.91600000000000004"/>
    <n v="0.46904000000000001"/>
    <n v="1185.3040000000001"/>
  </r>
  <r>
    <x v="546"/>
    <x v="1"/>
    <x v="5"/>
    <x v="4"/>
    <s v="June 2019"/>
    <n v="1440"/>
    <s v="0.95 kW"/>
    <s v="2,829 kWh"/>
    <s v="Paid"/>
    <x v="2"/>
    <n v="0"/>
    <n v="0.95"/>
    <n v="2829"/>
    <n v="0.90200000000000002"/>
    <n v="0.91600000000000004"/>
    <n v="0.8569"/>
    <n v="2591.364"/>
  </r>
  <r>
    <x v="547"/>
    <x v="1"/>
    <x v="5"/>
    <x v="4"/>
    <s v="June 2019"/>
    <n v="290"/>
    <s v="0.27 kW"/>
    <s v="824 kWh"/>
    <s v="Paid"/>
    <x v="2"/>
    <n v="0"/>
    <n v="0.27"/>
    <n v="824"/>
    <n v="0.90200000000000002"/>
    <n v="0.91600000000000004"/>
    <n v="0.24354000000000003"/>
    <n v="754.78399999999999"/>
  </r>
  <r>
    <x v="548"/>
    <x v="1"/>
    <x v="5"/>
    <x v="4"/>
    <s v="June 2019"/>
    <n v="122"/>
    <s v="0.00 kW"/>
    <s v="371 kWh"/>
    <s v="Paid"/>
    <x v="2"/>
    <n v="0"/>
    <n v="0"/>
    <n v="371"/>
    <n v="0.90200000000000002"/>
    <n v="0.91600000000000004"/>
    <n v="0"/>
    <n v="339.83600000000001"/>
  </r>
  <r>
    <x v="549"/>
    <x v="1"/>
    <x v="5"/>
    <x v="4"/>
    <s v="June 2019"/>
    <n v="968"/>
    <s v="0.62 kW"/>
    <s v="1,852 kWh"/>
    <s v="Paid"/>
    <x v="2"/>
    <n v="0"/>
    <n v="0.62"/>
    <n v="1852"/>
    <n v="0.90200000000000002"/>
    <n v="0.91600000000000004"/>
    <n v="0.55923999999999996"/>
    <n v="1696.432"/>
  </r>
  <r>
    <x v="550"/>
    <x v="1"/>
    <x v="5"/>
    <x v="4"/>
    <s v="June 2019"/>
    <n v="2012.5"/>
    <s v="7.67 kW"/>
    <s v="19,601 kWh"/>
    <s v="Paid"/>
    <x v="2"/>
    <n v="0"/>
    <n v="7.67"/>
    <n v="19601"/>
    <n v="0.90200000000000002"/>
    <n v="0.91600000000000004"/>
    <n v="6.9183399999999997"/>
    <n v="17954.516"/>
  </r>
  <r>
    <x v="551"/>
    <x v="1"/>
    <x v="5"/>
    <x v="4"/>
    <s v="June 2019"/>
    <n v="1499"/>
    <s v="2.23 kW"/>
    <s v="4,065 kWh"/>
    <s v="Paid"/>
    <x v="2"/>
    <n v="0"/>
    <n v="2.23"/>
    <n v="4065"/>
    <n v="0.90200000000000002"/>
    <n v="0.91600000000000004"/>
    <n v="2.01146"/>
    <n v="3723.54"/>
  </r>
  <r>
    <x v="552"/>
    <x v="1"/>
    <x v="5"/>
    <x v="4"/>
    <s v="June 2019"/>
    <n v="1980"/>
    <s v="1.30 kW"/>
    <s v="3,899 kWh"/>
    <s v="Paid"/>
    <x v="2"/>
    <n v="0"/>
    <n v="1.3"/>
    <n v="3899"/>
    <n v="0.90200000000000002"/>
    <n v="0.91600000000000004"/>
    <n v="1.1726000000000001"/>
    <n v="3571.4839999999999"/>
  </r>
  <r>
    <x v="553"/>
    <x v="1"/>
    <x v="5"/>
    <x v="4"/>
    <s v="June 2019"/>
    <n v="1936"/>
    <s v="1.21 kW"/>
    <s v="3,615 kWh"/>
    <s v="Paid"/>
    <x v="2"/>
    <n v="0"/>
    <n v="1.21"/>
    <n v="3615"/>
    <n v="0.90200000000000002"/>
    <n v="0.91600000000000004"/>
    <n v="1.0914200000000001"/>
    <n v="3311.34"/>
  </r>
  <r>
    <x v="554"/>
    <x v="1"/>
    <x v="5"/>
    <x v="4"/>
    <s v="June 2019"/>
    <n v="1980"/>
    <s v="1.23 kW"/>
    <s v="3,837 kWh"/>
    <s v="Paid"/>
    <x v="2"/>
    <n v="0"/>
    <n v="1.23"/>
    <n v="3837"/>
    <n v="0.90200000000000002"/>
    <n v="0.91600000000000004"/>
    <n v="1.1094600000000001"/>
    <n v="3514.692"/>
  </r>
  <r>
    <x v="555"/>
    <x v="1"/>
    <x v="5"/>
    <x v="4"/>
    <s v="June 2019"/>
    <n v="1936"/>
    <s v="1.23 kW"/>
    <s v="3,669 kWh"/>
    <s v="Paid"/>
    <x v="2"/>
    <n v="0"/>
    <n v="1.23"/>
    <n v="3669"/>
    <n v="0.90200000000000002"/>
    <n v="0.91600000000000004"/>
    <n v="1.1094600000000001"/>
    <n v="3360.8040000000001"/>
  </r>
  <r>
    <x v="556"/>
    <x v="1"/>
    <x v="5"/>
    <x v="4"/>
    <s v="June 2019"/>
    <n v="1936"/>
    <s v="0.00 kW"/>
    <s v="10,413 kWh"/>
    <s v="Paid"/>
    <x v="2"/>
    <n v="0"/>
    <n v="0"/>
    <n v="10413"/>
    <n v="0.90200000000000002"/>
    <n v="0.91600000000000004"/>
    <n v="0"/>
    <n v="9538.3080000000009"/>
  </r>
  <r>
    <x v="557"/>
    <x v="1"/>
    <x v="5"/>
    <x v="4"/>
    <s v="June 2019"/>
    <n v="176"/>
    <s v="0.10 kW"/>
    <s v="310 kWh"/>
    <s v="Paid"/>
    <x v="2"/>
    <n v="0"/>
    <n v="0.1"/>
    <n v="310"/>
    <n v="0.90200000000000002"/>
    <n v="0.91600000000000004"/>
    <n v="9.0200000000000002E-2"/>
    <n v="283.96000000000004"/>
  </r>
  <r>
    <x v="558"/>
    <x v="1"/>
    <x v="5"/>
    <x v="4"/>
    <s v="June 2019"/>
    <n v="1242"/>
    <s v="1.12 kW"/>
    <s v="3,358 kWh"/>
    <s v="Paid"/>
    <x v="2"/>
    <n v="0"/>
    <n v="1.1200000000000001"/>
    <n v="3358"/>
    <n v="0.90200000000000002"/>
    <n v="0.91600000000000004"/>
    <n v="1.01024"/>
    <n v="3075.9280000000003"/>
  </r>
  <r>
    <x v="559"/>
    <x v="1"/>
    <x v="3"/>
    <x v="3"/>
    <s v="March 2019"/>
    <n v="400"/>
    <s v="0.92 kW"/>
    <s v="8,055 kWh"/>
    <s v="Paid"/>
    <x v="2"/>
    <n v="0"/>
    <n v="0.92"/>
    <n v="8055"/>
    <n v="1.002"/>
    <n v="1.002"/>
    <n v="0.92183999999999999"/>
    <n v="8071.11"/>
  </r>
  <r>
    <x v="560"/>
    <x v="1"/>
    <x v="5"/>
    <x v="0"/>
    <s v="March 2019"/>
    <n v="2526.6999999999998"/>
    <s v="2.44 kW"/>
    <s v="17,225 kWh"/>
    <s v="Paid"/>
    <x v="2"/>
    <n v="0"/>
    <n v="2.44"/>
    <n v="17225"/>
    <n v="0.84"/>
    <n v="0.81599999999999995"/>
    <n v="2.0495999999999999"/>
    <n v="14055.599999999999"/>
  </r>
  <r>
    <x v="561"/>
    <x v="1"/>
    <x v="3"/>
    <x v="3"/>
    <s v="March 2019"/>
    <n v="400"/>
    <s v="0.92 kW"/>
    <s v="3,356 kWh"/>
    <s v="Paid"/>
    <x v="2"/>
    <n v="0"/>
    <n v="0.92"/>
    <n v="3356"/>
    <n v="1.002"/>
    <n v="1.002"/>
    <n v="0.92183999999999999"/>
    <n v="3362.712"/>
  </r>
  <r>
    <x v="562"/>
    <x v="1"/>
    <x v="3"/>
    <x v="3"/>
    <s v="March 2019"/>
    <n v="400"/>
    <s v="1.03 kW"/>
    <s v="4,529 kWh"/>
    <s v="Paid"/>
    <x v="2"/>
    <n v="0"/>
    <n v="1.03"/>
    <n v="4529"/>
    <n v="1.002"/>
    <n v="1.002"/>
    <n v="1.03206"/>
    <n v="4538.058"/>
  </r>
  <r>
    <x v="563"/>
    <x v="1"/>
    <x v="7"/>
    <x v="0"/>
    <s v="March 2019"/>
    <n v="6880"/>
    <s v="12.22 kW"/>
    <s v="41,888 kWh"/>
    <s v="Paid"/>
    <x v="2"/>
    <n v="0"/>
    <n v="12.22"/>
    <n v="41888"/>
    <n v="0.84"/>
    <n v="0.81599999999999995"/>
    <n v="10.264800000000001"/>
    <n v="34180.608"/>
  </r>
  <r>
    <x v="564"/>
    <x v="1"/>
    <x v="5"/>
    <x v="0"/>
    <s v="March 2019"/>
    <n v="1375"/>
    <s v="0.00 kW"/>
    <s v="15,330 kWh"/>
    <s v="Paid"/>
    <x v="2"/>
    <n v="2.5453910777763582"/>
    <n v="2.5453910777763582"/>
    <n v="15330"/>
    <n v="0.84"/>
    <n v="0.81599999999999995"/>
    <n v="2.1381285053321406"/>
    <n v="12509.279999999999"/>
  </r>
  <r>
    <x v="565"/>
    <x v="1"/>
    <x v="5"/>
    <x v="0"/>
    <s v="March 2019"/>
    <n v="1100"/>
    <s v="2.80 kW"/>
    <s v="9,006 kWh"/>
    <s v="Paid"/>
    <x v="2"/>
    <n v="0"/>
    <n v="2.8"/>
    <n v="9006"/>
    <n v="0.84"/>
    <n v="0.81599999999999995"/>
    <n v="2.3519999999999999"/>
    <n v="7348.8959999999997"/>
  </r>
  <r>
    <x v="566"/>
    <x v="1"/>
    <x v="5"/>
    <x v="0"/>
    <s v="March 2019"/>
    <n v="835.05"/>
    <s v="0.64 kW"/>
    <s v="3,943 kWh"/>
    <s v="Paid"/>
    <x v="2"/>
    <n v="0"/>
    <n v="0.64"/>
    <n v="3943"/>
    <n v="0.84"/>
    <n v="0.81599999999999995"/>
    <n v="0.53759999999999997"/>
    <n v="3217.4879999999998"/>
  </r>
  <r>
    <x v="567"/>
    <x v="1"/>
    <x v="5"/>
    <x v="0"/>
    <s v="March 2019"/>
    <n v="3470"/>
    <s v="5.52 kW"/>
    <s v="19,854 kWh"/>
    <s v="Paid"/>
    <x v="2"/>
    <n v="0"/>
    <n v="5.52"/>
    <n v="19854"/>
    <n v="0.84"/>
    <n v="0.81599999999999995"/>
    <n v="4.6367999999999991"/>
    <n v="16200.864"/>
  </r>
  <r>
    <x v="568"/>
    <x v="1"/>
    <x v="5"/>
    <x v="0"/>
    <s v="March 2019"/>
    <n v="715"/>
    <s v="0.00 kW"/>
    <s v="7,976 kWh"/>
    <s v="Paid"/>
    <x v="2"/>
    <n v="1.324333935834588"/>
    <n v="1.324333935834588"/>
    <n v="7976"/>
    <n v="0.84"/>
    <n v="0.81599999999999995"/>
    <n v="1.1124405061010538"/>
    <n v="6508.4159999999993"/>
  </r>
  <r>
    <x v="569"/>
    <x v="1"/>
    <x v="5"/>
    <x v="0"/>
    <s v="March 2019"/>
    <n v="440"/>
    <s v="1.10 kW"/>
    <s v="4,642 kWh"/>
    <s v="Paid"/>
    <x v="2"/>
    <n v="0"/>
    <n v="1.1000000000000001"/>
    <n v="4642"/>
    <n v="0.84"/>
    <n v="0.81599999999999995"/>
    <n v="0.92400000000000004"/>
    <n v="3787.8719999999998"/>
  </r>
  <r>
    <x v="570"/>
    <x v="1"/>
    <x v="5"/>
    <x v="0"/>
    <s v="March 2019"/>
    <n v="4651"/>
    <s v="0.00 kW"/>
    <s v="0 kWh"/>
    <s v="Paid"/>
    <x v="2"/>
    <n v="0"/>
    <n v="0"/>
    <n v="0"/>
    <n v="0.84"/>
    <n v="0.81599999999999995"/>
    <n v="0"/>
    <n v="0"/>
  </r>
  <r>
    <x v="571"/>
    <x v="1"/>
    <x v="5"/>
    <x v="0"/>
    <s v="June 2019"/>
    <n v="1100"/>
    <s v="0.69 kW"/>
    <s v="3,153 kWh"/>
    <s v="Paid"/>
    <x v="2"/>
    <n v="0"/>
    <n v="0.69"/>
    <n v="3153"/>
    <n v="0.84"/>
    <n v="0.81599999999999995"/>
    <n v="0.57959999999999989"/>
    <n v="2572.848"/>
  </r>
  <r>
    <x v="572"/>
    <x v="1"/>
    <x v="5"/>
    <x v="0"/>
    <s v="March 2019"/>
    <n v="550"/>
    <s v="0.00 kW"/>
    <s v="6,132 kWh"/>
    <s v="Paid"/>
    <x v="2"/>
    <n v="1.0181564311105433"/>
    <n v="1.0181564311105433"/>
    <n v="6132"/>
    <n v="0.84"/>
    <n v="0.81599999999999995"/>
    <n v="0.85525140213285633"/>
    <n v="5003.7119999999995"/>
  </r>
  <r>
    <x v="573"/>
    <x v="1"/>
    <x v="5"/>
    <x v="0"/>
    <s v="March 2019"/>
    <n v="1350"/>
    <s v="0.00 kW"/>
    <s v="0 kWh"/>
    <s v="Paid"/>
    <x v="2"/>
    <n v="0"/>
    <n v="0"/>
    <n v="0"/>
    <n v="0.84"/>
    <n v="0.81599999999999995"/>
    <n v="0"/>
    <n v="0"/>
  </r>
  <r>
    <x v="574"/>
    <x v="1"/>
    <x v="7"/>
    <x v="0"/>
    <s v="March 2019"/>
    <n v="5545.75"/>
    <s v="3.40 kW"/>
    <s v="2,149 kWh"/>
    <s v="Paid"/>
    <x v="2"/>
    <n v="0"/>
    <n v="3.4"/>
    <n v="2149"/>
    <n v="0.84"/>
    <n v="0.81599999999999995"/>
    <n v="2.8559999999999999"/>
    <n v="1753.5839999999998"/>
  </r>
  <r>
    <x v="575"/>
    <x v="1"/>
    <x v="5"/>
    <x v="0"/>
    <s v="March 2019"/>
    <n v="1344"/>
    <s v="1.38 kW"/>
    <s v="5,386 kWh"/>
    <s v="Paid"/>
    <x v="2"/>
    <n v="0"/>
    <n v="1.38"/>
    <n v="5386"/>
    <n v="0.84"/>
    <n v="0.81599999999999995"/>
    <n v="1.1591999999999998"/>
    <n v="4394.9759999999997"/>
  </r>
  <r>
    <x v="576"/>
    <x v="1"/>
    <x v="5"/>
    <x v="0"/>
    <s v="March 2019"/>
    <n v="500"/>
    <s v="0.31 kW"/>
    <s v="1,433 kWh"/>
    <s v="Paid"/>
    <x v="2"/>
    <n v="0"/>
    <n v="0.31"/>
    <n v="1433"/>
    <n v="0.84"/>
    <n v="0.81599999999999995"/>
    <n v="0.26039999999999996"/>
    <n v="1169.328"/>
  </r>
  <r>
    <x v="577"/>
    <x v="1"/>
    <x v="6"/>
    <x v="0"/>
    <s v="February 2020"/>
    <n v="17815.349999999999"/>
    <s v="40.40 kW"/>
    <s v="356,307 kWh"/>
    <s v="Paid"/>
    <x v="0"/>
    <n v="0"/>
    <n v="40.4"/>
    <n v="356307"/>
    <n v="0.81599999999999995"/>
    <n v="0.84"/>
    <n v="32.9664"/>
    <n v="299297.88"/>
  </r>
  <r>
    <x v="578"/>
    <x v="1"/>
    <x v="5"/>
    <x v="0"/>
    <s v="October 2019"/>
    <n v="250"/>
    <s v="0.00 kW"/>
    <s v="2,919 kWh"/>
    <s v="Paid"/>
    <x v="2"/>
    <n v="0.48467035590536134"/>
    <n v="0.48467035590536134"/>
    <n v="2919"/>
    <n v="0.84"/>
    <n v="0.81599999999999995"/>
    <n v="0.40712309896050353"/>
    <n v="2381.904"/>
  </r>
  <r>
    <x v="579"/>
    <x v="1"/>
    <x v="5"/>
    <x v="0"/>
    <s v="February 2020"/>
    <n v="5018.49"/>
    <s v="3.30 kW"/>
    <s v="2,629 kWh"/>
    <s v="Paid"/>
    <x v="0"/>
    <n v="0"/>
    <n v="3.3"/>
    <n v="2629"/>
    <n v="0.81599999999999995"/>
    <n v="0.84"/>
    <n v="2.6927999999999996"/>
    <n v="2208.36"/>
  </r>
  <r>
    <x v="580"/>
    <x v="1"/>
    <x v="7"/>
    <x v="0"/>
    <s v="December 2019"/>
    <n v="9096"/>
    <s v="22.48 kW"/>
    <s v="114,388 kWh"/>
    <s v="Paid"/>
    <x v="2"/>
    <n v="0"/>
    <n v="22.48"/>
    <n v="114388"/>
    <n v="0.84"/>
    <n v="0.81599999999999995"/>
    <n v="18.883199999999999"/>
    <n v="93340.607999999993"/>
  </r>
  <r>
    <x v="581"/>
    <x v="1"/>
    <x v="6"/>
    <x v="0"/>
    <s v="April 2020"/>
    <n v="12044"/>
    <s v="22.73 kW"/>
    <s v="95,896 kWh"/>
    <s v="Paid"/>
    <x v="0"/>
    <n v="0"/>
    <n v="22.73"/>
    <n v="95896"/>
    <n v="0.81599999999999995"/>
    <n v="0.84"/>
    <n v="18.54768"/>
    <n v="80552.639999999999"/>
  </r>
  <r>
    <x v="582"/>
    <x v="1"/>
    <x v="5"/>
    <x v="0"/>
    <s v="November 2020"/>
    <n v="13949.1"/>
    <s v="9.47 kW"/>
    <s v="46,100 kWh"/>
    <s v="Paid"/>
    <x v="0"/>
    <n v="0"/>
    <n v="9.4700000000000006"/>
    <n v="46100"/>
    <n v="0.81599999999999995"/>
    <n v="0.84"/>
    <n v="7.7275200000000002"/>
    <n v="38724"/>
  </r>
  <r>
    <x v="583"/>
    <x v="1"/>
    <x v="7"/>
    <x v="0"/>
    <s v="August 2021"/>
    <n v="17072"/>
    <s v="83.80 kW"/>
    <s v="727,128 kWh"/>
    <s v="Paid"/>
    <x v="1"/>
    <n v="0"/>
    <n v="83.8"/>
    <n v="727128"/>
    <n v="0.81599999999999995"/>
    <n v="0.84"/>
    <n v="68.380799999999994"/>
    <n v="610787.52"/>
  </r>
  <r>
    <x v="584"/>
    <x v="1"/>
    <x v="5"/>
    <x v="0"/>
    <s v="September 2019"/>
    <n v="1131.3"/>
    <s v="1.00 kW"/>
    <s v="10,064 kWh"/>
    <s v="Paid"/>
    <x v="2"/>
    <n v="0"/>
    <n v="1"/>
    <n v="10064"/>
    <n v="0.84"/>
    <n v="0.81599999999999995"/>
    <n v="0.84"/>
    <n v="8212.2240000000002"/>
  </r>
  <r>
    <x v="585"/>
    <x v="1"/>
    <x v="6"/>
    <x v="0"/>
    <s v="November 2019"/>
    <n v="3025"/>
    <s v="7.10 kW"/>
    <s v="60,500 kWh"/>
    <s v="Paid"/>
    <x v="2"/>
    <n v="0"/>
    <n v="7.1"/>
    <n v="60500"/>
    <n v="0.84"/>
    <n v="0.81599999999999995"/>
    <n v="5.9639999999999995"/>
    <n v="49368"/>
  </r>
  <r>
    <x v="586"/>
    <x v="1"/>
    <x v="5"/>
    <x v="0"/>
    <s v="March 2020"/>
    <n v="3396"/>
    <s v="8.49 kW"/>
    <s v="38,881 kWh"/>
    <s v="Paid"/>
    <x v="0"/>
    <n v="0"/>
    <n v="8.49"/>
    <n v="38881"/>
    <n v="0.81599999999999995"/>
    <n v="0.84"/>
    <n v="6.9278399999999998"/>
    <n v="32660.039999999997"/>
  </r>
  <r>
    <x v="587"/>
    <x v="1"/>
    <x v="5"/>
    <x v="0"/>
    <s v="March 2021"/>
    <n v="1300"/>
    <s v="3.51 kW"/>
    <s v="14,750 kWh"/>
    <s v="Paid"/>
    <x v="1"/>
    <n v="0"/>
    <n v="3.51"/>
    <n v="14750"/>
    <n v="0.81599999999999995"/>
    <n v="0.84"/>
    <n v="2.8641599999999996"/>
    <n v="12390"/>
  </r>
  <r>
    <x v="588"/>
    <x v="1"/>
    <x v="5"/>
    <x v="0"/>
    <s v="March 2021"/>
    <n v="1950"/>
    <s v="5.27 kW"/>
    <s v="22,125 kWh"/>
    <s v="Paid"/>
    <x v="1"/>
    <n v="0"/>
    <n v="5.27"/>
    <n v="22125"/>
    <n v="0.81599999999999995"/>
    <n v="0.84"/>
    <n v="4.3003199999999993"/>
    <n v="18585"/>
  </r>
  <r>
    <x v="589"/>
    <x v="1"/>
    <x v="7"/>
    <x v="0"/>
    <s v="November 2019"/>
    <n v="13000"/>
    <s v="32.50 kW"/>
    <s v="118,732 kWh"/>
    <s v="Paid"/>
    <x v="2"/>
    <n v="0"/>
    <n v="32.5"/>
    <n v="118732"/>
    <n v="0.84"/>
    <n v="0.81599999999999995"/>
    <n v="27.3"/>
    <n v="96885.311999999991"/>
  </r>
  <r>
    <x v="590"/>
    <x v="1"/>
    <x v="5"/>
    <x v="0"/>
    <s v="August 2021"/>
    <n v="5125.95"/>
    <s v="11.91 kW"/>
    <s v="98,688 kWh"/>
    <s v="Paid"/>
    <x v="1"/>
    <n v="0"/>
    <n v="11.91"/>
    <n v="98688"/>
    <n v="0.81599999999999995"/>
    <n v="0.84"/>
    <n v="9.7185600000000001"/>
    <n v="82897.919999999998"/>
  </r>
  <r>
    <x v="591"/>
    <x v="1"/>
    <x v="6"/>
    <x v="0"/>
    <s v="April 2020"/>
    <n v="27509.5"/>
    <s v="0.00 kW"/>
    <s v="275,095 kWh"/>
    <s v="Paid"/>
    <x v="0"/>
    <n v="45.676735716952855"/>
    <n v="45.676735716952855"/>
    <n v="275095"/>
    <n v="0.81599999999999995"/>
    <n v="0.84"/>
    <n v="37.272216345033527"/>
    <n v="231079.8"/>
  </r>
  <r>
    <x v="592"/>
    <x v="1"/>
    <x v="6"/>
    <x v="0"/>
    <s v="August 2021"/>
    <n v="33990.1"/>
    <s v="38.80 kW"/>
    <s v="339,901 kWh"/>
    <s v="Paid"/>
    <x v="1"/>
    <n v="0"/>
    <n v="38.799999999999997"/>
    <n v="339901"/>
    <n v="0.81599999999999995"/>
    <n v="0.84"/>
    <n v="31.660799999999995"/>
    <n v="285516.83999999997"/>
  </r>
  <r>
    <x v="593"/>
    <x v="1"/>
    <x v="5"/>
    <x v="0"/>
    <s v="August 2021"/>
    <n v="2806.7"/>
    <s v="6.60 kW"/>
    <s v="56,134 kWh"/>
    <s v="Paid"/>
    <x v="1"/>
    <n v="0"/>
    <n v="6.6"/>
    <n v="56134"/>
    <n v="0.81599999999999995"/>
    <n v="0.84"/>
    <n v="5.3855999999999993"/>
    <n v="47152.56"/>
  </r>
  <r>
    <x v="594"/>
    <x v="1"/>
    <x v="5"/>
    <x v="0"/>
    <s v="August 2021"/>
    <n v="9733.9"/>
    <s v="0.00 kW"/>
    <s v="97,339 kWh"/>
    <s v="Paid"/>
    <x v="1"/>
    <n v="16.162154084779708"/>
    <n v="16.162154084779708"/>
    <n v="97339"/>
    <n v="0.81599999999999995"/>
    <n v="0.84"/>
    <n v="13.188317733180241"/>
    <n v="81764.759999999995"/>
  </r>
  <r>
    <x v="595"/>
    <x v="1"/>
    <x v="7"/>
    <x v="0"/>
    <s v="June 2021"/>
    <n v="2980.42"/>
    <s v="5.04 kW"/>
    <s v="20,142 kWh"/>
    <s v="Paid"/>
    <x v="1"/>
    <n v="0"/>
    <n v="5.04"/>
    <n v="20142"/>
    <n v="0.81599999999999995"/>
    <n v="0.84"/>
    <n v="4.1126399999999999"/>
    <n v="16919.28"/>
  </r>
  <r>
    <x v="596"/>
    <x v="1"/>
    <x v="7"/>
    <x v="0"/>
    <s v="August 2020"/>
    <n v="2240"/>
    <s v="5.60 kW"/>
    <s v="31,037 kWh"/>
    <s v="Paid"/>
    <x v="0"/>
    <n v="0"/>
    <n v="5.6"/>
    <n v="31037"/>
    <n v="0.81599999999999995"/>
    <n v="0.84"/>
    <n v="4.5695999999999994"/>
    <n v="26071.079999999998"/>
  </r>
  <r>
    <x v="597"/>
    <x v="1"/>
    <x v="5"/>
    <x v="0"/>
    <s v="December 2019"/>
    <n v="22135"/>
    <s v="38.85 kW"/>
    <s v="134,250 kWh"/>
    <s v="Paid"/>
    <x v="2"/>
    <n v="0"/>
    <n v="38.85"/>
    <n v="134250"/>
    <n v="0.84"/>
    <n v="0.81599999999999995"/>
    <n v="32.634"/>
    <n v="109548"/>
  </r>
  <r>
    <x v="598"/>
    <x v="1"/>
    <x v="7"/>
    <x v="0"/>
    <s v="June 2019"/>
    <n v="1046"/>
    <s v="0.74 kW"/>
    <s v="9,903 kWh"/>
    <s v="Paid"/>
    <x v="2"/>
    <n v="0"/>
    <n v="0.74"/>
    <n v="9903"/>
    <n v="0.84"/>
    <n v="0.81599999999999995"/>
    <n v="0.62159999999999993"/>
    <n v="8080.847999999999"/>
  </r>
  <r>
    <x v="599"/>
    <x v="1"/>
    <x v="5"/>
    <x v="0"/>
    <s v="June 2019"/>
    <n v="1854"/>
    <s v="1.56 kW"/>
    <s v="17,141 kWh"/>
    <s v="Paid"/>
    <x v="2"/>
    <n v="0"/>
    <n v="1.56"/>
    <n v="17141"/>
    <n v="0.84"/>
    <n v="0.81599999999999995"/>
    <n v="1.3104"/>
    <n v="13987.055999999999"/>
  </r>
  <r>
    <x v="600"/>
    <x v="1"/>
    <x v="4"/>
    <x v="0"/>
    <s v="April 2020"/>
    <n v="8170"/>
    <s v="18.65 kW"/>
    <s v="163,400 kWh"/>
    <s v="Paid"/>
    <x v="0"/>
    <n v="0"/>
    <n v="18.649999999999999"/>
    <n v="163400"/>
    <n v="0.81599999999999995"/>
    <n v="0.84"/>
    <n v="15.218399999999997"/>
    <n v="137256"/>
  </r>
  <r>
    <x v="601"/>
    <x v="1"/>
    <x v="6"/>
    <x v="0"/>
    <s v="May 2020"/>
    <n v="1087.25"/>
    <s v="16.80 kW"/>
    <s v="95,736 kWh"/>
    <s v="Paid"/>
    <x v="0"/>
    <n v="0"/>
    <n v="16.8"/>
    <n v="95736"/>
    <n v="0.81599999999999995"/>
    <n v="0.84"/>
    <n v="13.7088"/>
    <n v="80418.239999999991"/>
  </r>
  <r>
    <x v="602"/>
    <x v="1"/>
    <x v="5"/>
    <x v="0"/>
    <s v="November 2019"/>
    <n v="821.2"/>
    <s v="0.00 kW"/>
    <s v="6,438 kWh"/>
    <s v="Paid"/>
    <x v="2"/>
    <n v="1.0689646287491321"/>
    <n v="1.0689646287491321"/>
    <n v="6438"/>
    <n v="0.84"/>
    <n v="0.81599999999999995"/>
    <n v="0.89793028814927089"/>
    <n v="5253.4079999999994"/>
  </r>
  <r>
    <x v="603"/>
    <x v="1"/>
    <x v="5"/>
    <x v="0"/>
    <s v="November 2019"/>
    <n v="410.6"/>
    <s v="0.00 kW"/>
    <s v="3,446 kWh"/>
    <s v="Paid"/>
    <x v="2"/>
    <n v="0.57217336294959753"/>
    <n v="0.57217336294959753"/>
    <n v="3446"/>
    <n v="0.84"/>
    <n v="0.81599999999999995"/>
    <n v="0.48062562487766192"/>
    <n v="2811.9359999999997"/>
  </r>
  <r>
    <x v="604"/>
    <x v="1"/>
    <x v="6"/>
    <x v="0"/>
    <s v="March 2021"/>
    <n v="20145"/>
    <s v="46.50 kW"/>
    <s v="199,005 kWh"/>
    <s v="Paid"/>
    <x v="1"/>
    <n v="0"/>
    <n v="46.5"/>
    <n v="199005"/>
    <n v="0.81599999999999995"/>
    <n v="0.84"/>
    <n v="37.943999999999996"/>
    <n v="167164.19999999998"/>
  </r>
  <r>
    <x v="605"/>
    <x v="1"/>
    <x v="3"/>
    <x v="3"/>
    <s v="March 2019"/>
    <n v="400"/>
    <s v="0.92 kW"/>
    <s v="4,028 kWh"/>
    <s v="Paid"/>
    <x v="2"/>
    <n v="0"/>
    <n v="0.92"/>
    <n v="4028"/>
    <n v="1.002"/>
    <n v="1.002"/>
    <n v="0.92183999999999999"/>
    <n v="4036.056"/>
  </r>
  <r>
    <x v="606"/>
    <x v="1"/>
    <x v="3"/>
    <x v="3"/>
    <s v="March 2019"/>
    <n v="400"/>
    <s v="0.92 kW"/>
    <s v="4,028 kWh"/>
    <s v="Paid"/>
    <x v="2"/>
    <n v="0"/>
    <n v="0.92"/>
    <n v="4028"/>
    <n v="1.002"/>
    <n v="1.002"/>
    <n v="0.92183999999999999"/>
    <n v="4036.056"/>
  </r>
  <r>
    <x v="607"/>
    <x v="1"/>
    <x v="3"/>
    <x v="3"/>
    <s v="March 2019"/>
    <n v="400"/>
    <s v="1.33 kW"/>
    <s v="5,856 kWh"/>
    <s v="Paid"/>
    <x v="2"/>
    <n v="0"/>
    <n v="1.33"/>
    <n v="5856"/>
    <n v="1.002"/>
    <n v="1.002"/>
    <n v="1.3326600000000002"/>
    <n v="5867.7120000000004"/>
  </r>
  <r>
    <x v="608"/>
    <x v="1"/>
    <x v="3"/>
    <x v="3"/>
    <s v="March 2019"/>
    <n v="400"/>
    <s v="0.29 kW"/>
    <s v="1,282 kWh"/>
    <s v="Paid"/>
    <x v="2"/>
    <n v="0"/>
    <n v="0.28999999999999998"/>
    <n v="1282"/>
    <n v="1.002"/>
    <n v="1.002"/>
    <n v="0.29058"/>
    <n v="1284.5640000000001"/>
  </r>
  <r>
    <x v="609"/>
    <x v="1"/>
    <x v="5"/>
    <x v="4"/>
    <s v="March 2019"/>
    <n v="754"/>
    <s v="0.00 kW"/>
    <s v="0 kWh"/>
    <s v="Paid"/>
    <x v="2"/>
    <n v="0"/>
    <n v="0"/>
    <n v="0"/>
    <n v="0.90200000000000002"/>
    <n v="0.91600000000000004"/>
    <n v="0"/>
    <n v="0"/>
  </r>
  <r>
    <x v="610"/>
    <x v="1"/>
    <x v="5"/>
    <x v="4"/>
    <s v="March 2019"/>
    <n v="1062"/>
    <s v="0.75 kW"/>
    <s v="1,530 kWh"/>
    <s v="Paid"/>
    <x v="2"/>
    <n v="0"/>
    <n v="0.75"/>
    <n v="1530"/>
    <n v="0.90200000000000002"/>
    <n v="0.91600000000000004"/>
    <n v="0.67649999999999999"/>
    <n v="1401.48"/>
  </r>
  <r>
    <x v="611"/>
    <x v="1"/>
    <x v="5"/>
    <x v="4"/>
    <s v="March 2019"/>
    <n v="1120"/>
    <s v="0.56 kW"/>
    <s v="1,575 kWh"/>
    <s v="Paid"/>
    <x v="2"/>
    <n v="0"/>
    <n v="0.56000000000000005"/>
    <n v="1575"/>
    <n v="0.90200000000000002"/>
    <n v="0.91600000000000004"/>
    <n v="0.50512000000000001"/>
    <n v="1442.7"/>
  </r>
  <r>
    <x v="612"/>
    <x v="1"/>
    <x v="5"/>
    <x v="4"/>
    <s v="March 2019"/>
    <n v="798"/>
    <s v="0.56 kW"/>
    <s v="990 kWh"/>
    <s v="Paid"/>
    <x v="2"/>
    <n v="0"/>
    <n v="0.56000000000000005"/>
    <n v="990"/>
    <n v="0.90200000000000002"/>
    <n v="0.91600000000000004"/>
    <n v="0.50512000000000001"/>
    <n v="906.84"/>
  </r>
  <r>
    <x v="613"/>
    <x v="1"/>
    <x v="5"/>
    <x v="4"/>
    <s v="March 2019"/>
    <n v="1523"/>
    <s v="0.90 kW"/>
    <s v="2,231 kWh"/>
    <s v="Paid"/>
    <x v="2"/>
    <n v="0"/>
    <n v="0.9"/>
    <n v="2231"/>
    <n v="0.90200000000000002"/>
    <n v="0.91600000000000004"/>
    <n v="0.81180000000000008"/>
    <n v="2043.596"/>
  </r>
  <r>
    <x v="614"/>
    <x v="1"/>
    <x v="5"/>
    <x v="4"/>
    <s v="March 2019"/>
    <n v="1662"/>
    <s v="0.94 kW"/>
    <s v="2,114 kWh"/>
    <s v="Paid"/>
    <x v="2"/>
    <n v="0"/>
    <n v="0.94"/>
    <n v="2114"/>
    <n v="0.90200000000000002"/>
    <n v="0.91600000000000004"/>
    <n v="0.84787999999999997"/>
    <n v="1936.424"/>
  </r>
  <r>
    <x v="615"/>
    <x v="1"/>
    <x v="5"/>
    <x v="4"/>
    <s v="March 2019"/>
    <n v="739"/>
    <s v="0.47 kW"/>
    <s v="1,175 kWh"/>
    <s v="Paid"/>
    <x v="2"/>
    <n v="0"/>
    <n v="0.47"/>
    <n v="1175"/>
    <n v="0.90200000000000002"/>
    <n v="0.91600000000000004"/>
    <n v="0.42393999999999998"/>
    <n v="1076.3"/>
  </r>
  <r>
    <x v="616"/>
    <x v="1"/>
    <x v="5"/>
    <x v="4"/>
    <s v="March 2019"/>
    <n v="1540"/>
    <s v="1.13 kW"/>
    <s v="3,712 kWh"/>
    <s v="Paid"/>
    <x v="2"/>
    <n v="0"/>
    <n v="1.1299999999999999"/>
    <n v="3712"/>
    <n v="0.90200000000000002"/>
    <n v="0.91600000000000004"/>
    <n v="1.0192599999999998"/>
    <n v="3400.192"/>
  </r>
  <r>
    <x v="617"/>
    <x v="1"/>
    <x v="5"/>
    <x v="4"/>
    <s v="March 2019"/>
    <n v="1019"/>
    <s v="0.68 kW"/>
    <s v="1,544 kWh"/>
    <s v="Paid"/>
    <x v="2"/>
    <n v="0"/>
    <n v="0.68"/>
    <n v="1544"/>
    <n v="0.90200000000000002"/>
    <n v="0.91600000000000004"/>
    <n v="0.61336000000000002"/>
    <n v="1414.3040000000001"/>
  </r>
  <r>
    <x v="618"/>
    <x v="1"/>
    <x v="5"/>
    <x v="4"/>
    <s v="March 2019"/>
    <n v="1583"/>
    <s v="0.88 kW"/>
    <s v="1,965 kWh"/>
    <s v="Paid"/>
    <x v="2"/>
    <n v="0"/>
    <n v="0.88"/>
    <n v="1965"/>
    <n v="0.90200000000000002"/>
    <n v="0.91600000000000004"/>
    <n v="0.79376000000000002"/>
    <n v="1799.94"/>
  </r>
  <r>
    <x v="619"/>
    <x v="1"/>
    <x v="5"/>
    <x v="4"/>
    <s v="March 2019"/>
    <n v="466"/>
    <s v="0.25 kW"/>
    <s v="635 kWh"/>
    <s v="Paid"/>
    <x v="2"/>
    <n v="0"/>
    <n v="0.25"/>
    <n v="635"/>
    <n v="0.90200000000000002"/>
    <n v="0.91600000000000004"/>
    <n v="0.22550000000000001"/>
    <n v="581.66"/>
  </r>
  <r>
    <x v="620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21"/>
    <x v="1"/>
    <x v="3"/>
    <x v="1"/>
    <s v="October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22"/>
    <x v="1"/>
    <x v="3"/>
    <x v="1"/>
    <s v="February 2020"/>
    <n v="250"/>
    <s v="0.80 kW"/>
    <s v="1,310 kWh"/>
    <s v="Paid"/>
    <x v="0"/>
    <n v="0"/>
    <n v="0.8"/>
    <n v="1310"/>
    <n v="0.69"/>
    <n v="0.67700000000000005"/>
    <n v="0.55199999999999994"/>
    <n v="886.87"/>
  </r>
  <r>
    <x v="623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24"/>
    <x v="1"/>
    <x v="3"/>
    <x v="1"/>
    <s v="August 2019"/>
    <n v="250"/>
    <s v="0.80 kW"/>
    <s v="1,310 kWh"/>
    <s v="Paid"/>
    <x v="2"/>
    <n v="0"/>
    <n v="0.8"/>
    <n v="1310"/>
    <n v="0.78100000000000003"/>
    <n v="0.81100000000000005"/>
    <n v="0.62480000000000002"/>
    <n v="1062.4100000000001"/>
  </r>
  <r>
    <x v="625"/>
    <x v="1"/>
    <x v="7"/>
    <x v="5"/>
    <s v="July 2019"/>
    <n v="1500"/>
    <s v="15.40 kW"/>
    <s v="104,113 kWh"/>
    <s v="Paid"/>
    <x v="2"/>
    <n v="0"/>
    <n v="15.4"/>
    <n v="104113"/>
    <n v="0.87"/>
    <n v="0.9"/>
    <n v="13.398"/>
    <n v="93701.7"/>
  </r>
  <r>
    <x v="626"/>
    <x v="1"/>
    <x v="7"/>
    <x v="5"/>
    <s v="July 2019"/>
    <n v="1567.49"/>
    <s v="2.30 kW"/>
    <s v="19,903 kWh"/>
    <s v="Paid"/>
    <x v="2"/>
    <n v="0"/>
    <n v="2.2999999999999998"/>
    <n v="19903"/>
    <n v="0.87"/>
    <n v="0.9"/>
    <n v="2.0009999999999999"/>
    <n v="17912.7"/>
  </r>
  <r>
    <x v="627"/>
    <x v="1"/>
    <x v="7"/>
    <x v="5"/>
    <s v="July 2019"/>
    <n v="159.31"/>
    <s v="0.00 kW"/>
    <s v="0 kWh"/>
    <s v="Paid"/>
    <x v="2"/>
    <n v="0"/>
    <n v="0"/>
    <n v="0"/>
    <n v="0.87"/>
    <n v="0.9"/>
    <n v="0"/>
    <n v="0"/>
  </r>
  <r>
    <x v="628"/>
    <x v="1"/>
    <x v="7"/>
    <x v="5"/>
    <s v="July 2019"/>
    <n v="5186.1000000000004"/>
    <s v="33.00 kW"/>
    <s v="359,215 kWh"/>
    <s v="Paid"/>
    <x v="2"/>
    <n v="0"/>
    <n v="33"/>
    <n v="359215"/>
    <n v="0.87"/>
    <n v="0.9"/>
    <n v="28.71"/>
    <n v="323293.5"/>
  </r>
  <r>
    <x v="629"/>
    <x v="1"/>
    <x v="7"/>
    <x v="5"/>
    <s v="July 2019"/>
    <n v="1731.98"/>
    <s v="0.00 kW"/>
    <s v="0 kWh"/>
    <s v="Paid"/>
    <x v="2"/>
    <n v="0"/>
    <n v="0"/>
    <n v="0"/>
    <n v="0.87"/>
    <n v="0.9"/>
    <n v="0"/>
    <n v="0"/>
  </r>
  <r>
    <x v="630"/>
    <x v="1"/>
    <x v="7"/>
    <x v="5"/>
    <s v="July 2019"/>
    <n v="311.77"/>
    <s v="0.00 kW"/>
    <s v="1,642 kWh"/>
    <s v="Paid"/>
    <x v="2"/>
    <n v="0"/>
    <n v="0"/>
    <n v="1642"/>
    <n v="0.87"/>
    <n v="0.9"/>
    <n v="0"/>
    <n v="1477.8"/>
  </r>
  <r>
    <x v="631"/>
    <x v="1"/>
    <x v="7"/>
    <x v="5"/>
    <s v="July 2019"/>
    <n v="160.29"/>
    <s v="1.30 kW"/>
    <s v="9,358 kWh"/>
    <s v="Paid"/>
    <x v="2"/>
    <n v="0"/>
    <n v="1.3"/>
    <n v="9358"/>
    <n v="0.87"/>
    <n v="0.9"/>
    <n v="1.131"/>
    <n v="8422.2000000000007"/>
  </r>
  <r>
    <x v="632"/>
    <x v="1"/>
    <x v="7"/>
    <x v="5"/>
    <s v="July 2019"/>
    <n v="90.29"/>
    <s v="0.00 kW"/>
    <s v="0 kWh"/>
    <s v="Paid"/>
    <x v="2"/>
    <n v="0"/>
    <n v="0"/>
    <n v="0"/>
    <n v="0.87"/>
    <n v="0.9"/>
    <n v="0"/>
    <n v="0"/>
  </r>
  <r>
    <x v="633"/>
    <x v="1"/>
    <x v="7"/>
    <x v="5"/>
    <s v="March 2019"/>
    <n v="5000"/>
    <s v="0.00 kW"/>
    <s v="0 kWh"/>
    <s v="Paid"/>
    <x v="2"/>
    <n v="0"/>
    <n v="0"/>
    <n v="0"/>
    <n v="0.87"/>
    <n v="0.9"/>
    <n v="0"/>
    <n v="0"/>
  </r>
  <r>
    <x v="634"/>
    <x v="1"/>
    <x v="7"/>
    <x v="6"/>
    <s v="March 2019"/>
    <n v="40000"/>
    <s v="0.00 kW"/>
    <s v="0 kWh"/>
    <s v="Paid"/>
    <x v="2"/>
    <n v="0"/>
    <n v="0"/>
    <n v="0"/>
    <n v="0.98399999999999999"/>
    <n v="1.085"/>
    <n v="0"/>
    <n v="0"/>
  </r>
  <r>
    <x v="634"/>
    <x v="1"/>
    <x v="7"/>
    <x v="6"/>
    <s v="March 2019"/>
    <n v="89960"/>
    <s v="0.00 kW"/>
    <s v="0 kWh"/>
    <s v="Paid"/>
    <x v="2"/>
    <n v="0"/>
    <n v="0"/>
    <n v="0"/>
    <n v="0.98399999999999999"/>
    <n v="1.085"/>
    <n v="0"/>
    <n v="0"/>
  </r>
  <r>
    <x v="635"/>
    <x v="1"/>
    <x v="7"/>
    <x v="6"/>
    <s v="November 2020"/>
    <n v="81800"/>
    <s v="0.00 kW"/>
    <s v="3,045,000 kWh"/>
    <s v="Paid"/>
    <x v="0"/>
    <n v="463.59285258455645"/>
    <n v="463.59285258455645"/>
    <n v="3045000"/>
    <n v="0.98399999999999999"/>
    <n v="1.085"/>
    <n v="456.17536694320353"/>
    <n v="3303825"/>
  </r>
  <r>
    <x v="636"/>
    <x v="1"/>
    <x v="5"/>
    <x v="7"/>
    <s v="December 2019"/>
    <n v="20640"/>
    <s v="16.12 kW"/>
    <s v="47,196 kWh"/>
    <s v="Paid"/>
    <x v="2"/>
    <n v="0"/>
    <n v="16.12"/>
    <n v="47196"/>
    <n v="1.08"/>
    <n v="0.57999999999999996"/>
    <n v="17.409600000000001"/>
    <n v="27373.679999999997"/>
  </r>
  <r>
    <x v="637"/>
    <x v="1"/>
    <x v="3"/>
    <x v="2"/>
    <s v="February 2020"/>
    <n v="509.17"/>
    <s v="0.12 kW"/>
    <s v="911 kWh"/>
    <s v="Paid"/>
    <x v="0"/>
    <n v="0"/>
    <n v="0.12"/>
    <n v="911"/>
    <n v="0.62"/>
    <n v="0.66600000000000004"/>
    <n v="7.4399999999999994E-2"/>
    <n v="606.726"/>
  </r>
  <r>
    <x v="638"/>
    <x v="1"/>
    <x v="3"/>
    <x v="2"/>
    <s v="March 2020"/>
    <n v="1759.88"/>
    <s v="0.12 kW"/>
    <s v="700 kWh"/>
    <s v="Paid"/>
    <x v="0"/>
    <n v="0"/>
    <n v="0.12"/>
    <n v="700"/>
    <n v="0.62"/>
    <n v="0.66600000000000004"/>
    <n v="7.4399999999999994E-2"/>
    <n v="466.20000000000005"/>
  </r>
  <r>
    <x v="639"/>
    <x v="1"/>
    <x v="4"/>
    <x v="0"/>
    <s v="March 2019"/>
    <n v="121600"/>
    <s v="152.00 kW"/>
    <s v="359,646 kWh"/>
    <s v="Paid"/>
    <x v="2"/>
    <n v="0"/>
    <n v="152"/>
    <n v="359646"/>
    <n v="0.84"/>
    <n v="0.81599999999999995"/>
    <n v="127.67999999999999"/>
    <n v="293471.136"/>
  </r>
  <r>
    <x v="640"/>
    <x v="1"/>
    <x v="5"/>
    <x v="0"/>
    <s v="September 2019"/>
    <n v="2420"/>
    <s v="9.52 kW"/>
    <s v="33,274 kWh"/>
    <s v="Paid"/>
    <x v="2"/>
    <n v="0"/>
    <n v="9.52"/>
    <n v="33274"/>
    <n v="0.84"/>
    <n v="0.81599999999999995"/>
    <n v="7.9967999999999995"/>
    <n v="27151.583999999999"/>
  </r>
  <r>
    <x v="641"/>
    <x v="1"/>
    <x v="5"/>
    <x v="0"/>
    <s v="September 2019"/>
    <n v="12584"/>
    <s v="18.00 kW"/>
    <s v="57,629 kWh"/>
    <s v="Paid"/>
    <x v="2"/>
    <n v="0"/>
    <n v="18"/>
    <n v="57629"/>
    <n v="0.84"/>
    <n v="0.81599999999999995"/>
    <n v="15.12"/>
    <n v="47025.263999999996"/>
  </r>
  <r>
    <x v="642"/>
    <x v="1"/>
    <x v="5"/>
    <x v="0"/>
    <s v="September 2019"/>
    <n v="8470"/>
    <s v="5.26 kW"/>
    <s v="24,175 kWh"/>
    <s v="Paid"/>
    <x v="2"/>
    <n v="0"/>
    <n v="5.26"/>
    <n v="24175"/>
    <n v="0.84"/>
    <n v="0.81599999999999995"/>
    <n v="4.4183999999999992"/>
    <n v="19726.8"/>
  </r>
  <r>
    <x v="643"/>
    <x v="1"/>
    <x v="6"/>
    <x v="0"/>
    <s v="August 2021"/>
    <n v="71416"/>
    <s v="89.27 kW"/>
    <s v="597,336 kWh"/>
    <s v="Paid"/>
    <x v="1"/>
    <n v="0"/>
    <n v="89.27"/>
    <n v="597336"/>
    <n v="0.81599999999999995"/>
    <n v="0.84"/>
    <n v="72.844319999999996"/>
    <n v="501762.24"/>
  </r>
  <r>
    <x v="644"/>
    <x v="1"/>
    <x v="5"/>
    <x v="0"/>
    <s v="September 2019"/>
    <n v="1039.3499999999999"/>
    <s v="1.50 kW"/>
    <s v="12,513 kWh"/>
    <s v="Paid"/>
    <x v="2"/>
    <n v="0"/>
    <n v="1.5"/>
    <n v="12513"/>
    <n v="0.84"/>
    <n v="0.81599999999999995"/>
    <n v="1.26"/>
    <n v="10210.608"/>
  </r>
  <r>
    <x v="645"/>
    <x v="1"/>
    <x v="5"/>
    <x v="0"/>
    <s v="August 2021"/>
    <n v="16000"/>
    <s v="20.00 kW"/>
    <s v="130,648 kWh"/>
    <s v="Paid"/>
    <x v="1"/>
    <n v="0"/>
    <n v="20"/>
    <n v="130648"/>
    <n v="0.81599999999999995"/>
    <n v="0.84"/>
    <n v="16.32"/>
    <n v="109744.31999999999"/>
  </r>
  <r>
    <x v="646"/>
    <x v="1"/>
    <x v="6"/>
    <x v="0"/>
    <s v="September 2019"/>
    <n v="39588.339999999997"/>
    <s v="0.00 kW"/>
    <s v="277,907 kWh"/>
    <s v="Paid"/>
    <x v="2"/>
    <n v="46.143639807670866"/>
    <n v="46.143639807670866"/>
    <n v="277907"/>
    <n v="0.84"/>
    <n v="0.81599999999999995"/>
    <n v="38.760657438443523"/>
    <n v="226772.11199999999"/>
  </r>
  <r>
    <x v="647"/>
    <x v="1"/>
    <x v="6"/>
    <x v="0"/>
    <s v="September 2019"/>
    <n v="58880.45"/>
    <s v="43.72 kW"/>
    <s v="243,518 kWh"/>
    <s v="Paid"/>
    <x v="2"/>
    <n v="0"/>
    <n v="43.72"/>
    <n v="243518"/>
    <n v="0.84"/>
    <n v="0.81599999999999995"/>
    <n v="36.724799999999995"/>
    <n v="198710.68799999999"/>
  </r>
  <r>
    <x v="648"/>
    <x v="1"/>
    <x v="5"/>
    <x v="0"/>
    <s v="September 2019"/>
    <n v="1410"/>
    <s v="1.71 kW"/>
    <s v="7,122 kWh"/>
    <s v="Paid"/>
    <x v="2"/>
    <n v="0"/>
    <n v="1.71"/>
    <n v="7122"/>
    <n v="0.84"/>
    <n v="0.81599999999999995"/>
    <n v="1.4363999999999999"/>
    <n v="5811.5519999999997"/>
  </r>
  <r>
    <x v="649"/>
    <x v="1"/>
    <x v="6"/>
    <x v="0"/>
    <s v="August 2021"/>
    <n v="15200"/>
    <s v="38.00 kW"/>
    <s v="163,911 kWh"/>
    <s v="Paid"/>
    <x v="1"/>
    <n v="0"/>
    <n v="38"/>
    <n v="163911"/>
    <n v="0.81599999999999995"/>
    <n v="0.84"/>
    <n v="31.007999999999999"/>
    <n v="137685.24"/>
  </r>
  <r>
    <x v="650"/>
    <x v="1"/>
    <x v="5"/>
    <x v="0"/>
    <s v="September 2019"/>
    <n v="3050"/>
    <s v="1.96 kW"/>
    <s v="9,006 kWh"/>
    <s v="Paid"/>
    <x v="2"/>
    <n v="0"/>
    <n v="1.96"/>
    <n v="9006"/>
    <n v="0.84"/>
    <n v="0.81599999999999995"/>
    <n v="1.6463999999999999"/>
    <n v="7348.8959999999997"/>
  </r>
  <r>
    <x v="651"/>
    <x v="1"/>
    <x v="6"/>
    <x v="0"/>
    <s v="September 2019"/>
    <n v="27015.4"/>
    <s v="0.00 kW"/>
    <s v="270,154 kWh"/>
    <s v="Paid"/>
    <x v="2"/>
    <n v="44.856332760965053"/>
    <n v="44.856332760965053"/>
    <n v="270154"/>
    <n v="0.84"/>
    <n v="0.81599999999999995"/>
    <n v="37.679319519210644"/>
    <n v="220445.66399999999"/>
  </r>
  <r>
    <x v="652"/>
    <x v="1"/>
    <x v="5"/>
    <x v="0"/>
    <s v="September 2019"/>
    <n v="3200"/>
    <s v="0.00 kW"/>
    <s v="37,363 kWh"/>
    <s v="Paid"/>
    <x v="2"/>
    <n v="6.2037473476163125"/>
    <n v="6.2037473476163125"/>
    <n v="37363"/>
    <n v="0.84"/>
    <n v="0.81599999999999995"/>
    <n v="5.2111477719977026"/>
    <n v="30488.207999999999"/>
  </r>
  <r>
    <x v="653"/>
    <x v="1"/>
    <x v="5"/>
    <x v="0"/>
    <s v="August 2021"/>
    <n v="15680"/>
    <s v="19.60 kW"/>
    <s v="132,303 kWh"/>
    <s v="Paid"/>
    <x v="1"/>
    <n v="0"/>
    <n v="19.600000000000001"/>
    <n v="132303"/>
    <n v="0.81599999999999995"/>
    <n v="0.84"/>
    <n v="15.993600000000001"/>
    <n v="111134.51999999999"/>
  </r>
  <r>
    <x v="654"/>
    <x v="1"/>
    <x v="5"/>
    <x v="0"/>
    <s v="September 2019"/>
    <n v="11694.55"/>
    <s v="17.00 kW"/>
    <s v="125,804 kWh"/>
    <s v="Paid"/>
    <x v="2"/>
    <n v="0"/>
    <n v="17"/>
    <n v="125804"/>
    <n v="0.84"/>
    <n v="0.81599999999999995"/>
    <n v="14.28"/>
    <n v="102656.064"/>
  </r>
  <r>
    <x v="655"/>
    <x v="1"/>
    <x v="6"/>
    <x v="0"/>
    <s v="September 2019"/>
    <n v="7524"/>
    <s v="59.69 kW"/>
    <s v="364,783 kWh"/>
    <s v="Paid"/>
    <x v="2"/>
    <n v="0"/>
    <n v="59.69"/>
    <n v="364783"/>
    <n v="0.84"/>
    <n v="0.81599999999999995"/>
    <n v="50.139599999999994"/>
    <n v="297662.92799999996"/>
  </r>
  <r>
    <x v="656"/>
    <x v="1"/>
    <x v="5"/>
    <x v="0"/>
    <s v="December 2019"/>
    <n v="8701.5499999999993"/>
    <s v="0.00 kW"/>
    <s v="100,163 kWh"/>
    <s v="Paid"/>
    <x v="2"/>
    <n v="16.631050653836489"/>
    <n v="16.631050653836489"/>
    <n v="100163"/>
    <n v="0.84"/>
    <n v="0.81599999999999995"/>
    <n v="13.970082549222651"/>
    <n v="81733.008000000002"/>
  </r>
  <r>
    <x v="657"/>
    <x v="1"/>
    <x v="5"/>
    <x v="0"/>
    <s v="September 2019"/>
    <n v="11725"/>
    <s v="23.95 kW"/>
    <s v="151,647 kWh"/>
    <s v="Paid"/>
    <x v="2"/>
    <n v="0"/>
    <n v="23.95"/>
    <n v="151647"/>
    <n v="0.84"/>
    <n v="0.81599999999999995"/>
    <n v="20.117999999999999"/>
    <n v="123743.95199999999"/>
  </r>
  <r>
    <x v="658"/>
    <x v="1"/>
    <x v="5"/>
    <x v="0"/>
    <s v="December 2020"/>
    <n v="3850"/>
    <s v="6.45 kW"/>
    <s v="28,299 kWh"/>
    <s v="Paid"/>
    <x v="0"/>
    <n v="0"/>
    <n v="6.45"/>
    <n v="28299"/>
    <n v="0.81599999999999995"/>
    <n v="0.84"/>
    <n v="5.2631999999999994"/>
    <n v="23771.16"/>
  </r>
  <r>
    <x v="659"/>
    <x v="1"/>
    <x v="5"/>
    <x v="0"/>
    <s v="December 2019"/>
    <n v="2424"/>
    <s v="5.63 kW"/>
    <s v="21,482 kWh"/>
    <s v="Paid"/>
    <x v="2"/>
    <n v="0"/>
    <n v="5.63"/>
    <n v="21482"/>
    <n v="0.84"/>
    <n v="0.81599999999999995"/>
    <n v="4.7291999999999996"/>
    <n v="17529.311999999998"/>
  </r>
  <r>
    <x v="660"/>
    <x v="1"/>
    <x v="5"/>
    <x v="0"/>
    <s v="September 2019"/>
    <n v="12095.16"/>
    <s v="27.80 kW"/>
    <s v="238,223 kWh"/>
    <s v="Paid"/>
    <x v="2"/>
    <n v="0"/>
    <n v="27.8"/>
    <n v="238223"/>
    <n v="0.84"/>
    <n v="0.81599999999999995"/>
    <n v="23.352"/>
    <n v="194389.96799999999"/>
  </r>
  <r>
    <x v="661"/>
    <x v="1"/>
    <x v="7"/>
    <x v="0"/>
    <s v="September 2019"/>
    <n v="3580"/>
    <s v="8.20 kW"/>
    <s v="49,749 kWh"/>
    <s v="Paid"/>
    <x v="2"/>
    <n v="0"/>
    <n v="8.1999999999999993"/>
    <n v="49749"/>
    <n v="0.84"/>
    <n v="0.81599999999999995"/>
    <n v="6.887999999999999"/>
    <n v="40595.183999999994"/>
  </r>
  <r>
    <x v="662"/>
    <x v="1"/>
    <x v="7"/>
    <x v="0"/>
    <s v="December 2019"/>
    <n v="4570"/>
    <s v="5.41 kW"/>
    <s v="24,320 kWh"/>
    <s v="Paid"/>
    <x v="2"/>
    <n v="0"/>
    <n v="5.41"/>
    <n v="24320"/>
    <n v="0.84"/>
    <n v="0.81599999999999995"/>
    <n v="4.5443999999999996"/>
    <n v="19845.12"/>
  </r>
  <r>
    <x v="663"/>
    <x v="1"/>
    <x v="7"/>
    <x v="0"/>
    <s v="December 2019"/>
    <n v="5000"/>
    <s v="2.16 kW"/>
    <s v="8,349 kWh"/>
    <s v="Paid"/>
    <x v="2"/>
    <n v="0"/>
    <n v="2.16"/>
    <n v="8349"/>
    <n v="0.84"/>
    <n v="0.81599999999999995"/>
    <n v="1.8144"/>
    <n v="6812.7839999999997"/>
  </r>
  <r>
    <x v="664"/>
    <x v="1"/>
    <x v="5"/>
    <x v="0"/>
    <s v="August 2021"/>
    <n v="2145"/>
    <s v="5.59 kW"/>
    <s v="40,989 kWh"/>
    <s v="Paid"/>
    <x v="1"/>
    <n v="0"/>
    <n v="5.59"/>
    <n v="40989"/>
    <n v="0.81599999999999995"/>
    <n v="0.84"/>
    <n v="4.5614399999999993"/>
    <n v="34430.76"/>
  </r>
  <r>
    <x v="665"/>
    <x v="1"/>
    <x v="5"/>
    <x v="0"/>
    <s v="September 2019"/>
    <n v="3010"/>
    <s v="1.90 kW"/>
    <s v="8,743 kWh"/>
    <s v="Paid"/>
    <x v="2"/>
    <n v="0"/>
    <n v="1.9"/>
    <n v="8743"/>
    <n v="0.84"/>
    <n v="0.81599999999999995"/>
    <n v="1.5959999999999999"/>
    <n v="7134.2879999999996"/>
  </r>
  <r>
    <x v="666"/>
    <x v="1"/>
    <x v="7"/>
    <x v="0"/>
    <s v="September 2019"/>
    <n v="9466.7999999999993"/>
    <s v="0.00 kW"/>
    <s v="94,668 kWh"/>
    <s v="Paid"/>
    <x v="2"/>
    <n v="15.718661614542222"/>
    <n v="15.718661614542222"/>
    <n v="94668"/>
    <n v="0.84"/>
    <n v="0.81599999999999995"/>
    <n v="13.203675756215466"/>
    <n v="77249.087999999989"/>
  </r>
  <r>
    <x v="667"/>
    <x v="1"/>
    <x v="7"/>
    <x v="0"/>
    <s v="September 2019"/>
    <n v="9466.7999999999993"/>
    <s v="0.00 kW"/>
    <s v="94,668 kWh"/>
    <s v="Paid"/>
    <x v="2"/>
    <n v="15.718661614542222"/>
    <n v="15.718661614542222"/>
    <n v="94668"/>
    <n v="0.84"/>
    <n v="0.81599999999999995"/>
    <n v="13.203675756215466"/>
    <n v="77249.087999999989"/>
  </r>
  <r>
    <x v="668"/>
    <x v="1"/>
    <x v="5"/>
    <x v="0"/>
    <s v="September 2019"/>
    <n v="9242.9"/>
    <s v="0.00 kW"/>
    <s v="92,429 kWh"/>
    <s v="Paid"/>
    <x v="2"/>
    <n v="15.346898364500392"/>
    <n v="15.346898364500392"/>
    <n v="92429"/>
    <n v="0.84"/>
    <n v="0.81599999999999995"/>
    <n v="12.891394626180329"/>
    <n v="75422.063999999998"/>
  </r>
  <r>
    <x v="669"/>
    <x v="1"/>
    <x v="5"/>
    <x v="0"/>
    <s v="September 2019"/>
    <n v="6130"/>
    <s v="5.68 kW"/>
    <s v="34,050 kWh"/>
    <s v="Paid"/>
    <x v="2"/>
    <n v="0"/>
    <n v="5.68"/>
    <n v="34050"/>
    <n v="0.84"/>
    <n v="0.81599999999999995"/>
    <n v="4.7711999999999994"/>
    <n v="27784.799999999999"/>
  </r>
  <r>
    <x v="670"/>
    <x v="1"/>
    <x v="5"/>
    <x v="0"/>
    <s v="December 2019"/>
    <n v="5015"/>
    <s v="9.48 kW"/>
    <s v="49,170 kWh"/>
    <s v="Paid"/>
    <x v="2"/>
    <n v="0"/>
    <n v="9.48"/>
    <n v="49170"/>
    <n v="0.84"/>
    <n v="0.81599999999999995"/>
    <n v="7.9632000000000005"/>
    <n v="40122.719999999994"/>
  </r>
  <r>
    <x v="671"/>
    <x v="1"/>
    <x v="6"/>
    <x v="0"/>
    <s v="September 2019"/>
    <n v="15403.9"/>
    <s v="37.20 kW"/>
    <s v="308,078 kWh"/>
    <s v="Paid"/>
    <x v="2"/>
    <n v="0"/>
    <n v="37.200000000000003"/>
    <n v="308078"/>
    <n v="0.84"/>
    <n v="0.81599999999999995"/>
    <n v="31.248000000000001"/>
    <n v="251391.64799999999"/>
  </r>
  <r>
    <x v="672"/>
    <x v="1"/>
    <x v="5"/>
    <x v="0"/>
    <s v="September 2019"/>
    <n v="1320.3"/>
    <s v="0.91 kW"/>
    <s v="545 kWh"/>
    <s v="Paid"/>
    <x v="2"/>
    <n v="0"/>
    <n v="0.91"/>
    <n v="545"/>
    <n v="0.84"/>
    <n v="0.81599999999999995"/>
    <n v="0.76439999999999997"/>
    <n v="444.71999999999997"/>
  </r>
  <r>
    <x v="673"/>
    <x v="1"/>
    <x v="5"/>
    <x v="0"/>
    <s v="September 2019"/>
    <n v="7890"/>
    <s v="12.58 kW"/>
    <s v="57,430 kWh"/>
    <s v="Paid"/>
    <x v="2"/>
    <n v="0"/>
    <n v="12.58"/>
    <n v="57430"/>
    <n v="0.84"/>
    <n v="0.81599999999999995"/>
    <n v="10.5672"/>
    <n v="46862.879999999997"/>
  </r>
  <r>
    <x v="674"/>
    <x v="1"/>
    <x v="5"/>
    <x v="0"/>
    <s v="September 2019"/>
    <n v="700"/>
    <s v="0.00 kW"/>
    <s v="8,173 kWh"/>
    <s v="Paid"/>
    <x v="2"/>
    <n v="1.3570437885626989"/>
    <n v="1.3570437885626989"/>
    <n v="8173"/>
    <n v="0.84"/>
    <n v="0.81599999999999995"/>
    <n v="1.139916782392667"/>
    <n v="6669.1679999999997"/>
  </r>
  <r>
    <x v="675"/>
    <x v="1"/>
    <x v="6"/>
    <x v="0"/>
    <s v="September 2019"/>
    <n v="28593.8"/>
    <s v="60.90 kW"/>
    <s v="571,876 kWh"/>
    <s v="Paid"/>
    <x v="2"/>
    <n v="0"/>
    <n v="60.9"/>
    <n v="571876"/>
    <n v="0.84"/>
    <n v="0.81599999999999995"/>
    <n v="51.155999999999999"/>
    <n v="466650.81599999999"/>
  </r>
  <r>
    <x v="676"/>
    <x v="1"/>
    <x v="5"/>
    <x v="0"/>
    <s v="September 2019"/>
    <n v="1715"/>
    <s v="3.94 kW"/>
    <s v="14,987 kWh"/>
    <s v="Paid"/>
    <x v="2"/>
    <n v="0"/>
    <n v="3.94"/>
    <n v="14987"/>
    <n v="0.84"/>
    <n v="0.81599999999999995"/>
    <n v="3.3095999999999997"/>
    <n v="12229.392"/>
  </r>
  <r>
    <x v="677"/>
    <x v="1"/>
    <x v="5"/>
    <x v="0"/>
    <s v="September 2019"/>
    <n v="500"/>
    <s v="0.00 kW"/>
    <s v="5,838 kWh"/>
    <s v="Paid"/>
    <x v="2"/>
    <n v="0.96934071181072268"/>
    <n v="0.96934071181072268"/>
    <n v="5838"/>
    <n v="0.84"/>
    <n v="0.81599999999999995"/>
    <n v="0.81424619792100705"/>
    <n v="4763.808"/>
  </r>
  <r>
    <x v="678"/>
    <x v="1"/>
    <x v="5"/>
    <x v="0"/>
    <s v="April 2020"/>
    <n v="7150"/>
    <s v="0.00 kW"/>
    <s v="79,296 kWh"/>
    <s v="Paid"/>
    <x v="0"/>
    <n v="13.166296862580175"/>
    <n v="13.166296862580175"/>
    <n v="79296"/>
    <n v="0.81599999999999995"/>
    <n v="0.84"/>
    <n v="10.743698239865422"/>
    <n v="66608.639999999999"/>
  </r>
  <r>
    <x v="679"/>
    <x v="1"/>
    <x v="5"/>
    <x v="0"/>
    <s v="September 2019"/>
    <n v="2095"/>
    <s v="1.38 kW"/>
    <s v="10,851 kWh"/>
    <s v="Paid"/>
    <x v="2"/>
    <n v="0"/>
    <n v="1.38"/>
    <n v="10851"/>
    <n v="0.84"/>
    <n v="0.81599999999999995"/>
    <n v="1.1591999999999998"/>
    <n v="8854.4159999999993"/>
  </r>
  <r>
    <x v="680"/>
    <x v="1"/>
    <x v="5"/>
    <x v="0"/>
    <s v="August 2021"/>
    <n v="880"/>
    <s v="2.20 kW"/>
    <s v="10,052 kWh"/>
    <s v="Paid"/>
    <x v="1"/>
    <n v="0"/>
    <n v="2.2000000000000002"/>
    <n v="10052"/>
    <n v="0.81599999999999995"/>
    <n v="0.84"/>
    <n v="1.7952000000000001"/>
    <n v="8443.68"/>
  </r>
  <r>
    <x v="681"/>
    <x v="1"/>
    <x v="5"/>
    <x v="0"/>
    <s v="August 2021"/>
    <n v="378"/>
    <s v="0.54 kW"/>
    <s v="2,480 kWh"/>
    <s v="Paid"/>
    <x v="1"/>
    <n v="0"/>
    <n v="0.54"/>
    <n v="2480"/>
    <n v="0.81599999999999995"/>
    <n v="0.84"/>
    <n v="0.44063999999999998"/>
    <n v="2083.1999999999998"/>
  </r>
  <r>
    <x v="682"/>
    <x v="1"/>
    <x v="5"/>
    <x v="0"/>
    <s v="August 2021"/>
    <n v="3300"/>
    <s v="0.00 kW"/>
    <s v="36,792 kWh"/>
    <s v="Paid"/>
    <x v="1"/>
    <n v="6.1089385866632595"/>
    <n v="6.1089385866632595"/>
    <n v="36792"/>
    <n v="0.81599999999999995"/>
    <n v="0.84"/>
    <n v="4.9848938867172192"/>
    <n v="30905.279999999999"/>
  </r>
  <r>
    <x v="683"/>
    <x v="1"/>
    <x v="5"/>
    <x v="0"/>
    <s v="September 2019"/>
    <n v="20451.2"/>
    <s v="24.07 kW"/>
    <s v="204,512 kWh"/>
    <s v="Paid"/>
    <x v="2"/>
    <n v="0"/>
    <n v="24.07"/>
    <n v="204512"/>
    <n v="0.84"/>
    <n v="0.81599999999999995"/>
    <n v="20.218799999999998"/>
    <n v="166881.79199999999"/>
  </r>
  <r>
    <x v="684"/>
    <x v="1"/>
    <x v="7"/>
    <x v="0"/>
    <s v="September 2019"/>
    <n v="8890"/>
    <s v="5.81 kW"/>
    <s v="26,707 kWh"/>
    <s v="Paid"/>
    <x v="2"/>
    <n v="0"/>
    <n v="5.81"/>
    <n v="26707"/>
    <n v="0.84"/>
    <n v="0.81599999999999995"/>
    <n v="4.8803999999999998"/>
    <n v="21792.912"/>
  </r>
  <r>
    <x v="685"/>
    <x v="1"/>
    <x v="5"/>
    <x v="0"/>
    <s v="December 2020"/>
    <n v="6717"/>
    <s v="3.91 kW"/>
    <s v="69,628 kWh"/>
    <s v="Paid"/>
    <x v="0"/>
    <n v="0"/>
    <n v="3.91"/>
    <n v="69628"/>
    <n v="0.81599999999999995"/>
    <n v="0.84"/>
    <n v="3.1905600000000001"/>
    <n v="58487.519999999997"/>
  </r>
  <r>
    <x v="686"/>
    <x v="1"/>
    <x v="5"/>
    <x v="0"/>
    <s v="September 2019"/>
    <n v="8502.23"/>
    <s v="17.16 kW"/>
    <s v="73,374 kWh"/>
    <s v="Paid"/>
    <x v="2"/>
    <n v="0"/>
    <n v="17.16"/>
    <n v="73374"/>
    <n v="0.84"/>
    <n v="0.81599999999999995"/>
    <n v="14.414399999999999"/>
    <n v="59873.183999999994"/>
  </r>
  <r>
    <x v="687"/>
    <x v="1"/>
    <x v="5"/>
    <x v="0"/>
    <s v="April 2020"/>
    <n v="6248"/>
    <s v="4.58 kW"/>
    <s v="62,480 kWh"/>
    <s v="Paid"/>
    <x v="0"/>
    <n v="0"/>
    <n v="4.58"/>
    <n v="62480"/>
    <n v="0.81599999999999995"/>
    <n v="0.84"/>
    <n v="3.7372799999999997"/>
    <n v="52483.199999999997"/>
  </r>
  <r>
    <x v="688"/>
    <x v="1"/>
    <x v="5"/>
    <x v="0"/>
    <s v="September 2019"/>
    <n v="14480"/>
    <s v="18.10 kW"/>
    <s v="125,237 kWh"/>
    <s v="Paid"/>
    <x v="2"/>
    <n v="0"/>
    <n v="18.100000000000001"/>
    <n v="125237"/>
    <n v="0.84"/>
    <n v="0.81599999999999995"/>
    <n v="15.204000000000001"/>
    <n v="102193.39199999999"/>
  </r>
  <r>
    <x v="689"/>
    <x v="1"/>
    <x v="6"/>
    <x v="0"/>
    <s v="August 2021"/>
    <n v="9664"/>
    <s v="12.08 kW"/>
    <s v="44,963 kWh"/>
    <s v="Paid"/>
    <x v="1"/>
    <n v="0"/>
    <n v="12.08"/>
    <n v="44963"/>
    <n v="0.81599999999999995"/>
    <n v="0.84"/>
    <n v="9.8572799999999994"/>
    <n v="37768.92"/>
  </r>
  <r>
    <x v="690"/>
    <x v="1"/>
    <x v="6"/>
    <x v="0"/>
    <s v="September 2019"/>
    <n v="5960"/>
    <s v="6.28 kW"/>
    <s v="32,347 kWh"/>
    <s v="Paid"/>
    <x v="2"/>
    <n v="0"/>
    <n v="6.28"/>
    <n v="32347"/>
    <n v="0.84"/>
    <n v="0.81599999999999995"/>
    <n v="5.2751999999999999"/>
    <n v="26395.151999999998"/>
  </r>
  <r>
    <x v="691"/>
    <x v="1"/>
    <x v="5"/>
    <x v="0"/>
    <s v="September 2019"/>
    <n v="2950"/>
    <s v="1.84 kW"/>
    <s v="8,456 kWh"/>
    <s v="Paid"/>
    <x v="2"/>
    <n v="0"/>
    <n v="1.84"/>
    <n v="8456"/>
    <n v="0.84"/>
    <n v="0.81599999999999995"/>
    <n v="1.5456000000000001"/>
    <n v="6900.0959999999995"/>
  </r>
  <r>
    <x v="692"/>
    <x v="1"/>
    <x v="5"/>
    <x v="0"/>
    <s v="August 2020"/>
    <n v="9884"/>
    <s v="14.12 kW"/>
    <s v="64,867 kWh"/>
    <s v="Paid"/>
    <x v="0"/>
    <n v="0"/>
    <n v="14.12"/>
    <n v="64867"/>
    <n v="0.81599999999999995"/>
    <n v="0.84"/>
    <n v="11.521919999999998"/>
    <n v="54488.28"/>
  </r>
  <r>
    <x v="693"/>
    <x v="1"/>
    <x v="5"/>
    <x v="0"/>
    <s v="December 2019"/>
    <n v="3742"/>
    <s v="10.35 kW"/>
    <s v="40,509 kWh"/>
    <s v="Paid"/>
    <x v="2"/>
    <n v="0"/>
    <n v="10.35"/>
    <n v="40509"/>
    <n v="0.84"/>
    <n v="0.81599999999999995"/>
    <n v="8.6939999999999991"/>
    <n v="33055.343999999997"/>
  </r>
  <r>
    <x v="694"/>
    <x v="1"/>
    <x v="5"/>
    <x v="0"/>
    <s v="December 2019"/>
    <n v="12880.55"/>
    <s v="20.56 kW"/>
    <s v="181,162 kWh"/>
    <s v="Paid"/>
    <x v="2"/>
    <n v="0"/>
    <n v="20.56"/>
    <n v="181162"/>
    <n v="0.84"/>
    <n v="0.81599999999999995"/>
    <n v="17.270399999999999"/>
    <n v="147828.19199999998"/>
  </r>
  <r>
    <x v="695"/>
    <x v="1"/>
    <x v="5"/>
    <x v="0"/>
    <s v="September 2019"/>
    <n v="7905"/>
    <s v="18.00 kW"/>
    <s v="58,036 kWh"/>
    <s v="Paid"/>
    <x v="2"/>
    <n v="0"/>
    <n v="18"/>
    <n v="58036"/>
    <n v="0.84"/>
    <n v="0.81599999999999995"/>
    <n v="15.12"/>
    <n v="47357.375999999997"/>
  </r>
  <r>
    <x v="696"/>
    <x v="1"/>
    <x v="5"/>
    <x v="0"/>
    <s v="December 2019"/>
    <n v="1080"/>
    <s v="2.70 kW"/>
    <s v="8,754 kWh"/>
    <s v="Paid"/>
    <x v="2"/>
    <n v="0"/>
    <n v="2.7"/>
    <n v="8754"/>
    <n v="0.84"/>
    <n v="0.81599999999999995"/>
    <n v="2.2680000000000002"/>
    <n v="7143.2639999999992"/>
  </r>
  <r>
    <x v="697"/>
    <x v="1"/>
    <x v="6"/>
    <x v="0"/>
    <s v="September 2019"/>
    <n v="11480"/>
    <s v="28.70 kW"/>
    <s v="123,032 kWh"/>
    <s v="Paid"/>
    <x v="2"/>
    <n v="0"/>
    <n v="28.7"/>
    <n v="123032"/>
    <n v="0.84"/>
    <n v="0.81599999999999995"/>
    <n v="24.107999999999997"/>
    <n v="100394.11199999999"/>
  </r>
  <r>
    <x v="698"/>
    <x v="1"/>
    <x v="7"/>
    <x v="0"/>
    <s v="December 2019"/>
    <n v="61217.9"/>
    <s v="55.80 kW"/>
    <s v="612,179 kWh"/>
    <s v="Paid"/>
    <x v="2"/>
    <n v="0"/>
    <n v="55.8"/>
    <n v="612179"/>
    <n v="0.84"/>
    <n v="0.81599999999999995"/>
    <n v="46.871999999999993"/>
    <n v="499538.06399999995"/>
  </r>
  <r>
    <x v="699"/>
    <x v="1"/>
    <x v="6"/>
    <x v="0"/>
    <s v="September 2019"/>
    <n v="32359.5"/>
    <s v="26.00 kW"/>
    <s v="323,595 kWh"/>
    <s v="Paid"/>
    <x v="2"/>
    <n v="0"/>
    <n v="26"/>
    <n v="323595"/>
    <n v="0.84"/>
    <n v="0.81599999999999995"/>
    <n v="21.84"/>
    <n v="264053.51999999996"/>
  </r>
  <r>
    <x v="700"/>
    <x v="1"/>
    <x v="5"/>
    <x v="0"/>
    <s v="December 2019"/>
    <n v="1492.34"/>
    <s v="0.00 kW"/>
    <s v="14,923 kWh"/>
    <s v="Paid"/>
    <x v="2"/>
    <n v="2.4778128541198039"/>
    <n v="2.4778128541198039"/>
    <n v="14923"/>
    <n v="0.84"/>
    <n v="0.81599999999999995"/>
    <n v="2.0813627974606352"/>
    <n v="12177.168"/>
  </r>
  <r>
    <x v="701"/>
    <x v="1"/>
    <x v="5"/>
    <x v="0"/>
    <s v="August 2021"/>
    <n v="2065"/>
    <s v="0.00 kW"/>
    <s v="22,932 kWh"/>
    <s v="Paid"/>
    <x v="1"/>
    <n v="3.8076261053860043"/>
    <n v="3.8076261053860043"/>
    <n v="22932"/>
    <n v="0.81599999999999995"/>
    <n v="0.84"/>
    <n v="3.1070229019949793"/>
    <n v="19262.88"/>
  </r>
  <r>
    <x v="702"/>
    <x v="1"/>
    <x v="5"/>
    <x v="0"/>
    <s v="December 2019"/>
    <n v="9992"/>
    <s v="12.49 kW"/>
    <s v="81,467 kWh"/>
    <s v="Paid"/>
    <x v="2"/>
    <n v="0"/>
    <n v="12.49"/>
    <n v="81467"/>
    <n v="0.84"/>
    <n v="0.81599999999999995"/>
    <n v="10.4916"/>
    <n v="66477.072"/>
  </r>
  <r>
    <x v="703"/>
    <x v="1"/>
    <x v="5"/>
    <x v="0"/>
    <s v="September 2019"/>
    <n v="8935"/>
    <s v="9.34 kW"/>
    <s v="50,367 kWh"/>
    <s v="Paid"/>
    <x v="2"/>
    <n v="0"/>
    <n v="9.34"/>
    <n v="50367"/>
    <n v="0.84"/>
    <n v="0.81599999999999995"/>
    <n v="7.8455999999999992"/>
    <n v="41099.471999999994"/>
  </r>
  <r>
    <x v="704"/>
    <x v="1"/>
    <x v="5"/>
    <x v="0"/>
    <s v="September 2019"/>
    <n v="2750"/>
    <s v="0.00 kW"/>
    <s v="30,823 kWh"/>
    <s v="Paid"/>
    <x v="2"/>
    <n v="5.1178466529876507"/>
    <n v="5.1178466529876507"/>
    <n v="30823"/>
    <n v="0.84"/>
    <n v="0.81599999999999995"/>
    <n v="4.2989911885096266"/>
    <n v="25151.567999999999"/>
  </r>
  <r>
    <x v="705"/>
    <x v="1"/>
    <x v="5"/>
    <x v="0"/>
    <s v="April 2020"/>
    <n v="720"/>
    <s v="1.80 kW"/>
    <s v="8,269 kWh"/>
    <s v="Paid"/>
    <x v="0"/>
    <n v="0"/>
    <n v="1.8"/>
    <n v="8269"/>
    <n v="0.81599999999999995"/>
    <n v="0.84"/>
    <n v="1.4687999999999999"/>
    <n v="6945.96"/>
  </r>
  <r>
    <x v="706"/>
    <x v="1"/>
    <x v="5"/>
    <x v="0"/>
    <s v="December 2019"/>
    <n v="4305.6000000000004"/>
    <s v="5.38 kW"/>
    <s v="36,598 kWh"/>
    <s v="Paid"/>
    <x v="2"/>
    <n v="0"/>
    <n v="5.38"/>
    <n v="36598"/>
    <n v="0.84"/>
    <n v="0.81599999999999995"/>
    <n v="4.5191999999999997"/>
    <n v="29863.967999999997"/>
  </r>
  <r>
    <x v="707"/>
    <x v="1"/>
    <x v="5"/>
    <x v="0"/>
    <s v="August 2021"/>
    <n v="4243.68"/>
    <s v="1.47 kW"/>
    <s v="6,771 kWh"/>
    <s v="Paid"/>
    <x v="1"/>
    <n v="0"/>
    <n v="1.47"/>
    <n v="6771"/>
    <n v="0.81599999999999995"/>
    <n v="0.84"/>
    <n v="1.1995199999999999"/>
    <n v="5687.6399999999994"/>
  </r>
  <r>
    <x v="708"/>
    <x v="1"/>
    <x v="5"/>
    <x v="0"/>
    <s v="September 2019"/>
    <n v="2000"/>
    <s v="1.25 kW"/>
    <s v="5,733 kWh"/>
    <s v="Paid"/>
    <x v="2"/>
    <n v="0"/>
    <n v="1.25"/>
    <n v="5733"/>
    <n v="0.84"/>
    <n v="0.81599999999999995"/>
    <n v="1.05"/>
    <n v="4678.1279999999997"/>
  </r>
  <r>
    <x v="709"/>
    <x v="1"/>
    <x v="5"/>
    <x v="0"/>
    <s v="December 2019"/>
    <n v="4920"/>
    <s v="12.30 kW"/>
    <s v="76,938 kWh"/>
    <s v="Paid"/>
    <x v="2"/>
    <n v="0"/>
    <n v="12.3"/>
    <n v="76938"/>
    <n v="0.84"/>
    <n v="0.81599999999999995"/>
    <n v="10.332000000000001"/>
    <n v="62781.407999999996"/>
  </r>
  <r>
    <x v="710"/>
    <x v="1"/>
    <x v="5"/>
    <x v="0"/>
    <s v="September 2019"/>
    <n v="240"/>
    <s v="0.60 kW"/>
    <s v="2,616 kWh"/>
    <s v="Paid"/>
    <x v="2"/>
    <n v="0"/>
    <n v="0.6"/>
    <n v="2616"/>
    <n v="0.84"/>
    <n v="0.81599999999999995"/>
    <n v="0.504"/>
    <n v="2134.6559999999999"/>
  </r>
  <r>
    <x v="711"/>
    <x v="1"/>
    <x v="6"/>
    <x v="0"/>
    <s v="September 2019"/>
    <n v="20395"/>
    <s v="47.81 kW"/>
    <s v="198,897 kWh"/>
    <s v="Paid"/>
    <x v="2"/>
    <n v="0"/>
    <n v="47.81"/>
    <n v="198897"/>
    <n v="0.84"/>
    <n v="0.81599999999999995"/>
    <n v="40.160400000000003"/>
    <n v="162299.95199999999"/>
  </r>
  <r>
    <x v="712"/>
    <x v="1"/>
    <x v="5"/>
    <x v="0"/>
    <s v="December 2019"/>
    <n v="600"/>
    <s v="0.00 kW"/>
    <s v="6,673 kWh"/>
    <s v="Paid"/>
    <x v="2"/>
    <n v="1.1079839962166758"/>
    <n v="1.1079839962166758"/>
    <n v="6673"/>
    <n v="0.84"/>
    <n v="0.81599999999999995"/>
    <n v="0.93070655682200765"/>
    <n v="5445.1679999999997"/>
  </r>
  <r>
    <x v="713"/>
    <x v="1"/>
    <x v="5"/>
    <x v="0"/>
    <s v="September 2019"/>
    <n v="440"/>
    <s v="0.00 kW"/>
    <s v="4,872 kWh"/>
    <s v="Paid"/>
    <x v="2"/>
    <n v="0.80894620553988372"/>
    <n v="0.80894620553988372"/>
    <n v="4872"/>
    <n v="0.84"/>
    <n v="0.81599999999999995"/>
    <n v="0.67951481265350233"/>
    <n v="3975.5519999999997"/>
  </r>
  <r>
    <x v="714"/>
    <x v="1"/>
    <x v="5"/>
    <x v="0"/>
    <s v="September 2019"/>
    <n v="930"/>
    <s v="0.00 kW"/>
    <s v="10,327 kWh"/>
    <s v="Paid"/>
    <x v="2"/>
    <n v="1.7146936503715884"/>
    <n v="1.7146936503715884"/>
    <n v="10327"/>
    <n v="0.84"/>
    <n v="0.81599999999999995"/>
    <n v="1.4403426663121341"/>
    <n v="8426.8320000000003"/>
  </r>
  <r>
    <x v="715"/>
    <x v="1"/>
    <x v="5"/>
    <x v="0"/>
    <s v="December 2019"/>
    <n v="18022.400000000001"/>
    <s v="40.96 kW"/>
    <s v="175,895 kWh"/>
    <s v="Paid"/>
    <x v="2"/>
    <n v="0"/>
    <n v="40.96"/>
    <n v="175895"/>
    <n v="0.84"/>
    <n v="0.81599999999999995"/>
    <n v="34.406399999999998"/>
    <n v="143530.31999999998"/>
  </r>
  <r>
    <x v="716"/>
    <x v="1"/>
    <x v="5"/>
    <x v="0"/>
    <s v="August 2021"/>
    <n v="375"/>
    <s v="0.00 kW"/>
    <s v="4,200 kWh"/>
    <s v="Paid"/>
    <x v="1"/>
    <n v="0.6973674185688653"/>
    <n v="0.6973674185688653"/>
    <n v="4200"/>
    <n v="0.81599999999999995"/>
    <n v="0.84"/>
    <n v="0.56905181355219403"/>
    <n v="3528"/>
  </r>
  <r>
    <x v="717"/>
    <x v="1"/>
    <x v="7"/>
    <x v="0"/>
    <s v="September 2019"/>
    <n v="33207"/>
    <s v="46.56 kW"/>
    <s v="225,496 kWh"/>
    <s v="Paid"/>
    <x v="2"/>
    <n v="0"/>
    <n v="46.56"/>
    <n v="225496"/>
    <n v="0.84"/>
    <n v="0.81599999999999995"/>
    <n v="39.110399999999998"/>
    <n v="184004.73599999998"/>
  </r>
  <r>
    <x v="718"/>
    <x v="1"/>
    <x v="5"/>
    <x v="0"/>
    <s v="September 2019"/>
    <n v="190"/>
    <s v="0.12 kW"/>
    <s v="537 kWh"/>
    <s v="Paid"/>
    <x v="2"/>
    <n v="0"/>
    <n v="0.12"/>
    <n v="537"/>
    <n v="0.84"/>
    <n v="0.81599999999999995"/>
    <n v="0.10079999999999999"/>
    <n v="438.19199999999995"/>
  </r>
  <r>
    <x v="719"/>
    <x v="1"/>
    <x v="6"/>
    <x v="0"/>
    <s v="August 2021"/>
    <n v="10464"/>
    <s v="26.16 kW"/>
    <s v="120,179 kWh"/>
    <s v="Paid"/>
    <x v="1"/>
    <n v="0"/>
    <n v="26.16"/>
    <n v="120179"/>
    <n v="0.81599999999999995"/>
    <n v="0.84"/>
    <n v="21.34656"/>
    <n v="100950.36"/>
  </r>
  <r>
    <x v="720"/>
    <x v="1"/>
    <x v="6"/>
    <x v="0"/>
    <s v="August 2021"/>
    <n v="16058.5"/>
    <s v="38.00 kW"/>
    <s v="191,984 kWh"/>
    <s v="Paid"/>
    <x v="1"/>
    <n v="0"/>
    <n v="38"/>
    <n v="191984"/>
    <n v="0.81599999999999995"/>
    <n v="0.84"/>
    <n v="31.007999999999999"/>
    <n v="161266.56"/>
  </r>
  <r>
    <x v="721"/>
    <x v="1"/>
    <x v="5"/>
    <x v="0"/>
    <s v="December 2019"/>
    <n v="20161.3"/>
    <s v="20.14 kW"/>
    <s v="176,543 kWh"/>
    <s v="Paid"/>
    <x v="2"/>
    <n v="0"/>
    <n v="20.14"/>
    <n v="176543"/>
    <n v="0.84"/>
    <n v="0.81599999999999995"/>
    <n v="16.9176"/>
    <n v="144059.08799999999"/>
  </r>
  <r>
    <x v="722"/>
    <x v="1"/>
    <x v="6"/>
    <x v="0"/>
    <s v="September 2019"/>
    <n v="19240"/>
    <s v="48.10 kW"/>
    <s v="322,517 kWh"/>
    <s v="Paid"/>
    <x v="2"/>
    <n v="0"/>
    <n v="48.1"/>
    <n v="322517"/>
    <n v="0.84"/>
    <n v="0.81599999999999995"/>
    <n v="40.403999999999996"/>
    <n v="263173.87199999997"/>
  </r>
  <r>
    <x v="723"/>
    <x v="1"/>
    <x v="5"/>
    <x v="0"/>
    <s v="September 2019"/>
    <n v="338"/>
    <s v="0.53 kW"/>
    <s v="2,423 kWh"/>
    <s v="Paid"/>
    <x v="2"/>
    <n v="0"/>
    <n v="0.53"/>
    <n v="2423"/>
    <n v="0.84"/>
    <n v="0.81599999999999995"/>
    <n v="0.44519999999999998"/>
    <n v="1977.1679999999999"/>
  </r>
  <r>
    <x v="724"/>
    <x v="1"/>
    <x v="5"/>
    <x v="0"/>
    <s v="September 2019"/>
    <n v="750"/>
    <s v="0.00 kW"/>
    <s v="8,757 kWh"/>
    <s v="Paid"/>
    <x v="2"/>
    <n v="1.454011067716084"/>
    <n v="1.454011067716084"/>
    <n v="8757"/>
    <n v="0.84"/>
    <n v="0.81599999999999995"/>
    <n v="1.2213692968815106"/>
    <n v="7145.7119999999995"/>
  </r>
  <r>
    <x v="725"/>
    <x v="1"/>
    <x v="5"/>
    <x v="0"/>
    <s v="December 2019"/>
    <n v="770"/>
    <s v="0.00 kW"/>
    <s v="8,526 kWh"/>
    <s v="Paid"/>
    <x v="2"/>
    <n v="1.4156558596947966"/>
    <n v="1.4156558596947966"/>
    <n v="8526"/>
    <n v="0.84"/>
    <n v="0.81599999999999995"/>
    <n v="1.1891509221436292"/>
    <n v="6957.2159999999994"/>
  </r>
  <r>
    <x v="726"/>
    <x v="1"/>
    <x v="7"/>
    <x v="0"/>
    <s v="September 2019"/>
    <n v="4407.68"/>
    <s v="11.90 kW"/>
    <s v="76,775 kWh"/>
    <s v="Paid"/>
    <x v="2"/>
    <n v="0"/>
    <n v="11.9"/>
    <n v="76775"/>
    <n v="0.84"/>
    <n v="0.81599999999999995"/>
    <n v="9.9960000000000004"/>
    <n v="62648.399999999994"/>
  </r>
  <r>
    <x v="727"/>
    <x v="1"/>
    <x v="5"/>
    <x v="0"/>
    <s v="September 2019"/>
    <n v="1646.4"/>
    <s v="1.76 kW"/>
    <s v="1,573 kWh"/>
    <s v="Paid"/>
    <x v="2"/>
    <n v="0"/>
    <n v="1.76"/>
    <n v="1573"/>
    <n v="0.84"/>
    <n v="0.81599999999999995"/>
    <n v="1.4783999999999999"/>
    <n v="1283.568"/>
  </r>
  <r>
    <x v="728"/>
    <x v="1"/>
    <x v="5"/>
    <x v="0"/>
    <s v="September 2019"/>
    <n v="1975"/>
    <s v="0.00 kW"/>
    <s v="22,003 kWh"/>
    <s v="Paid"/>
    <x v="2"/>
    <n v="3.653375073993034"/>
    <n v="3.653375073993034"/>
    <n v="22003"/>
    <n v="0.84"/>
    <n v="0.81599999999999995"/>
    <n v="3.0688350621541485"/>
    <n v="17954.448"/>
  </r>
  <r>
    <x v="729"/>
    <x v="1"/>
    <x v="7"/>
    <x v="0"/>
    <s v="September 2019"/>
    <n v="1500"/>
    <s v="0.94 kW"/>
    <s v="4,299 kWh"/>
    <s v="Paid"/>
    <x v="2"/>
    <n v="0"/>
    <n v="0.94"/>
    <n v="4299"/>
    <n v="0.84"/>
    <n v="0.81599999999999995"/>
    <n v="0.78959999999999997"/>
    <n v="3507.9839999999999"/>
  </r>
  <r>
    <x v="730"/>
    <x v="1"/>
    <x v="5"/>
    <x v="0"/>
    <s v="December 2019"/>
    <n v="894"/>
    <s v="0.48 kW"/>
    <s v="3,845 kWh"/>
    <s v="Paid"/>
    <x v="2"/>
    <n v="0"/>
    <n v="0.48"/>
    <n v="3845"/>
    <n v="0.84"/>
    <n v="0.81599999999999995"/>
    <n v="0.40319999999999995"/>
    <n v="3137.52"/>
  </r>
  <r>
    <x v="731"/>
    <x v="1"/>
    <x v="5"/>
    <x v="0"/>
    <s v="September 2019"/>
    <n v="5550"/>
    <s v="9.20 kW"/>
    <s v="43,637 kWh"/>
    <s v="Paid"/>
    <x v="2"/>
    <n v="0"/>
    <n v="9.1999999999999993"/>
    <n v="43637"/>
    <n v="0.84"/>
    <n v="0.81599999999999995"/>
    <n v="7.7279999999999989"/>
    <n v="35607.792000000001"/>
  </r>
  <r>
    <x v="732"/>
    <x v="1"/>
    <x v="5"/>
    <x v="0"/>
    <s v="April 2020"/>
    <n v="8507"/>
    <s v="18.65 kW"/>
    <s v="67,575 kWh"/>
    <s v="Paid"/>
    <x v="0"/>
    <n v="0"/>
    <n v="18.649999999999999"/>
    <n v="67575"/>
    <n v="0.81599999999999995"/>
    <n v="0.84"/>
    <n v="15.218399999999997"/>
    <n v="56763"/>
  </r>
  <r>
    <x v="733"/>
    <x v="1"/>
    <x v="6"/>
    <x v="0"/>
    <s v="April 2020"/>
    <n v="1720"/>
    <s v="4.30 kW"/>
    <s v="19,754 kWh"/>
    <s v="Paid"/>
    <x v="0"/>
    <n v="0"/>
    <n v="4.3"/>
    <n v="19754"/>
    <n v="0.81599999999999995"/>
    <n v="0.84"/>
    <n v="3.5087999999999995"/>
    <n v="16593.36"/>
  </r>
  <r>
    <x v="734"/>
    <x v="1"/>
    <x v="5"/>
    <x v="0"/>
    <s v="September 2019"/>
    <n v="3720"/>
    <s v="9.30 kW"/>
    <s v="34,109 kWh"/>
    <s v="Paid"/>
    <x v="2"/>
    <n v="0"/>
    <n v="9.3000000000000007"/>
    <n v="34109"/>
    <n v="0.84"/>
    <n v="0.81599999999999995"/>
    <n v="7.8120000000000003"/>
    <n v="27832.944"/>
  </r>
  <r>
    <x v="735"/>
    <x v="1"/>
    <x v="6"/>
    <x v="0"/>
    <s v="December 2019"/>
    <n v="37456"/>
    <s v="85.50 kW"/>
    <s v="749,120 kWh"/>
    <s v="Paid"/>
    <x v="2"/>
    <n v="0"/>
    <n v="85.5"/>
    <n v="749120"/>
    <n v="0.84"/>
    <n v="0.81599999999999995"/>
    <n v="71.819999999999993"/>
    <n v="611281.91999999993"/>
  </r>
  <r>
    <x v="736"/>
    <x v="1"/>
    <x v="7"/>
    <x v="0"/>
    <s v="September 2019"/>
    <n v="6311.2"/>
    <s v="0.00 kW"/>
    <s v="63,112 kWh"/>
    <s v="Paid"/>
    <x v="2"/>
    <n v="10.479107743028148"/>
    <n v="10.479107743028148"/>
    <n v="63112"/>
    <n v="0.84"/>
    <n v="0.81599999999999995"/>
    <n v="8.8024505041436445"/>
    <n v="51499.392"/>
  </r>
  <r>
    <x v="737"/>
    <x v="1"/>
    <x v="5"/>
    <x v="0"/>
    <s v="September 2019"/>
    <n v="520"/>
    <s v="1.30 kW"/>
    <s v="3,798 kWh"/>
    <s v="Paid"/>
    <x v="2"/>
    <n v="0"/>
    <n v="1.3"/>
    <n v="3798"/>
    <n v="0.84"/>
    <n v="0.81599999999999995"/>
    <n v="1.0920000000000001"/>
    <n v="3099.1679999999997"/>
  </r>
  <r>
    <x v="738"/>
    <x v="1"/>
    <x v="5"/>
    <x v="0"/>
    <s v="September 2019"/>
    <n v="14450"/>
    <s v="0.00 kW"/>
    <s v="145,250 kWh"/>
    <s v="Paid"/>
    <x v="2"/>
    <n v="24.117289892173257"/>
    <n v="24.117289892173257"/>
    <n v="145250"/>
    <n v="0.84"/>
    <n v="0.81599999999999995"/>
    <n v="20.258523509425537"/>
    <n v="118523.99999999999"/>
  </r>
  <r>
    <x v="739"/>
    <x v="1"/>
    <x v="5"/>
    <x v="0"/>
    <s v="September 2019"/>
    <n v="2740"/>
    <s v="6.85 kW"/>
    <s v="25,872 kWh"/>
    <s v="Paid"/>
    <x v="2"/>
    <n v="0"/>
    <n v="6.85"/>
    <n v="25872"/>
    <n v="0.84"/>
    <n v="0.81599999999999995"/>
    <n v="5.7539999999999996"/>
    <n v="21111.552"/>
  </r>
  <r>
    <x v="740"/>
    <x v="1"/>
    <x v="5"/>
    <x v="0"/>
    <s v="September 2019"/>
    <n v="2680"/>
    <s v="2.75 kW"/>
    <s v="10,740 kWh"/>
    <s v="Paid"/>
    <x v="2"/>
    <n v="0"/>
    <n v="2.75"/>
    <n v="10740"/>
    <n v="0.84"/>
    <n v="0.81599999999999995"/>
    <n v="2.31"/>
    <n v="8763.84"/>
  </r>
  <r>
    <x v="741"/>
    <x v="1"/>
    <x v="5"/>
    <x v="0"/>
    <s v="September 2019"/>
    <n v="396"/>
    <s v="0.41 kW"/>
    <s v="1,586 kWh"/>
    <s v="Paid"/>
    <x v="2"/>
    <n v="0"/>
    <n v="0.41"/>
    <n v="1586"/>
    <n v="0.84"/>
    <n v="0.81599999999999995"/>
    <n v="0.34439999999999998"/>
    <n v="1294.1759999999999"/>
  </r>
  <r>
    <x v="742"/>
    <x v="1"/>
    <x v="5"/>
    <x v="0"/>
    <s v="September 2019"/>
    <n v="550"/>
    <s v="0.00 kW"/>
    <s v="6,132 kWh"/>
    <s v="Paid"/>
    <x v="2"/>
    <n v="1.0181564311105433"/>
    <n v="1.0181564311105433"/>
    <n v="6132"/>
    <n v="0.84"/>
    <n v="0.81599999999999995"/>
    <n v="0.85525140213285633"/>
    <n v="5003.7119999999995"/>
  </r>
  <r>
    <x v="743"/>
    <x v="1"/>
    <x v="5"/>
    <x v="0"/>
    <s v="September 2019"/>
    <n v="800"/>
    <s v="0.47 kW"/>
    <s v="2,149 kWh"/>
    <s v="Paid"/>
    <x v="2"/>
    <n v="0"/>
    <n v="0.47"/>
    <n v="2149"/>
    <n v="0.84"/>
    <n v="0.81599999999999995"/>
    <n v="0.39479999999999998"/>
    <n v="1753.5839999999998"/>
  </r>
  <r>
    <x v="744"/>
    <x v="1"/>
    <x v="7"/>
    <x v="0"/>
    <s v="December 2019"/>
    <n v="5772.35"/>
    <s v="31.74 kW"/>
    <s v="237,114 kWh"/>
    <s v="Paid"/>
    <x v="2"/>
    <n v="0"/>
    <n v="31.74"/>
    <n v="237114"/>
    <n v="0.84"/>
    <n v="0.81599999999999995"/>
    <n v="26.661599999999996"/>
    <n v="193485.02399999998"/>
  </r>
  <r>
    <x v="745"/>
    <x v="1"/>
    <x v="5"/>
    <x v="0"/>
    <s v="April 2020"/>
    <n v="4870"/>
    <s v="5.30 kW"/>
    <s v="49,216 kWh"/>
    <s v="Paid"/>
    <x v="0"/>
    <n v="0"/>
    <n v="5.3"/>
    <n v="49216"/>
    <n v="0.81599999999999995"/>
    <n v="0.84"/>
    <n v="4.3247999999999998"/>
    <n v="41341.439999999995"/>
  </r>
  <r>
    <x v="746"/>
    <x v="1"/>
    <x v="7"/>
    <x v="0"/>
    <s v="September 2019"/>
    <n v="5610"/>
    <s v="14.43 kW"/>
    <s v="54,369 kWh"/>
    <s v="Paid"/>
    <x v="2"/>
    <n v="0"/>
    <n v="14.43"/>
    <n v="54369"/>
    <n v="0.84"/>
    <n v="0.81599999999999995"/>
    <n v="12.1212"/>
    <n v="44365.103999999999"/>
  </r>
  <r>
    <x v="747"/>
    <x v="1"/>
    <x v="5"/>
    <x v="0"/>
    <s v="September 2019"/>
    <n v="2031"/>
    <s v="1.49 kW"/>
    <s v="6,859 kWh"/>
    <s v="Paid"/>
    <x v="2"/>
    <n v="0"/>
    <n v="1.49"/>
    <n v="6859"/>
    <n v="0.84"/>
    <n v="0.81599999999999995"/>
    <n v="1.2516"/>
    <n v="5596.9439999999995"/>
  </r>
  <r>
    <x v="748"/>
    <x v="1"/>
    <x v="5"/>
    <x v="0"/>
    <s v="August 2021"/>
    <n v="5929"/>
    <s v="14.55 kW"/>
    <s v="55,390 kWh"/>
    <s v="Paid"/>
    <x v="1"/>
    <n v="0"/>
    <n v="14.55"/>
    <n v="55390"/>
    <n v="0.81599999999999995"/>
    <n v="0.84"/>
    <n v="11.8728"/>
    <n v="46527.6"/>
  </r>
  <r>
    <x v="749"/>
    <x v="1"/>
    <x v="7"/>
    <x v="0"/>
    <s v="December 2019"/>
    <n v="13360"/>
    <s v="18.22 kW"/>
    <s v="103,946 kWh"/>
    <s v="Paid"/>
    <x v="2"/>
    <n v="0"/>
    <n v="18.22"/>
    <n v="103946"/>
    <n v="0.84"/>
    <n v="0.81599999999999995"/>
    <n v="15.304799999999998"/>
    <n v="84819.936000000002"/>
  </r>
  <r>
    <x v="750"/>
    <x v="1"/>
    <x v="5"/>
    <x v="0"/>
    <s v="December 2020"/>
    <n v="880"/>
    <s v="1.40 kW"/>
    <s v="5,597 kWh"/>
    <s v="Paid"/>
    <x v="0"/>
    <n v="0"/>
    <n v="1.4"/>
    <n v="5597"/>
    <n v="0.81599999999999995"/>
    <n v="0.84"/>
    <n v="1.1423999999999999"/>
    <n v="4701.4799999999996"/>
  </r>
  <r>
    <x v="751"/>
    <x v="1"/>
    <x v="7"/>
    <x v="0"/>
    <s v="December 2019"/>
    <n v="7771.5"/>
    <s v="26.00 kW"/>
    <s v="129,786 kWh"/>
    <s v="Paid"/>
    <x v="2"/>
    <n v="0"/>
    <n v="26"/>
    <n v="129786"/>
    <n v="0.84"/>
    <n v="0.81599999999999995"/>
    <n v="21.84"/>
    <n v="105905.37599999999"/>
  </r>
  <r>
    <x v="752"/>
    <x v="1"/>
    <x v="7"/>
    <x v="0"/>
    <s v="December 2019"/>
    <n v="7840"/>
    <s v="19.60 kW"/>
    <s v="111,904 kWh"/>
    <s v="Paid"/>
    <x v="2"/>
    <n v="0"/>
    <n v="19.600000000000001"/>
    <n v="111904"/>
    <n v="0.84"/>
    <n v="0.81599999999999995"/>
    <n v="16.464000000000002"/>
    <n v="91313.66399999999"/>
  </r>
  <r>
    <x v="753"/>
    <x v="1"/>
    <x v="5"/>
    <x v="0"/>
    <s v="September 2019"/>
    <n v="1600"/>
    <s v="2.95 kW"/>
    <s v="11,636 kWh"/>
    <s v="Paid"/>
    <x v="2"/>
    <n v="0"/>
    <n v="2.95"/>
    <n v="11636"/>
    <n v="0.84"/>
    <n v="0.81599999999999995"/>
    <n v="2.4780000000000002"/>
    <n v="9494.9759999999987"/>
  </r>
  <r>
    <x v="754"/>
    <x v="1"/>
    <x v="5"/>
    <x v="0"/>
    <s v="September 2019"/>
    <n v="2920"/>
    <s v="7.30 kW"/>
    <s v="26,638 kWh"/>
    <s v="Paid"/>
    <x v="2"/>
    <n v="0"/>
    <n v="7.3"/>
    <n v="26638"/>
    <n v="0.84"/>
    <n v="0.81599999999999995"/>
    <n v="6.1319999999999997"/>
    <n v="21736.608"/>
  </r>
  <r>
    <x v="755"/>
    <x v="1"/>
    <x v="7"/>
    <x v="0"/>
    <s v="December 2019"/>
    <n v="10998.79"/>
    <s v="0.00 kW"/>
    <s v="131,851 kWh"/>
    <s v="Paid"/>
    <x v="2"/>
    <n v="21.892521787077012"/>
    <n v="21.892521787077012"/>
    <n v="131851"/>
    <n v="0.84"/>
    <n v="0.81599999999999995"/>
    <n v="18.38971830114469"/>
    <n v="107590.416"/>
  </r>
  <r>
    <x v="756"/>
    <x v="1"/>
    <x v="5"/>
    <x v="0"/>
    <s v="December 2019"/>
    <n v="2027.73"/>
    <s v="1.46 kW"/>
    <s v="1,142 kWh"/>
    <s v="Paid"/>
    <x v="2"/>
    <n v="0"/>
    <n v="1.46"/>
    <n v="1142"/>
    <n v="0.84"/>
    <n v="0.81599999999999995"/>
    <n v="1.2263999999999999"/>
    <n v="931.87199999999996"/>
  </r>
  <r>
    <x v="757"/>
    <x v="1"/>
    <x v="6"/>
    <x v="8"/>
    <s v="March 2019"/>
    <n v="508034.25"/>
    <s v="1,460.00 kW"/>
    <s v="11,188,000 kWh"/>
    <s v="Paid"/>
    <x v="2"/>
    <n v="0"/>
    <m/>
    <n v="11188000"/>
    <n v="1"/>
    <n v="1"/>
    <n v="0"/>
    <n v="11188000"/>
  </r>
  <r>
    <x v="757"/>
    <x v="1"/>
    <x v="6"/>
    <x v="8"/>
    <s v="March 2019"/>
    <n v="508034.25"/>
    <s v="0.00 kW"/>
    <s v="0 kWh"/>
    <s v="Paid"/>
    <x v="2"/>
    <n v="0"/>
    <n v="0"/>
    <n v="0"/>
    <n v="1"/>
    <n v="1"/>
    <n v="0"/>
    <n v="0"/>
  </r>
  <r>
    <x v="757"/>
    <x v="1"/>
    <x v="6"/>
    <x v="8"/>
    <s v="March 2019"/>
    <n v="508034.25"/>
    <s v="0.00 kW"/>
    <s v="0 kWh"/>
    <s v="Paid"/>
    <x v="2"/>
    <n v="0"/>
    <n v="0"/>
    <n v="0"/>
    <n v="1"/>
    <n v="1"/>
    <n v="0"/>
    <n v="0"/>
  </r>
  <r>
    <x v="758"/>
    <x v="1"/>
    <x v="5"/>
    <x v="0"/>
    <s v="September 2019"/>
    <n v="1510"/>
    <s v="2.87 kW"/>
    <s v="14,194 kWh"/>
    <s v="Paid"/>
    <x v="2"/>
    <n v="0"/>
    <n v="2.87"/>
    <n v="14194"/>
    <n v="0.84"/>
    <n v="0.81599999999999995"/>
    <n v="2.4108000000000001"/>
    <n v="11582.304"/>
  </r>
  <r>
    <x v="759"/>
    <x v="1"/>
    <x v="7"/>
    <x v="0"/>
    <s v="September 2019"/>
    <n v="3388.86"/>
    <s v="7.96 kW"/>
    <s v="40,478 kWh"/>
    <s v="Paid"/>
    <x v="2"/>
    <n v="0"/>
    <n v="7.96"/>
    <n v="40478"/>
    <n v="0.84"/>
    <n v="0.81599999999999995"/>
    <n v="6.6863999999999999"/>
    <n v="33030.047999999995"/>
  </r>
  <r>
    <x v="760"/>
    <x v="1"/>
    <x v="5"/>
    <x v="0"/>
    <s v="September 2019"/>
    <n v="2334"/>
    <s v="2.70 kW"/>
    <s v="12,384 kWh"/>
    <s v="Paid"/>
    <x v="2"/>
    <n v="0"/>
    <n v="2.7"/>
    <n v="12384"/>
    <n v="0.84"/>
    <n v="0.81599999999999995"/>
    <n v="2.2680000000000002"/>
    <n v="10105.343999999999"/>
  </r>
  <r>
    <x v="761"/>
    <x v="1"/>
    <x v="5"/>
    <x v="0"/>
    <s v="September 2019"/>
    <n v="496"/>
    <s v="1.24 kW"/>
    <s v="9,093 kWh"/>
    <s v="Paid"/>
    <x v="2"/>
    <n v="0"/>
    <n v="1.24"/>
    <n v="9093"/>
    <n v="0.84"/>
    <n v="0.81599999999999995"/>
    <n v="1.0415999999999999"/>
    <n v="7419.8879999999999"/>
  </r>
  <r>
    <x v="762"/>
    <x v="1"/>
    <x v="5"/>
    <x v="0"/>
    <s v="September 2019"/>
    <n v="1972.1"/>
    <s v="2.04 kW"/>
    <s v="21,003 kWh"/>
    <s v="Paid"/>
    <x v="2"/>
    <n v="0"/>
    <n v="2.04"/>
    <n v="21003"/>
    <n v="0.84"/>
    <n v="0.81599999999999995"/>
    <n v="1.7136"/>
    <n v="17138.448"/>
  </r>
  <r>
    <x v="763"/>
    <x v="1"/>
    <x v="6"/>
    <x v="0"/>
    <s v="September 2019"/>
    <n v="13920"/>
    <s v="27.32 kW"/>
    <s v="151,042 kWh"/>
    <s v="Paid"/>
    <x v="2"/>
    <n v="0"/>
    <n v="27.32"/>
    <n v="151042"/>
    <n v="0.84"/>
    <n v="0.81599999999999995"/>
    <n v="22.948799999999999"/>
    <n v="123250.272"/>
  </r>
  <r>
    <x v="764"/>
    <x v="1"/>
    <x v="5"/>
    <x v="0"/>
    <s v="September 2019"/>
    <n v="825"/>
    <s v="0.00 kW"/>
    <s v="9,240 kWh"/>
    <s v="Paid"/>
    <x v="2"/>
    <n v="1.5342083208515036"/>
    <n v="1.5342083208515036"/>
    <n v="9240"/>
    <n v="0.84"/>
    <n v="0.81599999999999995"/>
    <n v="1.2887349895152629"/>
    <n v="7539.8399999999992"/>
  </r>
  <r>
    <x v="765"/>
    <x v="1"/>
    <x v="5"/>
    <x v="0"/>
    <s v="September 2019"/>
    <n v="1105"/>
    <s v="0.00 kW"/>
    <s v="12,264 kWh"/>
    <s v="Paid"/>
    <x v="2"/>
    <n v="2.0363128622210867"/>
    <n v="2.0363128622210867"/>
    <n v="12264"/>
    <n v="0.84"/>
    <n v="0.81599999999999995"/>
    <n v="1.7105028042657127"/>
    <n v="10007.423999999999"/>
  </r>
  <r>
    <x v="766"/>
    <x v="1"/>
    <x v="4"/>
    <x v="0"/>
    <s v="September 2019"/>
    <n v="550"/>
    <s v="0.34 kW"/>
    <s v="1,576 kWh"/>
    <s v="Paid"/>
    <x v="2"/>
    <n v="0"/>
    <n v="0.34"/>
    <n v="1576"/>
    <n v="0.84"/>
    <n v="0.81599999999999995"/>
    <n v="0.28560000000000002"/>
    <n v="1286.0159999999998"/>
  </r>
  <r>
    <x v="767"/>
    <x v="1"/>
    <x v="5"/>
    <x v="0"/>
    <s v="September 2019"/>
    <n v="3200"/>
    <s v="8.00 kW"/>
    <s v="30,050 kWh"/>
    <s v="Paid"/>
    <x v="2"/>
    <n v="0"/>
    <n v="8"/>
    <n v="30050"/>
    <n v="0.84"/>
    <n v="0.81599999999999995"/>
    <n v="6.72"/>
    <n v="24520.799999999999"/>
  </r>
  <r>
    <x v="768"/>
    <x v="1"/>
    <x v="5"/>
    <x v="0"/>
    <s v="September 2019"/>
    <n v="2168"/>
    <s v="1.34 kW"/>
    <s v="7,815 kWh"/>
    <s v="Paid"/>
    <x v="2"/>
    <n v="0"/>
    <n v="1.34"/>
    <n v="7815"/>
    <n v="0.84"/>
    <n v="0.81599999999999995"/>
    <n v="1.1255999999999999"/>
    <n v="6377.04"/>
  </r>
  <r>
    <x v="769"/>
    <x v="1"/>
    <x v="4"/>
    <x v="0"/>
    <s v="December 2019"/>
    <n v="2912"/>
    <s v="7.28 kW"/>
    <s v="37,908 kWh"/>
    <s v="Paid"/>
    <x v="2"/>
    <n v="0"/>
    <n v="7.28"/>
    <n v="37908"/>
    <n v="0.84"/>
    <n v="0.81599999999999995"/>
    <n v="6.1151999999999997"/>
    <n v="30932.927999999996"/>
  </r>
  <r>
    <x v="770"/>
    <x v="1"/>
    <x v="7"/>
    <x v="0"/>
    <s v="December 2019"/>
    <n v="14920"/>
    <s v="37.30 kW"/>
    <s v="226,783 kWh"/>
    <s v="Paid"/>
    <x v="2"/>
    <n v="0"/>
    <n v="37.299999999999997"/>
    <n v="226783"/>
    <n v="0.84"/>
    <n v="0.81599999999999995"/>
    <n v="31.331999999999997"/>
    <n v="185054.92799999999"/>
  </r>
  <r>
    <x v="771"/>
    <x v="1"/>
    <x v="5"/>
    <x v="0"/>
    <s v="September 2019"/>
    <n v="1935.42"/>
    <s v="4.57 kW"/>
    <s v="18,623 kWh"/>
    <s v="Paid"/>
    <x v="2"/>
    <n v="0"/>
    <n v="4.57"/>
    <n v="18623"/>
    <n v="0.84"/>
    <n v="0.81599999999999995"/>
    <n v="3.8388"/>
    <n v="15196.367999999999"/>
  </r>
  <r>
    <x v="772"/>
    <x v="1"/>
    <x v="5"/>
    <x v="0"/>
    <s v="September 2019"/>
    <n v="17600"/>
    <s v="10.30 kW"/>
    <s v="47,299 kWh"/>
    <s v="Paid"/>
    <x v="2"/>
    <n v="0"/>
    <n v="10.3"/>
    <n v="47299"/>
    <n v="0.84"/>
    <n v="0.81599999999999995"/>
    <n v="8.652000000000001"/>
    <n v="38595.983999999997"/>
  </r>
  <r>
    <x v="773"/>
    <x v="1"/>
    <x v="5"/>
    <x v="0"/>
    <s v="December 2019"/>
    <n v="13351.8"/>
    <s v="18.77 kW"/>
    <s v="81,025 kWh"/>
    <s v="Paid"/>
    <x v="2"/>
    <n v="0"/>
    <n v="18.77"/>
    <n v="81025"/>
    <n v="0.84"/>
    <n v="0.81599999999999995"/>
    <n v="15.7668"/>
    <n v="66116.399999999994"/>
  </r>
  <r>
    <x v="774"/>
    <x v="1"/>
    <x v="4"/>
    <x v="0"/>
    <s v="December 2019"/>
    <n v="4015.2"/>
    <s v="0.00 kW"/>
    <s v="40,152 kWh"/>
    <s v="Paid"/>
    <x v="2"/>
    <n v="6.6668325215183515"/>
    <n v="6.6668325215183515"/>
    <n v="40152"/>
    <n v="0.84"/>
    <n v="0.81599999999999995"/>
    <n v="5.6001393180754153"/>
    <n v="32764.031999999999"/>
  </r>
  <r>
    <x v="775"/>
    <x v="1"/>
    <x v="5"/>
    <x v="0"/>
    <s v="September 2019"/>
    <n v="200"/>
    <s v="0.00 kW"/>
    <s v="2,335 kWh"/>
    <s v="Paid"/>
    <x v="2"/>
    <n v="0.38770307675197629"/>
    <n v="0.38770307675197629"/>
    <n v="2335"/>
    <n v="0.84"/>
    <n v="0.81599999999999995"/>
    <n v="0.32567058447166009"/>
    <n v="1905.36"/>
  </r>
  <r>
    <x v="776"/>
    <x v="1"/>
    <x v="5"/>
    <x v="0"/>
    <s v="August 2021"/>
    <n v="2025"/>
    <s v="4.50 kW"/>
    <s v="18,821 kWh"/>
    <s v="Paid"/>
    <x v="1"/>
    <n v="0"/>
    <n v="4.5"/>
    <n v="18821"/>
    <n v="0.81599999999999995"/>
    <n v="0.84"/>
    <n v="3.6719999999999997"/>
    <n v="15809.64"/>
  </r>
  <r>
    <x v="777"/>
    <x v="1"/>
    <x v="7"/>
    <x v="0"/>
    <s v="December 2020"/>
    <n v="10739.1"/>
    <s v="12.67 kW"/>
    <s v="107,391 kWh"/>
    <s v="Paid"/>
    <x v="0"/>
    <n v="0"/>
    <n v="12.67"/>
    <n v="107391"/>
    <n v="0.81599999999999995"/>
    <n v="0.84"/>
    <n v="10.338719999999999"/>
    <n v="90208.44"/>
  </r>
  <r>
    <x v="778"/>
    <x v="1"/>
    <x v="5"/>
    <x v="0"/>
    <s v="September 2019"/>
    <n v="3220.8"/>
    <s v="0.00 kW"/>
    <s v="37,486 kWh"/>
    <s v="Paid"/>
    <x v="2"/>
    <n v="6.2241702505886867"/>
    <n v="6.2241702505886867"/>
    <n v="37486"/>
    <n v="0.84"/>
    <n v="0.81599999999999995"/>
    <n v="5.2283030104944963"/>
    <n v="30588.575999999997"/>
  </r>
  <r>
    <x v="779"/>
    <x v="1"/>
    <x v="6"/>
    <x v="0"/>
    <s v="September 2019"/>
    <n v="34980"/>
    <s v="88.70 kW"/>
    <s v="505,520 kWh"/>
    <s v="Paid"/>
    <x v="2"/>
    <n v="0"/>
    <n v="88.7"/>
    <n v="505520"/>
    <n v="0.84"/>
    <n v="0.81599999999999995"/>
    <n v="74.507999999999996"/>
    <n v="412504.31999999995"/>
  </r>
  <r>
    <x v="780"/>
    <x v="1"/>
    <x v="5"/>
    <x v="0"/>
    <s v="September 2019"/>
    <n v="6520"/>
    <s v="16.30 kW"/>
    <s v="48,950 kWh"/>
    <s v="Paid"/>
    <x v="2"/>
    <n v="0"/>
    <n v="16.3"/>
    <n v="48950"/>
    <n v="0.84"/>
    <n v="0.81599999999999995"/>
    <n v="13.692"/>
    <n v="39943.199999999997"/>
  </r>
  <r>
    <x v="781"/>
    <x v="1"/>
    <x v="5"/>
    <x v="0"/>
    <s v="September 2019"/>
    <n v="1229.52"/>
    <s v="0.97 kW"/>
    <s v="4,472 kWh"/>
    <s v="Paid"/>
    <x v="2"/>
    <n v="0"/>
    <n v="0.97"/>
    <n v="4472"/>
    <n v="0.84"/>
    <n v="0.81599999999999995"/>
    <n v="0.81479999999999997"/>
    <n v="3649.1519999999996"/>
  </r>
  <r>
    <x v="782"/>
    <x v="1"/>
    <x v="5"/>
    <x v="0"/>
    <s v="September 2019"/>
    <n v="11072"/>
    <s v="13.84 kW"/>
    <s v="56,400 kWh"/>
    <s v="Paid"/>
    <x v="2"/>
    <n v="0"/>
    <n v="13.84"/>
    <n v="56400"/>
    <n v="0.84"/>
    <n v="0.81599999999999995"/>
    <n v="11.625599999999999"/>
    <n v="46022.399999999994"/>
  </r>
  <r>
    <x v="783"/>
    <x v="1"/>
    <x v="5"/>
    <x v="0"/>
    <s v="September 2019"/>
    <n v="1360"/>
    <s v="3.40 kW"/>
    <s v="15,732 kWh"/>
    <s v="Paid"/>
    <x v="2"/>
    <n v="0"/>
    <n v="3.4"/>
    <n v="15732"/>
    <n v="0.84"/>
    <n v="0.81599999999999995"/>
    <n v="2.8559999999999999"/>
    <n v="12837.312"/>
  </r>
  <r>
    <x v="784"/>
    <x v="1"/>
    <x v="5"/>
    <x v="0"/>
    <s v="December 2019"/>
    <n v="17993.45"/>
    <s v="39.96 kW"/>
    <s v="204,131 kWh"/>
    <s v="Paid"/>
    <x v="2"/>
    <n v="0"/>
    <n v="39.96"/>
    <n v="204131"/>
    <n v="0.84"/>
    <n v="0.81599999999999995"/>
    <n v="33.566400000000002"/>
    <n v="166570.89599999998"/>
  </r>
  <r>
    <x v="785"/>
    <x v="1"/>
    <x v="5"/>
    <x v="0"/>
    <s v="September 2019"/>
    <n v="1016"/>
    <s v="0.34 kW"/>
    <s v="11,305 kWh"/>
    <s v="Paid"/>
    <x v="2"/>
    <n v="0"/>
    <n v="0.34"/>
    <n v="11305"/>
    <n v="0.84"/>
    <n v="0.81599999999999995"/>
    <n v="0.28560000000000002"/>
    <n v="9224.8799999999992"/>
  </r>
  <r>
    <x v="786"/>
    <x v="1"/>
    <x v="5"/>
    <x v="0"/>
    <s v="September 2019"/>
    <n v="480"/>
    <s v="1.20 kW"/>
    <s v="4,235 kWh"/>
    <s v="Paid"/>
    <x v="2"/>
    <n v="0"/>
    <n v="1.2"/>
    <n v="4235"/>
    <n v="0.84"/>
    <n v="0.81599999999999995"/>
    <n v="1.008"/>
    <n v="3455.7599999999998"/>
  </r>
  <r>
    <x v="787"/>
    <x v="1"/>
    <x v="5"/>
    <x v="0"/>
    <s v="December 2019"/>
    <n v="2770"/>
    <s v="3.14 kW"/>
    <s v="12,046 kWh"/>
    <s v="Paid"/>
    <x v="2"/>
    <n v="0"/>
    <n v="3.14"/>
    <n v="12046"/>
    <n v="0.84"/>
    <n v="0.81599999999999995"/>
    <n v="2.6375999999999999"/>
    <n v="9829.5360000000001"/>
  </r>
  <r>
    <x v="788"/>
    <x v="1"/>
    <x v="6"/>
    <x v="0"/>
    <s v="September 2019"/>
    <n v="39760"/>
    <s v="99.40 kW"/>
    <s v="566,182 kWh"/>
    <s v="Paid"/>
    <x v="2"/>
    <n v="0"/>
    <n v="99.4"/>
    <n v="566182"/>
    <n v="0.84"/>
    <n v="0.81599999999999995"/>
    <n v="83.495999999999995"/>
    <n v="462004.51199999999"/>
  </r>
  <r>
    <x v="789"/>
    <x v="1"/>
    <x v="7"/>
    <x v="0"/>
    <s v="December 2019"/>
    <n v="3686"/>
    <s v="2.47 kW"/>
    <s v="11,350 kWh"/>
    <s v="Paid"/>
    <x v="2"/>
    <n v="0"/>
    <n v="2.4700000000000002"/>
    <n v="11350"/>
    <n v="0.84"/>
    <n v="0.81599999999999995"/>
    <n v="2.0748000000000002"/>
    <n v="9261.5999999999985"/>
  </r>
  <r>
    <x v="790"/>
    <x v="1"/>
    <x v="5"/>
    <x v="0"/>
    <s v="August 2021"/>
    <n v="520"/>
    <s v="0.32 kW"/>
    <s v="1,469 kWh"/>
    <s v="Paid"/>
    <x v="1"/>
    <n v="0"/>
    <n v="0.32"/>
    <n v="1469"/>
    <n v="0.81599999999999995"/>
    <n v="0.84"/>
    <n v="0.26111999999999996"/>
    <n v="1233.96"/>
  </r>
  <r>
    <x v="791"/>
    <x v="1"/>
    <x v="5"/>
    <x v="0"/>
    <s v="September 2019"/>
    <n v="480"/>
    <s v="1.20 kW"/>
    <s v="9,106 kWh"/>
    <s v="Paid"/>
    <x v="2"/>
    <n v="0"/>
    <n v="1.2"/>
    <n v="9106"/>
    <n v="0.84"/>
    <n v="0.81599999999999995"/>
    <n v="1.008"/>
    <n v="7430.4959999999992"/>
  </r>
  <r>
    <x v="792"/>
    <x v="1"/>
    <x v="5"/>
    <x v="0"/>
    <s v="December 2019"/>
    <n v="606.45000000000005"/>
    <s v="0.00 kW"/>
    <s v="9,316 kWh"/>
    <s v="Paid"/>
    <x v="2"/>
    <n v="1.5468273503303687"/>
    <n v="1.5468273503303687"/>
    <n v="9316"/>
    <n v="0.84"/>
    <n v="0.81599999999999995"/>
    <n v="1.2993349742775095"/>
    <n v="7601.8559999999998"/>
  </r>
  <r>
    <x v="793"/>
    <x v="1"/>
    <x v="7"/>
    <x v="0"/>
    <s v="September 2019"/>
    <n v="4065"/>
    <s v="12.10 kW"/>
    <s v="39,389 kWh"/>
    <s v="Paid"/>
    <x v="2"/>
    <n v="0"/>
    <n v="12.1"/>
    <n v="39389"/>
    <n v="0.84"/>
    <n v="0.81599999999999995"/>
    <n v="10.164"/>
    <n v="32141.423999999999"/>
  </r>
  <r>
    <x v="794"/>
    <x v="1"/>
    <x v="5"/>
    <x v="0"/>
    <s v="August 2021"/>
    <n v="3214.2"/>
    <s v="2.86 kW"/>
    <s v="13,117 kWh"/>
    <s v="Paid"/>
    <x v="1"/>
    <n v="0"/>
    <n v="2.86"/>
    <n v="13117"/>
    <n v="0.81599999999999995"/>
    <n v="0.84"/>
    <n v="2.3337599999999998"/>
    <n v="11018.279999999999"/>
  </r>
  <r>
    <x v="795"/>
    <x v="1"/>
    <x v="5"/>
    <x v="0"/>
    <s v="August 2021"/>
    <n v="38304.5"/>
    <s v="40.01 kW"/>
    <s v="164,907 kWh"/>
    <s v="Paid"/>
    <x v="1"/>
    <n v="0"/>
    <n v="40.01"/>
    <n v="164907"/>
    <n v="0.81599999999999995"/>
    <n v="0.84"/>
    <n v="32.648159999999997"/>
    <n v="138521.88"/>
  </r>
  <r>
    <x v="796"/>
    <x v="1"/>
    <x v="5"/>
    <x v="0"/>
    <s v="August 2021"/>
    <n v="11460.4"/>
    <s v="11.14 kW"/>
    <s v="57,819 kWh"/>
    <s v="Paid"/>
    <x v="1"/>
    <n v="0"/>
    <n v="11.14"/>
    <n v="57819"/>
    <n v="0.81599999999999995"/>
    <n v="0.84"/>
    <n v="9.0902399999999997"/>
    <n v="48567.96"/>
  </r>
  <r>
    <x v="797"/>
    <x v="1"/>
    <x v="4"/>
    <x v="0"/>
    <s v="December 2019"/>
    <n v="33585.35"/>
    <s v="71.62 kW"/>
    <s v="671,707 kWh"/>
    <s v="Paid"/>
    <x v="2"/>
    <n v="0"/>
    <n v="71.62"/>
    <n v="671707"/>
    <n v="0.84"/>
    <n v="0.81599999999999995"/>
    <n v="60.160800000000002"/>
    <n v="548112.91200000001"/>
  </r>
  <r>
    <x v="798"/>
    <x v="1"/>
    <x v="5"/>
    <x v="0"/>
    <s v="September 2019"/>
    <n v="770"/>
    <s v="0.57 kW"/>
    <s v="2,627 kWh"/>
    <s v="Paid"/>
    <x v="2"/>
    <n v="0"/>
    <n v="0.56999999999999995"/>
    <n v="2627"/>
    <n v="0.84"/>
    <n v="0.81599999999999995"/>
    <n v="0.47879999999999995"/>
    <n v="2143.6320000000001"/>
  </r>
  <r>
    <x v="799"/>
    <x v="1"/>
    <x v="7"/>
    <x v="0"/>
    <s v="September 2019"/>
    <n v="7314"/>
    <s v="16.86 kW"/>
    <s v="83,004 kWh"/>
    <s v="Paid"/>
    <x v="2"/>
    <n v="0"/>
    <n v="16.86"/>
    <n v="83004"/>
    <n v="0.84"/>
    <n v="0.81599999999999995"/>
    <n v="14.1624"/>
    <n v="67731.263999999996"/>
  </r>
  <r>
    <x v="800"/>
    <x v="1"/>
    <x v="5"/>
    <x v="0"/>
    <s v="August 2020"/>
    <n v="3525"/>
    <s v="0.50 kW"/>
    <s v="39,166 kWh"/>
    <s v="Paid"/>
    <x v="0"/>
    <n v="0"/>
    <n v="0.5"/>
    <n v="39166"/>
    <n v="0.81599999999999995"/>
    <n v="0.84"/>
    <n v="0.40799999999999997"/>
    <n v="32899.440000000002"/>
  </r>
  <r>
    <x v="801"/>
    <x v="1"/>
    <x v="7"/>
    <x v="0"/>
    <s v="August 2021"/>
    <n v="2800"/>
    <s v="1.75 kW"/>
    <s v="8,026 kWh"/>
    <s v="Paid"/>
    <x v="1"/>
    <n v="0"/>
    <n v="1.75"/>
    <n v="8026"/>
    <n v="0.81599999999999995"/>
    <n v="0.84"/>
    <n v="1.4279999999999999"/>
    <n v="6741.84"/>
  </r>
  <r>
    <x v="802"/>
    <x v="1"/>
    <x v="6"/>
    <x v="0"/>
    <s v="September 2019"/>
    <n v="10985.7"/>
    <s v="28.80 kW"/>
    <s v="173,292 kWh"/>
    <s v="Paid"/>
    <x v="2"/>
    <n v="0"/>
    <n v="28.8"/>
    <n v="173292"/>
    <n v="0.84"/>
    <n v="0.81599999999999995"/>
    <n v="24.192"/>
    <n v="141406.272"/>
  </r>
  <r>
    <x v="803"/>
    <x v="1"/>
    <x v="7"/>
    <x v="0"/>
    <s v="August 2021"/>
    <n v="2376"/>
    <s v="6.44 kW"/>
    <s v="25,108 kWh"/>
    <s v="Paid"/>
    <x v="1"/>
    <n v="0"/>
    <n v="6.44"/>
    <n v="25108"/>
    <n v="0.81599999999999995"/>
    <n v="0.84"/>
    <n v="5.2550400000000002"/>
    <n v="21090.719999999998"/>
  </r>
  <r>
    <x v="804"/>
    <x v="1"/>
    <x v="5"/>
    <x v="0"/>
    <s v="September 2019"/>
    <n v="2762.1"/>
    <s v="7.20 kW"/>
    <s v="42,999 kWh"/>
    <s v="Paid"/>
    <x v="2"/>
    <n v="0"/>
    <n v="7.2"/>
    <n v="42999"/>
    <n v="0.84"/>
    <n v="0.81599999999999995"/>
    <n v="6.048"/>
    <n v="35087.184000000001"/>
  </r>
  <r>
    <x v="805"/>
    <x v="1"/>
    <x v="5"/>
    <x v="0"/>
    <s v="September 2019"/>
    <n v="2400"/>
    <s v="6.00 kW"/>
    <s v="22,507 kWh"/>
    <s v="Paid"/>
    <x v="2"/>
    <n v="0"/>
    <n v="6"/>
    <n v="22507"/>
    <n v="0.84"/>
    <n v="0.81599999999999995"/>
    <n v="5.04"/>
    <n v="18365.712"/>
  </r>
  <r>
    <x v="806"/>
    <x v="1"/>
    <x v="7"/>
    <x v="0"/>
    <s v="August 2020"/>
    <n v="11120"/>
    <s v="27.80 kW"/>
    <s v="167,751 kWh"/>
    <s v="Paid"/>
    <x v="0"/>
    <n v="0"/>
    <n v="27.8"/>
    <n v="167751"/>
    <n v="0.81599999999999995"/>
    <n v="0.84"/>
    <n v="22.684799999999999"/>
    <n v="140910.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124508-B93C-4EC5-A461-AFAB2038D4B8}" name="PivotTable1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compact="0" compactData="0" multipleFieldFilters="0">
  <location ref="AI10:AK630" firstHeaderRow="0" firstDataRow="1" firstDataCol="1" rowPageCount="2" colPageCount="1"/>
  <pivotFields count="17">
    <pivotField axis="axisRow" compact="0" outline="0" showAll="0">
      <items count="813">
        <item x="0"/>
        <item x="1"/>
        <item x="2"/>
        <item x="3"/>
        <item x="4"/>
        <item x="5"/>
        <item m="1" x="808"/>
        <item x="6"/>
        <item x="7"/>
        <item x="8"/>
        <item x="9"/>
        <item m="1" x="811"/>
        <item x="10"/>
        <item x="11"/>
        <item x="12"/>
        <item m="1" x="807"/>
        <item m="1" x="809"/>
        <item m="1" x="810"/>
        <item x="13"/>
        <item x="14"/>
        <item x="15"/>
        <item x="16"/>
        <item x="17"/>
        <item x="18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19"/>
        <item x="637"/>
        <item x="638"/>
        <item x="639"/>
        <item x="20"/>
        <item x="640"/>
        <item x="641"/>
        <item x="642"/>
        <item x="643"/>
        <item x="644"/>
        <item x="645"/>
        <item x="21"/>
        <item x="22"/>
        <item x="646"/>
        <item x="23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24"/>
        <item x="715"/>
        <item x="716"/>
        <item x="717"/>
        <item x="718"/>
        <item x="719"/>
        <item x="720"/>
        <item x="721"/>
        <item x="25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26"/>
        <item x="761"/>
        <item x="762"/>
        <item x="763"/>
        <item x="764"/>
        <item x="765"/>
        <item x="766"/>
        <item x="767"/>
        <item x="768"/>
        <item x="769"/>
        <item x="27"/>
        <item x="770"/>
        <item x="771"/>
        <item x="772"/>
        <item x="773"/>
        <item x="774"/>
        <item x="28"/>
        <item x="29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30"/>
        <item x="786"/>
        <item x="787"/>
        <item x="788"/>
        <item x="789"/>
        <item x="790"/>
        <item x="791"/>
        <item x="792"/>
        <item x="793"/>
        <item x="31"/>
        <item x="794"/>
        <item x="795"/>
        <item x="796"/>
        <item x="32"/>
        <item x="797"/>
        <item x="798"/>
        <item x="33"/>
        <item x="799"/>
        <item x="34"/>
        <item x="35"/>
        <item x="36"/>
        <item x="800"/>
        <item x="37"/>
        <item x="38"/>
        <item x="801"/>
        <item x="802"/>
        <item x="803"/>
        <item x="804"/>
        <item x="805"/>
        <item x="806"/>
        <item x="3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h="1" x="5"/>
        <item h="1" m="1" x="10"/>
        <item h="1" x="6"/>
        <item h="1" x="1"/>
        <item h="1" x="7"/>
        <item h="1" x="2"/>
        <item h="1" x="8"/>
        <item x="0"/>
        <item m="1" x="11"/>
        <item h="1" x="4"/>
        <item h="1" x="3"/>
        <item h="1" m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2"/>
        <item x="0"/>
        <item x="1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620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2"/>
    </i>
    <i>
      <x v="13"/>
    </i>
    <i>
      <x v="14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7"/>
    </i>
    <i>
      <x v="509"/>
    </i>
    <i>
      <x v="544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 t="grand">
      <x/>
    </i>
  </rowItems>
  <colFields count="1">
    <field x="-2"/>
  </colFields>
  <colItems count="2">
    <i>
      <x/>
    </i>
    <i i="1">
      <x v="1"/>
    </i>
  </colItems>
  <pageFields count="2">
    <pageField fld="3" hier="-1"/>
    <pageField fld="9" hier="-1"/>
  </pageFields>
  <dataFields count="2">
    <dataField name="Sum of Net Energy Savings" fld="16" baseField="0" baseItem="0"/>
    <dataField name="Sum of Net Demand Savings" fld="15" baseField="0" baseItem="0"/>
  </dataFields>
  <formats count="22">
    <format dxfId="34">
      <pivotArea outline="0" collapsedLevelsAreSubtotals="1" fieldPosition="0"/>
    </format>
    <format dxfId="33">
      <pivotArea field="9" type="button" dataOnly="0" labelOnly="1" outline="0" axis="axisPage" fieldPosition="1"/>
    </format>
    <format dxfId="32">
      <pivotArea type="topRight" dataOnly="0" labelOnly="1" outline="0" fieldPosition="0"/>
    </format>
    <format dxfId="31">
      <pivotArea dataOnly="0" labelOnly="1" fieldPosition="0">
        <references count="1">
          <reference field="9" count="0"/>
        </references>
      </pivotArea>
    </format>
    <format dxfId="30">
      <pivotArea dataOnly="0" labelOnly="1" grandCol="1" outline="0" fieldPosition="0"/>
    </format>
    <format dxfId="29">
      <pivotArea dataOnly="0" labelOnly="1" outline="0" fieldPosition="0">
        <references count="1">
          <reference field="9" count="0"/>
        </references>
      </pivotArea>
    </format>
    <format dxfId="28">
      <pivotArea dataOnly="0" labelOnly="1" outline="0" fieldPosition="0">
        <references count="1">
          <reference field="9" count="0"/>
        </references>
      </pivotArea>
    </format>
    <format dxfId="27">
      <pivotArea field="0" type="button" dataOnly="0" labelOnly="1" outline="0" axis="axisRow" fieldPosition="0"/>
    </format>
    <format dxfId="26">
      <pivotArea dataOnly="0" labelOnly="1" outline="0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25">
      <pivotArea dataOnly="0" labelOnly="1" outline="0" fieldPosition="0">
        <references count="1">
          <reference field="0" count="49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24">
      <pivotArea dataOnly="0" labelOnly="1" outline="0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23">
      <pivotArea dataOnly="0" labelOnly="1" outline="0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22">
      <pivotArea dataOnly="0" labelOnly="1" outline="0" fieldPosition="0">
        <references count="1">
          <reference field="0" count="49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21">
      <pivotArea dataOnly="0" labelOnly="1" outline="0" fieldPosition="0">
        <references count="1">
          <reference field="0" count="49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20">
      <pivotArea dataOnly="0" labelOnly="1" outline="0" fieldPosition="0">
        <references count="1">
          <reference field="0" count="50"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</reference>
        </references>
      </pivotArea>
    </format>
    <format dxfId="19">
      <pivotArea dataOnly="0" labelOnly="1" outline="0" fieldPosition="0">
        <references count="1">
          <reference field="0" count="50"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1"/>
            <x v="502"/>
            <x v="503"/>
            <x v="504"/>
            <x v="505"/>
            <x v="507"/>
            <x v="509"/>
            <x v="544"/>
            <x v="547"/>
            <x v="548"/>
            <x v="549"/>
            <x v="550"/>
            <x v="551"/>
          </reference>
        </references>
      </pivotArea>
    </format>
    <format dxfId="18">
      <pivotArea dataOnly="0" labelOnly="1" outline="0" fieldPosition="0">
        <references count="1">
          <reference field="0" count="49">
            <x v="552"/>
            <x v="55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  <x v="579"/>
            <x v="580"/>
            <x v="581"/>
            <x v="582"/>
            <x v="583"/>
            <x v="584"/>
            <x v="585"/>
            <x v="586"/>
            <x v="587"/>
            <x v="588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  <x v="635"/>
          </reference>
        </references>
      </pivotArea>
    </format>
    <format dxfId="17">
      <pivotArea dataOnly="0" labelOnly="1" outline="0" fieldPosition="0">
        <references count="1">
          <reference field="0" count="43">
            <x v="636"/>
            <x v="637"/>
            <x v="638"/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</reference>
        </references>
      </pivotArea>
    </format>
    <format dxfId="16">
      <pivotArea dataOnly="0" labelOnly="1" outline="0" fieldPosition="0">
        <references count="1">
          <reference field="0" count="50">
            <x v="679"/>
            <x v="680"/>
            <x v="681"/>
            <x v="682"/>
            <x v="683"/>
            <x v="684"/>
            <x v="685"/>
            <x v="686"/>
            <x v="687"/>
            <x v="688"/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</reference>
        </references>
      </pivotArea>
    </format>
    <format dxfId="15">
      <pivotArea dataOnly="0" labelOnly="1" outline="0" fieldPosition="0">
        <references count="1">
          <reference field="0" count="48">
            <x v="729"/>
            <x v="730"/>
            <x v="731"/>
            <x v="732"/>
            <x v="733"/>
            <x v="734"/>
            <x v="735"/>
            <x v="736"/>
            <x v="737"/>
            <x v="738"/>
            <x v="739"/>
            <x v="740"/>
            <x v="741"/>
            <x v="742"/>
            <x v="743"/>
            <x v="744"/>
            <x v="745"/>
            <x v="746"/>
            <x v="747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</reference>
        </references>
      </pivotArea>
    </format>
    <format dxfId="14">
      <pivotArea dataOnly="0" labelOnly="1" outline="0" fieldPosition="0">
        <references count="1">
          <reference field="0" count="34"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</reference>
        </references>
      </pivotArea>
    </format>
    <format dxfId="1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1975EC-DBE2-4D54-B9C3-9E78F0491022}" name="PivotTable1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compact="0" compactData="0" multipleFieldFilters="0">
  <location ref="A3:H20" firstHeaderRow="1" firstDataRow="3" firstDataCol="2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4">
        <item x="0"/>
        <item x="1"/>
        <item h="1" m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5"/>
        <item m="1" x="10"/>
        <item x="6"/>
        <item x="1"/>
        <item x="7"/>
        <item x="2"/>
        <item x="8"/>
        <item x="0"/>
        <item m="1" x="11"/>
        <item x="4"/>
        <item x="3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5">
        <item x="2"/>
        <item x="0"/>
        <item x="1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3"/>
  </rowFields>
  <rowItems count="15">
    <i>
      <x/>
      <x v="3"/>
    </i>
    <i r="1">
      <x v="5"/>
    </i>
    <i r="1">
      <x v="7"/>
    </i>
    <i t="default">
      <x/>
    </i>
    <i>
      <x v="1"/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9"/>
    </i>
    <i r="1">
      <x v="10"/>
    </i>
    <i t="default">
      <x v="1"/>
    </i>
    <i t="grand">
      <x/>
    </i>
  </rowItems>
  <colFields count="2">
    <field x="9"/>
    <field x="-2"/>
  </colFields>
  <colItems count="6">
    <i>
      <x/>
      <x/>
    </i>
    <i r="1" i="1">
      <x v="1"/>
    </i>
    <i>
      <x v="1"/>
      <x/>
    </i>
    <i r="1" i="1">
      <x v="1"/>
    </i>
    <i>
      <x v="2"/>
      <x/>
    </i>
    <i r="1" i="1">
      <x v="1"/>
    </i>
  </colItems>
  <dataFields count="2">
    <dataField name="Sum of Net Energy Savings" fld="16" baseField="0" baseItem="0"/>
    <dataField name="Sum of Net Demand Savings" fld="15" baseField="0" baseItem="0"/>
  </dataFields>
  <formats count="7">
    <format dxfId="6">
      <pivotArea outline="0" collapsedLevelsAreSubtotals="1" fieldPosition="0"/>
    </format>
    <format dxfId="5">
      <pivotArea field="9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fieldPosition="0">
        <references count="1">
          <reference field="9" count="0"/>
        </references>
      </pivotArea>
    </format>
    <format dxfId="2">
      <pivotArea dataOnly="0" labelOnly="1" grandCol="1" outline="0" fieldPosition="0"/>
    </format>
    <format dxfId="1">
      <pivotArea dataOnly="0" labelOnly="1" outline="0" fieldPosition="0">
        <references count="1">
          <reference field="9" count="0"/>
        </references>
      </pivotArea>
    </format>
    <format dxfId="0">
      <pivotArea dataOnly="0" labelOnly="1" outline="0" fieldPosition="0">
        <references count="1">
          <reference field="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4AD366-2057-417C-A2F1-8DCDCDD86F3F}" name="PivotTable3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8" indent="0" compact="0" compactData="0" multipleFieldFilters="0">
  <location ref="A29:I50" firstHeaderRow="1" firstDataRow="3" firstDataCol="3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4">
        <item x="0"/>
        <item x="1"/>
        <item h="1" m="1" x="2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7">
        <item x="3"/>
        <item x="5"/>
        <item x="6"/>
        <item x="7"/>
        <item x="0"/>
        <item m="1" x="15"/>
        <item x="2"/>
        <item x="1"/>
        <item m="1" x="12"/>
        <item m="1" x="13"/>
        <item m="1" x="8"/>
        <item x="4"/>
        <item m="1" x="11"/>
        <item m="1" x="9"/>
        <item m="1" x="10"/>
        <item m="1" x="1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5"/>
        <item m="1" x="10"/>
        <item x="6"/>
        <item x="1"/>
        <item x="7"/>
        <item x="2"/>
        <item x="8"/>
        <item x="0"/>
        <item m="1" x="11"/>
        <item x="4"/>
        <item x="3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5">
        <item x="2"/>
        <item x="0"/>
        <item x="1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1"/>
    <field x="3"/>
    <field x="2"/>
  </rowFields>
  <rowItems count="19">
    <i>
      <x/>
      <x v="3"/>
      <x v="6"/>
    </i>
    <i r="1">
      <x v="5"/>
      <x v="6"/>
    </i>
    <i r="1">
      <x v="7"/>
      <x v="4"/>
    </i>
    <i r="2">
      <x v="7"/>
    </i>
    <i t="default">
      <x/>
    </i>
    <i>
      <x v="1"/>
      <x/>
      <x v="3"/>
    </i>
    <i r="1">
      <x v="2"/>
      <x v="3"/>
    </i>
    <i r="1">
      <x v="3"/>
      <x/>
    </i>
    <i r="1">
      <x v="4"/>
      <x v="1"/>
    </i>
    <i r="1">
      <x v="5"/>
      <x/>
    </i>
    <i r="1">
      <x v="6"/>
      <x v="2"/>
    </i>
    <i r="1">
      <x v="7"/>
      <x v="1"/>
    </i>
    <i r="2">
      <x v="2"/>
    </i>
    <i r="2">
      <x v="3"/>
    </i>
    <i r="2">
      <x v="11"/>
    </i>
    <i r="1">
      <x v="9"/>
      <x v="1"/>
    </i>
    <i r="1">
      <x v="10"/>
      <x/>
    </i>
    <i t="default">
      <x v="1"/>
    </i>
    <i t="grand">
      <x/>
    </i>
  </rowItems>
  <colFields count="2">
    <field x="9"/>
    <field x="-2"/>
  </colFields>
  <colItems count="6">
    <i>
      <x/>
      <x/>
    </i>
    <i r="1" i="1">
      <x v="1"/>
    </i>
    <i>
      <x v="1"/>
      <x/>
    </i>
    <i r="1" i="1">
      <x v="1"/>
    </i>
    <i>
      <x v="2"/>
      <x/>
    </i>
    <i r="1" i="1">
      <x v="1"/>
    </i>
  </colItems>
  <dataFields count="2">
    <dataField name="Sum of Net Energy Savings" fld="16" baseField="0" baseItem="0"/>
    <dataField name="Sum of Net Demand Savings" fld="15" baseField="0" baseItem="0"/>
  </dataFields>
  <formats count="6">
    <format dxfId="12">
      <pivotArea outline="0" collapsedLevelsAreSubtotals="1" fieldPosition="0"/>
    </format>
    <format dxfId="11">
      <pivotArea field="9" type="button" dataOnly="0" labelOnly="1" outline="0" axis="axisCol" fieldPosition="0"/>
    </format>
    <format dxfId="10">
      <pivotArea type="topRight" dataOnly="0" labelOnly="1" outline="0" fieldPosition="0"/>
    </format>
    <format dxfId="9">
      <pivotArea dataOnly="0" labelOnly="1" fieldPosition="0">
        <references count="1">
          <reference field="9" count="0"/>
        </references>
      </pivotArea>
    </format>
    <format dxfId="8">
      <pivotArea dataOnly="0" labelOnly="1" grandCol="1" outline="0" fieldPosition="0"/>
    </format>
    <format dxfId="7">
      <pivotArea dataOnly="0" labelOnly="1" outline="0" fieldPosition="0">
        <references count="1">
          <reference field="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so.ca/-/media/Files/IESO/Document-Library/conservation/EMV/2019/PY19-CFF-Industrial--EPP-Evaluation-Report.ashx" TargetMode="External"/><Relationship Id="rId3" Type="http://schemas.openxmlformats.org/officeDocument/2006/relationships/hyperlink" Target="https://www.ieso.ca/-/media/Files/IESO/Document-Library/conservation/EMV/2020/PY2020CFF-Business-Evaluation-Report.ashx" TargetMode="External"/><Relationship Id="rId7" Type="http://schemas.openxmlformats.org/officeDocument/2006/relationships/hyperlink" Target="https://www.ieso.ca/-/media/Files/IESO/Document-Library/conservation/EMV/2020/PY2020CFF-Industrial-and-EPP-Report.ashx" TargetMode="External"/><Relationship Id="rId2" Type="http://schemas.openxmlformats.org/officeDocument/2006/relationships/hyperlink" Target="https://www.ieso.ca/-/media/Files/IESO/Document-Library/conservation/EMV/2020/PY2020CFF-Residential-Evaluation-Report.ashx" TargetMode="External"/><Relationship Id="rId1" Type="http://schemas.openxmlformats.org/officeDocument/2006/relationships/pivotTable" Target="../pivotTables/pivotTable1.xml"/><Relationship Id="rId6" Type="http://schemas.openxmlformats.org/officeDocument/2006/relationships/hyperlink" Target="https://www.ieso.ca/-/media/Files/IESO/Document-Library/conservation/EMV/2019/PY19-CFF-Industrial--EPP-Evaluation-Report.ashx" TargetMode="External"/><Relationship Id="rId5" Type="http://schemas.openxmlformats.org/officeDocument/2006/relationships/hyperlink" Target="https://www.ieso.ca/-/media/Files/IESO/Document-Library/conservation/EMV/2019/PY19-CFF-Industrial--EPP-Evaluation-Report.ashx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ieso.ca/en/Sector-Participants/Energy-Efficiency/Evaluation-Measurement-and-Verification" TargetMode="Externa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576C6-BE02-4A52-A121-9C4383526705}">
  <sheetPr>
    <tabColor theme="4" tint="0.39997558519241921"/>
  </sheetPr>
  <dimension ref="A2:X68"/>
  <sheetViews>
    <sheetView tabSelected="1" topLeftCell="A7" zoomScaleNormal="100" workbookViewId="0">
      <selection activeCell="K45" sqref="K45"/>
    </sheetView>
  </sheetViews>
  <sheetFormatPr defaultColWidth="8.85546875" defaultRowHeight="12.75"/>
  <cols>
    <col min="1" max="1" width="2.7109375" style="108" customWidth="1"/>
    <col min="2" max="2" width="49.140625" style="20" customWidth="1"/>
    <col min="3" max="3" width="65.7109375" style="20" bestFit="1" customWidth="1"/>
    <col min="4" max="4" width="17.140625" style="20" customWidth="1"/>
    <col min="5" max="5" width="4.7109375" style="20" customWidth="1"/>
    <col min="6" max="11" width="13.28515625" style="20" bestFit="1" customWidth="1"/>
    <col min="12" max="12" width="5.7109375" style="20" customWidth="1"/>
    <col min="13" max="18" width="10.7109375" style="20" bestFit="1" customWidth="1"/>
    <col min="19" max="19" width="5.7109375" style="20" customWidth="1"/>
    <col min="20" max="22" width="13" style="20" customWidth="1"/>
    <col min="23" max="23" width="11.140625" style="114" customWidth="1"/>
    <col min="24" max="24" width="142.7109375" style="20" customWidth="1"/>
    <col min="25" max="16384" width="8.85546875" style="20"/>
  </cols>
  <sheetData>
    <row r="2" spans="2:24" s="108" customFormat="1">
      <c r="F2" s="150" t="s">
        <v>1706</v>
      </c>
      <c r="G2" s="150"/>
      <c r="H2" s="150"/>
      <c r="I2" s="150"/>
      <c r="J2" s="150"/>
      <c r="K2" s="150"/>
      <c r="L2" s="107"/>
      <c r="M2" s="150" t="s">
        <v>1705</v>
      </c>
      <c r="N2" s="150"/>
      <c r="O2" s="150"/>
      <c r="P2" s="150"/>
      <c r="Q2" s="150"/>
      <c r="R2" s="150"/>
      <c r="S2" s="109"/>
      <c r="T2" s="149" t="s">
        <v>1761</v>
      </c>
      <c r="U2" s="149"/>
      <c r="V2" s="149"/>
      <c r="W2" s="111"/>
    </row>
    <row r="3" spans="2:24" s="108" customFormat="1">
      <c r="B3" s="106" t="s">
        <v>1762</v>
      </c>
      <c r="C3" s="106" t="s">
        <v>1710</v>
      </c>
      <c r="D3" s="106" t="s">
        <v>1711</v>
      </c>
      <c r="F3" s="106">
        <v>2016</v>
      </c>
      <c r="G3" s="106">
        <v>2017</v>
      </c>
      <c r="H3" s="106">
        <v>2018</v>
      </c>
      <c r="I3" s="106">
        <v>2019</v>
      </c>
      <c r="J3" s="106">
        <v>2020</v>
      </c>
      <c r="K3" s="106">
        <v>2021</v>
      </c>
      <c r="L3" s="107"/>
      <c r="M3" s="106">
        <v>2016</v>
      </c>
      <c r="N3" s="106">
        <v>2017</v>
      </c>
      <c r="O3" s="106">
        <v>2018</v>
      </c>
      <c r="P3" s="106">
        <v>2019</v>
      </c>
      <c r="Q3" s="106">
        <v>2020</v>
      </c>
      <c r="R3" s="106">
        <v>2021</v>
      </c>
      <c r="T3" s="106" t="s">
        <v>1708</v>
      </c>
      <c r="U3" s="106" t="s">
        <v>1712</v>
      </c>
      <c r="V3" s="106" t="s">
        <v>1713</v>
      </c>
      <c r="W3" s="109"/>
      <c r="X3" s="106" t="s">
        <v>1966</v>
      </c>
    </row>
    <row r="4" spans="2:24">
      <c r="B4" s="23" t="s">
        <v>1714</v>
      </c>
      <c r="C4" s="20" t="s">
        <v>1715</v>
      </c>
      <c r="D4" s="20" t="s">
        <v>1716</v>
      </c>
      <c r="F4" s="24">
        <v>769</v>
      </c>
      <c r="G4" s="24">
        <v>769</v>
      </c>
      <c r="H4" s="24">
        <v>769</v>
      </c>
      <c r="I4" s="24">
        <v>769</v>
      </c>
      <c r="J4" s="24">
        <v>769</v>
      </c>
      <c r="K4" s="24">
        <v>769</v>
      </c>
      <c r="L4" s="25"/>
      <c r="M4" s="17">
        <v>0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8"/>
      <c r="T4" s="19">
        <v>1</v>
      </c>
      <c r="U4" s="19"/>
      <c r="V4" s="19"/>
      <c r="W4" s="112"/>
      <c r="X4" s="20" t="s">
        <v>1767</v>
      </c>
    </row>
    <row r="5" spans="2:24">
      <c r="B5" s="23" t="s">
        <v>1714</v>
      </c>
      <c r="C5" s="20" t="s">
        <v>1717</v>
      </c>
      <c r="D5" s="20" t="s">
        <v>1716</v>
      </c>
      <c r="F5" s="16">
        <v>2928564</v>
      </c>
      <c r="G5" s="16">
        <v>2928564</v>
      </c>
      <c r="H5" s="16">
        <v>2928564</v>
      </c>
      <c r="I5" s="16">
        <v>2928564</v>
      </c>
      <c r="J5" s="16">
        <v>2928564</v>
      </c>
      <c r="K5" s="16">
        <v>2928564</v>
      </c>
      <c r="L5" s="21"/>
      <c r="M5" s="17">
        <v>190</v>
      </c>
      <c r="N5" s="17">
        <v>190</v>
      </c>
      <c r="O5" s="17">
        <v>190</v>
      </c>
      <c r="P5" s="17">
        <v>190</v>
      </c>
      <c r="Q5" s="17">
        <v>190</v>
      </c>
      <c r="R5" s="17">
        <v>190</v>
      </c>
      <c r="S5" s="18"/>
      <c r="T5" s="19">
        <v>1</v>
      </c>
      <c r="U5" s="19"/>
      <c r="V5" s="19"/>
      <c r="W5" s="112"/>
      <c r="X5" s="20" t="s">
        <v>1767</v>
      </c>
    </row>
    <row r="6" spans="2:24">
      <c r="B6" s="23" t="s">
        <v>1714</v>
      </c>
      <c r="C6" s="20" t="s">
        <v>1717</v>
      </c>
      <c r="D6" s="20" t="s">
        <v>1763</v>
      </c>
      <c r="F6" s="16">
        <v>596249</v>
      </c>
      <c r="G6" s="16">
        <v>596249</v>
      </c>
      <c r="H6" s="16">
        <v>596249</v>
      </c>
      <c r="I6" s="16">
        <v>596249</v>
      </c>
      <c r="J6" s="16">
        <v>596249</v>
      </c>
      <c r="K6" s="16">
        <v>596249</v>
      </c>
      <c r="L6" s="21"/>
      <c r="M6" s="17">
        <v>38</v>
      </c>
      <c r="N6" s="17">
        <v>38</v>
      </c>
      <c r="O6" s="17">
        <v>38</v>
      </c>
      <c r="P6" s="17">
        <v>38</v>
      </c>
      <c r="Q6" s="17">
        <v>38</v>
      </c>
      <c r="R6" s="17">
        <v>38</v>
      </c>
      <c r="S6" s="18"/>
      <c r="T6" s="19">
        <v>1</v>
      </c>
      <c r="U6" s="19"/>
      <c r="V6" s="19"/>
      <c r="W6" s="112"/>
      <c r="X6" s="20" t="s">
        <v>1767</v>
      </c>
    </row>
    <row r="7" spans="2:24">
      <c r="B7" s="23" t="s">
        <v>1714</v>
      </c>
      <c r="C7" s="20" t="s">
        <v>1718</v>
      </c>
      <c r="D7" s="20" t="s">
        <v>1716</v>
      </c>
      <c r="F7" s="16">
        <v>587685</v>
      </c>
      <c r="G7" s="16">
        <v>587685</v>
      </c>
      <c r="H7" s="16">
        <v>587685</v>
      </c>
      <c r="I7" s="16">
        <v>587685</v>
      </c>
      <c r="J7" s="16">
        <v>587685</v>
      </c>
      <c r="K7" s="16">
        <v>587685</v>
      </c>
      <c r="L7" s="21"/>
      <c r="M7" s="17">
        <v>175</v>
      </c>
      <c r="N7" s="17">
        <v>175</v>
      </c>
      <c r="O7" s="17">
        <v>175</v>
      </c>
      <c r="P7" s="17">
        <v>175</v>
      </c>
      <c r="Q7" s="17">
        <v>175</v>
      </c>
      <c r="R7" s="17">
        <v>175</v>
      </c>
      <c r="S7" s="18"/>
      <c r="T7" s="19">
        <v>1</v>
      </c>
      <c r="U7" s="19"/>
      <c r="V7" s="19"/>
      <c r="W7" s="112"/>
      <c r="X7" s="20" t="s">
        <v>1767</v>
      </c>
    </row>
    <row r="8" spans="2:24">
      <c r="B8" s="23" t="s">
        <v>1714</v>
      </c>
      <c r="C8" s="20" t="s">
        <v>1718</v>
      </c>
      <c r="D8" s="20" t="s">
        <v>1763</v>
      </c>
      <c r="F8" s="17">
        <v>3986</v>
      </c>
      <c r="G8" s="17">
        <v>3986</v>
      </c>
      <c r="H8" s="17">
        <v>3986</v>
      </c>
      <c r="I8" s="17">
        <v>3986</v>
      </c>
      <c r="J8" s="17">
        <v>3986</v>
      </c>
      <c r="K8" s="17">
        <v>3986</v>
      </c>
      <c r="L8" s="21"/>
      <c r="M8" s="17">
        <v>1</v>
      </c>
      <c r="N8" s="17">
        <v>1</v>
      </c>
      <c r="O8" s="17">
        <v>1</v>
      </c>
      <c r="P8" s="17">
        <v>1</v>
      </c>
      <c r="Q8" s="17">
        <v>1</v>
      </c>
      <c r="R8" s="17">
        <v>1</v>
      </c>
      <c r="S8" s="18"/>
      <c r="T8" s="19">
        <v>1</v>
      </c>
      <c r="U8" s="19"/>
      <c r="V8" s="19"/>
      <c r="W8" s="112"/>
      <c r="X8" s="20" t="s">
        <v>1767</v>
      </c>
    </row>
    <row r="9" spans="2:24">
      <c r="B9" s="23" t="s">
        <v>1714</v>
      </c>
      <c r="C9" s="20" t="s">
        <v>1719</v>
      </c>
      <c r="D9" s="20" t="s">
        <v>1716</v>
      </c>
      <c r="F9" s="17">
        <v>10433</v>
      </c>
      <c r="G9" s="17">
        <v>10300</v>
      </c>
      <c r="H9" s="17">
        <v>10168</v>
      </c>
      <c r="I9" s="17">
        <v>10168</v>
      </c>
      <c r="J9" s="17">
        <v>10168</v>
      </c>
      <c r="K9" s="17">
        <v>10168</v>
      </c>
      <c r="L9" s="21"/>
      <c r="M9" s="17">
        <v>2</v>
      </c>
      <c r="N9" s="17">
        <v>2</v>
      </c>
      <c r="O9" s="17">
        <v>2</v>
      </c>
      <c r="P9" s="17">
        <v>2</v>
      </c>
      <c r="Q9" s="17">
        <v>2</v>
      </c>
      <c r="R9" s="17">
        <v>2</v>
      </c>
      <c r="S9" s="18"/>
      <c r="T9" s="19">
        <v>1</v>
      </c>
      <c r="U9" s="19"/>
      <c r="V9" s="19"/>
      <c r="W9" s="112"/>
      <c r="X9" s="20" t="s">
        <v>1767</v>
      </c>
    </row>
    <row r="10" spans="2:24">
      <c r="B10" s="23" t="s">
        <v>1714</v>
      </c>
      <c r="C10" s="20" t="s">
        <v>1720</v>
      </c>
      <c r="D10" s="20" t="s">
        <v>1716</v>
      </c>
      <c r="F10" s="17">
        <v>6088107</v>
      </c>
      <c r="G10" s="17">
        <v>5972135</v>
      </c>
      <c r="H10" s="17">
        <v>5972135</v>
      </c>
      <c r="I10" s="17">
        <v>5958117</v>
      </c>
      <c r="J10" s="17">
        <v>5958117</v>
      </c>
      <c r="K10" s="17">
        <v>5370507</v>
      </c>
      <c r="L10" s="16"/>
      <c r="M10" s="17">
        <v>783</v>
      </c>
      <c r="N10" s="17">
        <v>763</v>
      </c>
      <c r="O10" s="17">
        <v>763</v>
      </c>
      <c r="P10" s="17">
        <v>759</v>
      </c>
      <c r="Q10" s="17">
        <v>759</v>
      </c>
      <c r="R10" s="17">
        <v>667</v>
      </c>
      <c r="S10" s="18"/>
      <c r="T10" s="19"/>
      <c r="U10" s="19">
        <v>0.11</v>
      </c>
      <c r="V10" s="19">
        <v>0.89</v>
      </c>
      <c r="W10" s="112"/>
      <c r="X10" s="20" t="s">
        <v>1767</v>
      </c>
    </row>
    <row r="11" spans="2:24">
      <c r="B11" s="23" t="s">
        <v>1714</v>
      </c>
      <c r="C11" s="20" t="s">
        <v>1720</v>
      </c>
      <c r="D11" s="20" t="s">
        <v>1763</v>
      </c>
      <c r="F11" s="17">
        <v>792592</v>
      </c>
      <c r="G11" s="17">
        <v>908564</v>
      </c>
      <c r="H11" s="17">
        <v>947474</v>
      </c>
      <c r="I11" s="17">
        <v>947474</v>
      </c>
      <c r="J11" s="17">
        <v>947474</v>
      </c>
      <c r="K11" s="17">
        <v>947474</v>
      </c>
      <c r="L11" s="16"/>
      <c r="M11" s="17">
        <v>81</v>
      </c>
      <c r="N11" s="17">
        <v>100</v>
      </c>
      <c r="O11" s="17">
        <v>107</v>
      </c>
      <c r="P11" s="17">
        <v>107</v>
      </c>
      <c r="Q11" s="17">
        <v>107</v>
      </c>
      <c r="R11" s="17">
        <v>107</v>
      </c>
      <c r="S11" s="18"/>
      <c r="T11" s="19"/>
      <c r="U11" s="19">
        <v>0.11</v>
      </c>
      <c r="V11" s="19">
        <v>0.89</v>
      </c>
      <c r="W11" s="112"/>
      <c r="X11" s="20" t="s">
        <v>1767</v>
      </c>
    </row>
    <row r="12" spans="2:24">
      <c r="B12" s="23" t="s">
        <v>1714</v>
      </c>
      <c r="C12" s="20" t="s">
        <v>1721</v>
      </c>
      <c r="D12" s="20" t="s">
        <v>1716</v>
      </c>
      <c r="F12" s="17">
        <v>399777</v>
      </c>
      <c r="G12" s="17">
        <v>399777</v>
      </c>
      <c r="H12" s="17">
        <v>387078</v>
      </c>
      <c r="I12" s="17">
        <v>304315</v>
      </c>
      <c r="J12" s="17">
        <v>276266</v>
      </c>
      <c r="K12" s="17">
        <v>221622</v>
      </c>
      <c r="L12" s="16"/>
      <c r="M12" s="17">
        <v>53</v>
      </c>
      <c r="N12" s="17">
        <v>53</v>
      </c>
      <c r="O12" s="17">
        <v>52</v>
      </c>
      <c r="P12" s="17">
        <v>45</v>
      </c>
      <c r="Q12" s="17">
        <v>43</v>
      </c>
      <c r="R12" s="17">
        <v>36</v>
      </c>
      <c r="S12" s="18"/>
      <c r="T12" s="19"/>
      <c r="U12" s="19">
        <v>1</v>
      </c>
      <c r="V12" s="19"/>
      <c r="W12" s="112"/>
      <c r="X12" s="20" t="s">
        <v>1767</v>
      </c>
    </row>
    <row r="13" spans="2:24">
      <c r="B13" s="23" t="s">
        <v>1714</v>
      </c>
      <c r="C13" s="20" t="s">
        <v>1721</v>
      </c>
      <c r="D13" s="20" t="s">
        <v>1763</v>
      </c>
      <c r="F13" s="17">
        <v>34591</v>
      </c>
      <c r="G13" s="17">
        <v>34591</v>
      </c>
      <c r="H13" s="17">
        <v>34578</v>
      </c>
      <c r="I13" s="17">
        <v>33918</v>
      </c>
      <c r="J13" s="17">
        <v>29836</v>
      </c>
      <c r="K13" s="17">
        <v>26451</v>
      </c>
      <c r="L13" s="16"/>
      <c r="M13" s="17">
        <v>6</v>
      </c>
      <c r="N13" s="17">
        <v>6</v>
      </c>
      <c r="O13" s="17">
        <v>6</v>
      </c>
      <c r="P13" s="17">
        <v>6</v>
      </c>
      <c r="Q13" s="17">
        <v>6</v>
      </c>
      <c r="R13" s="17">
        <v>5</v>
      </c>
      <c r="S13" s="18"/>
      <c r="T13" s="19"/>
      <c r="U13" s="19">
        <v>1</v>
      </c>
      <c r="V13" s="19"/>
      <c r="W13" s="112"/>
      <c r="X13" s="20" t="s">
        <v>1767</v>
      </c>
    </row>
    <row r="14" spans="2:24">
      <c r="B14" s="23" t="s">
        <v>1714</v>
      </c>
      <c r="C14" s="20" t="s">
        <v>1722</v>
      </c>
      <c r="D14" s="20" t="s">
        <v>1716</v>
      </c>
      <c r="F14" s="17">
        <v>737887</v>
      </c>
      <c r="G14" s="17">
        <v>737887</v>
      </c>
      <c r="H14" s="17">
        <v>737887</v>
      </c>
      <c r="I14" s="17">
        <v>737887</v>
      </c>
      <c r="J14" s="17">
        <v>737887</v>
      </c>
      <c r="K14" s="17">
        <v>737887</v>
      </c>
      <c r="M14" s="17">
        <v>91</v>
      </c>
      <c r="N14" s="17">
        <v>91</v>
      </c>
      <c r="O14" s="17">
        <v>91</v>
      </c>
      <c r="P14" s="17">
        <v>91</v>
      </c>
      <c r="Q14" s="17">
        <v>91</v>
      </c>
      <c r="R14" s="17">
        <v>91</v>
      </c>
      <c r="S14" s="18"/>
      <c r="T14" s="19"/>
      <c r="V14" s="19">
        <v>1</v>
      </c>
      <c r="W14" s="112"/>
      <c r="X14" s="20" t="s">
        <v>1767</v>
      </c>
    </row>
    <row r="15" spans="2:24">
      <c r="B15" s="23" t="s">
        <v>1714</v>
      </c>
      <c r="C15" s="20" t="s">
        <v>1723</v>
      </c>
      <c r="D15" s="20" t="s">
        <v>1716</v>
      </c>
      <c r="F15" s="17">
        <v>835</v>
      </c>
      <c r="G15" s="17">
        <v>835</v>
      </c>
      <c r="H15" s="17">
        <v>835</v>
      </c>
      <c r="I15" s="17">
        <v>835</v>
      </c>
      <c r="J15" s="17">
        <v>835</v>
      </c>
      <c r="K15" s="17">
        <v>835</v>
      </c>
      <c r="M15" s="17">
        <v>0</v>
      </c>
      <c r="N15" s="17">
        <v>0</v>
      </c>
      <c r="O15" s="17">
        <v>0</v>
      </c>
      <c r="P15" s="17">
        <v>0</v>
      </c>
      <c r="Q15" s="17">
        <v>0</v>
      </c>
      <c r="R15" s="17">
        <v>0</v>
      </c>
      <c r="S15" s="18"/>
      <c r="T15" s="19"/>
      <c r="V15" s="19">
        <v>1</v>
      </c>
      <c r="W15" s="112"/>
      <c r="X15" s="20" t="s">
        <v>1767</v>
      </c>
    </row>
    <row r="16" spans="2:24">
      <c r="B16" s="23"/>
      <c r="F16" s="17"/>
      <c r="G16" s="17"/>
      <c r="H16" s="17"/>
      <c r="I16" s="17"/>
      <c r="J16" s="17"/>
      <c r="K16" s="17"/>
      <c r="M16" s="17"/>
      <c r="N16" s="17"/>
      <c r="O16" s="17"/>
      <c r="P16" s="17"/>
      <c r="Q16" s="17"/>
      <c r="R16" s="17"/>
      <c r="S16" s="18"/>
      <c r="T16" s="19"/>
      <c r="V16" s="19"/>
      <c r="W16" s="112"/>
    </row>
    <row r="17" spans="2:24">
      <c r="B17" s="23" t="s">
        <v>1724</v>
      </c>
      <c r="C17" s="20" t="s">
        <v>1717</v>
      </c>
      <c r="D17" s="20" t="s">
        <v>1716</v>
      </c>
      <c r="F17" s="17"/>
      <c r="G17" s="17">
        <v>3330658</v>
      </c>
      <c r="H17" s="17">
        <v>2681919</v>
      </c>
      <c r="I17" s="17">
        <v>2681919</v>
      </c>
      <c r="J17" s="17">
        <v>2681919</v>
      </c>
      <c r="K17" s="17">
        <v>2681919</v>
      </c>
      <c r="L17" s="16"/>
      <c r="N17" s="17">
        <v>233</v>
      </c>
      <c r="O17" s="17">
        <v>190</v>
      </c>
      <c r="P17" s="17">
        <v>190</v>
      </c>
      <c r="Q17" s="17">
        <v>190</v>
      </c>
      <c r="R17" s="17">
        <v>190</v>
      </c>
      <c r="S17" s="18"/>
      <c r="T17" s="19">
        <v>1</v>
      </c>
      <c r="U17" s="19"/>
      <c r="V17" s="19"/>
      <c r="W17" s="112"/>
      <c r="X17" s="20" t="s">
        <v>1767</v>
      </c>
    </row>
    <row r="18" spans="2:24">
      <c r="B18" s="20" t="s">
        <v>1724</v>
      </c>
      <c r="C18" s="20" t="s">
        <v>1718</v>
      </c>
      <c r="D18" s="20" t="s">
        <v>1716</v>
      </c>
      <c r="F18" s="17"/>
      <c r="G18" s="17">
        <v>528740</v>
      </c>
      <c r="H18" s="17">
        <v>528740</v>
      </c>
      <c r="I18" s="17">
        <v>528740</v>
      </c>
      <c r="J18" s="17">
        <v>528740</v>
      </c>
      <c r="K18" s="17">
        <v>528740</v>
      </c>
      <c r="L18" s="16"/>
      <c r="M18" s="17"/>
      <c r="N18" s="17">
        <v>153</v>
      </c>
      <c r="O18" s="17">
        <v>153</v>
      </c>
      <c r="P18" s="17">
        <v>153</v>
      </c>
      <c r="Q18" s="17">
        <v>153</v>
      </c>
      <c r="R18" s="17">
        <v>153</v>
      </c>
      <c r="S18" s="18"/>
      <c r="T18" s="19">
        <v>1</v>
      </c>
      <c r="U18" s="19"/>
      <c r="V18" s="19"/>
      <c r="W18" s="112"/>
      <c r="X18" s="20" t="s">
        <v>1767</v>
      </c>
    </row>
    <row r="19" spans="2:24">
      <c r="B19" s="20" t="s">
        <v>1724</v>
      </c>
      <c r="C19" s="20" t="s">
        <v>1725</v>
      </c>
      <c r="D19" s="20" t="s">
        <v>1716</v>
      </c>
      <c r="F19" s="17"/>
      <c r="G19" s="17">
        <v>2973651</v>
      </c>
      <c r="H19" s="17">
        <v>2153483</v>
      </c>
      <c r="I19" s="17">
        <v>2153483</v>
      </c>
      <c r="J19" s="17">
        <v>2153483</v>
      </c>
      <c r="K19" s="17">
        <v>2153483</v>
      </c>
      <c r="L19" s="16"/>
      <c r="M19" s="17"/>
      <c r="N19" s="17">
        <v>204</v>
      </c>
      <c r="O19" s="17">
        <v>149</v>
      </c>
      <c r="P19" s="17">
        <v>149</v>
      </c>
      <c r="Q19" s="17">
        <v>149</v>
      </c>
      <c r="R19" s="17">
        <v>149</v>
      </c>
      <c r="S19" s="18"/>
      <c r="T19" s="19">
        <v>1</v>
      </c>
      <c r="U19" s="19"/>
      <c r="V19" s="19"/>
      <c r="W19" s="112"/>
      <c r="X19" s="20" t="s">
        <v>1767</v>
      </c>
    </row>
    <row r="20" spans="2:24">
      <c r="B20" s="20" t="s">
        <v>1724</v>
      </c>
      <c r="C20" s="20" t="s">
        <v>1719</v>
      </c>
      <c r="D20" s="20" t="s">
        <v>1716</v>
      </c>
      <c r="F20" s="17"/>
      <c r="G20" s="17">
        <v>14700</v>
      </c>
      <c r="H20" s="17">
        <v>14700</v>
      </c>
      <c r="I20" s="17">
        <v>14700</v>
      </c>
      <c r="J20" s="17">
        <v>14700</v>
      </c>
      <c r="K20" s="17">
        <v>14700</v>
      </c>
      <c r="L20" s="16"/>
      <c r="M20" s="17"/>
      <c r="N20" s="17">
        <v>4</v>
      </c>
      <c r="O20" s="17">
        <v>4</v>
      </c>
      <c r="P20" s="17">
        <v>4</v>
      </c>
      <c r="Q20" s="17">
        <v>4</v>
      </c>
      <c r="R20" s="17">
        <v>4</v>
      </c>
      <c r="S20" s="18"/>
      <c r="T20" s="19">
        <v>1</v>
      </c>
      <c r="U20" s="19"/>
      <c r="V20" s="19"/>
      <c r="W20" s="112"/>
      <c r="X20" s="20" t="s">
        <v>1767</v>
      </c>
    </row>
    <row r="21" spans="2:24">
      <c r="B21" s="20" t="s">
        <v>1724</v>
      </c>
      <c r="C21" s="20" t="s">
        <v>1720</v>
      </c>
      <c r="D21" s="20" t="s">
        <v>1716</v>
      </c>
      <c r="F21" s="17"/>
      <c r="G21" s="17">
        <v>7682800</v>
      </c>
      <c r="H21" s="17">
        <v>8025840</v>
      </c>
      <c r="I21" s="17">
        <v>8025840</v>
      </c>
      <c r="J21" s="17">
        <v>8025840</v>
      </c>
      <c r="K21" s="17">
        <v>8025840</v>
      </c>
      <c r="L21" s="16"/>
      <c r="M21" s="17"/>
      <c r="N21" s="17">
        <v>2024</v>
      </c>
      <c r="O21" s="17">
        <v>2207</v>
      </c>
      <c r="P21" s="17">
        <v>2207</v>
      </c>
      <c r="Q21" s="17">
        <v>2207</v>
      </c>
      <c r="R21" s="17">
        <v>2207</v>
      </c>
      <c r="S21" s="18"/>
      <c r="T21" s="19"/>
      <c r="U21" s="19">
        <v>0.11</v>
      </c>
      <c r="V21" s="19">
        <v>0.89</v>
      </c>
      <c r="W21" s="112"/>
      <c r="X21" s="20" t="s">
        <v>1767</v>
      </c>
    </row>
    <row r="22" spans="2:24">
      <c r="B22" s="20" t="s">
        <v>1724</v>
      </c>
      <c r="C22" s="20" t="s">
        <v>1721</v>
      </c>
      <c r="D22" s="20" t="s">
        <v>1716</v>
      </c>
      <c r="F22" s="17"/>
      <c r="G22" s="17">
        <v>411066</v>
      </c>
      <c r="H22" s="17">
        <v>411066</v>
      </c>
      <c r="I22" s="17">
        <v>407561</v>
      </c>
      <c r="J22" s="17">
        <v>375890</v>
      </c>
      <c r="K22" s="17">
        <v>266673</v>
      </c>
      <c r="L22" s="16"/>
      <c r="M22" s="17"/>
      <c r="N22" s="17">
        <v>74</v>
      </c>
      <c r="O22" s="17">
        <v>74</v>
      </c>
      <c r="P22" s="17">
        <v>74</v>
      </c>
      <c r="Q22" s="17">
        <v>71</v>
      </c>
      <c r="R22" s="17">
        <v>57</v>
      </c>
      <c r="S22" s="18"/>
      <c r="T22" s="19"/>
      <c r="U22" s="19">
        <v>1</v>
      </c>
      <c r="V22" s="19"/>
      <c r="W22" s="112"/>
      <c r="X22" s="20" t="s">
        <v>1767</v>
      </c>
    </row>
    <row r="23" spans="2:24">
      <c r="B23" s="20" t="s">
        <v>1724</v>
      </c>
      <c r="C23" s="20" t="s">
        <v>1722</v>
      </c>
      <c r="D23" s="20" t="s">
        <v>1716</v>
      </c>
      <c r="F23" s="17"/>
      <c r="G23" s="17">
        <v>452226</v>
      </c>
      <c r="H23" s="17">
        <v>452226</v>
      </c>
      <c r="I23" s="17">
        <v>452226</v>
      </c>
      <c r="J23" s="17">
        <v>452226</v>
      </c>
      <c r="K23" s="17">
        <v>452226</v>
      </c>
      <c r="L23" s="16"/>
      <c r="M23" s="17"/>
      <c r="N23" s="17">
        <v>42</v>
      </c>
      <c r="O23" s="17">
        <v>42</v>
      </c>
      <c r="P23" s="17">
        <v>42</v>
      </c>
      <c r="Q23" s="17">
        <v>42</v>
      </c>
      <c r="R23" s="17">
        <v>42</v>
      </c>
      <c r="S23" s="18"/>
      <c r="T23" s="19"/>
      <c r="U23" s="19">
        <v>1</v>
      </c>
      <c r="V23" s="19"/>
      <c r="W23" s="112"/>
      <c r="X23" s="20" t="s">
        <v>1767</v>
      </c>
    </row>
    <row r="24" spans="2:24">
      <c r="B24" s="20" t="s">
        <v>1724</v>
      </c>
      <c r="C24" s="20" t="s">
        <v>1726</v>
      </c>
      <c r="D24" s="20" t="s">
        <v>1716</v>
      </c>
      <c r="F24" s="17"/>
      <c r="G24" s="17">
        <v>745606</v>
      </c>
      <c r="H24" s="17">
        <v>745606</v>
      </c>
      <c r="I24" s="17">
        <v>745606</v>
      </c>
      <c r="J24" s="17">
        <v>745606</v>
      </c>
      <c r="K24" s="17">
        <v>745606</v>
      </c>
      <c r="L24" s="16"/>
      <c r="M24" s="17"/>
      <c r="N24" s="17">
        <v>46</v>
      </c>
      <c r="O24" s="17">
        <v>46</v>
      </c>
      <c r="P24" s="17">
        <v>46</v>
      </c>
      <c r="Q24" s="17">
        <v>46</v>
      </c>
      <c r="R24" s="17">
        <v>46</v>
      </c>
      <c r="S24" s="18"/>
      <c r="T24" s="19"/>
      <c r="U24" s="19">
        <v>1</v>
      </c>
      <c r="V24" s="19"/>
      <c r="W24" s="112"/>
      <c r="X24" s="20" t="s">
        <v>1767</v>
      </c>
    </row>
    <row r="25" spans="2:24">
      <c r="B25" s="20" t="s">
        <v>1724</v>
      </c>
      <c r="C25" s="20" t="s">
        <v>1723</v>
      </c>
      <c r="D25" s="20" t="s">
        <v>1716</v>
      </c>
      <c r="F25" s="17"/>
      <c r="G25" s="17">
        <v>187784</v>
      </c>
      <c r="H25" s="17">
        <v>187784</v>
      </c>
      <c r="I25" s="17">
        <v>14593</v>
      </c>
      <c r="J25" s="17">
        <v>13287</v>
      </c>
      <c r="K25" s="17">
        <v>13287</v>
      </c>
      <c r="L25" s="16"/>
      <c r="M25" s="17"/>
      <c r="N25" s="17">
        <v>21</v>
      </c>
      <c r="O25" s="17">
        <v>21</v>
      </c>
      <c r="P25" s="17">
        <v>2</v>
      </c>
      <c r="Q25" s="17">
        <v>2</v>
      </c>
      <c r="R25" s="17">
        <v>2</v>
      </c>
      <c r="S25" s="18"/>
      <c r="T25" s="19"/>
      <c r="U25" s="19"/>
      <c r="V25" s="19">
        <v>1</v>
      </c>
      <c r="W25" s="112"/>
      <c r="X25" s="20" t="s">
        <v>1767</v>
      </c>
    </row>
    <row r="26" spans="2:24">
      <c r="B26" s="20" t="s">
        <v>1724</v>
      </c>
      <c r="C26" s="20" t="s">
        <v>1727</v>
      </c>
      <c r="D26" s="20" t="s">
        <v>1716</v>
      </c>
      <c r="F26" s="17"/>
      <c r="G26" s="17">
        <v>60017</v>
      </c>
      <c r="H26" s="17">
        <v>60017</v>
      </c>
      <c r="I26" s="17">
        <v>60017</v>
      </c>
      <c r="J26" s="17">
        <v>60017</v>
      </c>
      <c r="K26" s="17">
        <v>59164</v>
      </c>
      <c r="L26" s="16"/>
      <c r="M26" s="17"/>
      <c r="N26" s="17">
        <v>8</v>
      </c>
      <c r="O26" s="17">
        <v>8</v>
      </c>
      <c r="P26" s="17">
        <v>8</v>
      </c>
      <c r="Q26" s="17">
        <v>8</v>
      </c>
      <c r="R26" s="17">
        <v>8</v>
      </c>
      <c r="S26" s="18"/>
      <c r="T26" s="19">
        <v>1</v>
      </c>
      <c r="U26" s="19"/>
      <c r="V26" s="19"/>
      <c r="W26" s="112"/>
      <c r="X26" s="20" t="s">
        <v>1767</v>
      </c>
    </row>
    <row r="27" spans="2:24">
      <c r="F27" s="17"/>
      <c r="G27" s="17"/>
      <c r="H27" s="17"/>
      <c r="I27" s="17"/>
      <c r="J27" s="17"/>
      <c r="K27" s="17"/>
      <c r="L27" s="16"/>
      <c r="M27" s="17"/>
      <c r="N27" s="17"/>
      <c r="O27" s="17"/>
      <c r="P27" s="17"/>
      <c r="Q27" s="17"/>
      <c r="R27" s="17"/>
      <c r="S27" s="18"/>
      <c r="T27" s="19"/>
      <c r="U27" s="19"/>
      <c r="V27" s="19"/>
      <c r="W27" s="112"/>
    </row>
    <row r="28" spans="2:24">
      <c r="B28" s="23" t="s">
        <v>1728</v>
      </c>
      <c r="C28" s="20" t="s">
        <v>1718</v>
      </c>
      <c r="D28" s="20" t="s">
        <v>1730</v>
      </c>
      <c r="F28" s="17"/>
      <c r="G28" s="17"/>
      <c r="H28" s="17">
        <v>225908</v>
      </c>
      <c r="I28" s="17">
        <v>225908</v>
      </c>
      <c r="J28" s="17">
        <v>225908</v>
      </c>
      <c r="K28" s="17">
        <v>225908</v>
      </c>
      <c r="L28" s="16"/>
      <c r="M28" s="17"/>
      <c r="O28" s="17">
        <v>65.370359723115328</v>
      </c>
      <c r="P28" s="17">
        <v>65.370359723115328</v>
      </c>
      <c r="Q28" s="17">
        <v>65.370359723115328</v>
      </c>
      <c r="R28" s="17">
        <v>65.370359723115328</v>
      </c>
      <c r="S28" s="18"/>
      <c r="T28" s="19">
        <v>1</v>
      </c>
      <c r="U28" s="19"/>
      <c r="V28" s="19"/>
      <c r="W28" s="112"/>
      <c r="X28" s="23" t="s">
        <v>1768</v>
      </c>
    </row>
    <row r="29" spans="2:24">
      <c r="B29" s="23" t="s">
        <v>1728</v>
      </c>
      <c r="C29" s="20" t="s">
        <v>1725</v>
      </c>
      <c r="D29" s="20" t="s">
        <v>1730</v>
      </c>
      <c r="F29" s="17"/>
      <c r="G29" s="17"/>
      <c r="H29" s="17">
        <v>1274558</v>
      </c>
      <c r="I29" s="17">
        <v>1269319.5</v>
      </c>
      <c r="J29" s="17">
        <v>1264081</v>
      </c>
      <c r="K29" s="17">
        <v>1264081</v>
      </c>
      <c r="M29" s="17"/>
      <c r="N29" s="17"/>
      <c r="O29" s="17">
        <v>87.437911173839836</v>
      </c>
      <c r="P29" s="17">
        <v>87.824517537403366</v>
      </c>
      <c r="Q29" s="17">
        <v>87.462064478800158</v>
      </c>
      <c r="R29" s="17">
        <v>87.462064478800158</v>
      </c>
      <c r="S29" s="18"/>
      <c r="T29" s="19">
        <v>1</v>
      </c>
      <c r="U29" s="19"/>
      <c r="V29" s="19"/>
      <c r="W29" s="112"/>
      <c r="X29" s="23" t="s">
        <v>1768</v>
      </c>
    </row>
    <row r="30" spans="2:24">
      <c r="B30" s="23" t="s">
        <v>1728</v>
      </c>
      <c r="C30" s="20" t="s">
        <v>1729</v>
      </c>
      <c r="D30" s="20" t="s">
        <v>1730</v>
      </c>
      <c r="F30" s="17"/>
      <c r="G30" s="17"/>
      <c r="H30" s="17">
        <v>44081</v>
      </c>
      <c r="I30" s="17">
        <v>44081</v>
      </c>
      <c r="J30" s="17">
        <v>44081</v>
      </c>
      <c r="K30" s="17">
        <v>44081</v>
      </c>
      <c r="L30" s="16"/>
      <c r="M30" s="17"/>
      <c r="N30" s="17"/>
      <c r="O30" s="17">
        <v>3.1934823624997177</v>
      </c>
      <c r="P30" s="17">
        <v>3.1934823624997177</v>
      </c>
      <c r="Q30" s="17">
        <v>3.1934823624997177</v>
      </c>
      <c r="R30" s="17">
        <v>3.1934823624997177</v>
      </c>
      <c r="S30" s="18"/>
      <c r="T30" s="19">
        <v>1</v>
      </c>
      <c r="U30" s="19"/>
      <c r="V30" s="19"/>
      <c r="W30" s="112"/>
      <c r="X30" s="23" t="s">
        <v>1768</v>
      </c>
    </row>
    <row r="31" spans="2:24">
      <c r="B31" s="23" t="s">
        <v>1728</v>
      </c>
      <c r="C31" s="20" t="s">
        <v>1720</v>
      </c>
      <c r="D31" s="20" t="s">
        <v>1730</v>
      </c>
      <c r="F31" s="17"/>
      <c r="G31" s="17"/>
      <c r="H31" s="17">
        <v>5044740</v>
      </c>
      <c r="I31" s="17">
        <v>5044740</v>
      </c>
      <c r="J31" s="17">
        <v>5020179</v>
      </c>
      <c r="K31" s="17">
        <v>5020179</v>
      </c>
      <c r="L31" s="16"/>
      <c r="M31" s="17"/>
      <c r="N31" s="17"/>
      <c r="O31" s="17">
        <v>925.33244294399992</v>
      </c>
      <c r="P31" s="17">
        <v>925.33244294399992</v>
      </c>
      <c r="Q31" s="17">
        <v>920.82733660925373</v>
      </c>
      <c r="R31" s="17">
        <v>920.82733660925373</v>
      </c>
      <c r="S31" s="18"/>
      <c r="T31" s="19">
        <v>0.01</v>
      </c>
      <c r="U31" s="19">
        <v>0.17</v>
      </c>
      <c r="V31" s="19">
        <v>0.82</v>
      </c>
      <c r="W31" s="112"/>
      <c r="X31" s="23" t="s">
        <v>1768</v>
      </c>
    </row>
    <row r="32" spans="2:24">
      <c r="B32" s="23" t="s">
        <v>1728</v>
      </c>
      <c r="C32" s="20" t="s">
        <v>1720</v>
      </c>
      <c r="D32" s="20" t="s">
        <v>1764</v>
      </c>
      <c r="F32" s="17"/>
      <c r="G32" s="17"/>
      <c r="H32" s="17">
        <v>2713249.6495103994</v>
      </c>
      <c r="I32" s="17">
        <v>2834397.298774736</v>
      </c>
      <c r="J32" s="17">
        <v>2834397.298774736</v>
      </c>
      <c r="K32" s="17">
        <v>2834397.298774736</v>
      </c>
      <c r="L32" s="16"/>
      <c r="M32" s="17"/>
      <c r="N32" s="17"/>
      <c r="O32" s="17">
        <v>361.13266799999997</v>
      </c>
      <c r="P32" s="17">
        <v>377.25738170212935</v>
      </c>
      <c r="Q32" s="17">
        <v>377.25738170212935</v>
      </c>
      <c r="R32" s="17">
        <v>377.25738170212935</v>
      </c>
      <c r="S32" s="18"/>
      <c r="T32" s="19">
        <v>0.01</v>
      </c>
      <c r="U32" s="19">
        <v>0.17</v>
      </c>
      <c r="V32" s="19">
        <v>0.82</v>
      </c>
      <c r="W32" s="112"/>
      <c r="X32" s="23" t="s">
        <v>1768</v>
      </c>
    </row>
    <row r="33" spans="1:24">
      <c r="B33" s="23" t="s">
        <v>1728</v>
      </c>
      <c r="C33" s="20" t="s">
        <v>1721</v>
      </c>
      <c r="D33" s="20" t="s">
        <v>1730</v>
      </c>
      <c r="F33" s="17"/>
      <c r="G33" s="17"/>
      <c r="H33" s="17">
        <v>221861</v>
      </c>
      <c r="I33" s="17">
        <v>195349</v>
      </c>
      <c r="J33" s="17">
        <v>142654</v>
      </c>
      <c r="K33" s="17">
        <v>131568.55552911098</v>
      </c>
      <c r="M33" s="17"/>
      <c r="N33" s="17"/>
      <c r="O33" s="17">
        <v>67.711636000000013</v>
      </c>
      <c r="P33" s="17">
        <v>59.620214372801001</v>
      </c>
      <c r="Q33" s="17">
        <v>43.537781412433922</v>
      </c>
      <c r="R33" s="17">
        <v>40.154520808222053</v>
      </c>
      <c r="S33" s="18"/>
      <c r="T33" s="19"/>
      <c r="U33" s="19">
        <v>1</v>
      </c>
      <c r="V33" s="19"/>
      <c r="W33" s="112"/>
      <c r="X33" s="23" t="s">
        <v>1768</v>
      </c>
    </row>
    <row r="34" spans="1:24">
      <c r="B34" s="20" t="s">
        <v>1728</v>
      </c>
      <c r="C34" s="20" t="s">
        <v>1722</v>
      </c>
      <c r="D34" s="20" t="s">
        <v>1730</v>
      </c>
      <c r="F34" s="17"/>
      <c r="G34" s="17"/>
      <c r="H34" s="17">
        <v>60963</v>
      </c>
      <c r="I34" s="28">
        <v>60963</v>
      </c>
      <c r="J34" s="28">
        <v>60358</v>
      </c>
      <c r="K34" s="28">
        <v>60358</v>
      </c>
      <c r="L34" s="29"/>
      <c r="M34" s="28"/>
      <c r="N34" s="28"/>
      <c r="O34" s="28">
        <v>7.3079999999999989</v>
      </c>
      <c r="P34" s="28">
        <v>7.3079999999999989</v>
      </c>
      <c r="Q34" s="28">
        <v>7.2354750258353411</v>
      </c>
      <c r="R34" s="28">
        <v>7.2354750258353411</v>
      </c>
      <c r="S34" s="18"/>
      <c r="T34" s="19"/>
      <c r="U34" s="19"/>
      <c r="V34" s="19">
        <v>1</v>
      </c>
      <c r="W34" s="112"/>
      <c r="X34" s="23" t="s">
        <v>1768</v>
      </c>
    </row>
    <row r="35" spans="1:24">
      <c r="B35" s="20" t="s">
        <v>1728</v>
      </c>
      <c r="C35" s="20" t="s">
        <v>1736</v>
      </c>
      <c r="D35" s="20" t="s">
        <v>1730</v>
      </c>
      <c r="F35" s="17"/>
      <c r="G35" s="17"/>
      <c r="H35" s="17">
        <v>112000</v>
      </c>
      <c r="I35" s="28">
        <v>112000</v>
      </c>
      <c r="J35" s="28">
        <v>112000</v>
      </c>
      <c r="K35" s="28">
        <v>112000</v>
      </c>
      <c r="L35" s="29"/>
      <c r="M35" s="28"/>
      <c r="N35" s="28"/>
      <c r="O35" s="28">
        <v>9.625</v>
      </c>
      <c r="P35" s="28">
        <v>9.625</v>
      </c>
      <c r="Q35" s="28">
        <v>9.625</v>
      </c>
      <c r="R35" s="28">
        <v>9.625</v>
      </c>
      <c r="S35" s="18"/>
      <c r="T35" s="19"/>
      <c r="U35" s="19"/>
      <c r="V35" s="19">
        <v>1</v>
      </c>
      <c r="W35" s="112"/>
      <c r="X35" s="23" t="s">
        <v>1768</v>
      </c>
    </row>
    <row r="36" spans="1:24">
      <c r="F36" s="17"/>
      <c r="G36" s="17"/>
      <c r="H36" s="17"/>
      <c r="I36" s="28"/>
      <c r="J36" s="28"/>
      <c r="K36" s="28"/>
      <c r="L36" s="29"/>
      <c r="M36" s="28"/>
      <c r="N36" s="28"/>
      <c r="O36" s="28"/>
      <c r="P36" s="28"/>
      <c r="Q36" s="28"/>
      <c r="R36" s="28"/>
      <c r="S36" s="18"/>
      <c r="T36" s="19"/>
      <c r="U36" s="19"/>
      <c r="V36" s="19"/>
      <c r="W36" s="112"/>
      <c r="X36" s="23"/>
    </row>
    <row r="37" spans="1:24">
      <c r="B37" s="20" t="s">
        <v>1731</v>
      </c>
      <c r="C37" s="20" t="s">
        <v>1718</v>
      </c>
      <c r="D37" s="20" t="s">
        <v>1730</v>
      </c>
      <c r="F37" s="17"/>
      <c r="G37" s="17"/>
      <c r="H37" s="17"/>
      <c r="I37" s="28">
        <v>2520</v>
      </c>
      <c r="J37" s="28">
        <v>2520</v>
      </c>
      <c r="K37" s="28">
        <v>2520</v>
      </c>
      <c r="L37" s="29"/>
      <c r="M37" s="28"/>
      <c r="N37" s="28"/>
      <c r="O37" s="28"/>
      <c r="P37" s="28">
        <v>0.12965879318050436</v>
      </c>
      <c r="Q37" s="28">
        <v>0.17904018745446332</v>
      </c>
      <c r="R37" s="28">
        <v>0.17904018745446332</v>
      </c>
      <c r="S37" s="18"/>
      <c r="T37" s="19">
        <v>1</v>
      </c>
      <c r="U37" s="19"/>
      <c r="V37" s="19"/>
      <c r="W37" s="112"/>
      <c r="X37" s="23" t="s">
        <v>1768</v>
      </c>
    </row>
    <row r="38" spans="1:24">
      <c r="B38" s="20" t="s">
        <v>1731</v>
      </c>
      <c r="C38" s="20" t="s">
        <v>1720</v>
      </c>
      <c r="D38" s="20" t="s">
        <v>1730</v>
      </c>
      <c r="F38" s="17"/>
      <c r="G38" s="17"/>
      <c r="H38" s="17"/>
      <c r="I38" s="28">
        <v>153694</v>
      </c>
      <c r="J38" s="28">
        <v>153694</v>
      </c>
      <c r="K38" s="28">
        <v>153694</v>
      </c>
      <c r="L38" s="29"/>
      <c r="M38" s="28"/>
      <c r="N38" s="28"/>
      <c r="O38" s="28"/>
      <c r="P38" s="28">
        <v>29.931092760000006</v>
      </c>
      <c r="Q38" s="28">
        <v>29.931092760000006</v>
      </c>
      <c r="R38" s="28">
        <v>29.931092760000006</v>
      </c>
      <c r="S38" s="18"/>
      <c r="T38" s="19">
        <v>0.01</v>
      </c>
      <c r="U38" s="19">
        <v>0.48</v>
      </c>
      <c r="V38" s="19">
        <v>0.51</v>
      </c>
      <c r="W38" s="112"/>
      <c r="X38" s="23" t="s">
        <v>1768</v>
      </c>
    </row>
    <row r="39" spans="1:24">
      <c r="B39" s="20" t="s">
        <v>1731</v>
      </c>
      <c r="C39" s="20" t="s">
        <v>1720</v>
      </c>
      <c r="D39" s="20" t="s">
        <v>1765</v>
      </c>
      <c r="F39" s="19"/>
      <c r="G39" s="17"/>
      <c r="H39" s="17"/>
      <c r="I39" s="28">
        <v>3387611.2625728003</v>
      </c>
      <c r="J39" s="28">
        <v>3538869.4194313637</v>
      </c>
      <c r="K39" s="28">
        <v>3538869.4194313637</v>
      </c>
      <c r="L39" s="29"/>
      <c r="M39" s="28"/>
      <c r="N39" s="28"/>
      <c r="O39" s="28"/>
      <c r="P39" s="28">
        <v>438.47030520000004</v>
      </c>
      <c r="Q39" s="28">
        <v>458.04817440078722</v>
      </c>
      <c r="R39" s="28">
        <v>458.04817440078722</v>
      </c>
      <c r="S39" s="18"/>
      <c r="T39" s="19">
        <v>0.01</v>
      </c>
      <c r="U39" s="19">
        <v>0.48</v>
      </c>
      <c r="V39" s="19">
        <v>0.51</v>
      </c>
      <c r="W39" s="112"/>
      <c r="X39" s="23" t="s">
        <v>1768</v>
      </c>
    </row>
    <row r="40" spans="1:24">
      <c r="B40" s="20" t="s">
        <v>1731</v>
      </c>
      <c r="C40" s="20" t="s">
        <v>1721</v>
      </c>
      <c r="D40" s="20" t="s">
        <v>1730</v>
      </c>
      <c r="F40" s="17"/>
      <c r="G40" s="17"/>
      <c r="H40" s="17"/>
      <c r="I40" s="28">
        <v>65590</v>
      </c>
      <c r="J40" s="28">
        <v>57752</v>
      </c>
      <c r="K40" s="28">
        <v>57259.571144293135</v>
      </c>
      <c r="L40" s="29"/>
      <c r="M40" s="28"/>
      <c r="N40" s="28"/>
      <c r="O40" s="28"/>
      <c r="P40" s="28">
        <v>25.190916000000001</v>
      </c>
      <c r="Q40" s="28">
        <v>22.180603458332065</v>
      </c>
      <c r="R40" s="28">
        <v>21.99147807427828</v>
      </c>
      <c r="S40" s="18"/>
      <c r="T40" s="19"/>
      <c r="U40" s="19">
        <v>1</v>
      </c>
      <c r="V40" s="19"/>
      <c r="W40" s="112"/>
      <c r="X40" s="23" t="s">
        <v>1768</v>
      </c>
    </row>
    <row r="41" spans="1:24">
      <c r="B41" s="20" t="s">
        <v>1731</v>
      </c>
      <c r="C41" s="20" t="s">
        <v>1721</v>
      </c>
      <c r="D41" s="20" t="s">
        <v>1765</v>
      </c>
      <c r="F41" s="17"/>
      <c r="G41" s="17"/>
      <c r="H41" s="17"/>
      <c r="I41" s="28">
        <v>380182.66728000005</v>
      </c>
      <c r="J41" s="28">
        <v>380182.66728000005</v>
      </c>
      <c r="K41" s="28">
        <v>376940.99745370355</v>
      </c>
      <c r="L41" s="29"/>
      <c r="M41" s="28"/>
      <c r="N41" s="28"/>
      <c r="O41" s="28"/>
      <c r="P41" s="28">
        <v>91.673280000000005</v>
      </c>
      <c r="Q41" s="28">
        <v>91.673280000000005</v>
      </c>
      <c r="R41" s="28">
        <v>90.891617574987961</v>
      </c>
      <c r="S41" s="16"/>
      <c r="T41" s="19"/>
      <c r="U41" s="19">
        <v>1</v>
      </c>
      <c r="V41" s="19"/>
      <c r="W41" s="112"/>
      <c r="X41" s="23" t="s">
        <v>1768</v>
      </c>
    </row>
    <row r="42" spans="1:24">
      <c r="B42" s="20" t="s">
        <v>1731</v>
      </c>
      <c r="C42" s="20" t="s">
        <v>1722</v>
      </c>
      <c r="D42" s="20" t="s">
        <v>1766</v>
      </c>
      <c r="F42" s="17"/>
      <c r="G42" s="17"/>
      <c r="H42" s="17"/>
      <c r="I42" s="28">
        <v>1159708.1555999999</v>
      </c>
      <c r="J42" s="28">
        <v>1159708.1555999999</v>
      </c>
      <c r="K42" s="28">
        <v>1159708.1555999999</v>
      </c>
      <c r="L42" s="29"/>
      <c r="M42" s="28"/>
      <c r="N42" s="28"/>
      <c r="O42" s="28"/>
      <c r="P42" s="28">
        <v>125.28</v>
      </c>
      <c r="Q42" s="28">
        <v>125.28</v>
      </c>
      <c r="R42" s="28">
        <v>125.28</v>
      </c>
      <c r="S42" s="16"/>
      <c r="T42" s="19"/>
      <c r="U42" s="19"/>
      <c r="V42" s="19">
        <v>1</v>
      </c>
      <c r="W42" s="112"/>
      <c r="X42" s="23" t="s">
        <v>1768</v>
      </c>
    </row>
    <row r="43" spans="1:24">
      <c r="F43" s="17"/>
      <c r="G43" s="28"/>
      <c r="H43" s="28"/>
      <c r="I43" s="28"/>
      <c r="J43" s="28"/>
      <c r="K43" s="28"/>
      <c r="L43" s="29"/>
      <c r="M43" s="28"/>
      <c r="N43" s="28"/>
      <c r="O43" s="28"/>
      <c r="P43" s="28"/>
      <c r="Q43" s="28"/>
      <c r="R43" s="28"/>
      <c r="S43" s="29"/>
      <c r="T43" s="131"/>
      <c r="U43" s="131"/>
      <c r="V43" s="131"/>
      <c r="W43" s="113"/>
      <c r="X43" s="23"/>
    </row>
    <row r="44" spans="1:24" s="26" customFormat="1">
      <c r="A44" s="110"/>
      <c r="B44" s="26" t="s">
        <v>1732</v>
      </c>
      <c r="C44" s="20" t="s">
        <v>1718</v>
      </c>
      <c r="D44" s="20" t="s">
        <v>1730</v>
      </c>
      <c r="F44" s="27"/>
      <c r="G44" s="132"/>
      <c r="H44" s="132"/>
      <c r="I44" s="132"/>
      <c r="J44" s="132">
        <f>'IESO Results Pivot'!E6</f>
        <v>3755.9959999999996</v>
      </c>
      <c r="K44" s="132">
        <f>J44*J37/I37</f>
        <v>3755.9960000000001</v>
      </c>
      <c r="L44" s="133"/>
      <c r="M44" s="132"/>
      <c r="N44" s="132"/>
      <c r="O44" s="132"/>
      <c r="P44" s="132"/>
      <c r="Q44" s="132">
        <f>'IESO Results Pivot'!F6</f>
        <v>2.2355999999999998</v>
      </c>
      <c r="R44" s="132">
        <f>Q44*K44/J44</f>
        <v>2.2356000000000003</v>
      </c>
      <c r="S44" s="134"/>
      <c r="T44" s="131">
        <v>1</v>
      </c>
      <c r="U44" s="135"/>
      <c r="V44" s="135"/>
      <c r="W44" s="112"/>
      <c r="X44" s="148" t="s">
        <v>1967</v>
      </c>
    </row>
    <row r="45" spans="1:24">
      <c r="B45" s="20" t="s">
        <v>1732</v>
      </c>
      <c r="C45" s="20" t="s">
        <v>1719</v>
      </c>
      <c r="D45" s="20" t="s">
        <v>1730</v>
      </c>
      <c r="F45" s="17"/>
      <c r="G45" s="28"/>
      <c r="H45" s="28"/>
      <c r="I45" s="28"/>
      <c r="J45" s="28">
        <f>'IESO Results Pivot'!E7</f>
        <v>783.21600000000001</v>
      </c>
      <c r="K45" s="28">
        <f>J45*G9/F9</f>
        <v>773.23155372376118</v>
      </c>
      <c r="L45" s="29"/>
      <c r="M45" s="28"/>
      <c r="N45" s="28"/>
      <c r="O45" s="28"/>
      <c r="P45" s="28"/>
      <c r="Q45" s="132">
        <f>'IESO Results Pivot'!F7</f>
        <v>8.6800000000000002E-2</v>
      </c>
      <c r="R45" s="132">
        <f t="shared" ref="R45:R46" si="0">Q45*K45/J45</f>
        <v>8.5693472634908466E-2</v>
      </c>
      <c r="S45" s="136"/>
      <c r="T45" s="131">
        <v>1</v>
      </c>
      <c r="U45" s="131"/>
      <c r="V45" s="131"/>
      <c r="W45" s="112"/>
      <c r="X45" s="148" t="s">
        <v>1968</v>
      </c>
    </row>
    <row r="46" spans="1:24">
      <c r="B46" s="20" t="s">
        <v>1732</v>
      </c>
      <c r="C46" s="20" t="s">
        <v>1720</v>
      </c>
      <c r="D46" s="20" t="s">
        <v>1730</v>
      </c>
      <c r="F46" s="17"/>
      <c r="G46" s="28"/>
      <c r="H46" s="28"/>
      <c r="I46" s="28"/>
      <c r="J46" s="28">
        <f>'IESO Results Pivot'!E8</f>
        <v>1453824.96</v>
      </c>
      <c r="K46" s="28">
        <f>J46*I31/H31</f>
        <v>1453824.96</v>
      </c>
      <c r="L46" s="29"/>
      <c r="M46" s="28"/>
      <c r="N46" s="28"/>
      <c r="O46" s="28"/>
      <c r="P46" s="28"/>
      <c r="Q46" s="132">
        <f>'IESO Results Pivot'!F8</f>
        <v>241.63790822603445</v>
      </c>
      <c r="R46" s="132">
        <f t="shared" si="0"/>
        <v>241.63790822603445</v>
      </c>
      <c r="S46" s="136"/>
      <c r="T46" s="135"/>
      <c r="U46" s="131">
        <f>'IESO Results Pivot'!F34/('IESO Results Pivot'!F34+'IESO Results Pivot'!F35)</f>
        <v>0.7709591944273676</v>
      </c>
      <c r="V46" s="131">
        <f>1-U46</f>
        <v>0.2290408055726324</v>
      </c>
      <c r="W46" s="112"/>
      <c r="X46" s="148" t="s">
        <v>1969</v>
      </c>
    </row>
    <row r="47" spans="1:24"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</row>
    <row r="48" spans="1:24">
      <c r="B48" s="20" t="s">
        <v>1733</v>
      </c>
      <c r="C48" s="20" t="s">
        <v>1720</v>
      </c>
      <c r="D48" s="20" t="s">
        <v>1730</v>
      </c>
      <c r="F48" s="17"/>
      <c r="G48" s="28"/>
      <c r="H48" s="28"/>
      <c r="I48" s="28"/>
      <c r="J48" s="28"/>
      <c r="K48" s="28">
        <f>'IESO Results Pivot'!G9</f>
        <v>756354.48</v>
      </c>
      <c r="L48" s="29"/>
      <c r="M48" s="28"/>
      <c r="N48" s="28"/>
      <c r="O48" s="28"/>
      <c r="P48" s="28"/>
      <c r="Q48" s="28"/>
      <c r="R48" s="28">
        <f>'IESO Results Pivot'!H9</f>
        <v>111.60385224773069</v>
      </c>
      <c r="S48" s="29"/>
      <c r="T48" s="131"/>
      <c r="U48" s="131">
        <f>'IESO Results Pivot'!H34/('IESO Results Pivot'!H35+'IESO Results Pivot'!H34)</f>
        <v>0.90477576069887222</v>
      </c>
      <c r="V48" s="131">
        <f>1-U48</f>
        <v>9.5224239301127778E-2</v>
      </c>
      <c r="W48" s="112"/>
      <c r="X48" s="148" t="s">
        <v>1988</v>
      </c>
    </row>
    <row r="49" spans="7:23">
      <c r="G49" s="29"/>
      <c r="H49" s="29"/>
      <c r="I49" s="29"/>
      <c r="J49" s="29"/>
      <c r="K49" s="29"/>
      <c r="L49" s="29"/>
      <c r="M49" s="28"/>
      <c r="N49" s="28"/>
      <c r="O49" s="28"/>
      <c r="P49" s="28"/>
      <c r="Q49" s="28"/>
      <c r="R49" s="28"/>
      <c r="S49" s="29"/>
      <c r="T49" s="131"/>
      <c r="U49" s="131"/>
      <c r="V49" s="131"/>
      <c r="W49" s="113"/>
    </row>
    <row r="50" spans="7:23">
      <c r="G50" s="29"/>
      <c r="H50" s="29"/>
      <c r="I50" s="29"/>
      <c r="J50" s="29"/>
      <c r="K50" s="29"/>
      <c r="L50" s="29"/>
      <c r="M50" s="24"/>
      <c r="N50" s="29"/>
      <c r="O50" s="29"/>
      <c r="P50" s="29"/>
      <c r="Q50" s="29"/>
      <c r="R50" s="29"/>
      <c r="S50" s="29"/>
      <c r="T50" s="29"/>
      <c r="U50" s="29"/>
      <c r="V50" s="29"/>
      <c r="W50" s="113"/>
    </row>
    <row r="51" spans="7:23">
      <c r="G51" s="29"/>
      <c r="H51" s="29"/>
      <c r="I51" s="29"/>
      <c r="J51" s="29"/>
      <c r="K51" s="29"/>
      <c r="L51" s="29"/>
      <c r="M51" s="24"/>
      <c r="N51" s="29"/>
      <c r="O51" s="29"/>
      <c r="P51" s="29"/>
      <c r="Q51" s="29"/>
      <c r="R51" s="29"/>
      <c r="S51" s="29"/>
      <c r="T51" s="29"/>
      <c r="U51" s="29"/>
      <c r="V51" s="29"/>
      <c r="W51" s="113"/>
    </row>
    <row r="52" spans="7:23">
      <c r="G52" s="16"/>
      <c r="H52" s="16"/>
      <c r="I52" s="16"/>
      <c r="J52" s="16"/>
      <c r="K52" s="16"/>
      <c r="L52" s="16"/>
      <c r="N52" s="16"/>
      <c r="O52" s="16"/>
      <c r="P52" s="16"/>
      <c r="Q52" s="16"/>
      <c r="R52" s="16"/>
      <c r="S52" s="16"/>
      <c r="T52" s="16"/>
      <c r="U52" s="16"/>
      <c r="V52" s="16"/>
      <c r="W52" s="113"/>
    </row>
    <row r="53" spans="7:23">
      <c r="G53" s="16"/>
      <c r="H53" s="16"/>
      <c r="I53" s="16"/>
      <c r="J53" s="16"/>
      <c r="K53" s="16"/>
      <c r="L53" s="16"/>
      <c r="N53" s="16"/>
      <c r="O53" s="16"/>
      <c r="P53" s="16"/>
      <c r="Q53" s="16"/>
      <c r="R53" s="16"/>
      <c r="S53" s="16"/>
      <c r="T53" s="16"/>
      <c r="U53" s="16"/>
      <c r="V53" s="16"/>
      <c r="W53" s="113"/>
    </row>
    <row r="54" spans="7:23">
      <c r="G54" s="16"/>
      <c r="H54" s="16"/>
      <c r="I54" s="16"/>
      <c r="J54" s="16"/>
      <c r="K54" s="16"/>
      <c r="L54" s="16"/>
      <c r="N54" s="16"/>
      <c r="O54" s="16"/>
      <c r="P54" s="16"/>
      <c r="Q54" s="16"/>
      <c r="R54" s="16"/>
      <c r="S54" s="16"/>
      <c r="T54" s="16"/>
      <c r="U54" s="16"/>
      <c r="V54" s="16"/>
      <c r="W54" s="113"/>
    </row>
    <row r="55" spans="7:23">
      <c r="G55" s="16"/>
      <c r="H55" s="16"/>
      <c r="I55" s="16"/>
      <c r="J55" s="16"/>
      <c r="K55" s="16"/>
      <c r="L55" s="16"/>
      <c r="N55" s="16"/>
      <c r="O55" s="16"/>
      <c r="P55" s="16"/>
      <c r="Q55" s="16"/>
      <c r="R55" s="16"/>
      <c r="S55" s="16"/>
      <c r="T55" s="16"/>
      <c r="U55" s="16"/>
      <c r="V55" s="16"/>
      <c r="W55" s="113"/>
    </row>
    <row r="56" spans="7:23">
      <c r="G56" s="16"/>
      <c r="H56" s="16"/>
      <c r="I56" s="16"/>
      <c r="J56" s="16"/>
      <c r="K56" s="16"/>
      <c r="L56" s="16"/>
      <c r="N56" s="16"/>
      <c r="O56" s="16"/>
      <c r="P56" s="16"/>
      <c r="Q56" s="16"/>
      <c r="R56" s="16"/>
      <c r="S56" s="16"/>
      <c r="T56" s="16"/>
      <c r="U56" s="16"/>
      <c r="V56" s="16"/>
      <c r="W56" s="113"/>
    </row>
    <row r="57" spans="7:23">
      <c r="G57" s="16"/>
      <c r="H57" s="16"/>
      <c r="I57" s="16"/>
      <c r="J57" s="16"/>
      <c r="K57" s="16"/>
      <c r="L57" s="16"/>
      <c r="N57" s="16"/>
      <c r="O57" s="16"/>
      <c r="P57" s="16"/>
      <c r="Q57" s="16"/>
      <c r="R57" s="16"/>
      <c r="S57" s="16"/>
      <c r="T57" s="16"/>
      <c r="U57" s="16"/>
      <c r="V57" s="16"/>
      <c r="W57" s="113"/>
    </row>
    <row r="58" spans="7:23">
      <c r="G58" s="16"/>
      <c r="H58" s="16"/>
      <c r="I58" s="16"/>
      <c r="J58" s="16"/>
      <c r="K58" s="16"/>
      <c r="L58" s="16"/>
      <c r="N58" s="16"/>
      <c r="O58" s="16"/>
      <c r="P58" s="16"/>
      <c r="Q58" s="16"/>
      <c r="R58" s="16"/>
      <c r="S58" s="16"/>
      <c r="T58" s="16"/>
      <c r="U58" s="16"/>
      <c r="V58" s="16"/>
      <c r="W58" s="113"/>
    </row>
    <row r="59" spans="7:23">
      <c r="G59" s="16"/>
      <c r="H59" s="16"/>
      <c r="I59" s="16"/>
      <c r="J59" s="16"/>
      <c r="K59" s="16"/>
      <c r="L59" s="16"/>
      <c r="N59" s="16"/>
      <c r="O59" s="16"/>
      <c r="P59" s="16"/>
      <c r="Q59" s="16"/>
      <c r="R59" s="16"/>
      <c r="S59" s="16"/>
      <c r="T59" s="16"/>
      <c r="U59" s="16"/>
      <c r="V59" s="16"/>
      <c r="W59" s="113"/>
    </row>
    <row r="60" spans="7:23">
      <c r="G60" s="16"/>
      <c r="H60" s="16"/>
      <c r="I60" s="16"/>
      <c r="J60" s="16"/>
      <c r="K60" s="16"/>
      <c r="L60" s="16"/>
      <c r="N60" s="16"/>
      <c r="O60" s="16"/>
      <c r="P60" s="16"/>
      <c r="Q60" s="16"/>
      <c r="R60" s="16"/>
      <c r="S60" s="16"/>
      <c r="T60" s="16"/>
      <c r="U60" s="16"/>
      <c r="V60" s="16"/>
      <c r="W60" s="113"/>
    </row>
    <row r="61" spans="7:23">
      <c r="G61" s="16"/>
      <c r="H61" s="16"/>
      <c r="I61" s="16"/>
      <c r="J61" s="16"/>
      <c r="K61" s="16"/>
      <c r="L61" s="16"/>
      <c r="N61" s="16"/>
      <c r="O61" s="16"/>
      <c r="P61" s="16"/>
      <c r="Q61" s="16"/>
      <c r="R61" s="16"/>
      <c r="S61" s="16"/>
      <c r="T61" s="16"/>
      <c r="U61" s="16"/>
      <c r="V61" s="16"/>
      <c r="W61" s="113"/>
    </row>
    <row r="62" spans="7:23">
      <c r="G62" s="16"/>
      <c r="H62" s="16"/>
      <c r="I62" s="16"/>
      <c r="J62" s="16"/>
      <c r="K62" s="16"/>
      <c r="L62" s="16"/>
      <c r="N62" s="16"/>
      <c r="O62" s="16"/>
      <c r="P62" s="16"/>
      <c r="Q62" s="16"/>
      <c r="R62" s="16"/>
      <c r="S62" s="16"/>
      <c r="T62" s="16"/>
      <c r="U62" s="16"/>
      <c r="V62" s="16"/>
      <c r="W62" s="113"/>
    </row>
    <row r="63" spans="7:23">
      <c r="G63" s="16"/>
      <c r="H63" s="16"/>
      <c r="I63" s="16"/>
      <c r="J63" s="16"/>
      <c r="K63" s="16"/>
      <c r="L63" s="16"/>
      <c r="N63" s="16"/>
      <c r="O63" s="16"/>
      <c r="P63" s="16"/>
      <c r="Q63" s="16"/>
      <c r="R63" s="16"/>
      <c r="S63" s="16"/>
      <c r="T63" s="16"/>
      <c r="U63" s="16"/>
      <c r="V63" s="16"/>
      <c r="W63" s="113"/>
    </row>
    <row r="64" spans="7:23">
      <c r="G64" s="16"/>
      <c r="H64" s="16"/>
      <c r="I64" s="16"/>
      <c r="J64" s="16"/>
      <c r="K64" s="16"/>
      <c r="L64" s="16"/>
      <c r="N64" s="16"/>
      <c r="O64" s="16"/>
      <c r="P64" s="16"/>
      <c r="Q64" s="16"/>
      <c r="R64" s="16"/>
      <c r="S64" s="16"/>
      <c r="T64" s="16"/>
      <c r="U64" s="16"/>
      <c r="V64" s="16"/>
      <c r="W64" s="113"/>
    </row>
    <row r="65" spans="7:23">
      <c r="G65" s="16"/>
      <c r="H65" s="16"/>
      <c r="I65" s="16"/>
      <c r="J65" s="16"/>
      <c r="K65" s="16"/>
      <c r="L65" s="16"/>
      <c r="N65" s="16"/>
      <c r="O65" s="16"/>
      <c r="P65" s="16"/>
      <c r="Q65" s="16"/>
      <c r="R65" s="16"/>
      <c r="S65" s="16"/>
      <c r="T65" s="16"/>
      <c r="U65" s="16"/>
      <c r="V65" s="16"/>
      <c r="W65" s="113"/>
    </row>
    <row r="66" spans="7:23">
      <c r="G66" s="16"/>
      <c r="H66" s="16"/>
      <c r="I66" s="16"/>
      <c r="J66" s="16"/>
      <c r="K66" s="16"/>
      <c r="L66" s="16"/>
      <c r="N66" s="16"/>
      <c r="O66" s="16"/>
      <c r="P66" s="16"/>
      <c r="Q66" s="16"/>
      <c r="R66" s="16"/>
      <c r="S66" s="16"/>
      <c r="T66" s="16"/>
      <c r="U66" s="16"/>
      <c r="V66" s="16"/>
      <c r="W66" s="113"/>
    </row>
    <row r="67" spans="7:23">
      <c r="G67" s="16"/>
      <c r="H67" s="16"/>
      <c r="I67" s="16"/>
      <c r="J67" s="16"/>
      <c r="K67" s="16"/>
      <c r="L67" s="16"/>
      <c r="N67" s="16"/>
      <c r="O67" s="16"/>
      <c r="P67" s="16"/>
      <c r="Q67" s="16"/>
      <c r="R67" s="16"/>
      <c r="S67" s="16"/>
      <c r="T67" s="16"/>
      <c r="U67" s="16"/>
      <c r="V67" s="16"/>
      <c r="W67" s="113"/>
    </row>
    <row r="68" spans="7:23">
      <c r="G68" s="16"/>
      <c r="H68" s="16"/>
      <c r="I68" s="16"/>
      <c r="J68" s="16"/>
      <c r="K68" s="16"/>
      <c r="L68" s="16"/>
      <c r="N68" s="16"/>
      <c r="O68" s="16"/>
      <c r="P68" s="16"/>
      <c r="Q68" s="16"/>
      <c r="R68" s="16"/>
      <c r="S68" s="16"/>
      <c r="T68" s="16"/>
      <c r="U68" s="16"/>
      <c r="V68" s="16"/>
      <c r="W68" s="113"/>
    </row>
  </sheetData>
  <mergeCells count="3">
    <mergeCell ref="T2:V2"/>
    <mergeCell ref="F2:K2"/>
    <mergeCell ref="M2:R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F0A57-EA53-47DF-8DF0-2E6BB9313C6E}">
  <sheetPr>
    <tabColor theme="9" tint="0.79998168889431442"/>
  </sheetPr>
  <dimension ref="B1:AM794"/>
  <sheetViews>
    <sheetView zoomScaleNormal="100" workbookViewId="0">
      <pane xSplit="2" ySplit="2" topLeftCell="C3" activePane="bottomRight" state="frozen"/>
      <selection activeCell="F21" sqref="F21:F32"/>
      <selection pane="topRight" activeCell="F21" sqref="F21:F32"/>
      <selection pane="bottomLeft" activeCell="F21" sqref="F21:F32"/>
      <selection pane="bottomRight" activeCell="C3" sqref="C3"/>
    </sheetView>
  </sheetViews>
  <sheetFormatPr defaultColWidth="8.85546875" defaultRowHeight="12.75" customHeight="1"/>
  <cols>
    <col min="1" max="1" width="2.7109375" style="74" customWidth="1"/>
    <col min="2" max="2" width="16.28515625" style="74" bestFit="1" customWidth="1"/>
    <col min="3" max="26" width="8.7109375" style="74" bestFit="1" customWidth="1"/>
    <col min="27" max="27" width="8.7109375" style="74" customWidth="1"/>
    <col min="28" max="29" width="10" style="77" bestFit="1" customWidth="1"/>
    <col min="30" max="31" width="10" style="77" customWidth="1"/>
    <col min="32" max="32" width="15.85546875" style="76" bestFit="1" customWidth="1"/>
    <col min="33" max="33" width="15.85546875" style="76" customWidth="1"/>
    <col min="34" max="34" width="9" style="76" bestFit="1" customWidth="1"/>
    <col min="35" max="35" width="10" style="76" bestFit="1" customWidth="1"/>
    <col min="36" max="36" width="17.5703125" style="76" bestFit="1" customWidth="1"/>
    <col min="37" max="37" width="17.7109375" style="76" bestFit="1" customWidth="1"/>
    <col min="38" max="39" width="18.140625" style="75" bestFit="1" customWidth="1"/>
    <col min="40" max="16384" width="8.85546875" style="74"/>
  </cols>
  <sheetData>
    <row r="1" spans="2:39" ht="12.75" customHeight="1" thickBot="1"/>
    <row r="2" spans="2:39" ht="13.5" thickBot="1">
      <c r="B2" s="92" t="s">
        <v>1937</v>
      </c>
      <c r="C2" s="92" t="s">
        <v>1936</v>
      </c>
      <c r="D2" s="92" t="s">
        <v>1935</v>
      </c>
      <c r="E2" s="92" t="s">
        <v>1934</v>
      </c>
      <c r="F2" s="92" t="s">
        <v>1933</v>
      </c>
      <c r="G2" s="92" t="s">
        <v>1932</v>
      </c>
      <c r="H2" s="92" t="s">
        <v>1931</v>
      </c>
      <c r="I2" s="92" t="s">
        <v>1930</v>
      </c>
      <c r="J2" s="92" t="s">
        <v>1929</v>
      </c>
      <c r="K2" s="92" t="s">
        <v>1928</v>
      </c>
      <c r="L2" s="92" t="s">
        <v>1927</v>
      </c>
      <c r="M2" s="92" t="s">
        <v>1926</v>
      </c>
      <c r="N2" s="92" t="s">
        <v>1925</v>
      </c>
      <c r="O2" s="92" t="s">
        <v>1924</v>
      </c>
      <c r="P2" s="92" t="s">
        <v>1923</v>
      </c>
      <c r="Q2" s="92" t="s">
        <v>1922</v>
      </c>
      <c r="R2" s="92" t="s">
        <v>1921</v>
      </c>
      <c r="S2" s="92" t="s">
        <v>1920</v>
      </c>
      <c r="T2" s="92" t="s">
        <v>1919</v>
      </c>
      <c r="U2" s="92" t="s">
        <v>1918</v>
      </c>
      <c r="V2" s="92" t="s">
        <v>1917</v>
      </c>
      <c r="W2" s="92" t="s">
        <v>1916</v>
      </c>
      <c r="X2" s="92" t="s">
        <v>1915</v>
      </c>
      <c r="Y2" s="92" t="s">
        <v>1914</v>
      </c>
      <c r="Z2" s="92" t="s">
        <v>1913</v>
      </c>
      <c r="AA2" s="92" t="s">
        <v>1912</v>
      </c>
      <c r="AB2" s="90" t="s">
        <v>1703</v>
      </c>
      <c r="AC2" s="90" t="s">
        <v>1778</v>
      </c>
      <c r="AD2" s="90" t="s">
        <v>1911</v>
      </c>
      <c r="AE2" s="90" t="s">
        <v>1910</v>
      </c>
      <c r="AF2" s="89" t="s">
        <v>1909</v>
      </c>
      <c r="AG2" s="89" t="s">
        <v>1908</v>
      </c>
      <c r="AH2" s="89" t="s">
        <v>1907</v>
      </c>
      <c r="AI2" s="88" t="s">
        <v>1906</v>
      </c>
      <c r="AJ2" s="88" t="s">
        <v>1905</v>
      </c>
      <c r="AK2" s="88" t="s">
        <v>1904</v>
      </c>
      <c r="AL2" s="87" t="s">
        <v>1903</v>
      </c>
      <c r="AM2" s="87" t="s">
        <v>1903</v>
      </c>
    </row>
    <row r="3" spans="2:39" ht="13.5" thickBot="1">
      <c r="B3" s="86">
        <v>44135</v>
      </c>
      <c r="C3" s="85">
        <f>'E+ PSUI Customer Load'!C3+'PSUI Customer Gen'!C3</f>
        <v>1208.24</v>
      </c>
      <c r="D3" s="85">
        <f>'E+ PSUI Customer Load'!D3+'PSUI Customer Gen'!D3</f>
        <v>1197.7</v>
      </c>
      <c r="E3" s="85">
        <f>'E+ PSUI Customer Load'!E3+'PSUI Customer Gen'!E3</f>
        <v>1208.3399999999999</v>
      </c>
      <c r="F3" s="85">
        <f>'E+ PSUI Customer Load'!F3+'PSUI Customer Gen'!F3</f>
        <v>1200.78</v>
      </c>
      <c r="G3" s="85">
        <f>'E+ PSUI Customer Load'!G3+'PSUI Customer Gen'!G3</f>
        <v>1226.6500000000001</v>
      </c>
      <c r="H3" s="85">
        <f>'E+ PSUI Customer Load'!H3+'PSUI Customer Gen'!H3</f>
        <v>1260.04</v>
      </c>
      <c r="I3" s="85">
        <f>'E+ PSUI Customer Load'!I3+'PSUI Customer Gen'!I3</f>
        <v>1324.12</v>
      </c>
      <c r="J3" s="85">
        <f>'E+ PSUI Customer Load'!J3+'PSUI Customer Gen'!J3</f>
        <v>1331.37</v>
      </c>
      <c r="K3" s="85">
        <f>'E+ PSUI Customer Load'!K3+'PSUI Customer Gen'!K3</f>
        <v>1318.8</v>
      </c>
      <c r="L3" s="85">
        <f>'E+ PSUI Customer Load'!L3+'PSUI Customer Gen'!L3</f>
        <v>1309.25</v>
      </c>
      <c r="M3" s="85">
        <f>'E+ PSUI Customer Load'!M3+'PSUI Customer Gen'!M3</f>
        <v>1299.4100000000001</v>
      </c>
      <c r="N3" s="85">
        <f>'E+ PSUI Customer Load'!N3+'PSUI Customer Gen'!N3</f>
        <v>1269.45</v>
      </c>
      <c r="O3" s="85">
        <f>'E+ PSUI Customer Load'!O3+'PSUI Customer Gen'!O3</f>
        <v>1268.82</v>
      </c>
      <c r="P3" s="85">
        <f>'E+ PSUI Customer Load'!P3+'PSUI Customer Gen'!P3</f>
        <v>1256.57</v>
      </c>
      <c r="Q3" s="85">
        <f>'E+ PSUI Customer Load'!Q3+'PSUI Customer Gen'!Q3</f>
        <v>1116.08</v>
      </c>
      <c r="R3" s="85">
        <f>'E+ PSUI Customer Load'!R3+'PSUI Customer Gen'!R3</f>
        <v>1102.1199999999999</v>
      </c>
      <c r="S3" s="85">
        <f>'E+ PSUI Customer Load'!S3+'PSUI Customer Gen'!S3</f>
        <v>1074.43</v>
      </c>
      <c r="T3" s="85">
        <f>'E+ PSUI Customer Load'!T3+'PSUI Customer Gen'!T3</f>
        <v>1101.98</v>
      </c>
      <c r="U3" s="85">
        <f>'E+ PSUI Customer Load'!U3+'PSUI Customer Gen'!U3</f>
        <v>1104.01</v>
      </c>
      <c r="V3" s="85">
        <f>'E+ PSUI Customer Load'!V3+'PSUI Customer Gen'!V3</f>
        <v>1126.58</v>
      </c>
      <c r="W3" s="85">
        <f>'E+ PSUI Customer Load'!W3+'PSUI Customer Gen'!W3</f>
        <v>1188.1500000000001</v>
      </c>
      <c r="X3" s="85">
        <f>'E+ PSUI Customer Load'!X3+'PSUI Customer Gen'!X3</f>
        <v>1166.55</v>
      </c>
      <c r="Y3" s="85">
        <f>'E+ PSUI Customer Load'!Y3+'PSUI Customer Gen'!Y3</f>
        <v>1108.5899999999999</v>
      </c>
      <c r="Z3" s="85">
        <f>'E+ PSUI Customer Load'!Z3+'PSUI Customer Gen'!Z3</f>
        <v>1034.25</v>
      </c>
      <c r="AA3" s="93">
        <f t="shared" ref="AA3:AA66" si="0">MAX(C3:Z3)</f>
        <v>1331.37</v>
      </c>
      <c r="AB3" s="84">
        <f t="shared" ref="AB3:AB66" si="1">YEAR(B3)</f>
        <v>2020</v>
      </c>
      <c r="AC3" s="83">
        <f t="shared" ref="AC3:AC66" si="2">MONTH(B3)</f>
        <v>10</v>
      </c>
      <c r="AD3" s="83" t="str">
        <f t="shared" ref="AD3:AD66" si="3">IF(AE3="","",AB3&amp;"-"&amp;AE3)</f>
        <v>2020-10</v>
      </c>
      <c r="AE3" s="83">
        <f t="shared" ref="AE3:AE66" si="4">IF(DAY(B3+1)=1,AC3,"")</f>
        <v>10</v>
      </c>
      <c r="AF3" s="81">
        <f t="shared" ref="AF3:AF66" si="5">MAX(C3:AA3)</f>
        <v>1331.37</v>
      </c>
      <c r="AG3" s="82" t="str">
        <f t="shared" ref="AG3:AG66" si="6">INDEX($C$2:$Z$2,MATCH(AF3,C3:Z3,0))</f>
        <v>8:00</v>
      </c>
      <c r="AH3" s="81">
        <f t="shared" ref="AH3:AH66" si="7">SUM(C3:AA3)</f>
        <v>30133.649999999991</v>
      </c>
      <c r="AI3" s="80">
        <f t="shared" ref="AI3:AI66" si="8">IF(AE3&lt;&gt;"",SUMIFS(AF:AF,AC:AC,AC3,AB:AB,AB3),"")</f>
        <v>1331.37</v>
      </c>
      <c r="AJ3" s="80">
        <f t="shared" ref="AJ3:AJ66" si="9">IF(AI3="","",_xlfn.MAXIFS(AF:AF,AC:AC,AC3,AB:AB,AB3))</f>
        <v>1331.37</v>
      </c>
      <c r="AK3" s="80">
        <f t="shared" ref="AK3:AK66" si="10">IF(AI3="","",_xlfn.MAXIFS(AH:AH,AC:AC,AC3,AB:AB,AB3))</f>
        <v>30133.649999999991</v>
      </c>
      <c r="AL3" s="79">
        <f t="shared" ref="AL3:AL66" si="11">IF(AI3&lt;&gt;"",INDEX(B:B,MATCH(AJ3,AF:AF,0)),"")</f>
        <v>44135</v>
      </c>
      <c r="AM3" s="78" t="str">
        <f t="shared" ref="AM3:AM66" si="12">IF(AI3&lt;&gt;"",INDEX(AG:AG,MATCH(AJ3,AF:AF,0)),"")</f>
        <v>8:00</v>
      </c>
    </row>
    <row r="4" spans="2:39" ht="13.5" thickBot="1">
      <c r="B4" s="86">
        <v>44136</v>
      </c>
      <c r="C4" s="85">
        <f>'E+ PSUI Customer Load'!C4+'PSUI Customer Gen'!C4</f>
        <v>1013.74</v>
      </c>
      <c r="D4" s="85">
        <f>'E+ PSUI Customer Load'!D4+'PSUI Customer Gen'!D4</f>
        <v>1022.24</v>
      </c>
      <c r="E4" s="85">
        <f>'E+ PSUI Customer Load'!E4+'PSUI Customer Gen'!E4</f>
        <v>1006.78</v>
      </c>
      <c r="F4" s="85">
        <f>'E+ PSUI Customer Load'!F4+'PSUI Customer Gen'!F4</f>
        <v>1018.29</v>
      </c>
      <c r="G4" s="85">
        <f>'E+ PSUI Customer Load'!G4+'PSUI Customer Gen'!G4</f>
        <v>1002.79</v>
      </c>
      <c r="H4" s="85">
        <f>'E+ PSUI Customer Load'!H4+'PSUI Customer Gen'!H4</f>
        <v>1032.01</v>
      </c>
      <c r="I4" s="85">
        <f>'E+ PSUI Customer Load'!I4+'PSUI Customer Gen'!I4</f>
        <v>1051.58</v>
      </c>
      <c r="J4" s="85">
        <f>'E+ PSUI Customer Load'!J4+'PSUI Customer Gen'!J4</f>
        <v>1127.18</v>
      </c>
      <c r="K4" s="85">
        <f>'E+ PSUI Customer Load'!K4+'PSUI Customer Gen'!K4</f>
        <v>1143.3499999999999</v>
      </c>
      <c r="L4" s="85">
        <f>'E+ PSUI Customer Load'!L4+'PSUI Customer Gen'!L4</f>
        <v>1142.19</v>
      </c>
      <c r="M4" s="85">
        <f>'E+ PSUI Customer Load'!M4+'PSUI Customer Gen'!M4</f>
        <v>1164.7</v>
      </c>
      <c r="N4" s="85">
        <f>'E+ PSUI Customer Load'!N4+'PSUI Customer Gen'!N4</f>
        <v>1166.44</v>
      </c>
      <c r="O4" s="85">
        <f>'E+ PSUI Customer Load'!O4+'PSUI Customer Gen'!O4</f>
        <v>1139.32</v>
      </c>
      <c r="P4" s="85">
        <f>'E+ PSUI Customer Load'!P4+'PSUI Customer Gen'!P4</f>
        <v>1143.5899999999999</v>
      </c>
      <c r="Q4" s="85">
        <f>'E+ PSUI Customer Load'!Q4+'PSUI Customer Gen'!Q4</f>
        <v>1188.67</v>
      </c>
      <c r="R4" s="85">
        <f>'E+ PSUI Customer Load'!R4+'PSUI Customer Gen'!R4</f>
        <v>1231.72</v>
      </c>
      <c r="S4" s="85">
        <f>'E+ PSUI Customer Load'!S4+'PSUI Customer Gen'!S4</f>
        <v>1254.02</v>
      </c>
      <c r="T4" s="85">
        <f>'E+ PSUI Customer Load'!T4+'PSUI Customer Gen'!T4</f>
        <v>1239.8</v>
      </c>
      <c r="U4" s="85">
        <f>'E+ PSUI Customer Load'!U4+'PSUI Customer Gen'!U4</f>
        <v>1268.54</v>
      </c>
      <c r="V4" s="85">
        <f>'E+ PSUI Customer Load'!V4+'PSUI Customer Gen'!V4</f>
        <v>1250.24</v>
      </c>
      <c r="W4" s="85">
        <f>'E+ PSUI Customer Load'!W4+'PSUI Customer Gen'!W4</f>
        <v>1232.7</v>
      </c>
      <c r="X4" s="85">
        <f>'E+ PSUI Customer Load'!X4+'PSUI Customer Gen'!X4</f>
        <v>1205.82</v>
      </c>
      <c r="Y4" s="85">
        <f>'E+ PSUI Customer Load'!Y4+'PSUI Customer Gen'!Y4</f>
        <v>1200.5</v>
      </c>
      <c r="Z4" s="85">
        <f>'E+ PSUI Customer Load'!Z4+'PSUI Customer Gen'!Z4</f>
        <v>1227</v>
      </c>
      <c r="AA4" s="93">
        <f t="shared" si="0"/>
        <v>1268.54</v>
      </c>
      <c r="AB4" s="84">
        <f t="shared" si="1"/>
        <v>2020</v>
      </c>
      <c r="AC4" s="83">
        <f t="shared" si="2"/>
        <v>11</v>
      </c>
      <c r="AD4" s="83" t="str">
        <f t="shared" si="3"/>
        <v/>
      </c>
      <c r="AE4" s="83" t="str">
        <f t="shared" si="4"/>
        <v/>
      </c>
      <c r="AF4" s="81">
        <f t="shared" si="5"/>
        <v>1268.54</v>
      </c>
      <c r="AG4" s="82" t="str">
        <f t="shared" si="6"/>
        <v>19:00</v>
      </c>
      <c r="AH4" s="81">
        <f t="shared" si="7"/>
        <v>28741.750000000007</v>
      </c>
      <c r="AI4" s="80" t="str">
        <f t="shared" si="8"/>
        <v/>
      </c>
      <c r="AJ4" s="80" t="str">
        <f t="shared" si="9"/>
        <v/>
      </c>
      <c r="AK4" s="80" t="str">
        <f t="shared" si="10"/>
        <v/>
      </c>
      <c r="AL4" s="79" t="str">
        <f t="shared" si="11"/>
        <v/>
      </c>
      <c r="AM4" s="78" t="str">
        <f t="shared" si="12"/>
        <v/>
      </c>
    </row>
    <row r="5" spans="2:39" ht="13.5" thickBot="1">
      <c r="B5" s="86">
        <v>44137</v>
      </c>
      <c r="C5" s="85">
        <f>'E+ PSUI Customer Load'!C5+'PSUI Customer Gen'!C5</f>
        <v>1202.67</v>
      </c>
      <c r="D5" s="85">
        <f>'E+ PSUI Customer Load'!D5+'PSUI Customer Gen'!D5</f>
        <v>1191.44</v>
      </c>
      <c r="E5" s="85">
        <f>'E+ PSUI Customer Load'!E5+'PSUI Customer Gen'!E5</f>
        <v>1205.6500000000001</v>
      </c>
      <c r="F5" s="85">
        <f>'E+ PSUI Customer Load'!F5+'PSUI Customer Gen'!F5</f>
        <v>1203.82</v>
      </c>
      <c r="G5" s="85">
        <f>'E+ PSUI Customer Load'!G5+'PSUI Customer Gen'!G5</f>
        <v>1248.17</v>
      </c>
      <c r="H5" s="85">
        <f>'E+ PSUI Customer Load'!H5+'PSUI Customer Gen'!H5</f>
        <v>1272.32</v>
      </c>
      <c r="I5" s="85">
        <f>'E+ PSUI Customer Load'!I5+'PSUI Customer Gen'!I5</f>
        <v>1336.51</v>
      </c>
      <c r="J5" s="85">
        <f>'E+ PSUI Customer Load'!J5+'PSUI Customer Gen'!J5</f>
        <v>1408.16</v>
      </c>
      <c r="K5" s="85">
        <f>'E+ PSUI Customer Load'!K5+'PSUI Customer Gen'!K5</f>
        <v>1427.62</v>
      </c>
      <c r="L5" s="85">
        <f>'E+ PSUI Customer Load'!L5+'PSUI Customer Gen'!L5</f>
        <v>1448.09</v>
      </c>
      <c r="M5" s="85">
        <f>'E+ PSUI Customer Load'!M5+'PSUI Customer Gen'!M5</f>
        <v>1496.95</v>
      </c>
      <c r="N5" s="85">
        <f>'E+ PSUI Customer Load'!N5+'PSUI Customer Gen'!N5</f>
        <v>1536.4</v>
      </c>
      <c r="O5" s="85">
        <f>'E+ PSUI Customer Load'!O5+'PSUI Customer Gen'!O5</f>
        <v>1480.85</v>
      </c>
      <c r="P5" s="85">
        <f>'E+ PSUI Customer Load'!P5+'PSUI Customer Gen'!P5</f>
        <v>1485.47</v>
      </c>
      <c r="Q5" s="85">
        <f>'E+ PSUI Customer Load'!Q5+'PSUI Customer Gen'!Q5</f>
        <v>1461.74</v>
      </c>
      <c r="R5" s="85">
        <f>'E+ PSUI Customer Load'!R5+'PSUI Customer Gen'!R5</f>
        <v>1379.63</v>
      </c>
      <c r="S5" s="85">
        <f>'E+ PSUI Customer Load'!S5+'PSUI Customer Gen'!S5</f>
        <v>1363.46</v>
      </c>
      <c r="T5" s="85">
        <f>'E+ PSUI Customer Load'!T5+'PSUI Customer Gen'!T5</f>
        <v>1318.66</v>
      </c>
      <c r="U5" s="85">
        <f>'E+ PSUI Customer Load'!U5+'PSUI Customer Gen'!U5</f>
        <v>1291.22</v>
      </c>
      <c r="V5" s="85">
        <f>'E+ PSUI Customer Load'!V5+'PSUI Customer Gen'!V5</f>
        <v>1235.57</v>
      </c>
      <c r="W5" s="85">
        <f>'E+ PSUI Customer Load'!W5+'PSUI Customer Gen'!W5</f>
        <v>1194.6600000000001</v>
      </c>
      <c r="X5" s="85">
        <f>'E+ PSUI Customer Load'!X5+'PSUI Customer Gen'!X5</f>
        <v>1171.1400000000001</v>
      </c>
      <c r="Y5" s="85">
        <f>'E+ PSUI Customer Load'!Y5+'PSUI Customer Gen'!Y5</f>
        <v>1152.48</v>
      </c>
      <c r="Z5" s="85">
        <f>'E+ PSUI Customer Load'!Z5+'PSUI Customer Gen'!Z5</f>
        <v>1165.33</v>
      </c>
      <c r="AA5" s="93">
        <f t="shared" si="0"/>
        <v>1536.4</v>
      </c>
      <c r="AB5" s="84">
        <f t="shared" si="1"/>
        <v>2020</v>
      </c>
      <c r="AC5" s="83">
        <f t="shared" si="2"/>
        <v>11</v>
      </c>
      <c r="AD5" s="83" t="str">
        <f t="shared" si="3"/>
        <v/>
      </c>
      <c r="AE5" s="83" t="str">
        <f t="shared" si="4"/>
        <v/>
      </c>
      <c r="AF5" s="81">
        <f t="shared" si="5"/>
        <v>1536.4</v>
      </c>
      <c r="AG5" s="82" t="str">
        <f t="shared" si="6"/>
        <v>12:00</v>
      </c>
      <c r="AH5" s="81">
        <f t="shared" si="7"/>
        <v>33214.410000000003</v>
      </c>
      <c r="AI5" s="80" t="str">
        <f t="shared" si="8"/>
        <v/>
      </c>
      <c r="AJ5" s="80" t="str">
        <f t="shared" si="9"/>
        <v/>
      </c>
      <c r="AK5" s="80" t="str">
        <f t="shared" si="10"/>
        <v/>
      </c>
      <c r="AL5" s="79" t="str">
        <f t="shared" si="11"/>
        <v/>
      </c>
      <c r="AM5" s="78" t="str">
        <f t="shared" si="12"/>
        <v/>
      </c>
    </row>
    <row r="6" spans="2:39" ht="13.5" thickBot="1">
      <c r="B6" s="86">
        <v>44138</v>
      </c>
      <c r="C6" s="85">
        <f>'E+ PSUI Customer Load'!C6+'PSUI Customer Gen'!C6</f>
        <v>1152.6199999999999</v>
      </c>
      <c r="D6" s="85">
        <f>'E+ PSUI Customer Load'!D6+'PSUI Customer Gen'!D6</f>
        <v>1146.8800000000001</v>
      </c>
      <c r="E6" s="85">
        <f>'E+ PSUI Customer Load'!E6+'PSUI Customer Gen'!E6</f>
        <v>1121.1600000000001</v>
      </c>
      <c r="F6" s="85">
        <f>'E+ PSUI Customer Load'!F6+'PSUI Customer Gen'!F6</f>
        <v>1143.24</v>
      </c>
      <c r="G6" s="85">
        <f>'E+ PSUI Customer Load'!G6+'PSUI Customer Gen'!G6</f>
        <v>1161.55</v>
      </c>
      <c r="H6" s="85">
        <f>'E+ PSUI Customer Load'!H6+'PSUI Customer Gen'!H6</f>
        <v>1178.3499999999999</v>
      </c>
      <c r="I6" s="85">
        <f>'E+ PSUI Customer Load'!I6+'PSUI Customer Gen'!I6</f>
        <v>1247.26</v>
      </c>
      <c r="J6" s="85">
        <f>'E+ PSUI Customer Load'!J6+'PSUI Customer Gen'!J6</f>
        <v>1320.41</v>
      </c>
      <c r="K6" s="85">
        <f>'E+ PSUI Customer Load'!K6+'PSUI Customer Gen'!K6</f>
        <v>1398.36</v>
      </c>
      <c r="L6" s="85">
        <f>'E+ PSUI Customer Load'!L6+'PSUI Customer Gen'!L6</f>
        <v>1365.88</v>
      </c>
      <c r="M6" s="85">
        <f>'E+ PSUI Customer Load'!M6+'PSUI Customer Gen'!M6</f>
        <v>1414.42</v>
      </c>
      <c r="N6" s="85">
        <f>'E+ PSUI Customer Load'!N6+'PSUI Customer Gen'!N6</f>
        <v>1411.55</v>
      </c>
      <c r="O6" s="85">
        <f>'E+ PSUI Customer Load'!O6+'PSUI Customer Gen'!O6</f>
        <v>1388.28</v>
      </c>
      <c r="P6" s="85">
        <f>'E+ PSUI Customer Load'!P6+'PSUI Customer Gen'!P6</f>
        <v>1386.52</v>
      </c>
      <c r="Q6" s="85">
        <f>'E+ PSUI Customer Load'!Q6+'PSUI Customer Gen'!Q6</f>
        <v>1364.2</v>
      </c>
      <c r="R6" s="85">
        <f>'E+ PSUI Customer Load'!R6+'PSUI Customer Gen'!R6</f>
        <v>1377.36</v>
      </c>
      <c r="S6" s="85">
        <f>'E+ PSUI Customer Load'!S6+'PSUI Customer Gen'!S6</f>
        <v>1333.92</v>
      </c>
      <c r="T6" s="85">
        <f>'E+ PSUI Customer Load'!T6+'PSUI Customer Gen'!T6</f>
        <v>1295.18</v>
      </c>
      <c r="U6" s="85">
        <f>'E+ PSUI Customer Load'!U6+'PSUI Customer Gen'!U6</f>
        <v>1265.5999999999999</v>
      </c>
      <c r="V6" s="85">
        <f>'E+ PSUI Customer Load'!V6+'PSUI Customer Gen'!V6</f>
        <v>1216.53</v>
      </c>
      <c r="W6" s="85">
        <f>'E+ PSUI Customer Load'!W6+'PSUI Customer Gen'!W6</f>
        <v>1174.43</v>
      </c>
      <c r="X6" s="85">
        <f>'E+ PSUI Customer Load'!X6+'PSUI Customer Gen'!X6</f>
        <v>1159.2</v>
      </c>
      <c r="Y6" s="85">
        <f>'E+ PSUI Customer Load'!Y6+'PSUI Customer Gen'!Y6</f>
        <v>1187.48</v>
      </c>
      <c r="Z6" s="85">
        <f>'E+ PSUI Customer Load'!Z6+'PSUI Customer Gen'!Z6</f>
        <v>1209.9100000000001</v>
      </c>
      <c r="AA6" s="93">
        <f t="shared" si="0"/>
        <v>1414.42</v>
      </c>
      <c r="AB6" s="84">
        <f t="shared" si="1"/>
        <v>2020</v>
      </c>
      <c r="AC6" s="83">
        <f t="shared" si="2"/>
        <v>11</v>
      </c>
      <c r="AD6" s="83" t="str">
        <f t="shared" si="3"/>
        <v/>
      </c>
      <c r="AE6" s="83" t="str">
        <f t="shared" si="4"/>
        <v/>
      </c>
      <c r="AF6" s="81">
        <f t="shared" si="5"/>
        <v>1414.42</v>
      </c>
      <c r="AG6" s="82" t="str">
        <f t="shared" si="6"/>
        <v>11:00</v>
      </c>
      <c r="AH6" s="81">
        <f t="shared" si="7"/>
        <v>31834.71</v>
      </c>
      <c r="AI6" s="80" t="str">
        <f t="shared" si="8"/>
        <v/>
      </c>
      <c r="AJ6" s="80" t="str">
        <f t="shared" si="9"/>
        <v/>
      </c>
      <c r="AK6" s="80" t="str">
        <f t="shared" si="10"/>
        <v/>
      </c>
      <c r="AL6" s="79" t="str">
        <f t="shared" si="11"/>
        <v/>
      </c>
      <c r="AM6" s="78" t="str">
        <f t="shared" si="12"/>
        <v/>
      </c>
    </row>
    <row r="7" spans="2:39" ht="13.5" thickBot="1">
      <c r="B7" s="86">
        <v>44139</v>
      </c>
      <c r="C7" s="85">
        <f>'E+ PSUI Customer Load'!C7+'PSUI Customer Gen'!C7</f>
        <v>1193.43</v>
      </c>
      <c r="D7" s="85">
        <f>'E+ PSUI Customer Load'!D7+'PSUI Customer Gen'!D7</f>
        <v>1083.5999999999999</v>
      </c>
      <c r="E7" s="85">
        <f>'E+ PSUI Customer Load'!E7+'PSUI Customer Gen'!E7</f>
        <v>1060.57</v>
      </c>
      <c r="F7" s="85">
        <f>'E+ PSUI Customer Load'!F7+'PSUI Customer Gen'!F7</f>
        <v>1089.9000000000001</v>
      </c>
      <c r="G7" s="85">
        <f>'E+ PSUI Customer Load'!G7+'PSUI Customer Gen'!G7</f>
        <v>1112.93</v>
      </c>
      <c r="H7" s="85">
        <f>'E+ PSUI Customer Load'!H7+'PSUI Customer Gen'!H7</f>
        <v>1124.55</v>
      </c>
      <c r="I7" s="85">
        <f>'E+ PSUI Customer Load'!I7+'PSUI Customer Gen'!I7</f>
        <v>1187.45</v>
      </c>
      <c r="J7" s="85">
        <f>'E+ PSUI Customer Load'!J7+'PSUI Customer Gen'!J7</f>
        <v>1280.8599999999999</v>
      </c>
      <c r="K7" s="85">
        <f>'E+ PSUI Customer Load'!K7+'PSUI Customer Gen'!K7</f>
        <v>1307.81</v>
      </c>
      <c r="L7" s="85">
        <f>'E+ PSUI Customer Load'!L7+'PSUI Customer Gen'!L7</f>
        <v>1321.85</v>
      </c>
      <c r="M7" s="85">
        <f>'E+ PSUI Customer Load'!M7+'PSUI Customer Gen'!M7</f>
        <v>1333.05</v>
      </c>
      <c r="N7" s="85">
        <f>'E+ PSUI Customer Load'!N7+'PSUI Customer Gen'!N7</f>
        <v>1533.67</v>
      </c>
      <c r="O7" s="85">
        <f>'E+ PSUI Customer Load'!O7+'PSUI Customer Gen'!O7</f>
        <v>1526.8</v>
      </c>
      <c r="P7" s="85">
        <f>'E+ PSUI Customer Load'!P7+'PSUI Customer Gen'!P7</f>
        <v>1525.62</v>
      </c>
      <c r="Q7" s="85">
        <f>'E+ PSUI Customer Load'!Q7+'PSUI Customer Gen'!Q7</f>
        <v>1506.54</v>
      </c>
      <c r="R7" s="85">
        <f>'E+ PSUI Customer Load'!R7+'PSUI Customer Gen'!R7</f>
        <v>1508.85</v>
      </c>
      <c r="S7" s="85">
        <f>'E+ PSUI Customer Load'!S7+'PSUI Customer Gen'!S7</f>
        <v>1472.31</v>
      </c>
      <c r="T7" s="85">
        <f>'E+ PSUI Customer Load'!T7+'PSUI Customer Gen'!T7</f>
        <v>1395.49</v>
      </c>
      <c r="U7" s="85">
        <f>'E+ PSUI Customer Load'!U7+'PSUI Customer Gen'!U7</f>
        <v>1359.15</v>
      </c>
      <c r="V7" s="85">
        <f>'E+ PSUI Customer Load'!V7+'PSUI Customer Gen'!V7</f>
        <v>1284.54</v>
      </c>
      <c r="W7" s="85">
        <f>'E+ PSUI Customer Load'!W7+'PSUI Customer Gen'!W7</f>
        <v>1235.78</v>
      </c>
      <c r="X7" s="85">
        <f>'E+ PSUI Customer Load'!X7+'PSUI Customer Gen'!X7</f>
        <v>1213.24</v>
      </c>
      <c r="Y7" s="85">
        <f>'E+ PSUI Customer Load'!Y7+'PSUI Customer Gen'!Y7</f>
        <v>1206.9100000000001</v>
      </c>
      <c r="Z7" s="85">
        <f>'E+ PSUI Customer Load'!Z7+'PSUI Customer Gen'!Z7</f>
        <v>1186.82</v>
      </c>
      <c r="AA7" s="93">
        <f t="shared" si="0"/>
        <v>1533.67</v>
      </c>
      <c r="AB7" s="84">
        <f t="shared" si="1"/>
        <v>2020</v>
      </c>
      <c r="AC7" s="83">
        <f t="shared" si="2"/>
        <v>11</v>
      </c>
      <c r="AD7" s="83" t="str">
        <f t="shared" si="3"/>
        <v/>
      </c>
      <c r="AE7" s="83" t="str">
        <f t="shared" si="4"/>
        <v/>
      </c>
      <c r="AF7" s="81">
        <f t="shared" si="5"/>
        <v>1533.67</v>
      </c>
      <c r="AG7" s="82" t="str">
        <f t="shared" si="6"/>
        <v>12:00</v>
      </c>
      <c r="AH7" s="81">
        <f t="shared" si="7"/>
        <v>32585.390000000007</v>
      </c>
      <c r="AI7" s="80" t="str">
        <f t="shared" si="8"/>
        <v/>
      </c>
      <c r="AJ7" s="80" t="str">
        <f t="shared" si="9"/>
        <v/>
      </c>
      <c r="AK7" s="80" t="str">
        <f t="shared" si="10"/>
        <v/>
      </c>
      <c r="AL7" s="79" t="str">
        <f t="shared" si="11"/>
        <v/>
      </c>
      <c r="AM7" s="78" t="str">
        <f t="shared" si="12"/>
        <v/>
      </c>
    </row>
    <row r="8" spans="2:39" ht="13.5" thickBot="1">
      <c r="B8" s="86">
        <v>44140</v>
      </c>
      <c r="C8" s="85">
        <f>'E+ PSUI Customer Load'!C8+'PSUI Customer Gen'!C8</f>
        <v>1207.68</v>
      </c>
      <c r="D8" s="85">
        <f>'E+ PSUI Customer Load'!D8+'PSUI Customer Gen'!D8</f>
        <v>1102.25</v>
      </c>
      <c r="E8" s="85">
        <f>'E+ PSUI Customer Load'!E8+'PSUI Customer Gen'!E8</f>
        <v>1062.6400000000001</v>
      </c>
      <c r="F8" s="85">
        <f>'E+ PSUI Customer Load'!F8+'PSUI Customer Gen'!F8</f>
        <v>1058.19</v>
      </c>
      <c r="G8" s="85">
        <f>'E+ PSUI Customer Load'!G8+'PSUI Customer Gen'!G8</f>
        <v>1093.43</v>
      </c>
      <c r="H8" s="85">
        <f>'E+ PSUI Customer Load'!H8+'PSUI Customer Gen'!H8</f>
        <v>1082.55</v>
      </c>
      <c r="I8" s="85">
        <f>'E+ PSUI Customer Load'!I8+'PSUI Customer Gen'!I8</f>
        <v>1165.26</v>
      </c>
      <c r="J8" s="85">
        <f>'E+ PSUI Customer Load'!J8+'PSUI Customer Gen'!J8</f>
        <v>1266.26</v>
      </c>
      <c r="K8" s="85">
        <f>'E+ PSUI Customer Load'!K8+'PSUI Customer Gen'!K8</f>
        <v>1310.44</v>
      </c>
      <c r="L8" s="85">
        <f>'E+ PSUI Customer Load'!L8+'PSUI Customer Gen'!L8</f>
        <v>1295.56</v>
      </c>
      <c r="M8" s="85">
        <f>'E+ PSUI Customer Load'!M8+'PSUI Customer Gen'!M8</f>
        <v>1513.51</v>
      </c>
      <c r="N8" s="85">
        <f>'E+ PSUI Customer Load'!N8+'PSUI Customer Gen'!N8</f>
        <v>1552.84</v>
      </c>
      <c r="O8" s="85">
        <f>'E+ PSUI Customer Load'!O8+'PSUI Customer Gen'!O8</f>
        <v>1556.84</v>
      </c>
      <c r="P8" s="85">
        <f>'E+ PSUI Customer Load'!P8+'PSUI Customer Gen'!P8</f>
        <v>1578.01</v>
      </c>
      <c r="Q8" s="85">
        <f>'E+ PSUI Customer Load'!Q8+'PSUI Customer Gen'!Q8</f>
        <v>1541.93</v>
      </c>
      <c r="R8" s="85">
        <f>'E+ PSUI Customer Load'!R8+'PSUI Customer Gen'!R8</f>
        <v>1548.16</v>
      </c>
      <c r="S8" s="85">
        <f>'E+ PSUI Customer Load'!S8+'PSUI Customer Gen'!S8</f>
        <v>1454.36</v>
      </c>
      <c r="T8" s="85">
        <f>'E+ PSUI Customer Load'!T8+'PSUI Customer Gen'!T8</f>
        <v>1371.83</v>
      </c>
      <c r="U8" s="85">
        <f>'E+ PSUI Customer Load'!U8+'PSUI Customer Gen'!U8</f>
        <v>1319.54</v>
      </c>
      <c r="V8" s="85">
        <f>'E+ PSUI Customer Load'!V8+'PSUI Customer Gen'!V8</f>
        <v>1286.5999999999999</v>
      </c>
      <c r="W8" s="85">
        <f>'E+ PSUI Customer Load'!W8+'PSUI Customer Gen'!W8</f>
        <v>1244.98</v>
      </c>
      <c r="X8" s="85">
        <f>'E+ PSUI Customer Load'!X8+'PSUI Customer Gen'!X8</f>
        <v>1214.75</v>
      </c>
      <c r="Y8" s="85">
        <f>'E+ PSUI Customer Load'!Y8+'PSUI Customer Gen'!Y8</f>
        <v>1179.96</v>
      </c>
      <c r="Z8" s="85">
        <f>'E+ PSUI Customer Load'!Z8+'PSUI Customer Gen'!Z8</f>
        <v>1078.81</v>
      </c>
      <c r="AA8" s="93">
        <f t="shared" si="0"/>
        <v>1578.01</v>
      </c>
      <c r="AB8" s="84">
        <f t="shared" si="1"/>
        <v>2020</v>
      </c>
      <c r="AC8" s="83">
        <f t="shared" si="2"/>
        <v>11</v>
      </c>
      <c r="AD8" s="83" t="str">
        <f t="shared" si="3"/>
        <v/>
      </c>
      <c r="AE8" s="83" t="str">
        <f t="shared" si="4"/>
        <v/>
      </c>
      <c r="AF8" s="81">
        <f t="shared" si="5"/>
        <v>1578.01</v>
      </c>
      <c r="AG8" s="82" t="str">
        <f t="shared" si="6"/>
        <v>14:00</v>
      </c>
      <c r="AH8" s="81">
        <f t="shared" si="7"/>
        <v>32664.389999999996</v>
      </c>
      <c r="AI8" s="80" t="str">
        <f t="shared" si="8"/>
        <v/>
      </c>
      <c r="AJ8" s="80" t="str">
        <f t="shared" si="9"/>
        <v/>
      </c>
      <c r="AK8" s="80" t="str">
        <f t="shared" si="10"/>
        <v/>
      </c>
      <c r="AL8" s="79" t="str">
        <f t="shared" si="11"/>
        <v/>
      </c>
      <c r="AM8" s="78" t="str">
        <f t="shared" si="12"/>
        <v/>
      </c>
    </row>
    <row r="9" spans="2:39" ht="13.5" thickBot="1">
      <c r="B9" s="86">
        <v>44141</v>
      </c>
      <c r="C9" s="85">
        <f>'E+ PSUI Customer Load'!C9+'PSUI Customer Gen'!C9</f>
        <v>1077.44</v>
      </c>
      <c r="D9" s="85">
        <f>'E+ PSUI Customer Load'!D9+'PSUI Customer Gen'!D9</f>
        <v>1061.58</v>
      </c>
      <c r="E9" s="85">
        <f>'E+ PSUI Customer Load'!E9+'PSUI Customer Gen'!E9</f>
        <v>1056.9000000000001</v>
      </c>
      <c r="F9" s="85">
        <f>'E+ PSUI Customer Load'!F9+'PSUI Customer Gen'!F9</f>
        <v>1060.92</v>
      </c>
      <c r="G9" s="85">
        <f>'E+ PSUI Customer Load'!G9+'PSUI Customer Gen'!G9</f>
        <v>1091.2</v>
      </c>
      <c r="H9" s="85">
        <f>'E+ PSUI Customer Load'!H9+'PSUI Customer Gen'!H9</f>
        <v>1113.07</v>
      </c>
      <c r="I9" s="85">
        <f>'E+ PSUI Customer Load'!I9+'PSUI Customer Gen'!I9</f>
        <v>1180.0999999999999</v>
      </c>
      <c r="J9" s="85">
        <f>'E+ PSUI Customer Load'!J9+'PSUI Customer Gen'!J9</f>
        <v>1253.81</v>
      </c>
      <c r="K9" s="85">
        <f>'E+ PSUI Customer Load'!K9+'PSUI Customer Gen'!K9</f>
        <v>1281.98</v>
      </c>
      <c r="L9" s="85">
        <f>'E+ PSUI Customer Load'!L9+'PSUI Customer Gen'!L9</f>
        <v>1290.24</v>
      </c>
      <c r="M9" s="85">
        <f>'E+ PSUI Customer Load'!M9+'PSUI Customer Gen'!M9</f>
        <v>1386.74</v>
      </c>
      <c r="N9" s="85">
        <f>'E+ PSUI Customer Load'!N9+'PSUI Customer Gen'!N9</f>
        <v>1580.22</v>
      </c>
      <c r="O9" s="85">
        <f>'E+ PSUI Customer Load'!O9+'PSUI Customer Gen'!O9</f>
        <v>1546.16</v>
      </c>
      <c r="P9" s="85">
        <f>'E+ PSUI Customer Load'!P9+'PSUI Customer Gen'!P9</f>
        <v>1575.52</v>
      </c>
      <c r="Q9" s="85">
        <f>'E+ PSUI Customer Load'!Q9+'PSUI Customer Gen'!Q9</f>
        <v>1564.4</v>
      </c>
      <c r="R9" s="85">
        <f>'E+ PSUI Customer Load'!R9+'PSUI Customer Gen'!R9</f>
        <v>1577.14</v>
      </c>
      <c r="S9" s="85">
        <f>'E+ PSUI Customer Load'!S9+'PSUI Customer Gen'!S9</f>
        <v>1539.68</v>
      </c>
      <c r="T9" s="85">
        <f>'E+ PSUI Customer Load'!T9+'PSUI Customer Gen'!T9</f>
        <v>1420.93</v>
      </c>
      <c r="U9" s="85">
        <f>'E+ PSUI Customer Load'!U9+'PSUI Customer Gen'!U9</f>
        <v>1334.13</v>
      </c>
      <c r="V9" s="85">
        <f>'E+ PSUI Customer Load'!V9+'PSUI Customer Gen'!V9</f>
        <v>1304.7</v>
      </c>
      <c r="W9" s="85">
        <f>'E+ PSUI Customer Load'!W9+'PSUI Customer Gen'!W9</f>
        <v>1165.19</v>
      </c>
      <c r="X9" s="85">
        <f>'E+ PSUI Customer Load'!X9+'PSUI Customer Gen'!X9</f>
        <v>1119.3399999999999</v>
      </c>
      <c r="Y9" s="85">
        <f>'E+ PSUI Customer Load'!Y9+'PSUI Customer Gen'!Y9</f>
        <v>1097.29</v>
      </c>
      <c r="Z9" s="85">
        <f>'E+ PSUI Customer Load'!Z9+'PSUI Customer Gen'!Z9</f>
        <v>1066.24</v>
      </c>
      <c r="AA9" s="93">
        <f t="shared" si="0"/>
        <v>1580.22</v>
      </c>
      <c r="AB9" s="84">
        <f t="shared" si="1"/>
        <v>2020</v>
      </c>
      <c r="AC9" s="83">
        <f t="shared" si="2"/>
        <v>11</v>
      </c>
      <c r="AD9" s="83" t="str">
        <f t="shared" si="3"/>
        <v/>
      </c>
      <c r="AE9" s="83" t="str">
        <f t="shared" si="4"/>
        <v/>
      </c>
      <c r="AF9" s="81">
        <f t="shared" si="5"/>
        <v>1580.22</v>
      </c>
      <c r="AG9" s="82" t="str">
        <f t="shared" si="6"/>
        <v>12:00</v>
      </c>
      <c r="AH9" s="81">
        <f t="shared" si="7"/>
        <v>32325.140000000003</v>
      </c>
      <c r="AI9" s="80" t="str">
        <f t="shared" si="8"/>
        <v/>
      </c>
      <c r="AJ9" s="80" t="str">
        <f t="shared" si="9"/>
        <v/>
      </c>
      <c r="AK9" s="80" t="str">
        <f t="shared" si="10"/>
        <v/>
      </c>
      <c r="AL9" s="79" t="str">
        <f t="shared" si="11"/>
        <v/>
      </c>
      <c r="AM9" s="78" t="str">
        <f t="shared" si="12"/>
        <v/>
      </c>
    </row>
    <row r="10" spans="2:39" ht="13.5" thickBot="1">
      <c r="B10" s="86">
        <v>44142</v>
      </c>
      <c r="C10" s="85">
        <f>'E+ PSUI Customer Load'!C10+'PSUI Customer Gen'!C10</f>
        <v>1050.0999999999999</v>
      </c>
      <c r="D10" s="85">
        <f>'E+ PSUI Customer Load'!D10+'PSUI Customer Gen'!D10</f>
        <v>1037.08</v>
      </c>
      <c r="E10" s="85">
        <f>'E+ PSUI Customer Load'!E10+'PSUI Customer Gen'!E10</f>
        <v>1040.94</v>
      </c>
      <c r="F10" s="85">
        <f>'E+ PSUI Customer Load'!F10+'PSUI Customer Gen'!F10</f>
        <v>1044.47</v>
      </c>
      <c r="G10" s="85">
        <f>'E+ PSUI Customer Load'!G10+'PSUI Customer Gen'!G10</f>
        <v>1034.29</v>
      </c>
      <c r="H10" s="85">
        <f>'E+ PSUI Customer Load'!H10+'PSUI Customer Gen'!H10</f>
        <v>1045.42</v>
      </c>
      <c r="I10" s="85">
        <f>'E+ PSUI Customer Load'!I10+'PSUI Customer Gen'!I10</f>
        <v>1069.22</v>
      </c>
      <c r="J10" s="85">
        <f>'E+ PSUI Customer Load'!J10+'PSUI Customer Gen'!J10</f>
        <v>1122.31</v>
      </c>
      <c r="K10" s="85">
        <f>'E+ PSUI Customer Load'!K10+'PSUI Customer Gen'!K10</f>
        <v>1163.19</v>
      </c>
      <c r="L10" s="85">
        <f>'E+ PSUI Customer Load'!L10+'PSUI Customer Gen'!L10</f>
        <v>633.64</v>
      </c>
      <c r="M10" s="85">
        <f>'E+ PSUI Customer Load'!M10+'PSUI Customer Gen'!M10</f>
        <v>729.23</v>
      </c>
      <c r="N10" s="85">
        <f>'E+ PSUI Customer Load'!N10+'PSUI Customer Gen'!N10</f>
        <v>1135.68</v>
      </c>
      <c r="O10" s="85">
        <f>'E+ PSUI Customer Load'!O10+'PSUI Customer Gen'!O10</f>
        <v>1097.92</v>
      </c>
      <c r="P10" s="85">
        <f>'E+ PSUI Customer Load'!P10+'PSUI Customer Gen'!P10</f>
        <v>1136.8</v>
      </c>
      <c r="Q10" s="85">
        <f>'E+ PSUI Customer Load'!Q10+'PSUI Customer Gen'!Q10</f>
        <v>1125.18</v>
      </c>
      <c r="R10" s="85">
        <f>'E+ PSUI Customer Load'!R10+'PSUI Customer Gen'!R10</f>
        <v>1109.78</v>
      </c>
      <c r="S10" s="85">
        <f>'E+ PSUI Customer Load'!S10+'PSUI Customer Gen'!S10</f>
        <v>1104.8499999999999</v>
      </c>
      <c r="T10" s="85">
        <f>'E+ PSUI Customer Load'!T10+'PSUI Customer Gen'!T10</f>
        <v>1086.636</v>
      </c>
      <c r="U10" s="85">
        <f>'E+ PSUI Customer Load'!U10+'PSUI Customer Gen'!U10</f>
        <v>1106.8409999999999</v>
      </c>
      <c r="V10" s="85">
        <f>'E+ PSUI Customer Load'!V10+'PSUI Customer Gen'!V10</f>
        <v>1079.54</v>
      </c>
      <c r="W10" s="85">
        <f>'E+ PSUI Customer Load'!W10+'PSUI Customer Gen'!W10</f>
        <v>1074.92</v>
      </c>
      <c r="X10" s="85">
        <f>'E+ PSUI Customer Load'!X10+'PSUI Customer Gen'!X10</f>
        <v>1061.3399999999999</v>
      </c>
      <c r="Y10" s="85">
        <f>'E+ PSUI Customer Load'!Y10+'PSUI Customer Gen'!Y10</f>
        <v>1059.5899999999999</v>
      </c>
      <c r="Z10" s="85">
        <f>'E+ PSUI Customer Load'!Z10+'PSUI Customer Gen'!Z10</f>
        <v>1045.8399999999999</v>
      </c>
      <c r="AA10" s="93">
        <f t="shared" si="0"/>
        <v>1163.19</v>
      </c>
      <c r="AB10" s="84">
        <f t="shared" si="1"/>
        <v>2020</v>
      </c>
      <c r="AC10" s="83">
        <f t="shared" si="2"/>
        <v>11</v>
      </c>
      <c r="AD10" s="83" t="str">
        <f t="shared" si="3"/>
        <v/>
      </c>
      <c r="AE10" s="83" t="str">
        <f t="shared" si="4"/>
        <v/>
      </c>
      <c r="AF10" s="81">
        <f t="shared" si="5"/>
        <v>1163.19</v>
      </c>
      <c r="AG10" s="82" t="str">
        <f t="shared" si="6"/>
        <v>9:00</v>
      </c>
      <c r="AH10" s="81">
        <f t="shared" si="7"/>
        <v>26357.996999999996</v>
      </c>
      <c r="AI10" s="80" t="str">
        <f t="shared" si="8"/>
        <v/>
      </c>
      <c r="AJ10" s="80" t="str">
        <f t="shared" si="9"/>
        <v/>
      </c>
      <c r="AK10" s="80" t="str">
        <f t="shared" si="10"/>
        <v/>
      </c>
      <c r="AL10" s="79" t="str">
        <f t="shared" si="11"/>
        <v/>
      </c>
      <c r="AM10" s="78" t="str">
        <f t="shared" si="12"/>
        <v/>
      </c>
    </row>
    <row r="11" spans="2:39" ht="13.5" thickBot="1">
      <c r="B11" s="86">
        <v>44143</v>
      </c>
      <c r="C11" s="85">
        <f>'E+ PSUI Customer Load'!C11+'PSUI Customer Gen'!C11</f>
        <v>1050.49</v>
      </c>
      <c r="D11" s="85">
        <f>'E+ PSUI Customer Load'!D11+'PSUI Customer Gen'!D11</f>
        <v>1035.3399999999999</v>
      </c>
      <c r="E11" s="85">
        <f>'E+ PSUI Customer Load'!E11+'PSUI Customer Gen'!E11</f>
        <v>1044.44</v>
      </c>
      <c r="F11" s="85">
        <f>'E+ PSUI Customer Load'!F11+'PSUI Customer Gen'!F11</f>
        <v>1048.6300000000001</v>
      </c>
      <c r="G11" s="85">
        <f>'E+ PSUI Customer Load'!G11+'PSUI Customer Gen'!G11</f>
        <v>1039.8499999999999</v>
      </c>
      <c r="H11" s="85">
        <f>'E+ PSUI Customer Load'!H11+'PSUI Customer Gen'!H11</f>
        <v>1064.49</v>
      </c>
      <c r="I11" s="85">
        <f>'E+ PSUI Customer Load'!I11+'PSUI Customer Gen'!I11</f>
        <v>1097.1500000000001</v>
      </c>
      <c r="J11" s="85">
        <f>'E+ PSUI Customer Load'!J11+'PSUI Customer Gen'!J11</f>
        <v>1141.8800000000001</v>
      </c>
      <c r="K11" s="85">
        <f>'E+ PSUI Customer Load'!K11+'PSUI Customer Gen'!K11</f>
        <v>1160.1099999999999</v>
      </c>
      <c r="L11" s="85">
        <f>'E+ PSUI Customer Load'!L11+'PSUI Customer Gen'!L11</f>
        <v>1145.3399999999999</v>
      </c>
      <c r="M11" s="85">
        <f>'E+ PSUI Customer Load'!M11+'PSUI Customer Gen'!M11</f>
        <v>1162.5899999999999</v>
      </c>
      <c r="N11" s="85">
        <f>'E+ PSUI Customer Load'!N11+'PSUI Customer Gen'!N11</f>
        <v>1164.76</v>
      </c>
      <c r="O11" s="85">
        <f>'E+ PSUI Customer Load'!O11+'PSUI Customer Gen'!O11</f>
        <v>1141.98</v>
      </c>
      <c r="P11" s="85">
        <f>'E+ PSUI Customer Load'!P11+'PSUI Customer Gen'!P11</f>
        <v>1153.32</v>
      </c>
      <c r="Q11" s="85">
        <f>'E+ PSUI Customer Load'!Q11+'PSUI Customer Gen'!Q11</f>
        <v>1129.24</v>
      </c>
      <c r="R11" s="85">
        <f>'E+ PSUI Customer Load'!R11+'PSUI Customer Gen'!R11</f>
        <v>1111.53</v>
      </c>
      <c r="S11" s="85">
        <f>'E+ PSUI Customer Load'!S11+'PSUI Customer Gen'!S11</f>
        <v>1101.8399999999999</v>
      </c>
      <c r="T11" s="85">
        <f>'E+ PSUI Customer Load'!T11+'PSUI Customer Gen'!T11</f>
        <v>1078.77</v>
      </c>
      <c r="U11" s="85">
        <f>'E+ PSUI Customer Load'!U11+'PSUI Customer Gen'!U11</f>
        <v>1102.43</v>
      </c>
      <c r="V11" s="85">
        <f>'E+ PSUI Customer Load'!V11+'PSUI Customer Gen'!V11</f>
        <v>1074.01</v>
      </c>
      <c r="W11" s="85">
        <f>'E+ PSUI Customer Load'!W11+'PSUI Customer Gen'!W11</f>
        <v>1079.96</v>
      </c>
      <c r="X11" s="85">
        <f>'E+ PSUI Customer Load'!X11+'PSUI Customer Gen'!X11</f>
        <v>1075.06</v>
      </c>
      <c r="Y11" s="85">
        <f>'E+ PSUI Customer Load'!Y11+'PSUI Customer Gen'!Y11</f>
        <v>1060.22</v>
      </c>
      <c r="Z11" s="85">
        <f>'E+ PSUI Customer Load'!Z11+'PSUI Customer Gen'!Z11</f>
        <v>1072.82</v>
      </c>
      <c r="AA11" s="93">
        <f t="shared" si="0"/>
        <v>1164.76</v>
      </c>
      <c r="AB11" s="84">
        <f t="shared" si="1"/>
        <v>2020</v>
      </c>
      <c r="AC11" s="83">
        <f t="shared" si="2"/>
        <v>11</v>
      </c>
      <c r="AD11" s="83" t="str">
        <f t="shared" si="3"/>
        <v/>
      </c>
      <c r="AE11" s="83" t="str">
        <f t="shared" si="4"/>
        <v/>
      </c>
      <c r="AF11" s="81">
        <f t="shared" si="5"/>
        <v>1164.76</v>
      </c>
      <c r="AG11" s="82" t="str">
        <f t="shared" si="6"/>
        <v>12:00</v>
      </c>
      <c r="AH11" s="81">
        <f t="shared" si="7"/>
        <v>27501.01</v>
      </c>
      <c r="AI11" s="80" t="str">
        <f t="shared" si="8"/>
        <v/>
      </c>
      <c r="AJ11" s="80" t="str">
        <f t="shared" si="9"/>
        <v/>
      </c>
      <c r="AK11" s="80" t="str">
        <f t="shared" si="10"/>
        <v/>
      </c>
      <c r="AL11" s="79" t="str">
        <f t="shared" si="11"/>
        <v/>
      </c>
      <c r="AM11" s="78" t="str">
        <f t="shared" si="12"/>
        <v/>
      </c>
    </row>
    <row r="12" spans="2:39" ht="13.5" thickBot="1">
      <c r="B12" s="86">
        <v>44144</v>
      </c>
      <c r="C12" s="85">
        <f>'E+ PSUI Customer Load'!C12+'PSUI Customer Gen'!C12</f>
        <v>1070.79</v>
      </c>
      <c r="D12" s="85">
        <f>'E+ PSUI Customer Load'!D12+'PSUI Customer Gen'!D12</f>
        <v>1050.1400000000001</v>
      </c>
      <c r="E12" s="85">
        <f>'E+ PSUI Customer Load'!E12+'PSUI Customer Gen'!E12</f>
        <v>1060.5</v>
      </c>
      <c r="F12" s="85">
        <f>'E+ PSUI Customer Load'!F12+'PSUI Customer Gen'!F12</f>
        <v>1058.1199999999999</v>
      </c>
      <c r="G12" s="85">
        <f>'E+ PSUI Customer Load'!G12+'PSUI Customer Gen'!G12</f>
        <v>1102.71</v>
      </c>
      <c r="H12" s="85">
        <f>'E+ PSUI Customer Load'!H12+'PSUI Customer Gen'!H12</f>
        <v>1097.8399999999999</v>
      </c>
      <c r="I12" s="85">
        <f>'E+ PSUI Customer Load'!I12+'PSUI Customer Gen'!I12</f>
        <v>1174.46</v>
      </c>
      <c r="J12" s="85">
        <f>'E+ PSUI Customer Load'!J12+'PSUI Customer Gen'!J12</f>
        <v>1240.1199999999999</v>
      </c>
      <c r="K12" s="85">
        <f>'E+ PSUI Customer Load'!K12+'PSUI Customer Gen'!K12</f>
        <v>1279.53</v>
      </c>
      <c r="L12" s="85">
        <f>'E+ PSUI Customer Load'!L12+'PSUI Customer Gen'!L12</f>
        <v>1292.1300000000001</v>
      </c>
      <c r="M12" s="85">
        <f>'E+ PSUI Customer Load'!M12+'PSUI Customer Gen'!M12</f>
        <v>1384.5</v>
      </c>
      <c r="N12" s="85">
        <f>'E+ PSUI Customer Load'!N12+'PSUI Customer Gen'!N12</f>
        <v>1760.74</v>
      </c>
      <c r="O12" s="85">
        <f>'E+ PSUI Customer Load'!O12+'PSUI Customer Gen'!O12</f>
        <v>1663.13</v>
      </c>
      <c r="P12" s="85">
        <f>'E+ PSUI Customer Load'!P12+'PSUI Customer Gen'!P12</f>
        <v>1663.2</v>
      </c>
      <c r="Q12" s="85">
        <f>'E+ PSUI Customer Load'!Q12+'PSUI Customer Gen'!Q12</f>
        <v>1640.73</v>
      </c>
      <c r="R12" s="85">
        <f>'E+ PSUI Customer Load'!R12+'PSUI Customer Gen'!R12</f>
        <v>1636.74</v>
      </c>
      <c r="S12" s="85">
        <f>'E+ PSUI Customer Load'!S12+'PSUI Customer Gen'!S12</f>
        <v>1601.15</v>
      </c>
      <c r="T12" s="85">
        <f>'E+ PSUI Customer Load'!T12+'PSUI Customer Gen'!T12</f>
        <v>1521.66</v>
      </c>
      <c r="U12" s="85">
        <f>'E+ PSUI Customer Load'!U12+'PSUI Customer Gen'!U12</f>
        <v>1468.88</v>
      </c>
      <c r="V12" s="85">
        <f>'E+ PSUI Customer Load'!V12+'PSUI Customer Gen'!V12</f>
        <v>1377.67</v>
      </c>
      <c r="W12" s="85">
        <f>'E+ PSUI Customer Load'!W12+'PSUI Customer Gen'!W12</f>
        <v>1293.78</v>
      </c>
      <c r="X12" s="85">
        <f>'E+ PSUI Customer Load'!X12+'PSUI Customer Gen'!X12</f>
        <v>1246.9100000000001</v>
      </c>
      <c r="Y12" s="85">
        <f>'E+ PSUI Customer Load'!Y12+'PSUI Customer Gen'!Y12</f>
        <v>1145.9000000000001</v>
      </c>
      <c r="Z12" s="85">
        <f>'E+ PSUI Customer Load'!Z12+'PSUI Customer Gen'!Z12</f>
        <v>1075.06</v>
      </c>
      <c r="AA12" s="93">
        <f t="shared" si="0"/>
        <v>1760.74</v>
      </c>
      <c r="AB12" s="84">
        <f t="shared" si="1"/>
        <v>2020</v>
      </c>
      <c r="AC12" s="83">
        <f t="shared" si="2"/>
        <v>11</v>
      </c>
      <c r="AD12" s="83" t="str">
        <f t="shared" si="3"/>
        <v/>
      </c>
      <c r="AE12" s="83" t="str">
        <f t="shared" si="4"/>
        <v/>
      </c>
      <c r="AF12" s="81">
        <f t="shared" si="5"/>
        <v>1760.74</v>
      </c>
      <c r="AG12" s="82" t="str">
        <f t="shared" si="6"/>
        <v>12:00</v>
      </c>
      <c r="AH12" s="81">
        <f t="shared" si="7"/>
        <v>33667.130000000005</v>
      </c>
      <c r="AI12" s="80" t="str">
        <f t="shared" si="8"/>
        <v/>
      </c>
      <c r="AJ12" s="80" t="str">
        <f t="shared" si="9"/>
        <v/>
      </c>
      <c r="AK12" s="80" t="str">
        <f t="shared" si="10"/>
        <v/>
      </c>
      <c r="AL12" s="79" t="str">
        <f t="shared" si="11"/>
        <v/>
      </c>
      <c r="AM12" s="78" t="str">
        <f t="shared" si="12"/>
        <v/>
      </c>
    </row>
    <row r="13" spans="2:39" ht="13.5" thickBot="1">
      <c r="B13" s="86">
        <v>44145</v>
      </c>
      <c r="C13" s="85">
        <f>'E+ PSUI Customer Load'!C13+'PSUI Customer Gen'!C13</f>
        <v>1256.96</v>
      </c>
      <c r="D13" s="85">
        <f>'E+ PSUI Customer Load'!D13+'PSUI Customer Gen'!D13</f>
        <v>1228.67</v>
      </c>
      <c r="E13" s="85">
        <f>'E+ PSUI Customer Load'!E13+'PSUI Customer Gen'!E13</f>
        <v>1205.5</v>
      </c>
      <c r="F13" s="85">
        <f>'E+ PSUI Customer Load'!F13+'PSUI Customer Gen'!F13</f>
        <v>1214.78</v>
      </c>
      <c r="G13" s="85">
        <f>'E+ PSUI Customer Load'!G13+'PSUI Customer Gen'!G13</f>
        <v>1225.07</v>
      </c>
      <c r="H13" s="85">
        <f>'E+ PSUI Customer Load'!H13+'PSUI Customer Gen'!H13</f>
        <v>1239.9100000000001</v>
      </c>
      <c r="I13" s="85">
        <f>'E+ PSUI Customer Load'!I13+'PSUI Customer Gen'!I13</f>
        <v>1309.94</v>
      </c>
      <c r="J13" s="85">
        <f>'E+ PSUI Customer Load'!J13+'PSUI Customer Gen'!J13</f>
        <v>1383.2</v>
      </c>
      <c r="K13" s="85">
        <f>'E+ PSUI Customer Load'!K13+'PSUI Customer Gen'!K13</f>
        <v>1448.55</v>
      </c>
      <c r="L13" s="85">
        <f>'E+ PSUI Customer Load'!L13+'PSUI Customer Gen'!L13</f>
        <v>1513.92</v>
      </c>
      <c r="M13" s="85">
        <f>'E+ PSUI Customer Load'!M13+'PSUI Customer Gen'!M13</f>
        <v>1602.83</v>
      </c>
      <c r="N13" s="85">
        <f>'E+ PSUI Customer Load'!N13+'PSUI Customer Gen'!N13</f>
        <v>1626.38</v>
      </c>
      <c r="O13" s="85">
        <f>'E+ PSUI Customer Load'!O13+'PSUI Customer Gen'!O13</f>
        <v>1606.26</v>
      </c>
      <c r="P13" s="85">
        <f>'E+ PSUI Customer Load'!P13+'PSUI Customer Gen'!P13</f>
        <v>1652.07</v>
      </c>
      <c r="Q13" s="85">
        <f>'E+ PSUI Customer Load'!Q13+'PSUI Customer Gen'!Q13</f>
        <v>1656.27</v>
      </c>
      <c r="R13" s="85">
        <f>'E+ PSUI Customer Load'!R13+'PSUI Customer Gen'!R13</f>
        <v>1652.24</v>
      </c>
      <c r="S13" s="85">
        <f>'E+ PSUI Customer Load'!S13+'PSUI Customer Gen'!S13</f>
        <v>1613.12</v>
      </c>
      <c r="T13" s="85">
        <f>'E+ PSUI Customer Load'!T13+'PSUI Customer Gen'!T13</f>
        <v>1555.47</v>
      </c>
      <c r="U13" s="85">
        <f>'E+ PSUI Customer Load'!U13+'PSUI Customer Gen'!U13</f>
        <v>1486.94</v>
      </c>
      <c r="V13" s="85">
        <f>'E+ PSUI Customer Load'!V13+'PSUI Customer Gen'!V13</f>
        <v>1449.07</v>
      </c>
      <c r="W13" s="85">
        <f>'E+ PSUI Customer Load'!W13+'PSUI Customer Gen'!W13</f>
        <v>1389.57</v>
      </c>
      <c r="X13" s="85">
        <f>'E+ PSUI Customer Load'!X13+'PSUI Customer Gen'!X13</f>
        <v>1365.04</v>
      </c>
      <c r="Y13" s="85">
        <f>'E+ PSUI Customer Load'!Y13+'PSUI Customer Gen'!Y13</f>
        <v>1343.97</v>
      </c>
      <c r="Z13" s="85">
        <f>'E+ PSUI Customer Load'!Z13+'PSUI Customer Gen'!Z13</f>
        <v>1325.77</v>
      </c>
      <c r="AA13" s="93">
        <f t="shared" si="0"/>
        <v>1656.27</v>
      </c>
      <c r="AB13" s="84">
        <f t="shared" si="1"/>
        <v>2020</v>
      </c>
      <c r="AC13" s="83">
        <f t="shared" si="2"/>
        <v>11</v>
      </c>
      <c r="AD13" s="83" t="str">
        <f t="shared" si="3"/>
        <v/>
      </c>
      <c r="AE13" s="83" t="str">
        <f t="shared" si="4"/>
        <v/>
      </c>
      <c r="AF13" s="81">
        <f t="shared" si="5"/>
        <v>1656.27</v>
      </c>
      <c r="AG13" s="82" t="str">
        <f t="shared" si="6"/>
        <v>15:00</v>
      </c>
      <c r="AH13" s="81">
        <f t="shared" si="7"/>
        <v>36007.76999999999</v>
      </c>
      <c r="AI13" s="80" t="str">
        <f t="shared" si="8"/>
        <v/>
      </c>
      <c r="AJ13" s="80" t="str">
        <f t="shared" si="9"/>
        <v/>
      </c>
      <c r="AK13" s="80" t="str">
        <f t="shared" si="10"/>
        <v/>
      </c>
      <c r="AL13" s="79" t="str">
        <f t="shared" si="11"/>
        <v/>
      </c>
      <c r="AM13" s="78" t="str">
        <f t="shared" si="12"/>
        <v/>
      </c>
    </row>
    <row r="14" spans="2:39" ht="13.5" thickBot="1">
      <c r="B14" s="86">
        <v>44146</v>
      </c>
      <c r="C14" s="85">
        <f>'E+ PSUI Customer Load'!C14+'PSUI Customer Gen'!C14</f>
        <v>1321.88</v>
      </c>
      <c r="D14" s="85">
        <f>'E+ PSUI Customer Load'!D14+'PSUI Customer Gen'!D14</f>
        <v>1293.6400000000001</v>
      </c>
      <c r="E14" s="85">
        <f>'E+ PSUI Customer Load'!E14+'PSUI Customer Gen'!E14</f>
        <v>1314.88</v>
      </c>
      <c r="F14" s="85">
        <f>'E+ PSUI Customer Load'!F14+'PSUI Customer Gen'!F14</f>
        <v>1341.86</v>
      </c>
      <c r="G14" s="85">
        <f>'E+ PSUI Customer Load'!G14+'PSUI Customer Gen'!G14</f>
        <v>1372.94</v>
      </c>
      <c r="H14" s="85">
        <f>'E+ PSUI Customer Load'!H14+'PSUI Customer Gen'!H14</f>
        <v>1384.84</v>
      </c>
      <c r="I14" s="85">
        <f>'E+ PSUI Customer Load'!I14+'PSUI Customer Gen'!I14</f>
        <v>1422.05</v>
      </c>
      <c r="J14" s="85">
        <f>'E+ PSUI Customer Load'!J14+'PSUI Customer Gen'!J14</f>
        <v>1439.24</v>
      </c>
      <c r="K14" s="85">
        <f>'E+ PSUI Customer Load'!K14+'PSUI Customer Gen'!K14</f>
        <v>1437.63</v>
      </c>
      <c r="L14" s="85">
        <f>'E+ PSUI Customer Load'!L14+'PSUI Customer Gen'!L14</f>
        <v>1340.26</v>
      </c>
      <c r="M14" s="85">
        <f>'E+ PSUI Customer Load'!M14+'PSUI Customer Gen'!M14</f>
        <v>1358.74</v>
      </c>
      <c r="N14" s="85">
        <f>'E+ PSUI Customer Load'!N14+'PSUI Customer Gen'!N14</f>
        <v>1347.64</v>
      </c>
      <c r="O14" s="85">
        <f>'E+ PSUI Customer Load'!O14+'PSUI Customer Gen'!O14</f>
        <v>1241.03</v>
      </c>
      <c r="P14" s="85">
        <f>'E+ PSUI Customer Load'!P14+'PSUI Customer Gen'!P14</f>
        <v>1170.96</v>
      </c>
      <c r="Q14" s="85">
        <f>'E+ PSUI Customer Load'!Q14+'PSUI Customer Gen'!Q14</f>
        <v>1173.44</v>
      </c>
      <c r="R14" s="85">
        <f>'E+ PSUI Customer Load'!R14+'PSUI Customer Gen'!R14</f>
        <v>1191.82</v>
      </c>
      <c r="S14" s="85">
        <f>'E+ PSUI Customer Load'!S14+'PSUI Customer Gen'!S14</f>
        <v>1171.3499999999999</v>
      </c>
      <c r="T14" s="85">
        <f>'E+ PSUI Customer Load'!T14+'PSUI Customer Gen'!T14</f>
        <v>1150.52</v>
      </c>
      <c r="U14" s="85">
        <f>'E+ PSUI Customer Load'!U14+'PSUI Customer Gen'!U14</f>
        <v>1147.9000000000001</v>
      </c>
      <c r="V14" s="85">
        <f>'E+ PSUI Customer Load'!V14+'PSUI Customer Gen'!V14</f>
        <v>1107.05</v>
      </c>
      <c r="W14" s="85">
        <f>'E+ PSUI Customer Load'!W14+'PSUI Customer Gen'!W14</f>
        <v>1095.6099999999999</v>
      </c>
      <c r="X14" s="85">
        <f>'E+ PSUI Customer Load'!X14+'PSUI Customer Gen'!X14</f>
        <v>1068.2</v>
      </c>
      <c r="Y14" s="85">
        <f>'E+ PSUI Customer Load'!Y14+'PSUI Customer Gen'!Y14</f>
        <v>1055.81</v>
      </c>
      <c r="Z14" s="85">
        <f>'E+ PSUI Customer Load'!Z14+'PSUI Customer Gen'!Z14</f>
        <v>1067.68</v>
      </c>
      <c r="AA14" s="93">
        <f t="shared" si="0"/>
        <v>1439.24</v>
      </c>
      <c r="AB14" s="84">
        <f t="shared" si="1"/>
        <v>2020</v>
      </c>
      <c r="AC14" s="83">
        <f t="shared" si="2"/>
        <v>11</v>
      </c>
      <c r="AD14" s="83" t="str">
        <f t="shared" si="3"/>
        <v/>
      </c>
      <c r="AE14" s="83" t="str">
        <f t="shared" si="4"/>
        <v/>
      </c>
      <c r="AF14" s="81">
        <f t="shared" si="5"/>
        <v>1439.24</v>
      </c>
      <c r="AG14" s="82" t="str">
        <f t="shared" si="6"/>
        <v>8:00</v>
      </c>
      <c r="AH14" s="81">
        <f t="shared" si="7"/>
        <v>31456.21</v>
      </c>
      <c r="AI14" s="80" t="str">
        <f t="shared" si="8"/>
        <v/>
      </c>
      <c r="AJ14" s="80" t="str">
        <f t="shared" si="9"/>
        <v/>
      </c>
      <c r="AK14" s="80" t="str">
        <f t="shared" si="10"/>
        <v/>
      </c>
      <c r="AL14" s="79" t="str">
        <f t="shared" si="11"/>
        <v/>
      </c>
      <c r="AM14" s="78" t="str">
        <f t="shared" si="12"/>
        <v/>
      </c>
    </row>
    <row r="15" spans="2:39" ht="13.5" thickBot="1">
      <c r="B15" s="86">
        <v>44147</v>
      </c>
      <c r="C15" s="85">
        <f>'E+ PSUI Customer Load'!C15+'PSUI Customer Gen'!C15</f>
        <v>1057.25</v>
      </c>
      <c r="D15" s="85">
        <f>'E+ PSUI Customer Load'!D15+'PSUI Customer Gen'!D15</f>
        <v>1056.72</v>
      </c>
      <c r="E15" s="85">
        <f>'E+ PSUI Customer Load'!E15+'PSUI Customer Gen'!E15</f>
        <v>1038.5899999999999</v>
      </c>
      <c r="F15" s="85">
        <f>'E+ PSUI Customer Load'!F15+'PSUI Customer Gen'!F15</f>
        <v>1061.1300000000001</v>
      </c>
      <c r="G15" s="85">
        <f>'E+ PSUI Customer Load'!G15+'PSUI Customer Gen'!G15</f>
        <v>1089.52</v>
      </c>
      <c r="H15" s="85">
        <f>'E+ PSUI Customer Load'!H15+'PSUI Customer Gen'!H15</f>
        <v>1103.52</v>
      </c>
      <c r="I15" s="85">
        <f>'E+ PSUI Customer Load'!I15+'PSUI Customer Gen'!I15</f>
        <v>1157.8</v>
      </c>
      <c r="J15" s="85">
        <f>'E+ PSUI Customer Load'!J15+'PSUI Customer Gen'!J15</f>
        <v>1245.9000000000001</v>
      </c>
      <c r="K15" s="85">
        <f>'E+ PSUI Customer Load'!K15+'PSUI Customer Gen'!K15</f>
        <v>1277.71</v>
      </c>
      <c r="L15" s="85">
        <f>'E+ PSUI Customer Load'!L15+'PSUI Customer Gen'!L15</f>
        <v>1287.58</v>
      </c>
      <c r="M15" s="85">
        <f>'E+ PSUI Customer Load'!M15+'PSUI Customer Gen'!M15</f>
        <v>1325.76</v>
      </c>
      <c r="N15" s="85">
        <f>'E+ PSUI Customer Load'!N15+'PSUI Customer Gen'!N15</f>
        <v>1354.12</v>
      </c>
      <c r="O15" s="85">
        <f>'E+ PSUI Customer Load'!O15+'PSUI Customer Gen'!O15</f>
        <v>1335.18</v>
      </c>
      <c r="P15" s="85">
        <f>'E+ PSUI Customer Load'!P15+'PSUI Customer Gen'!P15</f>
        <v>1330.35</v>
      </c>
      <c r="Q15" s="85">
        <f>'E+ PSUI Customer Load'!Q15+'PSUI Customer Gen'!Q15</f>
        <v>1314.74</v>
      </c>
      <c r="R15" s="85">
        <f>'E+ PSUI Customer Load'!R15+'PSUI Customer Gen'!R15</f>
        <v>1303.29</v>
      </c>
      <c r="S15" s="85">
        <f>'E+ PSUI Customer Load'!S15+'PSUI Customer Gen'!S15</f>
        <v>1279.8800000000001</v>
      </c>
      <c r="T15" s="85">
        <f>'E+ PSUI Customer Load'!T15+'PSUI Customer Gen'!T15</f>
        <v>1241.8699999999999</v>
      </c>
      <c r="U15" s="85">
        <f>'E+ PSUI Customer Load'!U15+'PSUI Customer Gen'!U15</f>
        <v>1208.55</v>
      </c>
      <c r="V15" s="85">
        <f>'E+ PSUI Customer Load'!V15+'PSUI Customer Gen'!V15</f>
        <v>1163.93</v>
      </c>
      <c r="W15" s="85">
        <f>'E+ PSUI Customer Load'!W15+'PSUI Customer Gen'!W15</f>
        <v>1129.21</v>
      </c>
      <c r="X15" s="85">
        <f>'E+ PSUI Customer Load'!X15+'PSUI Customer Gen'!X15</f>
        <v>1120.3900000000001</v>
      </c>
      <c r="Y15" s="85">
        <f>'E+ PSUI Customer Load'!Y15+'PSUI Customer Gen'!Y15</f>
        <v>1132.57</v>
      </c>
      <c r="Z15" s="85">
        <f>'E+ PSUI Customer Load'!Z15+'PSUI Customer Gen'!Z15</f>
        <v>1161.96</v>
      </c>
      <c r="AA15" s="93">
        <f t="shared" si="0"/>
        <v>1354.12</v>
      </c>
      <c r="AB15" s="84">
        <f t="shared" si="1"/>
        <v>2020</v>
      </c>
      <c r="AC15" s="83">
        <f t="shared" si="2"/>
        <v>11</v>
      </c>
      <c r="AD15" s="83" t="str">
        <f t="shared" si="3"/>
        <v/>
      </c>
      <c r="AE15" s="83" t="str">
        <f t="shared" si="4"/>
        <v/>
      </c>
      <c r="AF15" s="81">
        <f t="shared" si="5"/>
        <v>1354.12</v>
      </c>
      <c r="AG15" s="82" t="str">
        <f t="shared" si="6"/>
        <v>12:00</v>
      </c>
      <c r="AH15" s="81">
        <f t="shared" si="7"/>
        <v>30131.64</v>
      </c>
      <c r="AI15" s="80" t="str">
        <f t="shared" si="8"/>
        <v/>
      </c>
      <c r="AJ15" s="80" t="str">
        <f t="shared" si="9"/>
        <v/>
      </c>
      <c r="AK15" s="80" t="str">
        <f t="shared" si="10"/>
        <v/>
      </c>
      <c r="AL15" s="79" t="str">
        <f t="shared" si="11"/>
        <v/>
      </c>
      <c r="AM15" s="78" t="str">
        <f t="shared" si="12"/>
        <v/>
      </c>
    </row>
    <row r="16" spans="2:39" ht="13.5" thickBot="1">
      <c r="B16" s="86">
        <v>44148</v>
      </c>
      <c r="C16" s="85">
        <f>'E+ PSUI Customer Load'!C16+'PSUI Customer Gen'!C16</f>
        <v>1157.7</v>
      </c>
      <c r="D16" s="85">
        <f>'E+ PSUI Customer Load'!D16+'PSUI Customer Gen'!D16</f>
        <v>1144.54</v>
      </c>
      <c r="E16" s="85">
        <f>'E+ PSUI Customer Load'!E16+'PSUI Customer Gen'!E16</f>
        <v>1130.99</v>
      </c>
      <c r="F16" s="85">
        <f>'E+ PSUI Customer Load'!F16+'PSUI Customer Gen'!F16</f>
        <v>1162.7</v>
      </c>
      <c r="G16" s="85">
        <f>'E+ PSUI Customer Load'!G16+'PSUI Customer Gen'!G16</f>
        <v>1186.78</v>
      </c>
      <c r="H16" s="85">
        <f>'E+ PSUI Customer Load'!H16+'PSUI Customer Gen'!H16</f>
        <v>1199.49</v>
      </c>
      <c r="I16" s="85">
        <f>'E+ PSUI Customer Load'!I16+'PSUI Customer Gen'!I16</f>
        <v>1269</v>
      </c>
      <c r="J16" s="85">
        <f>'E+ PSUI Customer Load'!J16+'PSUI Customer Gen'!J16</f>
        <v>1317.33</v>
      </c>
      <c r="K16" s="85">
        <f>'E+ PSUI Customer Load'!K16+'PSUI Customer Gen'!K16</f>
        <v>1304.03</v>
      </c>
      <c r="L16" s="85">
        <f>'E+ PSUI Customer Load'!L16+'PSUI Customer Gen'!L16</f>
        <v>1302.6300000000001</v>
      </c>
      <c r="M16" s="85">
        <f>'E+ PSUI Customer Load'!M16+'PSUI Customer Gen'!M16</f>
        <v>1351.07</v>
      </c>
      <c r="N16" s="85">
        <f>'E+ PSUI Customer Load'!N16+'PSUI Customer Gen'!N16</f>
        <v>1361.01</v>
      </c>
      <c r="O16" s="85">
        <f>'E+ PSUI Customer Load'!O16+'PSUI Customer Gen'!O16</f>
        <v>1317.44</v>
      </c>
      <c r="P16" s="85">
        <f>'E+ PSUI Customer Load'!P16+'PSUI Customer Gen'!P16</f>
        <v>1312.15</v>
      </c>
      <c r="Q16" s="85">
        <f>'E+ PSUI Customer Load'!Q16+'PSUI Customer Gen'!Q16</f>
        <v>1307.46</v>
      </c>
      <c r="R16" s="85">
        <f>'E+ PSUI Customer Load'!R16+'PSUI Customer Gen'!R16</f>
        <v>1317.26</v>
      </c>
      <c r="S16" s="85">
        <f>'E+ PSUI Customer Load'!S16+'PSUI Customer Gen'!S16</f>
        <v>1286.8499999999999</v>
      </c>
      <c r="T16" s="85">
        <f>'E+ PSUI Customer Load'!T16+'PSUI Customer Gen'!T16</f>
        <v>1246.8800000000001</v>
      </c>
      <c r="U16" s="85">
        <f>'E+ PSUI Customer Load'!U16+'PSUI Customer Gen'!U16</f>
        <v>1214.99</v>
      </c>
      <c r="V16" s="85">
        <f>'E+ PSUI Customer Load'!V16+'PSUI Customer Gen'!V16</f>
        <v>1159.17</v>
      </c>
      <c r="W16" s="85">
        <f>'E+ PSUI Customer Load'!W16+'PSUI Customer Gen'!W16</f>
        <v>1132.8499999999999</v>
      </c>
      <c r="X16" s="85">
        <f>'E+ PSUI Customer Load'!X16+'PSUI Customer Gen'!X16</f>
        <v>1105.51</v>
      </c>
      <c r="Y16" s="85">
        <f>'E+ PSUI Customer Load'!Y16+'PSUI Customer Gen'!Y16</f>
        <v>1090.5</v>
      </c>
      <c r="Z16" s="85">
        <f>'E+ PSUI Customer Load'!Z16+'PSUI Customer Gen'!Z16</f>
        <v>1070.8599999999999</v>
      </c>
      <c r="AA16" s="93">
        <f t="shared" si="0"/>
        <v>1361.01</v>
      </c>
      <c r="AB16" s="84">
        <f t="shared" si="1"/>
        <v>2020</v>
      </c>
      <c r="AC16" s="83">
        <f t="shared" si="2"/>
        <v>11</v>
      </c>
      <c r="AD16" s="83" t="str">
        <f t="shared" si="3"/>
        <v/>
      </c>
      <c r="AE16" s="83" t="str">
        <f t="shared" si="4"/>
        <v/>
      </c>
      <c r="AF16" s="81">
        <f t="shared" si="5"/>
        <v>1361.01</v>
      </c>
      <c r="AG16" s="82" t="str">
        <f t="shared" si="6"/>
        <v>12:00</v>
      </c>
      <c r="AH16" s="81">
        <f t="shared" si="7"/>
        <v>30810.199999999997</v>
      </c>
      <c r="AI16" s="80" t="str">
        <f t="shared" si="8"/>
        <v/>
      </c>
      <c r="AJ16" s="80" t="str">
        <f t="shared" si="9"/>
        <v/>
      </c>
      <c r="AK16" s="80" t="str">
        <f t="shared" si="10"/>
        <v/>
      </c>
      <c r="AL16" s="79" t="str">
        <f t="shared" si="11"/>
        <v/>
      </c>
      <c r="AM16" s="78" t="str">
        <f t="shared" si="12"/>
        <v/>
      </c>
    </row>
    <row r="17" spans="2:39" ht="13.5" thickBot="1">
      <c r="B17" s="86">
        <v>44149</v>
      </c>
      <c r="C17" s="85">
        <f>'E+ PSUI Customer Load'!C17+'PSUI Customer Gen'!C17</f>
        <v>1064.32</v>
      </c>
      <c r="D17" s="85">
        <f>'E+ PSUI Customer Load'!D17+'PSUI Customer Gen'!D17</f>
        <v>1128.6400000000001</v>
      </c>
      <c r="E17" s="85">
        <f>'E+ PSUI Customer Load'!E17+'PSUI Customer Gen'!E17</f>
        <v>1136.6600000000001</v>
      </c>
      <c r="F17" s="85">
        <f>'E+ PSUI Customer Load'!F17+'PSUI Customer Gen'!F17</f>
        <v>1132.3599999999999</v>
      </c>
      <c r="G17" s="85">
        <f>'E+ PSUI Customer Load'!G17+'PSUI Customer Gen'!G17</f>
        <v>1128.79</v>
      </c>
      <c r="H17" s="85">
        <f>'E+ PSUI Customer Load'!H17+'PSUI Customer Gen'!H17</f>
        <v>1136.8399999999999</v>
      </c>
      <c r="I17" s="85">
        <f>'E+ PSUI Customer Load'!I17+'PSUI Customer Gen'!I17</f>
        <v>1164.8</v>
      </c>
      <c r="J17" s="85">
        <f>'E+ PSUI Customer Load'!J17+'PSUI Customer Gen'!J17</f>
        <v>1245.72</v>
      </c>
      <c r="K17" s="85">
        <f>'E+ PSUI Customer Load'!K17+'PSUI Customer Gen'!K17</f>
        <v>1269.9100000000001</v>
      </c>
      <c r="L17" s="85">
        <f>'E+ PSUI Customer Load'!L17+'PSUI Customer Gen'!L17</f>
        <v>1242.33</v>
      </c>
      <c r="M17" s="85">
        <f>'E+ PSUI Customer Load'!M17+'PSUI Customer Gen'!M17</f>
        <v>1184.72</v>
      </c>
      <c r="N17" s="85">
        <f>'E+ PSUI Customer Load'!N17+'PSUI Customer Gen'!N17</f>
        <v>1194.76</v>
      </c>
      <c r="O17" s="85">
        <f>'E+ PSUI Customer Load'!O17+'PSUI Customer Gen'!O17</f>
        <v>1163.82</v>
      </c>
      <c r="P17" s="85">
        <f>'E+ PSUI Customer Load'!P17+'PSUI Customer Gen'!P17</f>
        <v>1156.96</v>
      </c>
      <c r="Q17" s="85">
        <f>'E+ PSUI Customer Load'!Q17+'PSUI Customer Gen'!Q17</f>
        <v>1136.21</v>
      </c>
      <c r="R17" s="85">
        <f>'E+ PSUI Customer Load'!R17+'PSUI Customer Gen'!R17</f>
        <v>1128.51</v>
      </c>
      <c r="S17" s="85">
        <f>'E+ PSUI Customer Load'!S17+'PSUI Customer Gen'!S17</f>
        <v>1130.01</v>
      </c>
      <c r="T17" s="85">
        <f>'E+ PSUI Customer Load'!T17+'PSUI Customer Gen'!T17</f>
        <v>1110.6600000000001</v>
      </c>
      <c r="U17" s="85">
        <f>'E+ PSUI Customer Load'!U17+'PSUI Customer Gen'!U17</f>
        <v>1162.25</v>
      </c>
      <c r="V17" s="85">
        <f>'E+ PSUI Customer Load'!V17+'PSUI Customer Gen'!V17</f>
        <v>1188.8499999999999</v>
      </c>
      <c r="W17" s="85">
        <f>'E+ PSUI Customer Load'!W17+'PSUI Customer Gen'!W17</f>
        <v>1175.3399999999999</v>
      </c>
      <c r="X17" s="85">
        <f>'E+ PSUI Customer Load'!X17+'PSUI Customer Gen'!X17</f>
        <v>1186.43</v>
      </c>
      <c r="Y17" s="85">
        <f>'E+ PSUI Customer Load'!Y17+'PSUI Customer Gen'!Y17</f>
        <v>1175.4000000000001</v>
      </c>
      <c r="Z17" s="85">
        <f>'E+ PSUI Customer Load'!Z17+'PSUI Customer Gen'!Z17</f>
        <v>1172.82</v>
      </c>
      <c r="AA17" s="93">
        <f t="shared" si="0"/>
        <v>1269.9100000000001</v>
      </c>
      <c r="AB17" s="84">
        <f t="shared" si="1"/>
        <v>2020</v>
      </c>
      <c r="AC17" s="83">
        <f t="shared" si="2"/>
        <v>11</v>
      </c>
      <c r="AD17" s="83" t="str">
        <f t="shared" si="3"/>
        <v/>
      </c>
      <c r="AE17" s="83" t="str">
        <f t="shared" si="4"/>
        <v/>
      </c>
      <c r="AF17" s="81">
        <f t="shared" si="5"/>
        <v>1269.9100000000001</v>
      </c>
      <c r="AG17" s="82" t="str">
        <f t="shared" si="6"/>
        <v>9:00</v>
      </c>
      <c r="AH17" s="81">
        <f t="shared" si="7"/>
        <v>29187.019999999993</v>
      </c>
      <c r="AI17" s="80" t="str">
        <f t="shared" si="8"/>
        <v/>
      </c>
      <c r="AJ17" s="80" t="str">
        <f t="shared" si="9"/>
        <v/>
      </c>
      <c r="AK17" s="80" t="str">
        <f t="shared" si="10"/>
        <v/>
      </c>
      <c r="AL17" s="79" t="str">
        <f t="shared" si="11"/>
        <v/>
      </c>
      <c r="AM17" s="78" t="str">
        <f t="shared" si="12"/>
        <v/>
      </c>
    </row>
    <row r="18" spans="2:39" ht="13.5" thickBot="1">
      <c r="B18" s="86">
        <v>44150</v>
      </c>
      <c r="C18" s="85">
        <f>'E+ PSUI Customer Load'!C18+'PSUI Customer Gen'!C18</f>
        <v>1166.8</v>
      </c>
      <c r="D18" s="85">
        <f>'E+ PSUI Customer Load'!D18+'PSUI Customer Gen'!D18</f>
        <v>1168.97</v>
      </c>
      <c r="E18" s="85">
        <f>'E+ PSUI Customer Load'!E18+'PSUI Customer Gen'!E18</f>
        <v>1153.08</v>
      </c>
      <c r="F18" s="85">
        <f>'E+ PSUI Customer Load'!F18+'PSUI Customer Gen'!F18</f>
        <v>1159.9000000000001</v>
      </c>
      <c r="G18" s="85">
        <f>'E+ PSUI Customer Load'!G18+'PSUI Customer Gen'!G18</f>
        <v>1156.54</v>
      </c>
      <c r="H18" s="85">
        <f>'E+ PSUI Customer Load'!H18+'PSUI Customer Gen'!H18</f>
        <v>1160.81</v>
      </c>
      <c r="I18" s="85">
        <f>'E+ PSUI Customer Load'!I18+'PSUI Customer Gen'!I18</f>
        <v>1192.45</v>
      </c>
      <c r="J18" s="85">
        <f>'E+ PSUI Customer Load'!J18+'PSUI Customer Gen'!J18</f>
        <v>1171.07</v>
      </c>
      <c r="K18" s="85">
        <f>'E+ PSUI Customer Load'!K18+'PSUI Customer Gen'!K18</f>
        <v>1189.06</v>
      </c>
      <c r="L18" s="85">
        <f>'E+ PSUI Customer Load'!L18+'PSUI Customer Gen'!L18</f>
        <v>1163.3</v>
      </c>
      <c r="M18" s="85">
        <f>'E+ PSUI Customer Load'!M18+'PSUI Customer Gen'!M18</f>
        <v>1187.3399999999999</v>
      </c>
      <c r="N18" s="85">
        <f>'E+ PSUI Customer Load'!N18+'PSUI Customer Gen'!N18</f>
        <v>1198.4000000000001</v>
      </c>
      <c r="O18" s="85">
        <f>'E+ PSUI Customer Load'!O18+'PSUI Customer Gen'!O18</f>
        <v>1158.99</v>
      </c>
      <c r="P18" s="85">
        <f>'E+ PSUI Customer Load'!P18+'PSUI Customer Gen'!P18</f>
        <v>1165.5</v>
      </c>
      <c r="Q18" s="85">
        <f>'E+ PSUI Customer Load'!Q18+'PSUI Customer Gen'!Q18</f>
        <v>1124.6600000000001</v>
      </c>
      <c r="R18" s="85">
        <f>'E+ PSUI Customer Load'!R18+'PSUI Customer Gen'!R18</f>
        <v>1144.99</v>
      </c>
      <c r="S18" s="85">
        <f>'E+ PSUI Customer Load'!S18+'PSUI Customer Gen'!S18</f>
        <v>1098.23</v>
      </c>
      <c r="T18" s="85">
        <f>'E+ PSUI Customer Load'!T18+'PSUI Customer Gen'!T18</f>
        <v>1090.74</v>
      </c>
      <c r="U18" s="85">
        <f>'E+ PSUI Customer Load'!U18+'PSUI Customer Gen'!U18</f>
        <v>1096.2</v>
      </c>
      <c r="V18" s="85">
        <f>'E+ PSUI Customer Load'!V18+'PSUI Customer Gen'!V18</f>
        <v>1066.0999999999999</v>
      </c>
      <c r="W18" s="85">
        <f>'E+ PSUI Customer Load'!W18+'PSUI Customer Gen'!W18</f>
        <v>1073.31</v>
      </c>
      <c r="X18" s="85">
        <f>'E+ PSUI Customer Load'!X18+'PSUI Customer Gen'!X18</f>
        <v>1048.81</v>
      </c>
      <c r="Y18" s="85">
        <f>'E+ PSUI Customer Load'!Y18+'PSUI Customer Gen'!Y18</f>
        <v>1056.23</v>
      </c>
      <c r="Z18" s="85">
        <f>'E+ PSUI Customer Load'!Z18+'PSUI Customer Gen'!Z18</f>
        <v>1036.8399999999999</v>
      </c>
      <c r="AA18" s="93">
        <f t="shared" si="0"/>
        <v>1198.4000000000001</v>
      </c>
      <c r="AB18" s="84">
        <f t="shared" si="1"/>
        <v>2020</v>
      </c>
      <c r="AC18" s="83">
        <f t="shared" si="2"/>
        <v>11</v>
      </c>
      <c r="AD18" s="83" t="str">
        <f t="shared" si="3"/>
        <v/>
      </c>
      <c r="AE18" s="83" t="str">
        <f t="shared" si="4"/>
        <v/>
      </c>
      <c r="AF18" s="81">
        <f t="shared" si="5"/>
        <v>1198.4000000000001</v>
      </c>
      <c r="AG18" s="82" t="str">
        <f t="shared" si="6"/>
        <v>12:00</v>
      </c>
      <c r="AH18" s="81">
        <f t="shared" si="7"/>
        <v>28426.720000000005</v>
      </c>
      <c r="AI18" s="80" t="str">
        <f t="shared" si="8"/>
        <v/>
      </c>
      <c r="AJ18" s="80" t="str">
        <f t="shared" si="9"/>
        <v/>
      </c>
      <c r="AK18" s="80" t="str">
        <f t="shared" si="10"/>
        <v/>
      </c>
      <c r="AL18" s="79" t="str">
        <f t="shared" si="11"/>
        <v/>
      </c>
      <c r="AM18" s="78" t="str">
        <f t="shared" si="12"/>
        <v/>
      </c>
    </row>
    <row r="19" spans="2:39" ht="13.5" thickBot="1">
      <c r="B19" s="86">
        <v>44151</v>
      </c>
      <c r="C19" s="85">
        <f>'E+ PSUI Customer Load'!C19+'PSUI Customer Gen'!C19</f>
        <v>1110.4100000000001</v>
      </c>
      <c r="D19" s="85">
        <f>'E+ PSUI Customer Load'!D19+'PSUI Customer Gen'!D19</f>
        <v>1127.0999999999999</v>
      </c>
      <c r="E19" s="85">
        <f>'E+ PSUI Customer Load'!E19+'PSUI Customer Gen'!E19</f>
        <v>1128.79</v>
      </c>
      <c r="F19" s="85">
        <f>'E+ PSUI Customer Load'!F19+'PSUI Customer Gen'!F19</f>
        <v>1132.01</v>
      </c>
      <c r="G19" s="85">
        <f>'E+ PSUI Customer Load'!G19+'PSUI Customer Gen'!G19</f>
        <v>1151.26</v>
      </c>
      <c r="H19" s="85">
        <f>'E+ PSUI Customer Load'!H19+'PSUI Customer Gen'!H19</f>
        <v>1127.1099999999999</v>
      </c>
      <c r="I19" s="85">
        <f>'E+ PSUI Customer Load'!I19+'PSUI Customer Gen'!I19</f>
        <v>1161.72</v>
      </c>
      <c r="J19" s="85">
        <f>'E+ PSUI Customer Load'!J19+'PSUI Customer Gen'!J19</f>
        <v>1340.29</v>
      </c>
      <c r="K19" s="85">
        <f>'E+ PSUI Customer Load'!K19+'PSUI Customer Gen'!K19</f>
        <v>1387.89</v>
      </c>
      <c r="L19" s="85">
        <f>'E+ PSUI Customer Load'!L19+'PSUI Customer Gen'!L19</f>
        <v>1429.02</v>
      </c>
      <c r="M19" s="85">
        <f>'E+ PSUI Customer Load'!M19+'PSUI Customer Gen'!M19</f>
        <v>1469.23</v>
      </c>
      <c r="N19" s="85">
        <f>'E+ PSUI Customer Load'!N19+'PSUI Customer Gen'!N19</f>
        <v>1460.58</v>
      </c>
      <c r="O19" s="85">
        <f>'E+ PSUI Customer Load'!O19+'PSUI Customer Gen'!O19</f>
        <v>1405.64</v>
      </c>
      <c r="P19" s="85">
        <f>'E+ PSUI Customer Load'!P19+'PSUI Customer Gen'!P19</f>
        <v>1411.62</v>
      </c>
      <c r="Q19" s="85">
        <f>'E+ PSUI Customer Load'!Q19+'PSUI Customer Gen'!Q19</f>
        <v>1365.56</v>
      </c>
      <c r="R19" s="85">
        <f>'E+ PSUI Customer Load'!R19+'PSUI Customer Gen'!R19</f>
        <v>1352.44</v>
      </c>
      <c r="S19" s="85">
        <f>'E+ PSUI Customer Load'!S19+'PSUI Customer Gen'!S19</f>
        <v>1324.93</v>
      </c>
      <c r="T19" s="85">
        <f>'E+ PSUI Customer Load'!T19+'PSUI Customer Gen'!T19</f>
        <v>1267.04</v>
      </c>
      <c r="U19" s="85">
        <f>'E+ PSUI Customer Load'!U19+'PSUI Customer Gen'!U19</f>
        <v>1245.02</v>
      </c>
      <c r="V19" s="85">
        <f>'E+ PSUI Customer Load'!V19+'PSUI Customer Gen'!V19</f>
        <v>1208.24</v>
      </c>
      <c r="W19" s="85">
        <f>'E+ PSUI Customer Load'!W19+'PSUI Customer Gen'!W19</f>
        <v>1208.8699999999999</v>
      </c>
      <c r="X19" s="85">
        <f>'E+ PSUI Customer Load'!X19+'PSUI Customer Gen'!X19</f>
        <v>1201.31</v>
      </c>
      <c r="Y19" s="85">
        <f>'E+ PSUI Customer Load'!Y19+'PSUI Customer Gen'!Y19</f>
        <v>1167.22</v>
      </c>
      <c r="Z19" s="85">
        <f>'E+ PSUI Customer Load'!Z19+'PSUI Customer Gen'!Z19</f>
        <v>1145.45</v>
      </c>
      <c r="AA19" s="93">
        <f t="shared" si="0"/>
        <v>1469.23</v>
      </c>
      <c r="AB19" s="84">
        <f t="shared" si="1"/>
        <v>2020</v>
      </c>
      <c r="AC19" s="83">
        <f t="shared" si="2"/>
        <v>11</v>
      </c>
      <c r="AD19" s="83" t="str">
        <f t="shared" si="3"/>
        <v/>
      </c>
      <c r="AE19" s="83" t="str">
        <f t="shared" si="4"/>
        <v/>
      </c>
      <c r="AF19" s="81">
        <f t="shared" si="5"/>
        <v>1469.23</v>
      </c>
      <c r="AG19" s="82" t="str">
        <f t="shared" si="6"/>
        <v>11:00</v>
      </c>
      <c r="AH19" s="81">
        <f t="shared" si="7"/>
        <v>31797.980000000003</v>
      </c>
      <c r="AI19" s="80" t="str">
        <f t="shared" si="8"/>
        <v/>
      </c>
      <c r="AJ19" s="80" t="str">
        <f t="shared" si="9"/>
        <v/>
      </c>
      <c r="AK19" s="80" t="str">
        <f t="shared" si="10"/>
        <v/>
      </c>
      <c r="AL19" s="79" t="str">
        <f t="shared" si="11"/>
        <v/>
      </c>
      <c r="AM19" s="78" t="str">
        <f t="shared" si="12"/>
        <v/>
      </c>
    </row>
    <row r="20" spans="2:39" ht="13.5" thickBot="1">
      <c r="B20" s="86">
        <v>44152</v>
      </c>
      <c r="C20" s="85">
        <f>'E+ PSUI Customer Load'!C20+'PSUI Customer Gen'!C20</f>
        <v>1127.8399999999999</v>
      </c>
      <c r="D20" s="85">
        <f>'E+ PSUI Customer Load'!D20+'PSUI Customer Gen'!D20</f>
        <v>1122.5899999999999</v>
      </c>
      <c r="E20" s="85">
        <f>'E+ PSUI Customer Load'!E20+'PSUI Customer Gen'!E20</f>
        <v>1122.07</v>
      </c>
      <c r="F20" s="85">
        <f>'E+ PSUI Customer Load'!F20+'PSUI Customer Gen'!F20</f>
        <v>1132.1400000000001</v>
      </c>
      <c r="G20" s="85">
        <f>'E+ PSUI Customer Load'!G20+'PSUI Customer Gen'!G20</f>
        <v>1154.2</v>
      </c>
      <c r="H20" s="85">
        <f>'E+ PSUI Customer Load'!H20+'PSUI Customer Gen'!H20</f>
        <v>1155.04</v>
      </c>
      <c r="I20" s="85">
        <f>'E+ PSUI Customer Load'!I20+'PSUI Customer Gen'!I20</f>
        <v>1229.6199999999999</v>
      </c>
      <c r="J20" s="85">
        <f>'E+ PSUI Customer Load'!J20+'PSUI Customer Gen'!J20</f>
        <v>1324.44</v>
      </c>
      <c r="K20" s="85">
        <f>'E+ PSUI Customer Load'!K20+'PSUI Customer Gen'!K20</f>
        <v>1386.21</v>
      </c>
      <c r="L20" s="85">
        <f>'E+ PSUI Customer Load'!L20+'PSUI Customer Gen'!L20</f>
        <v>1394.86</v>
      </c>
      <c r="M20" s="85">
        <f>'E+ PSUI Customer Load'!M20+'PSUI Customer Gen'!M20</f>
        <v>1422.22</v>
      </c>
      <c r="N20" s="85">
        <f>'E+ PSUI Customer Load'!N20+'PSUI Customer Gen'!N20</f>
        <v>1458.87</v>
      </c>
      <c r="O20" s="85">
        <f>'E+ PSUI Customer Load'!O20+'PSUI Customer Gen'!O20</f>
        <v>1405.74</v>
      </c>
      <c r="P20" s="85">
        <f>'E+ PSUI Customer Load'!P20+'PSUI Customer Gen'!P20</f>
        <v>1388.38</v>
      </c>
      <c r="Q20" s="85">
        <f>'E+ PSUI Customer Load'!Q20+'PSUI Customer Gen'!Q20</f>
        <v>1366.19</v>
      </c>
      <c r="R20" s="85">
        <f>'E+ PSUI Customer Load'!R20+'PSUI Customer Gen'!R20</f>
        <v>1382.54</v>
      </c>
      <c r="S20" s="85">
        <f>'E+ PSUI Customer Load'!S20+'PSUI Customer Gen'!S20</f>
        <v>1348.34</v>
      </c>
      <c r="T20" s="85">
        <f>'E+ PSUI Customer Load'!T20+'PSUI Customer Gen'!T20</f>
        <v>1317.44</v>
      </c>
      <c r="U20" s="85">
        <f>'E+ PSUI Customer Load'!U20+'PSUI Customer Gen'!U20</f>
        <v>1275.82</v>
      </c>
      <c r="V20" s="85">
        <f>'E+ PSUI Customer Load'!V20+'PSUI Customer Gen'!V20</f>
        <v>1235.99</v>
      </c>
      <c r="W20" s="85">
        <f>'E+ PSUI Customer Load'!W20+'PSUI Customer Gen'!W20</f>
        <v>1192.1400000000001</v>
      </c>
      <c r="X20" s="85">
        <f>'E+ PSUI Customer Load'!X20+'PSUI Customer Gen'!X20</f>
        <v>1178.94</v>
      </c>
      <c r="Y20" s="85">
        <f>'E+ PSUI Customer Load'!Y20+'PSUI Customer Gen'!Y20</f>
        <v>1164.1400000000001</v>
      </c>
      <c r="Z20" s="85">
        <f>'E+ PSUI Customer Load'!Z20+'PSUI Customer Gen'!Z20</f>
        <v>1144.5</v>
      </c>
      <c r="AA20" s="93">
        <f t="shared" si="0"/>
        <v>1458.87</v>
      </c>
      <c r="AB20" s="84">
        <f t="shared" si="1"/>
        <v>2020</v>
      </c>
      <c r="AC20" s="83">
        <f t="shared" si="2"/>
        <v>11</v>
      </c>
      <c r="AD20" s="83" t="str">
        <f t="shared" si="3"/>
        <v/>
      </c>
      <c r="AE20" s="83" t="str">
        <f t="shared" si="4"/>
        <v/>
      </c>
      <c r="AF20" s="81">
        <f t="shared" si="5"/>
        <v>1458.87</v>
      </c>
      <c r="AG20" s="82" t="str">
        <f t="shared" si="6"/>
        <v>12:00</v>
      </c>
      <c r="AH20" s="81">
        <f t="shared" si="7"/>
        <v>31889.13</v>
      </c>
      <c r="AI20" s="80" t="str">
        <f t="shared" si="8"/>
        <v/>
      </c>
      <c r="AJ20" s="80" t="str">
        <f t="shared" si="9"/>
        <v/>
      </c>
      <c r="AK20" s="80" t="str">
        <f t="shared" si="10"/>
        <v/>
      </c>
      <c r="AL20" s="79" t="str">
        <f t="shared" si="11"/>
        <v/>
      </c>
      <c r="AM20" s="78" t="str">
        <f t="shared" si="12"/>
        <v/>
      </c>
    </row>
    <row r="21" spans="2:39" ht="13.5" thickBot="1">
      <c r="B21" s="86">
        <v>44153</v>
      </c>
      <c r="C21" s="85">
        <f>'E+ PSUI Customer Load'!C21+'PSUI Customer Gen'!C21</f>
        <v>1130.1199999999999</v>
      </c>
      <c r="D21" s="85">
        <f>'E+ PSUI Customer Load'!D21+'PSUI Customer Gen'!D21</f>
        <v>1121.3699999999999</v>
      </c>
      <c r="E21" s="85">
        <f>'E+ PSUI Customer Load'!E21+'PSUI Customer Gen'!E21</f>
        <v>1119.3</v>
      </c>
      <c r="F21" s="85">
        <f>'E+ PSUI Customer Load'!F21+'PSUI Customer Gen'!F21</f>
        <v>1141.25</v>
      </c>
      <c r="G21" s="85">
        <f>'E+ PSUI Customer Load'!G21+'PSUI Customer Gen'!G21</f>
        <v>1155.1099999999999</v>
      </c>
      <c r="H21" s="85">
        <f>'E+ PSUI Customer Load'!H21+'PSUI Customer Gen'!H21</f>
        <v>1165.6400000000001</v>
      </c>
      <c r="I21" s="85">
        <f>'E+ PSUI Customer Load'!I21+'PSUI Customer Gen'!I21</f>
        <v>1235.19</v>
      </c>
      <c r="J21" s="85">
        <f>'E+ PSUI Customer Load'!J21+'PSUI Customer Gen'!J21</f>
        <v>1337.98</v>
      </c>
      <c r="K21" s="85">
        <f>'E+ PSUI Customer Load'!K21+'PSUI Customer Gen'!K21</f>
        <v>1371.62</v>
      </c>
      <c r="L21" s="85">
        <f>'E+ PSUI Customer Load'!L21+'PSUI Customer Gen'!L21</f>
        <v>1385.02</v>
      </c>
      <c r="M21" s="85">
        <f>'E+ PSUI Customer Load'!M21+'PSUI Customer Gen'!M21</f>
        <v>1421.35</v>
      </c>
      <c r="N21" s="85">
        <f>'E+ PSUI Customer Load'!N21+'PSUI Customer Gen'!N21</f>
        <v>1437.94</v>
      </c>
      <c r="O21" s="85">
        <f>'E+ PSUI Customer Load'!O21+'PSUI Customer Gen'!O21</f>
        <v>1397.41</v>
      </c>
      <c r="P21" s="85">
        <f>'E+ PSUI Customer Load'!P21+'PSUI Customer Gen'!P21</f>
        <v>1378.93</v>
      </c>
      <c r="Q21" s="85">
        <f>'E+ PSUI Customer Load'!Q21+'PSUI Customer Gen'!Q21</f>
        <v>1359.86</v>
      </c>
      <c r="R21" s="85">
        <f>'E+ PSUI Customer Load'!R21+'PSUI Customer Gen'!R21</f>
        <v>1363.85</v>
      </c>
      <c r="S21" s="85">
        <f>'E+ PSUI Customer Load'!S21+'PSUI Customer Gen'!S21</f>
        <v>1306.83</v>
      </c>
      <c r="T21" s="85">
        <f>'E+ PSUI Customer Load'!T21+'PSUI Customer Gen'!T21</f>
        <v>1275.93</v>
      </c>
      <c r="U21" s="85">
        <f>'E+ PSUI Customer Load'!U21+'PSUI Customer Gen'!U21</f>
        <v>1232.67</v>
      </c>
      <c r="V21" s="85">
        <f>'E+ PSUI Customer Load'!V21+'PSUI Customer Gen'!V21</f>
        <v>1196.9000000000001</v>
      </c>
      <c r="W21" s="85">
        <f>'E+ PSUI Customer Load'!W21+'PSUI Customer Gen'!W21</f>
        <v>1178.98</v>
      </c>
      <c r="X21" s="85">
        <f>'E+ PSUI Customer Load'!X21+'PSUI Customer Gen'!X21</f>
        <v>1154.58</v>
      </c>
      <c r="Y21" s="85">
        <f>'E+ PSUI Customer Load'!Y21+'PSUI Customer Gen'!Y21</f>
        <v>1138.27</v>
      </c>
      <c r="Z21" s="85">
        <f>'E+ PSUI Customer Load'!Z21+'PSUI Customer Gen'!Z21</f>
        <v>1120.28</v>
      </c>
      <c r="AA21" s="93">
        <f t="shared" si="0"/>
        <v>1437.94</v>
      </c>
      <c r="AB21" s="84">
        <f t="shared" si="1"/>
        <v>2020</v>
      </c>
      <c r="AC21" s="83">
        <f t="shared" si="2"/>
        <v>11</v>
      </c>
      <c r="AD21" s="83" t="str">
        <f t="shared" si="3"/>
        <v/>
      </c>
      <c r="AE21" s="83" t="str">
        <f t="shared" si="4"/>
        <v/>
      </c>
      <c r="AF21" s="81">
        <f t="shared" si="5"/>
        <v>1437.94</v>
      </c>
      <c r="AG21" s="82" t="str">
        <f t="shared" si="6"/>
        <v>12:00</v>
      </c>
      <c r="AH21" s="81">
        <f t="shared" si="7"/>
        <v>31564.319999999992</v>
      </c>
      <c r="AI21" s="80" t="str">
        <f t="shared" si="8"/>
        <v/>
      </c>
      <c r="AJ21" s="80" t="str">
        <f t="shared" si="9"/>
        <v/>
      </c>
      <c r="AK21" s="80" t="str">
        <f t="shared" si="10"/>
        <v/>
      </c>
      <c r="AL21" s="79" t="str">
        <f t="shared" si="11"/>
        <v/>
      </c>
      <c r="AM21" s="78" t="str">
        <f t="shared" si="12"/>
        <v/>
      </c>
    </row>
    <row r="22" spans="2:39" ht="13.5" thickBot="1">
      <c r="B22" s="86">
        <v>44154</v>
      </c>
      <c r="C22" s="85">
        <f>'E+ PSUI Customer Load'!C22+'PSUI Customer Gen'!C22</f>
        <v>1127.49</v>
      </c>
      <c r="D22" s="85">
        <f>'E+ PSUI Customer Load'!D22+'PSUI Customer Gen'!D22</f>
        <v>1104.5</v>
      </c>
      <c r="E22" s="85">
        <f>'E+ PSUI Customer Load'!E22+'PSUI Customer Gen'!E22</f>
        <v>1099.07</v>
      </c>
      <c r="F22" s="85">
        <f>'E+ PSUI Customer Load'!F22+'PSUI Customer Gen'!F22</f>
        <v>1117.4100000000001</v>
      </c>
      <c r="G22" s="85">
        <f>'E+ PSUI Customer Load'!G22+'PSUI Customer Gen'!G22</f>
        <v>1121.6500000000001</v>
      </c>
      <c r="H22" s="85">
        <f>'E+ PSUI Customer Load'!H22+'PSUI Customer Gen'!H22</f>
        <v>1132.81</v>
      </c>
      <c r="I22" s="85">
        <f>'E+ PSUI Customer Load'!I22+'PSUI Customer Gen'!I22</f>
        <v>1197.95</v>
      </c>
      <c r="J22" s="85">
        <f>'E+ PSUI Customer Load'!J22+'PSUI Customer Gen'!J22</f>
        <v>1272.67</v>
      </c>
      <c r="K22" s="85">
        <f>'E+ PSUI Customer Load'!K22+'PSUI Customer Gen'!K22</f>
        <v>1330.53</v>
      </c>
      <c r="L22" s="85">
        <f>'E+ PSUI Customer Load'!L22+'PSUI Customer Gen'!L22</f>
        <v>1320.87</v>
      </c>
      <c r="M22" s="85">
        <f>'E+ PSUI Customer Load'!M22+'PSUI Customer Gen'!M22</f>
        <v>1342.46</v>
      </c>
      <c r="N22" s="85">
        <f>'E+ PSUI Customer Load'!N22+'PSUI Customer Gen'!N22</f>
        <v>1359.96</v>
      </c>
      <c r="O22" s="85">
        <f>'E+ PSUI Customer Load'!O22+'PSUI Customer Gen'!O22</f>
        <v>1335.74</v>
      </c>
      <c r="P22" s="85">
        <f>'E+ PSUI Customer Load'!P22+'PSUI Customer Gen'!P22</f>
        <v>1321.08</v>
      </c>
      <c r="Q22" s="85">
        <f>'E+ PSUI Customer Load'!Q22+'PSUI Customer Gen'!Q22</f>
        <v>1295.24</v>
      </c>
      <c r="R22" s="85">
        <f>'E+ PSUI Customer Load'!R22+'PSUI Customer Gen'!R22</f>
        <v>1307.08</v>
      </c>
      <c r="S22" s="85">
        <f>'E+ PSUI Customer Load'!S22+'PSUI Customer Gen'!S22</f>
        <v>1291.4000000000001</v>
      </c>
      <c r="T22" s="85">
        <f>'E+ PSUI Customer Load'!T22+'PSUI Customer Gen'!T22</f>
        <v>1245.26</v>
      </c>
      <c r="U22" s="85">
        <f>'E+ PSUI Customer Load'!U22+'PSUI Customer Gen'!U22</f>
        <v>1184.51</v>
      </c>
      <c r="V22" s="85">
        <f>'E+ PSUI Customer Load'!V22+'PSUI Customer Gen'!V22</f>
        <v>1155.21</v>
      </c>
      <c r="W22" s="85">
        <f>'E+ PSUI Customer Load'!W22+'PSUI Customer Gen'!W22</f>
        <v>1118.28</v>
      </c>
      <c r="X22" s="85">
        <f>'E+ PSUI Customer Load'!X22+'PSUI Customer Gen'!X22</f>
        <v>1100.82</v>
      </c>
      <c r="Y22" s="85">
        <f>'E+ PSUI Customer Load'!Y22+'PSUI Customer Gen'!Y22</f>
        <v>1086.82</v>
      </c>
      <c r="Z22" s="85">
        <f>'E+ PSUI Customer Load'!Z22+'PSUI Customer Gen'!Z22</f>
        <v>1076.5</v>
      </c>
      <c r="AA22" s="93">
        <f t="shared" si="0"/>
        <v>1359.96</v>
      </c>
      <c r="AB22" s="84">
        <f t="shared" si="1"/>
        <v>2020</v>
      </c>
      <c r="AC22" s="83">
        <f t="shared" si="2"/>
        <v>11</v>
      </c>
      <c r="AD22" s="83" t="str">
        <f t="shared" si="3"/>
        <v/>
      </c>
      <c r="AE22" s="83" t="str">
        <f t="shared" si="4"/>
        <v/>
      </c>
      <c r="AF22" s="81">
        <f t="shared" si="5"/>
        <v>1359.96</v>
      </c>
      <c r="AG22" s="82" t="str">
        <f t="shared" si="6"/>
        <v>12:00</v>
      </c>
      <c r="AH22" s="81">
        <f t="shared" si="7"/>
        <v>30405.269999999997</v>
      </c>
      <c r="AI22" s="80" t="str">
        <f t="shared" si="8"/>
        <v/>
      </c>
      <c r="AJ22" s="80" t="str">
        <f t="shared" si="9"/>
        <v/>
      </c>
      <c r="AK22" s="80" t="str">
        <f t="shared" si="10"/>
        <v/>
      </c>
      <c r="AL22" s="79" t="str">
        <f t="shared" si="11"/>
        <v/>
      </c>
      <c r="AM22" s="78" t="str">
        <f t="shared" si="12"/>
        <v/>
      </c>
    </row>
    <row r="23" spans="2:39" ht="13.5" thickBot="1">
      <c r="B23" s="86">
        <v>44155</v>
      </c>
      <c r="C23" s="85">
        <f>'E+ PSUI Customer Load'!C23+'PSUI Customer Gen'!C23</f>
        <v>1066.21</v>
      </c>
      <c r="D23" s="85">
        <f>'E+ PSUI Customer Load'!D23+'PSUI Customer Gen'!D23</f>
        <v>1054.1300000000001</v>
      </c>
      <c r="E23" s="85">
        <f>'E+ PSUI Customer Load'!E23+'PSUI Customer Gen'!E23</f>
        <v>1045.52</v>
      </c>
      <c r="F23" s="85">
        <f>'E+ PSUI Customer Load'!F23+'PSUI Customer Gen'!F23</f>
        <v>1073.3499999999999</v>
      </c>
      <c r="G23" s="85">
        <f>'E+ PSUI Customer Load'!G23+'PSUI Customer Gen'!G23</f>
        <v>1097.04</v>
      </c>
      <c r="H23" s="85">
        <f>'E+ PSUI Customer Load'!H23+'PSUI Customer Gen'!H23</f>
        <v>1103.76</v>
      </c>
      <c r="I23" s="85">
        <f>'E+ PSUI Customer Load'!I23+'PSUI Customer Gen'!I23</f>
        <v>1173.0999999999999</v>
      </c>
      <c r="J23" s="85">
        <f>'E+ PSUI Customer Load'!J23+'PSUI Customer Gen'!J23</f>
        <v>1260</v>
      </c>
      <c r="K23" s="85">
        <f>'E+ PSUI Customer Load'!K23+'PSUI Customer Gen'!K23</f>
        <v>1285.0899999999999</v>
      </c>
      <c r="L23" s="85">
        <f>'E+ PSUI Customer Load'!L23+'PSUI Customer Gen'!L23</f>
        <v>1305.71</v>
      </c>
      <c r="M23" s="85">
        <f>'E+ PSUI Customer Load'!M23+'PSUI Customer Gen'!M23</f>
        <v>1325.59</v>
      </c>
      <c r="N23" s="85">
        <f>'E+ PSUI Customer Load'!N23+'PSUI Customer Gen'!N23</f>
        <v>1334.34</v>
      </c>
      <c r="O23" s="85">
        <f>'E+ PSUI Customer Load'!O23+'PSUI Customer Gen'!O23</f>
        <v>1295.46</v>
      </c>
      <c r="P23" s="85">
        <f>'E+ PSUI Customer Load'!P23+'PSUI Customer Gen'!P23</f>
        <v>1296.3</v>
      </c>
      <c r="Q23" s="85">
        <f>'E+ PSUI Customer Load'!Q23+'PSUI Customer Gen'!Q23</f>
        <v>1278.3399999999999</v>
      </c>
      <c r="R23" s="85">
        <f>'E+ PSUI Customer Load'!R23+'PSUI Customer Gen'!R23</f>
        <v>1278.76</v>
      </c>
      <c r="S23" s="85">
        <f>'E+ PSUI Customer Load'!S23+'PSUI Customer Gen'!S23</f>
        <v>1255.52</v>
      </c>
      <c r="T23" s="85">
        <f>'E+ PSUI Customer Load'!T23+'PSUI Customer Gen'!T23</f>
        <v>1224.3399999999999</v>
      </c>
      <c r="U23" s="85">
        <f>'E+ PSUI Customer Load'!U23+'PSUI Customer Gen'!U23</f>
        <v>1180.02</v>
      </c>
      <c r="V23" s="85">
        <f>'E+ PSUI Customer Load'!V23+'PSUI Customer Gen'!V23</f>
        <v>1124.2</v>
      </c>
      <c r="W23" s="85">
        <f>'E+ PSUI Customer Load'!W23+'PSUI Customer Gen'!W23</f>
        <v>1107.1199999999999</v>
      </c>
      <c r="X23" s="85">
        <f>'E+ PSUI Customer Load'!X23+'PSUI Customer Gen'!X23</f>
        <v>1112.48</v>
      </c>
      <c r="Y23" s="85">
        <f>'E+ PSUI Customer Load'!Y23+'PSUI Customer Gen'!Y23</f>
        <v>1091.23</v>
      </c>
      <c r="Z23" s="85">
        <f>'E+ PSUI Customer Load'!Z23+'PSUI Customer Gen'!Z23</f>
        <v>1067.99</v>
      </c>
      <c r="AA23" s="93">
        <f t="shared" si="0"/>
        <v>1334.34</v>
      </c>
      <c r="AB23" s="84">
        <f t="shared" si="1"/>
        <v>2020</v>
      </c>
      <c r="AC23" s="83">
        <f t="shared" si="2"/>
        <v>11</v>
      </c>
      <c r="AD23" s="83" t="str">
        <f t="shared" si="3"/>
        <v/>
      </c>
      <c r="AE23" s="83" t="str">
        <f t="shared" si="4"/>
        <v/>
      </c>
      <c r="AF23" s="81">
        <f t="shared" si="5"/>
        <v>1334.34</v>
      </c>
      <c r="AG23" s="82" t="str">
        <f t="shared" si="6"/>
        <v>12:00</v>
      </c>
      <c r="AH23" s="81">
        <f t="shared" si="7"/>
        <v>29769.94</v>
      </c>
      <c r="AI23" s="80" t="str">
        <f t="shared" si="8"/>
        <v/>
      </c>
      <c r="AJ23" s="80" t="str">
        <f t="shared" si="9"/>
        <v/>
      </c>
      <c r="AK23" s="80" t="str">
        <f t="shared" si="10"/>
        <v/>
      </c>
      <c r="AL23" s="79" t="str">
        <f t="shared" si="11"/>
        <v/>
      </c>
      <c r="AM23" s="78" t="str">
        <f t="shared" si="12"/>
        <v/>
      </c>
    </row>
    <row r="24" spans="2:39" ht="13.5" thickBot="1">
      <c r="B24" s="86">
        <v>44156</v>
      </c>
      <c r="C24" s="85">
        <f>'E+ PSUI Customer Load'!C24+'PSUI Customer Gen'!C24</f>
        <v>1068.1300000000001</v>
      </c>
      <c r="D24" s="85">
        <f>'E+ PSUI Customer Load'!D24+'PSUI Customer Gen'!D24</f>
        <v>1049.3399999999999</v>
      </c>
      <c r="E24" s="85">
        <f>'E+ PSUI Customer Load'!E24+'PSUI Customer Gen'!E24</f>
        <v>1060.68</v>
      </c>
      <c r="F24" s="85">
        <f>'E+ PSUI Customer Load'!F24+'PSUI Customer Gen'!F24</f>
        <v>1068.52</v>
      </c>
      <c r="G24" s="85">
        <f>'E+ PSUI Customer Load'!G24+'PSUI Customer Gen'!G24</f>
        <v>1065.54</v>
      </c>
      <c r="H24" s="85">
        <f>'E+ PSUI Customer Load'!H24+'PSUI Customer Gen'!H24</f>
        <v>1073.24</v>
      </c>
      <c r="I24" s="85">
        <f>'E+ PSUI Customer Load'!I24+'PSUI Customer Gen'!I24</f>
        <v>1100.19</v>
      </c>
      <c r="J24" s="85">
        <f>'E+ PSUI Customer Load'!J24+'PSUI Customer Gen'!J24</f>
        <v>1175.2</v>
      </c>
      <c r="K24" s="85">
        <f>'E+ PSUI Customer Load'!K24+'PSUI Customer Gen'!K24</f>
        <v>1204.04</v>
      </c>
      <c r="L24" s="85">
        <f>'E+ PSUI Customer Load'!L24+'PSUI Customer Gen'!L24</f>
        <v>1187.06</v>
      </c>
      <c r="M24" s="85">
        <f>'E+ PSUI Customer Load'!M24+'PSUI Customer Gen'!M24</f>
        <v>1200.92</v>
      </c>
      <c r="N24" s="85">
        <f>'E+ PSUI Customer Load'!N24+'PSUI Customer Gen'!N24</f>
        <v>1186.78</v>
      </c>
      <c r="O24" s="85">
        <f>'E+ PSUI Customer Load'!O24+'PSUI Customer Gen'!O24</f>
        <v>1167.43</v>
      </c>
      <c r="P24" s="85">
        <f>'E+ PSUI Customer Load'!P24+'PSUI Customer Gen'!P24</f>
        <v>1167.5</v>
      </c>
      <c r="Q24" s="85">
        <f>'E+ PSUI Customer Load'!Q24+'PSUI Customer Gen'!Q24</f>
        <v>1125.53</v>
      </c>
      <c r="R24" s="85">
        <f>'E+ PSUI Customer Load'!R24+'PSUI Customer Gen'!R24</f>
        <v>1120.18</v>
      </c>
      <c r="S24" s="85">
        <f>'E+ PSUI Customer Load'!S24+'PSUI Customer Gen'!S24</f>
        <v>1111.21</v>
      </c>
      <c r="T24" s="85">
        <f>'E+ PSUI Customer Load'!T24+'PSUI Customer Gen'!T24</f>
        <v>1112.55</v>
      </c>
      <c r="U24" s="85">
        <f>'E+ PSUI Customer Load'!U24+'PSUI Customer Gen'!U24</f>
        <v>1124.97</v>
      </c>
      <c r="V24" s="85">
        <f>'E+ PSUI Customer Load'!V24+'PSUI Customer Gen'!V24</f>
        <v>1096.8699999999999</v>
      </c>
      <c r="W24" s="85">
        <f>'E+ PSUI Customer Load'!W24+'PSUI Customer Gen'!W24</f>
        <v>1091.6500000000001</v>
      </c>
      <c r="X24" s="85">
        <f>'E+ PSUI Customer Load'!X24+'PSUI Customer Gen'!X24</f>
        <v>1092</v>
      </c>
      <c r="Y24" s="85">
        <f>'E+ PSUI Customer Load'!Y24+'PSUI Customer Gen'!Y24</f>
        <v>1085.1099999999999</v>
      </c>
      <c r="Z24" s="85">
        <f>'E+ PSUI Customer Load'!Z24+'PSUI Customer Gen'!Z24</f>
        <v>1074.6400000000001</v>
      </c>
      <c r="AA24" s="93">
        <f t="shared" si="0"/>
        <v>1204.04</v>
      </c>
      <c r="AB24" s="84">
        <f t="shared" si="1"/>
        <v>2020</v>
      </c>
      <c r="AC24" s="83">
        <f t="shared" si="2"/>
        <v>11</v>
      </c>
      <c r="AD24" s="83" t="str">
        <f t="shared" si="3"/>
        <v/>
      </c>
      <c r="AE24" s="83" t="str">
        <f t="shared" si="4"/>
        <v/>
      </c>
      <c r="AF24" s="81">
        <f t="shared" si="5"/>
        <v>1204.04</v>
      </c>
      <c r="AG24" s="82" t="str">
        <f t="shared" si="6"/>
        <v>9:00</v>
      </c>
      <c r="AH24" s="81">
        <f t="shared" si="7"/>
        <v>28013.320000000003</v>
      </c>
      <c r="AI24" s="80" t="str">
        <f t="shared" si="8"/>
        <v/>
      </c>
      <c r="AJ24" s="80" t="str">
        <f t="shared" si="9"/>
        <v/>
      </c>
      <c r="AK24" s="80" t="str">
        <f t="shared" si="10"/>
        <v/>
      </c>
      <c r="AL24" s="79" t="str">
        <f t="shared" si="11"/>
        <v/>
      </c>
      <c r="AM24" s="78" t="str">
        <f t="shared" si="12"/>
        <v/>
      </c>
    </row>
    <row r="25" spans="2:39" ht="13.5" thickBot="1">
      <c r="B25" s="86">
        <v>44157</v>
      </c>
      <c r="C25" s="85">
        <f>'E+ PSUI Customer Load'!C25+'PSUI Customer Gen'!C25</f>
        <v>1077.48</v>
      </c>
      <c r="D25" s="85">
        <f>'E+ PSUI Customer Load'!D25+'PSUI Customer Gen'!D25</f>
        <v>1064.74</v>
      </c>
      <c r="E25" s="85">
        <f>'E+ PSUI Customer Load'!E25+'PSUI Customer Gen'!E25</f>
        <v>1064.67</v>
      </c>
      <c r="F25" s="85">
        <f>'E+ PSUI Customer Load'!F25+'PSUI Customer Gen'!F25</f>
        <v>1065.0899999999999</v>
      </c>
      <c r="G25" s="85">
        <f>'E+ PSUI Customer Load'!G25+'PSUI Customer Gen'!G25</f>
        <v>1062.3900000000001</v>
      </c>
      <c r="H25" s="85">
        <f>'E+ PSUI Customer Load'!H25+'PSUI Customer Gen'!H25</f>
        <v>1064.56</v>
      </c>
      <c r="I25" s="85">
        <f>'E+ PSUI Customer Load'!I25+'PSUI Customer Gen'!I25</f>
        <v>1096.94</v>
      </c>
      <c r="J25" s="85">
        <f>'E+ PSUI Customer Load'!J25+'PSUI Customer Gen'!J25</f>
        <v>1184.05</v>
      </c>
      <c r="K25" s="85">
        <f>'E+ PSUI Customer Load'!K25+'PSUI Customer Gen'!K25</f>
        <v>1169.74</v>
      </c>
      <c r="L25" s="85">
        <f>'E+ PSUI Customer Load'!L25+'PSUI Customer Gen'!L25</f>
        <v>1173.94</v>
      </c>
      <c r="M25" s="85">
        <f>'E+ PSUI Customer Load'!M25+'PSUI Customer Gen'!M25</f>
        <v>1191.6099999999999</v>
      </c>
      <c r="N25" s="85">
        <f>'E+ PSUI Customer Load'!N25+'PSUI Customer Gen'!N25</f>
        <v>1197.8399999999999</v>
      </c>
      <c r="O25" s="85">
        <f>'E+ PSUI Customer Load'!O25+'PSUI Customer Gen'!O25</f>
        <v>1169.6300000000001</v>
      </c>
      <c r="P25" s="85">
        <f>'E+ PSUI Customer Load'!P25+'PSUI Customer Gen'!P25</f>
        <v>1173.72</v>
      </c>
      <c r="Q25" s="85">
        <f>'E+ PSUI Customer Load'!Q25+'PSUI Customer Gen'!Q25</f>
        <v>1173.97</v>
      </c>
      <c r="R25" s="85">
        <f>'E+ PSUI Customer Load'!R25+'PSUI Customer Gen'!R25</f>
        <v>1154.48</v>
      </c>
      <c r="S25" s="85">
        <f>'E+ PSUI Customer Load'!S25+'PSUI Customer Gen'!S25</f>
        <v>1147.76</v>
      </c>
      <c r="T25" s="85">
        <f>'E+ PSUI Customer Load'!T25+'PSUI Customer Gen'!T25</f>
        <v>1134.3499999999999</v>
      </c>
      <c r="U25" s="85">
        <f>'E+ PSUI Customer Load'!U25+'PSUI Customer Gen'!U25</f>
        <v>1152.73</v>
      </c>
      <c r="V25" s="85">
        <f>'E+ PSUI Customer Load'!V25+'PSUI Customer Gen'!V25</f>
        <v>1120</v>
      </c>
      <c r="W25" s="85">
        <f>'E+ PSUI Customer Load'!W25+'PSUI Customer Gen'!W25</f>
        <v>1116.29</v>
      </c>
      <c r="X25" s="85">
        <f>'E+ PSUI Customer Load'!X25+'PSUI Customer Gen'!X25</f>
        <v>1095.1500000000001</v>
      </c>
      <c r="Y25" s="85">
        <f>'E+ PSUI Customer Load'!Y25+'PSUI Customer Gen'!Y25</f>
        <v>1106.3900000000001</v>
      </c>
      <c r="Z25" s="85">
        <f>'E+ PSUI Customer Load'!Z25+'PSUI Customer Gen'!Z25</f>
        <v>1083.3900000000001</v>
      </c>
      <c r="AA25" s="93">
        <f t="shared" si="0"/>
        <v>1197.8399999999999</v>
      </c>
      <c r="AB25" s="84">
        <f t="shared" si="1"/>
        <v>2020</v>
      </c>
      <c r="AC25" s="83">
        <f t="shared" si="2"/>
        <v>11</v>
      </c>
      <c r="AD25" s="83" t="str">
        <f t="shared" si="3"/>
        <v/>
      </c>
      <c r="AE25" s="83" t="str">
        <f t="shared" si="4"/>
        <v/>
      </c>
      <c r="AF25" s="81">
        <f t="shared" si="5"/>
        <v>1197.8399999999999</v>
      </c>
      <c r="AG25" s="82" t="str">
        <f t="shared" si="6"/>
        <v>12:00</v>
      </c>
      <c r="AH25" s="81">
        <f t="shared" si="7"/>
        <v>28238.749999999996</v>
      </c>
      <c r="AI25" s="80" t="str">
        <f t="shared" si="8"/>
        <v/>
      </c>
      <c r="AJ25" s="80" t="str">
        <f t="shared" si="9"/>
        <v/>
      </c>
      <c r="AK25" s="80" t="str">
        <f t="shared" si="10"/>
        <v/>
      </c>
      <c r="AL25" s="79" t="str">
        <f t="shared" si="11"/>
        <v/>
      </c>
      <c r="AM25" s="78" t="str">
        <f t="shared" si="12"/>
        <v/>
      </c>
    </row>
    <row r="26" spans="2:39" ht="13.5" thickBot="1">
      <c r="B26" s="86">
        <v>44158</v>
      </c>
      <c r="C26" s="85">
        <f>'E+ PSUI Customer Load'!C26+'PSUI Customer Gen'!C26</f>
        <v>1100.3699999999999</v>
      </c>
      <c r="D26" s="85">
        <f>'E+ PSUI Customer Load'!D26+'PSUI Customer Gen'!D26</f>
        <v>1094.48</v>
      </c>
      <c r="E26" s="85">
        <f>'E+ PSUI Customer Load'!E26+'PSUI Customer Gen'!E26</f>
        <v>1089.58</v>
      </c>
      <c r="F26" s="85">
        <f>'E+ PSUI Customer Load'!F26+'PSUI Customer Gen'!F26</f>
        <v>1098.58</v>
      </c>
      <c r="G26" s="85">
        <f>'E+ PSUI Customer Load'!G26+'PSUI Customer Gen'!G26</f>
        <v>1139.67</v>
      </c>
      <c r="H26" s="85">
        <f>'E+ PSUI Customer Load'!H26+'PSUI Customer Gen'!H26</f>
        <v>1138.48</v>
      </c>
      <c r="I26" s="85">
        <f>'E+ PSUI Customer Load'!I26+'PSUI Customer Gen'!I26</f>
        <v>1204.6600000000001</v>
      </c>
      <c r="J26" s="85">
        <f>'E+ PSUI Customer Load'!J26+'PSUI Customer Gen'!J26</f>
        <v>1297.77</v>
      </c>
      <c r="K26" s="85">
        <f>'E+ PSUI Customer Load'!K26+'PSUI Customer Gen'!K26</f>
        <v>1308.79</v>
      </c>
      <c r="L26" s="85">
        <f>'E+ PSUI Customer Load'!L26+'PSUI Customer Gen'!L26</f>
        <v>1339.84</v>
      </c>
      <c r="M26" s="85">
        <f>'E+ PSUI Customer Load'!M26+'PSUI Customer Gen'!M26</f>
        <v>1382.47</v>
      </c>
      <c r="N26" s="85">
        <f>'E+ PSUI Customer Load'!N26+'PSUI Customer Gen'!N26</f>
        <v>1382.47</v>
      </c>
      <c r="O26" s="85">
        <f>'E+ PSUI Customer Load'!O26+'PSUI Customer Gen'!O26</f>
        <v>1354.47</v>
      </c>
      <c r="P26" s="85">
        <f>'E+ PSUI Customer Load'!P26+'PSUI Customer Gen'!P26</f>
        <v>1332.98</v>
      </c>
      <c r="Q26" s="85">
        <f>'E+ PSUI Customer Load'!Q26+'PSUI Customer Gen'!Q26</f>
        <v>1328.53</v>
      </c>
      <c r="R26" s="85">
        <f>'E+ PSUI Customer Load'!R26+'PSUI Customer Gen'!R26</f>
        <v>1326.82</v>
      </c>
      <c r="S26" s="85">
        <f>'E+ PSUI Customer Load'!S26+'PSUI Customer Gen'!S26</f>
        <v>1313.62</v>
      </c>
      <c r="T26" s="85">
        <f>'E+ PSUI Customer Load'!T26+'PSUI Customer Gen'!T26</f>
        <v>1270.05</v>
      </c>
      <c r="U26" s="85">
        <f>'E+ PSUI Customer Load'!U26+'PSUI Customer Gen'!U26</f>
        <v>1222.55</v>
      </c>
      <c r="V26" s="85">
        <f>'E+ PSUI Customer Load'!V26+'PSUI Customer Gen'!V26</f>
        <v>1166.45</v>
      </c>
      <c r="W26" s="85">
        <f>'E+ PSUI Customer Load'!W26+'PSUI Customer Gen'!W26</f>
        <v>1144.5</v>
      </c>
      <c r="X26" s="85">
        <f>'E+ PSUI Customer Load'!X26+'PSUI Customer Gen'!X26</f>
        <v>1119.6199999999999</v>
      </c>
      <c r="Y26" s="85">
        <f>'E+ PSUI Customer Load'!Y26+'PSUI Customer Gen'!Y26</f>
        <v>1106.42</v>
      </c>
      <c r="Z26" s="85">
        <f>'E+ PSUI Customer Load'!Z26+'PSUI Customer Gen'!Z26</f>
        <v>1118.92</v>
      </c>
      <c r="AA26" s="93">
        <f t="shared" si="0"/>
        <v>1382.47</v>
      </c>
      <c r="AB26" s="84">
        <f t="shared" si="1"/>
        <v>2020</v>
      </c>
      <c r="AC26" s="83">
        <f t="shared" si="2"/>
        <v>11</v>
      </c>
      <c r="AD26" s="83" t="str">
        <f t="shared" si="3"/>
        <v/>
      </c>
      <c r="AE26" s="83" t="str">
        <f t="shared" si="4"/>
        <v/>
      </c>
      <c r="AF26" s="81">
        <f t="shared" si="5"/>
        <v>1382.47</v>
      </c>
      <c r="AG26" s="82" t="str">
        <f t="shared" si="6"/>
        <v>11:00</v>
      </c>
      <c r="AH26" s="81">
        <f t="shared" si="7"/>
        <v>30764.559999999998</v>
      </c>
      <c r="AI26" s="80" t="str">
        <f t="shared" si="8"/>
        <v/>
      </c>
      <c r="AJ26" s="80" t="str">
        <f t="shared" si="9"/>
        <v/>
      </c>
      <c r="AK26" s="80" t="str">
        <f t="shared" si="10"/>
        <v/>
      </c>
      <c r="AL26" s="79" t="str">
        <f t="shared" si="11"/>
        <v/>
      </c>
      <c r="AM26" s="78" t="str">
        <f t="shared" si="12"/>
        <v/>
      </c>
    </row>
    <row r="27" spans="2:39" ht="13.5" thickBot="1">
      <c r="B27" s="86">
        <v>44159</v>
      </c>
      <c r="C27" s="85">
        <f>'E+ PSUI Customer Load'!C27+'PSUI Customer Gen'!C27</f>
        <v>1110.55</v>
      </c>
      <c r="D27" s="85">
        <f>'E+ PSUI Customer Load'!D27+'PSUI Customer Gen'!D27</f>
        <v>1092.18</v>
      </c>
      <c r="E27" s="85">
        <f>'E+ PSUI Customer Load'!E27+'PSUI Customer Gen'!E27</f>
        <v>1094.03</v>
      </c>
      <c r="F27" s="85">
        <f>'E+ PSUI Customer Load'!F27+'PSUI Customer Gen'!F27</f>
        <v>1098.97</v>
      </c>
      <c r="G27" s="85">
        <f>'E+ PSUI Customer Load'!G27+'PSUI Customer Gen'!G27</f>
        <v>1136.28</v>
      </c>
      <c r="H27" s="85">
        <f>'E+ PSUI Customer Load'!H27+'PSUI Customer Gen'!H27</f>
        <v>1142.6099999999999</v>
      </c>
      <c r="I27" s="85">
        <f>'E+ PSUI Customer Load'!I27+'PSUI Customer Gen'!I27</f>
        <v>1195.92</v>
      </c>
      <c r="J27" s="85">
        <f>'E+ PSUI Customer Load'!J27+'PSUI Customer Gen'!J27</f>
        <v>1289.33</v>
      </c>
      <c r="K27" s="85">
        <f>'E+ PSUI Customer Load'!K27+'PSUI Customer Gen'!K27</f>
        <v>1325.49</v>
      </c>
      <c r="L27" s="85">
        <f>'E+ PSUI Customer Load'!L27+'PSUI Customer Gen'!L27</f>
        <v>1342.81</v>
      </c>
      <c r="M27" s="85">
        <f>'E+ PSUI Customer Load'!M27+'PSUI Customer Gen'!M27</f>
        <v>1372.74</v>
      </c>
      <c r="N27" s="85">
        <f>'E+ PSUI Customer Load'!N27+'PSUI Customer Gen'!N27</f>
        <v>1371.09</v>
      </c>
      <c r="O27" s="85">
        <f>'E+ PSUI Customer Load'!O27+'PSUI Customer Gen'!O27</f>
        <v>1340.08</v>
      </c>
      <c r="P27" s="85">
        <f>'E+ PSUI Customer Load'!P27+'PSUI Customer Gen'!P27</f>
        <v>1354.01</v>
      </c>
      <c r="Q27" s="85">
        <f>'E+ PSUI Customer Load'!Q27+'PSUI Customer Gen'!Q27</f>
        <v>1345.26</v>
      </c>
      <c r="R27" s="85">
        <f>'E+ PSUI Customer Load'!R27+'PSUI Customer Gen'!R27</f>
        <v>1332.31</v>
      </c>
      <c r="S27" s="85">
        <f>'E+ PSUI Customer Load'!S27+'PSUI Customer Gen'!S27</f>
        <v>1308.6500000000001</v>
      </c>
      <c r="T27" s="85">
        <f>'E+ PSUI Customer Load'!T27+'PSUI Customer Gen'!T27</f>
        <v>1287.58</v>
      </c>
      <c r="U27" s="85">
        <f>'E+ PSUI Customer Load'!U27+'PSUI Customer Gen'!U27</f>
        <v>1227.77</v>
      </c>
      <c r="V27" s="85">
        <f>'E+ PSUI Customer Load'!V27+'PSUI Customer Gen'!V27</f>
        <v>1171.94</v>
      </c>
      <c r="W27" s="85">
        <f>'E+ PSUI Customer Load'!W27+'PSUI Customer Gen'!W27</f>
        <v>1158.92</v>
      </c>
      <c r="X27" s="85">
        <f>'E+ PSUI Customer Load'!X27+'PSUI Customer Gen'!X27</f>
        <v>1133.55</v>
      </c>
      <c r="Y27" s="85">
        <f>'E+ PSUI Customer Load'!Y27+'PSUI Customer Gen'!Y27</f>
        <v>1130.8499999999999</v>
      </c>
      <c r="Z27" s="85">
        <f>'E+ PSUI Customer Load'!Z27+'PSUI Customer Gen'!Z27</f>
        <v>1092.3800000000001</v>
      </c>
      <c r="AA27" s="93">
        <f t="shared" si="0"/>
        <v>1372.74</v>
      </c>
      <c r="AB27" s="84">
        <f t="shared" si="1"/>
        <v>2020</v>
      </c>
      <c r="AC27" s="83">
        <f t="shared" si="2"/>
        <v>11</v>
      </c>
      <c r="AD27" s="83" t="str">
        <f t="shared" si="3"/>
        <v/>
      </c>
      <c r="AE27" s="83" t="str">
        <f t="shared" si="4"/>
        <v/>
      </c>
      <c r="AF27" s="81">
        <f t="shared" si="5"/>
        <v>1372.74</v>
      </c>
      <c r="AG27" s="82" t="str">
        <f t="shared" si="6"/>
        <v>11:00</v>
      </c>
      <c r="AH27" s="81">
        <f t="shared" si="7"/>
        <v>30828.039999999997</v>
      </c>
      <c r="AI27" s="80" t="str">
        <f t="shared" si="8"/>
        <v/>
      </c>
      <c r="AJ27" s="80" t="str">
        <f t="shared" si="9"/>
        <v/>
      </c>
      <c r="AK27" s="80" t="str">
        <f t="shared" si="10"/>
        <v/>
      </c>
      <c r="AL27" s="79" t="str">
        <f t="shared" si="11"/>
        <v/>
      </c>
      <c r="AM27" s="78" t="str">
        <f t="shared" si="12"/>
        <v/>
      </c>
    </row>
    <row r="28" spans="2:39" ht="13.5" thickBot="1">
      <c r="B28" s="86">
        <v>44160</v>
      </c>
      <c r="C28" s="85">
        <f>'E+ PSUI Customer Load'!C28+'PSUI Customer Gen'!C28</f>
        <v>1096.27</v>
      </c>
      <c r="D28" s="85">
        <f>'E+ PSUI Customer Load'!D28+'PSUI Customer Gen'!D28</f>
        <v>1079.22</v>
      </c>
      <c r="E28" s="85">
        <f>'E+ PSUI Customer Load'!E28+'PSUI Customer Gen'!E28</f>
        <v>1092.49</v>
      </c>
      <c r="F28" s="85">
        <f>'E+ PSUI Customer Load'!F28+'PSUI Customer Gen'!F28</f>
        <v>1084.2</v>
      </c>
      <c r="G28" s="85">
        <f>'E+ PSUI Customer Load'!G28+'PSUI Customer Gen'!G28</f>
        <v>1111.3900000000001</v>
      </c>
      <c r="H28" s="85">
        <f>'E+ PSUI Customer Load'!H28+'PSUI Customer Gen'!H28</f>
        <v>1115.8399999999999</v>
      </c>
      <c r="I28" s="85">
        <f>'E+ PSUI Customer Load'!I28+'PSUI Customer Gen'!I28</f>
        <v>1180.94</v>
      </c>
      <c r="J28" s="85">
        <f>'E+ PSUI Customer Load'!J28+'PSUI Customer Gen'!J28</f>
        <v>1288.5999999999999</v>
      </c>
      <c r="K28" s="85">
        <f>'E+ PSUI Customer Load'!K28+'PSUI Customer Gen'!K28</f>
        <v>1304.17</v>
      </c>
      <c r="L28" s="85">
        <f>'E+ PSUI Customer Load'!L28+'PSUI Customer Gen'!L28</f>
        <v>1338.79</v>
      </c>
      <c r="M28" s="85">
        <f>'E+ PSUI Customer Load'!M28+'PSUI Customer Gen'!M28</f>
        <v>1363.35</v>
      </c>
      <c r="N28" s="85">
        <f>'E+ PSUI Customer Load'!N28+'PSUI Customer Gen'!N28</f>
        <v>1351.95</v>
      </c>
      <c r="O28" s="85">
        <f>'E+ PSUI Customer Load'!O28+'PSUI Customer Gen'!O28</f>
        <v>1337.53</v>
      </c>
      <c r="P28" s="85">
        <f>'E+ PSUI Customer Load'!P28+'PSUI Customer Gen'!P28</f>
        <v>1316.67</v>
      </c>
      <c r="Q28" s="85">
        <f>'E+ PSUI Customer Load'!Q28+'PSUI Customer Gen'!Q28</f>
        <v>1308.02</v>
      </c>
      <c r="R28" s="85">
        <f>'E+ PSUI Customer Load'!R28+'PSUI Customer Gen'!R28</f>
        <v>1325.49</v>
      </c>
      <c r="S28" s="85">
        <f>'E+ PSUI Customer Load'!S28+'PSUI Customer Gen'!S28</f>
        <v>1284.22</v>
      </c>
      <c r="T28" s="85">
        <f>'E+ PSUI Customer Load'!T28+'PSUI Customer Gen'!T28</f>
        <v>1246.04</v>
      </c>
      <c r="U28" s="85">
        <f>'E+ PSUI Customer Load'!U28+'PSUI Customer Gen'!U28</f>
        <v>1185.0999999999999</v>
      </c>
      <c r="V28" s="85">
        <f>'E+ PSUI Customer Load'!V28+'PSUI Customer Gen'!V28</f>
        <v>1143.1400000000001</v>
      </c>
      <c r="W28" s="85">
        <f>'E+ PSUI Customer Load'!W28+'PSUI Customer Gen'!W28</f>
        <v>1119.79</v>
      </c>
      <c r="X28" s="85">
        <f>'E+ PSUI Customer Load'!X28+'PSUI Customer Gen'!X28</f>
        <v>1093.1600000000001</v>
      </c>
      <c r="Y28" s="85">
        <f>'E+ PSUI Customer Load'!Y28+'PSUI Customer Gen'!Y28</f>
        <v>1090.78</v>
      </c>
      <c r="Z28" s="85">
        <f>'E+ PSUI Customer Load'!Z28+'PSUI Customer Gen'!Z28</f>
        <v>1062.95</v>
      </c>
      <c r="AA28" s="93">
        <f t="shared" si="0"/>
        <v>1363.35</v>
      </c>
      <c r="AB28" s="84">
        <f t="shared" si="1"/>
        <v>2020</v>
      </c>
      <c r="AC28" s="83">
        <f t="shared" si="2"/>
        <v>11</v>
      </c>
      <c r="AD28" s="83" t="str">
        <f t="shared" si="3"/>
        <v/>
      </c>
      <c r="AE28" s="83" t="str">
        <f t="shared" si="4"/>
        <v/>
      </c>
      <c r="AF28" s="81">
        <f t="shared" si="5"/>
        <v>1363.35</v>
      </c>
      <c r="AG28" s="82" t="str">
        <f t="shared" si="6"/>
        <v>11:00</v>
      </c>
      <c r="AH28" s="81">
        <f t="shared" si="7"/>
        <v>30283.450000000004</v>
      </c>
      <c r="AI28" s="80" t="str">
        <f t="shared" si="8"/>
        <v/>
      </c>
      <c r="AJ28" s="80" t="str">
        <f t="shared" si="9"/>
        <v/>
      </c>
      <c r="AK28" s="80" t="str">
        <f t="shared" si="10"/>
        <v/>
      </c>
      <c r="AL28" s="79" t="str">
        <f t="shared" si="11"/>
        <v/>
      </c>
      <c r="AM28" s="78" t="str">
        <f t="shared" si="12"/>
        <v/>
      </c>
    </row>
    <row r="29" spans="2:39" ht="13.5" thickBot="1">
      <c r="B29" s="86">
        <v>44161</v>
      </c>
      <c r="C29" s="85">
        <f>'E+ PSUI Customer Load'!C29+'PSUI Customer Gen'!C29</f>
        <v>1059.31</v>
      </c>
      <c r="D29" s="85">
        <f>'E+ PSUI Customer Load'!D29+'PSUI Customer Gen'!D29</f>
        <v>1052.0999999999999</v>
      </c>
      <c r="E29" s="85">
        <f>'E+ PSUI Customer Load'!E29+'PSUI Customer Gen'!E29</f>
        <v>1058.54</v>
      </c>
      <c r="F29" s="85">
        <f>'E+ PSUI Customer Load'!F29+'PSUI Customer Gen'!F29</f>
        <v>1065.1600000000001</v>
      </c>
      <c r="G29" s="85">
        <f>'E+ PSUI Customer Load'!G29+'PSUI Customer Gen'!G29</f>
        <v>1077.72</v>
      </c>
      <c r="H29" s="85">
        <f>'E+ PSUI Customer Load'!H29+'PSUI Customer Gen'!H29</f>
        <v>1102.75</v>
      </c>
      <c r="I29" s="85">
        <f>'E+ PSUI Customer Load'!I29+'PSUI Customer Gen'!I29</f>
        <v>1155.1099999999999</v>
      </c>
      <c r="J29" s="85">
        <f>'E+ PSUI Customer Load'!J29+'PSUI Customer Gen'!J29</f>
        <v>1276.98</v>
      </c>
      <c r="K29" s="85">
        <f>'E+ PSUI Customer Load'!K29+'PSUI Customer Gen'!K29</f>
        <v>1295.9100000000001</v>
      </c>
      <c r="L29" s="85">
        <f>'E+ PSUI Customer Load'!L29+'PSUI Customer Gen'!L29</f>
        <v>1322.48</v>
      </c>
      <c r="M29" s="85">
        <f>'E+ PSUI Customer Load'!M29+'PSUI Customer Gen'!M29</f>
        <v>1346.1</v>
      </c>
      <c r="N29" s="85">
        <f>'E+ PSUI Customer Load'!N29+'PSUI Customer Gen'!N29</f>
        <v>1375.08</v>
      </c>
      <c r="O29" s="85">
        <f>'E+ PSUI Customer Load'!O29+'PSUI Customer Gen'!O29</f>
        <v>1360.63</v>
      </c>
      <c r="P29" s="85">
        <f>'E+ PSUI Customer Load'!P29+'PSUI Customer Gen'!P29</f>
        <v>1342.08</v>
      </c>
      <c r="Q29" s="85">
        <f>'E+ PSUI Customer Load'!Q29+'PSUI Customer Gen'!Q29</f>
        <v>1334.62</v>
      </c>
      <c r="R29" s="85">
        <f>'E+ PSUI Customer Load'!R29+'PSUI Customer Gen'!R29</f>
        <v>1339.45</v>
      </c>
      <c r="S29" s="85">
        <f>'E+ PSUI Customer Load'!S29+'PSUI Customer Gen'!S29</f>
        <v>1301.72</v>
      </c>
      <c r="T29" s="85">
        <f>'E+ PSUI Customer Load'!T29+'PSUI Customer Gen'!T29</f>
        <v>1270.6400000000001</v>
      </c>
      <c r="U29" s="85">
        <f>'E+ PSUI Customer Load'!U29+'PSUI Customer Gen'!U29</f>
        <v>1207.22</v>
      </c>
      <c r="V29" s="85">
        <f>'E+ PSUI Customer Load'!V29+'PSUI Customer Gen'!V29</f>
        <v>1167.8499999999999</v>
      </c>
      <c r="W29" s="85">
        <f>'E+ PSUI Customer Load'!W29+'PSUI Customer Gen'!W29</f>
        <v>1145.45</v>
      </c>
      <c r="X29" s="85">
        <f>'E+ PSUI Customer Load'!X29+'PSUI Customer Gen'!X29</f>
        <v>1117.3800000000001</v>
      </c>
      <c r="Y29" s="85">
        <f>'E+ PSUI Customer Load'!Y29+'PSUI Customer Gen'!Y29</f>
        <v>1105.69</v>
      </c>
      <c r="Z29" s="85">
        <f>'E+ PSUI Customer Load'!Z29+'PSUI Customer Gen'!Z29</f>
        <v>1071.7</v>
      </c>
      <c r="AA29" s="93">
        <f t="shared" si="0"/>
        <v>1375.08</v>
      </c>
      <c r="AB29" s="84">
        <f t="shared" si="1"/>
        <v>2020</v>
      </c>
      <c r="AC29" s="83">
        <f t="shared" si="2"/>
        <v>11</v>
      </c>
      <c r="AD29" s="83" t="str">
        <f t="shared" si="3"/>
        <v/>
      </c>
      <c r="AE29" s="83" t="str">
        <f t="shared" si="4"/>
        <v/>
      </c>
      <c r="AF29" s="81">
        <f t="shared" si="5"/>
        <v>1375.08</v>
      </c>
      <c r="AG29" s="82" t="str">
        <f t="shared" si="6"/>
        <v>12:00</v>
      </c>
      <c r="AH29" s="81">
        <f t="shared" si="7"/>
        <v>30326.75</v>
      </c>
      <c r="AI29" s="80" t="str">
        <f t="shared" si="8"/>
        <v/>
      </c>
      <c r="AJ29" s="80" t="str">
        <f t="shared" si="9"/>
        <v/>
      </c>
      <c r="AK29" s="80" t="str">
        <f t="shared" si="10"/>
        <v/>
      </c>
      <c r="AL29" s="79" t="str">
        <f t="shared" si="11"/>
        <v/>
      </c>
      <c r="AM29" s="78" t="str">
        <f t="shared" si="12"/>
        <v/>
      </c>
    </row>
    <row r="30" spans="2:39" ht="13.5" thickBot="1">
      <c r="B30" s="86">
        <v>44162</v>
      </c>
      <c r="C30" s="85">
        <f>'E+ PSUI Customer Load'!C30+'PSUI Customer Gen'!C30</f>
        <v>1073.0999999999999</v>
      </c>
      <c r="D30" s="85">
        <f>'E+ PSUI Customer Load'!D30+'PSUI Customer Gen'!D30</f>
        <v>1068.1600000000001</v>
      </c>
      <c r="E30" s="85">
        <f>'E+ PSUI Customer Load'!E30+'PSUI Customer Gen'!E30</f>
        <v>1057.18</v>
      </c>
      <c r="F30" s="85">
        <f>'E+ PSUI Customer Load'!F30+'PSUI Customer Gen'!F30</f>
        <v>1078.42</v>
      </c>
      <c r="G30" s="85">
        <f>'E+ PSUI Customer Load'!G30+'PSUI Customer Gen'!G30</f>
        <v>1093.82</v>
      </c>
      <c r="H30" s="85">
        <f>'E+ PSUI Customer Load'!H30+'PSUI Customer Gen'!H30</f>
        <v>1100.82</v>
      </c>
      <c r="I30" s="85">
        <f>'E+ PSUI Customer Load'!I30+'PSUI Customer Gen'!I30</f>
        <v>1168.0899999999999</v>
      </c>
      <c r="J30" s="85">
        <f>'E+ PSUI Customer Load'!J30+'PSUI Customer Gen'!J30</f>
        <v>1261.02</v>
      </c>
      <c r="K30" s="85">
        <f>'E+ PSUI Customer Load'!K30+'PSUI Customer Gen'!K30</f>
        <v>1300.67</v>
      </c>
      <c r="L30" s="85">
        <f>'E+ PSUI Customer Load'!L30+'PSUI Customer Gen'!L30</f>
        <v>1318.07</v>
      </c>
      <c r="M30" s="85">
        <f>'E+ PSUI Customer Load'!M30+'PSUI Customer Gen'!M30</f>
        <v>1363.29</v>
      </c>
      <c r="N30" s="85">
        <f>'E+ PSUI Customer Load'!N30+'PSUI Customer Gen'!N30</f>
        <v>1373.36</v>
      </c>
      <c r="O30" s="85">
        <f>'E+ PSUI Customer Load'!O30+'PSUI Customer Gen'!O30</f>
        <v>1359.02</v>
      </c>
      <c r="P30" s="85">
        <f>'E+ PSUI Customer Load'!P30+'PSUI Customer Gen'!P30</f>
        <v>1351.77</v>
      </c>
      <c r="Q30" s="85">
        <f>'E+ PSUI Customer Load'!Q30+'PSUI Customer Gen'!Q30</f>
        <v>1348.59</v>
      </c>
      <c r="R30" s="85">
        <f>'E+ PSUI Customer Load'!R30+'PSUI Customer Gen'!R30</f>
        <v>1362.1</v>
      </c>
      <c r="S30" s="85">
        <f>'E+ PSUI Customer Load'!S30+'PSUI Customer Gen'!S30</f>
        <v>1338.3</v>
      </c>
      <c r="T30" s="85">
        <f>'E+ PSUI Customer Load'!T30+'PSUI Customer Gen'!T30</f>
        <v>1283.0999999999999</v>
      </c>
      <c r="U30" s="85">
        <f>'E+ PSUI Customer Load'!U30+'PSUI Customer Gen'!U30</f>
        <v>1237.8800000000001</v>
      </c>
      <c r="V30" s="85">
        <f>'E+ PSUI Customer Load'!V30+'PSUI Customer Gen'!V30</f>
        <v>1183.7</v>
      </c>
      <c r="W30" s="85">
        <f>'E+ PSUI Customer Load'!W30+'PSUI Customer Gen'!W30</f>
        <v>1149.68</v>
      </c>
      <c r="X30" s="85">
        <f>'E+ PSUI Customer Load'!X30+'PSUI Customer Gen'!X30</f>
        <v>1112.3699999999999</v>
      </c>
      <c r="Y30" s="85">
        <f>'E+ PSUI Customer Load'!Y30+'PSUI Customer Gen'!Y30</f>
        <v>1112.44</v>
      </c>
      <c r="Z30" s="85">
        <f>'E+ PSUI Customer Load'!Z30+'PSUI Customer Gen'!Z30</f>
        <v>1081.99</v>
      </c>
      <c r="AA30" s="93">
        <f t="shared" si="0"/>
        <v>1373.36</v>
      </c>
      <c r="AB30" s="84">
        <f t="shared" si="1"/>
        <v>2020</v>
      </c>
      <c r="AC30" s="83">
        <f t="shared" si="2"/>
        <v>11</v>
      </c>
      <c r="AD30" s="83" t="str">
        <f t="shared" si="3"/>
        <v/>
      </c>
      <c r="AE30" s="83" t="str">
        <f t="shared" si="4"/>
        <v/>
      </c>
      <c r="AF30" s="81">
        <f t="shared" si="5"/>
        <v>1373.36</v>
      </c>
      <c r="AG30" s="82" t="str">
        <f t="shared" si="6"/>
        <v>12:00</v>
      </c>
      <c r="AH30" s="81">
        <f t="shared" si="7"/>
        <v>30550.3</v>
      </c>
      <c r="AI30" s="80" t="str">
        <f t="shared" si="8"/>
        <v/>
      </c>
      <c r="AJ30" s="80" t="str">
        <f t="shared" si="9"/>
        <v/>
      </c>
      <c r="AK30" s="80" t="str">
        <f t="shared" si="10"/>
        <v/>
      </c>
      <c r="AL30" s="79" t="str">
        <f t="shared" si="11"/>
        <v/>
      </c>
      <c r="AM30" s="78" t="str">
        <f t="shared" si="12"/>
        <v/>
      </c>
    </row>
    <row r="31" spans="2:39" ht="13.5" thickBot="1">
      <c r="B31" s="86">
        <v>44163</v>
      </c>
      <c r="C31" s="85">
        <f>'E+ PSUI Customer Load'!C31+'PSUI Customer Gen'!C31</f>
        <v>1063.4000000000001</v>
      </c>
      <c r="D31" s="85">
        <f>'E+ PSUI Customer Load'!D31+'PSUI Customer Gen'!D31</f>
        <v>1055.67</v>
      </c>
      <c r="E31" s="85">
        <f>'E+ PSUI Customer Load'!E31+'PSUI Customer Gen'!E31</f>
        <v>1052.45</v>
      </c>
      <c r="F31" s="85">
        <f>'E+ PSUI Customer Load'!F31+'PSUI Customer Gen'!F31</f>
        <v>1050.56</v>
      </c>
      <c r="G31" s="85">
        <f>'E+ PSUI Customer Load'!G31+'PSUI Customer Gen'!G31</f>
        <v>1060.57</v>
      </c>
      <c r="H31" s="85">
        <f>'E+ PSUI Customer Load'!H31+'PSUI Customer Gen'!H31</f>
        <v>1065.08</v>
      </c>
      <c r="I31" s="85">
        <f>'E+ PSUI Customer Load'!I31+'PSUI Customer Gen'!I31</f>
        <v>1107.79</v>
      </c>
      <c r="J31" s="85">
        <f>'E+ PSUI Customer Load'!J31+'PSUI Customer Gen'!J31</f>
        <v>1178.45</v>
      </c>
      <c r="K31" s="85">
        <f>'E+ PSUI Customer Load'!K31+'PSUI Customer Gen'!K31</f>
        <v>1193.43</v>
      </c>
      <c r="L31" s="85">
        <f>'E+ PSUI Customer Load'!L31+'PSUI Customer Gen'!L31</f>
        <v>1184.05</v>
      </c>
      <c r="M31" s="85">
        <f>'E+ PSUI Customer Load'!M31+'PSUI Customer Gen'!M31</f>
        <v>1201.0999999999999</v>
      </c>
      <c r="N31" s="85">
        <f>'E+ PSUI Customer Load'!N31+'PSUI Customer Gen'!N31</f>
        <v>1202.57</v>
      </c>
      <c r="O31" s="85">
        <f>'E+ PSUI Customer Load'!O31+'PSUI Customer Gen'!O31</f>
        <v>1164.3499999999999</v>
      </c>
      <c r="P31" s="85">
        <f>'E+ PSUI Customer Load'!P31+'PSUI Customer Gen'!P31</f>
        <v>1176.1400000000001</v>
      </c>
      <c r="Q31" s="85">
        <f>'E+ PSUI Customer Load'!Q31+'PSUI Customer Gen'!Q31</f>
        <v>1154.26</v>
      </c>
      <c r="R31" s="85">
        <f>'E+ PSUI Customer Load'!R31+'PSUI Customer Gen'!R31</f>
        <v>1150.24</v>
      </c>
      <c r="S31" s="85">
        <f>'E+ PSUI Customer Load'!S31+'PSUI Customer Gen'!S31</f>
        <v>1142.23</v>
      </c>
      <c r="T31" s="85">
        <f>'E+ PSUI Customer Load'!T31+'PSUI Customer Gen'!T31</f>
        <v>1137.5999999999999</v>
      </c>
      <c r="U31" s="85">
        <f>'E+ PSUI Customer Load'!U31+'PSUI Customer Gen'!U31</f>
        <v>1151.4000000000001</v>
      </c>
      <c r="V31" s="85">
        <f>'E+ PSUI Customer Load'!V31+'PSUI Customer Gen'!V31</f>
        <v>1120.5999999999999</v>
      </c>
      <c r="W31" s="85">
        <f>'E+ PSUI Customer Load'!W31+'PSUI Customer Gen'!W31</f>
        <v>1104.18</v>
      </c>
      <c r="X31" s="85">
        <f>'E+ PSUI Customer Load'!X31+'PSUI Customer Gen'!X31</f>
        <v>1107.47</v>
      </c>
      <c r="Y31" s="85">
        <f>'E+ PSUI Customer Load'!Y31+'PSUI Customer Gen'!Y31</f>
        <v>1102.26</v>
      </c>
      <c r="Z31" s="85">
        <f>'E+ PSUI Customer Load'!Z31+'PSUI Customer Gen'!Z31</f>
        <v>1093.79</v>
      </c>
      <c r="AA31" s="93">
        <f t="shared" si="0"/>
        <v>1202.57</v>
      </c>
      <c r="AB31" s="84">
        <f t="shared" si="1"/>
        <v>2020</v>
      </c>
      <c r="AC31" s="83">
        <f t="shared" si="2"/>
        <v>11</v>
      </c>
      <c r="AD31" s="83" t="str">
        <f t="shared" si="3"/>
        <v/>
      </c>
      <c r="AE31" s="83" t="str">
        <f t="shared" si="4"/>
        <v/>
      </c>
      <c r="AF31" s="81">
        <f t="shared" si="5"/>
        <v>1202.57</v>
      </c>
      <c r="AG31" s="82" t="str">
        <f t="shared" si="6"/>
        <v>12:00</v>
      </c>
      <c r="AH31" s="81">
        <f t="shared" si="7"/>
        <v>28222.21</v>
      </c>
      <c r="AI31" s="80" t="str">
        <f t="shared" si="8"/>
        <v/>
      </c>
      <c r="AJ31" s="80" t="str">
        <f t="shared" si="9"/>
        <v/>
      </c>
      <c r="AK31" s="80" t="str">
        <f t="shared" si="10"/>
        <v/>
      </c>
      <c r="AL31" s="79" t="str">
        <f t="shared" si="11"/>
        <v/>
      </c>
      <c r="AM31" s="78" t="str">
        <f t="shared" si="12"/>
        <v/>
      </c>
    </row>
    <row r="32" spans="2:39" ht="13.5" thickBot="1">
      <c r="B32" s="86">
        <v>44164</v>
      </c>
      <c r="C32" s="85">
        <f>'E+ PSUI Customer Load'!C32+'PSUI Customer Gen'!C32</f>
        <v>1094.56</v>
      </c>
      <c r="D32" s="85">
        <f>'E+ PSUI Customer Load'!D32+'PSUI Customer Gen'!D32</f>
        <v>1092.04</v>
      </c>
      <c r="E32" s="85">
        <f>'E+ PSUI Customer Load'!E32+'PSUI Customer Gen'!E32</f>
        <v>1087.0999999999999</v>
      </c>
      <c r="F32" s="85">
        <f>'E+ PSUI Customer Load'!F32+'PSUI Customer Gen'!F32</f>
        <v>1084.8599999999999</v>
      </c>
      <c r="G32" s="85">
        <f>'E+ PSUI Customer Load'!G32+'PSUI Customer Gen'!G32</f>
        <v>1083.67</v>
      </c>
      <c r="H32" s="85">
        <f>'E+ PSUI Customer Load'!H32+'PSUI Customer Gen'!H32</f>
        <v>1098.3</v>
      </c>
      <c r="I32" s="85">
        <f>'E+ PSUI Customer Load'!I32+'PSUI Customer Gen'!I32</f>
        <v>1122.1400000000001</v>
      </c>
      <c r="J32" s="85">
        <f>'E+ PSUI Customer Load'!J32+'PSUI Customer Gen'!J32</f>
        <v>1199.0999999999999</v>
      </c>
      <c r="K32" s="85">
        <f>'E+ PSUI Customer Load'!K32+'PSUI Customer Gen'!K32</f>
        <v>1173.55</v>
      </c>
      <c r="L32" s="85">
        <f>'E+ PSUI Customer Load'!L32+'PSUI Customer Gen'!L32</f>
        <v>1164.5899999999999</v>
      </c>
      <c r="M32" s="85">
        <f>'E+ PSUI Customer Load'!M32+'PSUI Customer Gen'!M32</f>
        <v>1187.06</v>
      </c>
      <c r="N32" s="85">
        <f>'E+ PSUI Customer Load'!N32+'PSUI Customer Gen'!N32</f>
        <v>1174.3599999999999</v>
      </c>
      <c r="O32" s="85">
        <f>'E+ PSUI Customer Load'!O32+'PSUI Customer Gen'!O32</f>
        <v>1155.42</v>
      </c>
      <c r="P32" s="85">
        <f>'E+ PSUI Customer Load'!P32+'PSUI Customer Gen'!P32</f>
        <v>1142.82</v>
      </c>
      <c r="Q32" s="85">
        <f>'E+ PSUI Customer Load'!Q32+'PSUI Customer Gen'!Q32</f>
        <v>1133.76</v>
      </c>
      <c r="R32" s="85">
        <f>'E+ PSUI Customer Load'!R32+'PSUI Customer Gen'!R32</f>
        <v>1103.83</v>
      </c>
      <c r="S32" s="85">
        <f>'E+ PSUI Customer Load'!S32+'PSUI Customer Gen'!S32</f>
        <v>1098.1600000000001</v>
      </c>
      <c r="T32" s="85">
        <f>'E+ PSUI Customer Load'!T32+'PSUI Customer Gen'!T32</f>
        <v>1097.32</v>
      </c>
      <c r="U32" s="85">
        <f>'E+ PSUI Customer Load'!U32+'PSUI Customer Gen'!U32</f>
        <v>1112.6199999999999</v>
      </c>
      <c r="V32" s="85">
        <f>'E+ PSUI Customer Load'!V32+'PSUI Customer Gen'!V32</f>
        <v>1084.4000000000001</v>
      </c>
      <c r="W32" s="85">
        <f>'E+ PSUI Customer Load'!W32+'PSUI Customer Gen'!W32</f>
        <v>1067.99</v>
      </c>
      <c r="X32" s="85">
        <f>'E+ PSUI Customer Load'!X32+'PSUI Customer Gen'!X32</f>
        <v>1062.6400000000001</v>
      </c>
      <c r="Y32" s="85">
        <f>'E+ PSUI Customer Load'!Y32+'PSUI Customer Gen'!Y32</f>
        <v>1054.9000000000001</v>
      </c>
      <c r="Z32" s="85">
        <f>'E+ PSUI Customer Load'!Z32+'PSUI Customer Gen'!Z32</f>
        <v>1072.96</v>
      </c>
      <c r="AA32" s="93">
        <f t="shared" si="0"/>
        <v>1199.0999999999999</v>
      </c>
      <c r="AB32" s="84">
        <f t="shared" si="1"/>
        <v>2020</v>
      </c>
      <c r="AC32" s="83">
        <f t="shared" si="2"/>
        <v>11</v>
      </c>
      <c r="AD32" s="83" t="str">
        <f t="shared" si="3"/>
        <v/>
      </c>
      <c r="AE32" s="83" t="str">
        <f t="shared" si="4"/>
        <v/>
      </c>
      <c r="AF32" s="81">
        <f t="shared" si="5"/>
        <v>1199.0999999999999</v>
      </c>
      <c r="AG32" s="82" t="str">
        <f t="shared" si="6"/>
        <v>8:00</v>
      </c>
      <c r="AH32" s="81">
        <f t="shared" si="7"/>
        <v>27947.249999999996</v>
      </c>
      <c r="AI32" s="80" t="str">
        <f t="shared" si="8"/>
        <v/>
      </c>
      <c r="AJ32" s="80" t="str">
        <f t="shared" si="9"/>
        <v/>
      </c>
      <c r="AK32" s="80" t="str">
        <f t="shared" si="10"/>
        <v/>
      </c>
      <c r="AL32" s="79" t="str">
        <f t="shared" si="11"/>
        <v/>
      </c>
      <c r="AM32" s="78" t="str">
        <f t="shared" si="12"/>
        <v/>
      </c>
    </row>
    <row r="33" spans="2:39" ht="13.5" thickBot="1">
      <c r="B33" s="86">
        <v>44165</v>
      </c>
      <c r="C33" s="85">
        <f>'E+ PSUI Customer Load'!C33+'PSUI Customer Gen'!C33</f>
        <v>1078.9100000000001</v>
      </c>
      <c r="D33" s="85">
        <f>'E+ PSUI Customer Load'!D33+'PSUI Customer Gen'!D33</f>
        <v>1073.98</v>
      </c>
      <c r="E33" s="85">
        <f>'E+ PSUI Customer Load'!E33+'PSUI Customer Gen'!E33</f>
        <v>1077.27</v>
      </c>
      <c r="F33" s="85">
        <f>'E+ PSUI Customer Load'!F33+'PSUI Customer Gen'!F33</f>
        <v>1085.6600000000001</v>
      </c>
      <c r="G33" s="85">
        <f>'E+ PSUI Customer Load'!G33+'PSUI Customer Gen'!G33</f>
        <v>1140.83</v>
      </c>
      <c r="H33" s="85">
        <f>'E+ PSUI Customer Load'!H33+'PSUI Customer Gen'!H33</f>
        <v>1138.27</v>
      </c>
      <c r="I33" s="85">
        <f>'E+ PSUI Customer Load'!I33+'PSUI Customer Gen'!I33</f>
        <v>1201.97</v>
      </c>
      <c r="J33" s="85">
        <f>'E+ PSUI Customer Load'!J33+'PSUI Customer Gen'!J33</f>
        <v>1298.5</v>
      </c>
      <c r="K33" s="85">
        <f>'E+ PSUI Customer Load'!K33+'PSUI Customer Gen'!K33</f>
        <v>1310.54</v>
      </c>
      <c r="L33" s="85">
        <f>'E+ PSUI Customer Load'!L33+'PSUI Customer Gen'!L33</f>
        <v>1333.75</v>
      </c>
      <c r="M33" s="85">
        <f>'E+ PSUI Customer Load'!M33+'PSUI Customer Gen'!M33</f>
        <v>1365.91</v>
      </c>
      <c r="N33" s="85">
        <f>'E+ PSUI Customer Load'!N33+'PSUI Customer Gen'!N33</f>
        <v>1378.23</v>
      </c>
      <c r="O33" s="85">
        <f>'E+ PSUI Customer Load'!O33+'PSUI Customer Gen'!O33</f>
        <v>1352.5</v>
      </c>
      <c r="P33" s="85">
        <f>'E+ PSUI Customer Load'!P33+'PSUI Customer Gen'!P33</f>
        <v>1356.64</v>
      </c>
      <c r="Q33" s="85">
        <f>'E+ PSUI Customer Load'!Q33+'PSUI Customer Gen'!Q33</f>
        <v>1337.77</v>
      </c>
      <c r="R33" s="85">
        <f>'E+ PSUI Customer Load'!R33+'PSUI Customer Gen'!R33</f>
        <v>1351.49</v>
      </c>
      <c r="S33" s="85">
        <f>'E+ PSUI Customer Load'!S33+'PSUI Customer Gen'!S33</f>
        <v>1332.35</v>
      </c>
      <c r="T33" s="85">
        <f>'E+ PSUI Customer Load'!T33+'PSUI Customer Gen'!T33</f>
        <v>1259.2</v>
      </c>
      <c r="U33" s="85">
        <f>'E+ PSUI Customer Load'!U33+'PSUI Customer Gen'!U33</f>
        <v>1228.22</v>
      </c>
      <c r="V33" s="85">
        <f>'E+ PSUI Customer Load'!V33+'PSUI Customer Gen'!V33</f>
        <v>1161.58</v>
      </c>
      <c r="W33" s="85">
        <f>'E+ PSUI Customer Load'!W33+'PSUI Customer Gen'!W33</f>
        <v>1140.51</v>
      </c>
      <c r="X33" s="85">
        <f>'E+ PSUI Customer Load'!X33+'PSUI Customer Gen'!X33</f>
        <v>1124.69</v>
      </c>
      <c r="Y33" s="85">
        <f>'E+ PSUI Customer Load'!Y33+'PSUI Customer Gen'!Y33</f>
        <v>1128.51</v>
      </c>
      <c r="Z33" s="85">
        <f>'E+ PSUI Customer Load'!Z33+'PSUI Customer Gen'!Z33</f>
        <v>1121.78</v>
      </c>
      <c r="AA33" s="93">
        <f t="shared" si="0"/>
        <v>1378.23</v>
      </c>
      <c r="AB33" s="84">
        <f t="shared" si="1"/>
        <v>2020</v>
      </c>
      <c r="AC33" s="83">
        <f t="shared" si="2"/>
        <v>11</v>
      </c>
      <c r="AD33" s="83" t="str">
        <f t="shared" si="3"/>
        <v>2020-11</v>
      </c>
      <c r="AE33" s="83">
        <f t="shared" si="4"/>
        <v>11</v>
      </c>
      <c r="AF33" s="81">
        <f t="shared" si="5"/>
        <v>1378.23</v>
      </c>
      <c r="AG33" s="82" t="str">
        <f t="shared" si="6"/>
        <v>12:00</v>
      </c>
      <c r="AH33" s="81">
        <f t="shared" si="7"/>
        <v>30757.289999999994</v>
      </c>
      <c r="AI33" s="80">
        <f t="shared" si="8"/>
        <v>41388.020000000004</v>
      </c>
      <c r="AJ33" s="80">
        <f t="shared" si="9"/>
        <v>1760.74</v>
      </c>
      <c r="AK33" s="80">
        <f t="shared" si="10"/>
        <v>36007.76999999999</v>
      </c>
      <c r="AL33" s="79">
        <f t="shared" si="11"/>
        <v>44144</v>
      </c>
      <c r="AM33" s="78" t="str">
        <f t="shared" si="12"/>
        <v>12:00</v>
      </c>
    </row>
    <row r="34" spans="2:39" ht="13.5" thickBot="1">
      <c r="B34" s="86">
        <v>44166</v>
      </c>
      <c r="C34" s="85">
        <f>'E+ PSUI Customer Load'!C34+'PSUI Customer Gen'!C34</f>
        <v>1110.03</v>
      </c>
      <c r="D34" s="85">
        <f>'E+ PSUI Customer Load'!D34+'PSUI Customer Gen'!D34</f>
        <v>1098.8599999999999</v>
      </c>
      <c r="E34" s="85">
        <f>'E+ PSUI Customer Load'!E34+'PSUI Customer Gen'!E34</f>
        <v>1115.76</v>
      </c>
      <c r="F34" s="85">
        <f>'E+ PSUI Customer Load'!F34+'PSUI Customer Gen'!F34</f>
        <v>1114.75</v>
      </c>
      <c r="G34" s="85">
        <f>'E+ PSUI Customer Load'!G34+'PSUI Customer Gen'!G34</f>
        <v>1138.97</v>
      </c>
      <c r="H34" s="85">
        <f>'E+ PSUI Customer Load'!H34+'PSUI Customer Gen'!H34</f>
        <v>1159.69</v>
      </c>
      <c r="I34" s="85">
        <f>'E+ PSUI Customer Load'!I34+'PSUI Customer Gen'!I34</f>
        <v>1210.3399999999999</v>
      </c>
      <c r="J34" s="85">
        <f>'E+ PSUI Customer Load'!J34+'PSUI Customer Gen'!J34</f>
        <v>1296.3699999999999</v>
      </c>
      <c r="K34" s="85">
        <f>'E+ PSUI Customer Load'!K34+'PSUI Customer Gen'!K34</f>
        <v>1329.27</v>
      </c>
      <c r="L34" s="85">
        <f>'E+ PSUI Customer Load'!L34+'PSUI Customer Gen'!L34</f>
        <v>1375.88</v>
      </c>
      <c r="M34" s="85">
        <f>'E+ PSUI Customer Load'!M34+'PSUI Customer Gen'!M34</f>
        <v>1433.25</v>
      </c>
      <c r="N34" s="85">
        <f>'E+ PSUI Customer Load'!N34+'PSUI Customer Gen'!N34</f>
        <v>1410.33</v>
      </c>
      <c r="O34" s="85">
        <f>'E+ PSUI Customer Load'!O34+'PSUI Customer Gen'!O34</f>
        <v>1405.39</v>
      </c>
      <c r="P34" s="85">
        <f>'E+ PSUI Customer Load'!P34+'PSUI Customer Gen'!P34</f>
        <v>1395.8</v>
      </c>
      <c r="Q34" s="85">
        <f>'E+ PSUI Customer Load'!Q34+'PSUI Customer Gen'!Q34</f>
        <v>1372.88</v>
      </c>
      <c r="R34" s="85">
        <f>'E+ PSUI Customer Load'!R34+'PSUI Customer Gen'!R34</f>
        <v>1368.61</v>
      </c>
      <c r="S34" s="85">
        <f>'E+ PSUI Customer Load'!S34+'PSUI Customer Gen'!S34</f>
        <v>1324.61</v>
      </c>
      <c r="T34" s="85">
        <f>'E+ PSUI Customer Load'!T34+'PSUI Customer Gen'!T34</f>
        <v>1294.6500000000001</v>
      </c>
      <c r="U34" s="85">
        <f>'E+ PSUI Customer Load'!U34+'PSUI Customer Gen'!U34</f>
        <v>1253.1400000000001</v>
      </c>
      <c r="V34" s="85">
        <f>'E+ PSUI Customer Load'!V34+'PSUI Customer Gen'!V34</f>
        <v>1228.26</v>
      </c>
      <c r="W34" s="85">
        <f>'E+ PSUI Customer Load'!W34+'PSUI Customer Gen'!W34</f>
        <v>1186.1199999999999</v>
      </c>
      <c r="X34" s="85">
        <f>'E+ PSUI Customer Load'!X34+'PSUI Customer Gen'!X34</f>
        <v>1174.92</v>
      </c>
      <c r="Y34" s="85">
        <f>'E+ PSUI Customer Load'!Y34+'PSUI Customer Gen'!Y34</f>
        <v>1145.17</v>
      </c>
      <c r="Z34" s="85">
        <f>'E+ PSUI Customer Load'!Z34+'PSUI Customer Gen'!Z34</f>
        <v>1147.02</v>
      </c>
      <c r="AA34" s="93">
        <f t="shared" si="0"/>
        <v>1433.25</v>
      </c>
      <c r="AB34" s="84">
        <f t="shared" si="1"/>
        <v>2020</v>
      </c>
      <c r="AC34" s="83">
        <f t="shared" si="2"/>
        <v>12</v>
      </c>
      <c r="AD34" s="83" t="str">
        <f t="shared" si="3"/>
        <v/>
      </c>
      <c r="AE34" s="83" t="str">
        <f t="shared" si="4"/>
        <v/>
      </c>
      <c r="AF34" s="81">
        <f t="shared" si="5"/>
        <v>1433.25</v>
      </c>
      <c r="AG34" s="82" t="str">
        <f t="shared" si="6"/>
        <v>11:00</v>
      </c>
      <c r="AH34" s="81">
        <f t="shared" si="7"/>
        <v>31523.320000000003</v>
      </c>
      <c r="AI34" s="80" t="str">
        <f t="shared" si="8"/>
        <v/>
      </c>
      <c r="AJ34" s="80" t="str">
        <f t="shared" si="9"/>
        <v/>
      </c>
      <c r="AK34" s="80" t="str">
        <f t="shared" si="10"/>
        <v/>
      </c>
      <c r="AL34" s="79" t="str">
        <f t="shared" si="11"/>
        <v/>
      </c>
      <c r="AM34" s="78" t="str">
        <f t="shared" si="12"/>
        <v/>
      </c>
    </row>
    <row r="35" spans="2:39" ht="13.5" thickBot="1">
      <c r="B35" s="86">
        <v>44167</v>
      </c>
      <c r="C35" s="85">
        <f>'E+ PSUI Customer Load'!C35+'PSUI Customer Gen'!C35</f>
        <v>1138.06</v>
      </c>
      <c r="D35" s="85">
        <f>'E+ PSUI Customer Load'!D35+'PSUI Customer Gen'!D35</f>
        <v>1130.54</v>
      </c>
      <c r="E35" s="85">
        <f>'E+ PSUI Customer Load'!E35+'PSUI Customer Gen'!E35</f>
        <v>1125.8499999999999</v>
      </c>
      <c r="F35" s="85">
        <f>'E+ PSUI Customer Load'!F35+'PSUI Customer Gen'!F35</f>
        <v>1142.79</v>
      </c>
      <c r="G35" s="85">
        <f>'E+ PSUI Customer Load'!G35+'PSUI Customer Gen'!G35</f>
        <v>1155.5999999999999</v>
      </c>
      <c r="H35" s="85">
        <f>'E+ PSUI Customer Load'!H35+'PSUI Customer Gen'!H35</f>
        <v>1184.19</v>
      </c>
      <c r="I35" s="85">
        <f>'E+ PSUI Customer Load'!I35+'PSUI Customer Gen'!I35</f>
        <v>1245.93</v>
      </c>
      <c r="J35" s="85">
        <f>'E+ PSUI Customer Load'!J35+'PSUI Customer Gen'!J35</f>
        <v>1214.96</v>
      </c>
      <c r="K35" s="85">
        <f>'E+ PSUI Customer Load'!K35+'PSUI Customer Gen'!K35</f>
        <v>1218.6300000000001</v>
      </c>
      <c r="L35" s="85">
        <f>'E+ PSUI Customer Load'!L35+'PSUI Customer Gen'!L35</f>
        <v>1346.17</v>
      </c>
      <c r="M35" s="85">
        <f>'E+ PSUI Customer Load'!M35+'PSUI Customer Gen'!M35</f>
        <v>1393.04</v>
      </c>
      <c r="N35" s="85">
        <f>'E+ PSUI Customer Load'!N35+'PSUI Customer Gen'!N35</f>
        <v>1377.18</v>
      </c>
      <c r="O35" s="85">
        <f>'E+ PSUI Customer Load'!O35+'PSUI Customer Gen'!O35</f>
        <v>1345.7850000000001</v>
      </c>
      <c r="P35" s="85">
        <f>'E+ PSUI Customer Load'!P35+'PSUI Customer Gen'!P35</f>
        <v>1353.471</v>
      </c>
      <c r="Q35" s="85">
        <f>'E+ PSUI Customer Load'!Q35+'PSUI Customer Gen'!Q35</f>
        <v>1318.7719999999999</v>
      </c>
      <c r="R35" s="85">
        <f>'E+ PSUI Customer Load'!R35+'PSUI Customer Gen'!R35</f>
        <v>1221.4770000000001</v>
      </c>
      <c r="S35" s="85">
        <f>'E+ PSUI Customer Load'!S35+'PSUI Customer Gen'!S35</f>
        <v>1318.7</v>
      </c>
      <c r="T35" s="85">
        <f>'E+ PSUI Customer Load'!T35+'PSUI Customer Gen'!T35</f>
        <v>1262.8</v>
      </c>
      <c r="U35" s="85">
        <f>'E+ PSUI Customer Load'!U35+'PSUI Customer Gen'!U35</f>
        <v>1222.24</v>
      </c>
      <c r="V35" s="85">
        <f>'E+ PSUI Customer Load'!V35+'PSUI Customer Gen'!V35</f>
        <v>1189.3399999999999</v>
      </c>
      <c r="W35" s="85">
        <f>'E+ PSUI Customer Load'!W35+'PSUI Customer Gen'!W35</f>
        <v>1161.3699999999999</v>
      </c>
      <c r="X35" s="85">
        <f>'E+ PSUI Customer Load'!X35+'PSUI Customer Gen'!X35</f>
        <v>1140.1600000000001</v>
      </c>
      <c r="Y35" s="85">
        <f>'E+ PSUI Customer Load'!Y35+'PSUI Customer Gen'!Y35</f>
        <v>1144.08</v>
      </c>
      <c r="Z35" s="85">
        <f>'E+ PSUI Customer Load'!Z35+'PSUI Customer Gen'!Z35</f>
        <v>1113.5999999999999</v>
      </c>
      <c r="AA35" s="93">
        <f t="shared" si="0"/>
        <v>1393.04</v>
      </c>
      <c r="AB35" s="84">
        <f t="shared" si="1"/>
        <v>2020</v>
      </c>
      <c r="AC35" s="83">
        <f t="shared" si="2"/>
        <v>12</v>
      </c>
      <c r="AD35" s="83" t="str">
        <f t="shared" si="3"/>
        <v/>
      </c>
      <c r="AE35" s="83" t="str">
        <f t="shared" si="4"/>
        <v/>
      </c>
      <c r="AF35" s="81">
        <f t="shared" si="5"/>
        <v>1393.04</v>
      </c>
      <c r="AG35" s="82" t="str">
        <f t="shared" si="6"/>
        <v>11:00</v>
      </c>
      <c r="AH35" s="81">
        <f t="shared" si="7"/>
        <v>30857.775000000001</v>
      </c>
      <c r="AI35" s="80" t="str">
        <f t="shared" si="8"/>
        <v/>
      </c>
      <c r="AJ35" s="80" t="str">
        <f t="shared" si="9"/>
        <v/>
      </c>
      <c r="AK35" s="80" t="str">
        <f t="shared" si="10"/>
        <v/>
      </c>
      <c r="AL35" s="79" t="str">
        <f t="shared" si="11"/>
        <v/>
      </c>
      <c r="AM35" s="78" t="str">
        <f t="shared" si="12"/>
        <v/>
      </c>
    </row>
    <row r="36" spans="2:39" ht="13.5" thickBot="1">
      <c r="B36" s="86">
        <v>44168</v>
      </c>
      <c r="C36" s="85">
        <f>'E+ PSUI Customer Load'!C36+'PSUI Customer Gen'!C36</f>
        <v>1103.9000000000001</v>
      </c>
      <c r="D36" s="85">
        <f>'E+ PSUI Customer Load'!D36+'PSUI Customer Gen'!D36</f>
        <v>1107.26</v>
      </c>
      <c r="E36" s="85">
        <f>'E+ PSUI Customer Load'!E36+'PSUI Customer Gen'!E36</f>
        <v>1091.83</v>
      </c>
      <c r="F36" s="85">
        <f>'E+ PSUI Customer Load'!F36+'PSUI Customer Gen'!F36</f>
        <v>1110.73</v>
      </c>
      <c r="G36" s="85">
        <f>'E+ PSUI Customer Load'!G36+'PSUI Customer Gen'!G36</f>
        <v>1142.75</v>
      </c>
      <c r="H36" s="85">
        <f>'E+ PSUI Customer Load'!H36+'PSUI Customer Gen'!H36</f>
        <v>1155.67</v>
      </c>
      <c r="I36" s="85">
        <f>'E+ PSUI Customer Load'!I36+'PSUI Customer Gen'!I36</f>
        <v>1237.57</v>
      </c>
      <c r="J36" s="85">
        <f>'E+ PSUI Customer Load'!J36+'PSUI Customer Gen'!J36</f>
        <v>1325.45</v>
      </c>
      <c r="K36" s="85">
        <f>'E+ PSUI Customer Load'!K36+'PSUI Customer Gen'!K36</f>
        <v>1346.24</v>
      </c>
      <c r="L36" s="85">
        <f>'E+ PSUI Customer Load'!L36+'PSUI Customer Gen'!L36</f>
        <v>1341.03</v>
      </c>
      <c r="M36" s="85">
        <f>'E+ PSUI Customer Load'!M36+'PSUI Customer Gen'!M36</f>
        <v>1380.86</v>
      </c>
      <c r="N36" s="85">
        <f>'E+ PSUI Customer Load'!N36+'PSUI Customer Gen'!N36</f>
        <v>1382.47</v>
      </c>
      <c r="O36" s="85">
        <f>'E+ PSUI Customer Load'!O36+'PSUI Customer Gen'!O36</f>
        <v>1358.56</v>
      </c>
      <c r="P36" s="85">
        <f>'E+ PSUI Customer Load'!P36+'PSUI Customer Gen'!P36</f>
        <v>1318.5989999999999</v>
      </c>
      <c r="Q36" s="85">
        <f>'E+ PSUI Customer Load'!Q36+'PSUI Customer Gen'!Q36</f>
        <v>1338.33</v>
      </c>
      <c r="R36" s="85">
        <f>'E+ PSUI Customer Load'!R36+'PSUI Customer Gen'!R36</f>
        <v>1318.77</v>
      </c>
      <c r="S36" s="85">
        <f>'E+ PSUI Customer Load'!S36+'PSUI Customer Gen'!S36</f>
        <v>1002.2030000000001</v>
      </c>
      <c r="T36" s="85">
        <f>'E+ PSUI Customer Load'!T36+'PSUI Customer Gen'!T36</f>
        <v>1070.02</v>
      </c>
      <c r="U36" s="85">
        <f>'E+ PSUI Customer Load'!U36+'PSUI Customer Gen'!U36</f>
        <v>1223.67</v>
      </c>
      <c r="V36" s="85">
        <f>'E+ PSUI Customer Load'!V36+'PSUI Customer Gen'!V36</f>
        <v>1179.71</v>
      </c>
      <c r="W36" s="85">
        <f>'E+ PSUI Customer Load'!W36+'PSUI Customer Gen'!W36</f>
        <v>1143.17</v>
      </c>
      <c r="X36" s="85">
        <f>'E+ PSUI Customer Load'!X36+'PSUI Customer Gen'!X36</f>
        <v>1140.9000000000001</v>
      </c>
      <c r="Y36" s="85">
        <f>'E+ PSUI Customer Load'!Y36+'PSUI Customer Gen'!Y36</f>
        <v>1119.83</v>
      </c>
      <c r="Z36" s="85">
        <f>'E+ PSUI Customer Load'!Z36+'PSUI Customer Gen'!Z36</f>
        <v>1112.97</v>
      </c>
      <c r="AA36" s="93">
        <f t="shared" si="0"/>
        <v>1382.47</v>
      </c>
      <c r="AB36" s="84">
        <f t="shared" si="1"/>
        <v>2020</v>
      </c>
      <c r="AC36" s="83">
        <f t="shared" si="2"/>
        <v>12</v>
      </c>
      <c r="AD36" s="83" t="str">
        <f t="shared" si="3"/>
        <v/>
      </c>
      <c r="AE36" s="83" t="str">
        <f t="shared" si="4"/>
        <v/>
      </c>
      <c r="AF36" s="81">
        <f t="shared" si="5"/>
        <v>1382.47</v>
      </c>
      <c r="AG36" s="82" t="str">
        <f t="shared" si="6"/>
        <v>12:00</v>
      </c>
      <c r="AH36" s="81">
        <f t="shared" si="7"/>
        <v>30434.962</v>
      </c>
      <c r="AI36" s="80" t="str">
        <f t="shared" si="8"/>
        <v/>
      </c>
      <c r="AJ36" s="80" t="str">
        <f t="shared" si="9"/>
        <v/>
      </c>
      <c r="AK36" s="80" t="str">
        <f t="shared" si="10"/>
        <v/>
      </c>
      <c r="AL36" s="79" t="str">
        <f t="shared" si="11"/>
        <v/>
      </c>
      <c r="AM36" s="78" t="str">
        <f t="shared" si="12"/>
        <v/>
      </c>
    </row>
    <row r="37" spans="2:39" ht="13.5" thickBot="1">
      <c r="B37" s="86">
        <v>44169</v>
      </c>
      <c r="C37" s="85">
        <f>'E+ PSUI Customer Load'!C37+'PSUI Customer Gen'!C37</f>
        <v>1099</v>
      </c>
      <c r="D37" s="85">
        <f>'E+ PSUI Customer Load'!D37+'PSUI Customer Gen'!D37</f>
        <v>1069.78</v>
      </c>
      <c r="E37" s="85">
        <f>'E+ PSUI Customer Load'!E37+'PSUI Customer Gen'!E37</f>
        <v>1097.25</v>
      </c>
      <c r="F37" s="85">
        <f>'E+ PSUI Customer Load'!F37+'PSUI Customer Gen'!F37</f>
        <v>1103.17</v>
      </c>
      <c r="G37" s="85">
        <f>'E+ PSUI Customer Load'!G37+'PSUI Customer Gen'!G37</f>
        <v>1137.1500000000001</v>
      </c>
      <c r="H37" s="85">
        <f>'E+ PSUI Customer Load'!H37+'PSUI Customer Gen'!H37</f>
        <v>1146.25</v>
      </c>
      <c r="I37" s="85">
        <f>'E+ PSUI Customer Load'!I37+'PSUI Customer Gen'!I37</f>
        <v>1195.3900000000001</v>
      </c>
      <c r="J37" s="85">
        <f>'E+ PSUI Customer Load'!J37+'PSUI Customer Gen'!J37</f>
        <v>1301.6199999999999</v>
      </c>
      <c r="K37" s="85">
        <f>'E+ PSUI Customer Load'!K37+'PSUI Customer Gen'!K37</f>
        <v>1327.8</v>
      </c>
      <c r="L37" s="85">
        <f>'E+ PSUI Customer Load'!L37+'PSUI Customer Gen'!L37</f>
        <v>1360.87</v>
      </c>
      <c r="M37" s="85">
        <f>'E+ PSUI Customer Load'!M37+'PSUI Customer Gen'!M37</f>
        <v>1384.15</v>
      </c>
      <c r="N37" s="85">
        <f>'E+ PSUI Customer Load'!N37+'PSUI Customer Gen'!N37</f>
        <v>1310.5450000000001</v>
      </c>
      <c r="O37" s="85">
        <f>'E+ PSUI Customer Load'!O37+'PSUI Customer Gen'!O37</f>
        <v>1355.8</v>
      </c>
      <c r="P37" s="85">
        <f>'E+ PSUI Customer Load'!P37+'PSUI Customer Gen'!P37</f>
        <v>1218.2570000000001</v>
      </c>
      <c r="Q37" s="85">
        <f>'E+ PSUI Customer Load'!Q37+'PSUI Customer Gen'!Q37</f>
        <v>1020.015</v>
      </c>
      <c r="R37" s="85">
        <f>'E+ PSUI Customer Load'!R37+'PSUI Customer Gen'!R37</f>
        <v>1346.59</v>
      </c>
      <c r="S37" s="85">
        <f>'E+ PSUI Customer Load'!S37+'PSUI Customer Gen'!S37</f>
        <v>1329.23</v>
      </c>
      <c r="T37" s="85">
        <f>'E+ PSUI Customer Load'!T37+'PSUI Customer Gen'!T37</f>
        <v>1270.68</v>
      </c>
      <c r="U37" s="85">
        <f>'E+ PSUI Customer Load'!U37+'PSUI Customer Gen'!U37</f>
        <v>1221.26</v>
      </c>
      <c r="V37" s="85">
        <f>'E+ PSUI Customer Load'!V37+'PSUI Customer Gen'!V37</f>
        <v>1167.57</v>
      </c>
      <c r="W37" s="85">
        <f>'E+ PSUI Customer Load'!W37+'PSUI Customer Gen'!W37</f>
        <v>1139.8499999999999</v>
      </c>
      <c r="X37" s="85">
        <f>'E+ PSUI Customer Load'!X37+'PSUI Customer Gen'!X37</f>
        <v>1134.98</v>
      </c>
      <c r="Y37" s="85">
        <f>'E+ PSUI Customer Load'!Y37+'PSUI Customer Gen'!Y37</f>
        <v>1125.1400000000001</v>
      </c>
      <c r="Z37" s="85">
        <f>'E+ PSUI Customer Load'!Z37+'PSUI Customer Gen'!Z37</f>
        <v>1086.19</v>
      </c>
      <c r="AA37" s="93">
        <f t="shared" si="0"/>
        <v>1384.15</v>
      </c>
      <c r="AB37" s="84">
        <f t="shared" si="1"/>
        <v>2020</v>
      </c>
      <c r="AC37" s="83">
        <f t="shared" si="2"/>
        <v>12</v>
      </c>
      <c r="AD37" s="83" t="str">
        <f t="shared" si="3"/>
        <v/>
      </c>
      <c r="AE37" s="83" t="str">
        <f t="shared" si="4"/>
        <v/>
      </c>
      <c r="AF37" s="81">
        <f t="shared" si="5"/>
        <v>1384.15</v>
      </c>
      <c r="AG37" s="82" t="str">
        <f t="shared" si="6"/>
        <v>11:00</v>
      </c>
      <c r="AH37" s="81">
        <f t="shared" si="7"/>
        <v>30332.686999999994</v>
      </c>
      <c r="AI37" s="80" t="str">
        <f t="shared" si="8"/>
        <v/>
      </c>
      <c r="AJ37" s="80" t="str">
        <f t="shared" si="9"/>
        <v/>
      </c>
      <c r="AK37" s="80" t="str">
        <f t="shared" si="10"/>
        <v/>
      </c>
      <c r="AL37" s="79" t="str">
        <f t="shared" si="11"/>
        <v/>
      </c>
      <c r="AM37" s="78" t="str">
        <f t="shared" si="12"/>
        <v/>
      </c>
    </row>
    <row r="38" spans="2:39" ht="13.5" thickBot="1">
      <c r="B38" s="86">
        <v>44170</v>
      </c>
      <c r="C38" s="85">
        <f>'E+ PSUI Customer Load'!C38+'PSUI Customer Gen'!C38</f>
        <v>1086.08</v>
      </c>
      <c r="D38" s="85">
        <f>'E+ PSUI Customer Load'!D38+'PSUI Customer Gen'!D38</f>
        <v>1072.82</v>
      </c>
      <c r="E38" s="85">
        <f>'E+ PSUI Customer Load'!E38+'PSUI Customer Gen'!E38</f>
        <v>1080.1400000000001</v>
      </c>
      <c r="F38" s="85">
        <f>'E+ PSUI Customer Load'!F38+'PSUI Customer Gen'!F38</f>
        <v>1090.5999999999999</v>
      </c>
      <c r="G38" s="85">
        <f>'E+ PSUI Customer Load'!G38+'PSUI Customer Gen'!G38</f>
        <v>1097.25</v>
      </c>
      <c r="H38" s="85">
        <f>'E+ PSUI Customer Load'!H38+'PSUI Customer Gen'!H38</f>
        <v>1112.93</v>
      </c>
      <c r="I38" s="85">
        <f>'E+ PSUI Customer Load'!I38+'PSUI Customer Gen'!I38</f>
        <v>1145.03</v>
      </c>
      <c r="J38" s="85">
        <f>'E+ PSUI Customer Load'!J38+'PSUI Customer Gen'!J38</f>
        <v>1192.28</v>
      </c>
      <c r="K38" s="85">
        <f>'E+ PSUI Customer Load'!K38+'PSUI Customer Gen'!K38</f>
        <v>1196.6500000000001</v>
      </c>
      <c r="L38" s="85">
        <f>'E+ PSUI Customer Load'!L38+'PSUI Customer Gen'!L38</f>
        <v>1198.47</v>
      </c>
      <c r="M38" s="85">
        <f>'E+ PSUI Customer Load'!M38+'PSUI Customer Gen'!M38</f>
        <v>1238.47</v>
      </c>
      <c r="N38" s="85">
        <f>'E+ PSUI Customer Load'!N38+'PSUI Customer Gen'!N38</f>
        <v>1228.4000000000001</v>
      </c>
      <c r="O38" s="85">
        <f>'E+ PSUI Customer Load'!O38+'PSUI Customer Gen'!O38</f>
        <v>1213.9000000000001</v>
      </c>
      <c r="P38" s="85">
        <f>'E+ PSUI Customer Load'!P38+'PSUI Customer Gen'!P38</f>
        <v>1223.5</v>
      </c>
      <c r="Q38" s="85">
        <f>'E+ PSUI Customer Load'!Q38+'PSUI Customer Gen'!Q38</f>
        <v>1219.47</v>
      </c>
      <c r="R38" s="85">
        <f>'E+ PSUI Customer Load'!R38+'PSUI Customer Gen'!R38</f>
        <v>1198.3699999999999</v>
      </c>
      <c r="S38" s="85">
        <f>'E+ PSUI Customer Load'!S38+'PSUI Customer Gen'!S38</f>
        <v>1210.79</v>
      </c>
      <c r="T38" s="85">
        <f>'E+ PSUI Customer Load'!T38+'PSUI Customer Gen'!T38</f>
        <v>1191.75</v>
      </c>
      <c r="U38" s="85">
        <f>'E+ PSUI Customer Load'!U38+'PSUI Customer Gen'!U38</f>
        <v>1203.72</v>
      </c>
      <c r="V38" s="85">
        <f>'E+ PSUI Customer Load'!V38+'PSUI Customer Gen'!V38</f>
        <v>1166.31</v>
      </c>
      <c r="W38" s="85">
        <f>'E+ PSUI Customer Load'!W38+'PSUI Customer Gen'!W38</f>
        <v>1168.58</v>
      </c>
      <c r="X38" s="85">
        <f>'E+ PSUI Customer Load'!X38+'PSUI Customer Gen'!X38</f>
        <v>1147.97</v>
      </c>
      <c r="Y38" s="85">
        <f>'E+ PSUI Customer Load'!Y38+'PSUI Customer Gen'!Y38</f>
        <v>1146.43</v>
      </c>
      <c r="Z38" s="85">
        <f>'E+ PSUI Customer Load'!Z38+'PSUI Customer Gen'!Z38</f>
        <v>1125.8800000000001</v>
      </c>
      <c r="AA38" s="93">
        <f t="shared" si="0"/>
        <v>1238.47</v>
      </c>
      <c r="AB38" s="84">
        <f t="shared" si="1"/>
        <v>2020</v>
      </c>
      <c r="AC38" s="83">
        <f t="shared" si="2"/>
        <v>12</v>
      </c>
      <c r="AD38" s="83" t="str">
        <f t="shared" si="3"/>
        <v/>
      </c>
      <c r="AE38" s="83" t="str">
        <f t="shared" si="4"/>
        <v/>
      </c>
      <c r="AF38" s="81">
        <f t="shared" si="5"/>
        <v>1238.47</v>
      </c>
      <c r="AG38" s="82" t="str">
        <f t="shared" si="6"/>
        <v>11:00</v>
      </c>
      <c r="AH38" s="81">
        <f t="shared" si="7"/>
        <v>29194.260000000006</v>
      </c>
      <c r="AI38" s="80" t="str">
        <f t="shared" si="8"/>
        <v/>
      </c>
      <c r="AJ38" s="80" t="str">
        <f t="shared" si="9"/>
        <v/>
      </c>
      <c r="AK38" s="80" t="str">
        <f t="shared" si="10"/>
        <v/>
      </c>
      <c r="AL38" s="79" t="str">
        <f t="shared" si="11"/>
        <v/>
      </c>
      <c r="AM38" s="78" t="str">
        <f t="shared" si="12"/>
        <v/>
      </c>
    </row>
    <row r="39" spans="2:39" ht="13.5" thickBot="1">
      <c r="B39" s="86">
        <v>44171</v>
      </c>
      <c r="C39" s="85">
        <f>'E+ PSUI Customer Load'!C39+'PSUI Customer Gen'!C39</f>
        <v>1127</v>
      </c>
      <c r="D39" s="85">
        <f>'E+ PSUI Customer Load'!D39+'PSUI Customer Gen'!D39</f>
        <v>1099.46</v>
      </c>
      <c r="E39" s="85">
        <f>'E+ PSUI Customer Load'!E39+'PSUI Customer Gen'!E39</f>
        <v>1103.8699999999999</v>
      </c>
      <c r="F39" s="85">
        <f>'E+ PSUI Customer Load'!F39+'PSUI Customer Gen'!F39</f>
        <v>1103.6199999999999</v>
      </c>
      <c r="G39" s="85">
        <f>'E+ PSUI Customer Load'!G39+'PSUI Customer Gen'!G39</f>
        <v>1113.56</v>
      </c>
      <c r="H39" s="85">
        <f>'E+ PSUI Customer Load'!H39+'PSUI Customer Gen'!H39</f>
        <v>1120.8800000000001</v>
      </c>
      <c r="I39" s="85">
        <f>'E+ PSUI Customer Load'!I39+'PSUI Customer Gen'!I39</f>
        <v>1146.46</v>
      </c>
      <c r="J39" s="85">
        <f>'E+ PSUI Customer Load'!J39+'PSUI Customer Gen'!J39</f>
        <v>1199.31</v>
      </c>
      <c r="K39" s="85">
        <f>'E+ PSUI Customer Load'!K39+'PSUI Customer Gen'!K39</f>
        <v>1205.8900000000001</v>
      </c>
      <c r="L39" s="85">
        <f>'E+ PSUI Customer Load'!L39+'PSUI Customer Gen'!L39</f>
        <v>1193.71</v>
      </c>
      <c r="M39" s="85">
        <f>'E+ PSUI Customer Load'!M39+'PSUI Customer Gen'!M39</f>
        <v>1236.24</v>
      </c>
      <c r="N39" s="85">
        <f>'E+ PSUI Customer Load'!N39+'PSUI Customer Gen'!N39</f>
        <v>1213.6600000000001</v>
      </c>
      <c r="O39" s="85">
        <f>'E+ PSUI Customer Load'!O39+'PSUI Customer Gen'!O39</f>
        <v>1184.05</v>
      </c>
      <c r="P39" s="85">
        <f>'E+ PSUI Customer Load'!P39+'PSUI Customer Gen'!P39</f>
        <v>1202.18</v>
      </c>
      <c r="Q39" s="85">
        <f>'E+ PSUI Customer Load'!Q39+'PSUI Customer Gen'!Q39</f>
        <v>1197.04</v>
      </c>
      <c r="R39" s="85">
        <f>'E+ PSUI Customer Load'!R39+'PSUI Customer Gen'!R39</f>
        <v>1177.68</v>
      </c>
      <c r="S39" s="85">
        <f>'E+ PSUI Customer Load'!S39+'PSUI Customer Gen'!S39</f>
        <v>1183</v>
      </c>
      <c r="T39" s="85">
        <f>'E+ PSUI Customer Load'!T39+'PSUI Customer Gen'!T39</f>
        <v>1170.96</v>
      </c>
      <c r="U39" s="85">
        <f>'E+ PSUI Customer Load'!U39+'PSUI Customer Gen'!U39</f>
        <v>1190.8699999999999</v>
      </c>
      <c r="V39" s="85">
        <f>'E+ PSUI Customer Load'!V39+'PSUI Customer Gen'!V39</f>
        <v>1164.9100000000001</v>
      </c>
      <c r="W39" s="85">
        <f>'E+ PSUI Customer Load'!W39+'PSUI Customer Gen'!W39</f>
        <v>1138.06</v>
      </c>
      <c r="X39" s="85">
        <f>'E+ PSUI Customer Load'!X39+'PSUI Customer Gen'!X39</f>
        <v>1141.95</v>
      </c>
      <c r="Y39" s="85">
        <f>'E+ PSUI Customer Load'!Y39+'PSUI Customer Gen'!Y39</f>
        <v>1137.96</v>
      </c>
      <c r="Z39" s="85">
        <f>'E+ PSUI Customer Load'!Z39+'PSUI Customer Gen'!Z39</f>
        <v>1156.26</v>
      </c>
      <c r="AA39" s="93">
        <f t="shared" si="0"/>
        <v>1236.24</v>
      </c>
      <c r="AB39" s="84">
        <f t="shared" si="1"/>
        <v>2020</v>
      </c>
      <c r="AC39" s="83">
        <f t="shared" si="2"/>
        <v>12</v>
      </c>
      <c r="AD39" s="83" t="str">
        <f t="shared" si="3"/>
        <v/>
      </c>
      <c r="AE39" s="83" t="str">
        <f t="shared" si="4"/>
        <v/>
      </c>
      <c r="AF39" s="81">
        <f t="shared" si="5"/>
        <v>1236.24</v>
      </c>
      <c r="AG39" s="82" t="str">
        <f t="shared" si="6"/>
        <v>11:00</v>
      </c>
      <c r="AH39" s="81">
        <f t="shared" si="7"/>
        <v>29144.819999999996</v>
      </c>
      <c r="AI39" s="80" t="str">
        <f t="shared" si="8"/>
        <v/>
      </c>
      <c r="AJ39" s="80" t="str">
        <f t="shared" si="9"/>
        <v/>
      </c>
      <c r="AK39" s="80" t="str">
        <f t="shared" si="10"/>
        <v/>
      </c>
      <c r="AL39" s="79" t="str">
        <f t="shared" si="11"/>
        <v/>
      </c>
      <c r="AM39" s="78" t="str">
        <f t="shared" si="12"/>
        <v/>
      </c>
    </row>
    <row r="40" spans="2:39" ht="13.5" thickBot="1">
      <c r="B40" s="86">
        <v>44172</v>
      </c>
      <c r="C40" s="85">
        <f>'E+ PSUI Customer Load'!C40+'PSUI Customer Gen'!C40</f>
        <v>1158.6400000000001</v>
      </c>
      <c r="D40" s="85">
        <f>'E+ PSUI Customer Load'!D40+'PSUI Customer Gen'!D40</f>
        <v>1145.27</v>
      </c>
      <c r="E40" s="85">
        <f>'E+ PSUI Customer Load'!E40+'PSUI Customer Gen'!E40</f>
        <v>1137.08</v>
      </c>
      <c r="F40" s="85">
        <f>'E+ PSUI Customer Load'!F40+'PSUI Customer Gen'!F40</f>
        <v>1152.45</v>
      </c>
      <c r="G40" s="85">
        <f>'E+ PSUI Customer Load'!G40+'PSUI Customer Gen'!G40</f>
        <v>1207.22</v>
      </c>
      <c r="H40" s="85">
        <f>'E+ PSUI Customer Load'!H40+'PSUI Customer Gen'!H40</f>
        <v>1191.05</v>
      </c>
      <c r="I40" s="85">
        <f>'E+ PSUI Customer Load'!I40+'PSUI Customer Gen'!I40</f>
        <v>1266.69</v>
      </c>
      <c r="J40" s="85">
        <f>'E+ PSUI Customer Load'!J40+'PSUI Customer Gen'!J40</f>
        <v>1340.78</v>
      </c>
      <c r="K40" s="85">
        <f>'E+ PSUI Customer Load'!K40+'PSUI Customer Gen'!K40</f>
        <v>1381.38</v>
      </c>
      <c r="L40" s="85">
        <f>'E+ PSUI Customer Load'!L40+'PSUI Customer Gen'!L40</f>
        <v>1397.27</v>
      </c>
      <c r="M40" s="85">
        <f>'E+ PSUI Customer Load'!M40+'PSUI Customer Gen'!M40</f>
        <v>1380.5070000000001</v>
      </c>
      <c r="N40" s="85">
        <f>'E+ PSUI Customer Load'!N40+'PSUI Customer Gen'!N40</f>
        <v>1394.68</v>
      </c>
      <c r="O40" s="85">
        <f>'E+ PSUI Customer Load'!O40+'PSUI Customer Gen'!O40</f>
        <v>1279.3900000000001</v>
      </c>
      <c r="P40" s="85">
        <f>'E+ PSUI Customer Load'!P40+'PSUI Customer Gen'!P40</f>
        <v>1079.33</v>
      </c>
      <c r="Q40" s="85">
        <f>'E+ PSUI Customer Load'!Q40+'PSUI Customer Gen'!Q40</f>
        <v>1345.809</v>
      </c>
      <c r="R40" s="85">
        <f>'E+ PSUI Customer Load'!R40+'PSUI Customer Gen'!R40</f>
        <v>1003.423</v>
      </c>
      <c r="S40" s="85">
        <f>'E+ PSUI Customer Load'!S40+'PSUI Customer Gen'!S40</f>
        <v>948.37699999999995</v>
      </c>
      <c r="T40" s="85">
        <f>'E+ PSUI Customer Load'!T40+'PSUI Customer Gen'!T40</f>
        <v>1285.5899999999999</v>
      </c>
      <c r="U40" s="85">
        <f>'E+ PSUI Customer Load'!U40+'PSUI Customer Gen'!U40</f>
        <v>1259.72</v>
      </c>
      <c r="V40" s="85">
        <f>'E+ PSUI Customer Load'!V40+'PSUI Customer Gen'!V40</f>
        <v>1207.19</v>
      </c>
      <c r="W40" s="85">
        <f>'E+ PSUI Customer Load'!W40+'PSUI Customer Gen'!W40</f>
        <v>1175.3399999999999</v>
      </c>
      <c r="X40" s="85">
        <f>'E+ PSUI Customer Load'!X40+'PSUI Customer Gen'!X40</f>
        <v>1171.97</v>
      </c>
      <c r="Y40" s="85">
        <f>'E+ PSUI Customer Load'!Y40+'PSUI Customer Gen'!Y40</f>
        <v>1158.5</v>
      </c>
      <c r="Z40" s="85">
        <f>'E+ PSUI Customer Load'!Z40+'PSUI Customer Gen'!Z40</f>
        <v>1136.3800000000001</v>
      </c>
      <c r="AA40" s="93">
        <f t="shared" si="0"/>
        <v>1397.27</v>
      </c>
      <c r="AB40" s="84">
        <f t="shared" si="1"/>
        <v>2020</v>
      </c>
      <c r="AC40" s="83">
        <f t="shared" si="2"/>
        <v>12</v>
      </c>
      <c r="AD40" s="83" t="str">
        <f t="shared" si="3"/>
        <v/>
      </c>
      <c r="AE40" s="83" t="str">
        <f t="shared" si="4"/>
        <v/>
      </c>
      <c r="AF40" s="81">
        <f t="shared" si="5"/>
        <v>1397.27</v>
      </c>
      <c r="AG40" s="82" t="str">
        <f t="shared" si="6"/>
        <v>10:00</v>
      </c>
      <c r="AH40" s="81">
        <f t="shared" si="7"/>
        <v>30601.306000000004</v>
      </c>
      <c r="AI40" s="80" t="str">
        <f t="shared" si="8"/>
        <v/>
      </c>
      <c r="AJ40" s="80" t="str">
        <f t="shared" si="9"/>
        <v/>
      </c>
      <c r="AK40" s="80" t="str">
        <f t="shared" si="10"/>
        <v/>
      </c>
      <c r="AL40" s="79" t="str">
        <f t="shared" si="11"/>
        <v/>
      </c>
      <c r="AM40" s="78" t="str">
        <f t="shared" si="12"/>
        <v/>
      </c>
    </row>
    <row r="41" spans="2:39" ht="13.5" thickBot="1">
      <c r="B41" s="86">
        <v>44173</v>
      </c>
      <c r="C41" s="85">
        <f>'E+ PSUI Customer Load'!C41+'PSUI Customer Gen'!C41</f>
        <v>1145.02</v>
      </c>
      <c r="D41" s="85">
        <f>'E+ PSUI Customer Load'!D41+'PSUI Customer Gen'!D41</f>
        <v>1132.32</v>
      </c>
      <c r="E41" s="85">
        <f>'E+ PSUI Customer Load'!E41+'PSUI Customer Gen'!E41</f>
        <v>1138.3399999999999</v>
      </c>
      <c r="F41" s="85">
        <f>'E+ PSUI Customer Load'!F41+'PSUI Customer Gen'!F41</f>
        <v>1149.26</v>
      </c>
      <c r="G41" s="85">
        <f>'E+ PSUI Customer Load'!G41+'PSUI Customer Gen'!G41</f>
        <v>1164.6600000000001</v>
      </c>
      <c r="H41" s="85">
        <f>'E+ PSUI Customer Load'!H41+'PSUI Customer Gen'!H41</f>
        <v>1191.3599999999999</v>
      </c>
      <c r="I41" s="85">
        <f>'E+ PSUI Customer Load'!I41+'PSUI Customer Gen'!I41</f>
        <v>1262.7</v>
      </c>
      <c r="J41" s="85">
        <f>'E+ PSUI Customer Load'!J41+'PSUI Customer Gen'!J41</f>
        <v>1354.19</v>
      </c>
      <c r="K41" s="85">
        <f>'E+ PSUI Customer Load'!K41+'PSUI Customer Gen'!K41</f>
        <v>1387.16</v>
      </c>
      <c r="L41" s="85">
        <f>'E+ PSUI Customer Load'!L41+'PSUI Customer Gen'!L41</f>
        <v>1401.845</v>
      </c>
      <c r="M41" s="85">
        <f>'E+ PSUI Customer Load'!M41+'PSUI Customer Gen'!M41</f>
        <v>633.029</v>
      </c>
      <c r="N41" s="85">
        <f>'E+ PSUI Customer Load'!N41+'PSUI Customer Gen'!N41</f>
        <v>1417.92</v>
      </c>
      <c r="O41" s="85">
        <f>'E+ PSUI Customer Load'!O41+'PSUI Customer Gen'!O41</f>
        <v>1306.7760000000001</v>
      </c>
      <c r="P41" s="85">
        <f>'E+ PSUI Customer Load'!P41+'PSUI Customer Gen'!P41</f>
        <v>805.46</v>
      </c>
      <c r="Q41" s="85">
        <f>'E+ PSUI Customer Load'!Q41+'PSUI Customer Gen'!Q41</f>
        <v>1357.3</v>
      </c>
      <c r="R41" s="85">
        <f>'E+ PSUI Customer Load'!R41+'PSUI Customer Gen'!R41</f>
        <v>1310.72</v>
      </c>
      <c r="S41" s="85">
        <f>'E+ PSUI Customer Load'!S41+'PSUI Customer Gen'!S41</f>
        <v>1075.1310000000001</v>
      </c>
      <c r="T41" s="85">
        <f>'E+ PSUI Customer Load'!T41+'PSUI Customer Gen'!T41</f>
        <v>824.19500000000005</v>
      </c>
      <c r="U41" s="85">
        <f>'E+ PSUI Customer Load'!U41+'PSUI Customer Gen'!U41</f>
        <v>1248.56</v>
      </c>
      <c r="V41" s="85">
        <f>'E+ PSUI Customer Load'!V41+'PSUI Customer Gen'!V41</f>
        <v>1219.78</v>
      </c>
      <c r="W41" s="85">
        <f>'E+ PSUI Customer Load'!W41+'PSUI Customer Gen'!W41</f>
        <v>1176.18</v>
      </c>
      <c r="X41" s="85">
        <f>'E+ PSUI Customer Load'!X41+'PSUI Customer Gen'!X41</f>
        <v>1166.1600000000001</v>
      </c>
      <c r="Y41" s="85">
        <f>'E+ PSUI Customer Load'!Y41+'PSUI Customer Gen'!Y41</f>
        <v>1159.3800000000001</v>
      </c>
      <c r="Z41" s="85">
        <f>'E+ PSUI Customer Load'!Z41+'PSUI Customer Gen'!Z41</f>
        <v>1126.44</v>
      </c>
      <c r="AA41" s="93">
        <f t="shared" si="0"/>
        <v>1417.92</v>
      </c>
      <c r="AB41" s="84">
        <f t="shared" si="1"/>
        <v>2020</v>
      </c>
      <c r="AC41" s="83">
        <f t="shared" si="2"/>
        <v>12</v>
      </c>
      <c r="AD41" s="83" t="str">
        <f t="shared" si="3"/>
        <v/>
      </c>
      <c r="AE41" s="83" t="str">
        <f t="shared" si="4"/>
        <v/>
      </c>
      <c r="AF41" s="81">
        <f t="shared" si="5"/>
        <v>1417.92</v>
      </c>
      <c r="AG41" s="82" t="str">
        <f t="shared" si="6"/>
        <v>12:00</v>
      </c>
      <c r="AH41" s="81">
        <f t="shared" si="7"/>
        <v>29571.806000000004</v>
      </c>
      <c r="AI41" s="80" t="str">
        <f t="shared" si="8"/>
        <v/>
      </c>
      <c r="AJ41" s="80" t="str">
        <f t="shared" si="9"/>
        <v/>
      </c>
      <c r="AK41" s="80" t="str">
        <f t="shared" si="10"/>
        <v/>
      </c>
      <c r="AL41" s="79" t="str">
        <f t="shared" si="11"/>
        <v/>
      </c>
      <c r="AM41" s="78" t="str">
        <f t="shared" si="12"/>
        <v/>
      </c>
    </row>
    <row r="42" spans="2:39" ht="13.5" thickBot="1">
      <c r="B42" s="86">
        <v>44174</v>
      </c>
      <c r="C42" s="85">
        <f>'E+ PSUI Customer Load'!C42+'PSUI Customer Gen'!C42</f>
        <v>1129.1400000000001</v>
      </c>
      <c r="D42" s="85">
        <f>'E+ PSUI Customer Load'!D42+'PSUI Customer Gen'!D42</f>
        <v>1115.9100000000001</v>
      </c>
      <c r="E42" s="85">
        <f>'E+ PSUI Customer Load'!E42+'PSUI Customer Gen'!E42</f>
        <v>1119.48</v>
      </c>
      <c r="F42" s="85">
        <f>'E+ PSUI Customer Load'!F42+'PSUI Customer Gen'!F42</f>
        <v>1123.92</v>
      </c>
      <c r="G42" s="85">
        <f>'E+ PSUI Customer Load'!G42+'PSUI Customer Gen'!G42</f>
        <v>1150.17</v>
      </c>
      <c r="H42" s="85">
        <f>'E+ PSUI Customer Load'!H42+'PSUI Customer Gen'!H42</f>
        <v>1152.1300000000001</v>
      </c>
      <c r="I42" s="85">
        <f>'E+ PSUI Customer Load'!I42+'PSUI Customer Gen'!I42</f>
        <v>1223.29</v>
      </c>
      <c r="J42" s="85">
        <f>'E+ PSUI Customer Load'!J42+'PSUI Customer Gen'!J42</f>
        <v>1323.67</v>
      </c>
      <c r="K42" s="85">
        <f>'E+ PSUI Customer Load'!K42+'PSUI Customer Gen'!K42</f>
        <v>1367.52</v>
      </c>
      <c r="L42" s="85">
        <f>'E+ PSUI Customer Load'!L42+'PSUI Customer Gen'!L42</f>
        <v>1364.55</v>
      </c>
      <c r="M42" s="85">
        <f>'E+ PSUI Customer Load'!M42+'PSUI Customer Gen'!M42</f>
        <v>1011.22</v>
      </c>
      <c r="N42" s="85">
        <f>'E+ PSUI Customer Load'!N42+'PSUI Customer Gen'!N42</f>
        <v>416.29</v>
      </c>
      <c r="O42" s="85">
        <f>'E+ PSUI Customer Load'!O42+'PSUI Customer Gen'!O42</f>
        <v>432.99</v>
      </c>
      <c r="P42" s="85">
        <f>'E+ PSUI Customer Load'!P42+'PSUI Customer Gen'!P42</f>
        <v>1260.7</v>
      </c>
      <c r="Q42" s="85">
        <f>'E+ PSUI Customer Load'!Q42+'PSUI Customer Gen'!Q42</f>
        <v>1386.42</v>
      </c>
      <c r="R42" s="85">
        <f>'E+ PSUI Customer Load'!R42+'PSUI Customer Gen'!R42</f>
        <v>1393</v>
      </c>
      <c r="S42" s="85">
        <f>'E+ PSUI Customer Load'!S42+'PSUI Customer Gen'!S42</f>
        <v>712.95</v>
      </c>
      <c r="T42" s="85">
        <f>'E+ PSUI Customer Load'!T42+'PSUI Customer Gen'!T42</f>
        <v>1285.06</v>
      </c>
      <c r="U42" s="85">
        <f>'E+ PSUI Customer Load'!U42+'PSUI Customer Gen'!U42</f>
        <v>1233.44</v>
      </c>
      <c r="V42" s="85">
        <f>'E+ PSUI Customer Load'!V42+'PSUI Customer Gen'!V42</f>
        <v>1190.18</v>
      </c>
      <c r="W42" s="85">
        <f>'E+ PSUI Customer Load'!W42+'PSUI Customer Gen'!W42</f>
        <v>1143.94</v>
      </c>
      <c r="X42" s="85">
        <f>'E+ PSUI Customer Load'!X42+'PSUI Customer Gen'!X42</f>
        <v>1141.74</v>
      </c>
      <c r="Y42" s="85">
        <f>'E+ PSUI Customer Load'!Y42+'PSUI Customer Gen'!Y42</f>
        <v>1130.71</v>
      </c>
      <c r="Z42" s="85">
        <f>'E+ PSUI Customer Load'!Z42+'PSUI Customer Gen'!Z42</f>
        <v>1125.78</v>
      </c>
      <c r="AA42" s="93">
        <f t="shared" si="0"/>
        <v>1393</v>
      </c>
      <c r="AB42" s="84">
        <f t="shared" si="1"/>
        <v>2020</v>
      </c>
      <c r="AC42" s="83">
        <f t="shared" si="2"/>
        <v>12</v>
      </c>
      <c r="AD42" s="83" t="str">
        <f t="shared" si="3"/>
        <v/>
      </c>
      <c r="AE42" s="83" t="str">
        <f t="shared" si="4"/>
        <v/>
      </c>
      <c r="AF42" s="81">
        <f t="shared" si="5"/>
        <v>1393</v>
      </c>
      <c r="AG42" s="82" t="str">
        <f t="shared" si="6"/>
        <v>16:00</v>
      </c>
      <c r="AH42" s="81">
        <f t="shared" si="7"/>
        <v>28327.200000000001</v>
      </c>
      <c r="AI42" s="80" t="str">
        <f t="shared" si="8"/>
        <v/>
      </c>
      <c r="AJ42" s="80" t="str">
        <f t="shared" si="9"/>
        <v/>
      </c>
      <c r="AK42" s="80" t="str">
        <f t="shared" si="10"/>
        <v/>
      </c>
      <c r="AL42" s="79" t="str">
        <f t="shared" si="11"/>
        <v/>
      </c>
      <c r="AM42" s="78" t="str">
        <f t="shared" si="12"/>
        <v/>
      </c>
    </row>
    <row r="43" spans="2:39" ht="13.5" thickBot="1">
      <c r="B43" s="86">
        <v>44175</v>
      </c>
      <c r="C43" s="85">
        <f>'E+ PSUI Customer Load'!C43+'PSUI Customer Gen'!C43</f>
        <v>1117.31</v>
      </c>
      <c r="D43" s="85">
        <f>'E+ PSUI Customer Load'!D43+'PSUI Customer Gen'!D43</f>
        <v>1117.3399999999999</v>
      </c>
      <c r="E43" s="85">
        <f>'E+ PSUI Customer Load'!E43+'PSUI Customer Gen'!E43</f>
        <v>1097.8499999999999</v>
      </c>
      <c r="F43" s="85">
        <f>'E+ PSUI Customer Load'!F43+'PSUI Customer Gen'!F43</f>
        <v>1130.6400000000001</v>
      </c>
      <c r="G43" s="85">
        <f>'E+ PSUI Customer Load'!G43+'PSUI Customer Gen'!G43</f>
        <v>1163.82</v>
      </c>
      <c r="H43" s="85">
        <f>'E+ PSUI Customer Load'!H43+'PSUI Customer Gen'!H43</f>
        <v>1166.24</v>
      </c>
      <c r="I43" s="85">
        <f>'E+ PSUI Customer Load'!I43+'PSUI Customer Gen'!I43</f>
        <v>1230.67</v>
      </c>
      <c r="J43" s="85">
        <f>'E+ PSUI Customer Load'!J43+'PSUI Customer Gen'!J43</f>
        <v>1327.06</v>
      </c>
      <c r="K43" s="85">
        <f>'E+ PSUI Customer Load'!K43+'PSUI Customer Gen'!K43</f>
        <v>1353.31</v>
      </c>
      <c r="L43" s="85">
        <f>'E+ PSUI Customer Load'!L43+'PSUI Customer Gen'!L43</f>
        <v>1380.86</v>
      </c>
      <c r="M43" s="85">
        <f>'E+ PSUI Customer Load'!M43+'PSUI Customer Gen'!M43</f>
        <v>1237.98</v>
      </c>
      <c r="N43" s="85">
        <f>'E+ PSUI Customer Load'!N43+'PSUI Customer Gen'!N43</f>
        <v>1099.068</v>
      </c>
      <c r="O43" s="85">
        <f>'E+ PSUI Customer Load'!O43+'PSUI Customer Gen'!O43</f>
        <v>858.31</v>
      </c>
      <c r="P43" s="85">
        <f>'E+ PSUI Customer Load'!P43+'PSUI Customer Gen'!P43</f>
        <v>291.2</v>
      </c>
      <c r="Q43" s="85">
        <f>'E+ PSUI Customer Load'!Q43+'PSUI Customer Gen'!Q43</f>
        <v>282.8</v>
      </c>
      <c r="R43" s="85">
        <f>'E+ PSUI Customer Load'!R43+'PSUI Customer Gen'!R43</f>
        <v>135.35</v>
      </c>
      <c r="S43" s="85">
        <f>'E+ PSUI Customer Load'!S43+'PSUI Customer Gen'!S43</f>
        <v>933.52</v>
      </c>
      <c r="T43" s="85">
        <f>'E+ PSUI Customer Load'!T43+'PSUI Customer Gen'!T43</f>
        <v>1256.6099999999999</v>
      </c>
      <c r="U43" s="85">
        <f>'E+ PSUI Customer Load'!U43+'PSUI Customer Gen'!U43</f>
        <v>1219.1600000000001</v>
      </c>
      <c r="V43" s="85">
        <f>'E+ PSUI Customer Load'!V43+'PSUI Customer Gen'!V43</f>
        <v>1174.5999999999999</v>
      </c>
      <c r="W43" s="85">
        <f>'E+ PSUI Customer Load'!W43+'PSUI Customer Gen'!W43</f>
        <v>1162.1099999999999</v>
      </c>
      <c r="X43" s="85">
        <f>'E+ PSUI Customer Load'!X43+'PSUI Customer Gen'!X43</f>
        <v>1148.52</v>
      </c>
      <c r="Y43" s="85">
        <f>'E+ PSUI Customer Load'!Y43+'PSUI Customer Gen'!Y43</f>
        <v>1138.8</v>
      </c>
      <c r="Z43" s="85">
        <f>'E+ PSUI Customer Load'!Z43+'PSUI Customer Gen'!Z43</f>
        <v>1127.1099999999999</v>
      </c>
      <c r="AA43" s="93">
        <f t="shared" si="0"/>
        <v>1380.86</v>
      </c>
      <c r="AB43" s="84">
        <f t="shared" si="1"/>
        <v>2020</v>
      </c>
      <c r="AC43" s="83">
        <f t="shared" si="2"/>
        <v>12</v>
      </c>
      <c r="AD43" s="83" t="str">
        <f t="shared" si="3"/>
        <v/>
      </c>
      <c r="AE43" s="83" t="str">
        <f t="shared" si="4"/>
        <v/>
      </c>
      <c r="AF43" s="81">
        <f t="shared" si="5"/>
        <v>1380.86</v>
      </c>
      <c r="AG43" s="82" t="str">
        <f t="shared" si="6"/>
        <v>10:00</v>
      </c>
      <c r="AH43" s="81">
        <f t="shared" si="7"/>
        <v>26531.097999999998</v>
      </c>
      <c r="AI43" s="80" t="str">
        <f t="shared" si="8"/>
        <v/>
      </c>
      <c r="AJ43" s="80" t="str">
        <f t="shared" si="9"/>
        <v/>
      </c>
      <c r="AK43" s="80" t="str">
        <f t="shared" si="10"/>
        <v/>
      </c>
      <c r="AL43" s="79" t="str">
        <f t="shared" si="11"/>
        <v/>
      </c>
      <c r="AM43" s="78" t="str">
        <f t="shared" si="12"/>
        <v/>
      </c>
    </row>
    <row r="44" spans="2:39" ht="13.5" thickBot="1">
      <c r="B44" s="86">
        <v>44176</v>
      </c>
      <c r="C44" s="85">
        <f>'E+ PSUI Customer Load'!C44+'PSUI Customer Gen'!C44</f>
        <v>1127.98</v>
      </c>
      <c r="D44" s="85">
        <f>'E+ PSUI Customer Load'!D44+'PSUI Customer Gen'!D44</f>
        <v>1125.74</v>
      </c>
      <c r="E44" s="85">
        <f>'E+ PSUI Customer Load'!E44+'PSUI Customer Gen'!E44</f>
        <v>1121.68</v>
      </c>
      <c r="F44" s="85">
        <f>'E+ PSUI Customer Load'!F44+'PSUI Customer Gen'!F44</f>
        <v>1129.6600000000001</v>
      </c>
      <c r="G44" s="85">
        <f>'E+ PSUI Customer Load'!G44+'PSUI Customer Gen'!G44</f>
        <v>1156.82</v>
      </c>
      <c r="H44" s="85">
        <f>'E+ PSUI Customer Load'!H44+'PSUI Customer Gen'!H44</f>
        <v>1160.29</v>
      </c>
      <c r="I44" s="85">
        <f>'E+ PSUI Customer Load'!I44+'PSUI Customer Gen'!I44</f>
        <v>1227.98</v>
      </c>
      <c r="J44" s="85">
        <f>'E+ PSUI Customer Load'!J44+'PSUI Customer Gen'!J44</f>
        <v>1283.24</v>
      </c>
      <c r="K44" s="85">
        <f>'E+ PSUI Customer Load'!K44+'PSUI Customer Gen'!K44</f>
        <v>1371.34</v>
      </c>
      <c r="L44" s="85">
        <f>'E+ PSUI Customer Load'!L44+'PSUI Customer Gen'!L44</f>
        <v>1352.72</v>
      </c>
      <c r="M44" s="85">
        <f>'E+ PSUI Customer Load'!M44+'PSUI Customer Gen'!M44</f>
        <v>1264.1310000000001</v>
      </c>
      <c r="N44" s="85">
        <f>'E+ PSUI Customer Load'!N44+'PSUI Customer Gen'!N44</f>
        <v>730.71100000000001</v>
      </c>
      <c r="O44" s="85">
        <f>'E+ PSUI Customer Load'!O44+'PSUI Customer Gen'!O44</f>
        <v>892.05</v>
      </c>
      <c r="P44" s="85">
        <f>'E+ PSUI Customer Load'!P44+'PSUI Customer Gen'!P44</f>
        <v>797.09</v>
      </c>
      <c r="Q44" s="85">
        <f>'E+ PSUI Customer Load'!Q44+'PSUI Customer Gen'!Q44</f>
        <v>33.92</v>
      </c>
      <c r="R44" s="85">
        <f>'E+ PSUI Customer Load'!R44+'PSUI Customer Gen'!R44</f>
        <v>1232.7</v>
      </c>
      <c r="S44" s="85">
        <f>'E+ PSUI Customer Load'!S44+'PSUI Customer Gen'!S44</f>
        <v>1304.03</v>
      </c>
      <c r="T44" s="85">
        <f>'E+ PSUI Customer Load'!T44+'PSUI Customer Gen'!T44</f>
        <v>1265.1500000000001</v>
      </c>
      <c r="U44" s="85">
        <f>'E+ PSUI Customer Load'!U44+'PSUI Customer Gen'!U44</f>
        <v>1209.92</v>
      </c>
      <c r="V44" s="85">
        <f>'E+ PSUI Customer Load'!V44+'PSUI Customer Gen'!V44</f>
        <v>1169.04</v>
      </c>
      <c r="W44" s="85">
        <f>'E+ PSUI Customer Load'!W44+'PSUI Customer Gen'!W44</f>
        <v>1124.73</v>
      </c>
      <c r="X44" s="85">
        <f>'E+ PSUI Customer Load'!X44+'PSUI Customer Gen'!X44</f>
        <v>1126.2</v>
      </c>
      <c r="Y44" s="85">
        <f>'E+ PSUI Customer Load'!Y44+'PSUI Customer Gen'!Y44</f>
        <v>1111.43</v>
      </c>
      <c r="Z44" s="85">
        <f>'E+ PSUI Customer Load'!Z44+'PSUI Customer Gen'!Z44</f>
        <v>1083.81</v>
      </c>
      <c r="AA44" s="93">
        <f t="shared" si="0"/>
        <v>1371.34</v>
      </c>
      <c r="AB44" s="84">
        <f t="shared" si="1"/>
        <v>2020</v>
      </c>
      <c r="AC44" s="83">
        <f t="shared" si="2"/>
        <v>12</v>
      </c>
      <c r="AD44" s="83" t="str">
        <f t="shared" si="3"/>
        <v/>
      </c>
      <c r="AE44" s="83" t="str">
        <f t="shared" si="4"/>
        <v/>
      </c>
      <c r="AF44" s="81">
        <f t="shared" si="5"/>
        <v>1371.34</v>
      </c>
      <c r="AG44" s="82" t="str">
        <f t="shared" si="6"/>
        <v>9:00</v>
      </c>
      <c r="AH44" s="81">
        <f t="shared" si="7"/>
        <v>27773.701999999997</v>
      </c>
      <c r="AI44" s="80" t="str">
        <f t="shared" si="8"/>
        <v/>
      </c>
      <c r="AJ44" s="80" t="str">
        <f t="shared" si="9"/>
        <v/>
      </c>
      <c r="AK44" s="80" t="str">
        <f t="shared" si="10"/>
        <v/>
      </c>
      <c r="AL44" s="79" t="str">
        <f t="shared" si="11"/>
        <v/>
      </c>
      <c r="AM44" s="78" t="str">
        <f t="shared" si="12"/>
        <v/>
      </c>
    </row>
    <row r="45" spans="2:39" ht="13.5" thickBot="1">
      <c r="B45" s="86">
        <v>44177</v>
      </c>
      <c r="C45" s="85">
        <f>'E+ PSUI Customer Load'!C45+'PSUI Customer Gen'!C45</f>
        <v>1082.9000000000001</v>
      </c>
      <c r="D45" s="85">
        <f>'E+ PSUI Customer Load'!D45+'PSUI Customer Gen'!D45</f>
        <v>1058.33</v>
      </c>
      <c r="E45" s="85">
        <f>'E+ PSUI Customer Load'!E45+'PSUI Customer Gen'!E45</f>
        <v>1066</v>
      </c>
      <c r="F45" s="85">
        <f>'E+ PSUI Customer Load'!F45+'PSUI Customer Gen'!F45</f>
        <v>1063.06</v>
      </c>
      <c r="G45" s="85">
        <f>'E+ PSUI Customer Load'!G45+'PSUI Customer Gen'!G45</f>
        <v>1074.8800000000001</v>
      </c>
      <c r="H45" s="85">
        <f>'E+ PSUI Customer Load'!H45+'PSUI Customer Gen'!H45</f>
        <v>1084.1300000000001</v>
      </c>
      <c r="I45" s="85">
        <f>'E+ PSUI Customer Load'!I45+'PSUI Customer Gen'!I45</f>
        <v>1115.77</v>
      </c>
      <c r="J45" s="85">
        <f>'E+ PSUI Customer Load'!J45+'PSUI Customer Gen'!J45</f>
        <v>1176.42</v>
      </c>
      <c r="K45" s="85">
        <f>'E+ PSUI Customer Load'!K45+'PSUI Customer Gen'!K45</f>
        <v>1216.32</v>
      </c>
      <c r="L45" s="85">
        <f>'E+ PSUI Customer Load'!L45+'PSUI Customer Gen'!L45</f>
        <v>1200.78</v>
      </c>
      <c r="M45" s="85">
        <f>'E+ PSUI Customer Load'!M45+'PSUI Customer Gen'!M45</f>
        <v>1220.6600000000001</v>
      </c>
      <c r="N45" s="85">
        <f>'E+ PSUI Customer Load'!N45+'PSUI Customer Gen'!N45</f>
        <v>1208.23</v>
      </c>
      <c r="O45" s="85">
        <f>'E+ PSUI Customer Load'!O45+'PSUI Customer Gen'!O45</f>
        <v>1188.32</v>
      </c>
      <c r="P45" s="85">
        <f>'E+ PSUI Customer Load'!P45+'PSUI Customer Gen'!P45</f>
        <v>1197.95</v>
      </c>
      <c r="Q45" s="85">
        <f>'E+ PSUI Customer Load'!Q45+'PSUI Customer Gen'!Q45</f>
        <v>1179.53</v>
      </c>
      <c r="R45" s="85">
        <f>'E+ PSUI Customer Load'!R45+'PSUI Customer Gen'!R45</f>
        <v>1155.81</v>
      </c>
      <c r="S45" s="85">
        <f>'E+ PSUI Customer Load'!S45+'PSUI Customer Gen'!S45</f>
        <v>1147.2</v>
      </c>
      <c r="T45" s="85">
        <f>'E+ PSUI Customer Load'!T45+'PSUI Customer Gen'!T45</f>
        <v>1126.54</v>
      </c>
      <c r="U45" s="85">
        <f>'E+ PSUI Customer Load'!U45+'PSUI Customer Gen'!U45</f>
        <v>1138.27</v>
      </c>
      <c r="V45" s="85">
        <f>'E+ PSUI Customer Load'!V45+'PSUI Customer Gen'!V45</f>
        <v>1106.8399999999999</v>
      </c>
      <c r="W45" s="85">
        <f>'E+ PSUI Customer Load'!W45+'PSUI Customer Gen'!W45</f>
        <v>1097.3599999999999</v>
      </c>
      <c r="X45" s="85">
        <f>'E+ PSUI Customer Load'!X45+'PSUI Customer Gen'!X45</f>
        <v>1099.25</v>
      </c>
      <c r="Y45" s="85">
        <f>'E+ PSUI Customer Load'!Y45+'PSUI Customer Gen'!Y45</f>
        <v>1092.67</v>
      </c>
      <c r="Z45" s="85">
        <f>'E+ PSUI Customer Load'!Z45+'PSUI Customer Gen'!Z45</f>
        <v>1083.1099999999999</v>
      </c>
      <c r="AA45" s="93">
        <f t="shared" si="0"/>
        <v>1220.6600000000001</v>
      </c>
      <c r="AB45" s="84">
        <f t="shared" si="1"/>
        <v>2020</v>
      </c>
      <c r="AC45" s="83">
        <f t="shared" si="2"/>
        <v>12</v>
      </c>
      <c r="AD45" s="83" t="str">
        <f t="shared" si="3"/>
        <v/>
      </c>
      <c r="AE45" s="83" t="str">
        <f t="shared" si="4"/>
        <v/>
      </c>
      <c r="AF45" s="81">
        <f t="shared" si="5"/>
        <v>1220.6600000000001</v>
      </c>
      <c r="AG45" s="82" t="str">
        <f t="shared" si="6"/>
        <v>11:00</v>
      </c>
      <c r="AH45" s="81">
        <f t="shared" si="7"/>
        <v>28400.99</v>
      </c>
      <c r="AI45" s="80" t="str">
        <f t="shared" si="8"/>
        <v/>
      </c>
      <c r="AJ45" s="80" t="str">
        <f t="shared" si="9"/>
        <v/>
      </c>
      <c r="AK45" s="80" t="str">
        <f t="shared" si="10"/>
        <v/>
      </c>
      <c r="AL45" s="79" t="str">
        <f t="shared" si="11"/>
        <v/>
      </c>
      <c r="AM45" s="78" t="str">
        <f t="shared" si="12"/>
        <v/>
      </c>
    </row>
    <row r="46" spans="2:39" ht="13.5" thickBot="1">
      <c r="B46" s="86">
        <v>44178</v>
      </c>
      <c r="C46" s="85">
        <f>'E+ PSUI Customer Load'!C46+'PSUI Customer Gen'!C46</f>
        <v>1084.3699999999999</v>
      </c>
      <c r="D46" s="85">
        <f>'E+ PSUI Customer Load'!D46+'PSUI Customer Gen'!D46</f>
        <v>1070.3699999999999</v>
      </c>
      <c r="E46" s="85">
        <f>'E+ PSUI Customer Load'!E46+'PSUI Customer Gen'!E46</f>
        <v>1081.26</v>
      </c>
      <c r="F46" s="85">
        <f>'E+ PSUI Customer Load'!F46+'PSUI Customer Gen'!F46</f>
        <v>1083.29</v>
      </c>
      <c r="G46" s="85">
        <f>'E+ PSUI Customer Load'!G46+'PSUI Customer Gen'!G46</f>
        <v>1085.95</v>
      </c>
      <c r="H46" s="85">
        <f>'E+ PSUI Customer Load'!H46+'PSUI Customer Gen'!H46</f>
        <v>1088.22</v>
      </c>
      <c r="I46" s="85">
        <f>'E+ PSUI Customer Load'!I46+'PSUI Customer Gen'!I46</f>
        <v>1135.54</v>
      </c>
      <c r="J46" s="85">
        <f>'E+ PSUI Customer Load'!J46+'PSUI Customer Gen'!J46</f>
        <v>1219.58</v>
      </c>
      <c r="K46" s="85">
        <f>'E+ PSUI Customer Load'!K46+'PSUI Customer Gen'!K46</f>
        <v>1234.2</v>
      </c>
      <c r="L46" s="85">
        <f>'E+ PSUI Customer Load'!L46+'PSUI Customer Gen'!L46</f>
        <v>1217.3699999999999</v>
      </c>
      <c r="M46" s="85">
        <f>'E+ PSUI Customer Load'!M46+'PSUI Customer Gen'!M46</f>
        <v>1239.07</v>
      </c>
      <c r="N46" s="85">
        <f>'E+ PSUI Customer Load'!N46+'PSUI Customer Gen'!N46</f>
        <v>1246.25</v>
      </c>
      <c r="O46" s="85">
        <f>'E+ PSUI Customer Load'!O46+'PSUI Customer Gen'!O46</f>
        <v>1214.67</v>
      </c>
      <c r="P46" s="85">
        <f>'E+ PSUI Customer Load'!P46+'PSUI Customer Gen'!P46</f>
        <v>1208.06</v>
      </c>
      <c r="Q46" s="85">
        <f>'E+ PSUI Customer Load'!Q46+'PSUI Customer Gen'!Q46</f>
        <v>1197.18</v>
      </c>
      <c r="R46" s="85">
        <f>'E+ PSUI Customer Load'!R46+'PSUI Customer Gen'!R46</f>
        <v>1186.47</v>
      </c>
      <c r="S46" s="85">
        <f>'E+ PSUI Customer Load'!S46+'PSUI Customer Gen'!S46</f>
        <v>1166.3800000000001</v>
      </c>
      <c r="T46" s="85">
        <f>'E+ PSUI Customer Load'!T46+'PSUI Customer Gen'!T46</f>
        <v>1169.81</v>
      </c>
      <c r="U46" s="85">
        <f>'E+ PSUI Customer Load'!U46+'PSUI Customer Gen'!U46</f>
        <v>1173.0999999999999</v>
      </c>
      <c r="V46" s="85">
        <f>'E+ PSUI Customer Load'!V46+'PSUI Customer Gen'!V46</f>
        <v>1165.22</v>
      </c>
      <c r="W46" s="85">
        <f>'E+ PSUI Customer Load'!W46+'PSUI Customer Gen'!W46</f>
        <v>1130.8499999999999</v>
      </c>
      <c r="X46" s="85">
        <f>'E+ PSUI Customer Load'!X46+'PSUI Customer Gen'!X46</f>
        <v>1122.17</v>
      </c>
      <c r="Y46" s="85">
        <f>'E+ PSUI Customer Load'!Y46+'PSUI Customer Gen'!Y46</f>
        <v>1121.05</v>
      </c>
      <c r="Z46" s="85">
        <f>'E+ PSUI Customer Load'!Z46+'PSUI Customer Gen'!Z46</f>
        <v>1133.1300000000001</v>
      </c>
      <c r="AA46" s="93">
        <f t="shared" si="0"/>
        <v>1246.25</v>
      </c>
      <c r="AB46" s="84">
        <f t="shared" si="1"/>
        <v>2020</v>
      </c>
      <c r="AC46" s="83">
        <f t="shared" si="2"/>
        <v>12</v>
      </c>
      <c r="AD46" s="83" t="str">
        <f t="shared" si="3"/>
        <v/>
      </c>
      <c r="AE46" s="83" t="str">
        <f t="shared" si="4"/>
        <v/>
      </c>
      <c r="AF46" s="81">
        <f t="shared" si="5"/>
        <v>1246.25</v>
      </c>
      <c r="AG46" s="82" t="str">
        <f t="shared" si="6"/>
        <v>12:00</v>
      </c>
      <c r="AH46" s="81">
        <f t="shared" si="7"/>
        <v>29019.810000000005</v>
      </c>
      <c r="AI46" s="80" t="str">
        <f t="shared" si="8"/>
        <v/>
      </c>
      <c r="AJ46" s="80" t="str">
        <f t="shared" si="9"/>
        <v/>
      </c>
      <c r="AK46" s="80" t="str">
        <f t="shared" si="10"/>
        <v/>
      </c>
      <c r="AL46" s="79" t="str">
        <f t="shared" si="11"/>
        <v/>
      </c>
      <c r="AM46" s="78" t="str">
        <f t="shared" si="12"/>
        <v/>
      </c>
    </row>
    <row r="47" spans="2:39" ht="13.5" thickBot="1">
      <c r="B47" s="86">
        <v>44179</v>
      </c>
      <c r="C47" s="85">
        <f>'E+ PSUI Customer Load'!C47+'PSUI Customer Gen'!C47</f>
        <v>1126.58</v>
      </c>
      <c r="D47" s="85">
        <f>'E+ PSUI Customer Load'!D47+'PSUI Customer Gen'!D47</f>
        <v>1110.27</v>
      </c>
      <c r="E47" s="85">
        <f>'E+ PSUI Customer Load'!E47+'PSUI Customer Gen'!E47</f>
        <v>1119.1600000000001</v>
      </c>
      <c r="F47" s="85">
        <f>'E+ PSUI Customer Load'!F47+'PSUI Customer Gen'!F47</f>
        <v>1126.02</v>
      </c>
      <c r="G47" s="85">
        <f>'E+ PSUI Customer Load'!G47+'PSUI Customer Gen'!G47</f>
        <v>1156.93</v>
      </c>
      <c r="H47" s="85">
        <f>'E+ PSUI Customer Load'!H47+'PSUI Customer Gen'!H47</f>
        <v>1166.97</v>
      </c>
      <c r="I47" s="85">
        <f>'E+ PSUI Customer Load'!I47+'PSUI Customer Gen'!I47</f>
        <v>1214.71</v>
      </c>
      <c r="J47" s="85">
        <f>'E+ PSUI Customer Load'!J47+'PSUI Customer Gen'!J47</f>
        <v>1321.78</v>
      </c>
      <c r="K47" s="85">
        <f>'E+ PSUI Customer Load'!K47+'PSUI Customer Gen'!K47</f>
        <v>1350.76</v>
      </c>
      <c r="L47" s="85">
        <f>'E+ PSUI Customer Load'!L47+'PSUI Customer Gen'!L47</f>
        <v>1353.17</v>
      </c>
      <c r="M47" s="85">
        <f>'E+ PSUI Customer Load'!M47+'PSUI Customer Gen'!M47</f>
        <v>1413.44</v>
      </c>
      <c r="N47" s="85">
        <f>'E+ PSUI Customer Load'!N47+'PSUI Customer Gen'!N47</f>
        <v>1421.88</v>
      </c>
      <c r="O47" s="85">
        <f>'E+ PSUI Customer Load'!O47+'PSUI Customer Gen'!O47</f>
        <v>1403.64</v>
      </c>
      <c r="P47" s="85">
        <f>'E+ PSUI Customer Load'!P47+'PSUI Customer Gen'!P47</f>
        <v>1395.31</v>
      </c>
      <c r="Q47" s="85">
        <f>'E+ PSUI Customer Load'!Q47+'PSUI Customer Gen'!Q47</f>
        <v>1383.17</v>
      </c>
      <c r="R47" s="85">
        <f>'E+ PSUI Customer Load'!R47+'PSUI Customer Gen'!R47</f>
        <v>1378.19</v>
      </c>
      <c r="S47" s="85">
        <f>'E+ PSUI Customer Load'!S47+'PSUI Customer Gen'!S47</f>
        <v>1377.5</v>
      </c>
      <c r="T47" s="85">
        <f>'E+ PSUI Customer Load'!T47+'PSUI Customer Gen'!T47</f>
        <v>1327.03</v>
      </c>
      <c r="U47" s="85">
        <f>'E+ PSUI Customer Load'!U47+'PSUI Customer Gen'!U47</f>
        <v>1260.25</v>
      </c>
      <c r="V47" s="85">
        <f>'E+ PSUI Customer Load'!V47+'PSUI Customer Gen'!V47</f>
        <v>557.03</v>
      </c>
      <c r="W47" s="85">
        <f>'E+ PSUI Customer Load'!W47+'PSUI Customer Gen'!W47</f>
        <v>720.42399999999998</v>
      </c>
      <c r="X47" s="85">
        <f>'E+ PSUI Customer Load'!X47+'PSUI Customer Gen'!X47</f>
        <v>746.97</v>
      </c>
      <c r="Y47" s="85">
        <f>'E+ PSUI Customer Load'!Y47+'PSUI Customer Gen'!Y47</f>
        <v>428.86</v>
      </c>
      <c r="Z47" s="85">
        <f>'E+ PSUI Customer Load'!Z47+'PSUI Customer Gen'!Z47</f>
        <v>1.29</v>
      </c>
      <c r="AA47" s="93">
        <f t="shared" si="0"/>
        <v>1421.88</v>
      </c>
      <c r="AB47" s="84">
        <f t="shared" si="1"/>
        <v>2020</v>
      </c>
      <c r="AC47" s="83">
        <f t="shared" si="2"/>
        <v>12</v>
      </c>
      <c r="AD47" s="83" t="str">
        <f t="shared" si="3"/>
        <v/>
      </c>
      <c r="AE47" s="83" t="str">
        <f t="shared" si="4"/>
        <v/>
      </c>
      <c r="AF47" s="81">
        <f t="shared" si="5"/>
        <v>1421.88</v>
      </c>
      <c r="AG47" s="82" t="str">
        <f t="shared" si="6"/>
        <v>12:00</v>
      </c>
      <c r="AH47" s="81">
        <f t="shared" si="7"/>
        <v>28283.214</v>
      </c>
      <c r="AI47" s="80" t="str">
        <f t="shared" si="8"/>
        <v/>
      </c>
      <c r="AJ47" s="80" t="str">
        <f t="shared" si="9"/>
        <v/>
      </c>
      <c r="AK47" s="80" t="str">
        <f t="shared" si="10"/>
        <v/>
      </c>
      <c r="AL47" s="79" t="str">
        <f t="shared" si="11"/>
        <v/>
      </c>
      <c r="AM47" s="78" t="str">
        <f t="shared" si="12"/>
        <v/>
      </c>
    </row>
    <row r="48" spans="2:39" ht="13.5" thickBot="1">
      <c r="B48" s="86">
        <v>44180</v>
      </c>
      <c r="C48" s="85">
        <f>'E+ PSUI Customer Load'!C48+'PSUI Customer Gen'!C48</f>
        <v>0</v>
      </c>
      <c r="D48" s="85">
        <f>'E+ PSUI Customer Load'!D48+'PSUI Customer Gen'!D48</f>
        <v>0</v>
      </c>
      <c r="E48" s="85">
        <f>'E+ PSUI Customer Load'!E48+'PSUI Customer Gen'!E48</f>
        <v>0</v>
      </c>
      <c r="F48" s="85">
        <f>'E+ PSUI Customer Load'!F48+'PSUI Customer Gen'!F48</f>
        <v>105.04</v>
      </c>
      <c r="G48" s="85">
        <f>'E+ PSUI Customer Load'!G48+'PSUI Customer Gen'!G48</f>
        <v>1187.69</v>
      </c>
      <c r="H48" s="85">
        <f>'E+ PSUI Customer Load'!H48+'PSUI Customer Gen'!H48</f>
        <v>1190.77</v>
      </c>
      <c r="I48" s="85">
        <f>'E+ PSUI Customer Load'!I48+'PSUI Customer Gen'!I48</f>
        <v>1230.71</v>
      </c>
      <c r="J48" s="85">
        <f>'E+ PSUI Customer Load'!J48+'PSUI Customer Gen'!J48</f>
        <v>1320.83</v>
      </c>
      <c r="K48" s="85">
        <f>'E+ PSUI Customer Load'!K48+'PSUI Customer Gen'!K48</f>
        <v>1399.16</v>
      </c>
      <c r="L48" s="85">
        <f>'E+ PSUI Customer Load'!L48+'PSUI Customer Gen'!L48</f>
        <v>1427.16</v>
      </c>
      <c r="M48" s="85">
        <f>'E+ PSUI Customer Load'!M48+'PSUI Customer Gen'!M48</f>
        <v>1451.52</v>
      </c>
      <c r="N48" s="85">
        <f>'E+ PSUI Customer Load'!N48+'PSUI Customer Gen'!N48</f>
        <v>1465.63</v>
      </c>
      <c r="O48" s="85">
        <f>'E+ PSUI Customer Load'!O48+'PSUI Customer Gen'!O48</f>
        <v>1429.19</v>
      </c>
      <c r="P48" s="85">
        <f>'E+ PSUI Customer Load'!P48+'PSUI Customer Gen'!P48</f>
        <v>1432.8</v>
      </c>
      <c r="Q48" s="85">
        <f>'E+ PSUI Customer Load'!Q48+'PSUI Customer Gen'!Q48</f>
        <v>1410.15</v>
      </c>
      <c r="R48" s="85">
        <f>'E+ PSUI Customer Load'!R48+'PSUI Customer Gen'!R48</f>
        <v>1401.72</v>
      </c>
      <c r="S48" s="85">
        <f>'E+ PSUI Customer Load'!S48+'PSUI Customer Gen'!S48</f>
        <v>1380.65</v>
      </c>
      <c r="T48" s="85">
        <f>'E+ PSUI Customer Load'!T48+'PSUI Customer Gen'!T48</f>
        <v>1337.07</v>
      </c>
      <c r="U48" s="85">
        <f>'E+ PSUI Customer Load'!U48+'PSUI Customer Gen'!U48</f>
        <v>1286.01</v>
      </c>
      <c r="V48" s="85">
        <f>'E+ PSUI Customer Load'!V48+'PSUI Customer Gen'!V48</f>
        <v>1292.48</v>
      </c>
      <c r="W48" s="85">
        <f>'E+ PSUI Customer Load'!W48+'PSUI Customer Gen'!W48</f>
        <v>1250.9000000000001</v>
      </c>
      <c r="X48" s="85">
        <f>'E+ PSUI Customer Load'!X48+'PSUI Customer Gen'!X48</f>
        <v>1229.69</v>
      </c>
      <c r="Y48" s="85">
        <f>'E+ PSUI Customer Load'!Y48+'PSUI Customer Gen'!Y48</f>
        <v>1231.4100000000001</v>
      </c>
      <c r="Z48" s="85">
        <f>'E+ PSUI Customer Load'!Z48+'PSUI Customer Gen'!Z48</f>
        <v>1209.53</v>
      </c>
      <c r="AA48" s="93">
        <f t="shared" si="0"/>
        <v>1465.63</v>
      </c>
      <c r="AB48" s="84">
        <f t="shared" si="1"/>
        <v>2020</v>
      </c>
      <c r="AC48" s="83">
        <f t="shared" si="2"/>
        <v>12</v>
      </c>
      <c r="AD48" s="83" t="str">
        <f t="shared" si="3"/>
        <v/>
      </c>
      <c r="AE48" s="83" t="str">
        <f t="shared" si="4"/>
        <v/>
      </c>
      <c r="AF48" s="81">
        <f t="shared" si="5"/>
        <v>1465.63</v>
      </c>
      <c r="AG48" s="82" t="str">
        <f t="shared" si="6"/>
        <v>12:00</v>
      </c>
      <c r="AH48" s="81">
        <f t="shared" si="7"/>
        <v>28135.739999999998</v>
      </c>
      <c r="AI48" s="80" t="str">
        <f t="shared" si="8"/>
        <v/>
      </c>
      <c r="AJ48" s="80" t="str">
        <f t="shared" si="9"/>
        <v/>
      </c>
      <c r="AK48" s="80" t="str">
        <f t="shared" si="10"/>
        <v/>
      </c>
      <c r="AL48" s="79" t="str">
        <f t="shared" si="11"/>
        <v/>
      </c>
      <c r="AM48" s="78" t="str">
        <f t="shared" si="12"/>
        <v/>
      </c>
    </row>
    <row r="49" spans="2:39" ht="13.5" thickBot="1">
      <c r="B49" s="86">
        <v>44181</v>
      </c>
      <c r="C49" s="85">
        <f>'E+ PSUI Customer Load'!C49+'PSUI Customer Gen'!C49</f>
        <v>1208.4100000000001</v>
      </c>
      <c r="D49" s="85">
        <f>'E+ PSUI Customer Load'!D49+'PSUI Customer Gen'!D49</f>
        <v>1200.92</v>
      </c>
      <c r="E49" s="85">
        <f>'E+ PSUI Customer Load'!E49+'PSUI Customer Gen'!E49</f>
        <v>1193.6400000000001</v>
      </c>
      <c r="F49" s="85">
        <f>'E+ PSUI Customer Load'!F49+'PSUI Customer Gen'!F49</f>
        <v>1215.1300000000001</v>
      </c>
      <c r="G49" s="85">
        <f>'E+ PSUI Customer Load'!G49+'PSUI Customer Gen'!G49</f>
        <v>1243.97</v>
      </c>
      <c r="H49" s="85">
        <f>'E+ PSUI Customer Load'!H49+'PSUI Customer Gen'!H49</f>
        <v>1244.3599999999999</v>
      </c>
      <c r="I49" s="85">
        <f>'E+ PSUI Customer Load'!I49+'PSUI Customer Gen'!I49</f>
        <v>1306.73</v>
      </c>
      <c r="J49" s="85">
        <f>'E+ PSUI Customer Load'!J49+'PSUI Customer Gen'!J49</f>
        <v>1398.99</v>
      </c>
      <c r="K49" s="85">
        <f>'E+ PSUI Customer Load'!K49+'PSUI Customer Gen'!K49</f>
        <v>1468.57</v>
      </c>
      <c r="L49" s="85">
        <f>'E+ PSUI Customer Load'!L49+'PSUI Customer Gen'!L49</f>
        <v>1465.59</v>
      </c>
      <c r="M49" s="85">
        <f>'E+ PSUI Customer Load'!M49+'PSUI Customer Gen'!M49</f>
        <v>1486.98</v>
      </c>
      <c r="N49" s="85">
        <f>'E+ PSUI Customer Load'!N49+'PSUI Customer Gen'!N49</f>
        <v>1486.24</v>
      </c>
      <c r="O49" s="85">
        <f>'E+ PSUI Customer Load'!O49+'PSUI Customer Gen'!O49</f>
        <v>1451.63</v>
      </c>
      <c r="P49" s="85">
        <f>'E+ PSUI Customer Load'!P49+'PSUI Customer Gen'!P49</f>
        <v>1442.25</v>
      </c>
      <c r="Q49" s="85">
        <f>'E+ PSUI Customer Load'!Q49+'PSUI Customer Gen'!Q49</f>
        <v>1434.86</v>
      </c>
      <c r="R49" s="85">
        <f>'E+ PSUI Customer Load'!R49+'PSUI Customer Gen'!R49</f>
        <v>1435</v>
      </c>
      <c r="S49" s="85">
        <f>'E+ PSUI Customer Load'!S49+'PSUI Customer Gen'!S49</f>
        <v>1408.16</v>
      </c>
      <c r="T49" s="85">
        <f>'E+ PSUI Customer Load'!T49+'PSUI Customer Gen'!T49</f>
        <v>1391.53</v>
      </c>
      <c r="U49" s="85">
        <f>'E+ PSUI Customer Load'!U49+'PSUI Customer Gen'!U49</f>
        <v>1322.27</v>
      </c>
      <c r="V49" s="85">
        <f>'E+ PSUI Customer Load'!V49+'PSUI Customer Gen'!V49</f>
        <v>1306.0999999999999</v>
      </c>
      <c r="W49" s="85">
        <f>'E+ PSUI Customer Load'!W49+'PSUI Customer Gen'!W49</f>
        <v>1268.0899999999999</v>
      </c>
      <c r="X49" s="85">
        <f>'E+ PSUI Customer Load'!X49+'PSUI Customer Gen'!X49</f>
        <v>1249.53</v>
      </c>
      <c r="Y49" s="85">
        <f>'E+ PSUI Customer Load'!Y49+'PSUI Customer Gen'!Y49</f>
        <v>1240.82</v>
      </c>
      <c r="Z49" s="85">
        <f>'E+ PSUI Customer Load'!Z49+'PSUI Customer Gen'!Z49</f>
        <v>1217.8599999999999</v>
      </c>
      <c r="AA49" s="93">
        <f t="shared" si="0"/>
        <v>1486.98</v>
      </c>
      <c r="AB49" s="84">
        <f t="shared" si="1"/>
        <v>2020</v>
      </c>
      <c r="AC49" s="83">
        <f t="shared" si="2"/>
        <v>12</v>
      </c>
      <c r="AD49" s="83" t="str">
        <f t="shared" si="3"/>
        <v/>
      </c>
      <c r="AE49" s="83" t="str">
        <f t="shared" si="4"/>
        <v/>
      </c>
      <c r="AF49" s="81">
        <f t="shared" si="5"/>
        <v>1486.98</v>
      </c>
      <c r="AG49" s="82" t="str">
        <f t="shared" si="6"/>
        <v>11:00</v>
      </c>
      <c r="AH49" s="81">
        <f t="shared" si="7"/>
        <v>33574.61</v>
      </c>
      <c r="AI49" s="80" t="str">
        <f t="shared" si="8"/>
        <v/>
      </c>
      <c r="AJ49" s="80" t="str">
        <f t="shared" si="9"/>
        <v/>
      </c>
      <c r="AK49" s="80" t="str">
        <f t="shared" si="10"/>
        <v/>
      </c>
      <c r="AL49" s="79" t="str">
        <f t="shared" si="11"/>
        <v/>
      </c>
      <c r="AM49" s="78" t="str">
        <f t="shared" si="12"/>
        <v/>
      </c>
    </row>
    <row r="50" spans="2:39" ht="13.5" thickBot="1">
      <c r="B50" s="86">
        <v>44182</v>
      </c>
      <c r="C50" s="85">
        <f>'E+ PSUI Customer Load'!C50+'PSUI Customer Gen'!C50</f>
        <v>1227.42</v>
      </c>
      <c r="D50" s="85">
        <f>'E+ PSUI Customer Load'!D50+'PSUI Customer Gen'!D50</f>
        <v>1209.8499999999999</v>
      </c>
      <c r="E50" s="85">
        <f>'E+ PSUI Customer Load'!E50+'PSUI Customer Gen'!E50</f>
        <v>1216.53</v>
      </c>
      <c r="F50" s="85">
        <f>'E+ PSUI Customer Load'!F50+'PSUI Customer Gen'!F50</f>
        <v>1214.29</v>
      </c>
      <c r="G50" s="85">
        <f>'E+ PSUI Customer Load'!G50+'PSUI Customer Gen'!G50</f>
        <v>1255.17</v>
      </c>
      <c r="H50" s="85">
        <f>'E+ PSUI Customer Load'!H50+'PSUI Customer Gen'!H50</f>
        <v>1257.3399999999999</v>
      </c>
      <c r="I50" s="85">
        <f>'E+ PSUI Customer Load'!I50+'PSUI Customer Gen'!I50</f>
        <v>1298.78</v>
      </c>
      <c r="J50" s="85">
        <f>'E+ PSUI Customer Load'!J50+'PSUI Customer Gen'!J50</f>
        <v>1392.79</v>
      </c>
      <c r="K50" s="85">
        <f>'E+ PSUI Customer Load'!K50+'PSUI Customer Gen'!K50</f>
        <v>1424.19</v>
      </c>
      <c r="L50" s="85">
        <f>'E+ PSUI Customer Load'!L50+'PSUI Customer Gen'!L50</f>
        <v>1423.77</v>
      </c>
      <c r="M50" s="85">
        <f>'E+ PSUI Customer Load'!M50+'PSUI Customer Gen'!M50</f>
        <v>1447.67</v>
      </c>
      <c r="N50" s="85">
        <f>'E+ PSUI Customer Load'!N50+'PSUI Customer Gen'!N50</f>
        <v>1474.59</v>
      </c>
      <c r="O50" s="85">
        <f>'E+ PSUI Customer Load'!O50+'PSUI Customer Gen'!O50</f>
        <v>1441.9</v>
      </c>
      <c r="P50" s="85">
        <f>'E+ PSUI Customer Load'!P50+'PSUI Customer Gen'!P50</f>
        <v>1437.35</v>
      </c>
      <c r="Q50" s="85">
        <f>'E+ PSUI Customer Load'!Q50+'PSUI Customer Gen'!Q50</f>
        <v>1428.77</v>
      </c>
      <c r="R50" s="85">
        <f>'E+ PSUI Customer Load'!R50+'PSUI Customer Gen'!R50</f>
        <v>1416.14</v>
      </c>
      <c r="S50" s="85">
        <f>'E+ PSUI Customer Load'!S50+'PSUI Customer Gen'!S50</f>
        <v>1408.09</v>
      </c>
      <c r="T50" s="85">
        <f>'E+ PSUI Customer Load'!T50+'PSUI Customer Gen'!T50</f>
        <v>1349.64</v>
      </c>
      <c r="U50" s="85">
        <f>'E+ PSUI Customer Load'!U50+'PSUI Customer Gen'!U50</f>
        <v>1317.68</v>
      </c>
      <c r="V50" s="85">
        <f>'E+ PSUI Customer Load'!V50+'PSUI Customer Gen'!V50</f>
        <v>1267.5999999999999</v>
      </c>
      <c r="W50" s="85">
        <f>'E+ PSUI Customer Load'!W50+'PSUI Customer Gen'!W50</f>
        <v>1248.1400000000001</v>
      </c>
      <c r="X50" s="85">
        <f>'E+ PSUI Customer Load'!X50+'PSUI Customer Gen'!X50</f>
        <v>1232.28</v>
      </c>
      <c r="Y50" s="85">
        <f>'E+ PSUI Customer Load'!Y50+'PSUI Customer Gen'!Y50</f>
        <v>1222.48</v>
      </c>
      <c r="Z50" s="85">
        <f>'E+ PSUI Customer Load'!Z50+'PSUI Customer Gen'!Z50</f>
        <v>1205.3699999999999</v>
      </c>
      <c r="AA50" s="93">
        <f t="shared" si="0"/>
        <v>1474.59</v>
      </c>
      <c r="AB50" s="84">
        <f t="shared" si="1"/>
        <v>2020</v>
      </c>
      <c r="AC50" s="83">
        <f t="shared" si="2"/>
        <v>12</v>
      </c>
      <c r="AD50" s="83" t="str">
        <f t="shared" si="3"/>
        <v/>
      </c>
      <c r="AE50" s="83" t="str">
        <f t="shared" si="4"/>
        <v/>
      </c>
      <c r="AF50" s="81">
        <f t="shared" si="5"/>
        <v>1474.59</v>
      </c>
      <c r="AG50" s="82" t="str">
        <f t="shared" si="6"/>
        <v>12:00</v>
      </c>
      <c r="AH50" s="81">
        <f t="shared" si="7"/>
        <v>33292.42</v>
      </c>
      <c r="AI50" s="80" t="str">
        <f t="shared" si="8"/>
        <v/>
      </c>
      <c r="AJ50" s="80" t="str">
        <f t="shared" si="9"/>
        <v/>
      </c>
      <c r="AK50" s="80" t="str">
        <f t="shared" si="10"/>
        <v/>
      </c>
      <c r="AL50" s="79" t="str">
        <f t="shared" si="11"/>
        <v/>
      </c>
      <c r="AM50" s="78" t="str">
        <f t="shared" si="12"/>
        <v/>
      </c>
    </row>
    <row r="51" spans="2:39" ht="13.5" thickBot="1">
      <c r="B51" s="86">
        <v>44183</v>
      </c>
      <c r="C51" s="85">
        <f>'E+ PSUI Customer Load'!C51+'PSUI Customer Gen'!C51</f>
        <v>1197.28</v>
      </c>
      <c r="D51" s="85">
        <f>'E+ PSUI Customer Load'!D51+'PSUI Customer Gen'!D51</f>
        <v>1155.42</v>
      </c>
      <c r="E51" s="85">
        <f>'E+ PSUI Customer Load'!E51+'PSUI Customer Gen'!E51</f>
        <v>1054.8</v>
      </c>
      <c r="F51" s="85">
        <f>'E+ PSUI Customer Load'!F51+'PSUI Customer Gen'!F51</f>
        <v>1048.95</v>
      </c>
      <c r="G51" s="85">
        <f>'E+ PSUI Customer Load'!G51+'PSUI Customer Gen'!G51</f>
        <v>1074.8499999999999</v>
      </c>
      <c r="H51" s="85">
        <f>'E+ PSUI Customer Load'!H51+'PSUI Customer Gen'!H51</f>
        <v>1139.5</v>
      </c>
      <c r="I51" s="85">
        <f>'E+ PSUI Customer Load'!I51+'PSUI Customer Gen'!I51</f>
        <v>1294.8599999999999</v>
      </c>
      <c r="J51" s="85">
        <f>'E+ PSUI Customer Load'!J51+'PSUI Customer Gen'!J51</f>
        <v>1378.37</v>
      </c>
      <c r="K51" s="85">
        <f>'E+ PSUI Customer Load'!K51+'PSUI Customer Gen'!K51</f>
        <v>1400.42</v>
      </c>
      <c r="L51" s="85">
        <f>'E+ PSUI Customer Load'!L51+'PSUI Customer Gen'!L51</f>
        <v>1407</v>
      </c>
      <c r="M51" s="85">
        <f>'E+ PSUI Customer Load'!M51+'PSUI Customer Gen'!M51</f>
        <v>1418.48</v>
      </c>
      <c r="N51" s="85">
        <f>'E+ PSUI Customer Load'!N51+'PSUI Customer Gen'!N51</f>
        <v>1424.88</v>
      </c>
      <c r="O51" s="85">
        <f>'E+ PSUI Customer Load'!O51+'PSUI Customer Gen'!O51</f>
        <v>1382.22</v>
      </c>
      <c r="P51" s="85">
        <f>'E+ PSUI Customer Load'!P51+'PSUI Customer Gen'!P51</f>
        <v>1380.82</v>
      </c>
      <c r="Q51" s="85">
        <f>'E+ PSUI Customer Load'!Q51+'PSUI Customer Gen'!Q51</f>
        <v>1379.49</v>
      </c>
      <c r="R51" s="85">
        <f>'E+ PSUI Customer Load'!R51+'PSUI Customer Gen'!R51</f>
        <v>1358.49</v>
      </c>
      <c r="S51" s="85">
        <f>'E+ PSUI Customer Load'!S51+'PSUI Customer Gen'!S51</f>
        <v>1345.61</v>
      </c>
      <c r="T51" s="85">
        <f>'E+ PSUI Customer Load'!T51+'PSUI Customer Gen'!T51</f>
        <v>1329.82</v>
      </c>
      <c r="U51" s="85">
        <f>'E+ PSUI Customer Load'!U51+'PSUI Customer Gen'!U51</f>
        <v>1266.51</v>
      </c>
      <c r="V51" s="85">
        <f>'E+ PSUI Customer Load'!V51+'PSUI Customer Gen'!V51</f>
        <v>1255.3800000000001</v>
      </c>
      <c r="W51" s="85">
        <f>'E+ PSUI Customer Load'!W51+'PSUI Customer Gen'!W51</f>
        <v>1220.9100000000001</v>
      </c>
      <c r="X51" s="85">
        <f>'E+ PSUI Customer Load'!X51+'PSUI Customer Gen'!X51</f>
        <v>1197.95</v>
      </c>
      <c r="Y51" s="85">
        <f>'E+ PSUI Customer Load'!Y51+'PSUI Customer Gen'!Y51</f>
        <v>1184.58</v>
      </c>
      <c r="Z51" s="85">
        <f>'E+ PSUI Customer Load'!Z51+'PSUI Customer Gen'!Z51</f>
        <v>1155.8399999999999</v>
      </c>
      <c r="AA51" s="93">
        <f t="shared" si="0"/>
        <v>1424.88</v>
      </c>
      <c r="AB51" s="84">
        <f t="shared" si="1"/>
        <v>2020</v>
      </c>
      <c r="AC51" s="83">
        <f t="shared" si="2"/>
        <v>12</v>
      </c>
      <c r="AD51" s="83" t="str">
        <f t="shared" si="3"/>
        <v/>
      </c>
      <c r="AE51" s="83" t="str">
        <f t="shared" si="4"/>
        <v/>
      </c>
      <c r="AF51" s="81">
        <f t="shared" si="5"/>
        <v>1424.88</v>
      </c>
      <c r="AG51" s="82" t="str">
        <f t="shared" si="6"/>
        <v>12:00</v>
      </c>
      <c r="AH51" s="81">
        <f t="shared" si="7"/>
        <v>31877.310000000005</v>
      </c>
      <c r="AI51" s="80" t="str">
        <f t="shared" si="8"/>
        <v/>
      </c>
      <c r="AJ51" s="80" t="str">
        <f t="shared" si="9"/>
        <v/>
      </c>
      <c r="AK51" s="80" t="str">
        <f t="shared" si="10"/>
        <v/>
      </c>
      <c r="AL51" s="79" t="str">
        <f t="shared" si="11"/>
        <v/>
      </c>
      <c r="AM51" s="78" t="str">
        <f t="shared" si="12"/>
        <v/>
      </c>
    </row>
    <row r="52" spans="2:39" ht="13.5" thickBot="1">
      <c r="B52" s="86">
        <v>44184</v>
      </c>
      <c r="C52" s="85">
        <f>'E+ PSUI Customer Load'!C52+'PSUI Customer Gen'!C52</f>
        <v>1155.5999999999999</v>
      </c>
      <c r="D52" s="85">
        <f>'E+ PSUI Customer Load'!D52+'PSUI Customer Gen'!D52</f>
        <v>1136.8699999999999</v>
      </c>
      <c r="E52" s="85">
        <f>'E+ PSUI Customer Load'!E52+'PSUI Customer Gen'!E52</f>
        <v>1144.26</v>
      </c>
      <c r="F52" s="85">
        <f>'E+ PSUI Customer Load'!F52+'PSUI Customer Gen'!F52</f>
        <v>1124.6500000000001</v>
      </c>
      <c r="G52" s="85">
        <f>'E+ PSUI Customer Load'!G52+'PSUI Customer Gen'!G52</f>
        <v>1152.6600000000001</v>
      </c>
      <c r="H52" s="85">
        <f>'E+ PSUI Customer Load'!H52+'PSUI Customer Gen'!H52</f>
        <v>1143.17</v>
      </c>
      <c r="I52" s="85">
        <f>'E+ PSUI Customer Load'!I52+'PSUI Customer Gen'!I52</f>
        <v>1165.71</v>
      </c>
      <c r="J52" s="85">
        <f>'E+ PSUI Customer Load'!J52+'PSUI Customer Gen'!J52</f>
        <v>1224.06</v>
      </c>
      <c r="K52" s="85">
        <f>'E+ PSUI Customer Load'!K52+'PSUI Customer Gen'!K52</f>
        <v>1246.42</v>
      </c>
      <c r="L52" s="85">
        <f>'E+ PSUI Customer Load'!L52+'PSUI Customer Gen'!L52</f>
        <v>1249.71</v>
      </c>
      <c r="M52" s="85">
        <f>'E+ PSUI Customer Load'!M52+'PSUI Customer Gen'!M52</f>
        <v>1275.79</v>
      </c>
      <c r="N52" s="85">
        <f>'E+ PSUI Customer Load'!N52+'PSUI Customer Gen'!N52</f>
        <v>1283.28</v>
      </c>
      <c r="O52" s="85">
        <f>'E+ PSUI Customer Load'!O52+'PSUI Customer Gen'!O52</f>
        <v>1237.6400000000001</v>
      </c>
      <c r="P52" s="85">
        <f>'E+ PSUI Customer Load'!P52+'PSUI Customer Gen'!P52</f>
        <v>1259.6500000000001</v>
      </c>
      <c r="Q52" s="85">
        <f>'E+ PSUI Customer Load'!Q52+'PSUI Customer Gen'!Q52</f>
        <v>1254.26</v>
      </c>
      <c r="R52" s="85">
        <f>'E+ PSUI Customer Load'!R52+'PSUI Customer Gen'!R52</f>
        <v>1217.3399999999999</v>
      </c>
      <c r="S52" s="85">
        <f>'E+ PSUI Customer Load'!S52+'PSUI Customer Gen'!S52</f>
        <v>1250.3399999999999</v>
      </c>
      <c r="T52" s="85">
        <f>'E+ PSUI Customer Load'!T52+'PSUI Customer Gen'!T52</f>
        <v>1212.68</v>
      </c>
      <c r="U52" s="85">
        <f>'E+ PSUI Customer Load'!U52+'PSUI Customer Gen'!U52</f>
        <v>1233.93</v>
      </c>
      <c r="V52" s="85">
        <f>'E+ PSUI Customer Load'!V52+'PSUI Customer Gen'!V52</f>
        <v>1203.96</v>
      </c>
      <c r="W52" s="85">
        <f>'E+ PSUI Customer Load'!W52+'PSUI Customer Gen'!W52</f>
        <v>1169.18</v>
      </c>
      <c r="X52" s="85">
        <f>'E+ PSUI Customer Load'!X52+'PSUI Customer Gen'!X52</f>
        <v>1162.8</v>
      </c>
      <c r="Y52" s="85">
        <f>'E+ PSUI Customer Load'!Y52+'PSUI Customer Gen'!Y52</f>
        <v>1146.53</v>
      </c>
      <c r="Z52" s="85">
        <f>'E+ PSUI Customer Load'!Z52+'PSUI Customer Gen'!Z52</f>
        <v>1146.01</v>
      </c>
      <c r="AA52" s="93">
        <f t="shared" si="0"/>
        <v>1283.28</v>
      </c>
      <c r="AB52" s="84">
        <f t="shared" si="1"/>
        <v>2020</v>
      </c>
      <c r="AC52" s="83">
        <f t="shared" si="2"/>
        <v>12</v>
      </c>
      <c r="AD52" s="83" t="str">
        <f t="shared" si="3"/>
        <v/>
      </c>
      <c r="AE52" s="83" t="str">
        <f t="shared" si="4"/>
        <v/>
      </c>
      <c r="AF52" s="81">
        <f t="shared" si="5"/>
        <v>1283.28</v>
      </c>
      <c r="AG52" s="82" t="str">
        <f t="shared" si="6"/>
        <v>12:00</v>
      </c>
      <c r="AH52" s="81">
        <f t="shared" si="7"/>
        <v>30079.779999999995</v>
      </c>
      <c r="AI52" s="80" t="str">
        <f t="shared" si="8"/>
        <v/>
      </c>
      <c r="AJ52" s="80" t="str">
        <f t="shared" si="9"/>
        <v/>
      </c>
      <c r="AK52" s="80" t="str">
        <f t="shared" si="10"/>
        <v/>
      </c>
      <c r="AL52" s="79" t="str">
        <f t="shared" si="11"/>
        <v/>
      </c>
      <c r="AM52" s="78" t="str">
        <f t="shared" si="12"/>
        <v/>
      </c>
    </row>
    <row r="53" spans="2:39" ht="13.5" thickBot="1">
      <c r="B53" s="86">
        <v>44185</v>
      </c>
      <c r="C53" s="85">
        <f>'E+ PSUI Customer Load'!C53+'PSUI Customer Gen'!C53</f>
        <v>1126.51</v>
      </c>
      <c r="D53" s="85">
        <f>'E+ PSUI Customer Load'!D53+'PSUI Customer Gen'!D53</f>
        <v>1131.24</v>
      </c>
      <c r="E53" s="85">
        <f>'E+ PSUI Customer Load'!E53+'PSUI Customer Gen'!E53</f>
        <v>1117.03</v>
      </c>
      <c r="F53" s="85">
        <f>'E+ PSUI Customer Load'!F53+'PSUI Customer Gen'!F53</f>
        <v>1126.79</v>
      </c>
      <c r="G53" s="85">
        <f>'E+ PSUI Customer Load'!G53+'PSUI Customer Gen'!G53</f>
        <v>1132.6400000000001</v>
      </c>
      <c r="H53" s="85">
        <f>'E+ PSUI Customer Load'!H53+'PSUI Customer Gen'!H53</f>
        <v>1103.76</v>
      </c>
      <c r="I53" s="85">
        <f>'E+ PSUI Customer Load'!I53+'PSUI Customer Gen'!I53</f>
        <v>1143.42</v>
      </c>
      <c r="J53" s="85">
        <f>'E+ PSUI Customer Load'!J53+'PSUI Customer Gen'!J53</f>
        <v>1204.21</v>
      </c>
      <c r="K53" s="85">
        <f>'E+ PSUI Customer Load'!K53+'PSUI Customer Gen'!K53</f>
        <v>1219.8900000000001</v>
      </c>
      <c r="L53" s="85">
        <f>'E+ PSUI Customer Load'!L53+'PSUI Customer Gen'!L53</f>
        <v>1225.49</v>
      </c>
      <c r="M53" s="85">
        <f>'E+ PSUI Customer Load'!M53+'PSUI Customer Gen'!M53</f>
        <v>1225.3900000000001</v>
      </c>
      <c r="N53" s="85">
        <f>'E+ PSUI Customer Load'!N53+'PSUI Customer Gen'!N53</f>
        <v>1251.18</v>
      </c>
      <c r="O53" s="85">
        <f>'E+ PSUI Customer Load'!O53+'PSUI Customer Gen'!O53</f>
        <v>1202.8499999999999</v>
      </c>
      <c r="P53" s="85">
        <f>'E+ PSUI Customer Load'!P53+'PSUI Customer Gen'!P53</f>
        <v>1213.5899999999999</v>
      </c>
      <c r="Q53" s="85">
        <f>'E+ PSUI Customer Load'!Q53+'PSUI Customer Gen'!Q53</f>
        <v>1195.3599999999999</v>
      </c>
      <c r="R53" s="85">
        <f>'E+ PSUI Customer Load'!R53+'PSUI Customer Gen'!R53</f>
        <v>1174.95</v>
      </c>
      <c r="S53" s="85">
        <f>'E+ PSUI Customer Load'!S53+'PSUI Customer Gen'!S53</f>
        <v>1188.01</v>
      </c>
      <c r="T53" s="85">
        <f>'E+ PSUI Customer Load'!T53+'PSUI Customer Gen'!T53</f>
        <v>1170.8599999999999</v>
      </c>
      <c r="U53" s="85">
        <f>'E+ PSUI Customer Load'!U53+'PSUI Customer Gen'!U53</f>
        <v>1183.81</v>
      </c>
      <c r="V53" s="85">
        <f>'E+ PSUI Customer Load'!V53+'PSUI Customer Gen'!V53</f>
        <v>1154.3699999999999</v>
      </c>
      <c r="W53" s="85">
        <f>'E+ PSUI Customer Load'!W53+'PSUI Customer Gen'!W53</f>
        <v>1145.58</v>
      </c>
      <c r="X53" s="85">
        <f>'E+ PSUI Customer Load'!X53+'PSUI Customer Gen'!X53</f>
        <v>1128.47</v>
      </c>
      <c r="Y53" s="85">
        <f>'E+ PSUI Customer Load'!Y53+'PSUI Customer Gen'!Y53</f>
        <v>1127.32</v>
      </c>
      <c r="Z53" s="85">
        <f>'E+ PSUI Customer Load'!Z53+'PSUI Customer Gen'!Z53</f>
        <v>1122.3399999999999</v>
      </c>
      <c r="AA53" s="93">
        <f t="shared" si="0"/>
        <v>1251.18</v>
      </c>
      <c r="AB53" s="84">
        <f t="shared" si="1"/>
        <v>2020</v>
      </c>
      <c r="AC53" s="83">
        <f t="shared" si="2"/>
        <v>12</v>
      </c>
      <c r="AD53" s="83" t="str">
        <f t="shared" si="3"/>
        <v/>
      </c>
      <c r="AE53" s="83" t="str">
        <f t="shared" si="4"/>
        <v/>
      </c>
      <c r="AF53" s="81">
        <f t="shared" si="5"/>
        <v>1251.18</v>
      </c>
      <c r="AG53" s="82" t="str">
        <f t="shared" si="6"/>
        <v>12:00</v>
      </c>
      <c r="AH53" s="81">
        <f t="shared" si="7"/>
        <v>29266.240000000002</v>
      </c>
      <c r="AI53" s="80" t="str">
        <f t="shared" si="8"/>
        <v/>
      </c>
      <c r="AJ53" s="80" t="str">
        <f t="shared" si="9"/>
        <v/>
      </c>
      <c r="AK53" s="80" t="str">
        <f t="shared" si="10"/>
        <v/>
      </c>
      <c r="AL53" s="79" t="str">
        <f t="shared" si="11"/>
        <v/>
      </c>
      <c r="AM53" s="78" t="str">
        <f t="shared" si="12"/>
        <v/>
      </c>
    </row>
    <row r="54" spans="2:39" ht="13.5" thickBot="1">
      <c r="B54" s="86">
        <v>44186</v>
      </c>
      <c r="C54" s="85">
        <f>'E+ PSUI Customer Load'!C54+'PSUI Customer Gen'!C54</f>
        <v>1136.52</v>
      </c>
      <c r="D54" s="85">
        <f>'E+ PSUI Customer Load'!D54+'PSUI Customer Gen'!D54</f>
        <v>1125.5</v>
      </c>
      <c r="E54" s="85">
        <f>'E+ PSUI Customer Load'!E54+'PSUI Customer Gen'!E54</f>
        <v>1137.26</v>
      </c>
      <c r="F54" s="85">
        <f>'E+ PSUI Customer Load'!F54+'PSUI Customer Gen'!F54</f>
        <v>1151.99</v>
      </c>
      <c r="G54" s="85">
        <f>'E+ PSUI Customer Load'!G54+'PSUI Customer Gen'!G54</f>
        <v>1163.58</v>
      </c>
      <c r="H54" s="85">
        <f>'E+ PSUI Customer Load'!H54+'PSUI Customer Gen'!H54</f>
        <v>1176.1400000000001</v>
      </c>
      <c r="I54" s="85">
        <f>'E+ PSUI Customer Load'!I54+'PSUI Customer Gen'!I54</f>
        <v>1229.97</v>
      </c>
      <c r="J54" s="85">
        <f>'E+ PSUI Customer Load'!J54+'PSUI Customer Gen'!J54</f>
        <v>1326.78</v>
      </c>
      <c r="K54" s="85">
        <f>'E+ PSUI Customer Load'!K54+'PSUI Customer Gen'!K54</f>
        <v>1375.75</v>
      </c>
      <c r="L54" s="85">
        <f>'E+ PSUI Customer Load'!L54+'PSUI Customer Gen'!L54</f>
        <v>1370.46</v>
      </c>
      <c r="M54" s="85">
        <f>'E+ PSUI Customer Load'!M54+'PSUI Customer Gen'!M54</f>
        <v>1413.72</v>
      </c>
      <c r="N54" s="85">
        <f>'E+ PSUI Customer Load'!N54+'PSUI Customer Gen'!N54</f>
        <v>1406.72</v>
      </c>
      <c r="O54" s="85">
        <f>'E+ PSUI Customer Load'!O54+'PSUI Customer Gen'!O54</f>
        <v>1411.7449999999999</v>
      </c>
      <c r="P54" s="85">
        <f>'E+ PSUI Customer Load'!P54+'PSUI Customer Gen'!P54</f>
        <v>1432.373</v>
      </c>
      <c r="Q54" s="85">
        <f>'E+ PSUI Customer Load'!Q54+'PSUI Customer Gen'!Q54</f>
        <v>1420.9269999999999</v>
      </c>
      <c r="R54" s="85">
        <f>'E+ PSUI Customer Load'!R54+'PSUI Customer Gen'!R54</f>
        <v>1378.5250000000001</v>
      </c>
      <c r="S54" s="85">
        <f>'E+ PSUI Customer Load'!S54+'PSUI Customer Gen'!S54</f>
        <v>1246.2350000000001</v>
      </c>
      <c r="T54" s="85">
        <f>'E+ PSUI Customer Load'!T54+'PSUI Customer Gen'!T54</f>
        <v>1276.21</v>
      </c>
      <c r="U54" s="85">
        <f>'E+ PSUI Customer Load'!U54+'PSUI Customer Gen'!U54</f>
        <v>1231.93</v>
      </c>
      <c r="V54" s="85">
        <f>'E+ PSUI Customer Load'!V54+'PSUI Customer Gen'!V54</f>
        <v>1187.9000000000001</v>
      </c>
      <c r="W54" s="85">
        <f>'E+ PSUI Customer Load'!W54+'PSUI Customer Gen'!W54</f>
        <v>1158.08</v>
      </c>
      <c r="X54" s="85">
        <f>'E+ PSUI Customer Load'!X54+'PSUI Customer Gen'!X54</f>
        <v>1138.48</v>
      </c>
      <c r="Y54" s="85">
        <f>'E+ PSUI Customer Load'!Y54+'PSUI Customer Gen'!Y54</f>
        <v>1137.1199999999999</v>
      </c>
      <c r="Z54" s="85">
        <f>'E+ PSUI Customer Load'!Z54+'PSUI Customer Gen'!Z54</f>
        <v>1103.03</v>
      </c>
      <c r="AA54" s="93">
        <f t="shared" si="0"/>
        <v>1432.373</v>
      </c>
      <c r="AB54" s="84">
        <f t="shared" si="1"/>
        <v>2020</v>
      </c>
      <c r="AC54" s="83">
        <f t="shared" si="2"/>
        <v>12</v>
      </c>
      <c r="AD54" s="83" t="str">
        <f t="shared" si="3"/>
        <v/>
      </c>
      <c r="AE54" s="83" t="str">
        <f t="shared" si="4"/>
        <v/>
      </c>
      <c r="AF54" s="81">
        <f t="shared" si="5"/>
        <v>1432.373</v>
      </c>
      <c r="AG54" s="82" t="str">
        <f t="shared" si="6"/>
        <v>14:00</v>
      </c>
      <c r="AH54" s="81">
        <f t="shared" si="7"/>
        <v>31569.317999999999</v>
      </c>
      <c r="AI54" s="80" t="str">
        <f t="shared" si="8"/>
        <v/>
      </c>
      <c r="AJ54" s="80" t="str">
        <f t="shared" si="9"/>
        <v/>
      </c>
      <c r="AK54" s="80" t="str">
        <f t="shared" si="10"/>
        <v/>
      </c>
      <c r="AL54" s="79" t="str">
        <f t="shared" si="11"/>
        <v/>
      </c>
      <c r="AM54" s="78" t="str">
        <f t="shared" si="12"/>
        <v/>
      </c>
    </row>
    <row r="55" spans="2:39" ht="13.5" thickBot="1">
      <c r="B55" s="86">
        <v>44187</v>
      </c>
      <c r="C55" s="85">
        <f>'E+ PSUI Customer Load'!C55+'PSUI Customer Gen'!C55</f>
        <v>1092.53</v>
      </c>
      <c r="D55" s="85">
        <f>'E+ PSUI Customer Load'!D55+'PSUI Customer Gen'!D55</f>
        <v>1090.81</v>
      </c>
      <c r="E55" s="85">
        <f>'E+ PSUI Customer Load'!E55+'PSUI Customer Gen'!E55</f>
        <v>1100.6500000000001</v>
      </c>
      <c r="F55" s="85">
        <f>'E+ PSUI Customer Load'!F55+'PSUI Customer Gen'!F55</f>
        <v>1134.6300000000001</v>
      </c>
      <c r="G55" s="85">
        <f>'E+ PSUI Customer Load'!G55+'PSUI Customer Gen'!G55</f>
        <v>1143.28</v>
      </c>
      <c r="H55" s="85">
        <f>'E+ PSUI Customer Load'!H55+'PSUI Customer Gen'!H55</f>
        <v>1154.4100000000001</v>
      </c>
      <c r="I55" s="85">
        <f>'E+ PSUI Customer Load'!I55+'PSUI Customer Gen'!I55</f>
        <v>1225.32</v>
      </c>
      <c r="J55" s="85">
        <f>'E+ PSUI Customer Load'!J55+'PSUI Customer Gen'!J55</f>
        <v>1341.69</v>
      </c>
      <c r="K55" s="85">
        <f>'E+ PSUI Customer Load'!K55+'PSUI Customer Gen'!K55</f>
        <v>1359.61</v>
      </c>
      <c r="L55" s="85">
        <f>'E+ PSUI Customer Load'!L55+'PSUI Customer Gen'!L55</f>
        <v>1355.45</v>
      </c>
      <c r="M55" s="85">
        <f>'E+ PSUI Customer Load'!M55+'PSUI Customer Gen'!M55</f>
        <v>1378.62</v>
      </c>
      <c r="N55" s="85">
        <f>'E+ PSUI Customer Load'!N55+'PSUI Customer Gen'!N55</f>
        <v>1415.09</v>
      </c>
      <c r="O55" s="85">
        <f>'E+ PSUI Customer Load'!O55+'PSUI Customer Gen'!O55</f>
        <v>1490.0509999999999</v>
      </c>
      <c r="P55" s="85">
        <f>'E+ PSUI Customer Load'!P55+'PSUI Customer Gen'!P55</f>
        <v>1333.7539999999999</v>
      </c>
      <c r="Q55" s="85">
        <f>'E+ PSUI Customer Load'!Q55+'PSUI Customer Gen'!Q55</f>
        <v>1401.8440000000001</v>
      </c>
      <c r="R55" s="85">
        <f>'E+ PSUI Customer Load'!R55+'PSUI Customer Gen'!R55</f>
        <v>1468.8380000000002</v>
      </c>
      <c r="S55" s="85">
        <f>'E+ PSUI Customer Load'!S55+'PSUI Customer Gen'!S55</f>
        <v>1294.405</v>
      </c>
      <c r="T55" s="85">
        <f>'E+ PSUI Customer Load'!T55+'PSUI Customer Gen'!T55</f>
        <v>1295.9100000000001</v>
      </c>
      <c r="U55" s="85">
        <f>'E+ PSUI Customer Load'!U55+'PSUI Customer Gen'!U55</f>
        <v>1256.04</v>
      </c>
      <c r="V55" s="85">
        <f>'E+ PSUI Customer Load'!V55+'PSUI Customer Gen'!V55</f>
        <v>1235.68</v>
      </c>
      <c r="W55" s="85">
        <f>'E+ PSUI Customer Load'!W55+'PSUI Customer Gen'!W55</f>
        <v>1203.6199999999999</v>
      </c>
      <c r="X55" s="85">
        <f>'E+ PSUI Customer Load'!X55+'PSUI Customer Gen'!X55</f>
        <v>1200.68</v>
      </c>
      <c r="Y55" s="85">
        <f>'E+ PSUI Customer Load'!Y55+'PSUI Customer Gen'!Y55</f>
        <v>1169.94</v>
      </c>
      <c r="Z55" s="85">
        <f>'E+ PSUI Customer Load'!Z55+'PSUI Customer Gen'!Z55</f>
        <v>1135.96</v>
      </c>
      <c r="AA55" s="93">
        <f t="shared" si="0"/>
        <v>1490.0509999999999</v>
      </c>
      <c r="AB55" s="84">
        <f t="shared" si="1"/>
        <v>2020</v>
      </c>
      <c r="AC55" s="83">
        <f t="shared" si="2"/>
        <v>12</v>
      </c>
      <c r="AD55" s="83" t="str">
        <f t="shared" si="3"/>
        <v/>
      </c>
      <c r="AE55" s="83" t="str">
        <f t="shared" si="4"/>
        <v/>
      </c>
      <c r="AF55" s="81">
        <f t="shared" si="5"/>
        <v>1490.0509999999999</v>
      </c>
      <c r="AG55" s="82" t="str">
        <f t="shared" si="6"/>
        <v>13:00</v>
      </c>
      <c r="AH55" s="81">
        <f t="shared" si="7"/>
        <v>31768.862999999998</v>
      </c>
      <c r="AI55" s="80" t="str">
        <f t="shared" si="8"/>
        <v/>
      </c>
      <c r="AJ55" s="80" t="str">
        <f t="shared" si="9"/>
        <v/>
      </c>
      <c r="AK55" s="80" t="str">
        <f t="shared" si="10"/>
        <v/>
      </c>
      <c r="AL55" s="79" t="str">
        <f t="shared" si="11"/>
        <v/>
      </c>
      <c r="AM55" s="78" t="str">
        <f t="shared" si="12"/>
        <v/>
      </c>
    </row>
    <row r="56" spans="2:39" ht="13.5" thickBot="1">
      <c r="B56" s="86">
        <v>44188</v>
      </c>
      <c r="C56" s="85">
        <f>'E+ PSUI Customer Load'!C56+'PSUI Customer Gen'!C56</f>
        <v>1128.75</v>
      </c>
      <c r="D56" s="85">
        <f>'E+ PSUI Customer Load'!D56+'PSUI Customer Gen'!D56</f>
        <v>1136.3800000000001</v>
      </c>
      <c r="E56" s="85">
        <f>'E+ PSUI Customer Load'!E56+'PSUI Customer Gen'!E56</f>
        <v>1131.6199999999999</v>
      </c>
      <c r="F56" s="85">
        <f>'E+ PSUI Customer Load'!F56+'PSUI Customer Gen'!F56</f>
        <v>1139.81</v>
      </c>
      <c r="G56" s="85">
        <f>'E+ PSUI Customer Load'!G56+'PSUI Customer Gen'!G56</f>
        <v>1177.58</v>
      </c>
      <c r="H56" s="85">
        <f>'E+ PSUI Customer Load'!H56+'PSUI Customer Gen'!H56</f>
        <v>1176.94</v>
      </c>
      <c r="I56" s="85">
        <f>'E+ PSUI Customer Load'!I56+'PSUI Customer Gen'!I56</f>
        <v>1248.45</v>
      </c>
      <c r="J56" s="85">
        <f>'E+ PSUI Customer Load'!J56+'PSUI Customer Gen'!J56</f>
        <v>1330.98</v>
      </c>
      <c r="K56" s="85">
        <f>'E+ PSUI Customer Load'!K56+'PSUI Customer Gen'!K56</f>
        <v>1352.51</v>
      </c>
      <c r="L56" s="85">
        <f>'E+ PSUI Customer Load'!L56+'PSUI Customer Gen'!L56</f>
        <v>1353.49</v>
      </c>
      <c r="M56" s="85">
        <f>'E+ PSUI Customer Load'!M56+'PSUI Customer Gen'!M56</f>
        <v>1383.55</v>
      </c>
      <c r="N56" s="85">
        <f>'E+ PSUI Customer Load'!N56+'PSUI Customer Gen'!N56</f>
        <v>1378.93</v>
      </c>
      <c r="O56" s="85">
        <f>'E+ PSUI Customer Load'!O56+'PSUI Customer Gen'!O56</f>
        <v>1354.89</v>
      </c>
      <c r="P56" s="85">
        <f>'E+ PSUI Customer Load'!P56+'PSUI Customer Gen'!P56</f>
        <v>1329.06</v>
      </c>
      <c r="Q56" s="85">
        <f>'E+ PSUI Customer Load'!Q56+'PSUI Customer Gen'!Q56</f>
        <v>1303.58</v>
      </c>
      <c r="R56" s="85">
        <f>'E+ PSUI Customer Load'!R56+'PSUI Customer Gen'!R56</f>
        <v>1321.74</v>
      </c>
      <c r="S56" s="85">
        <f>'E+ PSUI Customer Load'!S56+'PSUI Customer Gen'!S56</f>
        <v>1287.76</v>
      </c>
      <c r="T56" s="85">
        <f>'E+ PSUI Customer Load'!T56+'PSUI Customer Gen'!T56</f>
        <v>1256.68</v>
      </c>
      <c r="U56" s="85">
        <f>'E+ PSUI Customer Load'!U56+'PSUI Customer Gen'!U56</f>
        <v>1212.8599999999999</v>
      </c>
      <c r="V56" s="85">
        <f>'E+ PSUI Customer Load'!V56+'PSUI Customer Gen'!V56</f>
        <v>1189.96</v>
      </c>
      <c r="W56" s="85">
        <f>'E+ PSUI Customer Load'!W56+'PSUI Customer Gen'!W56</f>
        <v>1150.52</v>
      </c>
      <c r="X56" s="85">
        <f>'E+ PSUI Customer Load'!X56+'PSUI Customer Gen'!X56</f>
        <v>1133.27</v>
      </c>
      <c r="Y56" s="85">
        <f>'E+ PSUI Customer Load'!Y56+'PSUI Customer Gen'!Y56</f>
        <v>1102.01</v>
      </c>
      <c r="Z56" s="85">
        <f>'E+ PSUI Customer Load'!Z56+'PSUI Customer Gen'!Z56</f>
        <v>1078.56</v>
      </c>
      <c r="AA56" s="93">
        <f t="shared" si="0"/>
        <v>1383.55</v>
      </c>
      <c r="AB56" s="84">
        <f t="shared" si="1"/>
        <v>2020</v>
      </c>
      <c r="AC56" s="83">
        <f t="shared" si="2"/>
        <v>12</v>
      </c>
      <c r="AD56" s="83" t="str">
        <f t="shared" si="3"/>
        <v/>
      </c>
      <c r="AE56" s="83" t="str">
        <f t="shared" si="4"/>
        <v/>
      </c>
      <c r="AF56" s="81">
        <f t="shared" si="5"/>
        <v>1383.55</v>
      </c>
      <c r="AG56" s="82" t="str">
        <f t="shared" si="6"/>
        <v>11:00</v>
      </c>
      <c r="AH56" s="81">
        <f t="shared" si="7"/>
        <v>31043.429999999997</v>
      </c>
      <c r="AI56" s="80" t="str">
        <f t="shared" si="8"/>
        <v/>
      </c>
      <c r="AJ56" s="80" t="str">
        <f t="shared" si="9"/>
        <v/>
      </c>
      <c r="AK56" s="80" t="str">
        <f t="shared" si="10"/>
        <v/>
      </c>
      <c r="AL56" s="79" t="str">
        <f t="shared" si="11"/>
        <v/>
      </c>
      <c r="AM56" s="78" t="str">
        <f t="shared" si="12"/>
        <v/>
      </c>
    </row>
    <row r="57" spans="2:39" ht="13.5" thickBot="1">
      <c r="B57" s="86">
        <v>44189</v>
      </c>
      <c r="C57" s="85">
        <f>'E+ PSUI Customer Load'!C57+'PSUI Customer Gen'!C57</f>
        <v>1080.07</v>
      </c>
      <c r="D57" s="85">
        <f>'E+ PSUI Customer Load'!D57+'PSUI Customer Gen'!D57</f>
        <v>1065.82</v>
      </c>
      <c r="E57" s="85">
        <f>'E+ PSUI Customer Load'!E57+'PSUI Customer Gen'!E57</f>
        <v>1067.99</v>
      </c>
      <c r="F57" s="85">
        <f>'E+ PSUI Customer Load'!F57+'PSUI Customer Gen'!F57</f>
        <v>1096.55</v>
      </c>
      <c r="G57" s="85">
        <f>'E+ PSUI Customer Load'!G57+'PSUI Customer Gen'!G57</f>
        <v>1103.73</v>
      </c>
      <c r="H57" s="85">
        <f>'E+ PSUI Customer Load'!H57+'PSUI Customer Gen'!H57</f>
        <v>1127.07</v>
      </c>
      <c r="I57" s="85">
        <f>'E+ PSUI Customer Load'!I57+'PSUI Customer Gen'!I57</f>
        <v>1160.7</v>
      </c>
      <c r="J57" s="85">
        <f>'E+ PSUI Customer Load'!J57+'PSUI Customer Gen'!J57</f>
        <v>1267.25</v>
      </c>
      <c r="K57" s="85">
        <f>'E+ PSUI Customer Load'!K57+'PSUI Customer Gen'!K57</f>
        <v>1287.3399999999999</v>
      </c>
      <c r="L57" s="85">
        <f>'E+ PSUI Customer Load'!L57+'PSUI Customer Gen'!L57</f>
        <v>1277.43</v>
      </c>
      <c r="M57" s="85">
        <f>'E+ PSUI Customer Load'!M57+'PSUI Customer Gen'!M57</f>
        <v>1309.9100000000001</v>
      </c>
      <c r="N57" s="85">
        <f>'E+ PSUI Customer Load'!N57+'PSUI Customer Gen'!N57</f>
        <v>1341.41</v>
      </c>
      <c r="O57" s="85">
        <f>'E+ PSUI Customer Load'!O57+'PSUI Customer Gen'!O57</f>
        <v>1332.9</v>
      </c>
      <c r="P57" s="85">
        <f>'E+ PSUI Customer Load'!P57+'PSUI Customer Gen'!P57</f>
        <v>1333.54</v>
      </c>
      <c r="Q57" s="85">
        <f>'E+ PSUI Customer Load'!Q57+'PSUI Customer Gen'!Q57</f>
        <v>1308.79</v>
      </c>
      <c r="R57" s="85">
        <f>'E+ PSUI Customer Load'!R57+'PSUI Customer Gen'!R57</f>
        <v>1288.7</v>
      </c>
      <c r="S57" s="85">
        <f>'E+ PSUI Customer Load'!S57+'PSUI Customer Gen'!S57</f>
        <v>1286.78</v>
      </c>
      <c r="T57" s="85">
        <f>'E+ PSUI Customer Load'!T57+'PSUI Customer Gen'!T57</f>
        <v>1253.77</v>
      </c>
      <c r="U57" s="85">
        <f>'E+ PSUI Customer Load'!U57+'PSUI Customer Gen'!U57</f>
        <v>1227.8699999999999</v>
      </c>
      <c r="V57" s="85">
        <f>'E+ PSUI Customer Load'!V57+'PSUI Customer Gen'!V57</f>
        <v>1200.68</v>
      </c>
      <c r="W57" s="85">
        <f>'E+ PSUI Customer Load'!W57+'PSUI Customer Gen'!W57</f>
        <v>1186.1199999999999</v>
      </c>
      <c r="X57" s="85">
        <f>'E+ PSUI Customer Load'!X57+'PSUI Customer Gen'!X57</f>
        <v>1151.6099999999999</v>
      </c>
      <c r="Y57" s="85">
        <f>'E+ PSUI Customer Load'!Y57+'PSUI Customer Gen'!Y57</f>
        <v>1156.58</v>
      </c>
      <c r="Z57" s="85">
        <f>'E+ PSUI Customer Load'!Z57+'PSUI Customer Gen'!Z57</f>
        <v>1142.19</v>
      </c>
      <c r="AA57" s="93">
        <f t="shared" si="0"/>
        <v>1341.41</v>
      </c>
      <c r="AB57" s="84">
        <f t="shared" si="1"/>
        <v>2020</v>
      </c>
      <c r="AC57" s="83">
        <f t="shared" si="2"/>
        <v>12</v>
      </c>
      <c r="AD57" s="83" t="str">
        <f t="shared" si="3"/>
        <v/>
      </c>
      <c r="AE57" s="83" t="str">
        <f t="shared" si="4"/>
        <v/>
      </c>
      <c r="AF57" s="81">
        <f t="shared" si="5"/>
        <v>1341.41</v>
      </c>
      <c r="AG57" s="82" t="str">
        <f t="shared" si="6"/>
        <v>12:00</v>
      </c>
      <c r="AH57" s="81">
        <f t="shared" si="7"/>
        <v>30396.21</v>
      </c>
      <c r="AI57" s="80" t="str">
        <f t="shared" si="8"/>
        <v/>
      </c>
      <c r="AJ57" s="80" t="str">
        <f t="shared" si="9"/>
        <v/>
      </c>
      <c r="AK57" s="80" t="str">
        <f t="shared" si="10"/>
        <v/>
      </c>
      <c r="AL57" s="79" t="str">
        <f t="shared" si="11"/>
        <v/>
      </c>
      <c r="AM57" s="78" t="str">
        <f t="shared" si="12"/>
        <v/>
      </c>
    </row>
    <row r="58" spans="2:39" ht="13.5" thickBot="1">
      <c r="B58" s="86">
        <v>44190</v>
      </c>
      <c r="C58" s="85">
        <f>'E+ PSUI Customer Load'!C58+'PSUI Customer Gen'!C58</f>
        <v>1154.3399999999999</v>
      </c>
      <c r="D58" s="85">
        <f>'E+ PSUI Customer Load'!D58+'PSUI Customer Gen'!D58</f>
        <v>1136.6300000000001</v>
      </c>
      <c r="E58" s="85">
        <f>'E+ PSUI Customer Load'!E58+'PSUI Customer Gen'!E58</f>
        <v>1145.52</v>
      </c>
      <c r="F58" s="85">
        <f>'E+ PSUI Customer Load'!F58+'PSUI Customer Gen'!F58</f>
        <v>1144.4000000000001</v>
      </c>
      <c r="G58" s="85">
        <f>'E+ PSUI Customer Load'!G58+'PSUI Customer Gen'!G58</f>
        <v>1167.53</v>
      </c>
      <c r="H58" s="85">
        <f>'E+ PSUI Customer Load'!H58+'PSUI Customer Gen'!H58</f>
        <v>1161.44</v>
      </c>
      <c r="I58" s="85">
        <f>'E+ PSUI Customer Load'!I58+'PSUI Customer Gen'!I58</f>
        <v>1191.93</v>
      </c>
      <c r="J58" s="85">
        <f>'E+ PSUI Customer Load'!J58+'PSUI Customer Gen'!J58</f>
        <v>1228.3599999999999</v>
      </c>
      <c r="K58" s="85">
        <f>'E+ PSUI Customer Load'!K58+'PSUI Customer Gen'!K58</f>
        <v>1243.3399999999999</v>
      </c>
      <c r="L58" s="85">
        <f>'E+ PSUI Customer Load'!L58+'PSUI Customer Gen'!L58</f>
        <v>1212.3</v>
      </c>
      <c r="M58" s="85">
        <f>'E+ PSUI Customer Load'!M58+'PSUI Customer Gen'!M58</f>
        <v>1227.73</v>
      </c>
      <c r="N58" s="85">
        <f>'E+ PSUI Customer Load'!N58+'PSUI Customer Gen'!N58</f>
        <v>1220.94</v>
      </c>
      <c r="O58" s="85">
        <f>'E+ PSUI Customer Load'!O58+'PSUI Customer Gen'!O58</f>
        <v>1195.95</v>
      </c>
      <c r="P58" s="85">
        <f>'E+ PSUI Customer Load'!P58+'PSUI Customer Gen'!P58</f>
        <v>1200.54</v>
      </c>
      <c r="Q58" s="85">
        <f>'E+ PSUI Customer Load'!Q58+'PSUI Customer Gen'!Q58</f>
        <v>1198.6500000000001</v>
      </c>
      <c r="R58" s="85">
        <f>'E+ PSUI Customer Load'!R58+'PSUI Customer Gen'!R58</f>
        <v>1210.69</v>
      </c>
      <c r="S58" s="85">
        <f>'E+ PSUI Customer Load'!S58+'PSUI Customer Gen'!S58</f>
        <v>1242.8499999999999</v>
      </c>
      <c r="T58" s="85">
        <f>'E+ PSUI Customer Load'!T58+'PSUI Customer Gen'!T58</f>
        <v>1236.73</v>
      </c>
      <c r="U58" s="85">
        <f>'E+ PSUI Customer Load'!U58+'PSUI Customer Gen'!U58</f>
        <v>1229.9000000000001</v>
      </c>
      <c r="V58" s="85">
        <f>'E+ PSUI Customer Load'!V58+'PSUI Customer Gen'!V58</f>
        <v>1200.26</v>
      </c>
      <c r="W58" s="85">
        <f>'E+ PSUI Customer Load'!W58+'PSUI Customer Gen'!W58</f>
        <v>1172.82</v>
      </c>
      <c r="X58" s="85">
        <f>'E+ PSUI Customer Load'!X58+'PSUI Customer Gen'!X58</f>
        <v>1165.47</v>
      </c>
      <c r="Y58" s="85">
        <f>'E+ PSUI Customer Load'!Y58+'PSUI Customer Gen'!Y58</f>
        <v>1170.8599999999999</v>
      </c>
      <c r="Z58" s="85">
        <f>'E+ PSUI Customer Load'!Z58+'PSUI Customer Gen'!Z58</f>
        <v>1162.04</v>
      </c>
      <c r="AA58" s="93">
        <f t="shared" si="0"/>
        <v>1243.3399999999999</v>
      </c>
      <c r="AB58" s="84">
        <f t="shared" si="1"/>
        <v>2020</v>
      </c>
      <c r="AC58" s="83">
        <f t="shared" si="2"/>
        <v>12</v>
      </c>
      <c r="AD58" s="83" t="str">
        <f t="shared" si="3"/>
        <v/>
      </c>
      <c r="AE58" s="83" t="str">
        <f t="shared" si="4"/>
        <v/>
      </c>
      <c r="AF58" s="81">
        <f t="shared" si="5"/>
        <v>1243.3399999999999</v>
      </c>
      <c r="AG58" s="82" t="str">
        <f t="shared" si="6"/>
        <v>9:00</v>
      </c>
      <c r="AH58" s="81">
        <f t="shared" si="7"/>
        <v>29864.560000000001</v>
      </c>
      <c r="AI58" s="80" t="str">
        <f t="shared" si="8"/>
        <v/>
      </c>
      <c r="AJ58" s="80" t="str">
        <f t="shared" si="9"/>
        <v/>
      </c>
      <c r="AK58" s="80" t="str">
        <f t="shared" si="10"/>
        <v/>
      </c>
      <c r="AL58" s="79" t="str">
        <f t="shared" si="11"/>
        <v/>
      </c>
      <c r="AM58" s="78" t="str">
        <f t="shared" si="12"/>
        <v/>
      </c>
    </row>
    <row r="59" spans="2:39" ht="13.5" thickBot="1">
      <c r="B59" s="86">
        <v>44191</v>
      </c>
      <c r="C59" s="85">
        <f>'E+ PSUI Customer Load'!C59+'PSUI Customer Gen'!C59</f>
        <v>1163.82</v>
      </c>
      <c r="D59" s="85">
        <f>'E+ PSUI Customer Load'!D59+'PSUI Customer Gen'!D59</f>
        <v>1157.21</v>
      </c>
      <c r="E59" s="85">
        <f>'E+ PSUI Customer Load'!E59+'PSUI Customer Gen'!E59</f>
        <v>1169.8399999999999</v>
      </c>
      <c r="F59" s="85">
        <f>'E+ PSUI Customer Load'!F59+'PSUI Customer Gen'!F59</f>
        <v>1165.18</v>
      </c>
      <c r="G59" s="85">
        <f>'E+ PSUI Customer Load'!G59+'PSUI Customer Gen'!G59</f>
        <v>1153.29</v>
      </c>
      <c r="H59" s="85">
        <f>'E+ PSUI Customer Load'!H59+'PSUI Customer Gen'!H59</f>
        <v>1179.1500000000001</v>
      </c>
      <c r="I59" s="85">
        <f>'E+ PSUI Customer Load'!I59+'PSUI Customer Gen'!I59</f>
        <v>1185.7</v>
      </c>
      <c r="J59" s="85">
        <f>'E+ PSUI Customer Load'!J59+'PSUI Customer Gen'!J59</f>
        <v>1247.44</v>
      </c>
      <c r="K59" s="85">
        <f>'E+ PSUI Customer Load'!K59+'PSUI Customer Gen'!K59</f>
        <v>1234.03</v>
      </c>
      <c r="L59" s="85">
        <f>'E+ PSUI Customer Load'!L59+'PSUI Customer Gen'!L59</f>
        <v>1239.42</v>
      </c>
      <c r="M59" s="85">
        <f>'E+ PSUI Customer Load'!M59+'PSUI Customer Gen'!M59</f>
        <v>1241.77</v>
      </c>
      <c r="N59" s="85">
        <f>'E+ PSUI Customer Load'!N59+'PSUI Customer Gen'!N59</f>
        <v>1264.0999999999999</v>
      </c>
      <c r="O59" s="85">
        <f>'E+ PSUI Customer Load'!O59+'PSUI Customer Gen'!O59</f>
        <v>1228.54</v>
      </c>
      <c r="P59" s="85">
        <f>'E+ PSUI Customer Load'!P59+'PSUI Customer Gen'!P59</f>
        <v>1230.04</v>
      </c>
      <c r="Q59" s="85">
        <f>'E+ PSUI Customer Load'!Q59+'PSUI Customer Gen'!Q59</f>
        <v>1215.55</v>
      </c>
      <c r="R59" s="85">
        <f>'E+ PSUI Customer Load'!R59+'PSUI Customer Gen'!R59</f>
        <v>1225.3900000000001</v>
      </c>
      <c r="S59" s="85">
        <f>'E+ PSUI Customer Load'!S59+'PSUI Customer Gen'!S59</f>
        <v>1214.99</v>
      </c>
      <c r="T59" s="85">
        <f>'E+ PSUI Customer Load'!T59+'PSUI Customer Gen'!T59</f>
        <v>1199.42</v>
      </c>
      <c r="U59" s="85">
        <f>'E+ PSUI Customer Load'!U59+'PSUI Customer Gen'!U59</f>
        <v>1221.53</v>
      </c>
      <c r="V59" s="85">
        <f>'E+ PSUI Customer Load'!V59+'PSUI Customer Gen'!V59</f>
        <v>1210.97</v>
      </c>
      <c r="W59" s="85">
        <f>'E+ PSUI Customer Load'!W59+'PSUI Customer Gen'!W59</f>
        <v>1171.76</v>
      </c>
      <c r="X59" s="85">
        <f>'E+ PSUI Customer Load'!X59+'PSUI Customer Gen'!X59</f>
        <v>1163.44</v>
      </c>
      <c r="Y59" s="85">
        <f>'E+ PSUI Customer Load'!Y59+'PSUI Customer Gen'!Y59</f>
        <v>1167.18</v>
      </c>
      <c r="Z59" s="85">
        <f>'E+ PSUI Customer Load'!Z59+'PSUI Customer Gen'!Z59</f>
        <v>1160.01</v>
      </c>
      <c r="AA59" s="93">
        <f t="shared" si="0"/>
        <v>1264.0999999999999</v>
      </c>
      <c r="AB59" s="84">
        <f t="shared" si="1"/>
        <v>2020</v>
      </c>
      <c r="AC59" s="83">
        <f t="shared" si="2"/>
        <v>12</v>
      </c>
      <c r="AD59" s="83" t="str">
        <f t="shared" si="3"/>
        <v/>
      </c>
      <c r="AE59" s="83" t="str">
        <f t="shared" si="4"/>
        <v/>
      </c>
      <c r="AF59" s="81">
        <f t="shared" si="5"/>
        <v>1264.0999999999999</v>
      </c>
      <c r="AG59" s="82" t="str">
        <f t="shared" si="6"/>
        <v>12:00</v>
      </c>
      <c r="AH59" s="81">
        <f t="shared" si="7"/>
        <v>30073.87</v>
      </c>
      <c r="AI59" s="80" t="str">
        <f t="shared" si="8"/>
        <v/>
      </c>
      <c r="AJ59" s="80" t="str">
        <f t="shared" si="9"/>
        <v/>
      </c>
      <c r="AK59" s="80" t="str">
        <f t="shared" si="10"/>
        <v/>
      </c>
      <c r="AL59" s="79" t="str">
        <f t="shared" si="11"/>
        <v/>
      </c>
      <c r="AM59" s="78" t="str">
        <f t="shared" si="12"/>
        <v/>
      </c>
    </row>
    <row r="60" spans="2:39" ht="13.5" thickBot="1">
      <c r="B60" s="86">
        <v>44192</v>
      </c>
      <c r="C60" s="85">
        <f>'E+ PSUI Customer Load'!C60+'PSUI Customer Gen'!C60</f>
        <v>1173.52</v>
      </c>
      <c r="D60" s="85">
        <f>'E+ PSUI Customer Load'!D60+'PSUI Customer Gen'!D60</f>
        <v>1153.1099999999999</v>
      </c>
      <c r="E60" s="85">
        <f>'E+ PSUI Customer Load'!E60+'PSUI Customer Gen'!E60</f>
        <v>1146.08</v>
      </c>
      <c r="F60" s="85">
        <f>'E+ PSUI Customer Load'!F60+'PSUI Customer Gen'!F60</f>
        <v>1150.31</v>
      </c>
      <c r="G60" s="85">
        <f>'E+ PSUI Customer Load'!G60+'PSUI Customer Gen'!G60</f>
        <v>1141.7</v>
      </c>
      <c r="H60" s="85">
        <f>'E+ PSUI Customer Load'!H60+'PSUI Customer Gen'!H60</f>
        <v>1129.73</v>
      </c>
      <c r="I60" s="85">
        <f>'E+ PSUI Customer Load'!I60+'PSUI Customer Gen'!I60</f>
        <v>1164.03</v>
      </c>
      <c r="J60" s="85">
        <f>'E+ PSUI Customer Load'!J60+'PSUI Customer Gen'!J60</f>
        <v>1234.27</v>
      </c>
      <c r="K60" s="85">
        <f>'E+ PSUI Customer Load'!K60+'PSUI Customer Gen'!K60</f>
        <v>1260</v>
      </c>
      <c r="L60" s="85">
        <f>'E+ PSUI Customer Load'!L60+'PSUI Customer Gen'!L60</f>
        <v>1238.97</v>
      </c>
      <c r="M60" s="85">
        <f>'E+ PSUI Customer Load'!M60+'PSUI Customer Gen'!M60</f>
        <v>1256.6400000000001</v>
      </c>
      <c r="N60" s="85">
        <f>'E+ PSUI Customer Load'!N60+'PSUI Customer Gen'!N60</f>
        <v>1268.68</v>
      </c>
      <c r="O60" s="85">
        <f>'E+ PSUI Customer Load'!O60+'PSUI Customer Gen'!O60</f>
        <v>1239.42</v>
      </c>
      <c r="P60" s="85">
        <f>'E+ PSUI Customer Load'!P60+'PSUI Customer Gen'!P60</f>
        <v>1241.52</v>
      </c>
      <c r="Q60" s="85">
        <f>'E+ PSUI Customer Load'!Q60+'PSUI Customer Gen'!Q60</f>
        <v>1208.3399999999999</v>
      </c>
      <c r="R60" s="85">
        <f>'E+ PSUI Customer Load'!R60+'PSUI Customer Gen'!R60</f>
        <v>1206.3399999999999</v>
      </c>
      <c r="S60" s="85">
        <f>'E+ PSUI Customer Load'!S60+'PSUI Customer Gen'!S60</f>
        <v>1208.69</v>
      </c>
      <c r="T60" s="85">
        <f>'E+ PSUI Customer Load'!T60+'PSUI Customer Gen'!T60</f>
        <v>1212.6500000000001</v>
      </c>
      <c r="U60" s="85">
        <f>'E+ PSUI Customer Load'!U60+'PSUI Customer Gen'!U60</f>
        <v>1209.18</v>
      </c>
      <c r="V60" s="85">
        <f>'E+ PSUI Customer Load'!V60+'PSUI Customer Gen'!V60</f>
        <v>1184.6099999999999</v>
      </c>
      <c r="W60" s="85">
        <f>'E+ PSUI Customer Load'!W60+'PSUI Customer Gen'!W60</f>
        <v>1171.21</v>
      </c>
      <c r="X60" s="85">
        <f>'E+ PSUI Customer Load'!X60+'PSUI Customer Gen'!X60</f>
        <v>1146.18</v>
      </c>
      <c r="Y60" s="85">
        <f>'E+ PSUI Customer Load'!Y60+'PSUI Customer Gen'!Y60</f>
        <v>1142.23</v>
      </c>
      <c r="Z60" s="85">
        <f>'E+ PSUI Customer Load'!Z60+'PSUI Customer Gen'!Z60</f>
        <v>1131.73</v>
      </c>
      <c r="AA60" s="93">
        <f t="shared" si="0"/>
        <v>1268.68</v>
      </c>
      <c r="AB60" s="84">
        <f t="shared" si="1"/>
        <v>2020</v>
      </c>
      <c r="AC60" s="83">
        <f t="shared" si="2"/>
        <v>12</v>
      </c>
      <c r="AD60" s="83" t="str">
        <f t="shared" si="3"/>
        <v/>
      </c>
      <c r="AE60" s="83" t="str">
        <f t="shared" si="4"/>
        <v/>
      </c>
      <c r="AF60" s="81">
        <f t="shared" si="5"/>
        <v>1268.68</v>
      </c>
      <c r="AG60" s="82" t="str">
        <f t="shared" si="6"/>
        <v>12:00</v>
      </c>
      <c r="AH60" s="81">
        <f t="shared" si="7"/>
        <v>29887.82</v>
      </c>
      <c r="AI60" s="80" t="str">
        <f t="shared" si="8"/>
        <v/>
      </c>
      <c r="AJ60" s="80" t="str">
        <f t="shared" si="9"/>
        <v/>
      </c>
      <c r="AK60" s="80" t="str">
        <f t="shared" si="10"/>
        <v/>
      </c>
      <c r="AL60" s="79" t="str">
        <f t="shared" si="11"/>
        <v/>
      </c>
      <c r="AM60" s="78" t="str">
        <f t="shared" si="12"/>
        <v/>
      </c>
    </row>
    <row r="61" spans="2:39" ht="13.5" thickBot="1">
      <c r="B61" s="86">
        <v>44193</v>
      </c>
      <c r="C61" s="85">
        <f>'E+ PSUI Customer Load'!C61+'PSUI Customer Gen'!C61</f>
        <v>1130.8499999999999</v>
      </c>
      <c r="D61" s="85">
        <f>'E+ PSUI Customer Load'!D61+'PSUI Customer Gen'!D61</f>
        <v>1132.8800000000001</v>
      </c>
      <c r="E61" s="85">
        <f>'E+ PSUI Customer Load'!E61+'PSUI Customer Gen'!E61</f>
        <v>1134.53</v>
      </c>
      <c r="F61" s="85">
        <f>'E+ PSUI Customer Load'!F61+'PSUI Customer Gen'!F61</f>
        <v>1132.92</v>
      </c>
      <c r="G61" s="85">
        <f>'E+ PSUI Customer Load'!G61+'PSUI Customer Gen'!G61</f>
        <v>1149.1199999999999</v>
      </c>
      <c r="H61" s="85">
        <f>'E+ PSUI Customer Load'!H61+'PSUI Customer Gen'!H61</f>
        <v>1136.7</v>
      </c>
      <c r="I61" s="85">
        <f>'E+ PSUI Customer Load'!I61+'PSUI Customer Gen'!I61</f>
        <v>1170.1199999999999</v>
      </c>
      <c r="J61" s="85">
        <f>'E+ PSUI Customer Load'!J61+'PSUI Customer Gen'!J61</f>
        <v>1236.45</v>
      </c>
      <c r="K61" s="85">
        <f>'E+ PSUI Customer Load'!K61+'PSUI Customer Gen'!K61</f>
        <v>1246.1400000000001</v>
      </c>
      <c r="L61" s="85">
        <f>'E+ PSUI Customer Load'!L61+'PSUI Customer Gen'!L61</f>
        <v>1250.3399999999999</v>
      </c>
      <c r="M61" s="85">
        <f>'E+ PSUI Customer Load'!M61+'PSUI Customer Gen'!M61</f>
        <v>1291.26</v>
      </c>
      <c r="N61" s="85">
        <f>'E+ PSUI Customer Load'!N61+'PSUI Customer Gen'!N61</f>
        <v>1282.6500000000001</v>
      </c>
      <c r="O61" s="85">
        <f>'E+ PSUI Customer Load'!O61+'PSUI Customer Gen'!O61</f>
        <v>1272.43</v>
      </c>
      <c r="P61" s="85">
        <f>'E+ PSUI Customer Load'!P61+'PSUI Customer Gen'!P61</f>
        <v>1263.6099999999999</v>
      </c>
      <c r="Q61" s="85">
        <f>'E+ PSUI Customer Load'!Q61+'PSUI Customer Gen'!Q61</f>
        <v>1247.33</v>
      </c>
      <c r="R61" s="85">
        <f>'E+ PSUI Customer Load'!R61+'PSUI Customer Gen'!R61</f>
        <v>1257.31</v>
      </c>
      <c r="S61" s="85">
        <f>'E+ PSUI Customer Load'!S61+'PSUI Customer Gen'!S61</f>
        <v>1272.71</v>
      </c>
      <c r="T61" s="85">
        <f>'E+ PSUI Customer Load'!T61+'PSUI Customer Gen'!T61</f>
        <v>1250.27</v>
      </c>
      <c r="U61" s="85">
        <f>'E+ PSUI Customer Load'!U61+'PSUI Customer Gen'!U61</f>
        <v>1247.58</v>
      </c>
      <c r="V61" s="85">
        <f>'E+ PSUI Customer Load'!V61+'PSUI Customer Gen'!V61</f>
        <v>1207.8900000000001</v>
      </c>
      <c r="W61" s="85">
        <f>'E+ PSUI Customer Load'!W61+'PSUI Customer Gen'!W61</f>
        <v>1176.67</v>
      </c>
      <c r="X61" s="85">
        <f>'E+ PSUI Customer Load'!X61+'PSUI Customer Gen'!X61</f>
        <v>1177.72</v>
      </c>
      <c r="Y61" s="85">
        <f>'E+ PSUI Customer Load'!Y61+'PSUI Customer Gen'!Y61</f>
        <v>1160.46</v>
      </c>
      <c r="Z61" s="85">
        <f>'E+ PSUI Customer Load'!Z61+'PSUI Customer Gen'!Z61</f>
        <v>1157.98</v>
      </c>
      <c r="AA61" s="93">
        <f t="shared" si="0"/>
        <v>1291.26</v>
      </c>
      <c r="AB61" s="84">
        <f t="shared" si="1"/>
        <v>2020</v>
      </c>
      <c r="AC61" s="83">
        <f t="shared" si="2"/>
        <v>12</v>
      </c>
      <c r="AD61" s="83" t="str">
        <f t="shared" si="3"/>
        <v/>
      </c>
      <c r="AE61" s="83" t="str">
        <f t="shared" si="4"/>
        <v/>
      </c>
      <c r="AF61" s="81">
        <f t="shared" si="5"/>
        <v>1291.26</v>
      </c>
      <c r="AG61" s="82" t="str">
        <f t="shared" si="6"/>
        <v>11:00</v>
      </c>
      <c r="AH61" s="81">
        <f t="shared" si="7"/>
        <v>30277.18</v>
      </c>
      <c r="AI61" s="80" t="str">
        <f t="shared" si="8"/>
        <v/>
      </c>
      <c r="AJ61" s="80" t="str">
        <f t="shared" si="9"/>
        <v/>
      </c>
      <c r="AK61" s="80" t="str">
        <f t="shared" si="10"/>
        <v/>
      </c>
      <c r="AL61" s="79" t="str">
        <f t="shared" si="11"/>
        <v/>
      </c>
      <c r="AM61" s="78" t="str">
        <f t="shared" si="12"/>
        <v/>
      </c>
    </row>
    <row r="62" spans="2:39" ht="13.5" thickBot="1">
      <c r="B62" s="86">
        <v>44194</v>
      </c>
      <c r="C62" s="85">
        <f>'E+ PSUI Customer Load'!C62+'PSUI Customer Gen'!C62</f>
        <v>1147.55</v>
      </c>
      <c r="D62" s="85">
        <f>'E+ PSUI Customer Load'!D62+'PSUI Customer Gen'!D62</f>
        <v>1148.18</v>
      </c>
      <c r="E62" s="85">
        <f>'E+ PSUI Customer Load'!E62+'PSUI Customer Gen'!E62</f>
        <v>1150.8</v>
      </c>
      <c r="F62" s="85">
        <f>'E+ PSUI Customer Load'!F62+'PSUI Customer Gen'!F62</f>
        <v>1166.2</v>
      </c>
      <c r="G62" s="85">
        <f>'E+ PSUI Customer Load'!G62+'PSUI Customer Gen'!G62</f>
        <v>1167.8800000000001</v>
      </c>
      <c r="H62" s="85">
        <f>'E+ PSUI Customer Load'!H62+'PSUI Customer Gen'!H62</f>
        <v>1181.71</v>
      </c>
      <c r="I62" s="85">
        <f>'E+ PSUI Customer Load'!I62+'PSUI Customer Gen'!I62</f>
        <v>1242.68</v>
      </c>
      <c r="J62" s="85">
        <f>'E+ PSUI Customer Load'!J62+'PSUI Customer Gen'!J62</f>
        <v>1337.56</v>
      </c>
      <c r="K62" s="85">
        <f>'E+ PSUI Customer Load'!K62+'PSUI Customer Gen'!K62</f>
        <v>1332.17</v>
      </c>
      <c r="L62" s="85">
        <f>'E+ PSUI Customer Load'!L62+'PSUI Customer Gen'!L62</f>
        <v>1342.71</v>
      </c>
      <c r="M62" s="85">
        <f>'E+ PSUI Customer Load'!M62+'PSUI Customer Gen'!M62</f>
        <v>1365.88</v>
      </c>
      <c r="N62" s="85">
        <f>'E+ PSUI Customer Load'!N62+'PSUI Customer Gen'!N62</f>
        <v>1353.59</v>
      </c>
      <c r="O62" s="85">
        <f>'E+ PSUI Customer Load'!O62+'PSUI Customer Gen'!O62</f>
        <v>1313.62</v>
      </c>
      <c r="P62" s="85">
        <f>'E+ PSUI Customer Load'!P62+'PSUI Customer Gen'!P62</f>
        <v>1309.28</v>
      </c>
      <c r="Q62" s="85">
        <f>'E+ PSUI Customer Load'!Q62+'PSUI Customer Gen'!Q62</f>
        <v>1310.3699999999999</v>
      </c>
      <c r="R62" s="85">
        <f>'E+ PSUI Customer Load'!R62+'PSUI Customer Gen'!R62</f>
        <v>1292.3800000000001</v>
      </c>
      <c r="S62" s="85">
        <f>'E+ PSUI Customer Load'!S62+'PSUI Customer Gen'!S62</f>
        <v>1284.8499999999999</v>
      </c>
      <c r="T62" s="85">
        <f>'E+ PSUI Customer Load'!T62+'PSUI Customer Gen'!T62</f>
        <v>1281.07</v>
      </c>
      <c r="U62" s="85">
        <f>'E+ PSUI Customer Load'!U62+'PSUI Customer Gen'!U62</f>
        <v>1267.18</v>
      </c>
      <c r="V62" s="85">
        <f>'E+ PSUI Customer Load'!V62+'PSUI Customer Gen'!V62</f>
        <v>1241.56</v>
      </c>
      <c r="W62" s="85">
        <f>'E+ PSUI Customer Load'!W62+'PSUI Customer Gen'!W62</f>
        <v>1213.3499999999999</v>
      </c>
      <c r="X62" s="85">
        <f>'E+ PSUI Customer Load'!X62+'PSUI Customer Gen'!X62</f>
        <v>1206.3499999999999</v>
      </c>
      <c r="Y62" s="85">
        <f>'E+ PSUI Customer Load'!Y62+'PSUI Customer Gen'!Y62</f>
        <v>1194.94</v>
      </c>
      <c r="Z62" s="85">
        <f>'E+ PSUI Customer Load'!Z62+'PSUI Customer Gen'!Z62</f>
        <v>1175.6199999999999</v>
      </c>
      <c r="AA62" s="93">
        <f t="shared" si="0"/>
        <v>1365.88</v>
      </c>
      <c r="AB62" s="84">
        <f t="shared" si="1"/>
        <v>2020</v>
      </c>
      <c r="AC62" s="83">
        <f t="shared" si="2"/>
        <v>12</v>
      </c>
      <c r="AD62" s="83" t="str">
        <f t="shared" si="3"/>
        <v/>
      </c>
      <c r="AE62" s="83" t="str">
        <f t="shared" si="4"/>
        <v/>
      </c>
      <c r="AF62" s="81">
        <f t="shared" si="5"/>
        <v>1365.88</v>
      </c>
      <c r="AG62" s="82" t="str">
        <f t="shared" si="6"/>
        <v>11:00</v>
      </c>
      <c r="AH62" s="81">
        <f t="shared" si="7"/>
        <v>31393.359999999993</v>
      </c>
      <c r="AI62" s="80" t="str">
        <f t="shared" si="8"/>
        <v/>
      </c>
      <c r="AJ62" s="80" t="str">
        <f t="shared" si="9"/>
        <v/>
      </c>
      <c r="AK62" s="80" t="str">
        <f t="shared" si="10"/>
        <v/>
      </c>
      <c r="AL62" s="79" t="str">
        <f t="shared" si="11"/>
        <v/>
      </c>
      <c r="AM62" s="78" t="str">
        <f t="shared" si="12"/>
        <v/>
      </c>
    </row>
    <row r="63" spans="2:39" ht="13.5" thickBot="1">
      <c r="B63" s="86">
        <v>44195</v>
      </c>
      <c r="C63" s="85">
        <f>'E+ PSUI Customer Load'!C63+'PSUI Customer Gen'!C63</f>
        <v>1154.8599999999999</v>
      </c>
      <c r="D63" s="85">
        <f>'E+ PSUI Customer Load'!D63+'PSUI Customer Gen'!D63</f>
        <v>1157.6300000000001</v>
      </c>
      <c r="E63" s="85">
        <f>'E+ PSUI Customer Load'!E63+'PSUI Customer Gen'!E63</f>
        <v>1147.9000000000001</v>
      </c>
      <c r="F63" s="85">
        <f>'E+ PSUI Customer Load'!F63+'PSUI Customer Gen'!F63</f>
        <v>1159.83</v>
      </c>
      <c r="G63" s="85">
        <f>'E+ PSUI Customer Load'!G63+'PSUI Customer Gen'!G63</f>
        <v>1169</v>
      </c>
      <c r="H63" s="85">
        <f>'E+ PSUI Customer Load'!H63+'PSUI Customer Gen'!H63</f>
        <v>1166.69</v>
      </c>
      <c r="I63" s="85">
        <f>'E+ PSUI Customer Load'!I63+'PSUI Customer Gen'!I63</f>
        <v>1214.1500000000001</v>
      </c>
      <c r="J63" s="85">
        <f>'E+ PSUI Customer Load'!J63+'PSUI Customer Gen'!J63</f>
        <v>1313.55</v>
      </c>
      <c r="K63" s="85">
        <f>'E+ PSUI Customer Load'!K63+'PSUI Customer Gen'!K63</f>
        <v>1336.79</v>
      </c>
      <c r="L63" s="85">
        <f>'E+ PSUI Customer Load'!L63+'PSUI Customer Gen'!L63</f>
        <v>1327.13</v>
      </c>
      <c r="M63" s="85">
        <f>'E+ PSUI Customer Load'!M63+'PSUI Customer Gen'!M63</f>
        <v>1346.03</v>
      </c>
      <c r="N63" s="85">
        <f>'E+ PSUI Customer Load'!N63+'PSUI Customer Gen'!N63</f>
        <v>1353.87</v>
      </c>
      <c r="O63" s="85">
        <f>'E+ PSUI Customer Load'!O63+'PSUI Customer Gen'!O63</f>
        <v>1345.78</v>
      </c>
      <c r="P63" s="85">
        <f>'E+ PSUI Customer Load'!P63+'PSUI Customer Gen'!P63</f>
        <v>1353.1</v>
      </c>
      <c r="Q63" s="85">
        <f>'E+ PSUI Customer Load'!Q63+'PSUI Customer Gen'!Q63</f>
        <v>1335.71</v>
      </c>
      <c r="R63" s="85">
        <f>'E+ PSUI Customer Load'!R63+'PSUI Customer Gen'!R63</f>
        <v>1316.6</v>
      </c>
      <c r="S63" s="85">
        <f>'E+ PSUI Customer Load'!S63+'PSUI Customer Gen'!S63</f>
        <v>1307.1500000000001</v>
      </c>
      <c r="T63" s="85">
        <f>'E+ PSUI Customer Load'!T63+'PSUI Customer Gen'!T63</f>
        <v>1263.5999999999999</v>
      </c>
      <c r="U63" s="85">
        <f>'E+ PSUI Customer Load'!U63+'PSUI Customer Gen'!U63</f>
        <v>1244.57</v>
      </c>
      <c r="V63" s="85">
        <f>'E+ PSUI Customer Load'!V63+'PSUI Customer Gen'!V63</f>
        <v>1199.98</v>
      </c>
      <c r="W63" s="85">
        <f>'E+ PSUI Customer Load'!W63+'PSUI Customer Gen'!W63</f>
        <v>1173.69</v>
      </c>
      <c r="X63" s="85">
        <f>'E+ PSUI Customer Load'!X63+'PSUI Customer Gen'!X63</f>
        <v>1167.5999999999999</v>
      </c>
      <c r="Y63" s="85">
        <f>'E+ PSUI Customer Load'!Y63+'PSUI Customer Gen'!Y63</f>
        <v>1154.3</v>
      </c>
      <c r="Z63" s="85">
        <f>'E+ PSUI Customer Load'!Z63+'PSUI Customer Gen'!Z63</f>
        <v>1135.58</v>
      </c>
      <c r="AA63" s="93">
        <f t="shared" si="0"/>
        <v>1353.87</v>
      </c>
      <c r="AB63" s="84">
        <f t="shared" si="1"/>
        <v>2020</v>
      </c>
      <c r="AC63" s="83">
        <f t="shared" si="2"/>
        <v>12</v>
      </c>
      <c r="AD63" s="83" t="str">
        <f t="shared" si="3"/>
        <v/>
      </c>
      <c r="AE63" s="83" t="str">
        <f t="shared" si="4"/>
        <v/>
      </c>
      <c r="AF63" s="81">
        <f t="shared" si="5"/>
        <v>1353.87</v>
      </c>
      <c r="AG63" s="82" t="str">
        <f t="shared" si="6"/>
        <v>12:00</v>
      </c>
      <c r="AH63" s="81">
        <f t="shared" si="7"/>
        <v>31198.959999999995</v>
      </c>
      <c r="AI63" s="80" t="str">
        <f t="shared" si="8"/>
        <v/>
      </c>
      <c r="AJ63" s="80" t="str">
        <f t="shared" si="9"/>
        <v/>
      </c>
      <c r="AK63" s="80" t="str">
        <f t="shared" si="10"/>
        <v/>
      </c>
      <c r="AL63" s="79" t="str">
        <f t="shared" si="11"/>
        <v/>
      </c>
      <c r="AM63" s="78" t="str">
        <f t="shared" si="12"/>
        <v/>
      </c>
    </row>
    <row r="64" spans="2:39" ht="13.5" thickBot="1">
      <c r="B64" s="86">
        <v>44196</v>
      </c>
      <c r="C64" s="85">
        <f>'E+ PSUI Customer Load'!C64+'PSUI Customer Gen'!C64</f>
        <v>1138.55</v>
      </c>
      <c r="D64" s="85">
        <f>'E+ PSUI Customer Load'!D64+'PSUI Customer Gen'!D64</f>
        <v>1142.58</v>
      </c>
      <c r="E64" s="85">
        <f>'E+ PSUI Customer Load'!E64+'PSUI Customer Gen'!E64</f>
        <v>1141.98</v>
      </c>
      <c r="F64" s="85">
        <f>'E+ PSUI Customer Load'!F64+'PSUI Customer Gen'!F64</f>
        <v>1146.42</v>
      </c>
      <c r="G64" s="85">
        <f>'E+ PSUI Customer Load'!G64+'PSUI Customer Gen'!G64</f>
        <v>1166.55</v>
      </c>
      <c r="H64" s="85">
        <f>'E+ PSUI Customer Load'!H64+'PSUI Customer Gen'!H64</f>
        <v>1170.54</v>
      </c>
      <c r="I64" s="85">
        <f>'E+ PSUI Customer Load'!I64+'PSUI Customer Gen'!I64</f>
        <v>1217.97</v>
      </c>
      <c r="J64" s="85">
        <f>'E+ PSUI Customer Load'!J64+'PSUI Customer Gen'!J64</f>
        <v>1312.89</v>
      </c>
      <c r="K64" s="85">
        <f>'E+ PSUI Customer Load'!K64+'PSUI Customer Gen'!K64</f>
        <v>1322.55</v>
      </c>
      <c r="L64" s="85">
        <f>'E+ PSUI Customer Load'!L64+'PSUI Customer Gen'!L64</f>
        <v>1332.38</v>
      </c>
      <c r="M64" s="85">
        <f>'E+ PSUI Customer Load'!M64+'PSUI Customer Gen'!M64</f>
        <v>1377.08</v>
      </c>
      <c r="N64" s="85">
        <f>'E+ PSUI Customer Load'!N64+'PSUI Customer Gen'!N64</f>
        <v>1348.9</v>
      </c>
      <c r="O64" s="85">
        <f>'E+ PSUI Customer Load'!O64+'PSUI Customer Gen'!O64</f>
        <v>1319.92</v>
      </c>
      <c r="P64" s="85">
        <f>'E+ PSUI Customer Load'!P64+'PSUI Customer Gen'!P64</f>
        <v>1332.91</v>
      </c>
      <c r="Q64" s="85">
        <f>'E+ PSUI Customer Load'!Q64+'PSUI Customer Gen'!Q64</f>
        <v>1298.6400000000001</v>
      </c>
      <c r="R64" s="85">
        <f>'E+ PSUI Customer Load'!R64+'PSUI Customer Gen'!R64</f>
        <v>1283.7</v>
      </c>
      <c r="S64" s="85">
        <f>'E+ PSUI Customer Load'!S64+'PSUI Customer Gen'!S64</f>
        <v>1282.4000000000001</v>
      </c>
      <c r="T64" s="85">
        <f>'E+ PSUI Customer Load'!T64+'PSUI Customer Gen'!T64</f>
        <v>1256.81</v>
      </c>
      <c r="U64" s="85">
        <f>'E+ PSUI Customer Load'!U64+'PSUI Customer Gen'!U64</f>
        <v>1245.97</v>
      </c>
      <c r="V64" s="85">
        <f>'E+ PSUI Customer Load'!V64+'PSUI Customer Gen'!V64</f>
        <v>1207.6400000000001</v>
      </c>
      <c r="W64" s="85">
        <f>'E+ PSUI Customer Load'!W64+'PSUI Customer Gen'!W64</f>
        <v>1205.96</v>
      </c>
      <c r="X64" s="85">
        <f>'E+ PSUI Customer Load'!X64+'PSUI Customer Gen'!X64</f>
        <v>1207.3599999999999</v>
      </c>
      <c r="Y64" s="85">
        <f>'E+ PSUI Customer Load'!Y64+'PSUI Customer Gen'!Y64</f>
        <v>1183.3800000000001</v>
      </c>
      <c r="Z64" s="85">
        <f>'E+ PSUI Customer Load'!Z64+'PSUI Customer Gen'!Z64</f>
        <v>1183.56</v>
      </c>
      <c r="AA64" s="93">
        <f t="shared" si="0"/>
        <v>1377.08</v>
      </c>
      <c r="AB64" s="84">
        <f t="shared" si="1"/>
        <v>2020</v>
      </c>
      <c r="AC64" s="83">
        <f t="shared" si="2"/>
        <v>12</v>
      </c>
      <c r="AD64" s="83" t="str">
        <f t="shared" si="3"/>
        <v>2020-12</v>
      </c>
      <c r="AE64" s="83">
        <f t="shared" si="4"/>
        <v>12</v>
      </c>
      <c r="AF64" s="81">
        <f t="shared" si="5"/>
        <v>1377.08</v>
      </c>
      <c r="AG64" s="82" t="str">
        <f t="shared" si="6"/>
        <v>11:00</v>
      </c>
      <c r="AH64" s="81">
        <f t="shared" si="7"/>
        <v>31203.720000000008</v>
      </c>
      <c r="AI64" s="80">
        <f t="shared" si="8"/>
        <v>42114.934000000001</v>
      </c>
      <c r="AJ64" s="80">
        <f t="shared" si="9"/>
        <v>1490.0509999999999</v>
      </c>
      <c r="AK64" s="80">
        <f t="shared" si="10"/>
        <v>33574.61</v>
      </c>
      <c r="AL64" s="79">
        <f t="shared" si="11"/>
        <v>44187</v>
      </c>
      <c r="AM64" s="78" t="str">
        <f t="shared" si="12"/>
        <v>13:00</v>
      </c>
    </row>
    <row r="65" spans="2:39" ht="13.5" thickBot="1">
      <c r="B65" s="86">
        <v>44197</v>
      </c>
      <c r="C65" s="85">
        <f>'E+ PSUI Customer Load'!C65+'PSUI Customer Gen'!C65</f>
        <v>1174.57</v>
      </c>
      <c r="D65" s="85">
        <f>'E+ PSUI Customer Load'!D65+'PSUI Customer Gen'!D65</f>
        <v>1166.3800000000001</v>
      </c>
      <c r="E65" s="85">
        <f>'E+ PSUI Customer Load'!E65+'PSUI Customer Gen'!E65</f>
        <v>1178.9100000000001</v>
      </c>
      <c r="F65" s="85">
        <f>'E+ PSUI Customer Load'!F65+'PSUI Customer Gen'!F65</f>
        <v>1178.8</v>
      </c>
      <c r="G65" s="85">
        <f>'E+ PSUI Customer Load'!G65+'PSUI Customer Gen'!G65</f>
        <v>1192.8399999999999</v>
      </c>
      <c r="H65" s="85">
        <f>'E+ PSUI Customer Load'!H65+'PSUI Customer Gen'!H65</f>
        <v>1199.0999999999999</v>
      </c>
      <c r="I65" s="85">
        <f>'E+ PSUI Customer Load'!I65+'PSUI Customer Gen'!I65</f>
        <v>1211.32</v>
      </c>
      <c r="J65" s="85">
        <f>'E+ PSUI Customer Load'!J65+'PSUI Customer Gen'!J65</f>
        <v>1278.4100000000001</v>
      </c>
      <c r="K65" s="85">
        <f>'E+ PSUI Customer Load'!K65+'PSUI Customer Gen'!K65</f>
        <v>1243.76</v>
      </c>
      <c r="L65" s="85">
        <f>'E+ PSUI Customer Load'!L65+'PSUI Customer Gen'!L65</f>
        <v>1231.4100000000001</v>
      </c>
      <c r="M65" s="85">
        <f>'E+ PSUI Customer Load'!M65+'PSUI Customer Gen'!M65</f>
        <v>1248.5899999999999</v>
      </c>
      <c r="N65" s="85">
        <f>'E+ PSUI Customer Load'!N65+'PSUI Customer Gen'!N65</f>
        <v>1250.3699999999999</v>
      </c>
      <c r="O65" s="85">
        <f>'E+ PSUI Customer Load'!O65+'PSUI Customer Gen'!O65</f>
        <v>1229.17</v>
      </c>
      <c r="P65" s="85">
        <f>'E+ PSUI Customer Load'!P65+'PSUI Customer Gen'!P65</f>
        <v>1218.77</v>
      </c>
      <c r="Q65" s="85">
        <f>'E+ PSUI Customer Load'!Q65+'PSUI Customer Gen'!Q65</f>
        <v>1218.8800000000001</v>
      </c>
      <c r="R65" s="85">
        <f>'E+ PSUI Customer Load'!R65+'PSUI Customer Gen'!R65</f>
        <v>1226.0899999999999</v>
      </c>
      <c r="S65" s="85">
        <f>'E+ PSUI Customer Load'!S65+'PSUI Customer Gen'!S65</f>
        <v>1238.72</v>
      </c>
      <c r="T65" s="85">
        <f>'E+ PSUI Customer Load'!T65+'PSUI Customer Gen'!T65</f>
        <v>1224.6199999999999</v>
      </c>
      <c r="U65" s="85">
        <f>'E+ PSUI Customer Load'!U65+'PSUI Customer Gen'!U65</f>
        <v>1238.02</v>
      </c>
      <c r="V65" s="85">
        <f>'E+ PSUI Customer Load'!V65+'PSUI Customer Gen'!V65</f>
        <v>1217.58</v>
      </c>
      <c r="W65" s="85">
        <f>'E+ PSUI Customer Load'!W65+'PSUI Customer Gen'!W65</f>
        <v>1174.29</v>
      </c>
      <c r="X65" s="85">
        <f>'E+ PSUI Customer Load'!X65+'PSUI Customer Gen'!X65</f>
        <v>1171.49</v>
      </c>
      <c r="Y65" s="85">
        <f>'E+ PSUI Customer Load'!Y65+'PSUI Customer Gen'!Y65</f>
        <v>1170.1199999999999</v>
      </c>
      <c r="Z65" s="85">
        <f>'E+ PSUI Customer Load'!Z65+'PSUI Customer Gen'!Z65</f>
        <v>1148.07</v>
      </c>
      <c r="AA65" s="93">
        <f t="shared" si="0"/>
        <v>1278.4100000000001</v>
      </c>
      <c r="AB65" s="84">
        <f t="shared" si="1"/>
        <v>2021</v>
      </c>
      <c r="AC65" s="83">
        <f t="shared" si="2"/>
        <v>1</v>
      </c>
      <c r="AD65" s="83" t="str">
        <f t="shared" si="3"/>
        <v/>
      </c>
      <c r="AE65" s="83" t="str">
        <f t="shared" si="4"/>
        <v/>
      </c>
      <c r="AF65" s="81">
        <f t="shared" si="5"/>
        <v>1278.4100000000001</v>
      </c>
      <c r="AG65" s="82" t="str">
        <f t="shared" si="6"/>
        <v>8:00</v>
      </c>
      <c r="AH65" s="81">
        <f t="shared" si="7"/>
        <v>30308.69</v>
      </c>
      <c r="AI65" s="80" t="str">
        <f t="shared" si="8"/>
        <v/>
      </c>
      <c r="AJ65" s="80" t="str">
        <f t="shared" si="9"/>
        <v/>
      </c>
      <c r="AK65" s="80" t="str">
        <f t="shared" si="10"/>
        <v/>
      </c>
      <c r="AL65" s="79" t="str">
        <f t="shared" si="11"/>
        <v/>
      </c>
      <c r="AM65" s="78" t="str">
        <f t="shared" si="12"/>
        <v/>
      </c>
    </row>
    <row r="66" spans="2:39" ht="13.5" thickBot="1">
      <c r="B66" s="86">
        <v>44198</v>
      </c>
      <c r="C66" s="85">
        <f>'E+ PSUI Customer Load'!C66+'PSUI Customer Gen'!C66</f>
        <v>1143.8399999999999</v>
      </c>
      <c r="D66" s="85">
        <f>'E+ PSUI Customer Load'!D66+'PSUI Customer Gen'!D66</f>
        <v>1133.23</v>
      </c>
      <c r="E66" s="85">
        <f>'E+ PSUI Customer Load'!E66+'PSUI Customer Gen'!E66</f>
        <v>1134.0999999999999</v>
      </c>
      <c r="F66" s="85">
        <f>'E+ PSUI Customer Load'!F66+'PSUI Customer Gen'!F66</f>
        <v>1135.79</v>
      </c>
      <c r="G66" s="85">
        <f>'E+ PSUI Customer Load'!G66+'PSUI Customer Gen'!G66</f>
        <v>1133.58</v>
      </c>
      <c r="H66" s="85">
        <f>'E+ PSUI Customer Load'!H66+'PSUI Customer Gen'!H66</f>
        <v>1141.98</v>
      </c>
      <c r="I66" s="85">
        <f>'E+ PSUI Customer Load'!I66+'PSUI Customer Gen'!I66</f>
        <v>1174.29</v>
      </c>
      <c r="J66" s="85">
        <f>'E+ PSUI Customer Load'!J66+'PSUI Customer Gen'!J66</f>
        <v>1218.1400000000001</v>
      </c>
      <c r="K66" s="85">
        <f>'E+ PSUI Customer Load'!K66+'PSUI Customer Gen'!K66</f>
        <v>1249.78</v>
      </c>
      <c r="L66" s="85">
        <f>'E+ PSUI Customer Load'!L66+'PSUI Customer Gen'!L66</f>
        <v>1241.17</v>
      </c>
      <c r="M66" s="85">
        <f>'E+ PSUI Customer Load'!M66+'PSUI Customer Gen'!M66</f>
        <v>1258.1099999999999</v>
      </c>
      <c r="N66" s="85">
        <f>'E+ PSUI Customer Load'!N66+'PSUI Customer Gen'!N66</f>
        <v>1260</v>
      </c>
      <c r="O66" s="85">
        <f>'E+ PSUI Customer Load'!O66+'PSUI Customer Gen'!O66</f>
        <v>1240.44</v>
      </c>
      <c r="P66" s="85">
        <f>'E+ PSUI Customer Load'!P66+'PSUI Customer Gen'!P66</f>
        <v>1242.75</v>
      </c>
      <c r="Q66" s="85">
        <f>'E+ PSUI Customer Load'!Q66+'PSUI Customer Gen'!Q66</f>
        <v>1219.05</v>
      </c>
      <c r="R66" s="85">
        <f>'E+ PSUI Customer Load'!R66+'PSUI Customer Gen'!R66</f>
        <v>1207.92</v>
      </c>
      <c r="S66" s="85">
        <f>'E+ PSUI Customer Load'!S66+'PSUI Customer Gen'!S66</f>
        <v>1219.6500000000001</v>
      </c>
      <c r="T66" s="85">
        <f>'E+ PSUI Customer Load'!T66+'PSUI Customer Gen'!T66</f>
        <v>1198.1199999999999</v>
      </c>
      <c r="U66" s="85">
        <f>'E+ PSUI Customer Load'!U66+'PSUI Customer Gen'!U66</f>
        <v>1214.5</v>
      </c>
      <c r="V66" s="85">
        <f>'E+ PSUI Customer Load'!V66+'PSUI Customer Gen'!V66</f>
        <v>1195.67</v>
      </c>
      <c r="W66" s="85">
        <f>'E+ PSUI Customer Load'!W66+'PSUI Customer Gen'!W66</f>
        <v>1180.45</v>
      </c>
      <c r="X66" s="85">
        <f>'E+ PSUI Customer Load'!X66+'PSUI Customer Gen'!X66</f>
        <v>1160.98</v>
      </c>
      <c r="Y66" s="85">
        <f>'E+ PSUI Customer Load'!Y66+'PSUI Customer Gen'!Y66</f>
        <v>1172.1199999999999</v>
      </c>
      <c r="Z66" s="85">
        <f>'E+ PSUI Customer Load'!Z66+'PSUI Customer Gen'!Z66</f>
        <v>1151.99</v>
      </c>
      <c r="AA66" s="93">
        <f t="shared" si="0"/>
        <v>1260</v>
      </c>
      <c r="AB66" s="84">
        <f t="shared" si="1"/>
        <v>2021</v>
      </c>
      <c r="AC66" s="83">
        <f t="shared" si="2"/>
        <v>1</v>
      </c>
      <c r="AD66" s="83" t="str">
        <f t="shared" si="3"/>
        <v/>
      </c>
      <c r="AE66" s="83" t="str">
        <f t="shared" si="4"/>
        <v/>
      </c>
      <c r="AF66" s="81">
        <f t="shared" si="5"/>
        <v>1260</v>
      </c>
      <c r="AG66" s="82" t="str">
        <f t="shared" si="6"/>
        <v>12:00</v>
      </c>
      <c r="AH66" s="81">
        <f t="shared" si="7"/>
        <v>29887.65</v>
      </c>
      <c r="AI66" s="80" t="str">
        <f t="shared" si="8"/>
        <v/>
      </c>
      <c r="AJ66" s="80" t="str">
        <f t="shared" si="9"/>
        <v/>
      </c>
      <c r="AK66" s="80" t="str">
        <f t="shared" si="10"/>
        <v/>
      </c>
      <c r="AL66" s="79" t="str">
        <f t="shared" si="11"/>
        <v/>
      </c>
      <c r="AM66" s="78" t="str">
        <f t="shared" si="12"/>
        <v/>
      </c>
    </row>
    <row r="67" spans="2:39" ht="13.5" thickBot="1">
      <c r="B67" s="86">
        <v>44199</v>
      </c>
      <c r="C67" s="85">
        <f>'E+ PSUI Customer Load'!C67+'PSUI Customer Gen'!C67</f>
        <v>1152.1300000000001</v>
      </c>
      <c r="D67" s="85">
        <f>'E+ PSUI Customer Load'!D67+'PSUI Customer Gen'!D67</f>
        <v>1146.22</v>
      </c>
      <c r="E67" s="85">
        <f>'E+ PSUI Customer Load'!E67+'PSUI Customer Gen'!E67</f>
        <v>1152.97</v>
      </c>
      <c r="F67" s="85">
        <f>'E+ PSUI Customer Load'!F67+'PSUI Customer Gen'!F67</f>
        <v>1157.17</v>
      </c>
      <c r="G67" s="85">
        <f>'E+ PSUI Customer Load'!G67+'PSUI Customer Gen'!G67</f>
        <v>1146.25</v>
      </c>
      <c r="H67" s="85">
        <f>'E+ PSUI Customer Load'!H67+'PSUI Customer Gen'!H67</f>
        <v>1143.8399999999999</v>
      </c>
      <c r="I67" s="85">
        <f>'E+ PSUI Customer Load'!I67+'PSUI Customer Gen'!I67</f>
        <v>1170.3699999999999</v>
      </c>
      <c r="J67" s="85">
        <f>'E+ PSUI Customer Load'!J67+'PSUI Customer Gen'!J67</f>
        <v>1244.25</v>
      </c>
      <c r="K67" s="85">
        <f>'E+ PSUI Customer Load'!K67+'PSUI Customer Gen'!K67</f>
        <v>1245.48</v>
      </c>
      <c r="L67" s="85">
        <f>'E+ PSUI Customer Load'!L67+'PSUI Customer Gen'!L67</f>
        <v>1224.3699999999999</v>
      </c>
      <c r="M67" s="85">
        <f>'E+ PSUI Customer Load'!M67+'PSUI Customer Gen'!M67</f>
        <v>1243.8699999999999</v>
      </c>
      <c r="N67" s="85">
        <f>'E+ PSUI Customer Load'!N67+'PSUI Customer Gen'!N67</f>
        <v>1263.8499999999999</v>
      </c>
      <c r="O67" s="85">
        <f>'E+ PSUI Customer Load'!O67+'PSUI Customer Gen'!O67</f>
        <v>1212.26</v>
      </c>
      <c r="P67" s="85">
        <f>'E+ PSUI Customer Load'!P67+'PSUI Customer Gen'!P67</f>
        <v>1216.6400000000001</v>
      </c>
      <c r="Q67" s="85">
        <f>'E+ PSUI Customer Load'!Q67+'PSUI Customer Gen'!Q67</f>
        <v>1209.67</v>
      </c>
      <c r="R67" s="85">
        <f>'E+ PSUI Customer Load'!R67+'PSUI Customer Gen'!R67</f>
        <v>1195.74</v>
      </c>
      <c r="S67" s="85">
        <f>'E+ PSUI Customer Load'!S67+'PSUI Customer Gen'!S67</f>
        <v>1175.9000000000001</v>
      </c>
      <c r="T67" s="85">
        <f>'E+ PSUI Customer Load'!T67+'PSUI Customer Gen'!T67</f>
        <v>1169.07</v>
      </c>
      <c r="U67" s="85">
        <f>'E+ PSUI Customer Load'!U67+'PSUI Customer Gen'!U67</f>
        <v>1221.08</v>
      </c>
      <c r="V67" s="85">
        <f>'E+ PSUI Customer Load'!V67+'PSUI Customer Gen'!V67</f>
        <v>1175.76</v>
      </c>
      <c r="W67" s="85">
        <f>'E+ PSUI Customer Load'!W67+'PSUI Customer Gen'!W67</f>
        <v>1172.01</v>
      </c>
      <c r="X67" s="85">
        <f>'E+ PSUI Customer Load'!X67+'PSUI Customer Gen'!X67</f>
        <v>1164.5899999999999</v>
      </c>
      <c r="Y67" s="85">
        <f>'E+ PSUI Customer Load'!Y67+'PSUI Customer Gen'!Y67</f>
        <v>1150.42</v>
      </c>
      <c r="Z67" s="85">
        <f>'E+ PSUI Customer Load'!Z67+'PSUI Customer Gen'!Z67</f>
        <v>1150.5899999999999</v>
      </c>
      <c r="AA67" s="93">
        <f t="shared" ref="AA67:AA130" si="13">MAX(C67:Z67)</f>
        <v>1263.8499999999999</v>
      </c>
      <c r="AB67" s="84">
        <f t="shared" ref="AB67:AB130" si="14">YEAR(B67)</f>
        <v>2021</v>
      </c>
      <c r="AC67" s="83">
        <f t="shared" ref="AC67:AC130" si="15">MONTH(B67)</f>
        <v>1</v>
      </c>
      <c r="AD67" s="83" t="str">
        <f t="shared" ref="AD67:AD130" si="16">IF(AE67="","",AB67&amp;"-"&amp;AE67)</f>
        <v/>
      </c>
      <c r="AE67" s="83" t="str">
        <f t="shared" ref="AE67:AE130" si="17">IF(DAY(B67+1)=1,AC67,"")</f>
        <v/>
      </c>
      <c r="AF67" s="81">
        <f t="shared" ref="AF67:AF130" si="18">MAX(C67:AA67)</f>
        <v>1263.8499999999999</v>
      </c>
      <c r="AG67" s="82" t="str">
        <f t="shared" ref="AG67:AG130" si="19">INDEX($C$2:$Z$2,MATCH(AF67,C67:Z67,0))</f>
        <v>12:00</v>
      </c>
      <c r="AH67" s="81">
        <f t="shared" ref="AH67:AH130" si="20">SUM(C67:AA67)</f>
        <v>29768.349999999995</v>
      </c>
      <c r="AI67" s="80" t="str">
        <f t="shared" ref="AI67:AI130" si="21">IF(AE67&lt;&gt;"",SUMIFS(AF:AF,AC:AC,AC67,AB:AB,AB67),"")</f>
        <v/>
      </c>
      <c r="AJ67" s="80" t="str">
        <f t="shared" ref="AJ67:AJ130" si="22">IF(AI67="","",_xlfn.MAXIFS(AF:AF,AC:AC,AC67,AB:AB,AB67))</f>
        <v/>
      </c>
      <c r="AK67" s="80" t="str">
        <f t="shared" ref="AK67:AK130" si="23">IF(AI67="","",_xlfn.MAXIFS(AH:AH,AC:AC,AC67,AB:AB,AB67))</f>
        <v/>
      </c>
      <c r="AL67" s="79" t="str">
        <f t="shared" ref="AL67:AL130" si="24">IF(AI67&lt;&gt;"",INDEX(B:B,MATCH(AJ67,AF:AF,0)),"")</f>
        <v/>
      </c>
      <c r="AM67" s="78" t="str">
        <f t="shared" ref="AM67:AM130" si="25">IF(AI67&lt;&gt;"",INDEX(AG:AG,MATCH(AJ67,AF:AF,0)),"")</f>
        <v/>
      </c>
    </row>
    <row r="68" spans="2:39" ht="13.5" thickBot="1">
      <c r="B68" s="86">
        <v>44200</v>
      </c>
      <c r="C68" s="85">
        <f>'E+ PSUI Customer Load'!C68+'PSUI Customer Gen'!C68</f>
        <v>1148.81</v>
      </c>
      <c r="D68" s="85">
        <f>'E+ PSUI Customer Load'!D68+'PSUI Customer Gen'!D68</f>
        <v>1148.3900000000001</v>
      </c>
      <c r="E68" s="85">
        <f>'E+ PSUI Customer Load'!E68+'PSUI Customer Gen'!E68</f>
        <v>1144.99</v>
      </c>
      <c r="F68" s="85">
        <f>'E+ PSUI Customer Load'!F68+'PSUI Customer Gen'!F68</f>
        <v>1159.73</v>
      </c>
      <c r="G68" s="85">
        <f>'E+ PSUI Customer Load'!G68+'PSUI Customer Gen'!G68</f>
        <v>1169.98</v>
      </c>
      <c r="H68" s="85">
        <f>'E+ PSUI Customer Load'!H68+'PSUI Customer Gen'!H68</f>
        <v>1196.69</v>
      </c>
      <c r="I68" s="85">
        <f>'E+ PSUI Customer Load'!I68+'PSUI Customer Gen'!I68</f>
        <v>1230.71</v>
      </c>
      <c r="J68" s="85">
        <f>'E+ PSUI Customer Load'!J68+'PSUI Customer Gen'!J68</f>
        <v>1326.5</v>
      </c>
      <c r="K68" s="85">
        <f>'E+ PSUI Customer Load'!K68+'PSUI Customer Gen'!K68</f>
        <v>1347.57</v>
      </c>
      <c r="L68" s="85">
        <f>'E+ PSUI Customer Load'!L68+'PSUI Customer Gen'!L68</f>
        <v>1347.57</v>
      </c>
      <c r="M68" s="85">
        <f>'E+ PSUI Customer Load'!M68+'PSUI Customer Gen'!M68</f>
        <v>1384.25</v>
      </c>
      <c r="N68" s="85">
        <f>'E+ PSUI Customer Load'!N68+'PSUI Customer Gen'!N68</f>
        <v>1393.91</v>
      </c>
      <c r="O68" s="85">
        <f>'E+ PSUI Customer Load'!O68+'PSUI Customer Gen'!O68</f>
        <v>1365.46</v>
      </c>
      <c r="P68" s="85">
        <f>'E+ PSUI Customer Load'!P68+'PSUI Customer Gen'!P68</f>
        <v>1353.98</v>
      </c>
      <c r="Q68" s="85">
        <f>'E+ PSUI Customer Load'!Q68+'PSUI Customer Gen'!Q68</f>
        <v>1343.41</v>
      </c>
      <c r="R68" s="85">
        <f>'E+ PSUI Customer Load'!R68+'PSUI Customer Gen'!R68</f>
        <v>1344.7</v>
      </c>
      <c r="S68" s="85">
        <f>'E+ PSUI Customer Load'!S68+'PSUI Customer Gen'!S68</f>
        <v>1336.83</v>
      </c>
      <c r="T68" s="85">
        <f>'E+ PSUI Customer Load'!T68+'PSUI Customer Gen'!T68</f>
        <v>1262.8399999999999</v>
      </c>
      <c r="U68" s="85">
        <f>'E+ PSUI Customer Load'!U68+'PSUI Customer Gen'!U68</f>
        <v>1258.5999999999999</v>
      </c>
      <c r="V68" s="85">
        <f>'E+ PSUI Customer Load'!V68+'PSUI Customer Gen'!V68</f>
        <v>1216.28</v>
      </c>
      <c r="W68" s="85">
        <f>'E+ PSUI Customer Load'!W68+'PSUI Customer Gen'!W68</f>
        <v>1172.08</v>
      </c>
      <c r="X68" s="85">
        <f>'E+ PSUI Customer Load'!X68+'PSUI Customer Gen'!X68</f>
        <v>1173.3800000000001</v>
      </c>
      <c r="Y68" s="85">
        <f>'E+ PSUI Customer Load'!Y68+'PSUI Customer Gen'!Y68</f>
        <v>1162.81</v>
      </c>
      <c r="Z68" s="85">
        <f>'E+ PSUI Customer Load'!Z68+'PSUI Customer Gen'!Z68</f>
        <v>1160.25</v>
      </c>
      <c r="AA68" s="93">
        <f t="shared" si="13"/>
        <v>1393.91</v>
      </c>
      <c r="AB68" s="84">
        <f t="shared" si="14"/>
        <v>2021</v>
      </c>
      <c r="AC68" s="83">
        <f t="shared" si="15"/>
        <v>1</v>
      </c>
      <c r="AD68" s="83" t="str">
        <f t="shared" si="16"/>
        <v/>
      </c>
      <c r="AE68" s="83" t="str">
        <f t="shared" si="17"/>
        <v/>
      </c>
      <c r="AF68" s="81">
        <f t="shared" si="18"/>
        <v>1393.91</v>
      </c>
      <c r="AG68" s="82" t="str">
        <f t="shared" si="19"/>
        <v>12:00</v>
      </c>
      <c r="AH68" s="81">
        <f t="shared" si="20"/>
        <v>31543.629999999994</v>
      </c>
      <c r="AI68" s="80" t="str">
        <f t="shared" si="21"/>
        <v/>
      </c>
      <c r="AJ68" s="80" t="str">
        <f t="shared" si="22"/>
        <v/>
      </c>
      <c r="AK68" s="80" t="str">
        <f t="shared" si="23"/>
        <v/>
      </c>
      <c r="AL68" s="79" t="str">
        <f t="shared" si="24"/>
        <v/>
      </c>
      <c r="AM68" s="78" t="str">
        <f t="shared" si="25"/>
        <v/>
      </c>
    </row>
    <row r="69" spans="2:39" ht="13.5" thickBot="1">
      <c r="B69" s="86">
        <v>44201</v>
      </c>
      <c r="C69" s="85">
        <f>'E+ PSUI Customer Load'!C69+'PSUI Customer Gen'!C69</f>
        <v>1145.76</v>
      </c>
      <c r="D69" s="85">
        <f>'E+ PSUI Customer Load'!D69+'PSUI Customer Gen'!D69</f>
        <v>1140.1300000000001</v>
      </c>
      <c r="E69" s="85">
        <f>'E+ PSUI Customer Load'!E69+'PSUI Customer Gen'!E69</f>
        <v>1168.69</v>
      </c>
      <c r="F69" s="85">
        <f>'E+ PSUI Customer Load'!F69+'PSUI Customer Gen'!F69</f>
        <v>1149.33</v>
      </c>
      <c r="G69" s="85">
        <f>'E+ PSUI Customer Load'!G69+'PSUI Customer Gen'!G69</f>
        <v>1153.78</v>
      </c>
      <c r="H69" s="85">
        <f>'E+ PSUI Customer Load'!H69+'PSUI Customer Gen'!H69</f>
        <v>1169.07</v>
      </c>
      <c r="I69" s="85">
        <f>'E+ PSUI Customer Load'!I69+'PSUI Customer Gen'!I69</f>
        <v>1233.93</v>
      </c>
      <c r="J69" s="85">
        <f>'E+ PSUI Customer Load'!J69+'PSUI Customer Gen'!J69</f>
        <v>1323.04</v>
      </c>
      <c r="K69" s="85">
        <f>'E+ PSUI Customer Load'!K69+'PSUI Customer Gen'!K69</f>
        <v>1346.42</v>
      </c>
      <c r="L69" s="85">
        <f>'E+ PSUI Customer Load'!L69+'PSUI Customer Gen'!L69</f>
        <v>1338.96</v>
      </c>
      <c r="M69" s="85">
        <f>'E+ PSUI Customer Load'!M69+'PSUI Customer Gen'!M69</f>
        <v>1367.49</v>
      </c>
      <c r="N69" s="85">
        <f>'E+ PSUI Customer Load'!N69+'PSUI Customer Gen'!N69</f>
        <v>1388.21</v>
      </c>
      <c r="O69" s="85">
        <f>'E+ PSUI Customer Load'!O69+'PSUI Customer Gen'!O69</f>
        <v>1369.62</v>
      </c>
      <c r="P69" s="85">
        <f>'E+ PSUI Customer Load'!P69+'PSUI Customer Gen'!P69</f>
        <v>1361.26</v>
      </c>
      <c r="Q69" s="85">
        <f>'E+ PSUI Customer Load'!Q69+'PSUI Customer Gen'!Q69</f>
        <v>1343.2</v>
      </c>
      <c r="R69" s="85">
        <f>'E+ PSUI Customer Load'!R69+'PSUI Customer Gen'!R69</f>
        <v>1332.8</v>
      </c>
      <c r="S69" s="85">
        <f>'E+ PSUI Customer Load'!S69+'PSUI Customer Gen'!S69</f>
        <v>1313.27</v>
      </c>
      <c r="T69" s="85">
        <f>'E+ PSUI Customer Load'!T69+'PSUI Customer Gen'!T69</f>
        <v>1277.29</v>
      </c>
      <c r="U69" s="85">
        <f>'E+ PSUI Customer Load'!U69+'PSUI Customer Gen'!U69</f>
        <v>1263.78</v>
      </c>
      <c r="V69" s="85">
        <f>'E+ PSUI Customer Load'!V69+'PSUI Customer Gen'!V69</f>
        <v>1218.8399999999999</v>
      </c>
      <c r="W69" s="85">
        <f>'E+ PSUI Customer Load'!W69+'PSUI Customer Gen'!W69</f>
        <v>1205.8599999999999</v>
      </c>
      <c r="X69" s="85">
        <f>'E+ PSUI Customer Load'!X69+'PSUI Customer Gen'!X69</f>
        <v>1186.99</v>
      </c>
      <c r="Y69" s="85">
        <f>'E+ PSUI Customer Load'!Y69+'PSUI Customer Gen'!Y69</f>
        <v>1167.18</v>
      </c>
      <c r="Z69" s="85">
        <f>'E+ PSUI Customer Load'!Z69+'PSUI Customer Gen'!Z69</f>
        <v>1174.57</v>
      </c>
      <c r="AA69" s="93">
        <f t="shared" si="13"/>
        <v>1388.21</v>
      </c>
      <c r="AB69" s="84">
        <f t="shared" si="14"/>
        <v>2021</v>
      </c>
      <c r="AC69" s="83">
        <f t="shared" si="15"/>
        <v>1</v>
      </c>
      <c r="AD69" s="83" t="str">
        <f t="shared" si="16"/>
        <v/>
      </c>
      <c r="AE69" s="83" t="str">
        <f t="shared" si="17"/>
        <v/>
      </c>
      <c r="AF69" s="81">
        <f t="shared" si="18"/>
        <v>1388.21</v>
      </c>
      <c r="AG69" s="82" t="str">
        <f t="shared" si="19"/>
        <v>12:00</v>
      </c>
      <c r="AH69" s="81">
        <f t="shared" si="20"/>
        <v>31527.68</v>
      </c>
      <c r="AI69" s="80" t="str">
        <f t="shared" si="21"/>
        <v/>
      </c>
      <c r="AJ69" s="80" t="str">
        <f t="shared" si="22"/>
        <v/>
      </c>
      <c r="AK69" s="80" t="str">
        <f t="shared" si="23"/>
        <v/>
      </c>
      <c r="AL69" s="79" t="str">
        <f t="shared" si="24"/>
        <v/>
      </c>
      <c r="AM69" s="78" t="str">
        <f t="shared" si="25"/>
        <v/>
      </c>
    </row>
    <row r="70" spans="2:39" ht="13.5" thickBot="1">
      <c r="B70" s="86">
        <v>44202</v>
      </c>
      <c r="C70" s="85">
        <f>'E+ PSUI Customer Load'!C70+'PSUI Customer Gen'!C70</f>
        <v>1156.8599999999999</v>
      </c>
      <c r="D70" s="85">
        <f>'E+ PSUI Customer Load'!D70+'PSUI Customer Gen'!D70</f>
        <v>1157.77</v>
      </c>
      <c r="E70" s="85">
        <f>'E+ PSUI Customer Load'!E70+'PSUI Customer Gen'!E70</f>
        <v>1156.3</v>
      </c>
      <c r="F70" s="85">
        <f>'E+ PSUI Customer Load'!F70+'PSUI Customer Gen'!F70</f>
        <v>1163.3</v>
      </c>
      <c r="G70" s="85">
        <f>'E+ PSUI Customer Load'!G70+'PSUI Customer Gen'!G70</f>
        <v>1164.56</v>
      </c>
      <c r="H70" s="85">
        <f>'E+ PSUI Customer Load'!H70+'PSUI Customer Gen'!H70</f>
        <v>1181.74</v>
      </c>
      <c r="I70" s="85">
        <f>'E+ PSUI Customer Load'!I70+'PSUI Customer Gen'!I70</f>
        <v>1239.77</v>
      </c>
      <c r="J70" s="85">
        <f>'E+ PSUI Customer Load'!J70+'PSUI Customer Gen'!J70</f>
        <v>1320.48</v>
      </c>
      <c r="K70" s="85">
        <f>'E+ PSUI Customer Load'!K70+'PSUI Customer Gen'!K70</f>
        <v>1343.16</v>
      </c>
      <c r="L70" s="85">
        <f>'E+ PSUI Customer Load'!L70+'PSUI Customer Gen'!L70</f>
        <v>1373.33</v>
      </c>
      <c r="M70" s="85">
        <f>'E+ PSUI Customer Load'!M70+'PSUI Customer Gen'!M70</f>
        <v>1377.95</v>
      </c>
      <c r="N70" s="85">
        <f>'E+ PSUI Customer Load'!N70+'PSUI Customer Gen'!N70</f>
        <v>1393.25</v>
      </c>
      <c r="O70" s="85">
        <f>'E+ PSUI Customer Load'!O70+'PSUI Customer Gen'!O70</f>
        <v>1351.53</v>
      </c>
      <c r="P70" s="85">
        <f>'E+ PSUI Customer Load'!P70+'PSUI Customer Gen'!P70</f>
        <v>1366.5840000000001</v>
      </c>
      <c r="Q70" s="85">
        <f>'E+ PSUI Customer Load'!Q70+'PSUI Customer Gen'!Q70</f>
        <v>1352.1310000000001</v>
      </c>
      <c r="R70" s="85">
        <f>'E+ PSUI Customer Load'!R70+'PSUI Customer Gen'!R70</f>
        <v>1392.0609999999999</v>
      </c>
      <c r="S70" s="85">
        <f>'E+ PSUI Customer Load'!S70+'PSUI Customer Gen'!S70</f>
        <v>1265.1010000000001</v>
      </c>
      <c r="T70" s="85">
        <f>'E+ PSUI Customer Load'!T70+'PSUI Customer Gen'!T70</f>
        <v>1266.23</v>
      </c>
      <c r="U70" s="85">
        <f>'E+ PSUI Customer Load'!U70+'PSUI Customer Gen'!U70</f>
        <v>1258.3900000000001</v>
      </c>
      <c r="V70" s="85">
        <f>'E+ PSUI Customer Load'!V70+'PSUI Customer Gen'!V70</f>
        <v>1204.53</v>
      </c>
      <c r="W70" s="85">
        <f>'E+ PSUI Customer Load'!W70+'PSUI Customer Gen'!W70</f>
        <v>1210.58</v>
      </c>
      <c r="X70" s="85">
        <f>'E+ PSUI Customer Load'!X70+'PSUI Customer Gen'!X70</f>
        <v>1165.4000000000001</v>
      </c>
      <c r="Y70" s="85">
        <f>'E+ PSUI Customer Load'!Y70+'PSUI Customer Gen'!Y70</f>
        <v>1159.83</v>
      </c>
      <c r="Z70" s="85">
        <f>'E+ PSUI Customer Load'!Z70+'PSUI Customer Gen'!Z70</f>
        <v>1154.48</v>
      </c>
      <c r="AA70" s="93">
        <f t="shared" si="13"/>
        <v>1393.25</v>
      </c>
      <c r="AB70" s="84">
        <f t="shared" si="14"/>
        <v>2021</v>
      </c>
      <c r="AC70" s="83">
        <f t="shared" si="15"/>
        <v>1</v>
      </c>
      <c r="AD70" s="83" t="str">
        <f t="shared" si="16"/>
        <v/>
      </c>
      <c r="AE70" s="83" t="str">
        <f t="shared" si="17"/>
        <v/>
      </c>
      <c r="AF70" s="81">
        <f t="shared" si="18"/>
        <v>1393.25</v>
      </c>
      <c r="AG70" s="82" t="str">
        <f t="shared" si="19"/>
        <v>12:00</v>
      </c>
      <c r="AH70" s="81">
        <f t="shared" si="20"/>
        <v>31568.567000000006</v>
      </c>
      <c r="AI70" s="80" t="str">
        <f t="shared" si="21"/>
        <v/>
      </c>
      <c r="AJ70" s="80" t="str">
        <f t="shared" si="22"/>
        <v/>
      </c>
      <c r="AK70" s="80" t="str">
        <f t="shared" si="23"/>
        <v/>
      </c>
      <c r="AL70" s="79" t="str">
        <f t="shared" si="24"/>
        <v/>
      </c>
      <c r="AM70" s="78" t="str">
        <f t="shared" si="25"/>
        <v/>
      </c>
    </row>
    <row r="71" spans="2:39" ht="13.5" thickBot="1">
      <c r="B71" s="86">
        <v>44203</v>
      </c>
      <c r="C71" s="85">
        <f>'E+ PSUI Customer Load'!C71+'PSUI Customer Gen'!C71</f>
        <v>1148.77</v>
      </c>
      <c r="D71" s="85">
        <f>'E+ PSUI Customer Load'!D71+'PSUI Customer Gen'!D71</f>
        <v>1137.8900000000001</v>
      </c>
      <c r="E71" s="85">
        <f>'E+ PSUI Customer Load'!E71+'PSUI Customer Gen'!E71</f>
        <v>1137.68</v>
      </c>
      <c r="F71" s="85">
        <f>'E+ PSUI Customer Load'!F71+'PSUI Customer Gen'!F71</f>
        <v>1148.81</v>
      </c>
      <c r="G71" s="85">
        <f>'E+ PSUI Customer Load'!G71+'PSUI Customer Gen'!G71</f>
        <v>1163.33</v>
      </c>
      <c r="H71" s="85">
        <f>'E+ PSUI Customer Load'!H71+'PSUI Customer Gen'!H71</f>
        <v>1171.6600000000001</v>
      </c>
      <c r="I71" s="85">
        <f>'E+ PSUI Customer Load'!I71+'PSUI Customer Gen'!I71</f>
        <v>1249.8499999999999</v>
      </c>
      <c r="J71" s="85">
        <f>'E+ PSUI Customer Load'!J71+'PSUI Customer Gen'!J71</f>
        <v>1330.7</v>
      </c>
      <c r="K71" s="85">
        <f>'E+ PSUI Customer Load'!K71+'PSUI Customer Gen'!K71</f>
        <v>1384.53</v>
      </c>
      <c r="L71" s="85">
        <f>'E+ PSUI Customer Load'!L71+'PSUI Customer Gen'!L71</f>
        <v>1396.29</v>
      </c>
      <c r="M71" s="85">
        <f>'E+ PSUI Customer Load'!M71+'PSUI Customer Gen'!M71</f>
        <v>1414.7</v>
      </c>
      <c r="N71" s="85">
        <f>'E+ PSUI Customer Load'!N71+'PSUI Customer Gen'!N71</f>
        <v>1409.1</v>
      </c>
      <c r="O71" s="85">
        <f>'E+ PSUI Customer Load'!O71+'PSUI Customer Gen'!O71</f>
        <v>1371.51</v>
      </c>
      <c r="P71" s="85">
        <f>'E+ PSUI Customer Load'!P71+'PSUI Customer Gen'!P71</f>
        <v>1354.32</v>
      </c>
      <c r="Q71" s="85">
        <f>'E+ PSUI Customer Load'!Q71+'PSUI Customer Gen'!Q71</f>
        <v>1349.11</v>
      </c>
      <c r="R71" s="85">
        <f>'E+ PSUI Customer Load'!R71+'PSUI Customer Gen'!R71</f>
        <v>1333.08</v>
      </c>
      <c r="S71" s="85">
        <f>'E+ PSUI Customer Load'!S71+'PSUI Customer Gen'!S71</f>
        <v>1311.38</v>
      </c>
      <c r="T71" s="85">
        <f>'E+ PSUI Customer Load'!T71+'PSUI Customer Gen'!T71</f>
        <v>1272.95</v>
      </c>
      <c r="U71" s="85">
        <f>'E+ PSUI Customer Load'!U71+'PSUI Customer Gen'!U71</f>
        <v>1258.46</v>
      </c>
      <c r="V71" s="85">
        <f>'E+ PSUI Customer Load'!V71+'PSUI Customer Gen'!V71</f>
        <v>1230.1500000000001</v>
      </c>
      <c r="W71" s="85">
        <f>'E+ PSUI Customer Load'!W71+'PSUI Customer Gen'!W71</f>
        <v>1211.74</v>
      </c>
      <c r="X71" s="85">
        <f>'E+ PSUI Customer Load'!X71+'PSUI Customer Gen'!X71</f>
        <v>1190.28</v>
      </c>
      <c r="Y71" s="85">
        <f>'E+ PSUI Customer Load'!Y71+'PSUI Customer Gen'!Y71</f>
        <v>1182.58</v>
      </c>
      <c r="Z71" s="85">
        <f>'E+ PSUI Customer Load'!Z71+'PSUI Customer Gen'!Z71</f>
        <v>1184.19</v>
      </c>
      <c r="AA71" s="93">
        <f t="shared" si="13"/>
        <v>1414.7</v>
      </c>
      <c r="AB71" s="84">
        <f t="shared" si="14"/>
        <v>2021</v>
      </c>
      <c r="AC71" s="83">
        <f t="shared" si="15"/>
        <v>1</v>
      </c>
      <c r="AD71" s="83" t="str">
        <f t="shared" si="16"/>
        <v/>
      </c>
      <c r="AE71" s="83" t="str">
        <f t="shared" si="17"/>
        <v/>
      </c>
      <c r="AF71" s="81">
        <f t="shared" si="18"/>
        <v>1414.7</v>
      </c>
      <c r="AG71" s="82" t="str">
        <f t="shared" si="19"/>
        <v>11:00</v>
      </c>
      <c r="AH71" s="81">
        <f t="shared" si="20"/>
        <v>31757.760000000002</v>
      </c>
      <c r="AI71" s="80" t="str">
        <f t="shared" si="21"/>
        <v/>
      </c>
      <c r="AJ71" s="80" t="str">
        <f t="shared" si="22"/>
        <v/>
      </c>
      <c r="AK71" s="80" t="str">
        <f t="shared" si="23"/>
        <v/>
      </c>
      <c r="AL71" s="79" t="str">
        <f t="shared" si="24"/>
        <v/>
      </c>
      <c r="AM71" s="78" t="str">
        <f t="shared" si="25"/>
        <v/>
      </c>
    </row>
    <row r="72" spans="2:39" ht="13.5" thickBot="1">
      <c r="B72" s="86">
        <v>44204</v>
      </c>
      <c r="C72" s="85">
        <f>'E+ PSUI Customer Load'!C72+'PSUI Customer Gen'!C72</f>
        <v>1186.71</v>
      </c>
      <c r="D72" s="85">
        <f>'E+ PSUI Customer Load'!D72+'PSUI Customer Gen'!D72</f>
        <v>1189.02</v>
      </c>
      <c r="E72" s="85">
        <f>'E+ PSUI Customer Load'!E72+'PSUI Customer Gen'!E72</f>
        <v>1185.8</v>
      </c>
      <c r="F72" s="85">
        <f>'E+ PSUI Customer Load'!F72+'PSUI Customer Gen'!F72</f>
        <v>1185.8699999999999</v>
      </c>
      <c r="G72" s="85">
        <f>'E+ PSUI Customer Load'!G72+'PSUI Customer Gen'!G72</f>
        <v>1212.82</v>
      </c>
      <c r="H72" s="85">
        <f>'E+ PSUI Customer Load'!H72+'PSUI Customer Gen'!H72</f>
        <v>1233.93</v>
      </c>
      <c r="I72" s="85">
        <f>'E+ PSUI Customer Load'!I72+'PSUI Customer Gen'!I72</f>
        <v>1280.79</v>
      </c>
      <c r="J72" s="85">
        <f>'E+ PSUI Customer Load'!J72+'PSUI Customer Gen'!J72</f>
        <v>1373.51</v>
      </c>
      <c r="K72" s="85">
        <f>'E+ PSUI Customer Load'!K72+'PSUI Customer Gen'!K72</f>
        <v>1384.88</v>
      </c>
      <c r="L72" s="85">
        <f>'E+ PSUI Customer Load'!L72+'PSUI Customer Gen'!L72</f>
        <v>1387.65</v>
      </c>
      <c r="M72" s="85">
        <f>'E+ PSUI Customer Load'!M72+'PSUI Customer Gen'!M72</f>
        <v>1411.13</v>
      </c>
      <c r="N72" s="85">
        <f>'E+ PSUI Customer Load'!N72+'PSUI Customer Gen'!N72</f>
        <v>1397.48</v>
      </c>
      <c r="O72" s="85">
        <f>'E+ PSUI Customer Load'!O72+'PSUI Customer Gen'!O72</f>
        <v>1358.32</v>
      </c>
      <c r="P72" s="85">
        <f>'E+ PSUI Customer Load'!P72+'PSUI Customer Gen'!P72</f>
        <v>1356.15</v>
      </c>
      <c r="Q72" s="85">
        <f>'E+ PSUI Customer Load'!Q72+'PSUI Customer Gen'!Q72</f>
        <v>1332.87</v>
      </c>
      <c r="R72" s="85">
        <f>'E+ PSUI Customer Load'!R72+'PSUI Customer Gen'!R72</f>
        <v>1318.38</v>
      </c>
      <c r="S72" s="85">
        <f>'E+ PSUI Customer Load'!S72+'PSUI Customer Gen'!S72</f>
        <v>1296.96</v>
      </c>
      <c r="T72" s="85">
        <f>'E+ PSUI Customer Load'!T72+'PSUI Customer Gen'!T72</f>
        <v>1274.67</v>
      </c>
      <c r="U72" s="85">
        <f>'E+ PSUI Customer Load'!U72+'PSUI Customer Gen'!U72</f>
        <v>1262.07</v>
      </c>
      <c r="V72" s="85">
        <f>'E+ PSUI Customer Load'!V72+'PSUI Customer Gen'!V72</f>
        <v>1250.76</v>
      </c>
      <c r="W72" s="85">
        <f>'E+ PSUI Customer Load'!W72+'PSUI Customer Gen'!W72</f>
        <v>1218.77</v>
      </c>
      <c r="X72" s="85">
        <f>'E+ PSUI Customer Load'!X72+'PSUI Customer Gen'!X72</f>
        <v>1213.1400000000001</v>
      </c>
      <c r="Y72" s="85">
        <f>'E+ PSUI Customer Load'!Y72+'PSUI Customer Gen'!Y72</f>
        <v>1214.71</v>
      </c>
      <c r="Z72" s="85">
        <f>'E+ PSUI Customer Load'!Z72+'PSUI Customer Gen'!Z72</f>
        <v>1166.6199999999999</v>
      </c>
      <c r="AA72" s="93">
        <f t="shared" si="13"/>
        <v>1411.13</v>
      </c>
      <c r="AB72" s="84">
        <f t="shared" si="14"/>
        <v>2021</v>
      </c>
      <c r="AC72" s="83">
        <f t="shared" si="15"/>
        <v>1</v>
      </c>
      <c r="AD72" s="83" t="str">
        <f t="shared" si="16"/>
        <v/>
      </c>
      <c r="AE72" s="83" t="str">
        <f t="shared" si="17"/>
        <v/>
      </c>
      <c r="AF72" s="81">
        <f t="shared" si="18"/>
        <v>1411.13</v>
      </c>
      <c r="AG72" s="82" t="str">
        <f t="shared" si="19"/>
        <v>11:00</v>
      </c>
      <c r="AH72" s="81">
        <f t="shared" si="20"/>
        <v>32104.139999999992</v>
      </c>
      <c r="AI72" s="80" t="str">
        <f t="shared" si="21"/>
        <v/>
      </c>
      <c r="AJ72" s="80" t="str">
        <f t="shared" si="22"/>
        <v/>
      </c>
      <c r="AK72" s="80" t="str">
        <f t="shared" si="23"/>
        <v/>
      </c>
      <c r="AL72" s="79" t="str">
        <f t="shared" si="24"/>
        <v/>
      </c>
      <c r="AM72" s="78" t="str">
        <f t="shared" si="25"/>
        <v/>
      </c>
    </row>
    <row r="73" spans="2:39" ht="13.5" thickBot="1">
      <c r="B73" s="86">
        <v>44205</v>
      </c>
      <c r="C73" s="85">
        <f>'E+ PSUI Customer Load'!C73+'PSUI Customer Gen'!C73</f>
        <v>1167.5</v>
      </c>
      <c r="D73" s="85">
        <f>'E+ PSUI Customer Load'!D73+'PSUI Customer Gen'!D73</f>
        <v>1158.01</v>
      </c>
      <c r="E73" s="85">
        <f>'E+ PSUI Customer Load'!E73+'PSUI Customer Gen'!E73</f>
        <v>1151.22</v>
      </c>
      <c r="F73" s="85">
        <f>'E+ PSUI Customer Load'!F73+'PSUI Customer Gen'!F73</f>
        <v>1154.44</v>
      </c>
      <c r="G73" s="85">
        <f>'E+ PSUI Customer Load'!G73+'PSUI Customer Gen'!G73</f>
        <v>1161.9000000000001</v>
      </c>
      <c r="H73" s="85">
        <f>'E+ PSUI Customer Load'!H73+'PSUI Customer Gen'!H73</f>
        <v>1161.3699999999999</v>
      </c>
      <c r="I73" s="85">
        <f>'E+ PSUI Customer Load'!I73+'PSUI Customer Gen'!I73</f>
        <v>1191.33</v>
      </c>
      <c r="J73" s="85">
        <f>'E+ PSUI Customer Load'!J73+'PSUI Customer Gen'!J73</f>
        <v>1251.1500000000001</v>
      </c>
      <c r="K73" s="85">
        <f>'E+ PSUI Customer Load'!K73+'PSUI Customer Gen'!K73</f>
        <v>1257.3399999999999</v>
      </c>
      <c r="L73" s="85">
        <f>'E+ PSUI Customer Load'!L73+'PSUI Customer Gen'!L73</f>
        <v>1256.32</v>
      </c>
      <c r="M73" s="85">
        <f>'E+ PSUI Customer Load'!M73+'PSUI Customer Gen'!M73</f>
        <v>1244.7</v>
      </c>
      <c r="N73" s="85">
        <f>'E+ PSUI Customer Load'!N73+'PSUI Customer Gen'!N73</f>
        <v>1224.44</v>
      </c>
      <c r="O73" s="85">
        <f>'E+ PSUI Customer Load'!O73+'PSUI Customer Gen'!O73</f>
        <v>1188.22</v>
      </c>
      <c r="P73" s="85">
        <f>'E+ PSUI Customer Load'!P73+'PSUI Customer Gen'!P73</f>
        <v>1193.68</v>
      </c>
      <c r="Q73" s="85">
        <f>'E+ PSUI Customer Load'!Q73+'PSUI Customer Gen'!Q73</f>
        <v>1169.77</v>
      </c>
      <c r="R73" s="85">
        <f>'E+ PSUI Customer Load'!R73+'PSUI Customer Gen'!R73</f>
        <v>1150.31</v>
      </c>
      <c r="S73" s="85">
        <f>'E+ PSUI Customer Load'!S73+'PSUI Customer Gen'!S73</f>
        <v>1166.69</v>
      </c>
      <c r="T73" s="85">
        <f>'E+ PSUI Customer Load'!T73+'PSUI Customer Gen'!T73</f>
        <v>1190.53</v>
      </c>
      <c r="U73" s="85">
        <f>'E+ PSUI Customer Load'!U73+'PSUI Customer Gen'!U73</f>
        <v>1208.9000000000001</v>
      </c>
      <c r="V73" s="85">
        <f>'E+ PSUI Customer Load'!V73+'PSUI Customer Gen'!V73</f>
        <v>1201.06</v>
      </c>
      <c r="W73" s="85">
        <f>'E+ PSUI Customer Load'!W73+'PSUI Customer Gen'!W73</f>
        <v>1173.9000000000001</v>
      </c>
      <c r="X73" s="85">
        <f>'E+ PSUI Customer Load'!X73+'PSUI Customer Gen'!X73</f>
        <v>1170.19</v>
      </c>
      <c r="Y73" s="85">
        <f>'E+ PSUI Customer Load'!Y73+'PSUI Customer Gen'!Y73</f>
        <v>1170.05</v>
      </c>
      <c r="Z73" s="85">
        <f>'E+ PSUI Customer Load'!Z73+'PSUI Customer Gen'!Z73</f>
        <v>1148.49</v>
      </c>
      <c r="AA73" s="93">
        <f t="shared" si="13"/>
        <v>1257.3399999999999</v>
      </c>
      <c r="AB73" s="84">
        <f t="shared" si="14"/>
        <v>2021</v>
      </c>
      <c r="AC73" s="83">
        <f t="shared" si="15"/>
        <v>1</v>
      </c>
      <c r="AD73" s="83" t="str">
        <f t="shared" si="16"/>
        <v/>
      </c>
      <c r="AE73" s="83" t="str">
        <f t="shared" si="17"/>
        <v/>
      </c>
      <c r="AF73" s="81">
        <f t="shared" si="18"/>
        <v>1257.3399999999999</v>
      </c>
      <c r="AG73" s="82" t="str">
        <f t="shared" si="19"/>
        <v>9:00</v>
      </c>
      <c r="AH73" s="81">
        <f t="shared" si="20"/>
        <v>29768.850000000002</v>
      </c>
      <c r="AI73" s="80" t="str">
        <f t="shared" si="21"/>
        <v/>
      </c>
      <c r="AJ73" s="80" t="str">
        <f t="shared" si="22"/>
        <v/>
      </c>
      <c r="AK73" s="80" t="str">
        <f t="shared" si="23"/>
        <v/>
      </c>
      <c r="AL73" s="79" t="str">
        <f t="shared" si="24"/>
        <v/>
      </c>
      <c r="AM73" s="78" t="str">
        <f t="shared" si="25"/>
        <v/>
      </c>
    </row>
    <row r="74" spans="2:39" ht="13.5" thickBot="1">
      <c r="B74" s="86">
        <v>44206</v>
      </c>
      <c r="C74" s="85">
        <f>'E+ PSUI Customer Load'!C74+'PSUI Customer Gen'!C74</f>
        <v>1160.81</v>
      </c>
      <c r="D74" s="85">
        <f>'E+ PSUI Customer Load'!D74+'PSUI Customer Gen'!D74</f>
        <v>1161.69</v>
      </c>
      <c r="E74" s="85">
        <f>'E+ PSUI Customer Load'!E74+'PSUI Customer Gen'!E74</f>
        <v>1139.6400000000001</v>
      </c>
      <c r="F74" s="85">
        <f>'E+ PSUI Customer Load'!F74+'PSUI Customer Gen'!F74</f>
        <v>1157.1400000000001</v>
      </c>
      <c r="G74" s="85">
        <f>'E+ PSUI Customer Load'!G74+'PSUI Customer Gen'!G74</f>
        <v>1168.69</v>
      </c>
      <c r="H74" s="85">
        <f>'E+ PSUI Customer Load'!H74+'PSUI Customer Gen'!H74</f>
        <v>1161.2</v>
      </c>
      <c r="I74" s="85">
        <f>'E+ PSUI Customer Load'!I74+'PSUI Customer Gen'!I74</f>
        <v>1179.96</v>
      </c>
      <c r="J74" s="85">
        <f>'E+ PSUI Customer Load'!J74+'PSUI Customer Gen'!J74</f>
        <v>1258.74</v>
      </c>
      <c r="K74" s="85">
        <f>'E+ PSUI Customer Load'!K74+'PSUI Customer Gen'!K74</f>
        <v>1236.4100000000001</v>
      </c>
      <c r="L74" s="85">
        <f>'E+ PSUI Customer Load'!L74+'PSUI Customer Gen'!L74</f>
        <v>1233.19</v>
      </c>
      <c r="M74" s="85">
        <f>'E+ PSUI Customer Load'!M74+'PSUI Customer Gen'!M74</f>
        <v>1247.3</v>
      </c>
      <c r="N74" s="85">
        <f>'E+ PSUI Customer Load'!N74+'PSUI Customer Gen'!N74</f>
        <v>1242.1199999999999</v>
      </c>
      <c r="O74" s="85">
        <f>'E+ PSUI Customer Load'!O74+'PSUI Customer Gen'!O74</f>
        <v>1218.67</v>
      </c>
      <c r="P74" s="85">
        <f>'E+ PSUI Customer Load'!P74+'PSUI Customer Gen'!P74</f>
        <v>1227.94</v>
      </c>
      <c r="Q74" s="85">
        <f>'E+ PSUI Customer Load'!Q74+'PSUI Customer Gen'!Q74</f>
        <v>1194.6600000000001</v>
      </c>
      <c r="R74" s="85">
        <f>'E+ PSUI Customer Load'!R74+'PSUI Customer Gen'!R74</f>
        <v>1178.94</v>
      </c>
      <c r="S74" s="85">
        <f>'E+ PSUI Customer Load'!S74+'PSUI Customer Gen'!S74</f>
        <v>1206.8399999999999</v>
      </c>
      <c r="T74" s="85">
        <f>'E+ PSUI Customer Load'!T74+'PSUI Customer Gen'!T74</f>
        <v>1189.48</v>
      </c>
      <c r="U74" s="85">
        <f>'E+ PSUI Customer Load'!U74+'PSUI Customer Gen'!U74</f>
        <v>1219.96</v>
      </c>
      <c r="V74" s="85">
        <f>'E+ PSUI Customer Load'!V74+'PSUI Customer Gen'!V74</f>
        <v>1202.57</v>
      </c>
      <c r="W74" s="85">
        <f>'E+ PSUI Customer Load'!W74+'PSUI Customer Gen'!W74</f>
        <v>1174.78</v>
      </c>
      <c r="X74" s="85">
        <f>'E+ PSUI Customer Load'!X74+'PSUI Customer Gen'!X74</f>
        <v>1166.83</v>
      </c>
      <c r="Y74" s="85">
        <f>'E+ PSUI Customer Load'!Y74+'PSUI Customer Gen'!Y74</f>
        <v>1173.06</v>
      </c>
      <c r="Z74" s="85">
        <f>'E+ PSUI Customer Load'!Z74+'PSUI Customer Gen'!Z74</f>
        <v>1171.0999999999999</v>
      </c>
      <c r="AA74" s="93">
        <f t="shared" si="13"/>
        <v>1258.74</v>
      </c>
      <c r="AB74" s="84">
        <f t="shared" si="14"/>
        <v>2021</v>
      </c>
      <c r="AC74" s="83">
        <f t="shared" si="15"/>
        <v>1</v>
      </c>
      <c r="AD74" s="83" t="str">
        <f t="shared" si="16"/>
        <v/>
      </c>
      <c r="AE74" s="83" t="str">
        <f t="shared" si="17"/>
        <v/>
      </c>
      <c r="AF74" s="81">
        <f t="shared" si="18"/>
        <v>1258.74</v>
      </c>
      <c r="AG74" s="82" t="str">
        <f t="shared" si="19"/>
        <v>8:00</v>
      </c>
      <c r="AH74" s="81">
        <f t="shared" si="20"/>
        <v>29930.46</v>
      </c>
      <c r="AI74" s="80" t="str">
        <f t="shared" si="21"/>
        <v/>
      </c>
      <c r="AJ74" s="80" t="str">
        <f t="shared" si="22"/>
        <v/>
      </c>
      <c r="AK74" s="80" t="str">
        <f t="shared" si="23"/>
        <v/>
      </c>
      <c r="AL74" s="79" t="str">
        <f t="shared" si="24"/>
        <v/>
      </c>
      <c r="AM74" s="78" t="str">
        <f t="shared" si="25"/>
        <v/>
      </c>
    </row>
    <row r="75" spans="2:39" ht="13.5" thickBot="1">
      <c r="B75" s="86">
        <v>44207</v>
      </c>
      <c r="C75" s="85">
        <f>'E+ PSUI Customer Load'!C75+'PSUI Customer Gen'!C75</f>
        <v>1177.58</v>
      </c>
      <c r="D75" s="85">
        <f>'E+ PSUI Customer Load'!D75+'PSUI Customer Gen'!D75</f>
        <v>1175.97</v>
      </c>
      <c r="E75" s="85">
        <f>'E+ PSUI Customer Load'!E75+'PSUI Customer Gen'!E75</f>
        <v>1169.7</v>
      </c>
      <c r="F75" s="85">
        <f>'E+ PSUI Customer Load'!F75+'PSUI Customer Gen'!F75</f>
        <v>1173.06</v>
      </c>
      <c r="G75" s="85">
        <f>'E+ PSUI Customer Load'!G75+'PSUI Customer Gen'!G75</f>
        <v>1195.3900000000001</v>
      </c>
      <c r="H75" s="85">
        <f>'E+ PSUI Customer Load'!H75+'PSUI Customer Gen'!H75</f>
        <v>1201.69</v>
      </c>
      <c r="I75" s="85">
        <f>'E+ PSUI Customer Load'!I75+'PSUI Customer Gen'!I75</f>
        <v>1252.79</v>
      </c>
      <c r="J75" s="85">
        <f>'E+ PSUI Customer Load'!J75+'PSUI Customer Gen'!J75</f>
        <v>1354.99</v>
      </c>
      <c r="K75" s="85">
        <f>'E+ PSUI Customer Load'!K75+'PSUI Customer Gen'!K75</f>
        <v>1380.02</v>
      </c>
      <c r="L75" s="85">
        <f>'E+ PSUI Customer Load'!L75+'PSUI Customer Gen'!L75</f>
        <v>1409.14</v>
      </c>
      <c r="M75" s="85">
        <f>'E+ PSUI Customer Load'!M75+'PSUI Customer Gen'!M75</f>
        <v>1436.4</v>
      </c>
      <c r="N75" s="85">
        <f>'E+ PSUI Customer Load'!N75+'PSUI Customer Gen'!N75</f>
        <v>1439.76</v>
      </c>
      <c r="O75" s="85">
        <f>'E+ PSUI Customer Load'!O75+'PSUI Customer Gen'!O75</f>
        <v>1402.66</v>
      </c>
      <c r="P75" s="85">
        <f>'E+ PSUI Customer Load'!P75+'PSUI Customer Gen'!P75</f>
        <v>1419.25</v>
      </c>
      <c r="Q75" s="85">
        <f>'E+ PSUI Customer Load'!Q75+'PSUI Customer Gen'!Q75</f>
        <v>1390.69</v>
      </c>
      <c r="R75" s="85">
        <f>'E+ PSUI Customer Load'!R75+'PSUI Customer Gen'!R75</f>
        <v>1385.34</v>
      </c>
      <c r="S75" s="85">
        <f>'E+ PSUI Customer Load'!S75+'PSUI Customer Gen'!S75</f>
        <v>1381.38</v>
      </c>
      <c r="T75" s="85">
        <f>'E+ PSUI Customer Load'!T75+'PSUI Customer Gen'!T75</f>
        <v>1334.38</v>
      </c>
      <c r="U75" s="85">
        <f>'E+ PSUI Customer Load'!U75+'PSUI Customer Gen'!U75</f>
        <v>1309.46</v>
      </c>
      <c r="V75" s="85">
        <f>'E+ PSUI Customer Load'!V75+'PSUI Customer Gen'!V75</f>
        <v>1263.75</v>
      </c>
      <c r="W75" s="85">
        <f>'E+ PSUI Customer Load'!W75+'PSUI Customer Gen'!W75</f>
        <v>1252.3399999999999</v>
      </c>
      <c r="X75" s="85">
        <f>'E+ PSUI Customer Load'!X75+'PSUI Customer Gen'!X75</f>
        <v>1234.56</v>
      </c>
      <c r="Y75" s="85">
        <f>'E+ PSUI Customer Load'!Y75+'PSUI Customer Gen'!Y75</f>
        <v>1219.75</v>
      </c>
      <c r="Z75" s="85">
        <f>'E+ PSUI Customer Load'!Z75+'PSUI Customer Gen'!Z75</f>
        <v>1197.3900000000001</v>
      </c>
      <c r="AA75" s="93">
        <f t="shared" si="13"/>
        <v>1439.76</v>
      </c>
      <c r="AB75" s="84">
        <f t="shared" si="14"/>
        <v>2021</v>
      </c>
      <c r="AC75" s="83">
        <f t="shared" si="15"/>
        <v>1</v>
      </c>
      <c r="AD75" s="83" t="str">
        <f t="shared" si="16"/>
        <v/>
      </c>
      <c r="AE75" s="83" t="str">
        <f t="shared" si="17"/>
        <v/>
      </c>
      <c r="AF75" s="81">
        <f t="shared" si="18"/>
        <v>1439.76</v>
      </c>
      <c r="AG75" s="82" t="str">
        <f t="shared" si="19"/>
        <v>12:00</v>
      </c>
      <c r="AH75" s="81">
        <f t="shared" si="20"/>
        <v>32597.200000000001</v>
      </c>
      <c r="AI75" s="80" t="str">
        <f t="shared" si="21"/>
        <v/>
      </c>
      <c r="AJ75" s="80" t="str">
        <f t="shared" si="22"/>
        <v/>
      </c>
      <c r="AK75" s="80" t="str">
        <f t="shared" si="23"/>
        <v/>
      </c>
      <c r="AL75" s="79" t="str">
        <f t="shared" si="24"/>
        <v/>
      </c>
      <c r="AM75" s="78" t="str">
        <f t="shared" si="25"/>
        <v/>
      </c>
    </row>
    <row r="76" spans="2:39" ht="13.5" thickBot="1">
      <c r="B76" s="86">
        <v>44208</v>
      </c>
      <c r="C76" s="85">
        <f>'E+ PSUI Customer Load'!C76+'PSUI Customer Gen'!C76</f>
        <v>1180.27</v>
      </c>
      <c r="D76" s="85">
        <f>'E+ PSUI Customer Load'!D76+'PSUI Customer Gen'!D76</f>
        <v>1188.67</v>
      </c>
      <c r="E76" s="85">
        <f>'E+ PSUI Customer Load'!E76+'PSUI Customer Gen'!E76</f>
        <v>1164.6600000000001</v>
      </c>
      <c r="F76" s="85">
        <f>'E+ PSUI Customer Load'!F76+'PSUI Customer Gen'!F76</f>
        <v>1173.3800000000001</v>
      </c>
      <c r="G76" s="85">
        <f>'E+ PSUI Customer Load'!G76+'PSUI Customer Gen'!G76</f>
        <v>1189.76</v>
      </c>
      <c r="H76" s="85">
        <f>'E+ PSUI Customer Load'!H76+'PSUI Customer Gen'!H76</f>
        <v>1198.22</v>
      </c>
      <c r="I76" s="85">
        <f>'E+ PSUI Customer Load'!I76+'PSUI Customer Gen'!I76</f>
        <v>1254.58</v>
      </c>
      <c r="J76" s="85">
        <f>'E+ PSUI Customer Load'!J76+'PSUI Customer Gen'!J76</f>
        <v>1358.56</v>
      </c>
      <c r="K76" s="85">
        <f>'E+ PSUI Customer Load'!K76+'PSUI Customer Gen'!K76</f>
        <v>1397.1</v>
      </c>
      <c r="L76" s="85">
        <f>'E+ PSUI Customer Load'!L76+'PSUI Customer Gen'!L76</f>
        <v>1391.81</v>
      </c>
      <c r="M76" s="85">
        <f>'E+ PSUI Customer Load'!M76+'PSUI Customer Gen'!M76</f>
        <v>1425.83</v>
      </c>
      <c r="N76" s="85">
        <f>'E+ PSUI Customer Load'!N76+'PSUI Customer Gen'!N76</f>
        <v>1441.41</v>
      </c>
      <c r="O76" s="85">
        <f>'E+ PSUI Customer Load'!O76+'PSUI Customer Gen'!O76</f>
        <v>1424.99</v>
      </c>
      <c r="P76" s="85">
        <f>'E+ PSUI Customer Load'!P76+'PSUI Customer Gen'!P76</f>
        <v>1399.44</v>
      </c>
      <c r="Q76" s="85">
        <f>'E+ PSUI Customer Load'!Q76+'PSUI Customer Gen'!Q76</f>
        <v>1390.41</v>
      </c>
      <c r="R76" s="85">
        <f>'E+ PSUI Customer Load'!R76+'PSUI Customer Gen'!R76</f>
        <v>1391.78</v>
      </c>
      <c r="S76" s="85">
        <f>'E+ PSUI Customer Load'!S76+'PSUI Customer Gen'!S76</f>
        <v>1379.98</v>
      </c>
      <c r="T76" s="85">
        <f>'E+ PSUI Customer Load'!T76+'PSUI Customer Gen'!T76</f>
        <v>1323.25</v>
      </c>
      <c r="U76" s="85">
        <f>'E+ PSUI Customer Load'!U76+'PSUI Customer Gen'!U76</f>
        <v>1298.1199999999999</v>
      </c>
      <c r="V76" s="85">
        <f>'E+ PSUI Customer Load'!V76+'PSUI Customer Gen'!V76</f>
        <v>1260.3499999999999</v>
      </c>
      <c r="W76" s="85">
        <f>'E+ PSUI Customer Load'!W76+'PSUI Customer Gen'!W76</f>
        <v>1232.32</v>
      </c>
      <c r="X76" s="85">
        <f>'E+ PSUI Customer Load'!X76+'PSUI Customer Gen'!X76</f>
        <v>1224.19</v>
      </c>
      <c r="Y76" s="85">
        <f>'E+ PSUI Customer Load'!Y76+'PSUI Customer Gen'!Y76</f>
        <v>1196.02</v>
      </c>
      <c r="Z76" s="85">
        <f>'E+ PSUI Customer Load'!Z76+'PSUI Customer Gen'!Z76</f>
        <v>1187.24</v>
      </c>
      <c r="AA76" s="93">
        <f t="shared" si="13"/>
        <v>1441.41</v>
      </c>
      <c r="AB76" s="84">
        <f t="shared" si="14"/>
        <v>2021</v>
      </c>
      <c r="AC76" s="83">
        <f t="shared" si="15"/>
        <v>1</v>
      </c>
      <c r="AD76" s="83" t="str">
        <f t="shared" si="16"/>
        <v/>
      </c>
      <c r="AE76" s="83" t="str">
        <f t="shared" si="17"/>
        <v/>
      </c>
      <c r="AF76" s="81">
        <f t="shared" si="18"/>
        <v>1441.41</v>
      </c>
      <c r="AG76" s="82" t="str">
        <f t="shared" si="19"/>
        <v>12:00</v>
      </c>
      <c r="AH76" s="81">
        <f t="shared" si="20"/>
        <v>32513.749999999996</v>
      </c>
      <c r="AI76" s="80" t="str">
        <f t="shared" si="21"/>
        <v/>
      </c>
      <c r="AJ76" s="80" t="str">
        <f t="shared" si="22"/>
        <v/>
      </c>
      <c r="AK76" s="80" t="str">
        <f t="shared" si="23"/>
        <v/>
      </c>
      <c r="AL76" s="79" t="str">
        <f t="shared" si="24"/>
        <v/>
      </c>
      <c r="AM76" s="78" t="str">
        <f t="shared" si="25"/>
        <v/>
      </c>
    </row>
    <row r="77" spans="2:39" ht="13.5" thickBot="1">
      <c r="B77" s="86">
        <v>44209</v>
      </c>
      <c r="C77" s="85">
        <f>'E+ PSUI Customer Load'!C77+'PSUI Customer Gen'!C77</f>
        <v>1181.8499999999999</v>
      </c>
      <c r="D77" s="85">
        <f>'E+ PSUI Customer Load'!D77+'PSUI Customer Gen'!D77</f>
        <v>1167.53</v>
      </c>
      <c r="E77" s="85">
        <f>'E+ PSUI Customer Load'!E77+'PSUI Customer Gen'!E77</f>
        <v>1146.5</v>
      </c>
      <c r="F77" s="85">
        <f>'E+ PSUI Customer Load'!F77+'PSUI Customer Gen'!F77</f>
        <v>1154.06</v>
      </c>
      <c r="G77" s="85">
        <f>'E+ PSUI Customer Load'!G77+'PSUI Customer Gen'!G77</f>
        <v>1164.03</v>
      </c>
      <c r="H77" s="85">
        <f>'E+ PSUI Customer Load'!H77+'PSUI Customer Gen'!H77</f>
        <v>1177.3</v>
      </c>
      <c r="I77" s="85">
        <f>'E+ PSUI Customer Load'!I77+'PSUI Customer Gen'!I77</f>
        <v>1251.57</v>
      </c>
      <c r="J77" s="85">
        <f>'E+ PSUI Customer Load'!J77+'PSUI Customer Gen'!J77</f>
        <v>1346.1</v>
      </c>
      <c r="K77" s="85">
        <f>'E+ PSUI Customer Load'!K77+'PSUI Customer Gen'!K77</f>
        <v>1360.17</v>
      </c>
      <c r="L77" s="85">
        <f>'E+ PSUI Customer Load'!L77+'PSUI Customer Gen'!L77</f>
        <v>1365.04</v>
      </c>
      <c r="M77" s="85">
        <f>'E+ PSUI Customer Load'!M77+'PSUI Customer Gen'!M77</f>
        <v>1405.25</v>
      </c>
      <c r="N77" s="85">
        <f>'E+ PSUI Customer Load'!N77+'PSUI Customer Gen'!N77</f>
        <v>1422.96</v>
      </c>
      <c r="O77" s="85">
        <f>'E+ PSUI Customer Load'!O77+'PSUI Customer Gen'!O77</f>
        <v>1388.1</v>
      </c>
      <c r="P77" s="85">
        <f>'E+ PSUI Customer Load'!P77+'PSUI Customer Gen'!P77</f>
        <v>1363.6</v>
      </c>
      <c r="Q77" s="85">
        <f>'E+ PSUI Customer Load'!Q77+'PSUI Customer Gen'!Q77</f>
        <v>1370.81</v>
      </c>
      <c r="R77" s="85">
        <f>'E+ PSUI Customer Load'!R77+'PSUI Customer Gen'!R77</f>
        <v>1367.24</v>
      </c>
      <c r="S77" s="85">
        <f>'E+ PSUI Customer Load'!S77+'PSUI Customer Gen'!S77</f>
        <v>1324.26</v>
      </c>
      <c r="T77" s="85">
        <f>'E+ PSUI Customer Load'!T77+'PSUI Customer Gen'!T77</f>
        <v>1279.78</v>
      </c>
      <c r="U77" s="85">
        <f>'E+ PSUI Customer Load'!U77+'PSUI Customer Gen'!U77</f>
        <v>1267.21</v>
      </c>
      <c r="V77" s="85">
        <f>'E+ PSUI Customer Load'!V77+'PSUI Customer Gen'!V77</f>
        <v>1229.24</v>
      </c>
      <c r="W77" s="85">
        <f>'E+ PSUI Customer Load'!W77+'PSUI Customer Gen'!W77</f>
        <v>1212.26</v>
      </c>
      <c r="X77" s="85">
        <f>'E+ PSUI Customer Load'!X77+'PSUI Customer Gen'!X77</f>
        <v>1174.5999999999999</v>
      </c>
      <c r="Y77" s="85">
        <f>'E+ PSUI Customer Load'!Y77+'PSUI Customer Gen'!Y77</f>
        <v>1173.06</v>
      </c>
      <c r="Z77" s="85">
        <f>'E+ PSUI Customer Load'!Z77+'PSUI Customer Gen'!Z77</f>
        <v>1162.9100000000001</v>
      </c>
      <c r="AA77" s="93">
        <f t="shared" si="13"/>
        <v>1422.96</v>
      </c>
      <c r="AB77" s="84">
        <f t="shared" si="14"/>
        <v>2021</v>
      </c>
      <c r="AC77" s="83">
        <f t="shared" si="15"/>
        <v>1</v>
      </c>
      <c r="AD77" s="83" t="str">
        <f t="shared" si="16"/>
        <v/>
      </c>
      <c r="AE77" s="83" t="str">
        <f t="shared" si="17"/>
        <v/>
      </c>
      <c r="AF77" s="81">
        <f t="shared" si="18"/>
        <v>1422.96</v>
      </c>
      <c r="AG77" s="82" t="str">
        <f t="shared" si="19"/>
        <v>12:00</v>
      </c>
      <c r="AH77" s="81">
        <f t="shared" si="20"/>
        <v>31878.389999999996</v>
      </c>
      <c r="AI77" s="80" t="str">
        <f t="shared" si="21"/>
        <v/>
      </c>
      <c r="AJ77" s="80" t="str">
        <f t="shared" si="22"/>
        <v/>
      </c>
      <c r="AK77" s="80" t="str">
        <f t="shared" si="23"/>
        <v/>
      </c>
      <c r="AL77" s="79" t="str">
        <f t="shared" si="24"/>
        <v/>
      </c>
      <c r="AM77" s="78" t="str">
        <f t="shared" si="25"/>
        <v/>
      </c>
    </row>
    <row r="78" spans="2:39" ht="13.5" thickBot="1">
      <c r="B78" s="86">
        <v>44210</v>
      </c>
      <c r="C78" s="85">
        <f>'E+ PSUI Customer Load'!C78+'PSUI Customer Gen'!C78</f>
        <v>1156.23</v>
      </c>
      <c r="D78" s="85">
        <f>'E+ PSUI Customer Load'!D78+'PSUI Customer Gen'!D78</f>
        <v>1138.24</v>
      </c>
      <c r="E78" s="85">
        <f>'E+ PSUI Customer Load'!E78+'PSUI Customer Gen'!E78</f>
        <v>1139.32</v>
      </c>
      <c r="F78" s="85">
        <f>'E+ PSUI Customer Load'!F78+'PSUI Customer Gen'!F78</f>
        <v>1138.9000000000001</v>
      </c>
      <c r="G78" s="85">
        <f>'E+ PSUI Customer Load'!G78+'PSUI Customer Gen'!G78</f>
        <v>1139.74</v>
      </c>
      <c r="H78" s="85">
        <f>'E+ PSUI Customer Load'!H78+'PSUI Customer Gen'!H78</f>
        <v>1168.97</v>
      </c>
      <c r="I78" s="85">
        <f>'E+ PSUI Customer Load'!I78+'PSUI Customer Gen'!I78</f>
        <v>1231.4100000000001</v>
      </c>
      <c r="J78" s="85">
        <f>'E+ PSUI Customer Load'!J78+'PSUI Customer Gen'!J78</f>
        <v>1313.62</v>
      </c>
      <c r="K78" s="85">
        <f>'E+ PSUI Customer Load'!K78+'PSUI Customer Gen'!K78</f>
        <v>1338.19</v>
      </c>
      <c r="L78" s="85">
        <f>'E+ PSUI Customer Load'!L78+'PSUI Customer Gen'!L78</f>
        <v>1348.24</v>
      </c>
      <c r="M78" s="85">
        <f>'E+ PSUI Customer Load'!M78+'PSUI Customer Gen'!M78</f>
        <v>1457.135</v>
      </c>
      <c r="N78" s="85">
        <f>'E+ PSUI Customer Load'!N78+'PSUI Customer Gen'!N78</f>
        <v>1378.463</v>
      </c>
      <c r="O78" s="85">
        <f>'E+ PSUI Customer Load'!O78+'PSUI Customer Gen'!O78</f>
        <v>1362.2190000000001</v>
      </c>
      <c r="P78" s="85">
        <f>'E+ PSUI Customer Load'!P78+'PSUI Customer Gen'!P78</f>
        <v>1369.7829999999999</v>
      </c>
      <c r="Q78" s="85">
        <f>'E+ PSUI Customer Load'!Q78+'PSUI Customer Gen'!Q78</f>
        <v>1406.0330000000001</v>
      </c>
      <c r="R78" s="85">
        <f>'E+ PSUI Customer Load'!R78+'PSUI Customer Gen'!R78</f>
        <v>1393.75</v>
      </c>
      <c r="S78" s="85">
        <f>'E+ PSUI Customer Load'!S78+'PSUI Customer Gen'!S78</f>
        <v>1291.4680000000001</v>
      </c>
      <c r="T78" s="85">
        <f>'E+ PSUI Customer Load'!T78+'PSUI Customer Gen'!T78</f>
        <v>1247.72</v>
      </c>
      <c r="U78" s="85">
        <f>'E+ PSUI Customer Load'!U78+'PSUI Customer Gen'!U78</f>
        <v>1234.3800000000001</v>
      </c>
      <c r="V78" s="85">
        <f>'E+ PSUI Customer Load'!V78+'PSUI Customer Gen'!V78</f>
        <v>1207.8499999999999</v>
      </c>
      <c r="W78" s="85">
        <f>'E+ PSUI Customer Load'!W78+'PSUI Customer Gen'!W78</f>
        <v>1164.07</v>
      </c>
      <c r="X78" s="85">
        <f>'E+ PSUI Customer Load'!X78+'PSUI Customer Gen'!X78</f>
        <v>1160.22</v>
      </c>
      <c r="Y78" s="85">
        <f>'E+ PSUI Customer Load'!Y78+'PSUI Customer Gen'!Y78</f>
        <v>1134.07</v>
      </c>
      <c r="Z78" s="85">
        <f>'E+ PSUI Customer Load'!Z78+'PSUI Customer Gen'!Z78</f>
        <v>1131.1300000000001</v>
      </c>
      <c r="AA78" s="93">
        <f t="shared" si="13"/>
        <v>1457.135</v>
      </c>
      <c r="AB78" s="84">
        <f t="shared" si="14"/>
        <v>2021</v>
      </c>
      <c r="AC78" s="83">
        <f t="shared" si="15"/>
        <v>1</v>
      </c>
      <c r="AD78" s="83" t="str">
        <f t="shared" si="16"/>
        <v/>
      </c>
      <c r="AE78" s="83" t="str">
        <f t="shared" si="17"/>
        <v/>
      </c>
      <c r="AF78" s="81">
        <f t="shared" si="18"/>
        <v>1457.135</v>
      </c>
      <c r="AG78" s="82" t="str">
        <f t="shared" si="19"/>
        <v>11:00</v>
      </c>
      <c r="AH78" s="81">
        <f t="shared" si="20"/>
        <v>31508.286</v>
      </c>
      <c r="AI78" s="80" t="str">
        <f t="shared" si="21"/>
        <v/>
      </c>
      <c r="AJ78" s="80" t="str">
        <f t="shared" si="22"/>
        <v/>
      </c>
      <c r="AK78" s="80" t="str">
        <f t="shared" si="23"/>
        <v/>
      </c>
      <c r="AL78" s="79" t="str">
        <f t="shared" si="24"/>
        <v/>
      </c>
      <c r="AM78" s="78" t="str">
        <f t="shared" si="25"/>
        <v/>
      </c>
    </row>
    <row r="79" spans="2:39" ht="13.5" thickBot="1">
      <c r="B79" s="86">
        <v>44211</v>
      </c>
      <c r="C79" s="85">
        <f>'E+ PSUI Customer Load'!C79+'PSUI Customer Gen'!C79</f>
        <v>1130.3599999999999</v>
      </c>
      <c r="D79" s="85">
        <f>'E+ PSUI Customer Load'!D79+'PSUI Customer Gen'!D79</f>
        <v>1118</v>
      </c>
      <c r="E79" s="85">
        <f>'E+ PSUI Customer Load'!E79+'PSUI Customer Gen'!E79</f>
        <v>1122</v>
      </c>
      <c r="F79" s="85">
        <f>'E+ PSUI Customer Load'!F79+'PSUI Customer Gen'!F79</f>
        <v>1133.3399999999999</v>
      </c>
      <c r="G79" s="85">
        <f>'E+ PSUI Customer Load'!G79+'PSUI Customer Gen'!G79</f>
        <v>1140.51</v>
      </c>
      <c r="H79" s="85">
        <f>'E+ PSUI Customer Load'!H79+'PSUI Customer Gen'!H79</f>
        <v>1142.1199999999999</v>
      </c>
      <c r="I79" s="85">
        <f>'E+ PSUI Customer Load'!I79+'PSUI Customer Gen'!I79</f>
        <v>1218.8800000000001</v>
      </c>
      <c r="J79" s="85">
        <f>'E+ PSUI Customer Load'!J79+'PSUI Customer Gen'!J79</f>
        <v>1325.2</v>
      </c>
      <c r="K79" s="85">
        <f>'E+ PSUI Customer Load'!K79+'PSUI Customer Gen'!K79</f>
        <v>1332.8</v>
      </c>
      <c r="L79" s="85">
        <f>'E+ PSUI Customer Load'!L79+'PSUI Customer Gen'!L79</f>
        <v>1360.63</v>
      </c>
      <c r="M79" s="85">
        <f>'E+ PSUI Customer Load'!M79+'PSUI Customer Gen'!M79</f>
        <v>1460.4659999999999</v>
      </c>
      <c r="N79" s="85">
        <f>'E+ PSUI Customer Load'!N79+'PSUI Customer Gen'!N79</f>
        <v>1347.748</v>
      </c>
      <c r="O79" s="85">
        <f>'E+ PSUI Customer Load'!O79+'PSUI Customer Gen'!O79</f>
        <v>1346.9</v>
      </c>
      <c r="P79" s="85">
        <f>'E+ PSUI Customer Load'!P79+'PSUI Customer Gen'!P79</f>
        <v>1369.07</v>
      </c>
      <c r="Q79" s="85">
        <f>'E+ PSUI Customer Load'!Q79+'PSUI Customer Gen'!Q79</f>
        <v>1442.143</v>
      </c>
      <c r="R79" s="85">
        <f>'E+ PSUI Customer Load'!R79+'PSUI Customer Gen'!R79</f>
        <v>1391.0550000000001</v>
      </c>
      <c r="S79" s="85">
        <f>'E+ PSUI Customer Load'!S79+'PSUI Customer Gen'!S79</f>
        <v>1269.713</v>
      </c>
      <c r="T79" s="85">
        <f>'E+ PSUI Customer Load'!T79+'PSUI Customer Gen'!T79</f>
        <v>1259.93</v>
      </c>
      <c r="U79" s="85">
        <f>'E+ PSUI Customer Load'!U79+'PSUI Customer Gen'!U79</f>
        <v>1246.21</v>
      </c>
      <c r="V79" s="85">
        <f>'E+ PSUI Customer Load'!V79+'PSUI Customer Gen'!V79</f>
        <v>1204.21</v>
      </c>
      <c r="W79" s="85">
        <f>'E+ PSUI Customer Load'!W79+'PSUI Customer Gen'!W79</f>
        <v>1176.49</v>
      </c>
      <c r="X79" s="85">
        <f>'E+ PSUI Customer Load'!X79+'PSUI Customer Gen'!X79</f>
        <v>1165.96</v>
      </c>
      <c r="Y79" s="85">
        <f>'E+ PSUI Customer Load'!Y79+'PSUI Customer Gen'!Y79</f>
        <v>1136.73</v>
      </c>
      <c r="Z79" s="85">
        <f>'E+ PSUI Customer Load'!Z79+'PSUI Customer Gen'!Z79</f>
        <v>1115.9100000000001</v>
      </c>
      <c r="AA79" s="93">
        <f t="shared" si="13"/>
        <v>1460.4659999999999</v>
      </c>
      <c r="AB79" s="84">
        <f t="shared" si="14"/>
        <v>2021</v>
      </c>
      <c r="AC79" s="83">
        <f t="shared" si="15"/>
        <v>1</v>
      </c>
      <c r="AD79" s="83" t="str">
        <f t="shared" si="16"/>
        <v/>
      </c>
      <c r="AE79" s="83" t="str">
        <f t="shared" si="17"/>
        <v/>
      </c>
      <c r="AF79" s="81">
        <f t="shared" si="18"/>
        <v>1460.4659999999999</v>
      </c>
      <c r="AG79" s="82" t="str">
        <f t="shared" si="19"/>
        <v>11:00</v>
      </c>
      <c r="AH79" s="81">
        <f t="shared" si="20"/>
        <v>31416.841</v>
      </c>
      <c r="AI79" s="80" t="str">
        <f t="shared" si="21"/>
        <v/>
      </c>
      <c r="AJ79" s="80" t="str">
        <f t="shared" si="22"/>
        <v/>
      </c>
      <c r="AK79" s="80" t="str">
        <f t="shared" si="23"/>
        <v/>
      </c>
      <c r="AL79" s="79" t="str">
        <f t="shared" si="24"/>
        <v/>
      </c>
      <c r="AM79" s="78" t="str">
        <f t="shared" si="25"/>
        <v/>
      </c>
    </row>
    <row r="80" spans="2:39" ht="13.5" thickBot="1">
      <c r="B80" s="86">
        <v>44212</v>
      </c>
      <c r="C80" s="85">
        <f>'E+ PSUI Customer Load'!C80+'PSUI Customer Gen'!C80</f>
        <v>1115.94</v>
      </c>
      <c r="D80" s="85">
        <f>'E+ PSUI Customer Load'!D80+'PSUI Customer Gen'!D80</f>
        <v>1102.92</v>
      </c>
      <c r="E80" s="85">
        <f>'E+ PSUI Customer Load'!E80+'PSUI Customer Gen'!E80</f>
        <v>1110.94</v>
      </c>
      <c r="F80" s="85">
        <f>'E+ PSUI Customer Load'!F80+'PSUI Customer Gen'!F80</f>
        <v>1097.1099999999999</v>
      </c>
      <c r="G80" s="85">
        <f>'E+ PSUI Customer Load'!G80+'PSUI Customer Gen'!G80</f>
        <v>1112.93</v>
      </c>
      <c r="H80" s="85">
        <f>'E+ PSUI Customer Load'!H80+'PSUI Customer Gen'!H80</f>
        <v>1115.9100000000001</v>
      </c>
      <c r="I80" s="85">
        <f>'E+ PSUI Customer Load'!I80+'PSUI Customer Gen'!I80</f>
        <v>1145.73</v>
      </c>
      <c r="J80" s="85">
        <f>'E+ PSUI Customer Load'!J80+'PSUI Customer Gen'!J80</f>
        <v>1214.54</v>
      </c>
      <c r="K80" s="85">
        <f>'E+ PSUI Customer Load'!K80+'PSUI Customer Gen'!K80</f>
        <v>1250.45</v>
      </c>
      <c r="L80" s="85">
        <f>'E+ PSUI Customer Load'!L80+'PSUI Customer Gen'!L80</f>
        <v>1200.3599999999999</v>
      </c>
      <c r="M80" s="85">
        <f>'E+ PSUI Customer Load'!M80+'PSUI Customer Gen'!M80</f>
        <v>1239.56</v>
      </c>
      <c r="N80" s="85">
        <f>'E+ PSUI Customer Load'!N80+'PSUI Customer Gen'!N80</f>
        <v>1234.1400000000001</v>
      </c>
      <c r="O80" s="85">
        <f>'E+ PSUI Customer Load'!O80+'PSUI Customer Gen'!O80</f>
        <v>1205.8499999999999</v>
      </c>
      <c r="P80" s="85">
        <f>'E+ PSUI Customer Load'!P80+'PSUI Customer Gen'!P80</f>
        <v>1209.57</v>
      </c>
      <c r="Q80" s="85">
        <f>'E+ PSUI Customer Load'!Q80+'PSUI Customer Gen'!Q80</f>
        <v>1191.8599999999999</v>
      </c>
      <c r="R80" s="85">
        <f>'E+ PSUI Customer Load'!R80+'PSUI Customer Gen'!R80</f>
        <v>1190.8399999999999</v>
      </c>
      <c r="S80" s="85">
        <f>'E+ PSUI Customer Load'!S80+'PSUI Customer Gen'!S80</f>
        <v>1201.76</v>
      </c>
      <c r="T80" s="85">
        <f>'E+ PSUI Customer Load'!T80+'PSUI Customer Gen'!T80</f>
        <v>1177.1600000000001</v>
      </c>
      <c r="U80" s="85">
        <f>'E+ PSUI Customer Load'!U80+'PSUI Customer Gen'!U80</f>
        <v>1206.21</v>
      </c>
      <c r="V80" s="85">
        <f>'E+ PSUI Customer Load'!V80+'PSUI Customer Gen'!V80</f>
        <v>1178.9100000000001</v>
      </c>
      <c r="W80" s="85">
        <f>'E+ PSUI Customer Load'!W80+'PSUI Customer Gen'!W80</f>
        <v>1157.69</v>
      </c>
      <c r="X80" s="85">
        <f>'E+ PSUI Customer Load'!X80+'PSUI Customer Gen'!X80</f>
        <v>1152.45</v>
      </c>
      <c r="Y80" s="85">
        <f>'E+ PSUI Customer Load'!Y80+'PSUI Customer Gen'!Y80</f>
        <v>1134.42</v>
      </c>
      <c r="Z80" s="85">
        <f>'E+ PSUI Customer Load'!Z80+'PSUI Customer Gen'!Z80</f>
        <v>1129.28</v>
      </c>
      <c r="AA80" s="93">
        <f t="shared" si="13"/>
        <v>1250.45</v>
      </c>
      <c r="AB80" s="84">
        <f t="shared" si="14"/>
        <v>2021</v>
      </c>
      <c r="AC80" s="83">
        <f t="shared" si="15"/>
        <v>1</v>
      </c>
      <c r="AD80" s="83" t="str">
        <f t="shared" si="16"/>
        <v/>
      </c>
      <c r="AE80" s="83" t="str">
        <f t="shared" si="17"/>
        <v/>
      </c>
      <c r="AF80" s="81">
        <f t="shared" si="18"/>
        <v>1250.45</v>
      </c>
      <c r="AG80" s="82" t="str">
        <f t="shared" si="19"/>
        <v>9:00</v>
      </c>
      <c r="AH80" s="81">
        <f t="shared" si="20"/>
        <v>29326.98</v>
      </c>
      <c r="AI80" s="80" t="str">
        <f t="shared" si="21"/>
        <v/>
      </c>
      <c r="AJ80" s="80" t="str">
        <f t="shared" si="22"/>
        <v/>
      </c>
      <c r="AK80" s="80" t="str">
        <f t="shared" si="23"/>
        <v/>
      </c>
      <c r="AL80" s="79" t="str">
        <f t="shared" si="24"/>
        <v/>
      </c>
      <c r="AM80" s="78" t="str">
        <f t="shared" si="25"/>
        <v/>
      </c>
    </row>
    <row r="81" spans="2:39" ht="13.5" thickBot="1">
      <c r="B81" s="86">
        <v>44213</v>
      </c>
      <c r="C81" s="85">
        <f>'E+ PSUI Customer Load'!C81+'PSUI Customer Gen'!C81</f>
        <v>1122.7</v>
      </c>
      <c r="D81" s="85">
        <f>'E+ PSUI Customer Load'!D81+'PSUI Customer Gen'!D81</f>
        <v>1115.98</v>
      </c>
      <c r="E81" s="85">
        <f>'E+ PSUI Customer Load'!E81+'PSUI Customer Gen'!E81</f>
        <v>1115.8</v>
      </c>
      <c r="F81" s="85">
        <f>'E+ PSUI Customer Load'!F81+'PSUI Customer Gen'!F81</f>
        <v>1118.32</v>
      </c>
      <c r="G81" s="85">
        <f>'E+ PSUI Customer Load'!G81+'PSUI Customer Gen'!G81</f>
        <v>1129.6300000000001</v>
      </c>
      <c r="H81" s="85">
        <f>'E+ PSUI Customer Load'!H81+'PSUI Customer Gen'!H81</f>
        <v>1123.8499999999999</v>
      </c>
      <c r="I81" s="85">
        <f>'E+ PSUI Customer Load'!I81+'PSUI Customer Gen'!I81</f>
        <v>1146.8800000000001</v>
      </c>
      <c r="J81" s="85">
        <f>'E+ PSUI Customer Load'!J81+'PSUI Customer Gen'!J81</f>
        <v>1217.55</v>
      </c>
      <c r="K81" s="85">
        <f>'E+ PSUI Customer Load'!K81+'PSUI Customer Gen'!K81</f>
        <v>1220.73</v>
      </c>
      <c r="L81" s="85">
        <f>'E+ PSUI Customer Load'!L81+'PSUI Customer Gen'!L81</f>
        <v>1197.46</v>
      </c>
      <c r="M81" s="85">
        <f>'E+ PSUI Customer Load'!M81+'PSUI Customer Gen'!M81</f>
        <v>1238.76</v>
      </c>
      <c r="N81" s="85">
        <f>'E+ PSUI Customer Load'!N81+'PSUI Customer Gen'!N81</f>
        <v>1232.49</v>
      </c>
      <c r="O81" s="85">
        <f>'E+ PSUI Customer Load'!O81+'PSUI Customer Gen'!O81</f>
        <v>1211.8800000000001</v>
      </c>
      <c r="P81" s="85">
        <f>'E+ PSUI Customer Load'!P81+'PSUI Customer Gen'!P81</f>
        <v>1219.02</v>
      </c>
      <c r="Q81" s="85">
        <f>'E+ PSUI Customer Load'!Q81+'PSUI Customer Gen'!Q81</f>
        <v>1187.76</v>
      </c>
      <c r="R81" s="85">
        <f>'E+ PSUI Customer Load'!R81+'PSUI Customer Gen'!R81</f>
        <v>1184.72</v>
      </c>
      <c r="S81" s="85">
        <f>'E+ PSUI Customer Load'!S81+'PSUI Customer Gen'!S81</f>
        <v>1182.93</v>
      </c>
      <c r="T81" s="85">
        <f>'E+ PSUI Customer Load'!T81+'PSUI Customer Gen'!T81</f>
        <v>1180.55</v>
      </c>
      <c r="U81" s="85">
        <f>'E+ PSUI Customer Load'!U81+'PSUI Customer Gen'!U81</f>
        <v>1192.8699999999999</v>
      </c>
      <c r="V81" s="85">
        <f>'E+ PSUI Customer Load'!V81+'PSUI Customer Gen'!V81</f>
        <v>1167.22</v>
      </c>
      <c r="W81" s="85">
        <f>'E+ PSUI Customer Load'!W81+'PSUI Customer Gen'!W81</f>
        <v>1149.33</v>
      </c>
      <c r="X81" s="85">
        <f>'E+ PSUI Customer Load'!X81+'PSUI Customer Gen'!X81</f>
        <v>1136.28</v>
      </c>
      <c r="Y81" s="85">
        <f>'E+ PSUI Customer Load'!Y81+'PSUI Customer Gen'!Y81</f>
        <v>1131.76</v>
      </c>
      <c r="Z81" s="85">
        <f>'E+ PSUI Customer Load'!Z81+'PSUI Customer Gen'!Z81</f>
        <v>1148.32</v>
      </c>
      <c r="AA81" s="93">
        <f t="shared" si="13"/>
        <v>1238.76</v>
      </c>
      <c r="AB81" s="84">
        <f t="shared" si="14"/>
        <v>2021</v>
      </c>
      <c r="AC81" s="83">
        <f t="shared" si="15"/>
        <v>1</v>
      </c>
      <c r="AD81" s="83" t="str">
        <f t="shared" si="16"/>
        <v/>
      </c>
      <c r="AE81" s="83" t="str">
        <f t="shared" si="17"/>
        <v/>
      </c>
      <c r="AF81" s="81">
        <f t="shared" si="18"/>
        <v>1238.76</v>
      </c>
      <c r="AG81" s="82" t="str">
        <f t="shared" si="19"/>
        <v>11:00</v>
      </c>
      <c r="AH81" s="81">
        <f t="shared" si="20"/>
        <v>29311.549999999996</v>
      </c>
      <c r="AI81" s="80" t="str">
        <f t="shared" si="21"/>
        <v/>
      </c>
      <c r="AJ81" s="80" t="str">
        <f t="shared" si="22"/>
        <v/>
      </c>
      <c r="AK81" s="80" t="str">
        <f t="shared" si="23"/>
        <v/>
      </c>
      <c r="AL81" s="79" t="str">
        <f t="shared" si="24"/>
        <v/>
      </c>
      <c r="AM81" s="78" t="str">
        <f t="shared" si="25"/>
        <v/>
      </c>
    </row>
    <row r="82" spans="2:39" ht="13.5" thickBot="1">
      <c r="B82" s="86">
        <v>44214</v>
      </c>
      <c r="C82" s="85">
        <f>'E+ PSUI Customer Load'!C82+'PSUI Customer Gen'!C82</f>
        <v>1149.4000000000001</v>
      </c>
      <c r="D82" s="85">
        <f>'E+ PSUI Customer Load'!D82+'PSUI Customer Gen'!D82</f>
        <v>1142.23</v>
      </c>
      <c r="E82" s="85">
        <f>'E+ PSUI Customer Load'!E82+'PSUI Customer Gen'!E82</f>
        <v>1140.48</v>
      </c>
      <c r="F82" s="85">
        <f>'E+ PSUI Customer Load'!F82+'PSUI Customer Gen'!F82</f>
        <v>1146.95</v>
      </c>
      <c r="G82" s="85">
        <f>'E+ PSUI Customer Load'!G82+'PSUI Customer Gen'!G82</f>
        <v>1176.95</v>
      </c>
      <c r="H82" s="85">
        <f>'E+ PSUI Customer Load'!H82+'PSUI Customer Gen'!H82</f>
        <v>1171.52</v>
      </c>
      <c r="I82" s="85">
        <f>'E+ PSUI Customer Load'!I82+'PSUI Customer Gen'!I82</f>
        <v>1234.07</v>
      </c>
      <c r="J82" s="85">
        <f>'E+ PSUI Customer Load'!J82+'PSUI Customer Gen'!J82</f>
        <v>1314.57</v>
      </c>
      <c r="K82" s="85">
        <f>'E+ PSUI Customer Load'!K82+'PSUI Customer Gen'!K82</f>
        <v>1371.61</v>
      </c>
      <c r="L82" s="85">
        <f>'E+ PSUI Customer Load'!L82+'PSUI Customer Gen'!L82</f>
        <v>1365.18</v>
      </c>
      <c r="M82" s="85">
        <f>'E+ PSUI Customer Load'!M82+'PSUI Customer Gen'!M82</f>
        <v>1374.94</v>
      </c>
      <c r="N82" s="85">
        <f>'E+ PSUI Customer Load'!N82+'PSUI Customer Gen'!N82</f>
        <v>1477.4490000000001</v>
      </c>
      <c r="O82" s="85">
        <f>'E+ PSUI Customer Load'!O82+'PSUI Customer Gen'!O82</f>
        <v>1345.472</v>
      </c>
      <c r="P82" s="85">
        <f>'E+ PSUI Customer Load'!P82+'PSUI Customer Gen'!P82</f>
        <v>1466.9899999999998</v>
      </c>
      <c r="Q82" s="85">
        <f>'E+ PSUI Customer Load'!Q82+'PSUI Customer Gen'!Q82</f>
        <v>1328.2249999999999</v>
      </c>
      <c r="R82" s="85">
        <f>'E+ PSUI Customer Load'!R82+'PSUI Customer Gen'!R82</f>
        <v>1426.954</v>
      </c>
      <c r="S82" s="85">
        <f>'E+ PSUI Customer Load'!S82+'PSUI Customer Gen'!S82</f>
        <v>1401.0889999999999</v>
      </c>
      <c r="T82" s="85">
        <f>'E+ PSUI Customer Load'!T82+'PSUI Customer Gen'!T82</f>
        <v>1301.28</v>
      </c>
      <c r="U82" s="85">
        <f>'E+ PSUI Customer Load'!U82+'PSUI Customer Gen'!U82</f>
        <v>1298.54</v>
      </c>
      <c r="V82" s="85">
        <f>'E+ PSUI Customer Load'!V82+'PSUI Customer Gen'!V82</f>
        <v>1213.56</v>
      </c>
      <c r="W82" s="85">
        <f>'E+ PSUI Customer Load'!W82+'PSUI Customer Gen'!W82</f>
        <v>1196.02</v>
      </c>
      <c r="X82" s="85">
        <f>'E+ PSUI Customer Load'!X82+'PSUI Customer Gen'!X82</f>
        <v>1175.44</v>
      </c>
      <c r="Y82" s="85">
        <f>'E+ PSUI Customer Load'!Y82+'PSUI Customer Gen'!Y82</f>
        <v>1166.9000000000001</v>
      </c>
      <c r="Z82" s="85">
        <f>'E+ PSUI Customer Load'!Z82+'PSUI Customer Gen'!Z82</f>
        <v>1169.67</v>
      </c>
      <c r="AA82" s="93">
        <f t="shared" si="13"/>
        <v>1477.4490000000001</v>
      </c>
      <c r="AB82" s="84">
        <f t="shared" si="14"/>
        <v>2021</v>
      </c>
      <c r="AC82" s="83">
        <f t="shared" si="15"/>
        <v>1</v>
      </c>
      <c r="AD82" s="83" t="str">
        <f t="shared" si="16"/>
        <v/>
      </c>
      <c r="AE82" s="83" t="str">
        <f t="shared" si="17"/>
        <v/>
      </c>
      <c r="AF82" s="81">
        <f t="shared" si="18"/>
        <v>1477.4490000000001</v>
      </c>
      <c r="AG82" s="82" t="str">
        <f t="shared" si="19"/>
        <v>12:00</v>
      </c>
      <c r="AH82" s="81">
        <f t="shared" si="20"/>
        <v>32032.938000000002</v>
      </c>
      <c r="AI82" s="80" t="str">
        <f t="shared" si="21"/>
        <v/>
      </c>
      <c r="AJ82" s="80" t="str">
        <f t="shared" si="22"/>
        <v/>
      </c>
      <c r="AK82" s="80" t="str">
        <f t="shared" si="23"/>
        <v/>
      </c>
      <c r="AL82" s="79" t="str">
        <f t="shared" si="24"/>
        <v/>
      </c>
      <c r="AM82" s="78" t="str">
        <f t="shared" si="25"/>
        <v/>
      </c>
    </row>
    <row r="83" spans="2:39" ht="13.5" thickBot="1">
      <c r="B83" s="86">
        <v>44215</v>
      </c>
      <c r="C83" s="85">
        <f>'E+ PSUI Customer Load'!C83+'PSUI Customer Gen'!C83</f>
        <v>1162.21</v>
      </c>
      <c r="D83" s="85">
        <f>'E+ PSUI Customer Load'!D83+'PSUI Customer Gen'!D83</f>
        <v>1144.43</v>
      </c>
      <c r="E83" s="85">
        <f>'E+ PSUI Customer Load'!E83+'PSUI Customer Gen'!E83</f>
        <v>1153.1099999999999</v>
      </c>
      <c r="F83" s="85">
        <f>'E+ PSUI Customer Load'!F83+'PSUI Customer Gen'!F83</f>
        <v>1158.8499999999999</v>
      </c>
      <c r="G83" s="85">
        <f>'E+ PSUI Customer Load'!G83+'PSUI Customer Gen'!G83</f>
        <v>1168.83</v>
      </c>
      <c r="H83" s="85">
        <f>'E+ PSUI Customer Load'!H83+'PSUI Customer Gen'!H83</f>
        <v>1194.83</v>
      </c>
      <c r="I83" s="85">
        <f>'E+ PSUI Customer Load'!I83+'PSUI Customer Gen'!I83</f>
        <v>1230.71</v>
      </c>
      <c r="J83" s="85">
        <f>'E+ PSUI Customer Load'!J83+'PSUI Customer Gen'!J83</f>
        <v>1365.21</v>
      </c>
      <c r="K83" s="85">
        <f>'E+ PSUI Customer Load'!K83+'PSUI Customer Gen'!K83</f>
        <v>1410.99</v>
      </c>
      <c r="L83" s="85">
        <f>'E+ PSUI Customer Load'!L83+'PSUI Customer Gen'!L83</f>
        <v>1364.2</v>
      </c>
      <c r="M83" s="85">
        <f>'E+ PSUI Customer Load'!M83+'PSUI Customer Gen'!M83</f>
        <v>1427.93</v>
      </c>
      <c r="N83" s="85">
        <f>'E+ PSUI Customer Load'!N83+'PSUI Customer Gen'!N83</f>
        <v>1433.64</v>
      </c>
      <c r="O83" s="85">
        <f>'E+ PSUI Customer Load'!O83+'PSUI Customer Gen'!O83</f>
        <v>1393.07</v>
      </c>
      <c r="P83" s="85">
        <f>'E+ PSUI Customer Load'!P83+'PSUI Customer Gen'!P83</f>
        <v>1398.32</v>
      </c>
      <c r="Q83" s="85">
        <f>'E+ PSUI Customer Load'!Q83+'PSUI Customer Gen'!Q83</f>
        <v>1396.05</v>
      </c>
      <c r="R83" s="85">
        <f>'E+ PSUI Customer Load'!R83+'PSUI Customer Gen'!R83</f>
        <v>1378.02</v>
      </c>
      <c r="S83" s="85">
        <f>'E+ PSUI Customer Load'!S83+'PSUI Customer Gen'!S83</f>
        <v>1359.02</v>
      </c>
      <c r="T83" s="85">
        <f>'E+ PSUI Customer Load'!T83+'PSUI Customer Gen'!T83</f>
        <v>1314.91</v>
      </c>
      <c r="U83" s="85">
        <f>'E+ PSUI Customer Load'!U83+'PSUI Customer Gen'!U83</f>
        <v>1291.96</v>
      </c>
      <c r="V83" s="85">
        <f>'E+ PSUI Customer Load'!V83+'PSUI Customer Gen'!V83</f>
        <v>1257.4100000000001</v>
      </c>
      <c r="W83" s="85">
        <f>'E+ PSUI Customer Load'!W83+'PSUI Customer Gen'!W83</f>
        <v>1218.28</v>
      </c>
      <c r="X83" s="85">
        <f>'E+ PSUI Customer Load'!X83+'PSUI Customer Gen'!X83</f>
        <v>1209.74</v>
      </c>
      <c r="Y83" s="85">
        <f>'E+ PSUI Customer Load'!Y83+'PSUI Customer Gen'!Y83</f>
        <v>1204.3900000000001</v>
      </c>
      <c r="Z83" s="85">
        <f>'E+ PSUI Customer Load'!Z83+'PSUI Customer Gen'!Z83</f>
        <v>1204.73</v>
      </c>
      <c r="AA83" s="93">
        <f t="shared" si="13"/>
        <v>1433.64</v>
      </c>
      <c r="AB83" s="84">
        <f t="shared" si="14"/>
        <v>2021</v>
      </c>
      <c r="AC83" s="83">
        <f t="shared" si="15"/>
        <v>1</v>
      </c>
      <c r="AD83" s="83" t="str">
        <f t="shared" si="16"/>
        <v/>
      </c>
      <c r="AE83" s="83" t="str">
        <f t="shared" si="17"/>
        <v/>
      </c>
      <c r="AF83" s="81">
        <f t="shared" si="18"/>
        <v>1433.64</v>
      </c>
      <c r="AG83" s="82" t="str">
        <f t="shared" si="19"/>
        <v>12:00</v>
      </c>
      <c r="AH83" s="81">
        <f t="shared" si="20"/>
        <v>32274.48</v>
      </c>
      <c r="AI83" s="80" t="str">
        <f t="shared" si="21"/>
        <v/>
      </c>
      <c r="AJ83" s="80" t="str">
        <f t="shared" si="22"/>
        <v/>
      </c>
      <c r="AK83" s="80" t="str">
        <f t="shared" si="23"/>
        <v/>
      </c>
      <c r="AL83" s="79" t="str">
        <f t="shared" si="24"/>
        <v/>
      </c>
      <c r="AM83" s="78" t="str">
        <f t="shared" si="25"/>
        <v/>
      </c>
    </row>
    <row r="84" spans="2:39" ht="13.5" thickBot="1">
      <c r="B84" s="86">
        <v>44216</v>
      </c>
      <c r="C84" s="85">
        <f>'E+ PSUI Customer Load'!C84+'PSUI Customer Gen'!C84</f>
        <v>1195.81</v>
      </c>
      <c r="D84" s="85">
        <f>'E+ PSUI Customer Load'!D84+'PSUI Customer Gen'!D84</f>
        <v>1199.73</v>
      </c>
      <c r="E84" s="85">
        <f>'E+ PSUI Customer Load'!E84+'PSUI Customer Gen'!E84</f>
        <v>1196.3</v>
      </c>
      <c r="F84" s="85">
        <f>'E+ PSUI Customer Load'!F84+'PSUI Customer Gen'!F84</f>
        <v>1208.1300000000001</v>
      </c>
      <c r="G84" s="85">
        <f>'E+ PSUI Customer Load'!G84+'PSUI Customer Gen'!G84</f>
        <v>1221.08</v>
      </c>
      <c r="H84" s="85">
        <f>'E+ PSUI Customer Load'!H84+'PSUI Customer Gen'!H84</f>
        <v>1230.04</v>
      </c>
      <c r="I84" s="85">
        <f>'E+ PSUI Customer Load'!I84+'PSUI Customer Gen'!I84</f>
        <v>1306.48</v>
      </c>
      <c r="J84" s="85">
        <f>'E+ PSUI Customer Load'!J84+'PSUI Customer Gen'!J84</f>
        <v>1384.22</v>
      </c>
      <c r="K84" s="85">
        <f>'E+ PSUI Customer Load'!K84+'PSUI Customer Gen'!K84</f>
        <v>1394.02</v>
      </c>
      <c r="L84" s="85">
        <f>'E+ PSUI Customer Load'!L84+'PSUI Customer Gen'!L84</f>
        <v>1428.49</v>
      </c>
      <c r="M84" s="85">
        <f>'E+ PSUI Customer Load'!M84+'PSUI Customer Gen'!M84</f>
        <v>1440.92</v>
      </c>
      <c r="N84" s="85">
        <f>'E+ PSUI Customer Load'!N84+'PSUI Customer Gen'!N84</f>
        <v>1474.1</v>
      </c>
      <c r="O84" s="85">
        <f>'E+ PSUI Customer Load'!O84+'PSUI Customer Gen'!O84</f>
        <v>1428.8</v>
      </c>
      <c r="P84" s="85">
        <f>'E+ PSUI Customer Load'!P84+'PSUI Customer Gen'!P84</f>
        <v>1429.89</v>
      </c>
      <c r="Q84" s="85">
        <f>'E+ PSUI Customer Load'!Q84+'PSUI Customer Gen'!Q84</f>
        <v>1416.13</v>
      </c>
      <c r="R84" s="85">
        <f>'E+ PSUI Customer Load'!R84+'PSUI Customer Gen'!R84</f>
        <v>1429.51</v>
      </c>
      <c r="S84" s="85">
        <f>'E+ PSUI Customer Load'!S84+'PSUI Customer Gen'!S84</f>
        <v>1371.23</v>
      </c>
      <c r="T84" s="85">
        <f>'E+ PSUI Customer Load'!T84+'PSUI Customer Gen'!T84</f>
        <v>1345.86</v>
      </c>
      <c r="U84" s="85">
        <f>'E+ PSUI Customer Load'!U84+'PSUI Customer Gen'!U84</f>
        <v>1330.74</v>
      </c>
      <c r="V84" s="85">
        <f>'E+ PSUI Customer Load'!V84+'PSUI Customer Gen'!V84</f>
        <v>1285.1300000000001</v>
      </c>
      <c r="W84" s="85">
        <f>'E+ PSUI Customer Load'!W84+'PSUI Customer Gen'!W84</f>
        <v>1257.48</v>
      </c>
      <c r="X84" s="85">
        <f>'E+ PSUI Customer Load'!X84+'PSUI Customer Gen'!X84</f>
        <v>1235.75</v>
      </c>
      <c r="Y84" s="85">
        <f>'E+ PSUI Customer Load'!Y84+'PSUI Customer Gen'!Y84</f>
        <v>1234.3800000000001</v>
      </c>
      <c r="Z84" s="85">
        <f>'E+ PSUI Customer Load'!Z84+'PSUI Customer Gen'!Z84</f>
        <v>1209.01</v>
      </c>
      <c r="AA84" s="93">
        <f t="shared" si="13"/>
        <v>1474.1</v>
      </c>
      <c r="AB84" s="84">
        <f t="shared" si="14"/>
        <v>2021</v>
      </c>
      <c r="AC84" s="83">
        <f t="shared" si="15"/>
        <v>1</v>
      </c>
      <c r="AD84" s="83" t="str">
        <f t="shared" si="16"/>
        <v/>
      </c>
      <c r="AE84" s="83" t="str">
        <f t="shared" si="17"/>
        <v/>
      </c>
      <c r="AF84" s="81">
        <f t="shared" si="18"/>
        <v>1474.1</v>
      </c>
      <c r="AG84" s="82" t="str">
        <f t="shared" si="19"/>
        <v>12:00</v>
      </c>
      <c r="AH84" s="81">
        <f t="shared" si="20"/>
        <v>33127.33</v>
      </c>
      <c r="AI84" s="80" t="str">
        <f t="shared" si="21"/>
        <v/>
      </c>
      <c r="AJ84" s="80" t="str">
        <f t="shared" si="22"/>
        <v/>
      </c>
      <c r="AK84" s="80" t="str">
        <f t="shared" si="23"/>
        <v/>
      </c>
      <c r="AL84" s="79" t="str">
        <f t="shared" si="24"/>
        <v/>
      </c>
      <c r="AM84" s="78" t="str">
        <f t="shared" si="25"/>
        <v/>
      </c>
    </row>
    <row r="85" spans="2:39" ht="13.5" thickBot="1">
      <c r="B85" s="86">
        <v>44217</v>
      </c>
      <c r="C85" s="85">
        <f>'E+ PSUI Customer Load'!C85+'PSUI Customer Gen'!C85</f>
        <v>1190.21</v>
      </c>
      <c r="D85" s="85">
        <f>'E+ PSUI Customer Load'!D85+'PSUI Customer Gen'!D85</f>
        <v>1191.93</v>
      </c>
      <c r="E85" s="85">
        <f>'E+ PSUI Customer Load'!E85+'PSUI Customer Gen'!E85</f>
        <v>1188.99</v>
      </c>
      <c r="F85" s="85">
        <f>'E+ PSUI Customer Load'!F85+'PSUI Customer Gen'!F85</f>
        <v>1197.18</v>
      </c>
      <c r="G85" s="85">
        <f>'E+ PSUI Customer Load'!G85+'PSUI Customer Gen'!G85</f>
        <v>1202.57</v>
      </c>
      <c r="H85" s="85">
        <f>'E+ PSUI Customer Load'!H85+'PSUI Customer Gen'!H85</f>
        <v>1204.9100000000001</v>
      </c>
      <c r="I85" s="85">
        <f>'E+ PSUI Customer Load'!I85+'PSUI Customer Gen'!I85</f>
        <v>1273.8599999999999</v>
      </c>
      <c r="J85" s="85">
        <f>'E+ PSUI Customer Load'!J85+'PSUI Customer Gen'!J85</f>
        <v>1350.79</v>
      </c>
      <c r="K85" s="85">
        <f>'E+ PSUI Customer Load'!K85+'PSUI Customer Gen'!K85</f>
        <v>1382.4</v>
      </c>
      <c r="L85" s="85">
        <f>'E+ PSUI Customer Load'!L85+'PSUI Customer Gen'!L85</f>
        <v>1394.44</v>
      </c>
      <c r="M85" s="85">
        <f>'E+ PSUI Customer Load'!M85+'PSUI Customer Gen'!M85</f>
        <v>1464.1949999999999</v>
      </c>
      <c r="N85" s="85">
        <f>'E+ PSUI Customer Load'!N85+'PSUI Customer Gen'!N85</f>
        <v>1441.09</v>
      </c>
      <c r="O85" s="85">
        <f>'E+ PSUI Customer Load'!O85+'PSUI Customer Gen'!O85</f>
        <v>1430.1120000000001</v>
      </c>
      <c r="P85" s="85">
        <f>'E+ PSUI Customer Load'!P85+'PSUI Customer Gen'!P85</f>
        <v>1420.8040000000001</v>
      </c>
      <c r="Q85" s="85">
        <f>'E+ PSUI Customer Load'!Q85+'PSUI Customer Gen'!Q85</f>
        <v>1454.7360000000001</v>
      </c>
      <c r="R85" s="85">
        <f>'E+ PSUI Customer Load'!R85+'PSUI Customer Gen'!R85</f>
        <v>1339.46</v>
      </c>
      <c r="S85" s="85">
        <f>'E+ PSUI Customer Load'!S85+'PSUI Customer Gen'!S85</f>
        <v>1396.2179999999998</v>
      </c>
      <c r="T85" s="85">
        <f>'E+ PSUI Customer Load'!T85+'PSUI Customer Gen'!T85</f>
        <v>1355.3220000000001</v>
      </c>
      <c r="U85" s="85">
        <f>'E+ PSUI Customer Load'!U85+'PSUI Customer Gen'!U85</f>
        <v>1232.664</v>
      </c>
      <c r="V85" s="85">
        <f>'E+ PSUI Customer Load'!V85+'PSUI Customer Gen'!V85</f>
        <v>1209.21</v>
      </c>
      <c r="W85" s="85">
        <f>'E+ PSUI Customer Load'!W85+'PSUI Customer Gen'!W85</f>
        <v>1185.77</v>
      </c>
      <c r="X85" s="85">
        <f>'E+ PSUI Customer Load'!X85+'PSUI Customer Gen'!X85</f>
        <v>1185.45</v>
      </c>
      <c r="Y85" s="85">
        <f>'E+ PSUI Customer Load'!Y85+'PSUI Customer Gen'!Y85</f>
        <v>1182.1300000000001</v>
      </c>
      <c r="Z85" s="85">
        <f>'E+ PSUI Customer Load'!Z85+'PSUI Customer Gen'!Z85</f>
        <v>1177.19</v>
      </c>
      <c r="AA85" s="93">
        <f t="shared" si="13"/>
        <v>1464.1949999999999</v>
      </c>
      <c r="AB85" s="84">
        <f t="shared" si="14"/>
        <v>2021</v>
      </c>
      <c r="AC85" s="83">
        <f t="shared" si="15"/>
        <v>1</v>
      </c>
      <c r="AD85" s="83" t="str">
        <f t="shared" si="16"/>
        <v/>
      </c>
      <c r="AE85" s="83" t="str">
        <f t="shared" si="17"/>
        <v/>
      </c>
      <c r="AF85" s="81">
        <f t="shared" si="18"/>
        <v>1464.1949999999999</v>
      </c>
      <c r="AG85" s="82" t="str">
        <f t="shared" si="19"/>
        <v>11:00</v>
      </c>
      <c r="AH85" s="81">
        <f t="shared" si="20"/>
        <v>32515.826000000001</v>
      </c>
      <c r="AI85" s="80" t="str">
        <f t="shared" si="21"/>
        <v/>
      </c>
      <c r="AJ85" s="80" t="str">
        <f t="shared" si="22"/>
        <v/>
      </c>
      <c r="AK85" s="80" t="str">
        <f t="shared" si="23"/>
        <v/>
      </c>
      <c r="AL85" s="79" t="str">
        <f t="shared" si="24"/>
        <v/>
      </c>
      <c r="AM85" s="78" t="str">
        <f t="shared" si="25"/>
        <v/>
      </c>
    </row>
    <row r="86" spans="2:39" ht="13.5" thickBot="1">
      <c r="B86" s="86">
        <v>44218</v>
      </c>
      <c r="C86" s="85">
        <f>'E+ PSUI Customer Load'!C86+'PSUI Customer Gen'!C86</f>
        <v>1159.06</v>
      </c>
      <c r="D86" s="85">
        <f>'E+ PSUI Customer Load'!D86+'PSUI Customer Gen'!D86</f>
        <v>1152.8</v>
      </c>
      <c r="E86" s="85">
        <f>'E+ PSUI Customer Load'!E86+'PSUI Customer Gen'!E86</f>
        <v>1152.52</v>
      </c>
      <c r="F86" s="85">
        <f>'E+ PSUI Customer Load'!F86+'PSUI Customer Gen'!F86</f>
        <v>1148.98</v>
      </c>
      <c r="G86" s="85">
        <f>'E+ PSUI Customer Load'!G86+'PSUI Customer Gen'!G86</f>
        <v>1156.72</v>
      </c>
      <c r="H86" s="85">
        <f>'E+ PSUI Customer Load'!H86+'PSUI Customer Gen'!H86</f>
        <v>1172.29</v>
      </c>
      <c r="I86" s="85">
        <f>'E+ PSUI Customer Load'!I86+'PSUI Customer Gen'!I86</f>
        <v>1236.31</v>
      </c>
      <c r="J86" s="85">
        <f>'E+ PSUI Customer Load'!J86+'PSUI Customer Gen'!J86</f>
        <v>1347.22</v>
      </c>
      <c r="K86" s="85">
        <f>'E+ PSUI Customer Load'!K86+'PSUI Customer Gen'!K86</f>
        <v>1372.6</v>
      </c>
      <c r="L86" s="85">
        <f>'E+ PSUI Customer Load'!L86+'PSUI Customer Gen'!L86</f>
        <v>1474.8520000000001</v>
      </c>
      <c r="M86" s="85">
        <f>'E+ PSUI Customer Load'!M86+'PSUI Customer Gen'!M86</f>
        <v>1467.921</v>
      </c>
      <c r="N86" s="85">
        <f>'E+ PSUI Customer Load'!N86+'PSUI Customer Gen'!N86</f>
        <v>1402.0819999999999</v>
      </c>
      <c r="O86" s="85">
        <f>'E+ PSUI Customer Load'!O86+'PSUI Customer Gen'!O86</f>
        <v>1395.17</v>
      </c>
      <c r="P86" s="85">
        <f>'E+ PSUI Customer Load'!P86+'PSUI Customer Gen'!P86</f>
        <v>1398.53</v>
      </c>
      <c r="Q86" s="85">
        <f>'E+ PSUI Customer Load'!Q86+'PSUI Customer Gen'!Q86</f>
        <v>1402.912</v>
      </c>
      <c r="R86" s="85">
        <f>'E+ PSUI Customer Load'!R86+'PSUI Customer Gen'!R86</f>
        <v>1482.787</v>
      </c>
      <c r="S86" s="85">
        <f>'E+ PSUI Customer Load'!S86+'PSUI Customer Gen'!S86</f>
        <v>1370.9659999999999</v>
      </c>
      <c r="T86" s="85">
        <f>'E+ PSUI Customer Load'!T86+'PSUI Customer Gen'!T86</f>
        <v>1302.25</v>
      </c>
      <c r="U86" s="85">
        <f>'E+ PSUI Customer Load'!U86+'PSUI Customer Gen'!U86</f>
        <v>1291.5</v>
      </c>
      <c r="V86" s="85">
        <f>'E+ PSUI Customer Load'!V86+'PSUI Customer Gen'!V86</f>
        <v>1243.9000000000001</v>
      </c>
      <c r="W86" s="85">
        <f>'E+ PSUI Customer Load'!W86+'PSUI Customer Gen'!W86</f>
        <v>1243.55</v>
      </c>
      <c r="X86" s="85">
        <f>'E+ PSUI Customer Load'!X86+'PSUI Customer Gen'!X86</f>
        <v>1228.68</v>
      </c>
      <c r="Y86" s="85">
        <f>'E+ PSUI Customer Load'!Y86+'PSUI Customer Gen'!Y86</f>
        <v>1238.48</v>
      </c>
      <c r="Z86" s="85">
        <f>'E+ PSUI Customer Load'!Z86+'PSUI Customer Gen'!Z86</f>
        <v>1203.72</v>
      </c>
      <c r="AA86" s="93">
        <f t="shared" si="13"/>
        <v>1482.787</v>
      </c>
      <c r="AB86" s="84">
        <f t="shared" si="14"/>
        <v>2021</v>
      </c>
      <c r="AC86" s="83">
        <f t="shared" si="15"/>
        <v>1</v>
      </c>
      <c r="AD86" s="83" t="str">
        <f t="shared" si="16"/>
        <v/>
      </c>
      <c r="AE86" s="83" t="str">
        <f t="shared" si="17"/>
        <v/>
      </c>
      <c r="AF86" s="81">
        <f t="shared" si="18"/>
        <v>1482.787</v>
      </c>
      <c r="AG86" s="82" t="str">
        <f t="shared" si="19"/>
        <v>16:00</v>
      </c>
      <c r="AH86" s="81">
        <f t="shared" si="20"/>
        <v>32528.587000000003</v>
      </c>
      <c r="AI86" s="80" t="str">
        <f t="shared" si="21"/>
        <v/>
      </c>
      <c r="AJ86" s="80" t="str">
        <f t="shared" si="22"/>
        <v/>
      </c>
      <c r="AK86" s="80" t="str">
        <f t="shared" si="23"/>
        <v/>
      </c>
      <c r="AL86" s="79" t="str">
        <f t="shared" si="24"/>
        <v/>
      </c>
      <c r="AM86" s="78" t="str">
        <f t="shared" si="25"/>
        <v/>
      </c>
    </row>
    <row r="87" spans="2:39" ht="13.5" thickBot="1">
      <c r="B87" s="86">
        <v>44219</v>
      </c>
      <c r="C87" s="85">
        <f>'E+ PSUI Customer Load'!C87+'PSUI Customer Gen'!C87</f>
        <v>1202.29</v>
      </c>
      <c r="D87" s="85">
        <f>'E+ PSUI Customer Load'!D87+'PSUI Customer Gen'!D87</f>
        <v>1196.23</v>
      </c>
      <c r="E87" s="85">
        <f>'E+ PSUI Customer Load'!E87+'PSUI Customer Gen'!E87</f>
        <v>1190.6300000000001</v>
      </c>
      <c r="F87" s="85">
        <f>'E+ PSUI Customer Load'!F87+'PSUI Customer Gen'!F87</f>
        <v>1197.9100000000001</v>
      </c>
      <c r="G87" s="85">
        <f>'E+ PSUI Customer Load'!G87+'PSUI Customer Gen'!G87</f>
        <v>1202.3900000000001</v>
      </c>
      <c r="H87" s="85">
        <f>'E+ PSUI Customer Load'!H87+'PSUI Customer Gen'!H87</f>
        <v>1206.21</v>
      </c>
      <c r="I87" s="85">
        <f>'E+ PSUI Customer Load'!I87+'PSUI Customer Gen'!I87</f>
        <v>1239.98</v>
      </c>
      <c r="J87" s="85">
        <f>'E+ PSUI Customer Load'!J87+'PSUI Customer Gen'!J87</f>
        <v>1308.1300000000001</v>
      </c>
      <c r="K87" s="85">
        <f>'E+ PSUI Customer Load'!K87+'PSUI Customer Gen'!K87</f>
        <v>1424.5989999999999</v>
      </c>
      <c r="L87" s="85">
        <f>'E+ PSUI Customer Load'!L87+'PSUI Customer Gen'!L87</f>
        <v>1358.3950000000002</v>
      </c>
      <c r="M87" s="85">
        <f>'E+ PSUI Customer Load'!M87+'PSUI Customer Gen'!M87</f>
        <v>1393.8850000000002</v>
      </c>
      <c r="N87" s="85">
        <f>'E+ PSUI Customer Load'!N87+'PSUI Customer Gen'!N87</f>
        <v>1362.182</v>
      </c>
      <c r="O87" s="85">
        <f>'E+ PSUI Customer Load'!O87+'PSUI Customer Gen'!O87</f>
        <v>1303.1130000000001</v>
      </c>
      <c r="P87" s="85">
        <f>'E+ PSUI Customer Load'!P87+'PSUI Customer Gen'!P87</f>
        <v>1377.75</v>
      </c>
      <c r="Q87" s="85">
        <f>'E+ PSUI Customer Load'!Q87+'PSUI Customer Gen'!Q87</f>
        <v>1288.8040000000001</v>
      </c>
      <c r="R87" s="85">
        <f>'E+ PSUI Customer Load'!R87+'PSUI Customer Gen'!R87</f>
        <v>1325.857</v>
      </c>
      <c r="S87" s="85">
        <f>'E+ PSUI Customer Load'!S87+'PSUI Customer Gen'!S87</f>
        <v>1243.184</v>
      </c>
      <c r="T87" s="85">
        <f>'E+ PSUI Customer Load'!T87+'PSUI Customer Gen'!T87</f>
        <v>1237.46</v>
      </c>
      <c r="U87" s="85">
        <f>'E+ PSUI Customer Load'!U87+'PSUI Customer Gen'!U87</f>
        <v>1248.8699999999999</v>
      </c>
      <c r="V87" s="85">
        <f>'E+ PSUI Customer Load'!V87+'PSUI Customer Gen'!V87</f>
        <v>1222.83</v>
      </c>
      <c r="W87" s="85">
        <f>'E+ PSUI Customer Load'!W87+'PSUI Customer Gen'!W87</f>
        <v>1200.18</v>
      </c>
      <c r="X87" s="85">
        <f>'E+ PSUI Customer Load'!X87+'PSUI Customer Gen'!X87</f>
        <v>1197.9100000000001</v>
      </c>
      <c r="Y87" s="85">
        <f>'E+ PSUI Customer Load'!Y87+'PSUI Customer Gen'!Y87</f>
        <v>1196.72</v>
      </c>
      <c r="Z87" s="85">
        <f>'E+ PSUI Customer Load'!Z87+'PSUI Customer Gen'!Z87</f>
        <v>1184.8599999999999</v>
      </c>
      <c r="AA87" s="93">
        <f t="shared" si="13"/>
        <v>1424.5989999999999</v>
      </c>
      <c r="AB87" s="84">
        <f t="shared" si="14"/>
        <v>2021</v>
      </c>
      <c r="AC87" s="83">
        <f t="shared" si="15"/>
        <v>1</v>
      </c>
      <c r="AD87" s="83" t="str">
        <f t="shared" si="16"/>
        <v/>
      </c>
      <c r="AE87" s="83" t="str">
        <f t="shared" si="17"/>
        <v/>
      </c>
      <c r="AF87" s="81">
        <f t="shared" si="18"/>
        <v>1424.5989999999999</v>
      </c>
      <c r="AG87" s="82" t="str">
        <f t="shared" si="19"/>
        <v>9:00</v>
      </c>
      <c r="AH87" s="81">
        <f t="shared" si="20"/>
        <v>31734.968000000001</v>
      </c>
      <c r="AI87" s="80" t="str">
        <f t="shared" si="21"/>
        <v/>
      </c>
      <c r="AJ87" s="80" t="str">
        <f t="shared" si="22"/>
        <v/>
      </c>
      <c r="AK87" s="80" t="str">
        <f t="shared" si="23"/>
        <v/>
      </c>
      <c r="AL87" s="79" t="str">
        <f t="shared" si="24"/>
        <v/>
      </c>
      <c r="AM87" s="78" t="str">
        <f t="shared" si="25"/>
        <v/>
      </c>
    </row>
    <row r="88" spans="2:39" ht="13.5" thickBot="1">
      <c r="B88" s="86">
        <v>44220</v>
      </c>
      <c r="C88" s="85">
        <f>'E+ PSUI Customer Load'!C88+'PSUI Customer Gen'!C88</f>
        <v>1180.1300000000001</v>
      </c>
      <c r="D88" s="85">
        <f>'E+ PSUI Customer Load'!D88+'PSUI Customer Gen'!D88</f>
        <v>1179.82</v>
      </c>
      <c r="E88" s="85">
        <f>'E+ PSUI Customer Load'!E88+'PSUI Customer Gen'!E88</f>
        <v>1176.07</v>
      </c>
      <c r="F88" s="85">
        <f>'E+ PSUI Customer Load'!F88+'PSUI Customer Gen'!F88</f>
        <v>1183.32</v>
      </c>
      <c r="G88" s="85">
        <f>'E+ PSUI Customer Load'!G88+'PSUI Customer Gen'!G88</f>
        <v>1181.71</v>
      </c>
      <c r="H88" s="85">
        <f>'E+ PSUI Customer Load'!H88+'PSUI Customer Gen'!H88</f>
        <v>1176.98</v>
      </c>
      <c r="I88" s="85">
        <f>'E+ PSUI Customer Load'!I88+'PSUI Customer Gen'!I88</f>
        <v>1213.42</v>
      </c>
      <c r="J88" s="85">
        <f>'E+ PSUI Customer Load'!J88+'PSUI Customer Gen'!J88</f>
        <v>1286.81</v>
      </c>
      <c r="K88" s="85">
        <f>'E+ PSUI Customer Load'!K88+'PSUI Customer Gen'!K88</f>
        <v>1305.1199999999999</v>
      </c>
      <c r="L88" s="85">
        <f>'E+ PSUI Customer Load'!L88+'PSUI Customer Gen'!L88</f>
        <v>1261.3</v>
      </c>
      <c r="M88" s="85">
        <f>'E+ PSUI Customer Load'!M88+'PSUI Customer Gen'!M88</f>
        <v>1294.79</v>
      </c>
      <c r="N88" s="85">
        <f>'E+ PSUI Customer Load'!N88+'PSUI Customer Gen'!N88</f>
        <v>1270.08</v>
      </c>
      <c r="O88" s="85">
        <f>'E+ PSUI Customer Load'!O88+'PSUI Customer Gen'!O88</f>
        <v>1243.03</v>
      </c>
      <c r="P88" s="85">
        <f>'E+ PSUI Customer Load'!P88+'PSUI Customer Gen'!P88</f>
        <v>1248.28</v>
      </c>
      <c r="Q88" s="85">
        <f>'E+ PSUI Customer Load'!Q88+'PSUI Customer Gen'!Q88</f>
        <v>1200.92</v>
      </c>
      <c r="R88" s="85">
        <f>'E+ PSUI Customer Load'!R88+'PSUI Customer Gen'!R88</f>
        <v>1221.5999999999999</v>
      </c>
      <c r="S88" s="85">
        <f>'E+ PSUI Customer Load'!S88+'PSUI Customer Gen'!S88</f>
        <v>1229.9000000000001</v>
      </c>
      <c r="T88" s="85">
        <f>'E+ PSUI Customer Load'!T88+'PSUI Customer Gen'!T88</f>
        <v>1209.8800000000001</v>
      </c>
      <c r="U88" s="85">
        <f>'E+ PSUI Customer Load'!U88+'PSUI Customer Gen'!U88</f>
        <v>1231.27</v>
      </c>
      <c r="V88" s="85">
        <f>'E+ PSUI Customer Load'!V88+'PSUI Customer Gen'!V88</f>
        <v>1208.6600000000001</v>
      </c>
      <c r="W88" s="85">
        <f>'E+ PSUI Customer Load'!W88+'PSUI Customer Gen'!W88</f>
        <v>1199.17</v>
      </c>
      <c r="X88" s="85">
        <f>'E+ PSUI Customer Load'!X88+'PSUI Customer Gen'!X88</f>
        <v>1201.24</v>
      </c>
      <c r="Y88" s="85">
        <f>'E+ PSUI Customer Load'!Y88+'PSUI Customer Gen'!Y88</f>
        <v>1179.05</v>
      </c>
      <c r="Z88" s="85">
        <f>'E+ PSUI Customer Load'!Z88+'PSUI Customer Gen'!Z88</f>
        <v>1194.4100000000001</v>
      </c>
      <c r="AA88" s="93">
        <f t="shared" si="13"/>
        <v>1305.1199999999999</v>
      </c>
      <c r="AB88" s="84">
        <f t="shared" si="14"/>
        <v>2021</v>
      </c>
      <c r="AC88" s="83">
        <f t="shared" si="15"/>
        <v>1</v>
      </c>
      <c r="AD88" s="83" t="str">
        <f t="shared" si="16"/>
        <v/>
      </c>
      <c r="AE88" s="83" t="str">
        <f t="shared" si="17"/>
        <v/>
      </c>
      <c r="AF88" s="81">
        <f t="shared" si="18"/>
        <v>1305.1199999999999</v>
      </c>
      <c r="AG88" s="82" t="str">
        <f t="shared" si="19"/>
        <v>9:00</v>
      </c>
      <c r="AH88" s="81">
        <f t="shared" si="20"/>
        <v>30582.080000000002</v>
      </c>
      <c r="AI88" s="80" t="str">
        <f t="shared" si="21"/>
        <v/>
      </c>
      <c r="AJ88" s="80" t="str">
        <f t="shared" si="22"/>
        <v/>
      </c>
      <c r="AK88" s="80" t="str">
        <f t="shared" si="23"/>
        <v/>
      </c>
      <c r="AL88" s="79" t="str">
        <f t="shared" si="24"/>
        <v/>
      </c>
      <c r="AM88" s="78" t="str">
        <f t="shared" si="25"/>
        <v/>
      </c>
    </row>
    <row r="89" spans="2:39" ht="13.5" thickBot="1">
      <c r="B89" s="86">
        <v>44221</v>
      </c>
      <c r="C89" s="85">
        <f>'E+ PSUI Customer Load'!C89+'PSUI Customer Gen'!C89</f>
        <v>1190.42</v>
      </c>
      <c r="D89" s="85">
        <f>'E+ PSUI Customer Load'!D89+'PSUI Customer Gen'!D89</f>
        <v>1179.92</v>
      </c>
      <c r="E89" s="85">
        <f>'E+ PSUI Customer Load'!E89+'PSUI Customer Gen'!E89</f>
        <v>1178.98</v>
      </c>
      <c r="F89" s="85">
        <f>'E+ PSUI Customer Load'!F89+'PSUI Customer Gen'!F89</f>
        <v>1182.2</v>
      </c>
      <c r="G89" s="85">
        <f>'E+ PSUI Customer Load'!G89+'PSUI Customer Gen'!G89</f>
        <v>1201.83</v>
      </c>
      <c r="H89" s="85">
        <f>'E+ PSUI Customer Load'!H89+'PSUI Customer Gen'!H89</f>
        <v>1211.3800000000001</v>
      </c>
      <c r="I89" s="85">
        <f>'E+ PSUI Customer Load'!I89+'PSUI Customer Gen'!I89</f>
        <v>1281.28</v>
      </c>
      <c r="J89" s="85">
        <f>'E+ PSUI Customer Load'!J89+'PSUI Customer Gen'!J89</f>
        <v>1380.75</v>
      </c>
      <c r="K89" s="85">
        <f>'E+ PSUI Customer Load'!K89+'PSUI Customer Gen'!K89</f>
        <v>1390.87</v>
      </c>
      <c r="L89" s="85">
        <f>'E+ PSUI Customer Load'!L89+'PSUI Customer Gen'!L89</f>
        <v>1393.56</v>
      </c>
      <c r="M89" s="85">
        <f>'E+ PSUI Customer Load'!M89+'PSUI Customer Gen'!M89</f>
        <v>1435.91</v>
      </c>
      <c r="N89" s="85">
        <f>'E+ PSUI Customer Load'!N89+'PSUI Customer Gen'!N89</f>
        <v>1415.37</v>
      </c>
      <c r="O89" s="85">
        <f>'E+ PSUI Customer Load'!O89+'PSUI Customer Gen'!O89</f>
        <v>1375.92</v>
      </c>
      <c r="P89" s="85">
        <f>'E+ PSUI Customer Load'!P89+'PSUI Customer Gen'!P89</f>
        <v>1354.29</v>
      </c>
      <c r="Q89" s="85">
        <f>'E+ PSUI Customer Load'!Q89+'PSUI Customer Gen'!Q89</f>
        <v>1351.77</v>
      </c>
      <c r="R89" s="85">
        <f>'E+ PSUI Customer Load'!R89+'PSUI Customer Gen'!R89</f>
        <v>1375.71</v>
      </c>
      <c r="S89" s="85">
        <f>'E+ PSUI Customer Load'!S89+'PSUI Customer Gen'!S89</f>
        <v>1349.43</v>
      </c>
      <c r="T89" s="85">
        <f>'E+ PSUI Customer Load'!T89+'PSUI Customer Gen'!T89</f>
        <v>1281.28</v>
      </c>
      <c r="U89" s="85">
        <f>'E+ PSUI Customer Load'!U89+'PSUI Customer Gen'!U89</f>
        <v>1280.79</v>
      </c>
      <c r="V89" s="85">
        <f>'E+ PSUI Customer Load'!V89+'PSUI Customer Gen'!V89</f>
        <v>1297.4360000000001</v>
      </c>
      <c r="W89" s="85">
        <f>'E+ PSUI Customer Load'!W89+'PSUI Customer Gen'!W89</f>
        <v>570.19200000000001</v>
      </c>
      <c r="X89" s="85">
        <f>'E+ PSUI Customer Load'!X89+'PSUI Customer Gen'!X89</f>
        <v>362.67</v>
      </c>
      <c r="Y89" s="85">
        <f>'E+ PSUI Customer Load'!Y89+'PSUI Customer Gen'!Y89</f>
        <v>99.44</v>
      </c>
      <c r="Z89" s="85">
        <f>'E+ PSUI Customer Load'!Z89+'PSUI Customer Gen'!Z89</f>
        <v>0</v>
      </c>
      <c r="AA89" s="93">
        <f t="shared" si="13"/>
        <v>1435.91</v>
      </c>
      <c r="AB89" s="84">
        <f t="shared" si="14"/>
        <v>2021</v>
      </c>
      <c r="AC89" s="83">
        <f t="shared" si="15"/>
        <v>1</v>
      </c>
      <c r="AD89" s="83" t="str">
        <f t="shared" si="16"/>
        <v/>
      </c>
      <c r="AE89" s="83" t="str">
        <f t="shared" si="17"/>
        <v/>
      </c>
      <c r="AF89" s="81">
        <f t="shared" si="18"/>
        <v>1435.91</v>
      </c>
      <c r="AG89" s="82" t="str">
        <f t="shared" si="19"/>
        <v>11:00</v>
      </c>
      <c r="AH89" s="81">
        <f t="shared" si="20"/>
        <v>28577.307999999997</v>
      </c>
      <c r="AI89" s="80" t="str">
        <f t="shared" si="21"/>
        <v/>
      </c>
      <c r="AJ89" s="80" t="str">
        <f t="shared" si="22"/>
        <v/>
      </c>
      <c r="AK89" s="80" t="str">
        <f t="shared" si="23"/>
        <v/>
      </c>
      <c r="AL89" s="79" t="str">
        <f t="shared" si="24"/>
        <v/>
      </c>
      <c r="AM89" s="78" t="str">
        <f t="shared" si="25"/>
        <v/>
      </c>
    </row>
    <row r="90" spans="2:39" ht="13.5" thickBot="1">
      <c r="B90" s="86">
        <v>44222</v>
      </c>
      <c r="C90" s="85">
        <f>'E+ PSUI Customer Load'!C90+'PSUI Customer Gen'!C90</f>
        <v>0</v>
      </c>
      <c r="D90" s="85">
        <f>'E+ PSUI Customer Load'!D90+'PSUI Customer Gen'!D90</f>
        <v>5.4630000000000001</v>
      </c>
      <c r="E90" s="85">
        <f>'E+ PSUI Customer Load'!E90+'PSUI Customer Gen'!E90</f>
        <v>228.613</v>
      </c>
      <c r="F90" s="85">
        <f>'E+ PSUI Customer Load'!F90+'PSUI Customer Gen'!F90</f>
        <v>65.239999999999995</v>
      </c>
      <c r="G90" s="85">
        <f>'E+ PSUI Customer Load'!G90+'PSUI Customer Gen'!G90</f>
        <v>1093.33</v>
      </c>
      <c r="H90" s="85">
        <f>'E+ PSUI Customer Load'!H90+'PSUI Customer Gen'!H90</f>
        <v>1132.08</v>
      </c>
      <c r="I90" s="85">
        <f>'E+ PSUI Customer Load'!I90+'PSUI Customer Gen'!I90</f>
        <v>1208.52</v>
      </c>
      <c r="J90" s="85">
        <f>'E+ PSUI Customer Load'!J90+'PSUI Customer Gen'!J90</f>
        <v>1302.3499999999999</v>
      </c>
      <c r="K90" s="85">
        <f>'E+ PSUI Customer Load'!K90+'PSUI Customer Gen'!K90</f>
        <v>1390.52</v>
      </c>
      <c r="L90" s="85">
        <f>'E+ PSUI Customer Load'!L90+'PSUI Customer Gen'!L90</f>
        <v>1410.12</v>
      </c>
      <c r="M90" s="85">
        <f>'E+ PSUI Customer Load'!M90+'PSUI Customer Gen'!M90</f>
        <v>1445.33</v>
      </c>
      <c r="N90" s="85">
        <f>'E+ PSUI Customer Load'!N90+'PSUI Customer Gen'!N90</f>
        <v>1450.47</v>
      </c>
      <c r="O90" s="85">
        <f>'E+ PSUI Customer Load'!O90+'PSUI Customer Gen'!O90</f>
        <v>1436.72</v>
      </c>
      <c r="P90" s="85">
        <f>'E+ PSUI Customer Load'!P90+'PSUI Customer Gen'!P90</f>
        <v>1431.89</v>
      </c>
      <c r="Q90" s="85">
        <f>'E+ PSUI Customer Load'!Q90+'PSUI Customer Gen'!Q90</f>
        <v>1409.63</v>
      </c>
      <c r="R90" s="85">
        <f>'E+ PSUI Customer Load'!R90+'PSUI Customer Gen'!R90</f>
        <v>1402.14</v>
      </c>
      <c r="S90" s="85">
        <f>'E+ PSUI Customer Load'!S90+'PSUI Customer Gen'!S90</f>
        <v>1382.29</v>
      </c>
      <c r="T90" s="85">
        <f>'E+ PSUI Customer Load'!T90+'PSUI Customer Gen'!T90</f>
        <v>1343.47</v>
      </c>
      <c r="U90" s="85">
        <f>'E+ PSUI Customer Load'!U90+'PSUI Customer Gen'!U90</f>
        <v>1333.61</v>
      </c>
      <c r="V90" s="85">
        <f>'E+ PSUI Customer Load'!V90+'PSUI Customer Gen'!V90</f>
        <v>1282.72</v>
      </c>
      <c r="W90" s="85">
        <f>'E+ PSUI Customer Load'!W90+'PSUI Customer Gen'!W90</f>
        <v>1262.4100000000001</v>
      </c>
      <c r="X90" s="85">
        <f>'E+ PSUI Customer Load'!X90+'PSUI Customer Gen'!X90</f>
        <v>1240.33</v>
      </c>
      <c r="Y90" s="85">
        <f>'E+ PSUI Customer Load'!Y90+'PSUI Customer Gen'!Y90</f>
        <v>1231.47</v>
      </c>
      <c r="Z90" s="85">
        <f>'E+ PSUI Customer Load'!Z90+'PSUI Customer Gen'!Z90</f>
        <v>1222.94</v>
      </c>
      <c r="AA90" s="93">
        <f t="shared" si="13"/>
        <v>1450.47</v>
      </c>
      <c r="AB90" s="84">
        <f t="shared" si="14"/>
        <v>2021</v>
      </c>
      <c r="AC90" s="83">
        <f t="shared" si="15"/>
        <v>1</v>
      </c>
      <c r="AD90" s="83" t="str">
        <f t="shared" si="16"/>
        <v/>
      </c>
      <c r="AE90" s="83" t="str">
        <f t="shared" si="17"/>
        <v/>
      </c>
      <c r="AF90" s="81">
        <f t="shared" si="18"/>
        <v>1450.47</v>
      </c>
      <c r="AG90" s="82" t="str">
        <f t="shared" si="19"/>
        <v>12:00</v>
      </c>
      <c r="AH90" s="81">
        <f t="shared" si="20"/>
        <v>28162.126</v>
      </c>
      <c r="AI90" s="80" t="str">
        <f t="shared" si="21"/>
        <v/>
      </c>
      <c r="AJ90" s="80" t="str">
        <f t="shared" si="22"/>
        <v/>
      </c>
      <c r="AK90" s="80" t="str">
        <f t="shared" si="23"/>
        <v/>
      </c>
      <c r="AL90" s="79" t="str">
        <f t="shared" si="24"/>
        <v/>
      </c>
      <c r="AM90" s="78" t="str">
        <f t="shared" si="25"/>
        <v/>
      </c>
    </row>
    <row r="91" spans="2:39" ht="13.5" thickBot="1">
      <c r="B91" s="86">
        <v>44223</v>
      </c>
      <c r="C91" s="85">
        <f>'E+ PSUI Customer Load'!C91+'PSUI Customer Gen'!C91</f>
        <v>1220.45</v>
      </c>
      <c r="D91" s="85">
        <f>'E+ PSUI Customer Load'!D91+'PSUI Customer Gen'!D91</f>
        <v>1202.67</v>
      </c>
      <c r="E91" s="85">
        <f>'E+ PSUI Customer Load'!E91+'PSUI Customer Gen'!E91</f>
        <v>1190.07</v>
      </c>
      <c r="F91" s="85">
        <f>'E+ PSUI Customer Load'!F91+'PSUI Customer Gen'!F91</f>
        <v>1202.5999999999999</v>
      </c>
      <c r="G91" s="85">
        <f>'E+ PSUI Customer Load'!G91+'PSUI Customer Gen'!G91</f>
        <v>1215.8699999999999</v>
      </c>
      <c r="H91" s="85">
        <f>'E+ PSUI Customer Load'!H91+'PSUI Customer Gen'!H91</f>
        <v>1222.5899999999999</v>
      </c>
      <c r="I91" s="85">
        <f>'E+ PSUI Customer Load'!I91+'PSUI Customer Gen'!I91</f>
        <v>1302.98</v>
      </c>
      <c r="J91" s="85">
        <f>'E+ PSUI Customer Load'!J91+'PSUI Customer Gen'!J91</f>
        <v>1389.92</v>
      </c>
      <c r="K91" s="85">
        <f>'E+ PSUI Customer Load'!K91+'PSUI Customer Gen'!K91</f>
        <v>1416.9</v>
      </c>
      <c r="L91" s="85">
        <f>'E+ PSUI Customer Load'!L91+'PSUI Customer Gen'!L91</f>
        <v>1439.45</v>
      </c>
      <c r="M91" s="85">
        <f>'E+ PSUI Customer Load'!M91+'PSUI Customer Gen'!M91</f>
        <v>1455.16</v>
      </c>
      <c r="N91" s="85">
        <f>'E+ PSUI Customer Load'!N91+'PSUI Customer Gen'!N91</f>
        <v>1462.51</v>
      </c>
      <c r="O91" s="85">
        <f>'E+ PSUI Customer Load'!O91+'PSUI Customer Gen'!O91</f>
        <v>1431.04</v>
      </c>
      <c r="P91" s="85">
        <f>'E+ PSUI Customer Load'!P91+'PSUI Customer Gen'!P91</f>
        <v>1411.59</v>
      </c>
      <c r="Q91" s="85">
        <f>'E+ PSUI Customer Load'!Q91+'PSUI Customer Gen'!Q91</f>
        <v>1411.97</v>
      </c>
      <c r="R91" s="85">
        <f>'E+ PSUI Customer Load'!R91+'PSUI Customer Gen'!R91</f>
        <v>1421.5790000000002</v>
      </c>
      <c r="S91" s="85">
        <f>'E+ PSUI Customer Load'!S91+'PSUI Customer Gen'!S91</f>
        <v>1368.26</v>
      </c>
      <c r="T91" s="85">
        <f>'E+ PSUI Customer Load'!T91+'PSUI Customer Gen'!T91</f>
        <v>1321.04</v>
      </c>
      <c r="U91" s="85">
        <f>'E+ PSUI Customer Load'!U91+'PSUI Customer Gen'!U91</f>
        <v>1305.71</v>
      </c>
      <c r="V91" s="85">
        <f>'E+ PSUI Customer Load'!V91+'PSUI Customer Gen'!V91</f>
        <v>1292.3</v>
      </c>
      <c r="W91" s="85">
        <f>'E+ PSUI Customer Load'!W91+'PSUI Customer Gen'!W91</f>
        <v>1274.21</v>
      </c>
      <c r="X91" s="85">
        <f>'E+ PSUI Customer Load'!X91+'PSUI Customer Gen'!X91</f>
        <v>1263.92</v>
      </c>
      <c r="Y91" s="85">
        <f>'E+ PSUI Customer Load'!Y91+'PSUI Customer Gen'!Y91</f>
        <v>1262.31</v>
      </c>
      <c r="Z91" s="85">
        <f>'E+ PSUI Customer Load'!Z91+'PSUI Customer Gen'!Z91</f>
        <v>1250.1600000000001</v>
      </c>
      <c r="AA91" s="93">
        <f t="shared" si="13"/>
        <v>1462.51</v>
      </c>
      <c r="AB91" s="84">
        <f t="shared" si="14"/>
        <v>2021</v>
      </c>
      <c r="AC91" s="83">
        <f t="shared" si="15"/>
        <v>1</v>
      </c>
      <c r="AD91" s="83" t="str">
        <f t="shared" si="16"/>
        <v/>
      </c>
      <c r="AE91" s="83" t="str">
        <f t="shared" si="17"/>
        <v/>
      </c>
      <c r="AF91" s="81">
        <f t="shared" si="18"/>
        <v>1462.51</v>
      </c>
      <c r="AG91" s="82" t="str">
        <f t="shared" si="19"/>
        <v>12:00</v>
      </c>
      <c r="AH91" s="81">
        <f t="shared" si="20"/>
        <v>33197.769</v>
      </c>
      <c r="AI91" s="80" t="str">
        <f t="shared" si="21"/>
        <v/>
      </c>
      <c r="AJ91" s="80" t="str">
        <f t="shared" si="22"/>
        <v/>
      </c>
      <c r="AK91" s="80" t="str">
        <f t="shared" si="23"/>
        <v/>
      </c>
      <c r="AL91" s="79" t="str">
        <f t="shared" si="24"/>
        <v/>
      </c>
      <c r="AM91" s="78" t="str">
        <f t="shared" si="25"/>
        <v/>
      </c>
    </row>
    <row r="92" spans="2:39" ht="13.5" thickBot="1">
      <c r="B92" s="86">
        <v>44224</v>
      </c>
      <c r="C92" s="85">
        <f>'E+ PSUI Customer Load'!C92+'PSUI Customer Gen'!C92</f>
        <v>1245.05</v>
      </c>
      <c r="D92" s="85">
        <f>'E+ PSUI Customer Load'!D92+'PSUI Customer Gen'!D92</f>
        <v>1252.1300000000001</v>
      </c>
      <c r="E92" s="85">
        <f>'E+ PSUI Customer Load'!E92+'PSUI Customer Gen'!E92</f>
        <v>1233.58</v>
      </c>
      <c r="F92" s="85">
        <f>'E+ PSUI Customer Load'!F92+'PSUI Customer Gen'!F92</f>
        <v>1263.82</v>
      </c>
      <c r="G92" s="85">
        <f>'E+ PSUI Customer Load'!G92+'PSUI Customer Gen'!G92</f>
        <v>1250.2</v>
      </c>
      <c r="H92" s="85">
        <f>'E+ PSUI Customer Load'!H92+'PSUI Customer Gen'!H92</f>
        <v>1280.9000000000001</v>
      </c>
      <c r="I92" s="85">
        <f>'E+ PSUI Customer Load'!I92+'PSUI Customer Gen'!I92</f>
        <v>1357.13</v>
      </c>
      <c r="J92" s="85">
        <f>'E+ PSUI Customer Load'!J92+'PSUI Customer Gen'!J92</f>
        <v>1446.69</v>
      </c>
      <c r="K92" s="85">
        <f>'E+ PSUI Customer Load'!K92+'PSUI Customer Gen'!K92</f>
        <v>1454.85</v>
      </c>
      <c r="L92" s="85">
        <f>'E+ PSUI Customer Load'!L92+'PSUI Customer Gen'!L92</f>
        <v>1455.27</v>
      </c>
      <c r="M92" s="85">
        <f>'E+ PSUI Customer Load'!M92+'PSUI Customer Gen'!M92</f>
        <v>1499.33</v>
      </c>
      <c r="N92" s="85">
        <f>'E+ PSUI Customer Load'!N92+'PSUI Customer Gen'!N92</f>
        <v>1505.14</v>
      </c>
      <c r="O92" s="85">
        <f>'E+ PSUI Customer Load'!O92+'PSUI Customer Gen'!O92</f>
        <v>1460.8</v>
      </c>
      <c r="P92" s="85">
        <f>'E+ PSUI Customer Load'!P92+'PSUI Customer Gen'!P92</f>
        <v>1455.79</v>
      </c>
      <c r="Q92" s="85">
        <f>'E+ PSUI Customer Load'!Q92+'PSUI Customer Gen'!Q92</f>
        <v>1422.44</v>
      </c>
      <c r="R92" s="85">
        <f>'E+ PSUI Customer Load'!R92+'PSUI Customer Gen'!R92</f>
        <v>1442.25</v>
      </c>
      <c r="S92" s="85">
        <f>'E+ PSUI Customer Load'!S92+'PSUI Customer Gen'!S92</f>
        <v>1431.6</v>
      </c>
      <c r="T92" s="85">
        <f>'E+ PSUI Customer Load'!T92+'PSUI Customer Gen'!T92</f>
        <v>1366.61</v>
      </c>
      <c r="U92" s="85">
        <f>'E+ PSUI Customer Load'!U92+'PSUI Customer Gen'!U92</f>
        <v>1333.54</v>
      </c>
      <c r="V92" s="85">
        <f>'E+ PSUI Customer Load'!V92+'PSUI Customer Gen'!V92</f>
        <v>1302.98</v>
      </c>
      <c r="W92" s="85">
        <f>'E+ PSUI Customer Load'!W92+'PSUI Customer Gen'!W92</f>
        <v>1276.3499999999999</v>
      </c>
      <c r="X92" s="85">
        <f>'E+ PSUI Customer Load'!X92+'PSUI Customer Gen'!X92</f>
        <v>1284.05</v>
      </c>
      <c r="Y92" s="85">
        <f>'E+ PSUI Customer Load'!Y92+'PSUI Customer Gen'!Y92</f>
        <v>1273.55</v>
      </c>
      <c r="Z92" s="85">
        <f>'E+ PSUI Customer Load'!Z92+'PSUI Customer Gen'!Z92</f>
        <v>1260.25</v>
      </c>
      <c r="AA92" s="93">
        <f t="shared" si="13"/>
        <v>1505.14</v>
      </c>
      <c r="AB92" s="84">
        <f t="shared" si="14"/>
        <v>2021</v>
      </c>
      <c r="AC92" s="83">
        <f t="shared" si="15"/>
        <v>1</v>
      </c>
      <c r="AD92" s="83" t="str">
        <f t="shared" si="16"/>
        <v/>
      </c>
      <c r="AE92" s="83" t="str">
        <f t="shared" si="17"/>
        <v/>
      </c>
      <c r="AF92" s="81">
        <f t="shared" si="18"/>
        <v>1505.14</v>
      </c>
      <c r="AG92" s="82" t="str">
        <f t="shared" si="19"/>
        <v>12:00</v>
      </c>
      <c r="AH92" s="81">
        <f t="shared" si="20"/>
        <v>34059.440000000002</v>
      </c>
      <c r="AI92" s="80" t="str">
        <f t="shared" si="21"/>
        <v/>
      </c>
      <c r="AJ92" s="80" t="str">
        <f t="shared" si="22"/>
        <v/>
      </c>
      <c r="AK92" s="80" t="str">
        <f t="shared" si="23"/>
        <v/>
      </c>
      <c r="AL92" s="79" t="str">
        <f t="shared" si="24"/>
        <v/>
      </c>
      <c r="AM92" s="78" t="str">
        <f t="shared" si="25"/>
        <v/>
      </c>
    </row>
    <row r="93" spans="2:39" ht="13.5" thickBot="1">
      <c r="B93" s="86">
        <v>44225</v>
      </c>
      <c r="C93" s="85">
        <f>'E+ PSUI Customer Load'!C93+'PSUI Customer Gen'!C93</f>
        <v>1272.5</v>
      </c>
      <c r="D93" s="85">
        <f>'E+ PSUI Customer Load'!D93+'PSUI Customer Gen'!D93</f>
        <v>1253.8399999999999</v>
      </c>
      <c r="E93" s="85">
        <f>'E+ PSUI Customer Load'!E93+'PSUI Customer Gen'!E93</f>
        <v>1259.51</v>
      </c>
      <c r="F93" s="85">
        <f>'E+ PSUI Customer Load'!F93+'PSUI Customer Gen'!F93</f>
        <v>1256.99</v>
      </c>
      <c r="G93" s="85">
        <f>'E+ PSUI Customer Load'!G93+'PSUI Customer Gen'!G93</f>
        <v>1258.81</v>
      </c>
      <c r="H93" s="85">
        <f>'E+ PSUI Customer Load'!H93+'PSUI Customer Gen'!H93</f>
        <v>1281.6300000000001</v>
      </c>
      <c r="I93" s="85">
        <f>'E+ PSUI Customer Load'!I93+'PSUI Customer Gen'!I93</f>
        <v>1346.77</v>
      </c>
      <c r="J93" s="85">
        <f>'E+ PSUI Customer Load'!J93+'PSUI Customer Gen'!J93</f>
        <v>1445.26</v>
      </c>
      <c r="K93" s="85">
        <f>'E+ PSUI Customer Load'!K93+'PSUI Customer Gen'!K93</f>
        <v>1439.03</v>
      </c>
      <c r="L93" s="85">
        <f>'E+ PSUI Customer Load'!L93+'PSUI Customer Gen'!L93</f>
        <v>1471.93</v>
      </c>
      <c r="M93" s="85">
        <f>'E+ PSUI Customer Load'!M93+'PSUI Customer Gen'!M93</f>
        <v>1495.8</v>
      </c>
      <c r="N93" s="85">
        <f>'E+ PSUI Customer Load'!N93+'PSUI Customer Gen'!N93</f>
        <v>1481.27</v>
      </c>
      <c r="O93" s="85">
        <f>'E+ PSUI Customer Load'!O93+'PSUI Customer Gen'!O93</f>
        <v>1479.66</v>
      </c>
      <c r="P93" s="85">
        <f>'E+ PSUI Customer Load'!P93+'PSUI Customer Gen'!P93</f>
        <v>1575.1550000000002</v>
      </c>
      <c r="Q93" s="85">
        <f>'E+ PSUI Customer Load'!Q93+'PSUI Customer Gen'!Q93</f>
        <v>1494.7719999999999</v>
      </c>
      <c r="R93" s="85">
        <f>'E+ PSUI Customer Load'!R93+'PSUI Customer Gen'!R93</f>
        <v>1403.0430000000001</v>
      </c>
      <c r="S93" s="85">
        <f>'E+ PSUI Customer Load'!S93+'PSUI Customer Gen'!S93</f>
        <v>1410.89</v>
      </c>
      <c r="T93" s="85">
        <f>'E+ PSUI Customer Load'!T93+'PSUI Customer Gen'!T93</f>
        <v>1365.74</v>
      </c>
      <c r="U93" s="85">
        <f>'E+ PSUI Customer Load'!U93+'PSUI Customer Gen'!U93</f>
        <v>1343.4</v>
      </c>
      <c r="V93" s="85">
        <f>'E+ PSUI Customer Load'!V93+'PSUI Customer Gen'!V93</f>
        <v>1302.74</v>
      </c>
      <c r="W93" s="85">
        <f>'E+ PSUI Customer Load'!W93+'PSUI Customer Gen'!W93</f>
        <v>1286.95</v>
      </c>
      <c r="X93" s="85">
        <f>'E+ PSUI Customer Load'!X93+'PSUI Customer Gen'!X93</f>
        <v>1256.26</v>
      </c>
      <c r="Y93" s="85">
        <f>'E+ PSUI Customer Load'!Y93+'PSUI Customer Gen'!Y93</f>
        <v>1259.9000000000001</v>
      </c>
      <c r="Z93" s="85">
        <f>'E+ PSUI Customer Load'!Z93+'PSUI Customer Gen'!Z93</f>
        <v>1221.78</v>
      </c>
      <c r="AA93" s="93">
        <f t="shared" si="13"/>
        <v>1575.1550000000002</v>
      </c>
      <c r="AB93" s="84">
        <f t="shared" si="14"/>
        <v>2021</v>
      </c>
      <c r="AC93" s="83">
        <f t="shared" si="15"/>
        <v>1</v>
      </c>
      <c r="AD93" s="83" t="str">
        <f t="shared" si="16"/>
        <v/>
      </c>
      <c r="AE93" s="83" t="str">
        <f t="shared" si="17"/>
        <v/>
      </c>
      <c r="AF93" s="81">
        <f t="shared" si="18"/>
        <v>1575.1550000000002</v>
      </c>
      <c r="AG93" s="82" t="str">
        <f t="shared" si="19"/>
        <v>14:00</v>
      </c>
      <c r="AH93" s="81">
        <f t="shared" si="20"/>
        <v>34238.785000000003</v>
      </c>
      <c r="AI93" s="80" t="str">
        <f t="shared" si="21"/>
        <v/>
      </c>
      <c r="AJ93" s="80" t="str">
        <f t="shared" si="22"/>
        <v/>
      </c>
      <c r="AK93" s="80" t="str">
        <f t="shared" si="23"/>
        <v/>
      </c>
      <c r="AL93" s="79" t="str">
        <f t="shared" si="24"/>
        <v/>
      </c>
      <c r="AM93" s="78" t="str">
        <f t="shared" si="25"/>
        <v/>
      </c>
    </row>
    <row r="94" spans="2:39" ht="13.5" thickBot="1">
      <c r="B94" s="86">
        <v>44226</v>
      </c>
      <c r="C94" s="85">
        <f>'E+ PSUI Customer Load'!C94+'PSUI Customer Gen'!C94</f>
        <v>1211.32</v>
      </c>
      <c r="D94" s="85">
        <f>'E+ PSUI Customer Load'!D94+'PSUI Customer Gen'!D94</f>
        <v>1216.08</v>
      </c>
      <c r="E94" s="85">
        <f>'E+ PSUI Customer Load'!E94+'PSUI Customer Gen'!E94</f>
        <v>1204.28</v>
      </c>
      <c r="F94" s="85">
        <f>'E+ PSUI Customer Load'!F94+'PSUI Customer Gen'!F94</f>
        <v>1209.08</v>
      </c>
      <c r="G94" s="85">
        <f>'E+ PSUI Customer Load'!G94+'PSUI Customer Gen'!G94</f>
        <v>1202.8800000000001</v>
      </c>
      <c r="H94" s="85">
        <f>'E+ PSUI Customer Load'!H94+'PSUI Customer Gen'!H94</f>
        <v>1202.81</v>
      </c>
      <c r="I94" s="85">
        <f>'E+ PSUI Customer Load'!I94+'PSUI Customer Gen'!I94</f>
        <v>1249.05</v>
      </c>
      <c r="J94" s="85">
        <f>'E+ PSUI Customer Load'!J94+'PSUI Customer Gen'!J94</f>
        <v>1283.6600000000001</v>
      </c>
      <c r="K94" s="85">
        <f>'E+ PSUI Customer Load'!K94+'PSUI Customer Gen'!K94</f>
        <v>1302.98</v>
      </c>
      <c r="L94" s="85">
        <f>'E+ PSUI Customer Load'!L94+'PSUI Customer Gen'!L94</f>
        <v>1319.26</v>
      </c>
      <c r="M94" s="85">
        <f>'E+ PSUI Customer Load'!M94+'PSUI Customer Gen'!M94</f>
        <v>1304.9100000000001</v>
      </c>
      <c r="N94" s="85">
        <f>'E+ PSUI Customer Load'!N94+'PSUI Customer Gen'!N94</f>
        <v>1313.55</v>
      </c>
      <c r="O94" s="85">
        <f>'E+ PSUI Customer Load'!O94+'PSUI Customer Gen'!O94</f>
        <v>1290.6300000000001</v>
      </c>
      <c r="P94" s="85">
        <f>'E+ PSUI Customer Load'!P94+'PSUI Customer Gen'!P94</f>
        <v>1289.4000000000001</v>
      </c>
      <c r="Q94" s="85">
        <f>'E+ PSUI Customer Load'!Q94+'PSUI Customer Gen'!Q94</f>
        <v>1273.93</v>
      </c>
      <c r="R94" s="85">
        <f>'E+ PSUI Customer Load'!R94+'PSUI Customer Gen'!R94</f>
        <v>1255.98</v>
      </c>
      <c r="S94" s="85">
        <f>'E+ PSUI Customer Load'!S94+'PSUI Customer Gen'!S94</f>
        <v>1236.48</v>
      </c>
      <c r="T94" s="85">
        <f>'E+ PSUI Customer Load'!T94+'PSUI Customer Gen'!T94</f>
        <v>1227.98</v>
      </c>
      <c r="U94" s="85">
        <f>'E+ PSUI Customer Load'!U94+'PSUI Customer Gen'!U94</f>
        <v>1268.26</v>
      </c>
      <c r="V94" s="85">
        <f>'E+ PSUI Customer Load'!V94+'PSUI Customer Gen'!V94</f>
        <v>1234.76</v>
      </c>
      <c r="W94" s="85">
        <f>'E+ PSUI Customer Load'!W94+'PSUI Customer Gen'!W94</f>
        <v>1218.1099999999999</v>
      </c>
      <c r="X94" s="85">
        <f>'E+ PSUI Customer Load'!X94+'PSUI Customer Gen'!X94</f>
        <v>1230.42</v>
      </c>
      <c r="Y94" s="85">
        <f>'E+ PSUI Customer Load'!Y94+'PSUI Customer Gen'!Y94</f>
        <v>1231.3699999999999</v>
      </c>
      <c r="Z94" s="85">
        <f>'E+ PSUI Customer Load'!Z94+'PSUI Customer Gen'!Z94</f>
        <v>1224.3699999999999</v>
      </c>
      <c r="AA94" s="93">
        <f t="shared" si="13"/>
        <v>1319.26</v>
      </c>
      <c r="AB94" s="84">
        <f t="shared" si="14"/>
        <v>2021</v>
      </c>
      <c r="AC94" s="83">
        <f t="shared" si="15"/>
        <v>1</v>
      </c>
      <c r="AD94" s="83" t="str">
        <f t="shared" si="16"/>
        <v/>
      </c>
      <c r="AE94" s="83" t="str">
        <f t="shared" si="17"/>
        <v/>
      </c>
      <c r="AF94" s="81">
        <f t="shared" si="18"/>
        <v>1319.26</v>
      </c>
      <c r="AG94" s="82" t="str">
        <f t="shared" si="19"/>
        <v>10:00</v>
      </c>
      <c r="AH94" s="81">
        <f t="shared" si="20"/>
        <v>31320.809999999994</v>
      </c>
      <c r="AI94" s="80" t="str">
        <f t="shared" si="21"/>
        <v/>
      </c>
      <c r="AJ94" s="80" t="str">
        <f t="shared" si="22"/>
        <v/>
      </c>
      <c r="AK94" s="80" t="str">
        <f t="shared" si="23"/>
        <v/>
      </c>
      <c r="AL94" s="79" t="str">
        <f t="shared" si="24"/>
        <v/>
      </c>
      <c r="AM94" s="78" t="str">
        <f t="shared" si="25"/>
        <v/>
      </c>
    </row>
    <row r="95" spans="2:39" ht="13.5" thickBot="1">
      <c r="B95" s="86">
        <v>44227</v>
      </c>
      <c r="C95" s="85">
        <f>'E+ PSUI Customer Load'!C95+'PSUI Customer Gen'!C95</f>
        <v>1227.17</v>
      </c>
      <c r="D95" s="85">
        <f>'E+ PSUI Customer Load'!D95+'PSUI Customer Gen'!D95</f>
        <v>1223.22</v>
      </c>
      <c r="E95" s="85">
        <f>'E+ PSUI Customer Load'!E95+'PSUI Customer Gen'!E95</f>
        <v>1206.8699999999999</v>
      </c>
      <c r="F95" s="85">
        <f>'E+ PSUI Customer Load'!F95+'PSUI Customer Gen'!F95</f>
        <v>1209.18</v>
      </c>
      <c r="G95" s="85">
        <f>'E+ PSUI Customer Load'!G95+'PSUI Customer Gen'!G95</f>
        <v>1208.1300000000001</v>
      </c>
      <c r="H95" s="85">
        <f>'E+ PSUI Customer Load'!H95+'PSUI Customer Gen'!H95</f>
        <v>1214.54</v>
      </c>
      <c r="I95" s="85">
        <f>'E+ PSUI Customer Load'!I95+'PSUI Customer Gen'!I95</f>
        <v>1254.93</v>
      </c>
      <c r="J95" s="85">
        <f>'E+ PSUI Customer Load'!J95+'PSUI Customer Gen'!J95</f>
        <v>1309.95</v>
      </c>
      <c r="K95" s="85">
        <f>'E+ PSUI Customer Load'!K95+'PSUI Customer Gen'!K95</f>
        <v>1324.33</v>
      </c>
      <c r="L95" s="85">
        <f>'E+ PSUI Customer Load'!L95+'PSUI Customer Gen'!L95</f>
        <v>1285.3800000000001</v>
      </c>
      <c r="M95" s="85">
        <f>'E+ PSUI Customer Load'!M95+'PSUI Customer Gen'!M95</f>
        <v>1303.72</v>
      </c>
      <c r="N95" s="85">
        <f>'E+ PSUI Customer Load'!N95+'PSUI Customer Gen'!N95</f>
        <v>1317.23</v>
      </c>
      <c r="O95" s="85">
        <f>'E+ PSUI Customer Load'!O95+'PSUI Customer Gen'!O95</f>
        <v>1284.99</v>
      </c>
      <c r="P95" s="85">
        <f>'E+ PSUI Customer Load'!P95+'PSUI Customer Gen'!P95</f>
        <v>1290.2</v>
      </c>
      <c r="Q95" s="85">
        <f>'E+ PSUI Customer Load'!Q95+'PSUI Customer Gen'!Q95</f>
        <v>1284.5</v>
      </c>
      <c r="R95" s="85">
        <f>'E+ PSUI Customer Load'!R95+'PSUI Customer Gen'!R95</f>
        <v>1283.6600000000001</v>
      </c>
      <c r="S95" s="85">
        <f>'E+ PSUI Customer Load'!S95+'PSUI Customer Gen'!S95</f>
        <v>1270.6099999999999</v>
      </c>
      <c r="T95" s="85">
        <f>'E+ PSUI Customer Load'!T95+'PSUI Customer Gen'!T95</f>
        <v>1263.1199999999999</v>
      </c>
      <c r="U95" s="85">
        <f>'E+ PSUI Customer Load'!U95+'PSUI Customer Gen'!U95</f>
        <v>1284.78</v>
      </c>
      <c r="V95" s="85">
        <f>'E+ PSUI Customer Load'!V95+'PSUI Customer Gen'!V95</f>
        <v>1249.68</v>
      </c>
      <c r="W95" s="85">
        <f>'E+ PSUI Customer Load'!W95+'PSUI Customer Gen'!W95</f>
        <v>1235.4000000000001</v>
      </c>
      <c r="X95" s="85">
        <f>'E+ PSUI Customer Load'!X95+'PSUI Customer Gen'!X95</f>
        <v>1237.18</v>
      </c>
      <c r="Y95" s="85">
        <f>'E+ PSUI Customer Load'!Y95+'PSUI Customer Gen'!Y95</f>
        <v>1233.33</v>
      </c>
      <c r="Z95" s="85">
        <f>'E+ PSUI Customer Load'!Z95+'PSUI Customer Gen'!Z95</f>
        <v>1246.42</v>
      </c>
      <c r="AA95" s="93">
        <f t="shared" si="13"/>
        <v>1324.33</v>
      </c>
      <c r="AB95" s="84">
        <f t="shared" si="14"/>
        <v>2021</v>
      </c>
      <c r="AC95" s="83">
        <f t="shared" si="15"/>
        <v>1</v>
      </c>
      <c r="AD95" s="83" t="str">
        <f t="shared" si="16"/>
        <v>2021-1</v>
      </c>
      <c r="AE95" s="83">
        <f t="shared" si="17"/>
        <v>1</v>
      </c>
      <c r="AF95" s="81">
        <f t="shared" si="18"/>
        <v>1324.33</v>
      </c>
      <c r="AG95" s="82" t="str">
        <f t="shared" si="19"/>
        <v>9:00</v>
      </c>
      <c r="AH95" s="81">
        <f t="shared" si="20"/>
        <v>31572.85</v>
      </c>
      <c r="AI95" s="80">
        <f t="shared" si="21"/>
        <v>43165.146000000001</v>
      </c>
      <c r="AJ95" s="80">
        <f t="shared" si="22"/>
        <v>1575.1550000000002</v>
      </c>
      <c r="AK95" s="80">
        <f t="shared" si="23"/>
        <v>34238.785000000003</v>
      </c>
      <c r="AL95" s="79">
        <f t="shared" si="24"/>
        <v>44225</v>
      </c>
      <c r="AM95" s="78" t="str">
        <f t="shared" si="25"/>
        <v>14:00</v>
      </c>
    </row>
    <row r="96" spans="2:39" ht="13.5" thickBot="1">
      <c r="B96" s="86">
        <v>44228</v>
      </c>
      <c r="C96" s="85">
        <f>'E+ PSUI Customer Load'!C96+'PSUI Customer Gen'!C96</f>
        <v>1243.73</v>
      </c>
      <c r="D96" s="85">
        <f>'E+ PSUI Customer Load'!D96+'PSUI Customer Gen'!D96</f>
        <v>1249.82</v>
      </c>
      <c r="E96" s="85">
        <f>'E+ PSUI Customer Load'!E96+'PSUI Customer Gen'!E96</f>
        <v>1235.33</v>
      </c>
      <c r="F96" s="85">
        <f>'E+ PSUI Customer Load'!F96+'PSUI Customer Gen'!F96</f>
        <v>1249.6099999999999</v>
      </c>
      <c r="G96" s="85">
        <f>'E+ PSUI Customer Load'!G96+'PSUI Customer Gen'!G96</f>
        <v>1263.99</v>
      </c>
      <c r="H96" s="85">
        <f>'E+ PSUI Customer Load'!H96+'PSUI Customer Gen'!H96</f>
        <v>1287.44</v>
      </c>
      <c r="I96" s="85">
        <f>'E+ PSUI Customer Load'!I96+'PSUI Customer Gen'!I96</f>
        <v>1330.35</v>
      </c>
      <c r="J96" s="85">
        <f>'E+ PSUI Customer Load'!J96+'PSUI Customer Gen'!J96</f>
        <v>1425.1</v>
      </c>
      <c r="K96" s="85">
        <f>'E+ PSUI Customer Load'!K96+'PSUI Customer Gen'!K96</f>
        <v>1460.52</v>
      </c>
      <c r="L96" s="85">
        <f>'E+ PSUI Customer Load'!L96+'PSUI Customer Gen'!L96</f>
        <v>1449.42</v>
      </c>
      <c r="M96" s="85">
        <f>'E+ PSUI Customer Load'!M96+'PSUI Customer Gen'!M96</f>
        <v>1480.85</v>
      </c>
      <c r="N96" s="85">
        <f>'E+ PSUI Customer Load'!N96+'PSUI Customer Gen'!N96</f>
        <v>1480.99</v>
      </c>
      <c r="O96" s="85">
        <f>'E+ PSUI Customer Load'!O96+'PSUI Customer Gen'!O96</f>
        <v>1436.12</v>
      </c>
      <c r="P96" s="85">
        <f>'E+ PSUI Customer Load'!P96+'PSUI Customer Gen'!P96</f>
        <v>1519.0639999999999</v>
      </c>
      <c r="Q96" s="85">
        <f>'E+ PSUI Customer Load'!Q96+'PSUI Customer Gen'!Q96</f>
        <v>1394.0740000000001</v>
      </c>
      <c r="R96" s="85">
        <f>'E+ PSUI Customer Load'!R96+'PSUI Customer Gen'!R96</f>
        <v>1423.66</v>
      </c>
      <c r="S96" s="85">
        <f>'E+ PSUI Customer Load'!S96+'PSUI Customer Gen'!S96</f>
        <v>1376.03</v>
      </c>
      <c r="T96" s="85">
        <f>'E+ PSUI Customer Load'!T96+'PSUI Customer Gen'!T96</f>
        <v>1310.71</v>
      </c>
      <c r="U96" s="85">
        <f>'E+ PSUI Customer Load'!U96+'PSUI Customer Gen'!U96</f>
        <v>1305.19</v>
      </c>
      <c r="V96" s="85">
        <f>'E+ PSUI Customer Load'!V96+'PSUI Customer Gen'!V96</f>
        <v>1271.3399999999999</v>
      </c>
      <c r="W96" s="85">
        <f>'E+ PSUI Customer Load'!W96+'PSUI Customer Gen'!W96</f>
        <v>1252.72</v>
      </c>
      <c r="X96" s="85">
        <f>'E+ PSUI Customer Load'!X96+'PSUI Customer Gen'!X96</f>
        <v>1249.71</v>
      </c>
      <c r="Y96" s="85">
        <f>'E+ PSUI Customer Load'!Y96+'PSUI Customer Gen'!Y96</f>
        <v>1226.54</v>
      </c>
      <c r="Z96" s="85">
        <f>'E+ PSUI Customer Load'!Z96+'PSUI Customer Gen'!Z96</f>
        <v>1219.6500000000001</v>
      </c>
      <c r="AA96" s="93">
        <f t="shared" si="13"/>
        <v>1519.0639999999999</v>
      </c>
      <c r="AB96" s="84">
        <f t="shared" si="14"/>
        <v>2021</v>
      </c>
      <c r="AC96" s="83">
        <f t="shared" si="15"/>
        <v>2</v>
      </c>
      <c r="AD96" s="83" t="str">
        <f t="shared" si="16"/>
        <v/>
      </c>
      <c r="AE96" s="83" t="str">
        <f t="shared" si="17"/>
        <v/>
      </c>
      <c r="AF96" s="81">
        <f t="shared" si="18"/>
        <v>1519.0639999999999</v>
      </c>
      <c r="AG96" s="82" t="str">
        <f t="shared" si="19"/>
        <v>14:00</v>
      </c>
      <c r="AH96" s="81">
        <f t="shared" si="20"/>
        <v>33661.021999999997</v>
      </c>
      <c r="AI96" s="80" t="str">
        <f t="shared" si="21"/>
        <v/>
      </c>
      <c r="AJ96" s="80" t="str">
        <f t="shared" si="22"/>
        <v/>
      </c>
      <c r="AK96" s="80" t="str">
        <f t="shared" si="23"/>
        <v/>
      </c>
      <c r="AL96" s="79" t="str">
        <f t="shared" si="24"/>
        <v/>
      </c>
      <c r="AM96" s="78" t="str">
        <f t="shared" si="25"/>
        <v/>
      </c>
    </row>
    <row r="97" spans="2:39" ht="13.5" thickBot="1">
      <c r="B97" s="86">
        <v>44229</v>
      </c>
      <c r="C97" s="85">
        <f>'E+ PSUI Customer Load'!C97+'PSUI Customer Gen'!C97</f>
        <v>1222.17</v>
      </c>
      <c r="D97" s="85">
        <f>'E+ PSUI Customer Load'!D97+'PSUI Customer Gen'!D97</f>
        <v>1217.44</v>
      </c>
      <c r="E97" s="85">
        <f>'E+ PSUI Customer Load'!E97+'PSUI Customer Gen'!E97</f>
        <v>1211.07</v>
      </c>
      <c r="F97" s="85">
        <f>'E+ PSUI Customer Load'!F97+'PSUI Customer Gen'!F97</f>
        <v>1220.6300000000001</v>
      </c>
      <c r="G97" s="85">
        <f>'E+ PSUI Customer Load'!G97+'PSUI Customer Gen'!G97</f>
        <v>1219.6500000000001</v>
      </c>
      <c r="H97" s="85">
        <f>'E+ PSUI Customer Load'!H97+'PSUI Customer Gen'!H97</f>
        <v>1238.3</v>
      </c>
      <c r="I97" s="85">
        <f>'E+ PSUI Customer Load'!I97+'PSUI Customer Gen'!I97</f>
        <v>1314.95</v>
      </c>
      <c r="J97" s="85">
        <f>'E+ PSUI Customer Load'!J97+'PSUI Customer Gen'!J97</f>
        <v>1397.86</v>
      </c>
      <c r="K97" s="85">
        <f>'E+ PSUI Customer Load'!K97+'PSUI Customer Gen'!K97</f>
        <v>1441.65</v>
      </c>
      <c r="L97" s="85">
        <f>'E+ PSUI Customer Load'!L97+'PSUI Customer Gen'!L97</f>
        <v>1446.76</v>
      </c>
      <c r="M97" s="85">
        <f>'E+ PSUI Customer Load'!M97+'PSUI Customer Gen'!M97</f>
        <v>1533.0540000000001</v>
      </c>
      <c r="N97" s="85">
        <f>'E+ PSUI Customer Load'!N97+'PSUI Customer Gen'!N97</f>
        <v>1533.5840000000001</v>
      </c>
      <c r="O97" s="85">
        <f>'E+ PSUI Customer Load'!O97+'PSUI Customer Gen'!O97</f>
        <v>1471.355</v>
      </c>
      <c r="P97" s="85">
        <f>'E+ PSUI Customer Load'!P97+'PSUI Customer Gen'!P97</f>
        <v>1443.076</v>
      </c>
      <c r="Q97" s="85">
        <f>'E+ PSUI Customer Load'!Q97+'PSUI Customer Gen'!Q97</f>
        <v>1425.249</v>
      </c>
      <c r="R97" s="85">
        <f>'E+ PSUI Customer Load'!R97+'PSUI Customer Gen'!R97</f>
        <v>1402.0809999999999</v>
      </c>
      <c r="S97" s="85">
        <f>'E+ PSUI Customer Load'!S97+'PSUI Customer Gen'!S97</f>
        <v>1360.462</v>
      </c>
      <c r="T97" s="85">
        <f>'E+ PSUI Customer Load'!T97+'PSUI Customer Gen'!T97</f>
        <v>1262.6770000000001</v>
      </c>
      <c r="U97" s="85">
        <f>'E+ PSUI Customer Load'!U97+'PSUI Customer Gen'!U97</f>
        <v>1293.1099999999999</v>
      </c>
      <c r="V97" s="85">
        <f>'E+ PSUI Customer Load'!V97+'PSUI Customer Gen'!V97</f>
        <v>1274.3900000000001</v>
      </c>
      <c r="W97" s="85">
        <f>'E+ PSUI Customer Load'!W97+'PSUI Customer Gen'!W97</f>
        <v>1241.24</v>
      </c>
      <c r="X97" s="85">
        <f>'E+ PSUI Customer Load'!X97+'PSUI Customer Gen'!X97</f>
        <v>1229.48</v>
      </c>
      <c r="Y97" s="85">
        <f>'E+ PSUI Customer Load'!Y97+'PSUI Customer Gen'!Y97</f>
        <v>1226.54</v>
      </c>
      <c r="Z97" s="85">
        <f>'E+ PSUI Customer Load'!Z97+'PSUI Customer Gen'!Z97</f>
        <v>1205.47</v>
      </c>
      <c r="AA97" s="93">
        <f t="shared" si="13"/>
        <v>1533.5840000000001</v>
      </c>
      <c r="AB97" s="84">
        <f t="shared" si="14"/>
        <v>2021</v>
      </c>
      <c r="AC97" s="83">
        <f t="shared" si="15"/>
        <v>2</v>
      </c>
      <c r="AD97" s="83" t="str">
        <f t="shared" si="16"/>
        <v/>
      </c>
      <c r="AE97" s="83" t="str">
        <f t="shared" si="17"/>
        <v/>
      </c>
      <c r="AF97" s="81">
        <f t="shared" si="18"/>
        <v>1533.5840000000001</v>
      </c>
      <c r="AG97" s="82" t="str">
        <f t="shared" si="19"/>
        <v>12:00</v>
      </c>
      <c r="AH97" s="81">
        <f t="shared" si="20"/>
        <v>33365.832000000002</v>
      </c>
      <c r="AI97" s="80" t="str">
        <f t="shared" si="21"/>
        <v/>
      </c>
      <c r="AJ97" s="80" t="str">
        <f t="shared" si="22"/>
        <v/>
      </c>
      <c r="AK97" s="80" t="str">
        <f t="shared" si="23"/>
        <v/>
      </c>
      <c r="AL97" s="79" t="str">
        <f t="shared" si="24"/>
        <v/>
      </c>
      <c r="AM97" s="78" t="str">
        <f t="shared" si="25"/>
        <v/>
      </c>
    </row>
    <row r="98" spans="2:39" ht="13.5" thickBot="1">
      <c r="B98" s="86">
        <v>44230</v>
      </c>
      <c r="C98" s="85">
        <f>'E+ PSUI Customer Load'!C98+'PSUI Customer Gen'!C98</f>
        <v>1216.6300000000001</v>
      </c>
      <c r="D98" s="85">
        <f>'E+ PSUI Customer Load'!D98+'PSUI Customer Gen'!D98</f>
        <v>1204.74</v>
      </c>
      <c r="E98" s="85">
        <f>'E+ PSUI Customer Load'!E98+'PSUI Customer Gen'!E98</f>
        <v>1203.4100000000001</v>
      </c>
      <c r="F98" s="85">
        <f>'E+ PSUI Customer Load'!F98+'PSUI Customer Gen'!F98</f>
        <v>1226.19</v>
      </c>
      <c r="G98" s="85">
        <f>'E+ PSUI Customer Load'!G98+'PSUI Customer Gen'!G98</f>
        <v>1213.21</v>
      </c>
      <c r="H98" s="85">
        <f>'E+ PSUI Customer Load'!H98+'PSUI Customer Gen'!H98</f>
        <v>1251.8499999999999</v>
      </c>
      <c r="I98" s="85">
        <f>'E+ PSUI Customer Load'!I98+'PSUI Customer Gen'!I98</f>
        <v>1301.44</v>
      </c>
      <c r="J98" s="85">
        <f>'E+ PSUI Customer Load'!J98+'PSUI Customer Gen'!J98</f>
        <v>1335.95</v>
      </c>
      <c r="K98" s="85">
        <f>'E+ PSUI Customer Load'!K98+'PSUI Customer Gen'!K98</f>
        <v>1336.83</v>
      </c>
      <c r="L98" s="85">
        <f>'E+ PSUI Customer Load'!L98+'PSUI Customer Gen'!L98</f>
        <v>1421.25</v>
      </c>
      <c r="M98" s="85">
        <f>'E+ PSUI Customer Load'!M98+'PSUI Customer Gen'!M98</f>
        <v>1437.56</v>
      </c>
      <c r="N98" s="85">
        <f>'E+ PSUI Customer Load'!N98+'PSUI Customer Gen'!N98</f>
        <v>1432.62</v>
      </c>
      <c r="O98" s="85">
        <f>'E+ PSUI Customer Load'!O98+'PSUI Customer Gen'!O98</f>
        <v>1409.35</v>
      </c>
      <c r="P98" s="85">
        <f>'E+ PSUI Customer Load'!P98+'PSUI Customer Gen'!P98</f>
        <v>1395.13</v>
      </c>
      <c r="Q98" s="85">
        <f>'E+ PSUI Customer Load'!Q98+'PSUI Customer Gen'!Q98</f>
        <v>1380.4</v>
      </c>
      <c r="R98" s="85">
        <f>'E+ PSUI Customer Load'!R98+'PSUI Customer Gen'!R98</f>
        <v>1361.57</v>
      </c>
      <c r="S98" s="85">
        <f>'E+ PSUI Customer Load'!S98+'PSUI Customer Gen'!S98</f>
        <v>1337.95</v>
      </c>
      <c r="T98" s="85">
        <f>'E+ PSUI Customer Load'!T98+'PSUI Customer Gen'!T98</f>
        <v>1289.44</v>
      </c>
      <c r="U98" s="85">
        <f>'E+ PSUI Customer Load'!U98+'PSUI Customer Gen'!U98</f>
        <v>1286.8800000000001</v>
      </c>
      <c r="V98" s="85">
        <f>'E+ PSUI Customer Load'!V98+'PSUI Customer Gen'!V98</f>
        <v>1273.3</v>
      </c>
      <c r="W98" s="85">
        <f>'E+ PSUI Customer Load'!W98+'PSUI Customer Gen'!W98</f>
        <v>1244.5999999999999</v>
      </c>
      <c r="X98" s="85">
        <f>'E+ PSUI Customer Load'!X98+'PSUI Customer Gen'!X98</f>
        <v>1249.43</v>
      </c>
      <c r="Y98" s="85">
        <f>'E+ PSUI Customer Load'!Y98+'PSUI Customer Gen'!Y98</f>
        <v>1231.69</v>
      </c>
      <c r="Z98" s="85">
        <f>'E+ PSUI Customer Load'!Z98+'PSUI Customer Gen'!Z98</f>
        <v>1218.6300000000001</v>
      </c>
      <c r="AA98" s="93">
        <f t="shared" si="13"/>
        <v>1437.56</v>
      </c>
      <c r="AB98" s="84">
        <f t="shared" si="14"/>
        <v>2021</v>
      </c>
      <c r="AC98" s="83">
        <f t="shared" si="15"/>
        <v>2</v>
      </c>
      <c r="AD98" s="83" t="str">
        <f t="shared" si="16"/>
        <v/>
      </c>
      <c r="AE98" s="83" t="str">
        <f t="shared" si="17"/>
        <v/>
      </c>
      <c r="AF98" s="81">
        <f t="shared" si="18"/>
        <v>1437.56</v>
      </c>
      <c r="AG98" s="82" t="str">
        <f t="shared" si="19"/>
        <v>11:00</v>
      </c>
      <c r="AH98" s="81">
        <f t="shared" si="20"/>
        <v>32697.61</v>
      </c>
      <c r="AI98" s="80" t="str">
        <f t="shared" si="21"/>
        <v/>
      </c>
      <c r="AJ98" s="80" t="str">
        <f t="shared" si="22"/>
        <v/>
      </c>
      <c r="AK98" s="80" t="str">
        <f t="shared" si="23"/>
        <v/>
      </c>
      <c r="AL98" s="79" t="str">
        <f t="shared" si="24"/>
        <v/>
      </c>
      <c r="AM98" s="78" t="str">
        <f t="shared" si="25"/>
        <v/>
      </c>
    </row>
    <row r="99" spans="2:39" ht="13.5" thickBot="1">
      <c r="B99" s="86">
        <v>44231</v>
      </c>
      <c r="C99" s="85">
        <f>'E+ PSUI Customer Load'!C99+'PSUI Customer Gen'!C99</f>
        <v>1229.8</v>
      </c>
      <c r="D99" s="85">
        <f>'E+ PSUI Customer Load'!D99+'PSUI Customer Gen'!D99</f>
        <v>1211.25</v>
      </c>
      <c r="E99" s="85">
        <f>'E+ PSUI Customer Load'!E99+'PSUI Customer Gen'!E99</f>
        <v>1211</v>
      </c>
      <c r="F99" s="85">
        <f>'E+ PSUI Customer Load'!F99+'PSUI Customer Gen'!F99</f>
        <v>1211.7</v>
      </c>
      <c r="G99" s="85">
        <f>'E+ PSUI Customer Load'!G99+'PSUI Customer Gen'!G99</f>
        <v>1210.02</v>
      </c>
      <c r="H99" s="85">
        <f>'E+ PSUI Customer Load'!H99+'PSUI Customer Gen'!H99</f>
        <v>1218.9100000000001</v>
      </c>
      <c r="I99" s="85">
        <f>'E+ PSUI Customer Load'!I99+'PSUI Customer Gen'!I99</f>
        <v>1296.47</v>
      </c>
      <c r="J99" s="85">
        <f>'E+ PSUI Customer Load'!J99+'PSUI Customer Gen'!J99</f>
        <v>1400.32</v>
      </c>
      <c r="K99" s="85">
        <f>'E+ PSUI Customer Load'!K99+'PSUI Customer Gen'!K99</f>
        <v>1433.32</v>
      </c>
      <c r="L99" s="85">
        <f>'E+ PSUI Customer Load'!L99+'PSUI Customer Gen'!L99</f>
        <v>1420.34</v>
      </c>
      <c r="M99" s="85">
        <f>'E+ PSUI Customer Load'!M99+'PSUI Customer Gen'!M99</f>
        <v>1435.42</v>
      </c>
      <c r="N99" s="85">
        <f>'E+ PSUI Customer Load'!N99+'PSUI Customer Gen'!N99</f>
        <v>1425.94</v>
      </c>
      <c r="O99" s="85">
        <f>'E+ PSUI Customer Load'!O99+'PSUI Customer Gen'!O99</f>
        <v>1381.69</v>
      </c>
      <c r="P99" s="85">
        <f>'E+ PSUI Customer Load'!P99+'PSUI Customer Gen'!P99</f>
        <v>1350.13</v>
      </c>
      <c r="Q99" s="85">
        <f>'E+ PSUI Customer Load'!Q99+'PSUI Customer Gen'!Q99</f>
        <v>1340.26</v>
      </c>
      <c r="R99" s="85">
        <f>'E+ PSUI Customer Load'!R99+'PSUI Customer Gen'!R99</f>
        <v>1367.07</v>
      </c>
      <c r="S99" s="85">
        <f>'E+ PSUI Customer Load'!S99+'PSUI Customer Gen'!S99</f>
        <v>1328.08</v>
      </c>
      <c r="T99" s="85">
        <f>'E+ PSUI Customer Load'!T99+'PSUI Customer Gen'!T99</f>
        <v>1286.95</v>
      </c>
      <c r="U99" s="85">
        <f>'E+ PSUI Customer Load'!U99+'PSUI Customer Gen'!U99</f>
        <v>1289.54</v>
      </c>
      <c r="V99" s="85">
        <f>'E+ PSUI Customer Load'!V99+'PSUI Customer Gen'!V99</f>
        <v>1246.46</v>
      </c>
      <c r="W99" s="85">
        <f>'E+ PSUI Customer Load'!W99+'PSUI Customer Gen'!W99</f>
        <v>1231.69</v>
      </c>
      <c r="X99" s="85">
        <f>'E+ PSUI Customer Load'!X99+'PSUI Customer Gen'!X99</f>
        <v>1225.24</v>
      </c>
      <c r="Y99" s="85">
        <f>'E+ PSUI Customer Load'!Y99+'PSUI Customer Gen'!Y99</f>
        <v>1199.42</v>
      </c>
      <c r="Z99" s="85">
        <f>'E+ PSUI Customer Load'!Z99+'PSUI Customer Gen'!Z99</f>
        <v>1201.69</v>
      </c>
      <c r="AA99" s="93">
        <f t="shared" si="13"/>
        <v>1435.42</v>
      </c>
      <c r="AB99" s="84">
        <f t="shared" si="14"/>
        <v>2021</v>
      </c>
      <c r="AC99" s="83">
        <f t="shared" si="15"/>
        <v>2</v>
      </c>
      <c r="AD99" s="83" t="str">
        <f t="shared" si="16"/>
        <v/>
      </c>
      <c r="AE99" s="83" t="str">
        <f t="shared" si="17"/>
        <v/>
      </c>
      <c r="AF99" s="81">
        <f t="shared" si="18"/>
        <v>1435.42</v>
      </c>
      <c r="AG99" s="82" t="str">
        <f t="shared" si="19"/>
        <v>11:00</v>
      </c>
      <c r="AH99" s="81">
        <f t="shared" si="20"/>
        <v>32588.130000000005</v>
      </c>
      <c r="AI99" s="80" t="str">
        <f t="shared" si="21"/>
        <v/>
      </c>
      <c r="AJ99" s="80" t="str">
        <f t="shared" si="22"/>
        <v/>
      </c>
      <c r="AK99" s="80" t="str">
        <f t="shared" si="23"/>
        <v/>
      </c>
      <c r="AL99" s="79" t="str">
        <f t="shared" si="24"/>
        <v/>
      </c>
      <c r="AM99" s="78" t="str">
        <f t="shared" si="25"/>
        <v/>
      </c>
    </row>
    <row r="100" spans="2:39" ht="13.5" thickBot="1">
      <c r="B100" s="86">
        <v>44232</v>
      </c>
      <c r="C100" s="85">
        <f>'E+ PSUI Customer Load'!C100+'PSUI Customer Gen'!C100</f>
        <v>1174.01</v>
      </c>
      <c r="D100" s="85">
        <f>'E+ PSUI Customer Load'!D100+'PSUI Customer Gen'!D100</f>
        <v>1170.19</v>
      </c>
      <c r="E100" s="85">
        <f>'E+ PSUI Customer Load'!E100+'PSUI Customer Gen'!E100</f>
        <v>1161.44</v>
      </c>
      <c r="F100" s="85">
        <f>'E+ PSUI Customer Load'!F100+'PSUI Customer Gen'!F100</f>
        <v>1159.83</v>
      </c>
      <c r="G100" s="85">
        <f>'E+ PSUI Customer Load'!G100+'PSUI Customer Gen'!G100</f>
        <v>1174.3900000000001</v>
      </c>
      <c r="H100" s="85">
        <f>'E+ PSUI Customer Load'!H100+'PSUI Customer Gen'!H100</f>
        <v>1189.4000000000001</v>
      </c>
      <c r="I100" s="85">
        <f>'E+ PSUI Customer Load'!I100+'PSUI Customer Gen'!I100</f>
        <v>1268.4000000000001</v>
      </c>
      <c r="J100" s="85">
        <f>'E+ PSUI Customer Load'!J100+'PSUI Customer Gen'!J100</f>
        <v>1371.72</v>
      </c>
      <c r="K100" s="85">
        <f>'E+ PSUI Customer Load'!K100+'PSUI Customer Gen'!K100</f>
        <v>1394.86</v>
      </c>
      <c r="L100" s="85">
        <f>'E+ PSUI Customer Load'!L100+'PSUI Customer Gen'!L100</f>
        <v>1416.03</v>
      </c>
      <c r="M100" s="85">
        <f>'E+ PSUI Customer Load'!M100+'PSUI Customer Gen'!M100</f>
        <v>1446.34</v>
      </c>
      <c r="N100" s="85">
        <f>'E+ PSUI Customer Load'!N100+'PSUI Customer Gen'!N100</f>
        <v>1451.91</v>
      </c>
      <c r="O100" s="85">
        <f>'E+ PSUI Customer Load'!O100+'PSUI Customer Gen'!O100</f>
        <v>1434.76</v>
      </c>
      <c r="P100" s="85">
        <f>'E+ PSUI Customer Load'!P100+'PSUI Customer Gen'!P100</f>
        <v>1438.74</v>
      </c>
      <c r="Q100" s="85">
        <f>'E+ PSUI Customer Load'!Q100+'PSUI Customer Gen'!Q100</f>
        <v>1431.5</v>
      </c>
      <c r="R100" s="85">
        <f>'E+ PSUI Customer Load'!R100+'PSUI Customer Gen'!R100</f>
        <v>1446.73</v>
      </c>
      <c r="S100" s="85">
        <f>'E+ PSUI Customer Load'!S100+'PSUI Customer Gen'!S100</f>
        <v>1388.14</v>
      </c>
      <c r="T100" s="85">
        <f>'E+ PSUI Customer Load'!T100+'PSUI Customer Gen'!T100</f>
        <v>1341.8</v>
      </c>
      <c r="U100" s="85">
        <f>'E+ PSUI Customer Load'!U100+'PSUI Customer Gen'!U100</f>
        <v>1344.94</v>
      </c>
      <c r="V100" s="85">
        <f>'E+ PSUI Customer Load'!V100+'PSUI Customer Gen'!V100</f>
        <v>1307.29</v>
      </c>
      <c r="W100" s="85">
        <f>'E+ PSUI Customer Load'!W100+'PSUI Customer Gen'!W100</f>
        <v>1285.5899999999999</v>
      </c>
      <c r="X100" s="85">
        <f>'E+ PSUI Customer Load'!X100+'PSUI Customer Gen'!X100</f>
        <v>1258.29</v>
      </c>
      <c r="Y100" s="85">
        <f>'E+ PSUI Customer Load'!Y100+'PSUI Customer Gen'!Y100</f>
        <v>1235.1500000000001</v>
      </c>
      <c r="Z100" s="85">
        <f>'E+ PSUI Customer Load'!Z100+'PSUI Customer Gen'!Z100</f>
        <v>1209.3499999999999</v>
      </c>
      <c r="AA100" s="93">
        <f t="shared" si="13"/>
        <v>1451.91</v>
      </c>
      <c r="AB100" s="84">
        <f t="shared" si="14"/>
        <v>2021</v>
      </c>
      <c r="AC100" s="83">
        <f t="shared" si="15"/>
        <v>2</v>
      </c>
      <c r="AD100" s="83" t="str">
        <f t="shared" si="16"/>
        <v/>
      </c>
      <c r="AE100" s="83" t="str">
        <f t="shared" si="17"/>
        <v/>
      </c>
      <c r="AF100" s="81">
        <f t="shared" si="18"/>
        <v>1451.91</v>
      </c>
      <c r="AG100" s="82" t="str">
        <f t="shared" si="19"/>
        <v>12:00</v>
      </c>
      <c r="AH100" s="81">
        <f t="shared" si="20"/>
        <v>32952.71</v>
      </c>
      <c r="AI100" s="80" t="str">
        <f t="shared" si="21"/>
        <v/>
      </c>
      <c r="AJ100" s="80" t="str">
        <f t="shared" si="22"/>
        <v/>
      </c>
      <c r="AK100" s="80" t="str">
        <f t="shared" si="23"/>
        <v/>
      </c>
      <c r="AL100" s="79" t="str">
        <f t="shared" si="24"/>
        <v/>
      </c>
      <c r="AM100" s="78" t="str">
        <f t="shared" si="25"/>
        <v/>
      </c>
    </row>
    <row r="101" spans="2:39" ht="13.5" thickBot="1">
      <c r="B101" s="86">
        <v>44233</v>
      </c>
      <c r="C101" s="85">
        <f>'E+ PSUI Customer Load'!C101+'PSUI Customer Gen'!C101</f>
        <v>1204.67</v>
      </c>
      <c r="D101" s="85">
        <f>'E+ PSUI Customer Load'!D101+'PSUI Customer Gen'!D101</f>
        <v>1204.3499999999999</v>
      </c>
      <c r="E101" s="85">
        <f>'E+ PSUI Customer Load'!E101+'PSUI Customer Gen'!E101</f>
        <v>1198.02</v>
      </c>
      <c r="F101" s="85">
        <f>'E+ PSUI Customer Load'!F101+'PSUI Customer Gen'!F101</f>
        <v>1199.24</v>
      </c>
      <c r="G101" s="85">
        <f>'E+ PSUI Customer Load'!G101+'PSUI Customer Gen'!G101</f>
        <v>1207.71</v>
      </c>
      <c r="H101" s="85">
        <f>'E+ PSUI Customer Load'!H101+'PSUI Customer Gen'!H101</f>
        <v>1210.48</v>
      </c>
      <c r="I101" s="85">
        <f>'E+ PSUI Customer Load'!I101+'PSUI Customer Gen'!I101</f>
        <v>1243.17</v>
      </c>
      <c r="J101" s="85">
        <f>'E+ PSUI Customer Load'!J101+'PSUI Customer Gen'!J101</f>
        <v>1317.3</v>
      </c>
      <c r="K101" s="85">
        <f>'E+ PSUI Customer Load'!K101+'PSUI Customer Gen'!K101</f>
        <v>1329.48</v>
      </c>
      <c r="L101" s="85">
        <f>'E+ PSUI Customer Load'!L101+'PSUI Customer Gen'!L101</f>
        <v>1307.43</v>
      </c>
      <c r="M101" s="85">
        <f>'E+ PSUI Customer Load'!M101+'PSUI Customer Gen'!M101</f>
        <v>1345.16</v>
      </c>
      <c r="N101" s="85">
        <f>'E+ PSUI Customer Load'!N101+'PSUI Customer Gen'!N101</f>
        <v>1335.6</v>
      </c>
      <c r="O101" s="85">
        <f>'E+ PSUI Customer Load'!O101+'PSUI Customer Gen'!O101</f>
        <v>1301.72</v>
      </c>
      <c r="P101" s="85">
        <f>'E+ PSUI Customer Load'!P101+'PSUI Customer Gen'!P101</f>
        <v>1317.05</v>
      </c>
      <c r="Q101" s="85">
        <f>'E+ PSUI Customer Load'!Q101+'PSUI Customer Gen'!Q101</f>
        <v>1291.19</v>
      </c>
      <c r="R101" s="85">
        <f>'E+ PSUI Customer Load'!R101+'PSUI Customer Gen'!R101</f>
        <v>1290.77</v>
      </c>
      <c r="S101" s="85">
        <f>'E+ PSUI Customer Load'!S101+'PSUI Customer Gen'!S101</f>
        <v>1273.1600000000001</v>
      </c>
      <c r="T101" s="85">
        <f>'E+ PSUI Customer Load'!T101+'PSUI Customer Gen'!T101</f>
        <v>1247.26</v>
      </c>
      <c r="U101" s="85">
        <f>'E+ PSUI Customer Load'!U101+'PSUI Customer Gen'!U101</f>
        <v>1285.27</v>
      </c>
      <c r="V101" s="85">
        <f>'E+ PSUI Customer Load'!V101+'PSUI Customer Gen'!V101</f>
        <v>1259.2</v>
      </c>
      <c r="W101" s="85">
        <f>'E+ PSUI Customer Load'!W101+'PSUI Customer Gen'!W101</f>
        <v>1245.83</v>
      </c>
      <c r="X101" s="85">
        <f>'E+ PSUI Customer Load'!X101+'PSUI Customer Gen'!X101</f>
        <v>1230.1099999999999</v>
      </c>
      <c r="Y101" s="85">
        <f>'E+ PSUI Customer Load'!Y101+'PSUI Customer Gen'!Y101</f>
        <v>1224.8599999999999</v>
      </c>
      <c r="Z101" s="85">
        <f>'E+ PSUI Customer Load'!Z101+'PSUI Customer Gen'!Z101</f>
        <v>1204.46</v>
      </c>
      <c r="AA101" s="93">
        <f t="shared" si="13"/>
        <v>1345.16</v>
      </c>
      <c r="AB101" s="84">
        <f t="shared" si="14"/>
        <v>2021</v>
      </c>
      <c r="AC101" s="83">
        <f t="shared" si="15"/>
        <v>2</v>
      </c>
      <c r="AD101" s="83" t="str">
        <f t="shared" si="16"/>
        <v/>
      </c>
      <c r="AE101" s="83" t="str">
        <f t="shared" si="17"/>
        <v/>
      </c>
      <c r="AF101" s="81">
        <f t="shared" si="18"/>
        <v>1345.16</v>
      </c>
      <c r="AG101" s="82" t="str">
        <f t="shared" si="19"/>
        <v>11:00</v>
      </c>
      <c r="AH101" s="81">
        <f t="shared" si="20"/>
        <v>31618.649999999998</v>
      </c>
      <c r="AI101" s="80" t="str">
        <f t="shared" si="21"/>
        <v/>
      </c>
      <c r="AJ101" s="80" t="str">
        <f t="shared" si="22"/>
        <v/>
      </c>
      <c r="AK101" s="80" t="str">
        <f t="shared" si="23"/>
        <v/>
      </c>
      <c r="AL101" s="79" t="str">
        <f t="shared" si="24"/>
        <v/>
      </c>
      <c r="AM101" s="78" t="str">
        <f t="shared" si="25"/>
        <v/>
      </c>
    </row>
    <row r="102" spans="2:39" ht="13.5" thickBot="1">
      <c r="B102" s="86">
        <v>44234</v>
      </c>
      <c r="C102" s="85">
        <f>'E+ PSUI Customer Load'!C102+'PSUI Customer Gen'!C102</f>
        <v>1212.79</v>
      </c>
      <c r="D102" s="85">
        <f>'E+ PSUI Customer Load'!D102+'PSUI Customer Gen'!D102</f>
        <v>1196.72</v>
      </c>
      <c r="E102" s="85">
        <f>'E+ PSUI Customer Load'!E102+'PSUI Customer Gen'!E102</f>
        <v>1188.74</v>
      </c>
      <c r="F102" s="85">
        <f>'E+ PSUI Customer Load'!F102+'PSUI Customer Gen'!F102</f>
        <v>1203.69</v>
      </c>
      <c r="G102" s="85">
        <f>'E+ PSUI Customer Load'!G102+'PSUI Customer Gen'!G102</f>
        <v>1195.32</v>
      </c>
      <c r="H102" s="85">
        <f>'E+ PSUI Customer Load'!H102+'PSUI Customer Gen'!H102</f>
        <v>1213.56</v>
      </c>
      <c r="I102" s="85">
        <f>'E+ PSUI Customer Load'!I102+'PSUI Customer Gen'!I102</f>
        <v>1236.9000000000001</v>
      </c>
      <c r="J102" s="85">
        <f>'E+ PSUI Customer Load'!J102+'PSUI Customer Gen'!J102</f>
        <v>1285.55</v>
      </c>
      <c r="K102" s="85">
        <f>'E+ PSUI Customer Load'!K102+'PSUI Customer Gen'!K102</f>
        <v>1318.94</v>
      </c>
      <c r="L102" s="85">
        <f>'E+ PSUI Customer Load'!L102+'PSUI Customer Gen'!L102</f>
        <v>1222.8</v>
      </c>
      <c r="M102" s="85">
        <f>'E+ PSUI Customer Load'!M102+'PSUI Customer Gen'!M102</f>
        <v>1313.31</v>
      </c>
      <c r="N102" s="85">
        <f>'E+ PSUI Customer Load'!N102+'PSUI Customer Gen'!N102</f>
        <v>1333.57</v>
      </c>
      <c r="O102" s="85">
        <f>'E+ PSUI Customer Load'!O102+'PSUI Customer Gen'!O102</f>
        <v>1298.54</v>
      </c>
      <c r="P102" s="85">
        <f>'E+ PSUI Customer Load'!P102+'PSUI Customer Gen'!P102</f>
        <v>1276.98</v>
      </c>
      <c r="Q102" s="85">
        <f>'E+ PSUI Customer Load'!Q102+'PSUI Customer Gen'!Q102</f>
        <v>1270.22</v>
      </c>
      <c r="R102" s="85">
        <f>'E+ PSUI Customer Load'!R102+'PSUI Customer Gen'!R102</f>
        <v>1270.05</v>
      </c>
      <c r="S102" s="85">
        <f>'E+ PSUI Customer Load'!S102+'PSUI Customer Gen'!S102</f>
        <v>1261.4000000000001</v>
      </c>
      <c r="T102" s="85">
        <f>'E+ PSUI Customer Load'!T102+'PSUI Customer Gen'!T102</f>
        <v>1259.83</v>
      </c>
      <c r="U102" s="85">
        <f>'E+ PSUI Customer Load'!U102+'PSUI Customer Gen'!U102</f>
        <v>1294.79</v>
      </c>
      <c r="V102" s="85">
        <f>'E+ PSUI Customer Load'!V102+'PSUI Customer Gen'!V102</f>
        <v>1264.69</v>
      </c>
      <c r="W102" s="85">
        <f>'E+ PSUI Customer Load'!W102+'PSUI Customer Gen'!W102</f>
        <v>1248.42</v>
      </c>
      <c r="X102" s="85">
        <f>'E+ PSUI Customer Load'!X102+'PSUI Customer Gen'!X102</f>
        <v>1257.31</v>
      </c>
      <c r="Y102" s="85">
        <f>'E+ PSUI Customer Load'!Y102+'PSUI Customer Gen'!Y102</f>
        <v>1263.54</v>
      </c>
      <c r="Z102" s="85">
        <f>'E+ PSUI Customer Load'!Z102+'PSUI Customer Gen'!Z102</f>
        <v>1272.1099999999999</v>
      </c>
      <c r="AA102" s="93">
        <f t="shared" si="13"/>
        <v>1333.57</v>
      </c>
      <c r="AB102" s="84">
        <f t="shared" si="14"/>
        <v>2021</v>
      </c>
      <c r="AC102" s="83">
        <f t="shared" si="15"/>
        <v>2</v>
      </c>
      <c r="AD102" s="83" t="str">
        <f t="shared" si="16"/>
        <v/>
      </c>
      <c r="AE102" s="83" t="str">
        <f t="shared" si="17"/>
        <v/>
      </c>
      <c r="AF102" s="81">
        <f t="shared" si="18"/>
        <v>1333.57</v>
      </c>
      <c r="AG102" s="82" t="str">
        <f t="shared" si="19"/>
        <v>12:00</v>
      </c>
      <c r="AH102" s="81">
        <f t="shared" si="20"/>
        <v>31493.34</v>
      </c>
      <c r="AI102" s="80" t="str">
        <f t="shared" si="21"/>
        <v/>
      </c>
      <c r="AJ102" s="80" t="str">
        <f t="shared" si="22"/>
        <v/>
      </c>
      <c r="AK102" s="80" t="str">
        <f t="shared" si="23"/>
        <v/>
      </c>
      <c r="AL102" s="79" t="str">
        <f t="shared" si="24"/>
        <v/>
      </c>
      <c r="AM102" s="78" t="str">
        <f t="shared" si="25"/>
        <v/>
      </c>
    </row>
    <row r="103" spans="2:39" ht="13.5" thickBot="1">
      <c r="B103" s="86">
        <v>44235</v>
      </c>
      <c r="C103" s="85">
        <f>'E+ PSUI Customer Load'!C103+'PSUI Customer Gen'!C103</f>
        <v>1269.3499999999999</v>
      </c>
      <c r="D103" s="85">
        <f>'E+ PSUI Customer Load'!D103+'PSUI Customer Gen'!D103</f>
        <v>1251.29</v>
      </c>
      <c r="E103" s="85">
        <f>'E+ PSUI Customer Load'!E103+'PSUI Customer Gen'!E103</f>
        <v>1257.52</v>
      </c>
      <c r="F103" s="85">
        <f>'E+ PSUI Customer Load'!F103+'PSUI Customer Gen'!F103</f>
        <v>1241.49</v>
      </c>
      <c r="G103" s="85">
        <f>'E+ PSUI Customer Load'!G103+'PSUI Customer Gen'!G103</f>
        <v>1272.7</v>
      </c>
      <c r="H103" s="85">
        <f>'E+ PSUI Customer Load'!H103+'PSUI Customer Gen'!H103</f>
        <v>1277.82</v>
      </c>
      <c r="I103" s="85">
        <f>'E+ PSUI Customer Load'!I103+'PSUI Customer Gen'!I103</f>
        <v>1331.16</v>
      </c>
      <c r="J103" s="85">
        <f>'E+ PSUI Customer Load'!J103+'PSUI Customer Gen'!J103</f>
        <v>1410.26</v>
      </c>
      <c r="K103" s="85">
        <f>'E+ PSUI Customer Load'!K103+'PSUI Customer Gen'!K103</f>
        <v>1464.86</v>
      </c>
      <c r="L103" s="85">
        <f>'E+ PSUI Customer Load'!L103+'PSUI Customer Gen'!L103</f>
        <v>1463.07</v>
      </c>
      <c r="M103" s="85">
        <f>'E+ PSUI Customer Load'!M103+'PSUI Customer Gen'!M103</f>
        <v>1464.65</v>
      </c>
      <c r="N103" s="85">
        <f>'E+ PSUI Customer Load'!N103+'PSUI Customer Gen'!N103</f>
        <v>1482.53</v>
      </c>
      <c r="O103" s="85">
        <f>'E+ PSUI Customer Load'!O103+'PSUI Customer Gen'!O103</f>
        <v>1432.2</v>
      </c>
      <c r="P103" s="85">
        <f>'E+ PSUI Customer Load'!P103+'PSUI Customer Gen'!P103</f>
        <v>1435.07</v>
      </c>
      <c r="Q103" s="85">
        <f>'E+ PSUI Customer Load'!Q103+'PSUI Customer Gen'!Q103</f>
        <v>1429.08</v>
      </c>
      <c r="R103" s="85">
        <f>'E+ PSUI Customer Load'!R103+'PSUI Customer Gen'!R103</f>
        <v>1435.14</v>
      </c>
      <c r="S103" s="85">
        <f>'E+ PSUI Customer Load'!S103+'PSUI Customer Gen'!S103</f>
        <v>1413.83</v>
      </c>
      <c r="T103" s="85">
        <f>'E+ PSUI Customer Load'!T103+'PSUI Customer Gen'!T103</f>
        <v>1358.11</v>
      </c>
      <c r="U103" s="85">
        <f>'E+ PSUI Customer Load'!U103+'PSUI Customer Gen'!U103</f>
        <v>1367.8</v>
      </c>
      <c r="V103" s="85">
        <f>'E+ PSUI Customer Load'!V103+'PSUI Customer Gen'!V103</f>
        <v>1324.02</v>
      </c>
      <c r="W103" s="85">
        <f>'E+ PSUI Customer Load'!W103+'PSUI Customer Gen'!W103</f>
        <v>1279.32</v>
      </c>
      <c r="X103" s="85">
        <f>'E+ PSUI Customer Load'!X103+'PSUI Customer Gen'!X103</f>
        <v>1274.6300000000001</v>
      </c>
      <c r="Y103" s="85">
        <f>'E+ PSUI Customer Load'!Y103+'PSUI Customer Gen'!Y103</f>
        <v>1262.56</v>
      </c>
      <c r="Z103" s="85">
        <f>'E+ PSUI Customer Load'!Z103+'PSUI Customer Gen'!Z103</f>
        <v>1232.3800000000001</v>
      </c>
      <c r="AA103" s="93">
        <f t="shared" si="13"/>
        <v>1482.53</v>
      </c>
      <c r="AB103" s="84">
        <f t="shared" si="14"/>
        <v>2021</v>
      </c>
      <c r="AC103" s="83">
        <f t="shared" si="15"/>
        <v>2</v>
      </c>
      <c r="AD103" s="83" t="str">
        <f t="shared" si="16"/>
        <v/>
      </c>
      <c r="AE103" s="83" t="str">
        <f t="shared" si="17"/>
        <v/>
      </c>
      <c r="AF103" s="81">
        <f t="shared" si="18"/>
        <v>1482.53</v>
      </c>
      <c r="AG103" s="82" t="str">
        <f t="shared" si="19"/>
        <v>12:00</v>
      </c>
      <c r="AH103" s="81">
        <f t="shared" si="20"/>
        <v>33913.37000000001</v>
      </c>
      <c r="AI103" s="80" t="str">
        <f t="shared" si="21"/>
        <v/>
      </c>
      <c r="AJ103" s="80" t="str">
        <f t="shared" si="22"/>
        <v/>
      </c>
      <c r="AK103" s="80" t="str">
        <f t="shared" si="23"/>
        <v/>
      </c>
      <c r="AL103" s="79" t="str">
        <f t="shared" si="24"/>
        <v/>
      </c>
      <c r="AM103" s="78" t="str">
        <f t="shared" si="25"/>
        <v/>
      </c>
    </row>
    <row r="104" spans="2:39" ht="13.5" thickBot="1">
      <c r="B104" s="86">
        <v>44236</v>
      </c>
      <c r="C104" s="85">
        <f>'E+ PSUI Customer Load'!C104+'PSUI Customer Gen'!C104</f>
        <v>1229.83</v>
      </c>
      <c r="D104" s="85">
        <f>'E+ PSUI Customer Load'!D104+'PSUI Customer Gen'!D104</f>
        <v>1223.22</v>
      </c>
      <c r="E104" s="85">
        <f>'E+ PSUI Customer Load'!E104+'PSUI Customer Gen'!E104</f>
        <v>1210.44</v>
      </c>
      <c r="F104" s="85">
        <f>'E+ PSUI Customer Load'!F104+'PSUI Customer Gen'!F104</f>
        <v>1227.6600000000001</v>
      </c>
      <c r="G104" s="85">
        <f>'E+ PSUI Customer Load'!G104+'PSUI Customer Gen'!G104</f>
        <v>1229.1300000000001</v>
      </c>
      <c r="H104" s="85">
        <f>'E+ PSUI Customer Load'!H104+'PSUI Customer Gen'!H104</f>
        <v>1251.67</v>
      </c>
      <c r="I104" s="85">
        <f>'E+ PSUI Customer Load'!I104+'PSUI Customer Gen'!I104</f>
        <v>1317.96</v>
      </c>
      <c r="J104" s="85">
        <f>'E+ PSUI Customer Load'!J104+'PSUI Customer Gen'!J104</f>
        <v>1398.18</v>
      </c>
      <c r="K104" s="85">
        <f>'E+ PSUI Customer Load'!K104+'PSUI Customer Gen'!K104</f>
        <v>1439.13</v>
      </c>
      <c r="L104" s="85">
        <f>'E+ PSUI Customer Load'!L104+'PSUI Customer Gen'!L104</f>
        <v>1438.32</v>
      </c>
      <c r="M104" s="85">
        <f>'E+ PSUI Customer Load'!M104+'PSUI Customer Gen'!M104</f>
        <v>1453.83</v>
      </c>
      <c r="N104" s="85">
        <f>'E+ PSUI Customer Load'!N104+'PSUI Customer Gen'!N104</f>
        <v>1456.67</v>
      </c>
      <c r="O104" s="85">
        <f>'E+ PSUI Customer Load'!O104+'PSUI Customer Gen'!O104</f>
        <v>1420.34</v>
      </c>
      <c r="P104" s="85">
        <f>'E+ PSUI Customer Load'!P104+'PSUI Customer Gen'!P104</f>
        <v>1426.99</v>
      </c>
      <c r="Q104" s="85">
        <f>'E+ PSUI Customer Load'!Q104+'PSUI Customer Gen'!Q104</f>
        <v>1405.95</v>
      </c>
      <c r="R104" s="85">
        <f>'E+ PSUI Customer Load'!R104+'PSUI Customer Gen'!R104</f>
        <v>1396.19</v>
      </c>
      <c r="S104" s="85">
        <f>'E+ PSUI Customer Load'!S104+'PSUI Customer Gen'!S104</f>
        <v>1380.3</v>
      </c>
      <c r="T104" s="85">
        <f>'E+ PSUI Customer Load'!T104+'PSUI Customer Gen'!T104</f>
        <v>1329.16</v>
      </c>
      <c r="U104" s="85">
        <f>'E+ PSUI Customer Load'!U104+'PSUI Customer Gen'!U104</f>
        <v>1351.28</v>
      </c>
      <c r="V104" s="85">
        <f>'E+ PSUI Customer Load'!V104+'PSUI Customer Gen'!V104</f>
        <v>1300.98</v>
      </c>
      <c r="W104" s="85">
        <f>'E+ PSUI Customer Load'!W104+'PSUI Customer Gen'!W104</f>
        <v>1289.19</v>
      </c>
      <c r="X104" s="85">
        <f>'E+ PSUI Customer Load'!X104+'PSUI Customer Gen'!X104</f>
        <v>1268.93</v>
      </c>
      <c r="Y104" s="85">
        <f>'E+ PSUI Customer Load'!Y104+'PSUI Customer Gen'!Y104</f>
        <v>1254.8900000000001</v>
      </c>
      <c r="Z104" s="85">
        <f>'E+ PSUI Customer Load'!Z104+'PSUI Customer Gen'!Z104</f>
        <v>1248.27</v>
      </c>
      <c r="AA104" s="93">
        <f t="shared" si="13"/>
        <v>1456.67</v>
      </c>
      <c r="AB104" s="84">
        <f t="shared" si="14"/>
        <v>2021</v>
      </c>
      <c r="AC104" s="83">
        <f t="shared" si="15"/>
        <v>2</v>
      </c>
      <c r="AD104" s="83" t="str">
        <f t="shared" si="16"/>
        <v/>
      </c>
      <c r="AE104" s="83" t="str">
        <f t="shared" si="17"/>
        <v/>
      </c>
      <c r="AF104" s="81">
        <f t="shared" si="18"/>
        <v>1456.67</v>
      </c>
      <c r="AG104" s="82" t="str">
        <f t="shared" si="19"/>
        <v>12:00</v>
      </c>
      <c r="AH104" s="81">
        <f t="shared" si="20"/>
        <v>33405.18</v>
      </c>
      <c r="AI104" s="80" t="str">
        <f t="shared" si="21"/>
        <v/>
      </c>
      <c r="AJ104" s="80" t="str">
        <f t="shared" si="22"/>
        <v/>
      </c>
      <c r="AK104" s="80" t="str">
        <f t="shared" si="23"/>
        <v/>
      </c>
      <c r="AL104" s="79" t="str">
        <f t="shared" si="24"/>
        <v/>
      </c>
      <c r="AM104" s="78" t="str">
        <f t="shared" si="25"/>
        <v/>
      </c>
    </row>
    <row r="105" spans="2:39" ht="13.5" thickBot="1">
      <c r="B105" s="86">
        <v>44237</v>
      </c>
      <c r="C105" s="85">
        <f>'E+ PSUI Customer Load'!C105+'PSUI Customer Gen'!C105</f>
        <v>1233.47</v>
      </c>
      <c r="D105" s="85">
        <f>'E+ PSUI Customer Load'!D105+'PSUI Customer Gen'!D105</f>
        <v>1234.4100000000001</v>
      </c>
      <c r="E105" s="85">
        <f>'E+ PSUI Customer Load'!E105+'PSUI Customer Gen'!E105</f>
        <v>1256.57</v>
      </c>
      <c r="F105" s="85">
        <f>'E+ PSUI Customer Load'!F105+'PSUI Customer Gen'!F105</f>
        <v>1253.6300000000001</v>
      </c>
      <c r="G105" s="85">
        <f>'E+ PSUI Customer Load'!G105+'PSUI Customer Gen'!G105</f>
        <v>1241.77</v>
      </c>
      <c r="H105" s="85">
        <f>'E+ PSUI Customer Load'!H105+'PSUI Customer Gen'!H105</f>
        <v>1279.6400000000001</v>
      </c>
      <c r="I105" s="85">
        <f>'E+ PSUI Customer Load'!I105+'PSUI Customer Gen'!I105</f>
        <v>1342.11</v>
      </c>
      <c r="J105" s="85">
        <f>'E+ PSUI Customer Load'!J105+'PSUI Customer Gen'!J105</f>
        <v>1444.31</v>
      </c>
      <c r="K105" s="85">
        <f>'E+ PSUI Customer Load'!K105+'PSUI Customer Gen'!K105</f>
        <v>1457.23</v>
      </c>
      <c r="L105" s="85">
        <f>'E+ PSUI Customer Load'!L105+'PSUI Customer Gen'!L105</f>
        <v>1431.82</v>
      </c>
      <c r="M105" s="85">
        <f>'E+ PSUI Customer Load'!M105+'PSUI Customer Gen'!M105</f>
        <v>1447.6</v>
      </c>
      <c r="N105" s="85">
        <f>'E+ PSUI Customer Load'!N105+'PSUI Customer Gen'!N105</f>
        <v>1466.75</v>
      </c>
      <c r="O105" s="85">
        <f>'E+ PSUI Customer Load'!O105+'PSUI Customer Gen'!O105</f>
        <v>1418.2</v>
      </c>
      <c r="P105" s="85">
        <f>'E+ PSUI Customer Load'!P105+'PSUI Customer Gen'!P105</f>
        <v>1418.8</v>
      </c>
      <c r="Q105" s="85">
        <f>'E+ PSUI Customer Load'!Q105+'PSUI Customer Gen'!Q105</f>
        <v>1384.64</v>
      </c>
      <c r="R105" s="85">
        <f>'E+ PSUI Customer Load'!R105+'PSUI Customer Gen'!R105</f>
        <v>1382.6</v>
      </c>
      <c r="S105" s="85">
        <f>'E+ PSUI Customer Load'!S105+'PSUI Customer Gen'!S105</f>
        <v>1380.3</v>
      </c>
      <c r="T105" s="85">
        <f>'E+ PSUI Customer Load'!T105+'PSUI Customer Gen'!T105</f>
        <v>1334.8</v>
      </c>
      <c r="U105" s="85">
        <f>'E+ PSUI Customer Load'!U105+'PSUI Customer Gen'!U105</f>
        <v>1332.7</v>
      </c>
      <c r="V105" s="85">
        <f>'E+ PSUI Customer Load'!V105+'PSUI Customer Gen'!V105</f>
        <v>1292.1600000000001</v>
      </c>
      <c r="W105" s="85">
        <f>'E+ PSUI Customer Load'!W105+'PSUI Customer Gen'!W105</f>
        <v>1262.07</v>
      </c>
      <c r="X105" s="85">
        <f>'E+ PSUI Customer Load'!X105+'PSUI Customer Gen'!X105</f>
        <v>1264.06</v>
      </c>
      <c r="Y105" s="85">
        <f>'E+ PSUI Customer Load'!Y105+'PSUI Customer Gen'!Y105</f>
        <v>1246.42</v>
      </c>
      <c r="Z105" s="85">
        <f>'E+ PSUI Customer Load'!Z105+'PSUI Customer Gen'!Z105</f>
        <v>1224.83</v>
      </c>
      <c r="AA105" s="93">
        <f t="shared" si="13"/>
        <v>1466.75</v>
      </c>
      <c r="AB105" s="84">
        <f t="shared" si="14"/>
        <v>2021</v>
      </c>
      <c r="AC105" s="83">
        <f t="shared" si="15"/>
        <v>2</v>
      </c>
      <c r="AD105" s="83" t="str">
        <f t="shared" si="16"/>
        <v/>
      </c>
      <c r="AE105" s="83" t="str">
        <f t="shared" si="17"/>
        <v/>
      </c>
      <c r="AF105" s="81">
        <f t="shared" si="18"/>
        <v>1466.75</v>
      </c>
      <c r="AG105" s="82" t="str">
        <f t="shared" si="19"/>
        <v>12:00</v>
      </c>
      <c r="AH105" s="81">
        <f t="shared" si="20"/>
        <v>33497.64</v>
      </c>
      <c r="AI105" s="80" t="str">
        <f t="shared" si="21"/>
        <v/>
      </c>
      <c r="AJ105" s="80" t="str">
        <f t="shared" si="22"/>
        <v/>
      </c>
      <c r="AK105" s="80" t="str">
        <f t="shared" si="23"/>
        <v/>
      </c>
      <c r="AL105" s="79" t="str">
        <f t="shared" si="24"/>
        <v/>
      </c>
      <c r="AM105" s="78" t="str">
        <f t="shared" si="25"/>
        <v/>
      </c>
    </row>
    <row r="106" spans="2:39" ht="13.5" thickBot="1">
      <c r="B106" s="86">
        <v>44238</v>
      </c>
      <c r="C106" s="85">
        <f>'E+ PSUI Customer Load'!C106+'PSUI Customer Gen'!C106</f>
        <v>1230.25</v>
      </c>
      <c r="D106" s="85">
        <f>'E+ PSUI Customer Load'!D106+'PSUI Customer Gen'!D106</f>
        <v>1215.83</v>
      </c>
      <c r="E106" s="85">
        <f>'E+ PSUI Customer Load'!E106+'PSUI Customer Gen'!E106</f>
        <v>1207.71</v>
      </c>
      <c r="F106" s="85">
        <f>'E+ PSUI Customer Load'!F106+'PSUI Customer Gen'!F106</f>
        <v>1222.6600000000001</v>
      </c>
      <c r="G106" s="85">
        <f>'E+ PSUI Customer Load'!G106+'PSUI Customer Gen'!G106</f>
        <v>1230.32</v>
      </c>
      <c r="H106" s="85">
        <f>'E+ PSUI Customer Load'!H106+'PSUI Customer Gen'!H106</f>
        <v>1252.23</v>
      </c>
      <c r="I106" s="85">
        <f>'E+ PSUI Customer Load'!I106+'PSUI Customer Gen'!I106</f>
        <v>1329.69</v>
      </c>
      <c r="J106" s="85">
        <f>'E+ PSUI Customer Load'!J106+'PSUI Customer Gen'!J106</f>
        <v>1415.37</v>
      </c>
      <c r="K106" s="85">
        <f>'E+ PSUI Customer Load'!K106+'PSUI Customer Gen'!K106</f>
        <v>1439.76</v>
      </c>
      <c r="L106" s="85">
        <f>'E+ PSUI Customer Load'!L106+'PSUI Customer Gen'!L106</f>
        <v>1446.4349999999999</v>
      </c>
      <c r="M106" s="85">
        <f>'E+ PSUI Customer Load'!M106+'PSUI Customer Gen'!M106</f>
        <v>1529.8200000000002</v>
      </c>
      <c r="N106" s="85">
        <f>'E+ PSUI Customer Load'!N106+'PSUI Customer Gen'!N106</f>
        <v>1515.3340000000001</v>
      </c>
      <c r="O106" s="85">
        <f>'E+ PSUI Customer Load'!O106+'PSUI Customer Gen'!O106</f>
        <v>1459.1180000000002</v>
      </c>
      <c r="P106" s="85">
        <f>'E+ PSUI Customer Load'!P106+'PSUI Customer Gen'!P106</f>
        <v>1418.953</v>
      </c>
      <c r="Q106" s="85">
        <f>'E+ PSUI Customer Load'!Q106+'PSUI Customer Gen'!Q106</f>
        <v>1439.972</v>
      </c>
      <c r="R106" s="85">
        <f>'E+ PSUI Customer Load'!R106+'PSUI Customer Gen'!R106</f>
        <v>1484.5239999999999</v>
      </c>
      <c r="S106" s="85">
        <f>'E+ PSUI Customer Load'!S106+'PSUI Customer Gen'!S106</f>
        <v>1397.577</v>
      </c>
      <c r="T106" s="85">
        <f>'E+ PSUI Customer Load'!T106+'PSUI Customer Gen'!T106</f>
        <v>1266.116</v>
      </c>
      <c r="U106" s="85">
        <f>'E+ PSUI Customer Load'!U106+'PSUI Customer Gen'!U106</f>
        <v>1322.93</v>
      </c>
      <c r="V106" s="85">
        <f>'E+ PSUI Customer Load'!V106+'PSUI Customer Gen'!V106</f>
        <v>1296.1600000000001</v>
      </c>
      <c r="W106" s="85">
        <f>'E+ PSUI Customer Load'!W106+'PSUI Customer Gen'!W106</f>
        <v>1273.83</v>
      </c>
      <c r="X106" s="85">
        <f>'E+ PSUI Customer Load'!X106+'PSUI Customer Gen'!X106</f>
        <v>1281.04</v>
      </c>
      <c r="Y106" s="85">
        <f>'E+ PSUI Customer Load'!Y106+'PSUI Customer Gen'!Y106</f>
        <v>1244.78</v>
      </c>
      <c r="Z106" s="85">
        <f>'E+ PSUI Customer Load'!Z106+'PSUI Customer Gen'!Z106</f>
        <v>1236.97</v>
      </c>
      <c r="AA106" s="93">
        <f t="shared" si="13"/>
        <v>1529.8200000000002</v>
      </c>
      <c r="AB106" s="84">
        <f t="shared" si="14"/>
        <v>2021</v>
      </c>
      <c r="AC106" s="83">
        <f t="shared" si="15"/>
        <v>2</v>
      </c>
      <c r="AD106" s="83" t="str">
        <f t="shared" si="16"/>
        <v/>
      </c>
      <c r="AE106" s="83" t="str">
        <f t="shared" si="17"/>
        <v/>
      </c>
      <c r="AF106" s="81">
        <f t="shared" si="18"/>
        <v>1529.8200000000002</v>
      </c>
      <c r="AG106" s="82" t="str">
        <f t="shared" si="19"/>
        <v>11:00</v>
      </c>
      <c r="AH106" s="81">
        <f t="shared" si="20"/>
        <v>33687.199000000008</v>
      </c>
      <c r="AI106" s="80" t="str">
        <f t="shared" si="21"/>
        <v/>
      </c>
      <c r="AJ106" s="80" t="str">
        <f t="shared" si="22"/>
        <v/>
      </c>
      <c r="AK106" s="80" t="str">
        <f t="shared" si="23"/>
        <v/>
      </c>
      <c r="AL106" s="79" t="str">
        <f t="shared" si="24"/>
        <v/>
      </c>
      <c r="AM106" s="78" t="str">
        <f t="shared" si="25"/>
        <v/>
      </c>
    </row>
    <row r="107" spans="2:39" ht="13.5" thickBot="1">
      <c r="B107" s="86">
        <v>44239</v>
      </c>
      <c r="C107" s="85">
        <f>'E+ PSUI Customer Load'!C107+'PSUI Customer Gen'!C107</f>
        <v>1248.0999999999999</v>
      </c>
      <c r="D107" s="85">
        <f>'E+ PSUI Customer Load'!D107+'PSUI Customer Gen'!D107</f>
        <v>1237.46</v>
      </c>
      <c r="E107" s="85">
        <f>'E+ PSUI Customer Load'!E107+'PSUI Customer Gen'!E107</f>
        <v>1234.03</v>
      </c>
      <c r="F107" s="85">
        <f>'E+ PSUI Customer Load'!F107+'PSUI Customer Gen'!F107</f>
        <v>1250.2</v>
      </c>
      <c r="G107" s="85">
        <f>'E+ PSUI Customer Load'!G107+'PSUI Customer Gen'!G107</f>
        <v>1259.8599999999999</v>
      </c>
      <c r="H107" s="85">
        <f>'E+ PSUI Customer Load'!H107+'PSUI Customer Gen'!H107</f>
        <v>1266.6199999999999</v>
      </c>
      <c r="I107" s="85">
        <f>'E+ PSUI Customer Load'!I107+'PSUI Customer Gen'!I107</f>
        <v>1333.6</v>
      </c>
      <c r="J107" s="85">
        <f>'E+ PSUI Customer Load'!J107+'PSUI Customer Gen'!J107</f>
        <v>1405.92</v>
      </c>
      <c r="K107" s="85">
        <f>'E+ PSUI Customer Load'!K107+'PSUI Customer Gen'!K107</f>
        <v>1452.54</v>
      </c>
      <c r="L107" s="85">
        <f>'E+ PSUI Customer Load'!L107+'PSUI Customer Gen'!L107</f>
        <v>1463.39</v>
      </c>
      <c r="M107" s="85">
        <f>'E+ PSUI Customer Load'!M107+'PSUI Customer Gen'!M107</f>
        <v>1595.7080000000001</v>
      </c>
      <c r="N107" s="85">
        <f>'E+ PSUI Customer Load'!N107+'PSUI Customer Gen'!N107</f>
        <v>1547.605</v>
      </c>
      <c r="O107" s="85">
        <f>'E+ PSUI Customer Load'!O107+'PSUI Customer Gen'!O107</f>
        <v>1494.9169999999999</v>
      </c>
      <c r="P107" s="85">
        <f>'E+ PSUI Customer Load'!P107+'PSUI Customer Gen'!P107</f>
        <v>1492.0889999999999</v>
      </c>
      <c r="Q107" s="85">
        <f>'E+ PSUI Customer Load'!Q107+'PSUI Customer Gen'!Q107</f>
        <v>1424.981</v>
      </c>
      <c r="R107" s="85">
        <f>'E+ PSUI Customer Load'!R107+'PSUI Customer Gen'!R107</f>
        <v>1478.2150000000001</v>
      </c>
      <c r="S107" s="85">
        <f>'E+ PSUI Customer Load'!S107+'PSUI Customer Gen'!S107</f>
        <v>1335.557</v>
      </c>
      <c r="T107" s="85">
        <f>'E+ PSUI Customer Load'!T107+'PSUI Customer Gen'!T107</f>
        <v>1327.1</v>
      </c>
      <c r="U107" s="85">
        <f>'E+ PSUI Customer Load'!U107+'PSUI Customer Gen'!U107</f>
        <v>1325.87</v>
      </c>
      <c r="V107" s="85">
        <f>'E+ PSUI Customer Load'!V107+'PSUI Customer Gen'!V107</f>
        <v>1296.58</v>
      </c>
      <c r="W107" s="85">
        <f>'E+ PSUI Customer Load'!W107+'PSUI Customer Gen'!W107</f>
        <v>1263.8900000000001</v>
      </c>
      <c r="X107" s="85">
        <f>'E+ PSUI Customer Load'!X107+'PSUI Customer Gen'!X107</f>
        <v>1272.81</v>
      </c>
      <c r="Y107" s="85">
        <f>'E+ PSUI Customer Load'!Y107+'PSUI Customer Gen'!Y107</f>
        <v>1251.81</v>
      </c>
      <c r="Z107" s="85">
        <f>'E+ PSUI Customer Load'!Z107+'PSUI Customer Gen'!Z107</f>
        <v>1214.8499999999999</v>
      </c>
      <c r="AA107" s="93">
        <f t="shared" si="13"/>
        <v>1595.7080000000001</v>
      </c>
      <c r="AB107" s="84">
        <f t="shared" si="14"/>
        <v>2021</v>
      </c>
      <c r="AC107" s="83">
        <f t="shared" si="15"/>
        <v>2</v>
      </c>
      <c r="AD107" s="83" t="str">
        <f t="shared" si="16"/>
        <v/>
      </c>
      <c r="AE107" s="83" t="str">
        <f t="shared" si="17"/>
        <v/>
      </c>
      <c r="AF107" s="81">
        <f t="shared" si="18"/>
        <v>1595.7080000000001</v>
      </c>
      <c r="AG107" s="82" t="str">
        <f t="shared" si="19"/>
        <v>11:00</v>
      </c>
      <c r="AH107" s="81">
        <f t="shared" si="20"/>
        <v>34069.409999999996</v>
      </c>
      <c r="AI107" s="80" t="str">
        <f t="shared" si="21"/>
        <v/>
      </c>
      <c r="AJ107" s="80" t="str">
        <f t="shared" si="22"/>
        <v/>
      </c>
      <c r="AK107" s="80" t="str">
        <f t="shared" si="23"/>
        <v/>
      </c>
      <c r="AL107" s="79" t="str">
        <f t="shared" si="24"/>
        <v/>
      </c>
      <c r="AM107" s="78" t="str">
        <f t="shared" si="25"/>
        <v/>
      </c>
    </row>
    <row r="108" spans="2:39" ht="13.5" thickBot="1">
      <c r="B108" s="86">
        <v>44240</v>
      </c>
      <c r="C108" s="85">
        <f>'E+ PSUI Customer Load'!C108+'PSUI Customer Gen'!C108</f>
        <v>1223.6400000000001</v>
      </c>
      <c r="D108" s="85">
        <f>'E+ PSUI Customer Load'!D108+'PSUI Customer Gen'!D108</f>
        <v>1230.25</v>
      </c>
      <c r="E108" s="85">
        <f>'E+ PSUI Customer Load'!E108+'PSUI Customer Gen'!E108</f>
        <v>1218.81</v>
      </c>
      <c r="F108" s="85">
        <f>'E+ PSUI Customer Load'!F108+'PSUI Customer Gen'!F108</f>
        <v>1224.6199999999999</v>
      </c>
      <c r="G108" s="85">
        <f>'E+ PSUI Customer Load'!G108+'PSUI Customer Gen'!G108</f>
        <v>1219.1199999999999</v>
      </c>
      <c r="H108" s="85">
        <f>'E+ PSUI Customer Load'!H108+'PSUI Customer Gen'!H108</f>
        <v>1244.6400000000001</v>
      </c>
      <c r="I108" s="85">
        <f>'E+ PSUI Customer Load'!I108+'PSUI Customer Gen'!I108</f>
        <v>1261.6099999999999</v>
      </c>
      <c r="J108" s="85">
        <f>'E+ PSUI Customer Load'!J108+'PSUI Customer Gen'!J108</f>
        <v>1324.3</v>
      </c>
      <c r="K108" s="85">
        <f>'E+ PSUI Customer Load'!K108+'PSUI Customer Gen'!K108</f>
        <v>1346.94</v>
      </c>
      <c r="L108" s="85">
        <f>'E+ PSUI Customer Load'!L108+'PSUI Customer Gen'!L108</f>
        <v>1327.8</v>
      </c>
      <c r="M108" s="85">
        <f>'E+ PSUI Customer Load'!M108+'PSUI Customer Gen'!M108</f>
        <v>1373.23</v>
      </c>
      <c r="N108" s="85">
        <f>'E+ PSUI Customer Load'!N108+'PSUI Customer Gen'!N108</f>
        <v>1347.12</v>
      </c>
      <c r="O108" s="85">
        <f>'E+ PSUI Customer Load'!O108+'PSUI Customer Gen'!O108</f>
        <v>1321.22</v>
      </c>
      <c r="P108" s="85">
        <f>'E+ PSUI Customer Load'!P108+'PSUI Customer Gen'!P108</f>
        <v>1329.51</v>
      </c>
      <c r="Q108" s="85">
        <f>'E+ PSUI Customer Load'!Q108+'PSUI Customer Gen'!Q108</f>
        <v>1312.95</v>
      </c>
      <c r="R108" s="85">
        <f>'E+ PSUI Customer Load'!R108+'PSUI Customer Gen'!R108</f>
        <v>1319.82</v>
      </c>
      <c r="S108" s="85">
        <f>'E+ PSUI Customer Load'!S108+'PSUI Customer Gen'!S108</f>
        <v>1307.5</v>
      </c>
      <c r="T108" s="85">
        <f>'E+ PSUI Customer Load'!T108+'PSUI Customer Gen'!T108</f>
        <v>1286.95</v>
      </c>
      <c r="U108" s="85">
        <f>'E+ PSUI Customer Load'!U108+'PSUI Customer Gen'!U108</f>
        <v>1315.79</v>
      </c>
      <c r="V108" s="85">
        <f>'E+ PSUI Customer Load'!V108+'PSUI Customer Gen'!V108</f>
        <v>1290.31</v>
      </c>
      <c r="W108" s="85">
        <f>'E+ PSUI Customer Load'!W108+'PSUI Customer Gen'!W108</f>
        <v>1286.46</v>
      </c>
      <c r="X108" s="85">
        <f>'E+ PSUI Customer Load'!X108+'PSUI Customer Gen'!X108</f>
        <v>1278.97</v>
      </c>
      <c r="Y108" s="85">
        <f>'E+ PSUI Customer Load'!Y108+'PSUI Customer Gen'!Y108</f>
        <v>1247.3699999999999</v>
      </c>
      <c r="Z108" s="85">
        <f>'E+ PSUI Customer Load'!Z108+'PSUI Customer Gen'!Z108</f>
        <v>1234.97</v>
      </c>
      <c r="AA108" s="93">
        <f t="shared" si="13"/>
        <v>1373.23</v>
      </c>
      <c r="AB108" s="84">
        <f t="shared" si="14"/>
        <v>2021</v>
      </c>
      <c r="AC108" s="83">
        <f t="shared" si="15"/>
        <v>2</v>
      </c>
      <c r="AD108" s="83" t="str">
        <f t="shared" si="16"/>
        <v/>
      </c>
      <c r="AE108" s="83" t="str">
        <f t="shared" si="17"/>
        <v/>
      </c>
      <c r="AF108" s="81">
        <f t="shared" si="18"/>
        <v>1373.23</v>
      </c>
      <c r="AG108" s="82" t="str">
        <f t="shared" si="19"/>
        <v>11:00</v>
      </c>
      <c r="AH108" s="81">
        <f t="shared" si="20"/>
        <v>32247.13</v>
      </c>
      <c r="AI108" s="80" t="str">
        <f t="shared" si="21"/>
        <v/>
      </c>
      <c r="AJ108" s="80" t="str">
        <f t="shared" si="22"/>
        <v/>
      </c>
      <c r="AK108" s="80" t="str">
        <f t="shared" si="23"/>
        <v/>
      </c>
      <c r="AL108" s="79" t="str">
        <f t="shared" si="24"/>
        <v/>
      </c>
      <c r="AM108" s="78" t="str">
        <f t="shared" si="25"/>
        <v/>
      </c>
    </row>
    <row r="109" spans="2:39" ht="13.5" thickBot="1">
      <c r="B109" s="86">
        <v>44241</v>
      </c>
      <c r="C109" s="85">
        <f>'E+ PSUI Customer Load'!C109+'PSUI Customer Gen'!C109</f>
        <v>1232.25</v>
      </c>
      <c r="D109" s="85">
        <f>'E+ PSUI Customer Load'!D109+'PSUI Customer Gen'!D109</f>
        <v>1226.26</v>
      </c>
      <c r="E109" s="85">
        <f>'E+ PSUI Customer Load'!E109+'PSUI Customer Gen'!E109</f>
        <v>1218.46</v>
      </c>
      <c r="F109" s="85">
        <f>'E+ PSUI Customer Load'!F109+'PSUI Customer Gen'!F109</f>
        <v>1223.22</v>
      </c>
      <c r="G109" s="85">
        <f>'E+ PSUI Customer Load'!G109+'PSUI Customer Gen'!G109</f>
        <v>1225.1099999999999</v>
      </c>
      <c r="H109" s="85">
        <f>'E+ PSUI Customer Load'!H109+'PSUI Customer Gen'!H109</f>
        <v>1246.81</v>
      </c>
      <c r="I109" s="85">
        <f>'E+ PSUI Customer Load'!I109+'PSUI Customer Gen'!I109</f>
        <v>1273.19</v>
      </c>
      <c r="J109" s="85">
        <f>'E+ PSUI Customer Load'!J109+'PSUI Customer Gen'!J109</f>
        <v>1345.19</v>
      </c>
      <c r="K109" s="85">
        <f>'E+ PSUI Customer Load'!K109+'PSUI Customer Gen'!K109</f>
        <v>1325.35</v>
      </c>
      <c r="L109" s="85">
        <f>'E+ PSUI Customer Load'!L109+'PSUI Customer Gen'!L109</f>
        <v>1317.19</v>
      </c>
      <c r="M109" s="85">
        <f>'E+ PSUI Customer Load'!M109+'PSUI Customer Gen'!M109</f>
        <v>1326.33</v>
      </c>
      <c r="N109" s="85">
        <f>'E+ PSUI Customer Load'!N109+'PSUI Customer Gen'!N109</f>
        <v>1293.3900000000001</v>
      </c>
      <c r="O109" s="85">
        <f>'E+ PSUI Customer Load'!O109+'PSUI Customer Gen'!O109</f>
        <v>1233.0899999999999</v>
      </c>
      <c r="P109" s="85">
        <f>'E+ PSUI Customer Load'!P109+'PSUI Customer Gen'!P109</f>
        <v>1235.4000000000001</v>
      </c>
      <c r="Q109" s="85">
        <f>'E+ PSUI Customer Load'!Q109+'PSUI Customer Gen'!Q109</f>
        <v>1208.3399999999999</v>
      </c>
      <c r="R109" s="85">
        <f>'E+ PSUI Customer Load'!R109+'PSUI Customer Gen'!R109</f>
        <v>1221.8499999999999</v>
      </c>
      <c r="S109" s="85">
        <f>'E+ PSUI Customer Load'!S109+'PSUI Customer Gen'!S109</f>
        <v>1224.83</v>
      </c>
      <c r="T109" s="85">
        <f>'E+ PSUI Customer Load'!T109+'PSUI Customer Gen'!T109</f>
        <v>1218.07</v>
      </c>
      <c r="U109" s="85">
        <f>'E+ PSUI Customer Load'!U109+'PSUI Customer Gen'!U109</f>
        <v>1269.3800000000001</v>
      </c>
      <c r="V109" s="85">
        <f>'E+ PSUI Customer Load'!V109+'PSUI Customer Gen'!V109</f>
        <v>1232.98</v>
      </c>
      <c r="W109" s="85">
        <f>'E+ PSUI Customer Load'!W109+'PSUI Customer Gen'!W109</f>
        <v>1215.27</v>
      </c>
      <c r="X109" s="85">
        <f>'E+ PSUI Customer Load'!X109+'PSUI Customer Gen'!X109</f>
        <v>1224.1199999999999</v>
      </c>
      <c r="Y109" s="85">
        <f>'E+ PSUI Customer Load'!Y109+'PSUI Customer Gen'!Y109</f>
        <v>1205.05</v>
      </c>
      <c r="Z109" s="85">
        <f>'E+ PSUI Customer Load'!Z109+'PSUI Customer Gen'!Z109</f>
        <v>1222.3</v>
      </c>
      <c r="AA109" s="93">
        <f t="shared" si="13"/>
        <v>1345.19</v>
      </c>
      <c r="AB109" s="84">
        <f t="shared" si="14"/>
        <v>2021</v>
      </c>
      <c r="AC109" s="83">
        <f t="shared" si="15"/>
        <v>2</v>
      </c>
      <c r="AD109" s="83" t="str">
        <f t="shared" si="16"/>
        <v/>
      </c>
      <c r="AE109" s="83" t="str">
        <f t="shared" si="17"/>
        <v/>
      </c>
      <c r="AF109" s="81">
        <f t="shared" si="18"/>
        <v>1345.19</v>
      </c>
      <c r="AG109" s="82" t="str">
        <f t="shared" si="19"/>
        <v>8:00</v>
      </c>
      <c r="AH109" s="81">
        <f t="shared" si="20"/>
        <v>31308.62</v>
      </c>
      <c r="AI109" s="80" t="str">
        <f t="shared" si="21"/>
        <v/>
      </c>
      <c r="AJ109" s="80" t="str">
        <f t="shared" si="22"/>
        <v/>
      </c>
      <c r="AK109" s="80" t="str">
        <f t="shared" si="23"/>
        <v/>
      </c>
      <c r="AL109" s="79" t="str">
        <f t="shared" si="24"/>
        <v/>
      </c>
      <c r="AM109" s="78" t="str">
        <f t="shared" si="25"/>
        <v/>
      </c>
    </row>
    <row r="110" spans="2:39" ht="13.5" thickBot="1">
      <c r="B110" s="86">
        <v>44242</v>
      </c>
      <c r="C110" s="85">
        <f>'E+ PSUI Customer Load'!C110+'PSUI Customer Gen'!C110</f>
        <v>1221.43</v>
      </c>
      <c r="D110" s="85">
        <f>'E+ PSUI Customer Load'!D110+'PSUI Customer Gen'!D110</f>
        <v>1219.79</v>
      </c>
      <c r="E110" s="85">
        <f>'E+ PSUI Customer Load'!E110+'PSUI Customer Gen'!E110</f>
        <v>1216.18</v>
      </c>
      <c r="F110" s="85">
        <f>'E+ PSUI Customer Load'!F110+'PSUI Customer Gen'!F110</f>
        <v>1195.99</v>
      </c>
      <c r="G110" s="85">
        <f>'E+ PSUI Customer Load'!G110+'PSUI Customer Gen'!G110</f>
        <v>1209.81</v>
      </c>
      <c r="H110" s="85">
        <f>'E+ PSUI Customer Load'!H110+'PSUI Customer Gen'!H110</f>
        <v>1237.98</v>
      </c>
      <c r="I110" s="85">
        <f>'E+ PSUI Customer Load'!I110+'PSUI Customer Gen'!I110</f>
        <v>1258.01</v>
      </c>
      <c r="J110" s="85">
        <f>'E+ PSUI Customer Load'!J110+'PSUI Customer Gen'!J110</f>
        <v>1306.6199999999999</v>
      </c>
      <c r="K110" s="85">
        <f>'E+ PSUI Customer Load'!K110+'PSUI Customer Gen'!K110</f>
        <v>1301.26</v>
      </c>
      <c r="L110" s="85">
        <f>'E+ PSUI Customer Load'!L110+'PSUI Customer Gen'!L110</f>
        <v>1290.4100000000001</v>
      </c>
      <c r="M110" s="85">
        <f>'E+ PSUI Customer Load'!M110+'PSUI Customer Gen'!M110</f>
        <v>1315.27</v>
      </c>
      <c r="N110" s="85">
        <f>'E+ PSUI Customer Load'!N110+'PSUI Customer Gen'!N110</f>
        <v>1294.3399999999999</v>
      </c>
      <c r="O110" s="85">
        <f>'E+ PSUI Customer Load'!O110+'PSUI Customer Gen'!O110</f>
        <v>1245.3399999999999</v>
      </c>
      <c r="P110" s="85">
        <f>'E+ PSUI Customer Load'!P110+'PSUI Customer Gen'!P110</f>
        <v>1258.95</v>
      </c>
      <c r="Q110" s="85">
        <f>'E+ PSUI Customer Load'!Q110+'PSUI Customer Gen'!Q110</f>
        <v>1247.79</v>
      </c>
      <c r="R110" s="85">
        <f>'E+ PSUI Customer Load'!R110+'PSUI Customer Gen'!R110</f>
        <v>1277.26</v>
      </c>
      <c r="S110" s="85">
        <f>'E+ PSUI Customer Load'!S110+'PSUI Customer Gen'!S110</f>
        <v>1261.6500000000001</v>
      </c>
      <c r="T110" s="85">
        <f>'E+ PSUI Customer Load'!T110+'PSUI Customer Gen'!T110</f>
        <v>1252.02</v>
      </c>
      <c r="U110" s="85">
        <f>'E+ PSUI Customer Load'!U110+'PSUI Customer Gen'!U110</f>
        <v>1267.49</v>
      </c>
      <c r="V110" s="85">
        <f>'E+ PSUI Customer Load'!V110+'PSUI Customer Gen'!V110</f>
        <v>1265.08</v>
      </c>
      <c r="W110" s="85">
        <f>'E+ PSUI Customer Load'!W110+'PSUI Customer Gen'!W110</f>
        <v>1250.2</v>
      </c>
      <c r="X110" s="85">
        <f>'E+ PSUI Customer Load'!X110+'PSUI Customer Gen'!X110</f>
        <v>1258.18</v>
      </c>
      <c r="Y110" s="85">
        <f>'E+ PSUI Customer Load'!Y110+'PSUI Customer Gen'!Y110</f>
        <v>1248.03</v>
      </c>
      <c r="Z110" s="85">
        <f>'E+ PSUI Customer Load'!Z110+'PSUI Customer Gen'!Z110</f>
        <v>1240.1500000000001</v>
      </c>
      <c r="AA110" s="93">
        <f t="shared" si="13"/>
        <v>1315.27</v>
      </c>
      <c r="AB110" s="84">
        <f t="shared" si="14"/>
        <v>2021</v>
      </c>
      <c r="AC110" s="83">
        <f t="shared" si="15"/>
        <v>2</v>
      </c>
      <c r="AD110" s="83" t="str">
        <f t="shared" si="16"/>
        <v/>
      </c>
      <c r="AE110" s="83" t="str">
        <f t="shared" si="17"/>
        <v/>
      </c>
      <c r="AF110" s="81">
        <f t="shared" si="18"/>
        <v>1315.27</v>
      </c>
      <c r="AG110" s="82" t="str">
        <f t="shared" si="19"/>
        <v>11:00</v>
      </c>
      <c r="AH110" s="81">
        <f t="shared" si="20"/>
        <v>31454.500000000007</v>
      </c>
      <c r="AI110" s="80" t="str">
        <f t="shared" si="21"/>
        <v/>
      </c>
      <c r="AJ110" s="80" t="str">
        <f t="shared" si="22"/>
        <v/>
      </c>
      <c r="AK110" s="80" t="str">
        <f t="shared" si="23"/>
        <v/>
      </c>
      <c r="AL110" s="79" t="str">
        <f t="shared" si="24"/>
        <v/>
      </c>
      <c r="AM110" s="78" t="str">
        <f t="shared" si="25"/>
        <v/>
      </c>
    </row>
    <row r="111" spans="2:39" ht="13.5" thickBot="1">
      <c r="B111" s="86">
        <v>44243</v>
      </c>
      <c r="C111" s="85">
        <f>'E+ PSUI Customer Load'!C111+'PSUI Customer Gen'!C111</f>
        <v>1232.3800000000001</v>
      </c>
      <c r="D111" s="85">
        <f>'E+ PSUI Customer Load'!D111+'PSUI Customer Gen'!D111</f>
        <v>1227.8699999999999</v>
      </c>
      <c r="E111" s="85">
        <f>'E+ PSUI Customer Load'!E111+'PSUI Customer Gen'!E111</f>
        <v>1232.67</v>
      </c>
      <c r="F111" s="85">
        <f>'E+ PSUI Customer Load'!F111+'PSUI Customer Gen'!F111</f>
        <v>1232.94</v>
      </c>
      <c r="G111" s="85">
        <f>'E+ PSUI Customer Load'!G111+'PSUI Customer Gen'!G111</f>
        <v>1229.8599999999999</v>
      </c>
      <c r="H111" s="85">
        <f>'E+ PSUI Customer Load'!H111+'PSUI Customer Gen'!H111</f>
        <v>1247.26</v>
      </c>
      <c r="I111" s="85">
        <f>'E+ PSUI Customer Load'!I111+'PSUI Customer Gen'!I111</f>
        <v>1297.3499999999999</v>
      </c>
      <c r="J111" s="85">
        <f>'E+ PSUI Customer Load'!J111+'PSUI Customer Gen'!J111</f>
        <v>1384.92</v>
      </c>
      <c r="K111" s="85">
        <f>'E+ PSUI Customer Load'!K111+'PSUI Customer Gen'!K111</f>
        <v>1428.84</v>
      </c>
      <c r="L111" s="85">
        <f>'E+ PSUI Customer Load'!L111+'PSUI Customer Gen'!L111</f>
        <v>1447.39</v>
      </c>
      <c r="M111" s="85">
        <f>'E+ PSUI Customer Load'!M111+'PSUI Customer Gen'!M111</f>
        <v>1480.71</v>
      </c>
      <c r="N111" s="85">
        <f>'E+ PSUI Customer Load'!N111+'PSUI Customer Gen'!N111</f>
        <v>1505.77</v>
      </c>
      <c r="O111" s="85">
        <f>'E+ PSUI Customer Load'!O111+'PSUI Customer Gen'!O111</f>
        <v>1491.11</v>
      </c>
      <c r="P111" s="85">
        <f>'E+ PSUI Customer Load'!P111+'PSUI Customer Gen'!P111</f>
        <v>1507.913</v>
      </c>
      <c r="Q111" s="85">
        <f>'E+ PSUI Customer Load'!Q111+'PSUI Customer Gen'!Q111</f>
        <v>1440.8890000000001</v>
      </c>
      <c r="R111" s="85">
        <f>'E+ PSUI Customer Load'!R111+'PSUI Customer Gen'!R111</f>
        <v>1468.579</v>
      </c>
      <c r="S111" s="85">
        <f>'E+ PSUI Customer Load'!S111+'PSUI Customer Gen'!S111</f>
        <v>1385.2</v>
      </c>
      <c r="T111" s="85">
        <f>'E+ PSUI Customer Load'!T111+'PSUI Customer Gen'!T111</f>
        <v>1344.46</v>
      </c>
      <c r="U111" s="85">
        <f>'E+ PSUI Customer Load'!U111+'PSUI Customer Gen'!U111</f>
        <v>1339.17</v>
      </c>
      <c r="V111" s="85">
        <f>'E+ PSUI Customer Load'!V111+'PSUI Customer Gen'!V111</f>
        <v>1319.15</v>
      </c>
      <c r="W111" s="85">
        <f>'E+ PSUI Customer Load'!W111+'PSUI Customer Gen'!W111</f>
        <v>1304.8699999999999</v>
      </c>
      <c r="X111" s="85">
        <f>'E+ PSUI Customer Load'!X111+'PSUI Customer Gen'!X111</f>
        <v>1298.1199999999999</v>
      </c>
      <c r="Y111" s="85">
        <f>'E+ PSUI Customer Load'!Y111+'PSUI Customer Gen'!Y111</f>
        <v>1276.3800000000001</v>
      </c>
      <c r="Z111" s="85">
        <f>'E+ PSUI Customer Load'!Z111+'PSUI Customer Gen'!Z111</f>
        <v>1282.8599999999999</v>
      </c>
      <c r="AA111" s="93">
        <f t="shared" si="13"/>
        <v>1507.913</v>
      </c>
      <c r="AB111" s="84">
        <f t="shared" si="14"/>
        <v>2021</v>
      </c>
      <c r="AC111" s="83">
        <f t="shared" si="15"/>
        <v>2</v>
      </c>
      <c r="AD111" s="83" t="str">
        <f t="shared" si="16"/>
        <v/>
      </c>
      <c r="AE111" s="83" t="str">
        <f t="shared" si="17"/>
        <v/>
      </c>
      <c r="AF111" s="81">
        <f t="shared" si="18"/>
        <v>1507.913</v>
      </c>
      <c r="AG111" s="82" t="str">
        <f t="shared" si="19"/>
        <v>14:00</v>
      </c>
      <c r="AH111" s="81">
        <f t="shared" si="20"/>
        <v>33914.574000000001</v>
      </c>
      <c r="AI111" s="80" t="str">
        <f t="shared" si="21"/>
        <v/>
      </c>
      <c r="AJ111" s="80" t="str">
        <f t="shared" si="22"/>
        <v/>
      </c>
      <c r="AK111" s="80" t="str">
        <f t="shared" si="23"/>
        <v/>
      </c>
      <c r="AL111" s="79" t="str">
        <f t="shared" si="24"/>
        <v/>
      </c>
      <c r="AM111" s="78" t="str">
        <f t="shared" si="25"/>
        <v/>
      </c>
    </row>
    <row r="112" spans="2:39" ht="13.5" thickBot="1">
      <c r="B112" s="86">
        <v>44244</v>
      </c>
      <c r="C112" s="85">
        <f>'E+ PSUI Customer Load'!C112+'PSUI Customer Gen'!C112</f>
        <v>1279.74</v>
      </c>
      <c r="D112" s="85">
        <f>'E+ PSUI Customer Load'!D112+'PSUI Customer Gen'!D112</f>
        <v>1268.6400000000001</v>
      </c>
      <c r="E112" s="85">
        <f>'E+ PSUI Customer Load'!E112+'PSUI Customer Gen'!E112</f>
        <v>1271.52</v>
      </c>
      <c r="F112" s="85">
        <f>'E+ PSUI Customer Load'!F112+'PSUI Customer Gen'!F112</f>
        <v>1255.3800000000001</v>
      </c>
      <c r="G112" s="85">
        <f>'E+ PSUI Customer Load'!G112+'PSUI Customer Gen'!G112</f>
        <v>1268.79</v>
      </c>
      <c r="H112" s="85">
        <f>'E+ PSUI Customer Load'!H112+'PSUI Customer Gen'!H112</f>
        <v>1288.53</v>
      </c>
      <c r="I112" s="85">
        <f>'E+ PSUI Customer Load'!I112+'PSUI Customer Gen'!I112</f>
        <v>1361.08</v>
      </c>
      <c r="J112" s="85">
        <f>'E+ PSUI Customer Load'!J112+'PSUI Customer Gen'!J112</f>
        <v>1430.24</v>
      </c>
      <c r="K112" s="85">
        <f>'E+ PSUI Customer Load'!K112+'PSUI Customer Gen'!K112</f>
        <v>1448.62</v>
      </c>
      <c r="L112" s="85">
        <f>'E+ PSUI Customer Load'!L112+'PSUI Customer Gen'!L112</f>
        <v>1433.39</v>
      </c>
      <c r="M112" s="85">
        <f>'E+ PSUI Customer Load'!M112+'PSUI Customer Gen'!M112</f>
        <v>1464.75</v>
      </c>
      <c r="N112" s="85">
        <f>'E+ PSUI Customer Load'!N112+'PSUI Customer Gen'!N112</f>
        <v>1490.58</v>
      </c>
      <c r="O112" s="85">
        <f>'E+ PSUI Customer Load'!O112+'PSUI Customer Gen'!O112</f>
        <v>1452.92</v>
      </c>
      <c r="P112" s="85">
        <f>'E+ PSUI Customer Load'!P112+'PSUI Customer Gen'!P112</f>
        <v>1410.05</v>
      </c>
      <c r="Q112" s="85">
        <f>'E+ PSUI Customer Load'!Q112+'PSUI Customer Gen'!Q112</f>
        <v>1409.21</v>
      </c>
      <c r="R112" s="85">
        <f>'E+ PSUI Customer Load'!R112+'PSUI Customer Gen'!R112</f>
        <v>1458.87</v>
      </c>
      <c r="S112" s="85">
        <f>'E+ PSUI Customer Load'!S112+'PSUI Customer Gen'!S112</f>
        <v>1387.44</v>
      </c>
      <c r="T112" s="85">
        <f>'E+ PSUI Customer Load'!T112+'PSUI Customer Gen'!T112</f>
        <v>1324.23</v>
      </c>
      <c r="U112" s="85">
        <f>'E+ PSUI Customer Load'!U112+'PSUI Customer Gen'!U112</f>
        <v>1347.43</v>
      </c>
      <c r="V112" s="85">
        <f>'E+ PSUI Customer Load'!V112+'PSUI Customer Gen'!V112</f>
        <v>1296.19</v>
      </c>
      <c r="W112" s="85">
        <f>'E+ PSUI Customer Load'!W112+'PSUI Customer Gen'!W112</f>
        <v>1281.67</v>
      </c>
      <c r="X112" s="85">
        <f>'E+ PSUI Customer Load'!X112+'PSUI Customer Gen'!X112</f>
        <v>1278.52</v>
      </c>
      <c r="Y112" s="85">
        <f>'E+ PSUI Customer Load'!Y112+'PSUI Customer Gen'!Y112</f>
        <v>1256.5</v>
      </c>
      <c r="Z112" s="85">
        <f>'E+ PSUI Customer Load'!Z112+'PSUI Customer Gen'!Z112</f>
        <v>1255.0999999999999</v>
      </c>
      <c r="AA112" s="93">
        <f t="shared" si="13"/>
        <v>1490.58</v>
      </c>
      <c r="AB112" s="84">
        <f t="shared" si="14"/>
        <v>2021</v>
      </c>
      <c r="AC112" s="83">
        <f t="shared" si="15"/>
        <v>2</v>
      </c>
      <c r="AD112" s="83" t="str">
        <f t="shared" si="16"/>
        <v/>
      </c>
      <c r="AE112" s="83" t="str">
        <f t="shared" si="17"/>
        <v/>
      </c>
      <c r="AF112" s="81">
        <f t="shared" si="18"/>
        <v>1490.58</v>
      </c>
      <c r="AG112" s="82" t="str">
        <f t="shared" si="19"/>
        <v>12:00</v>
      </c>
      <c r="AH112" s="81">
        <f t="shared" si="20"/>
        <v>33909.969999999994</v>
      </c>
      <c r="AI112" s="80" t="str">
        <f t="shared" si="21"/>
        <v/>
      </c>
      <c r="AJ112" s="80" t="str">
        <f t="shared" si="22"/>
        <v/>
      </c>
      <c r="AK112" s="80" t="str">
        <f t="shared" si="23"/>
        <v/>
      </c>
      <c r="AL112" s="79" t="str">
        <f t="shared" si="24"/>
        <v/>
      </c>
      <c r="AM112" s="78" t="str">
        <f t="shared" si="25"/>
        <v/>
      </c>
    </row>
    <row r="113" spans="2:39" ht="13.5" thickBot="1">
      <c r="B113" s="86">
        <v>44245</v>
      </c>
      <c r="C113" s="85">
        <f>'E+ PSUI Customer Load'!C113+'PSUI Customer Gen'!C113</f>
        <v>1228.82</v>
      </c>
      <c r="D113" s="85">
        <f>'E+ PSUI Customer Load'!D113+'PSUI Customer Gen'!D113</f>
        <v>1225.46</v>
      </c>
      <c r="E113" s="85">
        <f>'E+ PSUI Customer Load'!E113+'PSUI Customer Gen'!E113</f>
        <v>1226.23</v>
      </c>
      <c r="F113" s="85">
        <f>'E+ PSUI Customer Load'!F113+'PSUI Customer Gen'!F113</f>
        <v>1222.6600000000001</v>
      </c>
      <c r="G113" s="85">
        <f>'E+ PSUI Customer Load'!G113+'PSUI Customer Gen'!G113</f>
        <v>1235.68</v>
      </c>
      <c r="H113" s="85">
        <f>'E+ PSUI Customer Load'!H113+'PSUI Customer Gen'!H113</f>
        <v>1246.3499999999999</v>
      </c>
      <c r="I113" s="85">
        <f>'E+ PSUI Customer Load'!I113+'PSUI Customer Gen'!I113</f>
        <v>1305.22</v>
      </c>
      <c r="J113" s="85">
        <f>'E+ PSUI Customer Load'!J113+'PSUI Customer Gen'!J113</f>
        <v>1408.37</v>
      </c>
      <c r="K113" s="85">
        <f>'E+ PSUI Customer Load'!K113+'PSUI Customer Gen'!K113</f>
        <v>1445.54</v>
      </c>
      <c r="L113" s="85">
        <f>'E+ PSUI Customer Load'!L113+'PSUI Customer Gen'!L113</f>
        <v>1439.73</v>
      </c>
      <c r="M113" s="85">
        <f>'E+ PSUI Customer Load'!M113+'PSUI Customer Gen'!M113</f>
        <v>1480.5</v>
      </c>
      <c r="N113" s="85">
        <f>'E+ PSUI Customer Load'!N113+'PSUI Customer Gen'!N113</f>
        <v>1493.38</v>
      </c>
      <c r="O113" s="85">
        <f>'E+ PSUI Customer Load'!O113+'PSUI Customer Gen'!O113</f>
        <v>1442.1</v>
      </c>
      <c r="P113" s="85">
        <f>'E+ PSUI Customer Load'!P113+'PSUI Customer Gen'!P113</f>
        <v>1433.5</v>
      </c>
      <c r="Q113" s="85">
        <f>'E+ PSUI Customer Load'!Q113+'PSUI Customer Gen'!Q113</f>
        <v>1397.69</v>
      </c>
      <c r="R113" s="85">
        <f>'E+ PSUI Customer Load'!R113+'PSUI Customer Gen'!R113</f>
        <v>1397.52</v>
      </c>
      <c r="S113" s="85">
        <f>'E+ PSUI Customer Load'!S113+'PSUI Customer Gen'!S113</f>
        <v>1373.92</v>
      </c>
      <c r="T113" s="85">
        <f>'E+ PSUI Customer Load'!T113+'PSUI Customer Gen'!T113</f>
        <v>1333.08</v>
      </c>
      <c r="U113" s="85">
        <f>'E+ PSUI Customer Load'!U113+'PSUI Customer Gen'!U113</f>
        <v>1244.78</v>
      </c>
      <c r="V113" s="85">
        <f>'E+ PSUI Customer Load'!V113+'PSUI Customer Gen'!V113</f>
        <v>1307.81</v>
      </c>
      <c r="W113" s="85">
        <f>'E+ PSUI Customer Load'!W113+'PSUI Customer Gen'!W113</f>
        <v>1276.6600000000001</v>
      </c>
      <c r="X113" s="85">
        <f>'E+ PSUI Customer Load'!X113+'PSUI Customer Gen'!X113</f>
        <v>1265.01</v>
      </c>
      <c r="Y113" s="85">
        <f>'E+ PSUI Customer Load'!Y113+'PSUI Customer Gen'!Y113</f>
        <v>1233.75</v>
      </c>
      <c r="Z113" s="85">
        <f>'E+ PSUI Customer Load'!Z113+'PSUI Customer Gen'!Z113</f>
        <v>1223.57</v>
      </c>
      <c r="AA113" s="93">
        <f t="shared" si="13"/>
        <v>1493.38</v>
      </c>
      <c r="AB113" s="84">
        <f t="shared" si="14"/>
        <v>2021</v>
      </c>
      <c r="AC113" s="83">
        <f t="shared" si="15"/>
        <v>2</v>
      </c>
      <c r="AD113" s="83" t="str">
        <f t="shared" si="16"/>
        <v/>
      </c>
      <c r="AE113" s="83" t="str">
        <f t="shared" si="17"/>
        <v/>
      </c>
      <c r="AF113" s="81">
        <f t="shared" si="18"/>
        <v>1493.38</v>
      </c>
      <c r="AG113" s="82" t="str">
        <f t="shared" si="19"/>
        <v>12:00</v>
      </c>
      <c r="AH113" s="81">
        <f t="shared" si="20"/>
        <v>33380.71</v>
      </c>
      <c r="AI113" s="80" t="str">
        <f t="shared" si="21"/>
        <v/>
      </c>
      <c r="AJ113" s="80" t="str">
        <f t="shared" si="22"/>
        <v/>
      </c>
      <c r="AK113" s="80" t="str">
        <f t="shared" si="23"/>
        <v/>
      </c>
      <c r="AL113" s="79" t="str">
        <f t="shared" si="24"/>
        <v/>
      </c>
      <c r="AM113" s="78" t="str">
        <f t="shared" si="25"/>
        <v/>
      </c>
    </row>
    <row r="114" spans="2:39" ht="13.5" thickBot="1">
      <c r="B114" s="86">
        <v>44246</v>
      </c>
      <c r="C114" s="85">
        <f>'E+ PSUI Customer Load'!C114+'PSUI Customer Gen'!C114</f>
        <v>1228.99</v>
      </c>
      <c r="D114" s="85">
        <f>'E+ PSUI Customer Load'!D114+'PSUI Customer Gen'!D114</f>
        <v>1210.75</v>
      </c>
      <c r="E114" s="85">
        <f>'E+ PSUI Customer Load'!E114+'PSUI Customer Gen'!E114</f>
        <v>1203.9000000000001</v>
      </c>
      <c r="F114" s="85">
        <f>'E+ PSUI Customer Load'!F114+'PSUI Customer Gen'!F114</f>
        <v>1205.54</v>
      </c>
      <c r="G114" s="85">
        <f>'E+ PSUI Customer Load'!G114+'PSUI Customer Gen'!G114</f>
        <v>1217.72</v>
      </c>
      <c r="H114" s="85">
        <f>'E+ PSUI Customer Load'!H114+'PSUI Customer Gen'!H114</f>
        <v>1221.22</v>
      </c>
      <c r="I114" s="85">
        <f>'E+ PSUI Customer Load'!I114+'PSUI Customer Gen'!I114</f>
        <v>1292.06</v>
      </c>
      <c r="J114" s="85">
        <f>'E+ PSUI Customer Load'!J114+'PSUI Customer Gen'!J114</f>
        <v>1370.46</v>
      </c>
      <c r="K114" s="85">
        <f>'E+ PSUI Customer Load'!K114+'PSUI Customer Gen'!K114</f>
        <v>1408.93</v>
      </c>
      <c r="L114" s="85">
        <f>'E+ PSUI Customer Load'!L114+'PSUI Customer Gen'!L114</f>
        <v>1403.85</v>
      </c>
      <c r="M114" s="85">
        <f>'E+ PSUI Customer Load'!M114+'PSUI Customer Gen'!M114</f>
        <v>1431.74</v>
      </c>
      <c r="N114" s="85">
        <f>'E+ PSUI Customer Load'!N114+'PSUI Customer Gen'!N114</f>
        <v>1433.6</v>
      </c>
      <c r="O114" s="85">
        <f>'E+ PSUI Customer Load'!O114+'PSUI Customer Gen'!O114</f>
        <v>1394.3</v>
      </c>
      <c r="P114" s="85">
        <f>'E+ PSUI Customer Load'!P114+'PSUI Customer Gen'!P114</f>
        <v>1387.37</v>
      </c>
      <c r="Q114" s="85">
        <f>'E+ PSUI Customer Load'!Q114+'PSUI Customer Gen'!Q114</f>
        <v>1385.96</v>
      </c>
      <c r="R114" s="85">
        <f>'E+ PSUI Customer Load'!R114+'PSUI Customer Gen'!R114</f>
        <v>1413.58</v>
      </c>
      <c r="S114" s="85">
        <f>'E+ PSUI Customer Load'!S114+'PSUI Customer Gen'!S114</f>
        <v>1364.65</v>
      </c>
      <c r="T114" s="85">
        <f>'E+ PSUI Customer Load'!T114+'PSUI Customer Gen'!T114</f>
        <v>1311.56</v>
      </c>
      <c r="U114" s="85">
        <f>'E+ PSUI Customer Load'!U114+'PSUI Customer Gen'!U114</f>
        <v>1308.6500000000001</v>
      </c>
      <c r="V114" s="85">
        <f>'E+ PSUI Customer Load'!V114+'PSUI Customer Gen'!V114</f>
        <v>1267.53</v>
      </c>
      <c r="W114" s="85">
        <f>'E+ PSUI Customer Load'!W114+'PSUI Customer Gen'!W114</f>
        <v>1252.44</v>
      </c>
      <c r="X114" s="85">
        <f>'E+ PSUI Customer Load'!X114+'PSUI Customer Gen'!X114</f>
        <v>1238.93</v>
      </c>
      <c r="Y114" s="85">
        <f>'E+ PSUI Customer Load'!Y114+'PSUI Customer Gen'!Y114</f>
        <v>1202.92</v>
      </c>
      <c r="Z114" s="85">
        <f>'E+ PSUI Customer Load'!Z114+'PSUI Customer Gen'!Z114</f>
        <v>1195.95</v>
      </c>
      <c r="AA114" s="93">
        <f t="shared" si="13"/>
        <v>1433.6</v>
      </c>
      <c r="AB114" s="84">
        <f t="shared" si="14"/>
        <v>2021</v>
      </c>
      <c r="AC114" s="83">
        <f t="shared" si="15"/>
        <v>2</v>
      </c>
      <c r="AD114" s="83" t="str">
        <f t="shared" si="16"/>
        <v/>
      </c>
      <c r="AE114" s="83" t="str">
        <f t="shared" si="17"/>
        <v/>
      </c>
      <c r="AF114" s="81">
        <f t="shared" si="18"/>
        <v>1433.6</v>
      </c>
      <c r="AG114" s="82" t="str">
        <f t="shared" si="19"/>
        <v>12:00</v>
      </c>
      <c r="AH114" s="81">
        <f t="shared" si="20"/>
        <v>32786.200000000004</v>
      </c>
      <c r="AI114" s="80" t="str">
        <f t="shared" si="21"/>
        <v/>
      </c>
      <c r="AJ114" s="80" t="str">
        <f t="shared" si="22"/>
        <v/>
      </c>
      <c r="AK114" s="80" t="str">
        <f t="shared" si="23"/>
        <v/>
      </c>
      <c r="AL114" s="79" t="str">
        <f t="shared" si="24"/>
        <v/>
      </c>
      <c r="AM114" s="78" t="str">
        <f t="shared" si="25"/>
        <v/>
      </c>
    </row>
    <row r="115" spans="2:39" ht="13.5" thickBot="1">
      <c r="B115" s="86">
        <v>44247</v>
      </c>
      <c r="C115" s="85">
        <f>'E+ PSUI Customer Load'!C115+'PSUI Customer Gen'!C115</f>
        <v>1195.99</v>
      </c>
      <c r="D115" s="85">
        <f>'E+ PSUI Customer Load'!D115+'PSUI Customer Gen'!D115</f>
        <v>1186.05</v>
      </c>
      <c r="E115" s="85">
        <f>'E+ PSUI Customer Load'!E115+'PSUI Customer Gen'!E115</f>
        <v>1176.28</v>
      </c>
      <c r="F115" s="85">
        <f>'E+ PSUI Customer Load'!F115+'PSUI Customer Gen'!F115</f>
        <v>1172.5999999999999</v>
      </c>
      <c r="G115" s="85">
        <f>'E+ PSUI Customer Load'!G115+'PSUI Customer Gen'!G115</f>
        <v>1173.31</v>
      </c>
      <c r="H115" s="85">
        <f>'E+ PSUI Customer Load'!H115+'PSUI Customer Gen'!H115</f>
        <v>1190.95</v>
      </c>
      <c r="I115" s="85">
        <f>'E+ PSUI Customer Load'!I115+'PSUI Customer Gen'!I115</f>
        <v>1228.8499999999999</v>
      </c>
      <c r="J115" s="85">
        <f>'E+ PSUI Customer Load'!J115+'PSUI Customer Gen'!J115</f>
        <v>1276.52</v>
      </c>
      <c r="K115" s="85">
        <f>'E+ PSUI Customer Load'!K115+'PSUI Customer Gen'!K115</f>
        <v>1296.68</v>
      </c>
      <c r="L115" s="85">
        <f>'E+ PSUI Customer Load'!L115+'PSUI Customer Gen'!L115</f>
        <v>1263.3599999999999</v>
      </c>
      <c r="M115" s="85">
        <f>'E+ PSUI Customer Load'!M115+'PSUI Customer Gen'!M115</f>
        <v>1299.24</v>
      </c>
      <c r="N115" s="85">
        <f>'E+ PSUI Customer Load'!N115+'PSUI Customer Gen'!N115</f>
        <v>1311.94</v>
      </c>
      <c r="O115" s="85">
        <f>'E+ PSUI Customer Load'!O115+'PSUI Customer Gen'!O115</f>
        <v>1223.92</v>
      </c>
      <c r="P115" s="85">
        <f>'E+ PSUI Customer Load'!P115+'PSUI Customer Gen'!P115</f>
        <v>1244.8800000000001</v>
      </c>
      <c r="Q115" s="85">
        <f>'E+ PSUI Customer Load'!Q115+'PSUI Customer Gen'!Q115</f>
        <v>1225.52</v>
      </c>
      <c r="R115" s="85">
        <f>'E+ PSUI Customer Load'!R115+'PSUI Customer Gen'!R115</f>
        <v>1256.92</v>
      </c>
      <c r="S115" s="85">
        <f>'E+ PSUI Customer Load'!S115+'PSUI Customer Gen'!S115</f>
        <v>1247.3699999999999</v>
      </c>
      <c r="T115" s="85">
        <f>'E+ PSUI Customer Load'!T115+'PSUI Customer Gen'!T115</f>
        <v>1203.55</v>
      </c>
      <c r="U115" s="85">
        <f>'E+ PSUI Customer Load'!U115+'PSUI Customer Gen'!U115</f>
        <v>1269.45</v>
      </c>
      <c r="V115" s="85">
        <f>'E+ PSUI Customer Load'!V115+'PSUI Customer Gen'!V115</f>
        <v>1241.45</v>
      </c>
      <c r="W115" s="85">
        <f>'E+ PSUI Customer Load'!W115+'PSUI Customer Gen'!W115</f>
        <v>1218.28</v>
      </c>
      <c r="X115" s="85">
        <f>'E+ PSUI Customer Load'!X115+'PSUI Customer Gen'!X115</f>
        <v>1233.54</v>
      </c>
      <c r="Y115" s="85">
        <f>'E+ PSUI Customer Load'!Y115+'PSUI Customer Gen'!Y115</f>
        <v>1227.7</v>
      </c>
      <c r="Z115" s="85">
        <f>'E+ PSUI Customer Load'!Z115+'PSUI Customer Gen'!Z115</f>
        <v>1208.83</v>
      </c>
      <c r="AA115" s="93">
        <f t="shared" si="13"/>
        <v>1311.94</v>
      </c>
      <c r="AB115" s="84">
        <f t="shared" si="14"/>
        <v>2021</v>
      </c>
      <c r="AC115" s="83">
        <f t="shared" si="15"/>
        <v>2</v>
      </c>
      <c r="AD115" s="83" t="str">
        <f t="shared" si="16"/>
        <v/>
      </c>
      <c r="AE115" s="83" t="str">
        <f t="shared" si="17"/>
        <v/>
      </c>
      <c r="AF115" s="81">
        <f t="shared" si="18"/>
        <v>1311.94</v>
      </c>
      <c r="AG115" s="82" t="str">
        <f t="shared" si="19"/>
        <v>12:00</v>
      </c>
      <c r="AH115" s="81">
        <f t="shared" si="20"/>
        <v>30885.119999999999</v>
      </c>
      <c r="AI115" s="80" t="str">
        <f t="shared" si="21"/>
        <v/>
      </c>
      <c r="AJ115" s="80" t="str">
        <f t="shared" si="22"/>
        <v/>
      </c>
      <c r="AK115" s="80" t="str">
        <f t="shared" si="23"/>
        <v/>
      </c>
      <c r="AL115" s="79" t="str">
        <f t="shared" si="24"/>
        <v/>
      </c>
      <c r="AM115" s="78" t="str">
        <f t="shared" si="25"/>
        <v/>
      </c>
    </row>
    <row r="116" spans="2:39" ht="13.5" thickBot="1">
      <c r="B116" s="86">
        <v>44248</v>
      </c>
      <c r="C116" s="85">
        <f>'E+ PSUI Customer Load'!C116+'PSUI Customer Gen'!C116</f>
        <v>1210.06</v>
      </c>
      <c r="D116" s="85">
        <f>'E+ PSUI Customer Load'!D116+'PSUI Customer Gen'!D116</f>
        <v>1201.83</v>
      </c>
      <c r="E116" s="85">
        <f>'E+ PSUI Customer Load'!E116+'PSUI Customer Gen'!E116</f>
        <v>1190.3499999999999</v>
      </c>
      <c r="F116" s="85">
        <f>'E+ PSUI Customer Load'!F116+'PSUI Customer Gen'!F116</f>
        <v>1201.72</v>
      </c>
      <c r="G116" s="85">
        <f>'E+ PSUI Customer Load'!G116+'PSUI Customer Gen'!G116</f>
        <v>1211.07</v>
      </c>
      <c r="H116" s="85">
        <f>'E+ PSUI Customer Load'!H116+'PSUI Customer Gen'!H116</f>
        <v>1207.01</v>
      </c>
      <c r="I116" s="85">
        <f>'E+ PSUI Customer Load'!I116+'PSUI Customer Gen'!I116</f>
        <v>1259.58</v>
      </c>
      <c r="J116" s="85">
        <f>'E+ PSUI Customer Load'!J116+'PSUI Customer Gen'!J116</f>
        <v>1307.5</v>
      </c>
      <c r="K116" s="85">
        <f>'E+ PSUI Customer Load'!K116+'PSUI Customer Gen'!K116</f>
        <v>1325.8</v>
      </c>
      <c r="L116" s="85">
        <f>'E+ PSUI Customer Load'!L116+'PSUI Customer Gen'!L116</f>
        <v>1313.94</v>
      </c>
      <c r="M116" s="85">
        <f>'E+ PSUI Customer Load'!M116+'PSUI Customer Gen'!M116</f>
        <v>1313.17</v>
      </c>
      <c r="N116" s="85">
        <f>'E+ PSUI Customer Load'!N116+'PSUI Customer Gen'!N116</f>
        <v>1288.8399999999999</v>
      </c>
      <c r="O116" s="85">
        <f>'E+ PSUI Customer Load'!O116+'PSUI Customer Gen'!O116</f>
        <v>1242.6099999999999</v>
      </c>
      <c r="P116" s="85">
        <f>'E+ PSUI Customer Load'!P116+'PSUI Customer Gen'!P116</f>
        <v>1241.8</v>
      </c>
      <c r="Q116" s="85">
        <f>'E+ PSUI Customer Load'!Q116+'PSUI Customer Gen'!Q116</f>
        <v>1217.6500000000001</v>
      </c>
      <c r="R116" s="85">
        <f>'E+ PSUI Customer Load'!R116+'PSUI Customer Gen'!R116</f>
        <v>1224.83</v>
      </c>
      <c r="S116" s="85">
        <f>'E+ PSUI Customer Load'!S116+'PSUI Customer Gen'!S116</f>
        <v>1207.47</v>
      </c>
      <c r="T116" s="85">
        <f>'E+ PSUI Customer Load'!T116+'PSUI Customer Gen'!T116</f>
        <v>1186.29</v>
      </c>
      <c r="U116" s="85">
        <f>'E+ PSUI Customer Load'!U116+'PSUI Customer Gen'!U116</f>
        <v>1242.92</v>
      </c>
      <c r="V116" s="85">
        <f>'E+ PSUI Customer Load'!V116+'PSUI Customer Gen'!V116</f>
        <v>1219.75</v>
      </c>
      <c r="W116" s="85">
        <f>'E+ PSUI Customer Load'!W116+'PSUI Customer Gen'!W116</f>
        <v>1220.73</v>
      </c>
      <c r="X116" s="85">
        <f>'E+ PSUI Customer Load'!X116+'PSUI Customer Gen'!X116</f>
        <v>1214.5</v>
      </c>
      <c r="Y116" s="85">
        <f>'E+ PSUI Customer Load'!Y116+'PSUI Customer Gen'!Y116</f>
        <v>1206.07</v>
      </c>
      <c r="Z116" s="85">
        <f>'E+ PSUI Customer Load'!Z116+'PSUI Customer Gen'!Z116</f>
        <v>1222.48</v>
      </c>
      <c r="AA116" s="93">
        <f t="shared" si="13"/>
        <v>1325.8</v>
      </c>
      <c r="AB116" s="84">
        <f t="shared" si="14"/>
        <v>2021</v>
      </c>
      <c r="AC116" s="83">
        <f t="shared" si="15"/>
        <v>2</v>
      </c>
      <c r="AD116" s="83" t="str">
        <f t="shared" si="16"/>
        <v/>
      </c>
      <c r="AE116" s="83" t="str">
        <f t="shared" si="17"/>
        <v/>
      </c>
      <c r="AF116" s="81">
        <f t="shared" si="18"/>
        <v>1325.8</v>
      </c>
      <c r="AG116" s="82" t="str">
        <f t="shared" si="19"/>
        <v>9:00</v>
      </c>
      <c r="AH116" s="81">
        <f t="shared" si="20"/>
        <v>31003.77</v>
      </c>
      <c r="AI116" s="80" t="str">
        <f t="shared" si="21"/>
        <v/>
      </c>
      <c r="AJ116" s="80" t="str">
        <f t="shared" si="22"/>
        <v/>
      </c>
      <c r="AK116" s="80" t="str">
        <f t="shared" si="23"/>
        <v/>
      </c>
      <c r="AL116" s="79" t="str">
        <f t="shared" si="24"/>
        <v/>
      </c>
      <c r="AM116" s="78" t="str">
        <f t="shared" si="25"/>
        <v/>
      </c>
    </row>
    <row r="117" spans="2:39" ht="13.5" thickBot="1">
      <c r="B117" s="86">
        <v>44249</v>
      </c>
      <c r="C117" s="85">
        <f>'E+ PSUI Customer Load'!C117+'PSUI Customer Gen'!C117</f>
        <v>1235.54</v>
      </c>
      <c r="D117" s="85">
        <f>'E+ PSUI Customer Load'!D117+'PSUI Customer Gen'!D117</f>
        <v>1199.73</v>
      </c>
      <c r="E117" s="85">
        <f>'E+ PSUI Customer Load'!E117+'PSUI Customer Gen'!E117</f>
        <v>1184.82</v>
      </c>
      <c r="F117" s="85">
        <f>'E+ PSUI Customer Load'!F117+'PSUI Customer Gen'!F117</f>
        <v>1199.42</v>
      </c>
      <c r="G117" s="85">
        <f>'E+ PSUI Customer Load'!G117+'PSUI Customer Gen'!G117</f>
        <v>1213.42</v>
      </c>
      <c r="H117" s="85">
        <f>'E+ PSUI Customer Load'!H117+'PSUI Customer Gen'!H117</f>
        <v>1233.51</v>
      </c>
      <c r="I117" s="85">
        <f>'E+ PSUI Customer Load'!I117+'PSUI Customer Gen'!I117</f>
        <v>1264.8</v>
      </c>
      <c r="J117" s="85">
        <f>'E+ PSUI Customer Load'!J117+'PSUI Customer Gen'!J117</f>
        <v>1345.4</v>
      </c>
      <c r="K117" s="85">
        <f>'E+ PSUI Customer Load'!K117+'PSUI Customer Gen'!K117</f>
        <v>1357.79</v>
      </c>
      <c r="L117" s="85">
        <f>'E+ PSUI Customer Load'!L117+'PSUI Customer Gen'!L117</f>
        <v>1387.12</v>
      </c>
      <c r="M117" s="85">
        <f>'E+ PSUI Customer Load'!M117+'PSUI Customer Gen'!M117</f>
        <v>1430.14</v>
      </c>
      <c r="N117" s="85">
        <f>'E+ PSUI Customer Load'!N117+'PSUI Customer Gen'!N117</f>
        <v>1434.2</v>
      </c>
      <c r="O117" s="85">
        <f>'E+ PSUI Customer Load'!O117+'PSUI Customer Gen'!O117</f>
        <v>1418.3</v>
      </c>
      <c r="P117" s="85">
        <f>'E+ PSUI Customer Load'!P117+'PSUI Customer Gen'!P117</f>
        <v>1407.52</v>
      </c>
      <c r="Q117" s="85">
        <f>'E+ PSUI Customer Load'!Q117+'PSUI Customer Gen'!Q117</f>
        <v>1405.67</v>
      </c>
      <c r="R117" s="85">
        <f>'E+ PSUI Customer Load'!R117+'PSUI Customer Gen'!R117</f>
        <v>1412.22</v>
      </c>
      <c r="S117" s="85">
        <f>'E+ PSUI Customer Load'!S117+'PSUI Customer Gen'!S117</f>
        <v>1419.6009999999999</v>
      </c>
      <c r="T117" s="85">
        <f>'E+ PSUI Customer Load'!T117+'PSUI Customer Gen'!T117</f>
        <v>1328.53</v>
      </c>
      <c r="U117" s="85">
        <f>'E+ PSUI Customer Load'!U117+'PSUI Customer Gen'!U117</f>
        <v>1301.9000000000001</v>
      </c>
      <c r="V117" s="85">
        <f>'E+ PSUI Customer Load'!V117+'PSUI Customer Gen'!V117</f>
        <v>1253.42</v>
      </c>
      <c r="W117" s="85">
        <f>'E+ PSUI Customer Load'!W117+'PSUI Customer Gen'!W117</f>
        <v>1224.58</v>
      </c>
      <c r="X117" s="85">
        <f>'E+ PSUI Customer Load'!X117+'PSUI Customer Gen'!X117</f>
        <v>1226.05</v>
      </c>
      <c r="Y117" s="85">
        <f>'E+ PSUI Customer Load'!Y117+'PSUI Customer Gen'!Y117</f>
        <v>1204.28</v>
      </c>
      <c r="Z117" s="85">
        <f>'E+ PSUI Customer Load'!Z117+'PSUI Customer Gen'!Z117</f>
        <v>1192.97</v>
      </c>
      <c r="AA117" s="93">
        <f t="shared" si="13"/>
        <v>1434.2</v>
      </c>
      <c r="AB117" s="84">
        <f t="shared" si="14"/>
        <v>2021</v>
      </c>
      <c r="AC117" s="83">
        <f t="shared" si="15"/>
        <v>2</v>
      </c>
      <c r="AD117" s="83" t="str">
        <f t="shared" si="16"/>
        <v/>
      </c>
      <c r="AE117" s="83" t="str">
        <f t="shared" si="17"/>
        <v/>
      </c>
      <c r="AF117" s="81">
        <f t="shared" si="18"/>
        <v>1434.2</v>
      </c>
      <c r="AG117" s="82" t="str">
        <f t="shared" si="19"/>
        <v>12:00</v>
      </c>
      <c r="AH117" s="81">
        <f t="shared" si="20"/>
        <v>32715.131000000001</v>
      </c>
      <c r="AI117" s="80" t="str">
        <f t="shared" si="21"/>
        <v/>
      </c>
      <c r="AJ117" s="80" t="str">
        <f t="shared" si="22"/>
        <v/>
      </c>
      <c r="AK117" s="80" t="str">
        <f t="shared" si="23"/>
        <v/>
      </c>
      <c r="AL117" s="79" t="str">
        <f t="shared" si="24"/>
        <v/>
      </c>
      <c r="AM117" s="78" t="str">
        <f t="shared" si="25"/>
        <v/>
      </c>
    </row>
    <row r="118" spans="2:39" ht="13.5" thickBot="1">
      <c r="B118" s="86">
        <v>44250</v>
      </c>
      <c r="C118" s="85">
        <f>'E+ PSUI Customer Load'!C118+'PSUI Customer Gen'!C118</f>
        <v>1190.67</v>
      </c>
      <c r="D118" s="85">
        <f>'E+ PSUI Customer Load'!D118+'PSUI Customer Gen'!D118</f>
        <v>1178.8</v>
      </c>
      <c r="E118" s="85">
        <f>'E+ PSUI Customer Load'!E118+'PSUI Customer Gen'!E118</f>
        <v>1165.5999999999999</v>
      </c>
      <c r="F118" s="85">
        <f>'E+ PSUI Customer Load'!F118+'PSUI Customer Gen'!F118</f>
        <v>1180.31</v>
      </c>
      <c r="G118" s="85">
        <f>'E+ PSUI Customer Load'!G118+'PSUI Customer Gen'!G118</f>
        <v>1169.3499999999999</v>
      </c>
      <c r="H118" s="85">
        <f>'E+ PSUI Customer Load'!H118+'PSUI Customer Gen'!H118</f>
        <v>1183.3800000000001</v>
      </c>
      <c r="I118" s="85">
        <f>'E+ PSUI Customer Load'!I118+'PSUI Customer Gen'!I118</f>
        <v>1264.97</v>
      </c>
      <c r="J118" s="85">
        <f>'E+ PSUI Customer Load'!J118+'PSUI Customer Gen'!J118</f>
        <v>1357.62</v>
      </c>
      <c r="K118" s="85">
        <f>'E+ PSUI Customer Load'!K118+'PSUI Customer Gen'!K118</f>
        <v>1372.7</v>
      </c>
      <c r="L118" s="85">
        <f>'E+ PSUI Customer Load'!L118+'PSUI Customer Gen'!L118</f>
        <v>1409.28</v>
      </c>
      <c r="M118" s="85">
        <f>'E+ PSUI Customer Load'!M118+'PSUI Customer Gen'!M118</f>
        <v>1426.08</v>
      </c>
      <c r="N118" s="85">
        <f>'E+ PSUI Customer Load'!N118+'PSUI Customer Gen'!N118</f>
        <v>1437.38</v>
      </c>
      <c r="O118" s="85">
        <f>'E+ PSUI Customer Load'!O118+'PSUI Customer Gen'!O118</f>
        <v>1431.4</v>
      </c>
      <c r="P118" s="85">
        <f>'E+ PSUI Customer Load'!P118+'PSUI Customer Gen'!P118</f>
        <v>1404.06</v>
      </c>
      <c r="Q118" s="85">
        <f>'E+ PSUI Customer Load'!Q118+'PSUI Customer Gen'!Q118</f>
        <v>1374.24</v>
      </c>
      <c r="R118" s="85">
        <f>'E+ PSUI Customer Load'!R118+'PSUI Customer Gen'!R118</f>
        <v>1381.28</v>
      </c>
      <c r="S118" s="85">
        <f>'E+ PSUI Customer Load'!S118+'PSUI Customer Gen'!S118</f>
        <v>1330.73</v>
      </c>
      <c r="T118" s="85">
        <f>'E+ PSUI Customer Load'!T118+'PSUI Customer Gen'!T118</f>
        <v>1257.83</v>
      </c>
      <c r="U118" s="85">
        <f>'E+ PSUI Customer Load'!U118+'PSUI Customer Gen'!U118</f>
        <v>1255.3499999999999</v>
      </c>
      <c r="V118" s="85">
        <f>'E+ PSUI Customer Load'!V118+'PSUI Customer Gen'!V118</f>
        <v>1251.98</v>
      </c>
      <c r="W118" s="85">
        <f>'E+ PSUI Customer Load'!W118+'PSUI Customer Gen'!W118</f>
        <v>1203.76</v>
      </c>
      <c r="X118" s="85">
        <f>'E+ PSUI Customer Load'!X118+'PSUI Customer Gen'!X118</f>
        <v>1187.83</v>
      </c>
      <c r="Y118" s="85">
        <f>'E+ PSUI Customer Load'!Y118+'PSUI Customer Gen'!Y118</f>
        <v>1176.3499999999999</v>
      </c>
      <c r="Z118" s="85">
        <f>'E+ PSUI Customer Load'!Z118+'PSUI Customer Gen'!Z118</f>
        <v>1163.4000000000001</v>
      </c>
      <c r="AA118" s="93">
        <f t="shared" si="13"/>
        <v>1437.38</v>
      </c>
      <c r="AB118" s="84">
        <f t="shared" si="14"/>
        <v>2021</v>
      </c>
      <c r="AC118" s="83">
        <f t="shared" si="15"/>
        <v>2</v>
      </c>
      <c r="AD118" s="83" t="str">
        <f t="shared" si="16"/>
        <v/>
      </c>
      <c r="AE118" s="83" t="str">
        <f t="shared" si="17"/>
        <v/>
      </c>
      <c r="AF118" s="81">
        <f t="shared" si="18"/>
        <v>1437.38</v>
      </c>
      <c r="AG118" s="82" t="str">
        <f t="shared" si="19"/>
        <v>12:00</v>
      </c>
      <c r="AH118" s="81">
        <f t="shared" si="20"/>
        <v>32191.730000000007</v>
      </c>
      <c r="AI118" s="80" t="str">
        <f t="shared" si="21"/>
        <v/>
      </c>
      <c r="AJ118" s="80" t="str">
        <f t="shared" si="22"/>
        <v/>
      </c>
      <c r="AK118" s="80" t="str">
        <f t="shared" si="23"/>
        <v/>
      </c>
      <c r="AL118" s="79" t="str">
        <f t="shared" si="24"/>
        <v/>
      </c>
      <c r="AM118" s="78" t="str">
        <f t="shared" si="25"/>
        <v/>
      </c>
    </row>
    <row r="119" spans="2:39" ht="13.5" thickBot="1">
      <c r="B119" s="86">
        <v>44251</v>
      </c>
      <c r="C119" s="85">
        <f>'E+ PSUI Customer Load'!C119+'PSUI Customer Gen'!C119</f>
        <v>1178.6300000000001</v>
      </c>
      <c r="D119" s="85">
        <f>'E+ PSUI Customer Load'!D119+'PSUI Customer Gen'!D119</f>
        <v>1178.07</v>
      </c>
      <c r="E119" s="85">
        <f>'E+ PSUI Customer Load'!E119+'PSUI Customer Gen'!E119</f>
        <v>1161.76</v>
      </c>
      <c r="F119" s="85">
        <f>'E+ PSUI Customer Load'!F119+'PSUI Customer Gen'!F119</f>
        <v>1168.79</v>
      </c>
      <c r="G119" s="85">
        <f>'E+ PSUI Customer Load'!G119+'PSUI Customer Gen'!G119</f>
        <v>1182.69</v>
      </c>
      <c r="H119" s="85">
        <f>'E+ PSUI Customer Load'!H119+'PSUI Customer Gen'!H119</f>
        <v>1194.69</v>
      </c>
      <c r="I119" s="85">
        <f>'E+ PSUI Customer Load'!I119+'PSUI Customer Gen'!I119</f>
        <v>1259.82</v>
      </c>
      <c r="J119" s="85">
        <f>'E+ PSUI Customer Load'!J119+'PSUI Customer Gen'!J119</f>
        <v>1351.07</v>
      </c>
      <c r="K119" s="85">
        <f>'E+ PSUI Customer Load'!K119+'PSUI Customer Gen'!K119</f>
        <v>1389.01</v>
      </c>
      <c r="L119" s="85">
        <f>'E+ PSUI Customer Load'!L119+'PSUI Customer Gen'!L119</f>
        <v>1483.0059999999999</v>
      </c>
      <c r="M119" s="85">
        <f>'E+ PSUI Customer Load'!M119+'PSUI Customer Gen'!M119</f>
        <v>1385.538</v>
      </c>
      <c r="N119" s="85">
        <f>'E+ PSUI Customer Load'!N119+'PSUI Customer Gen'!N119</f>
        <v>1456.296</v>
      </c>
      <c r="O119" s="85">
        <f>'E+ PSUI Customer Load'!O119+'PSUI Customer Gen'!O119</f>
        <v>1361.5349999999999</v>
      </c>
      <c r="P119" s="85">
        <f>'E+ PSUI Customer Load'!P119+'PSUI Customer Gen'!P119</f>
        <v>1411.903</v>
      </c>
      <c r="Q119" s="85">
        <f>'E+ PSUI Customer Load'!Q119+'PSUI Customer Gen'!Q119</f>
        <v>1353.777</v>
      </c>
      <c r="R119" s="85">
        <f>'E+ PSUI Customer Load'!R119+'PSUI Customer Gen'!R119</f>
        <v>1344.4850000000001</v>
      </c>
      <c r="S119" s="85">
        <f>'E+ PSUI Customer Load'!S119+'PSUI Customer Gen'!S119</f>
        <v>1264.5239999999999</v>
      </c>
      <c r="T119" s="85">
        <f>'E+ PSUI Customer Load'!T119+'PSUI Customer Gen'!T119</f>
        <v>1244.1400000000001</v>
      </c>
      <c r="U119" s="85">
        <f>'E+ PSUI Customer Load'!U119+'PSUI Customer Gen'!U119</f>
        <v>1259.6500000000001</v>
      </c>
      <c r="V119" s="85">
        <f>'E+ PSUI Customer Load'!V119+'PSUI Customer Gen'!V119</f>
        <v>1213.94</v>
      </c>
      <c r="W119" s="85">
        <f>'E+ PSUI Customer Load'!W119+'PSUI Customer Gen'!W119</f>
        <v>1192.98</v>
      </c>
      <c r="X119" s="85">
        <f>'E+ PSUI Customer Load'!X119+'PSUI Customer Gen'!X119</f>
        <v>1185.31</v>
      </c>
      <c r="Y119" s="85">
        <f>'E+ PSUI Customer Load'!Y119+'PSUI Customer Gen'!Y119</f>
        <v>1189.76</v>
      </c>
      <c r="Z119" s="85">
        <f>'E+ PSUI Customer Load'!Z119+'PSUI Customer Gen'!Z119</f>
        <v>1186.43</v>
      </c>
      <c r="AA119" s="93">
        <f t="shared" si="13"/>
        <v>1483.0059999999999</v>
      </c>
      <c r="AB119" s="84">
        <f t="shared" si="14"/>
        <v>2021</v>
      </c>
      <c r="AC119" s="83">
        <f t="shared" si="15"/>
        <v>2</v>
      </c>
      <c r="AD119" s="83" t="str">
        <f t="shared" si="16"/>
        <v/>
      </c>
      <c r="AE119" s="83" t="str">
        <f t="shared" si="17"/>
        <v/>
      </c>
      <c r="AF119" s="81">
        <f t="shared" si="18"/>
        <v>1483.0059999999999</v>
      </c>
      <c r="AG119" s="82" t="str">
        <f t="shared" si="19"/>
        <v>10:00</v>
      </c>
      <c r="AH119" s="81">
        <f t="shared" si="20"/>
        <v>32080.81</v>
      </c>
      <c r="AI119" s="80" t="str">
        <f t="shared" si="21"/>
        <v/>
      </c>
      <c r="AJ119" s="80" t="str">
        <f t="shared" si="22"/>
        <v/>
      </c>
      <c r="AK119" s="80" t="str">
        <f t="shared" si="23"/>
        <v/>
      </c>
      <c r="AL119" s="79" t="str">
        <f t="shared" si="24"/>
        <v/>
      </c>
      <c r="AM119" s="78" t="str">
        <f t="shared" si="25"/>
        <v/>
      </c>
    </row>
    <row r="120" spans="2:39" ht="13.5" thickBot="1">
      <c r="B120" s="86">
        <v>44252</v>
      </c>
      <c r="C120" s="85">
        <f>'E+ PSUI Customer Load'!C120+'PSUI Customer Gen'!C120</f>
        <v>1185.7</v>
      </c>
      <c r="D120" s="85">
        <f>'E+ PSUI Customer Load'!D120+'PSUI Customer Gen'!D120</f>
        <v>1169.95</v>
      </c>
      <c r="E120" s="85">
        <f>'E+ PSUI Customer Load'!E120+'PSUI Customer Gen'!E120</f>
        <v>1173.76</v>
      </c>
      <c r="F120" s="85">
        <f>'E+ PSUI Customer Load'!F120+'PSUI Customer Gen'!F120</f>
        <v>1179.47</v>
      </c>
      <c r="G120" s="85">
        <f>'E+ PSUI Customer Load'!G120+'PSUI Customer Gen'!G120</f>
        <v>1185</v>
      </c>
      <c r="H120" s="85">
        <f>'E+ PSUI Customer Load'!H120+'PSUI Customer Gen'!H120</f>
        <v>1210.3</v>
      </c>
      <c r="I120" s="85">
        <f>'E+ PSUI Customer Load'!I120+'PSUI Customer Gen'!I120</f>
        <v>1278.8</v>
      </c>
      <c r="J120" s="85">
        <f>'E+ PSUI Customer Load'!J120+'PSUI Customer Gen'!J120</f>
        <v>1354.29</v>
      </c>
      <c r="K120" s="85">
        <f>'E+ PSUI Customer Load'!K120+'PSUI Customer Gen'!K120</f>
        <v>1378.72</v>
      </c>
      <c r="L120" s="85">
        <f>'E+ PSUI Customer Load'!L120+'PSUI Customer Gen'!L120</f>
        <v>1389.96</v>
      </c>
      <c r="M120" s="85">
        <f>'E+ PSUI Customer Load'!M120+'PSUI Customer Gen'!M120</f>
        <v>1380.16</v>
      </c>
      <c r="N120" s="85">
        <f>'E+ PSUI Customer Load'!N120+'PSUI Customer Gen'!N120</f>
        <v>1411.8</v>
      </c>
      <c r="O120" s="85">
        <f>'E+ PSUI Customer Load'!O120+'PSUI Customer Gen'!O120</f>
        <v>1380.5</v>
      </c>
      <c r="P120" s="85">
        <f>'E+ PSUI Customer Load'!P120+'PSUI Customer Gen'!P120</f>
        <v>1368.22</v>
      </c>
      <c r="Q120" s="85">
        <f>'E+ PSUI Customer Load'!Q120+'PSUI Customer Gen'!Q120</f>
        <v>1336.51</v>
      </c>
      <c r="R120" s="85">
        <f>'E+ PSUI Customer Load'!R120+'PSUI Customer Gen'!R120</f>
        <v>1350.65</v>
      </c>
      <c r="S120" s="85">
        <f>'E+ PSUI Customer Load'!S120+'PSUI Customer Gen'!S120</f>
        <v>1327.51</v>
      </c>
      <c r="T120" s="85">
        <f>'E+ PSUI Customer Load'!T120+'PSUI Customer Gen'!T120</f>
        <v>1272.81</v>
      </c>
      <c r="U120" s="85">
        <f>'E+ PSUI Customer Load'!U120+'PSUI Customer Gen'!U120</f>
        <v>1266.1600000000001</v>
      </c>
      <c r="V120" s="85">
        <f>'E+ PSUI Customer Load'!V120+'PSUI Customer Gen'!V120</f>
        <v>1242.3599999999999</v>
      </c>
      <c r="W120" s="85">
        <f>'E+ PSUI Customer Load'!W120+'PSUI Customer Gen'!W120</f>
        <v>1223.08</v>
      </c>
      <c r="X120" s="85">
        <f>'E+ PSUI Customer Load'!X120+'PSUI Customer Gen'!X120</f>
        <v>1202.08</v>
      </c>
      <c r="Y120" s="85">
        <f>'E+ PSUI Customer Load'!Y120+'PSUI Customer Gen'!Y120</f>
        <v>1195.1099999999999</v>
      </c>
      <c r="Z120" s="85">
        <f>'E+ PSUI Customer Load'!Z120+'PSUI Customer Gen'!Z120</f>
        <v>1188.25</v>
      </c>
      <c r="AA120" s="93">
        <f t="shared" si="13"/>
        <v>1411.8</v>
      </c>
      <c r="AB120" s="84">
        <f t="shared" si="14"/>
        <v>2021</v>
      </c>
      <c r="AC120" s="83">
        <f t="shared" si="15"/>
        <v>2</v>
      </c>
      <c r="AD120" s="83" t="str">
        <f t="shared" si="16"/>
        <v/>
      </c>
      <c r="AE120" s="83" t="str">
        <f t="shared" si="17"/>
        <v/>
      </c>
      <c r="AF120" s="81">
        <f t="shared" si="18"/>
        <v>1411.8</v>
      </c>
      <c r="AG120" s="82" t="str">
        <f t="shared" si="19"/>
        <v>12:00</v>
      </c>
      <c r="AH120" s="81">
        <f t="shared" si="20"/>
        <v>32062.95</v>
      </c>
      <c r="AI120" s="80" t="str">
        <f t="shared" si="21"/>
        <v/>
      </c>
      <c r="AJ120" s="80" t="str">
        <f t="shared" si="22"/>
        <v/>
      </c>
      <c r="AK120" s="80" t="str">
        <f t="shared" si="23"/>
        <v/>
      </c>
      <c r="AL120" s="79" t="str">
        <f t="shared" si="24"/>
        <v/>
      </c>
      <c r="AM120" s="78" t="str">
        <f t="shared" si="25"/>
        <v/>
      </c>
    </row>
    <row r="121" spans="2:39" ht="13.5" thickBot="1">
      <c r="B121" s="86">
        <v>44253</v>
      </c>
      <c r="C121" s="85">
        <f>'E+ PSUI Customer Load'!C121+'PSUI Customer Gen'!C121</f>
        <v>1186.26</v>
      </c>
      <c r="D121" s="85">
        <f>'E+ PSUI Customer Load'!D121+'PSUI Customer Gen'!D121</f>
        <v>1165.8900000000001</v>
      </c>
      <c r="E121" s="85">
        <f>'E+ PSUI Customer Load'!E121+'PSUI Customer Gen'!E121</f>
        <v>1176.73</v>
      </c>
      <c r="F121" s="85">
        <f>'E+ PSUI Customer Load'!F121+'PSUI Customer Gen'!F121</f>
        <v>1201.8</v>
      </c>
      <c r="G121" s="85">
        <f>'E+ PSUI Customer Load'!G121+'PSUI Customer Gen'!G121</f>
        <v>1197.74</v>
      </c>
      <c r="H121" s="85">
        <f>'E+ PSUI Customer Load'!H121+'PSUI Customer Gen'!H121</f>
        <v>1229.27</v>
      </c>
      <c r="I121" s="85">
        <f>'E+ PSUI Customer Load'!I121+'PSUI Customer Gen'!I121</f>
        <v>1293.1500000000001</v>
      </c>
      <c r="J121" s="85">
        <f>'E+ PSUI Customer Load'!J121+'PSUI Customer Gen'!J121</f>
        <v>1344.98</v>
      </c>
      <c r="K121" s="85">
        <f>'E+ PSUI Customer Load'!K121+'PSUI Customer Gen'!K121</f>
        <v>1385.79</v>
      </c>
      <c r="L121" s="85">
        <f>'E+ PSUI Customer Load'!L121+'PSUI Customer Gen'!L121</f>
        <v>1364.3</v>
      </c>
      <c r="M121" s="85">
        <f>'E+ PSUI Customer Load'!M121+'PSUI Customer Gen'!M121</f>
        <v>1393.53</v>
      </c>
      <c r="N121" s="85">
        <f>'E+ PSUI Customer Load'!N121+'PSUI Customer Gen'!N121</f>
        <v>1378.86</v>
      </c>
      <c r="O121" s="85">
        <f>'E+ PSUI Customer Load'!O121+'PSUI Customer Gen'!O121</f>
        <v>1352.44</v>
      </c>
      <c r="P121" s="85">
        <f>'E+ PSUI Customer Load'!P121+'PSUI Customer Gen'!P121</f>
        <v>1346.17</v>
      </c>
      <c r="Q121" s="85">
        <f>'E+ PSUI Customer Load'!Q121+'PSUI Customer Gen'!Q121</f>
        <v>1329.62</v>
      </c>
      <c r="R121" s="85">
        <f>'E+ PSUI Customer Load'!R121+'PSUI Customer Gen'!R121</f>
        <v>1328.39</v>
      </c>
      <c r="S121" s="85">
        <f>'E+ PSUI Customer Load'!S121+'PSUI Customer Gen'!S121</f>
        <v>1306.52</v>
      </c>
      <c r="T121" s="85">
        <f>'E+ PSUI Customer Load'!T121+'PSUI Customer Gen'!T121</f>
        <v>1259.93</v>
      </c>
      <c r="U121" s="85">
        <f>'E+ PSUI Customer Load'!U121+'PSUI Customer Gen'!U121</f>
        <v>1259.23</v>
      </c>
      <c r="V121" s="85">
        <f>'E+ PSUI Customer Load'!V121+'PSUI Customer Gen'!V121</f>
        <v>1251.74</v>
      </c>
      <c r="W121" s="85">
        <f>'E+ PSUI Customer Load'!W121+'PSUI Customer Gen'!W121</f>
        <v>1227.6600000000001</v>
      </c>
      <c r="X121" s="85">
        <f>'E+ PSUI Customer Load'!X121+'PSUI Customer Gen'!X121</f>
        <v>1210.51</v>
      </c>
      <c r="Y121" s="85">
        <f>'E+ PSUI Customer Load'!Y121+'PSUI Customer Gen'!Y121</f>
        <v>1202.99</v>
      </c>
      <c r="Z121" s="85">
        <f>'E+ PSUI Customer Load'!Z121+'PSUI Customer Gen'!Z121</f>
        <v>1171.8399999999999</v>
      </c>
      <c r="AA121" s="93">
        <f t="shared" si="13"/>
        <v>1393.53</v>
      </c>
      <c r="AB121" s="84">
        <f t="shared" si="14"/>
        <v>2021</v>
      </c>
      <c r="AC121" s="83">
        <f t="shared" si="15"/>
        <v>2</v>
      </c>
      <c r="AD121" s="83" t="str">
        <f t="shared" si="16"/>
        <v/>
      </c>
      <c r="AE121" s="83" t="str">
        <f t="shared" si="17"/>
        <v/>
      </c>
      <c r="AF121" s="81">
        <f t="shared" si="18"/>
        <v>1393.53</v>
      </c>
      <c r="AG121" s="82" t="str">
        <f t="shared" si="19"/>
        <v>11:00</v>
      </c>
      <c r="AH121" s="81">
        <f t="shared" si="20"/>
        <v>31958.870000000003</v>
      </c>
      <c r="AI121" s="80" t="str">
        <f t="shared" si="21"/>
        <v/>
      </c>
      <c r="AJ121" s="80" t="str">
        <f t="shared" si="22"/>
        <v/>
      </c>
      <c r="AK121" s="80" t="str">
        <f t="shared" si="23"/>
        <v/>
      </c>
      <c r="AL121" s="79" t="str">
        <f t="shared" si="24"/>
        <v/>
      </c>
      <c r="AM121" s="78" t="str">
        <f t="shared" si="25"/>
        <v/>
      </c>
    </row>
    <row r="122" spans="2:39" ht="13.5" thickBot="1">
      <c r="B122" s="86">
        <v>44254</v>
      </c>
      <c r="C122" s="85">
        <f>'E+ PSUI Customer Load'!C122+'PSUI Customer Gen'!C122</f>
        <v>1148.95</v>
      </c>
      <c r="D122" s="85">
        <f>'E+ PSUI Customer Load'!D122+'PSUI Customer Gen'!D122</f>
        <v>1151.8800000000001</v>
      </c>
      <c r="E122" s="85">
        <f>'E+ PSUI Customer Load'!E122+'PSUI Customer Gen'!E122</f>
        <v>1150.28</v>
      </c>
      <c r="F122" s="85">
        <f>'E+ PSUI Customer Load'!F122+'PSUI Customer Gen'!F122</f>
        <v>1135.79</v>
      </c>
      <c r="G122" s="85">
        <f>'E+ PSUI Customer Load'!G122+'PSUI Customer Gen'!G122</f>
        <v>1146.8499999999999</v>
      </c>
      <c r="H122" s="85">
        <f>'E+ PSUI Customer Load'!H122+'PSUI Customer Gen'!H122</f>
        <v>951.72</v>
      </c>
      <c r="I122" s="85">
        <f>'E+ PSUI Customer Load'!I122+'PSUI Customer Gen'!I122</f>
        <v>1095.78</v>
      </c>
      <c r="J122" s="85">
        <f>'E+ PSUI Customer Load'!J122+'PSUI Customer Gen'!J122</f>
        <v>1165.33</v>
      </c>
      <c r="K122" s="85">
        <f>'E+ PSUI Customer Load'!K122+'PSUI Customer Gen'!K122</f>
        <v>1193.68</v>
      </c>
      <c r="L122" s="85">
        <f>'E+ PSUI Customer Load'!L122+'PSUI Customer Gen'!L122</f>
        <v>1245.79</v>
      </c>
      <c r="M122" s="85">
        <f>'E+ PSUI Customer Load'!M122+'PSUI Customer Gen'!M122</f>
        <v>1251.57</v>
      </c>
      <c r="N122" s="85">
        <f>'E+ PSUI Customer Load'!N122+'PSUI Customer Gen'!N122</f>
        <v>1237.53</v>
      </c>
      <c r="O122" s="85">
        <f>'E+ PSUI Customer Load'!O122+'PSUI Customer Gen'!O122</f>
        <v>1233.8900000000001</v>
      </c>
      <c r="P122" s="85">
        <f>'E+ PSUI Customer Load'!P122+'PSUI Customer Gen'!P122</f>
        <v>1224.3699999999999</v>
      </c>
      <c r="Q122" s="85">
        <f>'E+ PSUI Customer Load'!Q122+'PSUI Customer Gen'!Q122</f>
        <v>1184.6099999999999</v>
      </c>
      <c r="R122" s="85">
        <f>'E+ PSUI Customer Load'!R122+'PSUI Customer Gen'!R122</f>
        <v>1181.5999999999999</v>
      </c>
      <c r="S122" s="85">
        <f>'E+ PSUI Customer Load'!S122+'PSUI Customer Gen'!S122</f>
        <v>1175.44</v>
      </c>
      <c r="T122" s="85">
        <f>'E+ PSUI Customer Load'!T122+'PSUI Customer Gen'!T122</f>
        <v>1133.93</v>
      </c>
      <c r="U122" s="85">
        <f>'E+ PSUI Customer Load'!U122+'PSUI Customer Gen'!U122</f>
        <v>1182.79</v>
      </c>
      <c r="V122" s="85">
        <f>'E+ PSUI Customer Load'!V122+'PSUI Customer Gen'!V122</f>
        <v>1164.8399999999999</v>
      </c>
      <c r="W122" s="85">
        <f>'E+ PSUI Customer Load'!W122+'PSUI Customer Gen'!W122</f>
        <v>1162.9100000000001</v>
      </c>
      <c r="X122" s="85">
        <f>'E+ PSUI Customer Load'!X122+'PSUI Customer Gen'!X122</f>
        <v>1169.8800000000001</v>
      </c>
      <c r="Y122" s="85">
        <f>'E+ PSUI Customer Load'!Y122+'PSUI Customer Gen'!Y122</f>
        <v>1161.79</v>
      </c>
      <c r="Z122" s="85">
        <f>'E+ PSUI Customer Load'!Z122+'PSUI Customer Gen'!Z122</f>
        <v>1158.71</v>
      </c>
      <c r="AA122" s="93">
        <f t="shared" si="13"/>
        <v>1251.57</v>
      </c>
      <c r="AB122" s="84">
        <f t="shared" si="14"/>
        <v>2021</v>
      </c>
      <c r="AC122" s="83">
        <f t="shared" si="15"/>
        <v>2</v>
      </c>
      <c r="AD122" s="83" t="str">
        <f t="shared" si="16"/>
        <v/>
      </c>
      <c r="AE122" s="83" t="str">
        <f t="shared" si="17"/>
        <v/>
      </c>
      <c r="AF122" s="81">
        <f t="shared" si="18"/>
        <v>1251.57</v>
      </c>
      <c r="AG122" s="82" t="str">
        <f t="shared" si="19"/>
        <v>11:00</v>
      </c>
      <c r="AH122" s="81">
        <f t="shared" si="20"/>
        <v>29261.48</v>
      </c>
      <c r="AI122" s="80" t="str">
        <f t="shared" si="21"/>
        <v/>
      </c>
      <c r="AJ122" s="80" t="str">
        <f t="shared" si="22"/>
        <v/>
      </c>
      <c r="AK122" s="80" t="str">
        <f t="shared" si="23"/>
        <v/>
      </c>
      <c r="AL122" s="79" t="str">
        <f t="shared" si="24"/>
        <v/>
      </c>
      <c r="AM122" s="78" t="str">
        <f t="shared" si="25"/>
        <v/>
      </c>
    </row>
    <row r="123" spans="2:39" ht="13.5" thickBot="1">
      <c r="B123" s="86">
        <v>44255</v>
      </c>
      <c r="C123" s="85">
        <f>'E+ PSUI Customer Load'!C123+'PSUI Customer Gen'!C123</f>
        <v>1153.7</v>
      </c>
      <c r="D123" s="85">
        <f>'E+ PSUI Customer Load'!D123+'PSUI Customer Gen'!D123</f>
        <v>1155.21</v>
      </c>
      <c r="E123" s="85">
        <f>'E+ PSUI Customer Load'!E123+'PSUI Customer Gen'!E123</f>
        <v>1140.9000000000001</v>
      </c>
      <c r="F123" s="85">
        <f>'E+ PSUI Customer Load'!F123+'PSUI Customer Gen'!F123</f>
        <v>1151.54</v>
      </c>
      <c r="G123" s="85">
        <f>'E+ PSUI Customer Load'!G123+'PSUI Customer Gen'!G123</f>
        <v>1161.6500000000001</v>
      </c>
      <c r="H123" s="85">
        <f>'E+ PSUI Customer Load'!H123+'PSUI Customer Gen'!H123</f>
        <v>1142.96</v>
      </c>
      <c r="I123" s="85">
        <f>'E+ PSUI Customer Load'!I123+'PSUI Customer Gen'!I123</f>
        <v>1165.33</v>
      </c>
      <c r="J123" s="85">
        <f>'E+ PSUI Customer Load'!J123+'PSUI Customer Gen'!J123</f>
        <v>1232.53</v>
      </c>
      <c r="K123" s="85">
        <f>'E+ PSUI Customer Load'!K123+'PSUI Customer Gen'!K123</f>
        <v>1228.6099999999999</v>
      </c>
      <c r="L123" s="85">
        <f>'E+ PSUI Customer Load'!L123+'PSUI Customer Gen'!L123</f>
        <v>1217.1300000000001</v>
      </c>
      <c r="M123" s="85">
        <f>'E+ PSUI Customer Load'!M123+'PSUI Customer Gen'!M123</f>
        <v>1236.27</v>
      </c>
      <c r="N123" s="85">
        <f>'E+ PSUI Customer Load'!N123+'PSUI Customer Gen'!N123</f>
        <v>1240.54</v>
      </c>
      <c r="O123" s="85">
        <f>'E+ PSUI Customer Load'!O123+'PSUI Customer Gen'!O123</f>
        <v>1245.3</v>
      </c>
      <c r="P123" s="85">
        <f>'E+ PSUI Customer Load'!P123+'PSUI Customer Gen'!P123</f>
        <v>1226.1199999999999</v>
      </c>
      <c r="Q123" s="85">
        <f>'E+ PSUI Customer Load'!Q123+'PSUI Customer Gen'!Q123</f>
        <v>1210.2</v>
      </c>
      <c r="R123" s="85">
        <f>'E+ PSUI Customer Load'!R123+'PSUI Customer Gen'!R123</f>
        <v>1208.17</v>
      </c>
      <c r="S123" s="85">
        <f>'E+ PSUI Customer Load'!S123+'PSUI Customer Gen'!S123</f>
        <v>1188.92</v>
      </c>
      <c r="T123" s="85">
        <f>'E+ PSUI Customer Load'!T123+'PSUI Customer Gen'!T123</f>
        <v>1155.32</v>
      </c>
      <c r="U123" s="85">
        <f>'E+ PSUI Customer Load'!U123+'PSUI Customer Gen'!U123</f>
        <v>1187.3399999999999</v>
      </c>
      <c r="V123" s="85">
        <f>'E+ PSUI Customer Load'!V123+'PSUI Customer Gen'!V123</f>
        <v>1172.95</v>
      </c>
      <c r="W123" s="85">
        <f>'E+ PSUI Customer Load'!W123+'PSUI Customer Gen'!W123</f>
        <v>1154.83</v>
      </c>
      <c r="X123" s="85">
        <f>'E+ PSUI Customer Load'!X123+'PSUI Customer Gen'!X123</f>
        <v>1154.02</v>
      </c>
      <c r="Y123" s="85">
        <f>'E+ PSUI Customer Load'!Y123+'PSUI Customer Gen'!Y123</f>
        <v>1125.81</v>
      </c>
      <c r="Z123" s="85">
        <f>'E+ PSUI Customer Load'!Z123+'PSUI Customer Gen'!Z123</f>
        <v>1122.3800000000001</v>
      </c>
      <c r="AA123" s="93">
        <f t="shared" si="13"/>
        <v>1245.3</v>
      </c>
      <c r="AB123" s="84">
        <f t="shared" si="14"/>
        <v>2021</v>
      </c>
      <c r="AC123" s="83">
        <f t="shared" si="15"/>
        <v>2</v>
      </c>
      <c r="AD123" s="83" t="str">
        <f t="shared" si="16"/>
        <v>2021-2</v>
      </c>
      <c r="AE123" s="83">
        <f t="shared" si="17"/>
        <v>2</v>
      </c>
      <c r="AF123" s="81">
        <f t="shared" si="18"/>
        <v>1245.3</v>
      </c>
      <c r="AG123" s="82" t="str">
        <f t="shared" si="19"/>
        <v>13:00</v>
      </c>
      <c r="AH123" s="81">
        <f t="shared" si="20"/>
        <v>29623.030000000006</v>
      </c>
      <c r="AI123" s="80">
        <f t="shared" si="21"/>
        <v>39841.434999999998</v>
      </c>
      <c r="AJ123" s="80">
        <f t="shared" si="22"/>
        <v>1595.7080000000001</v>
      </c>
      <c r="AK123" s="80">
        <f t="shared" si="23"/>
        <v>34069.409999999996</v>
      </c>
      <c r="AL123" s="79">
        <f t="shared" si="24"/>
        <v>44239</v>
      </c>
      <c r="AM123" s="78" t="str">
        <f t="shared" si="25"/>
        <v>11:00</v>
      </c>
    </row>
    <row r="124" spans="2:39" ht="13.5" thickBot="1">
      <c r="B124" s="86">
        <v>44256</v>
      </c>
      <c r="C124" s="85">
        <f>'E+ PSUI Customer Load'!C124+'PSUI Customer Gen'!C124</f>
        <v>1130.96</v>
      </c>
      <c r="D124" s="85">
        <f>'E+ PSUI Customer Load'!D124+'PSUI Customer Gen'!D124</f>
        <v>1121.68</v>
      </c>
      <c r="E124" s="85">
        <f>'E+ PSUI Customer Load'!E124+'PSUI Customer Gen'!E124</f>
        <v>1122.8399999999999</v>
      </c>
      <c r="F124" s="85">
        <f>'E+ PSUI Customer Load'!F124+'PSUI Customer Gen'!F124</f>
        <v>1139.53</v>
      </c>
      <c r="G124" s="85">
        <f>'E+ PSUI Customer Load'!G124+'PSUI Customer Gen'!G124</f>
        <v>1156.47</v>
      </c>
      <c r="H124" s="85">
        <f>'E+ PSUI Customer Load'!H124+'PSUI Customer Gen'!H124</f>
        <v>1168.72</v>
      </c>
      <c r="I124" s="85">
        <f>'E+ PSUI Customer Load'!I124+'PSUI Customer Gen'!I124</f>
        <v>1250.97</v>
      </c>
      <c r="J124" s="85">
        <f>'E+ PSUI Customer Load'!J124+'PSUI Customer Gen'!J124</f>
        <v>1322.54</v>
      </c>
      <c r="K124" s="85">
        <f>'E+ PSUI Customer Load'!K124+'PSUI Customer Gen'!K124</f>
        <v>1385.51</v>
      </c>
      <c r="L124" s="85">
        <f>'E+ PSUI Customer Load'!L124+'PSUI Customer Gen'!L124</f>
        <v>1400.35</v>
      </c>
      <c r="M124" s="85">
        <f>'E+ PSUI Customer Load'!M124+'PSUI Customer Gen'!M124</f>
        <v>1418.52</v>
      </c>
      <c r="N124" s="85">
        <f>'E+ PSUI Customer Load'!N124+'PSUI Customer Gen'!N124</f>
        <v>1440.81</v>
      </c>
      <c r="O124" s="85">
        <f>'E+ PSUI Customer Load'!O124+'PSUI Customer Gen'!O124</f>
        <v>1424.68</v>
      </c>
      <c r="P124" s="85">
        <f>'E+ PSUI Customer Load'!P124+'PSUI Customer Gen'!P124</f>
        <v>1452.4</v>
      </c>
      <c r="Q124" s="85">
        <f>'E+ PSUI Customer Load'!Q124+'PSUI Customer Gen'!Q124</f>
        <v>1419.04</v>
      </c>
      <c r="R124" s="85">
        <f>'E+ PSUI Customer Load'!R124+'PSUI Customer Gen'!R124</f>
        <v>1420.55</v>
      </c>
      <c r="S124" s="85">
        <f>'E+ PSUI Customer Load'!S124+'PSUI Customer Gen'!S124</f>
        <v>1394.36</v>
      </c>
      <c r="T124" s="85">
        <f>'E+ PSUI Customer Load'!T124+'PSUI Customer Gen'!T124</f>
        <v>1348.2</v>
      </c>
      <c r="U124" s="85">
        <f>'E+ PSUI Customer Load'!U124+'PSUI Customer Gen'!U124</f>
        <v>1351.98</v>
      </c>
      <c r="V124" s="85">
        <f>'E+ PSUI Customer Load'!V124+'PSUI Customer Gen'!V124</f>
        <v>1315.41</v>
      </c>
      <c r="W124" s="85">
        <f>'E+ PSUI Customer Load'!W124+'PSUI Customer Gen'!W124</f>
        <v>1307.3599999999999</v>
      </c>
      <c r="X124" s="85">
        <f>'E+ PSUI Customer Load'!X124+'PSUI Customer Gen'!X124</f>
        <v>1290.31</v>
      </c>
      <c r="Y124" s="85">
        <f>'E+ PSUI Customer Load'!Y124+'PSUI Customer Gen'!Y124</f>
        <v>1286.3900000000001</v>
      </c>
      <c r="Z124" s="85">
        <f>'E+ PSUI Customer Load'!Z124+'PSUI Customer Gen'!Z124</f>
        <v>1273.72</v>
      </c>
      <c r="AA124" s="93">
        <f t="shared" si="13"/>
        <v>1452.4</v>
      </c>
      <c r="AB124" s="84">
        <f t="shared" si="14"/>
        <v>2021</v>
      </c>
      <c r="AC124" s="83">
        <f t="shared" si="15"/>
        <v>3</v>
      </c>
      <c r="AD124" s="83" t="str">
        <f t="shared" si="16"/>
        <v/>
      </c>
      <c r="AE124" s="83" t="str">
        <f t="shared" si="17"/>
        <v/>
      </c>
      <c r="AF124" s="81">
        <f t="shared" si="18"/>
        <v>1452.4</v>
      </c>
      <c r="AG124" s="82" t="str">
        <f t="shared" si="19"/>
        <v>14:00</v>
      </c>
      <c r="AH124" s="81">
        <f t="shared" si="20"/>
        <v>32795.700000000004</v>
      </c>
      <c r="AI124" s="80" t="str">
        <f t="shared" si="21"/>
        <v/>
      </c>
      <c r="AJ124" s="80" t="str">
        <f t="shared" si="22"/>
        <v/>
      </c>
      <c r="AK124" s="80" t="str">
        <f t="shared" si="23"/>
        <v/>
      </c>
      <c r="AL124" s="79" t="str">
        <f t="shared" si="24"/>
        <v/>
      </c>
      <c r="AM124" s="78" t="str">
        <f t="shared" si="25"/>
        <v/>
      </c>
    </row>
    <row r="125" spans="2:39" ht="13.5" thickBot="1">
      <c r="B125" s="86">
        <v>44257</v>
      </c>
      <c r="C125" s="85">
        <f>'E+ PSUI Customer Load'!C125+'PSUI Customer Gen'!C125</f>
        <v>1256.33</v>
      </c>
      <c r="D125" s="85">
        <f>'E+ PSUI Customer Load'!D125+'PSUI Customer Gen'!D125</f>
        <v>1242.26</v>
      </c>
      <c r="E125" s="85">
        <f>'E+ PSUI Customer Load'!E125+'PSUI Customer Gen'!E125</f>
        <v>1248.24</v>
      </c>
      <c r="F125" s="85">
        <f>'E+ PSUI Customer Load'!F125+'PSUI Customer Gen'!F125</f>
        <v>1250.0999999999999</v>
      </c>
      <c r="G125" s="85">
        <f>'E+ PSUI Customer Load'!G125+'PSUI Customer Gen'!G125</f>
        <v>1253.7</v>
      </c>
      <c r="H125" s="85">
        <f>'E+ PSUI Customer Load'!H125+'PSUI Customer Gen'!H125</f>
        <v>1286.57</v>
      </c>
      <c r="I125" s="85">
        <f>'E+ PSUI Customer Load'!I125+'PSUI Customer Gen'!I125</f>
        <v>1354.01</v>
      </c>
      <c r="J125" s="85">
        <f>'E+ PSUI Customer Load'!J125+'PSUI Customer Gen'!J125</f>
        <v>1430.91</v>
      </c>
      <c r="K125" s="85">
        <f>'E+ PSUI Customer Load'!K125+'PSUI Customer Gen'!K125</f>
        <v>1468.39</v>
      </c>
      <c r="L125" s="85">
        <f>'E+ PSUI Customer Load'!L125+'PSUI Customer Gen'!L125</f>
        <v>1471.68</v>
      </c>
      <c r="M125" s="85">
        <f>'E+ PSUI Customer Load'!M125+'PSUI Customer Gen'!M125</f>
        <v>1476.58</v>
      </c>
      <c r="N125" s="85">
        <f>'E+ PSUI Customer Load'!N125+'PSUI Customer Gen'!N125</f>
        <v>1474.13</v>
      </c>
      <c r="O125" s="85">
        <f>'E+ PSUI Customer Load'!O125+'PSUI Customer Gen'!O125</f>
        <v>1415.15</v>
      </c>
      <c r="P125" s="85">
        <f>'E+ PSUI Customer Load'!P125+'PSUI Customer Gen'!P125</f>
        <v>1396.43</v>
      </c>
      <c r="Q125" s="85">
        <f>'E+ PSUI Customer Load'!Q125+'PSUI Customer Gen'!Q125</f>
        <v>1400.35</v>
      </c>
      <c r="R125" s="85">
        <f>'E+ PSUI Customer Load'!R125+'PSUI Customer Gen'!R125</f>
        <v>1390.45</v>
      </c>
      <c r="S125" s="85">
        <f>'E+ PSUI Customer Load'!S125+'PSUI Customer Gen'!S125</f>
        <v>1374.91</v>
      </c>
      <c r="T125" s="85">
        <f>'E+ PSUI Customer Load'!T125+'PSUI Customer Gen'!T125</f>
        <v>1333.89</v>
      </c>
      <c r="U125" s="85">
        <f>'E+ PSUI Customer Load'!U125+'PSUI Customer Gen'!U125</f>
        <v>1338.89</v>
      </c>
      <c r="V125" s="85">
        <f>'E+ PSUI Customer Load'!V125+'PSUI Customer Gen'!V125</f>
        <v>1315.55</v>
      </c>
      <c r="W125" s="85">
        <f>'E+ PSUI Customer Load'!W125+'PSUI Customer Gen'!W125</f>
        <v>1277.68</v>
      </c>
      <c r="X125" s="85">
        <f>'E+ PSUI Customer Load'!X125+'PSUI Customer Gen'!X125</f>
        <v>1247.4000000000001</v>
      </c>
      <c r="Y125" s="85">
        <f>'E+ PSUI Customer Load'!Y125+'PSUI Customer Gen'!Y125</f>
        <v>1240.44</v>
      </c>
      <c r="Z125" s="85">
        <f>'E+ PSUI Customer Load'!Z125+'PSUI Customer Gen'!Z125</f>
        <v>1223.67</v>
      </c>
      <c r="AA125" s="93">
        <f t="shared" si="13"/>
        <v>1476.58</v>
      </c>
      <c r="AB125" s="84">
        <f t="shared" si="14"/>
        <v>2021</v>
      </c>
      <c r="AC125" s="83">
        <f t="shared" si="15"/>
        <v>3</v>
      </c>
      <c r="AD125" s="83" t="str">
        <f t="shared" si="16"/>
        <v/>
      </c>
      <c r="AE125" s="83" t="str">
        <f t="shared" si="17"/>
        <v/>
      </c>
      <c r="AF125" s="81">
        <f t="shared" si="18"/>
        <v>1476.58</v>
      </c>
      <c r="AG125" s="82" t="str">
        <f t="shared" si="19"/>
        <v>11:00</v>
      </c>
      <c r="AH125" s="81">
        <f t="shared" si="20"/>
        <v>33644.29</v>
      </c>
      <c r="AI125" s="80" t="str">
        <f t="shared" si="21"/>
        <v/>
      </c>
      <c r="AJ125" s="80" t="str">
        <f t="shared" si="22"/>
        <v/>
      </c>
      <c r="AK125" s="80" t="str">
        <f t="shared" si="23"/>
        <v/>
      </c>
      <c r="AL125" s="79" t="str">
        <f t="shared" si="24"/>
        <v/>
      </c>
      <c r="AM125" s="78" t="str">
        <f t="shared" si="25"/>
        <v/>
      </c>
    </row>
    <row r="126" spans="2:39" ht="13.5" thickBot="1">
      <c r="B126" s="86">
        <v>44258</v>
      </c>
      <c r="C126" s="85">
        <f>'E+ PSUI Customer Load'!C126+'PSUI Customer Gen'!C126</f>
        <v>1215.3399999999999</v>
      </c>
      <c r="D126" s="85">
        <f>'E+ PSUI Customer Load'!D126+'PSUI Customer Gen'!D126</f>
        <v>1207.43</v>
      </c>
      <c r="E126" s="85">
        <f>'E+ PSUI Customer Load'!E126+'PSUI Customer Gen'!E126</f>
        <v>1204.6300000000001</v>
      </c>
      <c r="F126" s="85">
        <f>'E+ PSUI Customer Load'!F126+'PSUI Customer Gen'!F126</f>
        <v>1205.47</v>
      </c>
      <c r="G126" s="85">
        <f>'E+ PSUI Customer Load'!G126+'PSUI Customer Gen'!G126</f>
        <v>1208.31</v>
      </c>
      <c r="H126" s="85">
        <f>'E+ PSUI Customer Load'!H126+'PSUI Customer Gen'!H126</f>
        <v>1224.6199999999999</v>
      </c>
      <c r="I126" s="85">
        <f>'E+ PSUI Customer Load'!I126+'PSUI Customer Gen'!I126</f>
        <v>1282.96</v>
      </c>
      <c r="J126" s="85">
        <f>'E+ PSUI Customer Load'!J126+'PSUI Customer Gen'!J126</f>
        <v>1301.97</v>
      </c>
      <c r="K126" s="85">
        <f>'E+ PSUI Customer Load'!K126+'PSUI Customer Gen'!K126</f>
        <v>1336.41</v>
      </c>
      <c r="L126" s="85">
        <f>'E+ PSUI Customer Load'!L126+'PSUI Customer Gen'!L126</f>
        <v>1478.3220000000001</v>
      </c>
      <c r="M126" s="85">
        <f>'E+ PSUI Customer Load'!M126+'PSUI Customer Gen'!M126</f>
        <v>1450.1089999999999</v>
      </c>
      <c r="N126" s="85">
        <f>'E+ PSUI Customer Load'!N126+'PSUI Customer Gen'!N126</f>
        <v>1444.8400000000001</v>
      </c>
      <c r="O126" s="85">
        <f>'E+ PSUI Customer Load'!O126+'PSUI Customer Gen'!O126</f>
        <v>1394.1189999999999</v>
      </c>
      <c r="P126" s="85">
        <f>'E+ PSUI Customer Load'!P126+'PSUI Customer Gen'!P126</f>
        <v>1410.54</v>
      </c>
      <c r="Q126" s="85">
        <f>'E+ PSUI Customer Load'!Q126+'PSUI Customer Gen'!Q126</f>
        <v>1302.2369999999999</v>
      </c>
      <c r="R126" s="85">
        <f>'E+ PSUI Customer Load'!R126+'PSUI Customer Gen'!R126</f>
        <v>1328.46</v>
      </c>
      <c r="S126" s="85">
        <f>'E+ PSUI Customer Load'!S126+'PSUI Customer Gen'!S126</f>
        <v>1300.5999999999999</v>
      </c>
      <c r="T126" s="85">
        <f>'E+ PSUI Customer Load'!T126+'PSUI Customer Gen'!T126</f>
        <v>1248.03</v>
      </c>
      <c r="U126" s="85">
        <f>'E+ PSUI Customer Load'!U126+'PSUI Customer Gen'!U126</f>
        <v>1238.6199999999999</v>
      </c>
      <c r="V126" s="85">
        <f>'E+ PSUI Customer Load'!V126+'PSUI Customer Gen'!V126</f>
        <v>1210.26</v>
      </c>
      <c r="W126" s="85">
        <f>'E+ PSUI Customer Load'!W126+'PSUI Customer Gen'!W126</f>
        <v>1192.8699999999999</v>
      </c>
      <c r="X126" s="85">
        <f>'E+ PSUI Customer Load'!X126+'PSUI Customer Gen'!X126</f>
        <v>1172.78</v>
      </c>
      <c r="Y126" s="85">
        <f>'E+ PSUI Customer Load'!Y126+'PSUI Customer Gen'!Y126</f>
        <v>1159.97</v>
      </c>
      <c r="Z126" s="85">
        <f>'E+ PSUI Customer Load'!Z126+'PSUI Customer Gen'!Z126</f>
        <v>1145.03</v>
      </c>
      <c r="AA126" s="93">
        <f t="shared" si="13"/>
        <v>1478.3220000000001</v>
      </c>
      <c r="AB126" s="84">
        <f t="shared" si="14"/>
        <v>2021</v>
      </c>
      <c r="AC126" s="83">
        <f t="shared" si="15"/>
        <v>3</v>
      </c>
      <c r="AD126" s="83" t="str">
        <f t="shared" si="16"/>
        <v/>
      </c>
      <c r="AE126" s="83" t="str">
        <f t="shared" si="17"/>
        <v/>
      </c>
      <c r="AF126" s="81">
        <f t="shared" si="18"/>
        <v>1478.3220000000001</v>
      </c>
      <c r="AG126" s="82" t="str">
        <f t="shared" si="19"/>
        <v>10:00</v>
      </c>
      <c r="AH126" s="81">
        <f t="shared" si="20"/>
        <v>32142.248999999993</v>
      </c>
      <c r="AI126" s="80" t="str">
        <f t="shared" si="21"/>
        <v/>
      </c>
      <c r="AJ126" s="80" t="str">
        <f t="shared" si="22"/>
        <v/>
      </c>
      <c r="AK126" s="80" t="str">
        <f t="shared" si="23"/>
        <v/>
      </c>
      <c r="AL126" s="79" t="str">
        <f t="shared" si="24"/>
        <v/>
      </c>
      <c r="AM126" s="78" t="str">
        <f t="shared" si="25"/>
        <v/>
      </c>
    </row>
    <row r="127" spans="2:39" ht="13.5" thickBot="1">
      <c r="B127" s="86">
        <v>44259</v>
      </c>
      <c r="C127" s="85">
        <f>'E+ PSUI Customer Load'!C127+'PSUI Customer Gen'!C127</f>
        <v>1152.4100000000001</v>
      </c>
      <c r="D127" s="85">
        <f>'E+ PSUI Customer Load'!D127+'PSUI Customer Gen'!D127</f>
        <v>1151.74</v>
      </c>
      <c r="E127" s="85">
        <f>'E+ PSUI Customer Load'!E127+'PSUI Customer Gen'!E127</f>
        <v>1046.57</v>
      </c>
      <c r="F127" s="85">
        <f>'E+ PSUI Customer Load'!F127+'PSUI Customer Gen'!F127</f>
        <v>1148.3499999999999</v>
      </c>
      <c r="G127" s="85">
        <f>'E+ PSUI Customer Load'!G127+'PSUI Customer Gen'!G127</f>
        <v>1152.97</v>
      </c>
      <c r="H127" s="85">
        <f>'E+ PSUI Customer Load'!H127+'PSUI Customer Gen'!H127</f>
        <v>1188.01</v>
      </c>
      <c r="I127" s="85">
        <f>'E+ PSUI Customer Load'!I127+'PSUI Customer Gen'!I127</f>
        <v>1269.6600000000001</v>
      </c>
      <c r="J127" s="85">
        <f>'E+ PSUI Customer Load'!J127+'PSUI Customer Gen'!J127</f>
        <v>1353.06</v>
      </c>
      <c r="K127" s="85">
        <f>'E+ PSUI Customer Load'!K127+'PSUI Customer Gen'!K127</f>
        <v>1387.12</v>
      </c>
      <c r="L127" s="85">
        <f>'E+ PSUI Customer Load'!L127+'PSUI Customer Gen'!L127</f>
        <v>1398.78</v>
      </c>
      <c r="M127" s="85">
        <f>'E+ PSUI Customer Load'!M127+'PSUI Customer Gen'!M127</f>
        <v>1439.3</v>
      </c>
      <c r="N127" s="85">
        <f>'E+ PSUI Customer Load'!N127+'PSUI Customer Gen'!N127</f>
        <v>1453.13</v>
      </c>
      <c r="O127" s="85">
        <f>'E+ PSUI Customer Load'!O127+'PSUI Customer Gen'!O127</f>
        <v>1427.34</v>
      </c>
      <c r="P127" s="85">
        <f>'E+ PSUI Customer Load'!P127+'PSUI Customer Gen'!P127</f>
        <v>1410.82</v>
      </c>
      <c r="Q127" s="85">
        <f>'E+ PSUI Customer Load'!Q127+'PSUI Customer Gen'!Q127</f>
        <v>1396.47</v>
      </c>
      <c r="R127" s="85">
        <f>'E+ PSUI Customer Load'!R127+'PSUI Customer Gen'!R127</f>
        <v>1395.35</v>
      </c>
      <c r="S127" s="85">
        <f>'E+ PSUI Customer Load'!S127+'PSUI Customer Gen'!S127</f>
        <v>1368.71</v>
      </c>
      <c r="T127" s="85">
        <f>'E+ PSUI Customer Load'!T127+'PSUI Customer Gen'!T127</f>
        <v>1330.35</v>
      </c>
      <c r="U127" s="85">
        <f>'E+ PSUI Customer Load'!U127+'PSUI Customer Gen'!U127</f>
        <v>1333.47</v>
      </c>
      <c r="V127" s="85">
        <f>'E+ PSUI Customer Load'!V127+'PSUI Customer Gen'!V127</f>
        <v>1312.85</v>
      </c>
      <c r="W127" s="85">
        <f>'E+ PSUI Customer Load'!W127+'PSUI Customer Gen'!W127</f>
        <v>1293.25</v>
      </c>
      <c r="X127" s="85">
        <f>'E+ PSUI Customer Load'!X127+'PSUI Customer Gen'!X127</f>
        <v>1268.8900000000001</v>
      </c>
      <c r="Y127" s="85">
        <f>'E+ PSUI Customer Load'!Y127+'PSUI Customer Gen'!Y127</f>
        <v>1264.94</v>
      </c>
      <c r="Z127" s="85">
        <f>'E+ PSUI Customer Load'!Z127+'PSUI Customer Gen'!Z127</f>
        <v>1242.8900000000001</v>
      </c>
      <c r="AA127" s="93">
        <f t="shared" si="13"/>
        <v>1453.13</v>
      </c>
      <c r="AB127" s="84">
        <f t="shared" si="14"/>
        <v>2021</v>
      </c>
      <c r="AC127" s="83">
        <f t="shared" si="15"/>
        <v>3</v>
      </c>
      <c r="AD127" s="83" t="str">
        <f t="shared" si="16"/>
        <v/>
      </c>
      <c r="AE127" s="83" t="str">
        <f t="shared" si="17"/>
        <v/>
      </c>
      <c r="AF127" s="81">
        <f t="shared" si="18"/>
        <v>1453.13</v>
      </c>
      <c r="AG127" s="82" t="str">
        <f t="shared" si="19"/>
        <v>12:00</v>
      </c>
      <c r="AH127" s="81">
        <f t="shared" si="20"/>
        <v>32639.559999999994</v>
      </c>
      <c r="AI127" s="80" t="str">
        <f t="shared" si="21"/>
        <v/>
      </c>
      <c r="AJ127" s="80" t="str">
        <f t="shared" si="22"/>
        <v/>
      </c>
      <c r="AK127" s="80" t="str">
        <f t="shared" si="23"/>
        <v/>
      </c>
      <c r="AL127" s="79" t="str">
        <f t="shared" si="24"/>
        <v/>
      </c>
      <c r="AM127" s="78" t="str">
        <f t="shared" si="25"/>
        <v/>
      </c>
    </row>
    <row r="128" spans="2:39" ht="13.5" thickBot="1">
      <c r="B128" s="86">
        <v>44260</v>
      </c>
      <c r="C128" s="85">
        <f>'E+ PSUI Customer Load'!C128+'PSUI Customer Gen'!C128</f>
        <v>1229.4100000000001</v>
      </c>
      <c r="D128" s="85">
        <f>'E+ PSUI Customer Load'!D128+'PSUI Customer Gen'!D128</f>
        <v>1244.18</v>
      </c>
      <c r="E128" s="85">
        <f>'E+ PSUI Customer Load'!E128+'PSUI Customer Gen'!E128</f>
        <v>1234.17</v>
      </c>
      <c r="F128" s="85">
        <f>'E+ PSUI Customer Load'!F128+'PSUI Customer Gen'!F128</f>
        <v>1236.45</v>
      </c>
      <c r="G128" s="85">
        <f>'E+ PSUI Customer Load'!G128+'PSUI Customer Gen'!G128</f>
        <v>1242.5</v>
      </c>
      <c r="H128" s="85">
        <f>'E+ PSUI Customer Load'!H128+'PSUI Customer Gen'!H128</f>
        <v>1254.51</v>
      </c>
      <c r="I128" s="85">
        <f>'E+ PSUI Customer Load'!I128+'PSUI Customer Gen'!I128</f>
        <v>1306.31</v>
      </c>
      <c r="J128" s="85">
        <f>'E+ PSUI Customer Load'!J128+'PSUI Customer Gen'!J128</f>
        <v>1386.56</v>
      </c>
      <c r="K128" s="85">
        <f>'E+ PSUI Customer Load'!K128+'PSUI Customer Gen'!K128</f>
        <v>1445.26</v>
      </c>
      <c r="L128" s="85">
        <f>'E+ PSUI Customer Load'!L128+'PSUI Customer Gen'!L128</f>
        <v>1445.68</v>
      </c>
      <c r="M128" s="85">
        <f>'E+ PSUI Customer Load'!M128+'PSUI Customer Gen'!M128</f>
        <v>1460.62</v>
      </c>
      <c r="N128" s="85">
        <f>'E+ PSUI Customer Load'!N128+'PSUI Customer Gen'!N128</f>
        <v>1458.66</v>
      </c>
      <c r="O128" s="85">
        <f>'E+ PSUI Customer Load'!O128+'PSUI Customer Gen'!O128</f>
        <v>1427.47</v>
      </c>
      <c r="P128" s="85">
        <f>'E+ PSUI Customer Load'!P128+'PSUI Customer Gen'!P128</f>
        <v>1412.36</v>
      </c>
      <c r="Q128" s="85">
        <f>'E+ PSUI Customer Load'!Q128+'PSUI Customer Gen'!Q128</f>
        <v>1468.787</v>
      </c>
      <c r="R128" s="85">
        <f>'E+ PSUI Customer Load'!R128+'PSUI Customer Gen'!R128</f>
        <v>1352.6309999999999</v>
      </c>
      <c r="S128" s="85">
        <f>'E+ PSUI Customer Load'!S128+'PSUI Customer Gen'!S128</f>
        <v>1358.74</v>
      </c>
      <c r="T128" s="85">
        <f>'E+ PSUI Customer Load'!T128+'PSUI Customer Gen'!T128</f>
        <v>1308.8900000000001</v>
      </c>
      <c r="U128" s="85">
        <f>'E+ PSUI Customer Load'!U128+'PSUI Customer Gen'!U128</f>
        <v>1300.18</v>
      </c>
      <c r="V128" s="85">
        <f>'E+ PSUI Customer Load'!V128+'PSUI Customer Gen'!V128</f>
        <v>1284.74</v>
      </c>
      <c r="W128" s="85">
        <f>'E+ PSUI Customer Load'!W128+'PSUI Customer Gen'!W128</f>
        <v>1257.83</v>
      </c>
      <c r="X128" s="85">
        <f>'E+ PSUI Customer Load'!X128+'PSUI Customer Gen'!X128</f>
        <v>1251.46</v>
      </c>
      <c r="Y128" s="85">
        <f>'E+ PSUI Customer Load'!Y128+'PSUI Customer Gen'!Y128</f>
        <v>1231.48</v>
      </c>
      <c r="Z128" s="85">
        <f>'E+ PSUI Customer Load'!Z128+'PSUI Customer Gen'!Z128</f>
        <v>1210.02</v>
      </c>
      <c r="AA128" s="93">
        <f t="shared" si="13"/>
        <v>1468.787</v>
      </c>
      <c r="AB128" s="84">
        <f t="shared" si="14"/>
        <v>2021</v>
      </c>
      <c r="AC128" s="83">
        <f t="shared" si="15"/>
        <v>3</v>
      </c>
      <c r="AD128" s="83" t="str">
        <f t="shared" si="16"/>
        <v/>
      </c>
      <c r="AE128" s="83" t="str">
        <f t="shared" si="17"/>
        <v/>
      </c>
      <c r="AF128" s="81">
        <f t="shared" si="18"/>
        <v>1468.787</v>
      </c>
      <c r="AG128" s="82" t="str">
        <f t="shared" si="19"/>
        <v>15:00</v>
      </c>
      <c r="AH128" s="81">
        <f t="shared" si="20"/>
        <v>33277.685000000005</v>
      </c>
      <c r="AI128" s="80" t="str">
        <f t="shared" si="21"/>
        <v/>
      </c>
      <c r="AJ128" s="80" t="str">
        <f t="shared" si="22"/>
        <v/>
      </c>
      <c r="AK128" s="80" t="str">
        <f t="shared" si="23"/>
        <v/>
      </c>
      <c r="AL128" s="79" t="str">
        <f t="shared" si="24"/>
        <v/>
      </c>
      <c r="AM128" s="78" t="str">
        <f t="shared" si="25"/>
        <v/>
      </c>
    </row>
    <row r="129" spans="2:39" ht="13.5" thickBot="1">
      <c r="B129" s="86">
        <v>44261</v>
      </c>
      <c r="C129" s="85">
        <f>'E+ PSUI Customer Load'!C129+'PSUI Customer Gen'!C129</f>
        <v>1202.32</v>
      </c>
      <c r="D129" s="85">
        <f>'E+ PSUI Customer Load'!D129+'PSUI Customer Gen'!D129</f>
        <v>1198.68</v>
      </c>
      <c r="E129" s="85">
        <f>'E+ PSUI Customer Load'!E129+'PSUI Customer Gen'!E129</f>
        <v>1195.5</v>
      </c>
      <c r="F129" s="85">
        <f>'E+ PSUI Customer Load'!F129+'PSUI Customer Gen'!F129</f>
        <v>1219.58</v>
      </c>
      <c r="G129" s="85">
        <f>'E+ PSUI Customer Load'!G129+'PSUI Customer Gen'!G129</f>
        <v>1202</v>
      </c>
      <c r="H129" s="85">
        <f>'E+ PSUI Customer Load'!H129+'PSUI Customer Gen'!H129</f>
        <v>1215.2</v>
      </c>
      <c r="I129" s="85">
        <f>'E+ PSUI Customer Load'!I129+'PSUI Customer Gen'!I129</f>
        <v>1235.29</v>
      </c>
      <c r="J129" s="85">
        <f>'E+ PSUI Customer Load'!J129+'PSUI Customer Gen'!J129</f>
        <v>1306.27</v>
      </c>
      <c r="K129" s="85">
        <f>'E+ PSUI Customer Load'!K129+'PSUI Customer Gen'!K129</f>
        <v>1335.25</v>
      </c>
      <c r="L129" s="85">
        <f>'E+ PSUI Customer Load'!L129+'PSUI Customer Gen'!L129</f>
        <v>1321.53</v>
      </c>
      <c r="M129" s="85">
        <f>'E+ PSUI Customer Load'!M129+'PSUI Customer Gen'!M129</f>
        <v>1356.84</v>
      </c>
      <c r="N129" s="85">
        <f>'E+ PSUI Customer Load'!N129+'PSUI Customer Gen'!N129</f>
        <v>1331.01</v>
      </c>
      <c r="O129" s="85">
        <f>'E+ PSUI Customer Load'!O129+'PSUI Customer Gen'!O129</f>
        <v>1302.28</v>
      </c>
      <c r="P129" s="85">
        <f>'E+ PSUI Customer Load'!P129+'PSUI Customer Gen'!P129</f>
        <v>1291.96</v>
      </c>
      <c r="Q129" s="85">
        <f>'E+ PSUI Customer Load'!Q129+'PSUI Customer Gen'!Q129</f>
        <v>1262.8399999999999</v>
      </c>
      <c r="R129" s="85">
        <f>'E+ PSUI Customer Load'!R129+'PSUI Customer Gen'!R129</f>
        <v>1288.5999999999999</v>
      </c>
      <c r="S129" s="85">
        <f>'E+ PSUI Customer Load'!S129+'PSUI Customer Gen'!S129</f>
        <v>1271.06</v>
      </c>
      <c r="T129" s="85">
        <f>'E+ PSUI Customer Load'!T129+'PSUI Customer Gen'!T129</f>
        <v>1252.58</v>
      </c>
      <c r="U129" s="85">
        <f>'E+ PSUI Customer Load'!U129+'PSUI Customer Gen'!U129</f>
        <v>1296.6099999999999</v>
      </c>
      <c r="V129" s="85">
        <f>'E+ PSUI Customer Load'!V129+'PSUI Customer Gen'!V129</f>
        <v>1273.55</v>
      </c>
      <c r="W129" s="85">
        <f>'E+ PSUI Customer Load'!W129+'PSUI Customer Gen'!W129</f>
        <v>1267.95</v>
      </c>
      <c r="X129" s="85">
        <f>'E+ PSUI Customer Load'!X129+'PSUI Customer Gen'!X129</f>
        <v>1271.27</v>
      </c>
      <c r="Y129" s="85">
        <f>'E+ PSUI Customer Load'!Y129+'PSUI Customer Gen'!Y129</f>
        <v>1256.26</v>
      </c>
      <c r="Z129" s="85">
        <f>'E+ PSUI Customer Load'!Z129+'PSUI Customer Gen'!Z129</f>
        <v>1232.5999999999999</v>
      </c>
      <c r="AA129" s="93">
        <f t="shared" si="13"/>
        <v>1356.84</v>
      </c>
      <c r="AB129" s="84">
        <f t="shared" si="14"/>
        <v>2021</v>
      </c>
      <c r="AC129" s="83">
        <f t="shared" si="15"/>
        <v>3</v>
      </c>
      <c r="AD129" s="83" t="str">
        <f t="shared" si="16"/>
        <v/>
      </c>
      <c r="AE129" s="83" t="str">
        <f t="shared" si="17"/>
        <v/>
      </c>
      <c r="AF129" s="81">
        <f t="shared" si="18"/>
        <v>1356.84</v>
      </c>
      <c r="AG129" s="82" t="str">
        <f t="shared" si="19"/>
        <v>11:00</v>
      </c>
      <c r="AH129" s="81">
        <f t="shared" si="20"/>
        <v>31743.87</v>
      </c>
      <c r="AI129" s="80" t="str">
        <f t="shared" si="21"/>
        <v/>
      </c>
      <c r="AJ129" s="80" t="str">
        <f t="shared" si="22"/>
        <v/>
      </c>
      <c r="AK129" s="80" t="str">
        <f t="shared" si="23"/>
        <v/>
      </c>
      <c r="AL129" s="79" t="str">
        <f t="shared" si="24"/>
        <v/>
      </c>
      <c r="AM129" s="78" t="str">
        <f t="shared" si="25"/>
        <v/>
      </c>
    </row>
    <row r="130" spans="2:39" ht="13.5" thickBot="1">
      <c r="B130" s="86">
        <v>44262</v>
      </c>
      <c r="C130" s="85">
        <f>'E+ PSUI Customer Load'!C130+'PSUI Customer Gen'!C130</f>
        <v>1240.23</v>
      </c>
      <c r="D130" s="85">
        <f>'E+ PSUI Customer Load'!D130+'PSUI Customer Gen'!D130</f>
        <v>1221.6400000000001</v>
      </c>
      <c r="E130" s="85">
        <f>'E+ PSUI Customer Load'!E130+'PSUI Customer Gen'!E130</f>
        <v>1223.04</v>
      </c>
      <c r="F130" s="85">
        <f>'E+ PSUI Customer Load'!F130+'PSUI Customer Gen'!F130</f>
        <v>1221.74</v>
      </c>
      <c r="G130" s="85">
        <f>'E+ PSUI Customer Load'!G130+'PSUI Customer Gen'!G130</f>
        <v>1223.92</v>
      </c>
      <c r="H130" s="85">
        <f>'E+ PSUI Customer Load'!H130+'PSUI Customer Gen'!H130</f>
        <v>1247.93</v>
      </c>
      <c r="I130" s="85">
        <f>'E+ PSUI Customer Load'!I130+'PSUI Customer Gen'!I130</f>
        <v>1260.04</v>
      </c>
      <c r="J130" s="85">
        <f>'E+ PSUI Customer Load'!J130+'PSUI Customer Gen'!J130</f>
        <v>1325.56</v>
      </c>
      <c r="K130" s="85">
        <f>'E+ PSUI Customer Load'!K130+'PSUI Customer Gen'!K130</f>
        <v>1324.33</v>
      </c>
      <c r="L130" s="85">
        <f>'E+ PSUI Customer Load'!L130+'PSUI Customer Gen'!L130</f>
        <v>1299.52</v>
      </c>
      <c r="M130" s="85">
        <f>'E+ PSUI Customer Load'!M130+'PSUI Customer Gen'!M130</f>
        <v>1315.79</v>
      </c>
      <c r="N130" s="85">
        <f>'E+ PSUI Customer Load'!N130+'PSUI Customer Gen'!N130</f>
        <v>1311.52</v>
      </c>
      <c r="O130" s="85">
        <f>'E+ PSUI Customer Load'!O130+'PSUI Customer Gen'!O130</f>
        <v>1278.55</v>
      </c>
      <c r="P130" s="85">
        <f>'E+ PSUI Customer Load'!P130+'PSUI Customer Gen'!P130</f>
        <v>1279.29</v>
      </c>
      <c r="Q130" s="85">
        <f>'E+ PSUI Customer Load'!Q130+'PSUI Customer Gen'!Q130</f>
        <v>1243.03</v>
      </c>
      <c r="R130" s="85">
        <f>'E+ PSUI Customer Load'!R130+'PSUI Customer Gen'!R130</f>
        <v>1269.8699999999999</v>
      </c>
      <c r="S130" s="85">
        <f>'E+ PSUI Customer Load'!S130+'PSUI Customer Gen'!S130</f>
        <v>1261.19</v>
      </c>
      <c r="T130" s="85">
        <f>'E+ PSUI Customer Load'!T130+'PSUI Customer Gen'!T130</f>
        <v>1217.6199999999999</v>
      </c>
      <c r="U130" s="85">
        <f>'E+ PSUI Customer Load'!U130+'PSUI Customer Gen'!U130</f>
        <v>1270.57</v>
      </c>
      <c r="V130" s="85">
        <f>'E+ PSUI Customer Load'!V130+'PSUI Customer Gen'!V130</f>
        <v>1265.01</v>
      </c>
      <c r="W130" s="85">
        <f>'E+ PSUI Customer Load'!W130+'PSUI Customer Gen'!W130</f>
        <v>1251.43</v>
      </c>
      <c r="X130" s="85">
        <f>'E+ PSUI Customer Load'!X130+'PSUI Customer Gen'!X130</f>
        <v>1246.8399999999999</v>
      </c>
      <c r="Y130" s="85">
        <f>'E+ PSUI Customer Load'!Y130+'PSUI Customer Gen'!Y130</f>
        <v>1250.3800000000001</v>
      </c>
      <c r="Z130" s="85">
        <f>'E+ PSUI Customer Load'!Z130+'PSUI Customer Gen'!Z130</f>
        <v>1265.3599999999999</v>
      </c>
      <c r="AA130" s="93">
        <f t="shared" si="13"/>
        <v>1325.56</v>
      </c>
      <c r="AB130" s="84">
        <f t="shared" si="14"/>
        <v>2021</v>
      </c>
      <c r="AC130" s="83">
        <f t="shared" si="15"/>
        <v>3</v>
      </c>
      <c r="AD130" s="83" t="str">
        <f t="shared" si="16"/>
        <v/>
      </c>
      <c r="AE130" s="83" t="str">
        <f t="shared" si="17"/>
        <v/>
      </c>
      <c r="AF130" s="81">
        <f t="shared" si="18"/>
        <v>1325.56</v>
      </c>
      <c r="AG130" s="82" t="str">
        <f t="shared" si="19"/>
        <v>8:00</v>
      </c>
      <c r="AH130" s="81">
        <f t="shared" si="20"/>
        <v>31639.96</v>
      </c>
      <c r="AI130" s="80" t="str">
        <f t="shared" si="21"/>
        <v/>
      </c>
      <c r="AJ130" s="80" t="str">
        <f t="shared" si="22"/>
        <v/>
      </c>
      <c r="AK130" s="80" t="str">
        <f t="shared" si="23"/>
        <v/>
      </c>
      <c r="AL130" s="79" t="str">
        <f t="shared" si="24"/>
        <v/>
      </c>
      <c r="AM130" s="78" t="str">
        <f t="shared" si="25"/>
        <v/>
      </c>
    </row>
    <row r="131" spans="2:39" ht="13.5" thickBot="1">
      <c r="B131" s="86">
        <v>44263</v>
      </c>
      <c r="C131" s="85">
        <f>'E+ PSUI Customer Load'!C131+'PSUI Customer Gen'!C131</f>
        <v>1254.0899999999999</v>
      </c>
      <c r="D131" s="85">
        <f>'E+ PSUI Customer Load'!D131+'PSUI Customer Gen'!D131</f>
        <v>1251.8800000000001</v>
      </c>
      <c r="E131" s="85">
        <f>'E+ PSUI Customer Load'!E131+'PSUI Customer Gen'!E131</f>
        <v>1236.0999999999999</v>
      </c>
      <c r="F131" s="85">
        <f>'E+ PSUI Customer Load'!F131+'PSUI Customer Gen'!F131</f>
        <v>1236.94</v>
      </c>
      <c r="G131" s="85">
        <f>'E+ PSUI Customer Load'!G131+'PSUI Customer Gen'!G131</f>
        <v>1258.22</v>
      </c>
      <c r="H131" s="85">
        <f>'E+ PSUI Customer Load'!H131+'PSUI Customer Gen'!H131</f>
        <v>1266.55</v>
      </c>
      <c r="I131" s="85">
        <f>'E+ PSUI Customer Load'!I131+'PSUI Customer Gen'!I131</f>
        <v>1318.03</v>
      </c>
      <c r="J131" s="85">
        <f>'E+ PSUI Customer Load'!J131+'PSUI Customer Gen'!J131</f>
        <v>1401.09</v>
      </c>
      <c r="K131" s="85">
        <f>'E+ PSUI Customer Load'!K131+'PSUI Customer Gen'!K131</f>
        <v>1428.63</v>
      </c>
      <c r="L131" s="85">
        <f>'E+ PSUI Customer Load'!L131+'PSUI Customer Gen'!L131</f>
        <v>1439.31</v>
      </c>
      <c r="M131" s="85">
        <f>'E+ PSUI Customer Load'!M131+'PSUI Customer Gen'!M131</f>
        <v>1439.31</v>
      </c>
      <c r="N131" s="85">
        <f>'E+ PSUI Customer Load'!N131+'PSUI Customer Gen'!N131</f>
        <v>1432.24</v>
      </c>
      <c r="O131" s="85">
        <f>'E+ PSUI Customer Load'!O131+'PSUI Customer Gen'!O131</f>
        <v>1402.06</v>
      </c>
      <c r="P131" s="85">
        <f>'E+ PSUI Customer Load'!P131+'PSUI Customer Gen'!P131</f>
        <v>1388.91</v>
      </c>
      <c r="Q131" s="85">
        <f>'E+ PSUI Customer Load'!Q131+'PSUI Customer Gen'!Q131</f>
        <v>1366.19</v>
      </c>
      <c r="R131" s="85">
        <f>'E+ PSUI Customer Load'!R131+'PSUI Customer Gen'!R131</f>
        <v>1380.58</v>
      </c>
      <c r="S131" s="85">
        <f>'E+ PSUI Customer Load'!S131+'PSUI Customer Gen'!S131</f>
        <v>1342.01</v>
      </c>
      <c r="T131" s="85">
        <f>'E+ PSUI Customer Load'!T131+'PSUI Customer Gen'!T131</f>
        <v>1289.3699999999999</v>
      </c>
      <c r="U131" s="85">
        <f>'E+ PSUI Customer Load'!U131+'PSUI Customer Gen'!U131</f>
        <v>1271.03</v>
      </c>
      <c r="V131" s="85">
        <f>'E+ PSUI Customer Load'!V131+'PSUI Customer Gen'!V131</f>
        <v>1222.03</v>
      </c>
      <c r="W131" s="85">
        <f>'E+ PSUI Customer Load'!W131+'PSUI Customer Gen'!W131</f>
        <v>1206.3800000000001</v>
      </c>
      <c r="X131" s="85">
        <f>'E+ PSUI Customer Load'!X131+'PSUI Customer Gen'!X131</f>
        <v>1205.05</v>
      </c>
      <c r="Y131" s="85">
        <f>'E+ PSUI Customer Load'!Y131+'PSUI Customer Gen'!Y131</f>
        <v>1175.44</v>
      </c>
      <c r="Z131" s="85">
        <f>'E+ PSUI Customer Load'!Z131+'PSUI Customer Gen'!Z131</f>
        <v>1170.44</v>
      </c>
      <c r="AA131" s="93">
        <f t="shared" ref="AA131:AA194" si="26">MAX(C131:Z131)</f>
        <v>1439.31</v>
      </c>
      <c r="AB131" s="84">
        <f t="shared" ref="AB131:AB194" si="27">YEAR(B131)</f>
        <v>2021</v>
      </c>
      <c r="AC131" s="83">
        <f t="shared" ref="AC131:AC194" si="28">MONTH(B131)</f>
        <v>3</v>
      </c>
      <c r="AD131" s="83" t="str">
        <f t="shared" ref="AD131:AD194" si="29">IF(AE131="","",AB131&amp;"-"&amp;AE131)</f>
        <v/>
      </c>
      <c r="AE131" s="83" t="str">
        <f t="shared" ref="AE131:AE194" si="30">IF(DAY(B131+1)=1,AC131,"")</f>
        <v/>
      </c>
      <c r="AF131" s="81">
        <f t="shared" ref="AF131:AF194" si="31">MAX(C131:AA131)</f>
        <v>1439.31</v>
      </c>
      <c r="AG131" s="82" t="str">
        <f t="shared" ref="AG131:AG194" si="32">INDEX($C$2:$Z$2,MATCH(AF131,C131:Z131,0))</f>
        <v>10:00</v>
      </c>
      <c r="AH131" s="81">
        <f t="shared" ref="AH131:AH194" si="33">SUM(C131:AA131)</f>
        <v>32821.189999999988</v>
      </c>
      <c r="AI131" s="80" t="str">
        <f t="shared" ref="AI131:AI194" si="34">IF(AE131&lt;&gt;"",SUMIFS(AF:AF,AC:AC,AC131,AB:AB,AB131),"")</f>
        <v/>
      </c>
      <c r="AJ131" s="80" t="str">
        <f t="shared" ref="AJ131:AJ194" si="35">IF(AI131="","",_xlfn.MAXIFS(AF:AF,AC:AC,AC131,AB:AB,AB131))</f>
        <v/>
      </c>
      <c r="AK131" s="80" t="str">
        <f t="shared" ref="AK131:AK194" si="36">IF(AI131="","",_xlfn.MAXIFS(AH:AH,AC:AC,AC131,AB:AB,AB131))</f>
        <v/>
      </c>
      <c r="AL131" s="79" t="str">
        <f t="shared" ref="AL131:AL194" si="37">IF(AI131&lt;&gt;"",INDEX(B:B,MATCH(AJ131,AF:AF,0)),"")</f>
        <v/>
      </c>
      <c r="AM131" s="78" t="str">
        <f t="shared" ref="AM131:AM194" si="38">IF(AI131&lt;&gt;"",INDEX(AG:AG,MATCH(AJ131,AF:AF,0)),"")</f>
        <v/>
      </c>
    </row>
    <row r="132" spans="2:39" ht="13.5" thickBot="1">
      <c r="B132" s="86">
        <v>44264</v>
      </c>
      <c r="C132" s="85">
        <f>'E+ PSUI Customer Load'!C132+'PSUI Customer Gen'!C132</f>
        <v>1154.97</v>
      </c>
      <c r="D132" s="85">
        <f>'E+ PSUI Customer Load'!D132+'PSUI Customer Gen'!D132</f>
        <v>1144.82</v>
      </c>
      <c r="E132" s="85">
        <f>'E+ PSUI Customer Load'!E132+'PSUI Customer Gen'!E132</f>
        <v>1145.83</v>
      </c>
      <c r="F132" s="85">
        <f>'E+ PSUI Customer Load'!F132+'PSUI Customer Gen'!F132</f>
        <v>1165.5</v>
      </c>
      <c r="G132" s="85">
        <f>'E+ PSUI Customer Load'!G132+'PSUI Customer Gen'!G132</f>
        <v>1177.05</v>
      </c>
      <c r="H132" s="85">
        <f>'E+ PSUI Customer Load'!H132+'PSUI Customer Gen'!H132</f>
        <v>1190.49</v>
      </c>
      <c r="I132" s="85">
        <f>'E+ PSUI Customer Load'!I132+'PSUI Customer Gen'!I132</f>
        <v>1248.52</v>
      </c>
      <c r="J132" s="85">
        <f>'E+ PSUI Customer Load'!J132+'PSUI Customer Gen'!J132</f>
        <v>1338.93</v>
      </c>
      <c r="K132" s="85">
        <f>'E+ PSUI Customer Load'!K132+'PSUI Customer Gen'!K132</f>
        <v>1362.16</v>
      </c>
      <c r="L132" s="85">
        <f>'E+ PSUI Customer Load'!L132+'PSUI Customer Gen'!L132</f>
        <v>1370.53</v>
      </c>
      <c r="M132" s="85">
        <f>'E+ PSUI Customer Load'!M132+'PSUI Customer Gen'!M132</f>
        <v>1388.73</v>
      </c>
      <c r="N132" s="85">
        <f>'E+ PSUI Customer Load'!N132+'PSUI Customer Gen'!N132</f>
        <v>1407.88</v>
      </c>
      <c r="O132" s="85">
        <f>'E+ PSUI Customer Load'!O132+'PSUI Customer Gen'!O132</f>
        <v>1351.1</v>
      </c>
      <c r="P132" s="85">
        <f>'E+ PSUI Customer Load'!P132+'PSUI Customer Gen'!P132</f>
        <v>1348.9</v>
      </c>
      <c r="Q132" s="85">
        <f>'E+ PSUI Customer Load'!Q132+'PSUI Customer Gen'!Q132</f>
        <v>1340.29</v>
      </c>
      <c r="R132" s="85">
        <f>'E+ PSUI Customer Load'!R132+'PSUI Customer Gen'!R132</f>
        <v>1343.34</v>
      </c>
      <c r="S132" s="85">
        <f>'E+ PSUI Customer Load'!S132+'PSUI Customer Gen'!S132</f>
        <v>1305.4000000000001</v>
      </c>
      <c r="T132" s="85">
        <f>'E+ PSUI Customer Load'!T132+'PSUI Customer Gen'!T132</f>
        <v>1255.49</v>
      </c>
      <c r="U132" s="85">
        <f>'E+ PSUI Customer Load'!U132+'PSUI Customer Gen'!U132</f>
        <v>1242.01</v>
      </c>
      <c r="V132" s="85">
        <f>'E+ PSUI Customer Load'!V132+'PSUI Customer Gen'!V132</f>
        <v>1226.82</v>
      </c>
      <c r="W132" s="85">
        <f>'E+ PSUI Customer Load'!W132+'PSUI Customer Gen'!W132</f>
        <v>1197.49</v>
      </c>
      <c r="X132" s="85">
        <f>'E+ PSUI Customer Load'!X132+'PSUI Customer Gen'!X132</f>
        <v>1192.52</v>
      </c>
      <c r="Y132" s="85">
        <f>'E+ PSUI Customer Load'!Y132+'PSUI Customer Gen'!Y132</f>
        <v>1178.98</v>
      </c>
      <c r="Z132" s="85">
        <f>'E+ PSUI Customer Load'!Z132+'PSUI Customer Gen'!Z132</f>
        <v>1165.3599999999999</v>
      </c>
      <c r="AA132" s="93">
        <f t="shared" si="26"/>
        <v>1407.88</v>
      </c>
      <c r="AB132" s="84">
        <f t="shared" si="27"/>
        <v>2021</v>
      </c>
      <c r="AC132" s="83">
        <f t="shared" si="28"/>
        <v>3</v>
      </c>
      <c r="AD132" s="83" t="str">
        <f t="shared" si="29"/>
        <v/>
      </c>
      <c r="AE132" s="83" t="str">
        <f t="shared" si="30"/>
        <v/>
      </c>
      <c r="AF132" s="81">
        <f t="shared" si="31"/>
        <v>1407.88</v>
      </c>
      <c r="AG132" s="82" t="str">
        <f t="shared" si="32"/>
        <v>12:00</v>
      </c>
      <c r="AH132" s="81">
        <f t="shared" si="33"/>
        <v>31650.990000000005</v>
      </c>
      <c r="AI132" s="80" t="str">
        <f t="shared" si="34"/>
        <v/>
      </c>
      <c r="AJ132" s="80" t="str">
        <f t="shared" si="35"/>
        <v/>
      </c>
      <c r="AK132" s="80" t="str">
        <f t="shared" si="36"/>
        <v/>
      </c>
      <c r="AL132" s="79" t="str">
        <f t="shared" si="37"/>
        <v/>
      </c>
      <c r="AM132" s="78" t="str">
        <f t="shared" si="38"/>
        <v/>
      </c>
    </row>
    <row r="133" spans="2:39" ht="13.5" thickBot="1">
      <c r="B133" s="86">
        <v>44265</v>
      </c>
      <c r="C133" s="85">
        <f>'E+ PSUI Customer Load'!C133+'PSUI Customer Gen'!C133</f>
        <v>1149.8900000000001</v>
      </c>
      <c r="D133" s="85">
        <f>'E+ PSUI Customer Load'!D133+'PSUI Customer Gen'!D133</f>
        <v>1149.4000000000001</v>
      </c>
      <c r="E133" s="85">
        <f>'E+ PSUI Customer Load'!E133+'PSUI Customer Gen'!E133</f>
        <v>1138.55</v>
      </c>
      <c r="F133" s="85">
        <f>'E+ PSUI Customer Load'!F133+'PSUI Customer Gen'!F133</f>
        <v>1163.96</v>
      </c>
      <c r="G133" s="85">
        <f>'E+ PSUI Customer Load'!G133+'PSUI Customer Gen'!G133</f>
        <v>1180.94</v>
      </c>
      <c r="H133" s="85">
        <f>'E+ PSUI Customer Load'!H133+'PSUI Customer Gen'!H133</f>
        <v>1197.28</v>
      </c>
      <c r="I133" s="85">
        <f>'E+ PSUI Customer Load'!I133+'PSUI Customer Gen'!I133</f>
        <v>1269.17</v>
      </c>
      <c r="J133" s="85">
        <f>'E+ PSUI Customer Load'!J133+'PSUI Customer Gen'!J133</f>
        <v>1339</v>
      </c>
      <c r="K133" s="85">
        <f>'E+ PSUI Customer Load'!K133+'PSUI Customer Gen'!K133</f>
        <v>1369.9</v>
      </c>
      <c r="L133" s="85">
        <f>'E+ PSUI Customer Load'!L133+'PSUI Customer Gen'!L133</f>
        <v>1371.76</v>
      </c>
      <c r="M133" s="85">
        <f>'E+ PSUI Customer Load'!M133+'PSUI Customer Gen'!M133</f>
        <v>1373.71</v>
      </c>
      <c r="N133" s="85">
        <f>'E+ PSUI Customer Load'!N133+'PSUI Customer Gen'!N133</f>
        <v>1367.03</v>
      </c>
      <c r="O133" s="85">
        <f>'E+ PSUI Customer Load'!O133+'PSUI Customer Gen'!O133</f>
        <v>1288.21</v>
      </c>
      <c r="P133" s="85">
        <f>'E+ PSUI Customer Load'!P133+'PSUI Customer Gen'!P133</f>
        <v>1297.5899999999999</v>
      </c>
      <c r="Q133" s="85">
        <f>'E+ PSUI Customer Load'!Q133+'PSUI Customer Gen'!Q133</f>
        <v>1282.93</v>
      </c>
      <c r="R133" s="85">
        <f>'E+ PSUI Customer Load'!R133+'PSUI Customer Gen'!R133</f>
        <v>1296.3</v>
      </c>
      <c r="S133" s="85">
        <f>'E+ PSUI Customer Load'!S133+'PSUI Customer Gen'!S133</f>
        <v>1247.05</v>
      </c>
      <c r="T133" s="85">
        <f>'E+ PSUI Customer Load'!T133+'PSUI Customer Gen'!T133</f>
        <v>1195.04</v>
      </c>
      <c r="U133" s="85">
        <f>'E+ PSUI Customer Load'!U133+'PSUI Customer Gen'!U133</f>
        <v>1183.53</v>
      </c>
      <c r="V133" s="85">
        <f>'E+ PSUI Customer Load'!V133+'PSUI Customer Gen'!V133</f>
        <v>1146.81</v>
      </c>
      <c r="W133" s="85">
        <f>'E+ PSUI Customer Load'!W133+'PSUI Customer Gen'!W133</f>
        <v>1127.8</v>
      </c>
      <c r="X133" s="85">
        <f>'E+ PSUI Customer Load'!X133+'PSUI Customer Gen'!X133</f>
        <v>1107.44</v>
      </c>
      <c r="Y133" s="85">
        <f>'E+ PSUI Customer Load'!Y133+'PSUI Customer Gen'!Y133</f>
        <v>1111.6400000000001</v>
      </c>
      <c r="Z133" s="85">
        <f>'E+ PSUI Customer Load'!Z133+'PSUI Customer Gen'!Z133</f>
        <v>1111.1400000000001</v>
      </c>
      <c r="AA133" s="93">
        <f t="shared" si="26"/>
        <v>1373.71</v>
      </c>
      <c r="AB133" s="84">
        <f t="shared" si="27"/>
        <v>2021</v>
      </c>
      <c r="AC133" s="83">
        <f t="shared" si="28"/>
        <v>3</v>
      </c>
      <c r="AD133" s="83" t="str">
        <f t="shared" si="29"/>
        <v/>
      </c>
      <c r="AE133" s="83" t="str">
        <f t="shared" si="30"/>
        <v/>
      </c>
      <c r="AF133" s="81">
        <f t="shared" si="31"/>
        <v>1373.71</v>
      </c>
      <c r="AG133" s="82" t="str">
        <f t="shared" si="32"/>
        <v>11:00</v>
      </c>
      <c r="AH133" s="81">
        <f t="shared" si="33"/>
        <v>30839.779999999995</v>
      </c>
      <c r="AI133" s="80" t="str">
        <f t="shared" si="34"/>
        <v/>
      </c>
      <c r="AJ133" s="80" t="str">
        <f t="shared" si="35"/>
        <v/>
      </c>
      <c r="AK133" s="80" t="str">
        <f t="shared" si="36"/>
        <v/>
      </c>
      <c r="AL133" s="79" t="str">
        <f t="shared" si="37"/>
        <v/>
      </c>
      <c r="AM133" s="78" t="str">
        <f t="shared" si="38"/>
        <v/>
      </c>
    </row>
    <row r="134" spans="2:39" ht="13.5" thickBot="1">
      <c r="B134" s="86">
        <v>44266</v>
      </c>
      <c r="C134" s="85">
        <f>'E+ PSUI Customer Load'!C134+'PSUI Customer Gen'!C134</f>
        <v>1094.6600000000001</v>
      </c>
      <c r="D134" s="85">
        <f>'E+ PSUI Customer Load'!D134+'PSUI Customer Gen'!D134</f>
        <v>1071.49</v>
      </c>
      <c r="E134" s="85">
        <f>'E+ PSUI Customer Load'!E134+'PSUI Customer Gen'!E134</f>
        <v>1062.04</v>
      </c>
      <c r="F134" s="85">
        <f>'E+ PSUI Customer Load'!F134+'PSUI Customer Gen'!F134</f>
        <v>1065.02</v>
      </c>
      <c r="G134" s="85">
        <f>'E+ PSUI Customer Load'!G134+'PSUI Customer Gen'!G134</f>
        <v>1081.57</v>
      </c>
      <c r="H134" s="85">
        <f>'E+ PSUI Customer Load'!H134+'PSUI Customer Gen'!H134</f>
        <v>1101.98</v>
      </c>
      <c r="I134" s="85">
        <f>'E+ PSUI Customer Load'!I134+'PSUI Customer Gen'!I134</f>
        <v>1170.02</v>
      </c>
      <c r="J134" s="85">
        <f>'E+ PSUI Customer Load'!J134+'PSUI Customer Gen'!J134</f>
        <v>1240.0899999999999</v>
      </c>
      <c r="K134" s="85">
        <f>'E+ PSUI Customer Load'!K134+'PSUI Customer Gen'!K134</f>
        <v>1291.01</v>
      </c>
      <c r="L134" s="85">
        <f>'E+ PSUI Customer Load'!L134+'PSUI Customer Gen'!L134</f>
        <v>1275.79</v>
      </c>
      <c r="M134" s="85">
        <f>'E+ PSUI Customer Load'!M134+'PSUI Customer Gen'!M134</f>
        <v>1318.56</v>
      </c>
      <c r="N134" s="85">
        <f>'E+ PSUI Customer Load'!N134+'PSUI Customer Gen'!N134</f>
        <v>1332.35</v>
      </c>
      <c r="O134" s="85">
        <f>'E+ PSUI Customer Load'!O134+'PSUI Customer Gen'!O134</f>
        <v>1323.25</v>
      </c>
      <c r="P134" s="85">
        <f>'E+ PSUI Customer Load'!P134+'PSUI Customer Gen'!P134</f>
        <v>1325.42</v>
      </c>
      <c r="Q134" s="85">
        <f>'E+ PSUI Customer Load'!Q134+'PSUI Customer Gen'!Q134</f>
        <v>1295</v>
      </c>
      <c r="R134" s="85">
        <f>'E+ PSUI Customer Load'!R134+'PSUI Customer Gen'!R134</f>
        <v>1311.77</v>
      </c>
      <c r="S134" s="85">
        <f>'E+ PSUI Customer Load'!S134+'PSUI Customer Gen'!S134</f>
        <v>1261.01</v>
      </c>
      <c r="T134" s="85">
        <f>'E+ PSUI Customer Load'!T134+'PSUI Customer Gen'!T134</f>
        <v>1222.3800000000001</v>
      </c>
      <c r="U134" s="85">
        <f>'E+ PSUI Customer Load'!U134+'PSUI Customer Gen'!U134</f>
        <v>1215.5899999999999</v>
      </c>
      <c r="V134" s="85">
        <f>'E+ PSUI Customer Load'!V134+'PSUI Customer Gen'!V134</f>
        <v>1172.22</v>
      </c>
      <c r="W134" s="85">
        <f>'E+ PSUI Customer Load'!W134+'PSUI Customer Gen'!W134</f>
        <v>1153.95</v>
      </c>
      <c r="X134" s="85">
        <f>'E+ PSUI Customer Load'!X134+'PSUI Customer Gen'!X134</f>
        <v>1150.77</v>
      </c>
      <c r="Y134" s="85">
        <f>'E+ PSUI Customer Load'!Y134+'PSUI Customer Gen'!Y134</f>
        <v>1133.06</v>
      </c>
      <c r="Z134" s="85">
        <f>'E+ PSUI Customer Load'!Z134+'PSUI Customer Gen'!Z134</f>
        <v>1135.58</v>
      </c>
      <c r="AA134" s="93">
        <f t="shared" si="26"/>
        <v>1332.35</v>
      </c>
      <c r="AB134" s="84">
        <f t="shared" si="27"/>
        <v>2021</v>
      </c>
      <c r="AC134" s="83">
        <f t="shared" si="28"/>
        <v>3</v>
      </c>
      <c r="AD134" s="83" t="str">
        <f t="shared" si="29"/>
        <v/>
      </c>
      <c r="AE134" s="83" t="str">
        <f t="shared" si="30"/>
        <v/>
      </c>
      <c r="AF134" s="81">
        <f t="shared" si="31"/>
        <v>1332.35</v>
      </c>
      <c r="AG134" s="82" t="str">
        <f t="shared" si="32"/>
        <v>12:00</v>
      </c>
      <c r="AH134" s="81">
        <f t="shared" si="33"/>
        <v>30136.93</v>
      </c>
      <c r="AI134" s="80" t="str">
        <f t="shared" si="34"/>
        <v/>
      </c>
      <c r="AJ134" s="80" t="str">
        <f t="shared" si="35"/>
        <v/>
      </c>
      <c r="AK134" s="80" t="str">
        <f t="shared" si="36"/>
        <v/>
      </c>
      <c r="AL134" s="79" t="str">
        <f t="shared" si="37"/>
        <v/>
      </c>
      <c r="AM134" s="78" t="str">
        <f t="shared" si="38"/>
        <v/>
      </c>
    </row>
    <row r="135" spans="2:39" ht="13.5" thickBot="1">
      <c r="B135" s="86">
        <v>44267</v>
      </c>
      <c r="C135" s="85">
        <f>'E+ PSUI Customer Load'!C135+'PSUI Customer Gen'!C135</f>
        <v>1139.71</v>
      </c>
      <c r="D135" s="85">
        <f>'E+ PSUI Customer Load'!D135+'PSUI Customer Gen'!D135</f>
        <v>1131.3800000000001</v>
      </c>
      <c r="E135" s="85">
        <f>'E+ PSUI Customer Load'!E135+'PSUI Customer Gen'!E135</f>
        <v>1122.6300000000001</v>
      </c>
      <c r="F135" s="85">
        <f>'E+ PSUI Customer Load'!F135+'PSUI Customer Gen'!F135</f>
        <v>1124.24</v>
      </c>
      <c r="G135" s="85">
        <f>'E+ PSUI Customer Load'!G135+'PSUI Customer Gen'!G135</f>
        <v>1128.8599999999999</v>
      </c>
      <c r="H135" s="85">
        <f>'E+ PSUI Customer Load'!H135+'PSUI Customer Gen'!H135</f>
        <v>1156.82</v>
      </c>
      <c r="I135" s="85">
        <f>'E+ PSUI Customer Load'!I135+'PSUI Customer Gen'!I135</f>
        <v>1207.01</v>
      </c>
      <c r="J135" s="85">
        <f>'E+ PSUI Customer Load'!J135+'PSUI Customer Gen'!J135</f>
        <v>1306.76</v>
      </c>
      <c r="K135" s="85">
        <f>'E+ PSUI Customer Load'!K135+'PSUI Customer Gen'!K135</f>
        <v>1339</v>
      </c>
      <c r="L135" s="85">
        <f>'E+ PSUI Customer Load'!L135+'PSUI Customer Gen'!L135</f>
        <v>1299.02</v>
      </c>
      <c r="M135" s="85">
        <f>'E+ PSUI Customer Load'!M135+'PSUI Customer Gen'!M135</f>
        <v>1371.69</v>
      </c>
      <c r="N135" s="85">
        <f>'E+ PSUI Customer Load'!N135+'PSUI Customer Gen'!N135</f>
        <v>1401.61</v>
      </c>
      <c r="O135" s="85">
        <f>'E+ PSUI Customer Load'!O135+'PSUI Customer Gen'!O135</f>
        <v>1368.19</v>
      </c>
      <c r="P135" s="85">
        <f>'E+ PSUI Customer Load'!P135+'PSUI Customer Gen'!P135</f>
        <v>1363.18</v>
      </c>
      <c r="Q135" s="85">
        <f>'E+ PSUI Customer Load'!Q135+'PSUI Customer Gen'!Q135</f>
        <v>1335.99</v>
      </c>
      <c r="R135" s="85">
        <f>'E+ PSUI Customer Load'!R135+'PSUI Customer Gen'!R135</f>
        <v>1324.23</v>
      </c>
      <c r="S135" s="85">
        <f>'E+ PSUI Customer Load'!S135+'PSUI Customer Gen'!S135</f>
        <v>1295.49</v>
      </c>
      <c r="T135" s="85">
        <f>'E+ PSUI Customer Load'!T135+'PSUI Customer Gen'!T135</f>
        <v>1257.6199999999999</v>
      </c>
      <c r="U135" s="85">
        <f>'E+ PSUI Customer Load'!U135+'PSUI Customer Gen'!U135</f>
        <v>1236.94</v>
      </c>
      <c r="V135" s="85">
        <f>'E+ PSUI Customer Load'!V135+'PSUI Customer Gen'!V135</f>
        <v>1219.82</v>
      </c>
      <c r="W135" s="85">
        <f>'E+ PSUI Customer Load'!W135+'PSUI Customer Gen'!W135</f>
        <v>1227.31</v>
      </c>
      <c r="X135" s="85">
        <f>'E+ PSUI Customer Load'!X135+'PSUI Customer Gen'!X135</f>
        <v>1214.5</v>
      </c>
      <c r="Y135" s="85">
        <f>'E+ PSUI Customer Load'!Y135+'PSUI Customer Gen'!Y135</f>
        <v>1205.8900000000001</v>
      </c>
      <c r="Z135" s="85">
        <f>'E+ PSUI Customer Load'!Z135+'PSUI Customer Gen'!Z135</f>
        <v>1174.95</v>
      </c>
      <c r="AA135" s="93">
        <f t="shared" si="26"/>
        <v>1401.61</v>
      </c>
      <c r="AB135" s="84">
        <f t="shared" si="27"/>
        <v>2021</v>
      </c>
      <c r="AC135" s="83">
        <f t="shared" si="28"/>
        <v>3</v>
      </c>
      <c r="AD135" s="83" t="str">
        <f t="shared" si="29"/>
        <v/>
      </c>
      <c r="AE135" s="83" t="str">
        <f t="shared" si="30"/>
        <v/>
      </c>
      <c r="AF135" s="81">
        <f t="shared" si="31"/>
        <v>1401.61</v>
      </c>
      <c r="AG135" s="82" t="str">
        <f t="shared" si="32"/>
        <v>12:00</v>
      </c>
      <c r="AH135" s="81">
        <f t="shared" si="33"/>
        <v>31354.450000000004</v>
      </c>
      <c r="AI135" s="80" t="str">
        <f t="shared" si="34"/>
        <v/>
      </c>
      <c r="AJ135" s="80" t="str">
        <f t="shared" si="35"/>
        <v/>
      </c>
      <c r="AK135" s="80" t="str">
        <f t="shared" si="36"/>
        <v/>
      </c>
      <c r="AL135" s="79" t="str">
        <f t="shared" si="37"/>
        <v/>
      </c>
      <c r="AM135" s="78" t="str">
        <f t="shared" si="38"/>
        <v/>
      </c>
    </row>
    <row r="136" spans="2:39" ht="13.5" thickBot="1">
      <c r="B136" s="86">
        <v>44268</v>
      </c>
      <c r="C136" s="85">
        <f>'E+ PSUI Customer Load'!C136+'PSUI Customer Gen'!C136</f>
        <v>1168.0899999999999</v>
      </c>
      <c r="D136" s="85">
        <f>'E+ PSUI Customer Load'!D136+'PSUI Customer Gen'!D136</f>
        <v>1158.54</v>
      </c>
      <c r="E136" s="85">
        <f>'E+ PSUI Customer Load'!E136+'PSUI Customer Gen'!E136</f>
        <v>1152.8</v>
      </c>
      <c r="F136" s="85">
        <f>'E+ PSUI Customer Load'!F136+'PSUI Customer Gen'!F136</f>
        <v>1158.19</v>
      </c>
      <c r="G136" s="85">
        <f>'E+ PSUI Customer Load'!G136+'PSUI Customer Gen'!G136</f>
        <v>1153.92</v>
      </c>
      <c r="H136" s="85">
        <f>'E+ PSUI Customer Load'!H136+'PSUI Customer Gen'!H136</f>
        <v>1161.1300000000001</v>
      </c>
      <c r="I136" s="85">
        <f>'E+ PSUI Customer Load'!I136+'PSUI Customer Gen'!I136</f>
        <v>1183.8800000000001</v>
      </c>
      <c r="J136" s="85">
        <f>'E+ PSUI Customer Load'!J136+'PSUI Customer Gen'!J136</f>
        <v>1229.83</v>
      </c>
      <c r="K136" s="85">
        <f>'E+ PSUI Customer Load'!K136+'PSUI Customer Gen'!K136</f>
        <v>1251.46</v>
      </c>
      <c r="L136" s="85">
        <f>'E+ PSUI Customer Load'!L136+'PSUI Customer Gen'!L136</f>
        <v>1215.8</v>
      </c>
      <c r="M136" s="85">
        <f>'E+ PSUI Customer Load'!M136+'PSUI Customer Gen'!M136</f>
        <v>1243.0999999999999</v>
      </c>
      <c r="N136" s="85">
        <f>'E+ PSUI Customer Load'!N136+'PSUI Customer Gen'!N136</f>
        <v>1241</v>
      </c>
      <c r="O136" s="85">
        <f>'E+ PSUI Customer Load'!O136+'PSUI Customer Gen'!O136</f>
        <v>1214.8900000000001</v>
      </c>
      <c r="P136" s="85">
        <f>'E+ PSUI Customer Load'!P136+'PSUI Customer Gen'!P136</f>
        <v>1210.55</v>
      </c>
      <c r="Q136" s="85">
        <f>'E+ PSUI Customer Load'!Q136+'PSUI Customer Gen'!Q136</f>
        <v>1181.8499999999999</v>
      </c>
      <c r="R136" s="85">
        <f>'E+ PSUI Customer Load'!R136+'PSUI Customer Gen'!R136</f>
        <v>1180.06</v>
      </c>
      <c r="S136" s="85">
        <f>'E+ PSUI Customer Load'!S136+'PSUI Customer Gen'!S136</f>
        <v>1159.55</v>
      </c>
      <c r="T136" s="85">
        <f>'E+ PSUI Customer Load'!T136+'PSUI Customer Gen'!T136</f>
        <v>1137.78</v>
      </c>
      <c r="U136" s="85">
        <f>'E+ PSUI Customer Load'!U136+'PSUI Customer Gen'!U136</f>
        <v>1163.8599999999999</v>
      </c>
      <c r="V136" s="85">
        <f>'E+ PSUI Customer Load'!V136+'PSUI Customer Gen'!V136</f>
        <v>1154.76</v>
      </c>
      <c r="W136" s="85">
        <f>'E+ PSUI Customer Load'!W136+'PSUI Customer Gen'!W136</f>
        <v>1155.8399999999999</v>
      </c>
      <c r="X136" s="85">
        <f>'E+ PSUI Customer Load'!X136+'PSUI Customer Gen'!X136</f>
        <v>1165.54</v>
      </c>
      <c r="Y136" s="85">
        <f>'E+ PSUI Customer Load'!Y136+'PSUI Customer Gen'!Y136</f>
        <v>1125.04</v>
      </c>
      <c r="Z136" s="85">
        <f>'E+ PSUI Customer Load'!Z136+'PSUI Customer Gen'!Z136</f>
        <v>1121.23</v>
      </c>
      <c r="AA136" s="93">
        <f t="shared" si="26"/>
        <v>1251.46</v>
      </c>
      <c r="AB136" s="84">
        <f t="shared" si="27"/>
        <v>2021</v>
      </c>
      <c r="AC136" s="83">
        <f t="shared" si="28"/>
        <v>3</v>
      </c>
      <c r="AD136" s="83" t="str">
        <f t="shared" si="29"/>
        <v/>
      </c>
      <c r="AE136" s="83" t="str">
        <f t="shared" si="30"/>
        <v/>
      </c>
      <c r="AF136" s="81">
        <f t="shared" si="31"/>
        <v>1251.46</v>
      </c>
      <c r="AG136" s="82" t="str">
        <f t="shared" si="32"/>
        <v>9:00</v>
      </c>
      <c r="AH136" s="81">
        <f t="shared" si="33"/>
        <v>29540.149999999998</v>
      </c>
      <c r="AI136" s="80" t="str">
        <f t="shared" si="34"/>
        <v/>
      </c>
      <c r="AJ136" s="80" t="str">
        <f t="shared" si="35"/>
        <v/>
      </c>
      <c r="AK136" s="80" t="str">
        <f t="shared" si="36"/>
        <v/>
      </c>
      <c r="AL136" s="79" t="str">
        <f t="shared" si="37"/>
        <v/>
      </c>
      <c r="AM136" s="78" t="str">
        <f t="shared" si="38"/>
        <v/>
      </c>
    </row>
    <row r="137" spans="2:39" ht="13.5" thickBot="1">
      <c r="B137" s="86">
        <v>44269</v>
      </c>
      <c r="C137" s="85">
        <f>'E+ PSUI Customer Load'!C137+'PSUI Customer Gen'!C137</f>
        <v>1116.75</v>
      </c>
      <c r="D137" s="85">
        <f>'E+ PSUI Customer Load'!D137+'PSUI Customer Gen'!D137</f>
        <v>1095.6099999999999</v>
      </c>
      <c r="E137" s="85">
        <f>'E+ PSUI Customer Load'!E137+'PSUI Customer Gen'!E137</f>
        <v>1094</v>
      </c>
      <c r="F137" s="85">
        <f>'E+ PSUI Customer Load'!F137+'PSUI Customer Gen'!F137</f>
        <v>1095.53</v>
      </c>
      <c r="G137" s="85">
        <f>'E+ PSUI Customer Load'!G137+'PSUI Customer Gen'!G137</f>
        <v>1110.55</v>
      </c>
      <c r="H137" s="85">
        <f>'E+ PSUI Customer Load'!H137+'PSUI Customer Gen'!H137</f>
        <v>1139.67</v>
      </c>
      <c r="I137" s="85">
        <f>'E+ PSUI Customer Load'!I137+'PSUI Customer Gen'!I137</f>
        <v>1218.07</v>
      </c>
      <c r="J137" s="85">
        <f>'E+ PSUI Customer Load'!J137+'PSUI Customer Gen'!J137</f>
        <v>1216.3599999999999</v>
      </c>
      <c r="K137" s="85">
        <f>'E+ PSUI Customer Load'!K137+'PSUI Customer Gen'!K137</f>
        <v>1190.3900000000001</v>
      </c>
      <c r="L137" s="85">
        <f>'E+ PSUI Customer Load'!L137+'PSUI Customer Gen'!L137</f>
        <v>1225.95</v>
      </c>
      <c r="M137" s="85">
        <f>'E+ PSUI Customer Load'!M137+'PSUI Customer Gen'!M137</f>
        <v>1234.56</v>
      </c>
      <c r="N137" s="85">
        <f>'E+ PSUI Customer Load'!N137+'PSUI Customer Gen'!N137</f>
        <v>1199.28</v>
      </c>
      <c r="O137" s="85">
        <f>'E+ PSUI Customer Load'!O137+'PSUI Customer Gen'!O137</f>
        <v>1197.04</v>
      </c>
      <c r="P137" s="85">
        <f>'E+ PSUI Customer Load'!P137+'PSUI Customer Gen'!P137</f>
        <v>1184.26</v>
      </c>
      <c r="Q137" s="85">
        <f>'E+ PSUI Customer Load'!Q137+'PSUI Customer Gen'!Q137</f>
        <v>1173.3399999999999</v>
      </c>
      <c r="R137" s="85">
        <f>'E+ PSUI Customer Load'!R137+'PSUI Customer Gen'!R137</f>
        <v>1177.1199999999999</v>
      </c>
      <c r="S137" s="85">
        <f>'E+ PSUI Customer Load'!S137+'PSUI Customer Gen'!S137</f>
        <v>1160.43</v>
      </c>
      <c r="T137" s="85">
        <f>'E+ PSUI Customer Load'!T137+'PSUI Customer Gen'!T137</f>
        <v>1159.02</v>
      </c>
      <c r="U137" s="85">
        <f>'E+ PSUI Customer Load'!U137+'PSUI Customer Gen'!U137</f>
        <v>1158.4000000000001</v>
      </c>
      <c r="V137" s="85">
        <f>'E+ PSUI Customer Load'!V137+'PSUI Customer Gen'!V137</f>
        <v>1161.23</v>
      </c>
      <c r="W137" s="85">
        <f>'E+ PSUI Customer Load'!W137+'PSUI Customer Gen'!W137</f>
        <v>1160.01</v>
      </c>
      <c r="X137" s="85">
        <f>'E+ PSUI Customer Load'!X137+'PSUI Customer Gen'!X137</f>
        <v>1166.55</v>
      </c>
      <c r="Y137" s="85">
        <f>'E+ PSUI Customer Load'!Y137+'PSUI Customer Gen'!Y137</f>
        <v>1179.1199999999999</v>
      </c>
      <c r="Z137" s="85">
        <f>'E+ PSUI Customer Load'!Z137+'PSUI Customer Gen'!Z137</f>
        <v>1181.29</v>
      </c>
      <c r="AA137" s="93">
        <f t="shared" si="26"/>
        <v>1234.56</v>
      </c>
      <c r="AB137" s="84">
        <f t="shared" si="27"/>
        <v>2021</v>
      </c>
      <c r="AC137" s="83">
        <f t="shared" si="28"/>
        <v>3</v>
      </c>
      <c r="AD137" s="83" t="str">
        <f t="shared" si="29"/>
        <v/>
      </c>
      <c r="AE137" s="83" t="str">
        <f t="shared" si="30"/>
        <v/>
      </c>
      <c r="AF137" s="81">
        <f t="shared" si="31"/>
        <v>1234.56</v>
      </c>
      <c r="AG137" s="82" t="str">
        <f t="shared" si="32"/>
        <v>11:00</v>
      </c>
      <c r="AH137" s="81">
        <f t="shared" si="33"/>
        <v>29229.089999999997</v>
      </c>
      <c r="AI137" s="80" t="str">
        <f t="shared" si="34"/>
        <v/>
      </c>
      <c r="AJ137" s="80" t="str">
        <f t="shared" si="35"/>
        <v/>
      </c>
      <c r="AK137" s="80" t="str">
        <f t="shared" si="36"/>
        <v/>
      </c>
      <c r="AL137" s="79" t="str">
        <f t="shared" si="37"/>
        <v/>
      </c>
      <c r="AM137" s="78" t="str">
        <f t="shared" si="38"/>
        <v/>
      </c>
    </row>
    <row r="138" spans="2:39" ht="13.5" thickBot="1">
      <c r="B138" s="86">
        <v>44270</v>
      </c>
      <c r="C138" s="85">
        <f>'E+ PSUI Customer Load'!C138+'PSUI Customer Gen'!C138</f>
        <v>1183.6300000000001</v>
      </c>
      <c r="D138" s="85">
        <f>'E+ PSUI Customer Load'!D138+'PSUI Customer Gen'!D138</f>
        <v>1184.3</v>
      </c>
      <c r="E138" s="85">
        <f>'E+ PSUI Customer Load'!E138+'PSUI Customer Gen'!E138</f>
        <v>1178.31</v>
      </c>
      <c r="F138" s="85">
        <f>'E+ PSUI Customer Load'!F138+'PSUI Customer Gen'!F138</f>
        <v>1211.7</v>
      </c>
      <c r="G138" s="85">
        <f>'E+ PSUI Customer Load'!G138+'PSUI Customer Gen'!G138</f>
        <v>1224.58</v>
      </c>
      <c r="H138" s="85">
        <f>'E+ PSUI Customer Load'!H138+'PSUI Customer Gen'!H138</f>
        <v>1288.1099999999999</v>
      </c>
      <c r="I138" s="85">
        <f>'E+ PSUI Customer Load'!I138+'PSUI Customer Gen'!I138</f>
        <v>1369.24</v>
      </c>
      <c r="J138" s="85">
        <f>'E+ PSUI Customer Load'!J138+'PSUI Customer Gen'!J138</f>
        <v>1425.66</v>
      </c>
      <c r="K138" s="85">
        <f>'E+ PSUI Customer Load'!K138+'PSUI Customer Gen'!K138</f>
        <v>1416.59</v>
      </c>
      <c r="L138" s="85">
        <f>'E+ PSUI Customer Load'!L138+'PSUI Customer Gen'!L138</f>
        <v>1445.04</v>
      </c>
      <c r="M138" s="85">
        <f>'E+ PSUI Customer Load'!M138+'PSUI Customer Gen'!M138</f>
        <v>1460.97</v>
      </c>
      <c r="N138" s="85">
        <f>'E+ PSUI Customer Load'!N138+'PSUI Customer Gen'!N138</f>
        <v>1409.59</v>
      </c>
      <c r="O138" s="85">
        <f>'E+ PSUI Customer Load'!O138+'PSUI Customer Gen'!O138</f>
        <v>1412.91</v>
      </c>
      <c r="P138" s="85">
        <f>'E+ PSUI Customer Load'!P138+'PSUI Customer Gen'!P138</f>
        <v>1373.12</v>
      </c>
      <c r="Q138" s="85">
        <f>'E+ PSUI Customer Load'!Q138+'PSUI Customer Gen'!Q138</f>
        <v>1354.08</v>
      </c>
      <c r="R138" s="85">
        <f>'E+ PSUI Customer Load'!R138+'PSUI Customer Gen'!R138</f>
        <v>1320.34</v>
      </c>
      <c r="S138" s="85">
        <f>'E+ PSUI Customer Load'!S138+'PSUI Customer Gen'!S138</f>
        <v>1250.24</v>
      </c>
      <c r="T138" s="85">
        <f>'E+ PSUI Customer Load'!T138+'PSUI Customer Gen'!T138</f>
        <v>1232.42</v>
      </c>
      <c r="U138" s="85">
        <f>'E+ PSUI Customer Load'!U138+'PSUI Customer Gen'!U138</f>
        <v>1219.3</v>
      </c>
      <c r="V138" s="85">
        <f>'E+ PSUI Customer Load'!V138+'PSUI Customer Gen'!V138</f>
        <v>1228.92</v>
      </c>
      <c r="W138" s="85">
        <f>'E+ PSUI Customer Load'!W138+'PSUI Customer Gen'!W138</f>
        <v>1224.97</v>
      </c>
      <c r="X138" s="85">
        <f>'E+ PSUI Customer Load'!X138+'PSUI Customer Gen'!X138</f>
        <v>1208.3800000000001</v>
      </c>
      <c r="Y138" s="85">
        <f>'E+ PSUI Customer Load'!Y138+'PSUI Customer Gen'!Y138</f>
        <v>1184.22</v>
      </c>
      <c r="Z138" s="85">
        <f>'E+ PSUI Customer Load'!Z138+'PSUI Customer Gen'!Z138</f>
        <v>1168.0899999999999</v>
      </c>
      <c r="AA138" s="93">
        <f t="shared" si="26"/>
        <v>1460.97</v>
      </c>
      <c r="AB138" s="84">
        <f t="shared" si="27"/>
        <v>2021</v>
      </c>
      <c r="AC138" s="83">
        <f t="shared" si="28"/>
        <v>3</v>
      </c>
      <c r="AD138" s="83" t="str">
        <f t="shared" si="29"/>
        <v/>
      </c>
      <c r="AE138" s="83" t="str">
        <f t="shared" si="30"/>
        <v/>
      </c>
      <c r="AF138" s="81">
        <f t="shared" si="31"/>
        <v>1460.97</v>
      </c>
      <c r="AG138" s="82" t="str">
        <f t="shared" si="32"/>
        <v>11:00</v>
      </c>
      <c r="AH138" s="81">
        <f t="shared" si="33"/>
        <v>32435.680000000008</v>
      </c>
      <c r="AI138" s="80" t="str">
        <f t="shared" si="34"/>
        <v/>
      </c>
      <c r="AJ138" s="80" t="str">
        <f t="shared" si="35"/>
        <v/>
      </c>
      <c r="AK138" s="80" t="str">
        <f t="shared" si="36"/>
        <v/>
      </c>
      <c r="AL138" s="79" t="str">
        <f t="shared" si="37"/>
        <v/>
      </c>
      <c r="AM138" s="78" t="str">
        <f t="shared" si="38"/>
        <v/>
      </c>
    </row>
    <row r="139" spans="2:39" ht="13.5" thickBot="1">
      <c r="B139" s="86">
        <v>44271</v>
      </c>
      <c r="C139" s="85">
        <f>'E+ PSUI Customer Load'!C139+'PSUI Customer Gen'!C139</f>
        <v>1169.07</v>
      </c>
      <c r="D139" s="85">
        <f>'E+ PSUI Customer Load'!D139+'PSUI Customer Gen'!D139</f>
        <v>1167.81</v>
      </c>
      <c r="E139" s="85">
        <f>'E+ PSUI Customer Load'!E139+'PSUI Customer Gen'!E139</f>
        <v>1169.8800000000001</v>
      </c>
      <c r="F139" s="85">
        <f>'E+ PSUI Customer Load'!F139+'PSUI Customer Gen'!F139</f>
        <v>1189.72</v>
      </c>
      <c r="G139" s="85">
        <f>'E+ PSUI Customer Load'!G139+'PSUI Customer Gen'!G139</f>
        <v>1186.43</v>
      </c>
      <c r="H139" s="85">
        <f>'E+ PSUI Customer Load'!H139+'PSUI Customer Gen'!H139</f>
        <v>1256.47</v>
      </c>
      <c r="I139" s="85">
        <f>'E+ PSUI Customer Load'!I139+'PSUI Customer Gen'!I139</f>
        <v>1359.47</v>
      </c>
      <c r="J139" s="85">
        <f>'E+ PSUI Customer Load'!J139+'PSUI Customer Gen'!J139</f>
        <v>1380.12</v>
      </c>
      <c r="K139" s="85">
        <f>'E+ PSUI Customer Load'!K139+'PSUI Customer Gen'!K139</f>
        <v>1382.43</v>
      </c>
      <c r="L139" s="85">
        <f>'E+ PSUI Customer Load'!L139+'PSUI Customer Gen'!L139</f>
        <v>1428.7</v>
      </c>
      <c r="M139" s="85">
        <f>'E+ PSUI Customer Load'!M139+'PSUI Customer Gen'!M139</f>
        <v>1430.07</v>
      </c>
      <c r="N139" s="85">
        <f>'E+ PSUI Customer Load'!N139+'PSUI Customer Gen'!N139</f>
        <v>1385.02</v>
      </c>
      <c r="O139" s="85">
        <f>'E+ PSUI Customer Load'!O139+'PSUI Customer Gen'!O139</f>
        <v>1386.49</v>
      </c>
      <c r="P139" s="85">
        <f>'E+ PSUI Customer Load'!P139+'PSUI Customer Gen'!P139</f>
        <v>1360.91</v>
      </c>
      <c r="Q139" s="85">
        <f>'E+ PSUI Customer Load'!Q139+'PSUI Customer Gen'!Q139</f>
        <v>1349.29</v>
      </c>
      <c r="R139" s="85">
        <f>'E+ PSUI Customer Load'!R139+'PSUI Customer Gen'!R139</f>
        <v>1330.67</v>
      </c>
      <c r="S139" s="85">
        <f>'E+ PSUI Customer Load'!S139+'PSUI Customer Gen'!S139</f>
        <v>1258.3599999999999</v>
      </c>
      <c r="T139" s="85">
        <f>'E+ PSUI Customer Load'!T139+'PSUI Customer Gen'!T139</f>
        <v>1242.8900000000001</v>
      </c>
      <c r="U139" s="85">
        <f>'E+ PSUI Customer Load'!U139+'PSUI Customer Gen'!U139</f>
        <v>1209.1500000000001</v>
      </c>
      <c r="V139" s="85">
        <f>'E+ PSUI Customer Load'!V139+'PSUI Customer Gen'!V139</f>
        <v>1200.4000000000001</v>
      </c>
      <c r="W139" s="85">
        <f>'E+ PSUI Customer Load'!W139+'PSUI Customer Gen'!W139</f>
        <v>1202.3599999999999</v>
      </c>
      <c r="X139" s="85">
        <f>'E+ PSUI Customer Load'!X139+'PSUI Customer Gen'!X139</f>
        <v>1174.81</v>
      </c>
      <c r="Y139" s="85">
        <f>'E+ PSUI Customer Load'!Y139+'PSUI Customer Gen'!Y139</f>
        <v>1153.29</v>
      </c>
      <c r="Z139" s="85">
        <f>'E+ PSUI Customer Load'!Z139+'PSUI Customer Gen'!Z139</f>
        <v>1158.6099999999999</v>
      </c>
      <c r="AA139" s="93">
        <f t="shared" si="26"/>
        <v>1430.07</v>
      </c>
      <c r="AB139" s="84">
        <f t="shared" si="27"/>
        <v>2021</v>
      </c>
      <c r="AC139" s="83">
        <f t="shared" si="28"/>
        <v>3</v>
      </c>
      <c r="AD139" s="83" t="str">
        <f t="shared" si="29"/>
        <v/>
      </c>
      <c r="AE139" s="83" t="str">
        <f t="shared" si="30"/>
        <v/>
      </c>
      <c r="AF139" s="81">
        <f t="shared" si="31"/>
        <v>1430.07</v>
      </c>
      <c r="AG139" s="82" t="str">
        <f t="shared" si="32"/>
        <v>11:00</v>
      </c>
      <c r="AH139" s="81">
        <f t="shared" si="33"/>
        <v>31962.490000000009</v>
      </c>
      <c r="AI139" s="80" t="str">
        <f t="shared" si="34"/>
        <v/>
      </c>
      <c r="AJ139" s="80" t="str">
        <f t="shared" si="35"/>
        <v/>
      </c>
      <c r="AK139" s="80" t="str">
        <f t="shared" si="36"/>
        <v/>
      </c>
      <c r="AL139" s="79" t="str">
        <f t="shared" si="37"/>
        <v/>
      </c>
      <c r="AM139" s="78" t="str">
        <f t="shared" si="38"/>
        <v/>
      </c>
    </row>
    <row r="140" spans="2:39" ht="13.5" thickBot="1">
      <c r="B140" s="86">
        <v>44272</v>
      </c>
      <c r="C140" s="85">
        <f>'E+ PSUI Customer Load'!C140+'PSUI Customer Gen'!C140</f>
        <v>1154.8599999999999</v>
      </c>
      <c r="D140" s="85">
        <f>'E+ PSUI Customer Load'!D140+'PSUI Customer Gen'!D140</f>
        <v>1141.49</v>
      </c>
      <c r="E140" s="85">
        <f>'E+ PSUI Customer Load'!E140+'PSUI Customer Gen'!E140</f>
        <v>1138.97</v>
      </c>
      <c r="F140" s="85">
        <f>'E+ PSUI Customer Load'!F140+'PSUI Customer Gen'!F140</f>
        <v>1148.95</v>
      </c>
      <c r="G140" s="85">
        <f>'E+ PSUI Customer Load'!G140+'PSUI Customer Gen'!G140</f>
        <v>1161.93</v>
      </c>
      <c r="H140" s="85">
        <f>'E+ PSUI Customer Load'!H140+'PSUI Customer Gen'!H140</f>
        <v>1224.4100000000001</v>
      </c>
      <c r="I140" s="85">
        <f>'E+ PSUI Customer Load'!I140+'PSUI Customer Gen'!I140</f>
        <v>1320.69</v>
      </c>
      <c r="J140" s="85">
        <f>'E+ PSUI Customer Load'!J140+'PSUI Customer Gen'!J140</f>
        <v>1379.63</v>
      </c>
      <c r="K140" s="85">
        <f>'E+ PSUI Customer Load'!K140+'PSUI Customer Gen'!K140</f>
        <v>1371.72</v>
      </c>
      <c r="L140" s="85">
        <f>'E+ PSUI Customer Load'!L140+'PSUI Customer Gen'!L140</f>
        <v>1390.45</v>
      </c>
      <c r="M140" s="85">
        <f>'E+ PSUI Customer Load'!M140+'PSUI Customer Gen'!M140</f>
        <v>1393.14</v>
      </c>
      <c r="N140" s="85">
        <f>'E+ PSUI Customer Load'!N140+'PSUI Customer Gen'!N140</f>
        <v>1337.42</v>
      </c>
      <c r="O140" s="85">
        <f>'E+ PSUI Customer Load'!O140+'PSUI Customer Gen'!O140</f>
        <v>1338.05</v>
      </c>
      <c r="P140" s="85">
        <f>'E+ PSUI Customer Load'!P140+'PSUI Customer Gen'!P140</f>
        <v>1315.79</v>
      </c>
      <c r="Q140" s="85">
        <f>'E+ PSUI Customer Load'!Q140+'PSUI Customer Gen'!Q140</f>
        <v>1325.66</v>
      </c>
      <c r="R140" s="85">
        <f>'E+ PSUI Customer Load'!R140+'PSUI Customer Gen'!R140</f>
        <v>1265.5</v>
      </c>
      <c r="S140" s="85">
        <f>'E+ PSUI Customer Load'!S140+'PSUI Customer Gen'!S140</f>
        <v>1218.04</v>
      </c>
      <c r="T140" s="85">
        <f>'E+ PSUI Customer Load'!T140+'PSUI Customer Gen'!T140</f>
        <v>1169.8</v>
      </c>
      <c r="U140" s="85">
        <f>'E+ PSUI Customer Load'!U140+'PSUI Customer Gen'!U140</f>
        <v>1148.1400000000001</v>
      </c>
      <c r="V140" s="85">
        <f>'E+ PSUI Customer Load'!V140+'PSUI Customer Gen'!V140</f>
        <v>1121.1199999999999</v>
      </c>
      <c r="W140" s="85">
        <f>'E+ PSUI Customer Load'!W140+'PSUI Customer Gen'!W140</f>
        <v>1108.49</v>
      </c>
      <c r="X140" s="85">
        <f>'E+ PSUI Customer Load'!X140+'PSUI Customer Gen'!X140</f>
        <v>1106.3900000000001</v>
      </c>
      <c r="Y140" s="85">
        <f>'E+ PSUI Customer Load'!Y140+'PSUI Customer Gen'!Y140</f>
        <v>1101.98</v>
      </c>
      <c r="Z140" s="85">
        <f>'E+ PSUI Customer Load'!Z140+'PSUI Customer Gen'!Z140</f>
        <v>1090.46</v>
      </c>
      <c r="AA140" s="93">
        <f t="shared" si="26"/>
        <v>1393.14</v>
      </c>
      <c r="AB140" s="84">
        <f t="shared" si="27"/>
        <v>2021</v>
      </c>
      <c r="AC140" s="83">
        <f t="shared" si="28"/>
        <v>3</v>
      </c>
      <c r="AD140" s="83" t="str">
        <f t="shared" si="29"/>
        <v/>
      </c>
      <c r="AE140" s="83" t="str">
        <f t="shared" si="30"/>
        <v/>
      </c>
      <c r="AF140" s="81">
        <f t="shared" si="31"/>
        <v>1393.14</v>
      </c>
      <c r="AG140" s="82" t="str">
        <f t="shared" si="32"/>
        <v>11:00</v>
      </c>
      <c r="AH140" s="81">
        <f t="shared" si="33"/>
        <v>30866.219999999998</v>
      </c>
      <c r="AI140" s="80" t="str">
        <f t="shared" si="34"/>
        <v/>
      </c>
      <c r="AJ140" s="80" t="str">
        <f t="shared" si="35"/>
        <v/>
      </c>
      <c r="AK140" s="80" t="str">
        <f t="shared" si="36"/>
        <v/>
      </c>
      <c r="AL140" s="79" t="str">
        <f t="shared" si="37"/>
        <v/>
      </c>
      <c r="AM140" s="78" t="str">
        <f t="shared" si="38"/>
        <v/>
      </c>
    </row>
    <row r="141" spans="2:39" ht="13.5" thickBot="1">
      <c r="B141" s="86">
        <v>44273</v>
      </c>
      <c r="C141" s="85">
        <f>'E+ PSUI Customer Load'!C141+'PSUI Customer Gen'!C141</f>
        <v>1087.24</v>
      </c>
      <c r="D141" s="85">
        <f>'E+ PSUI Customer Load'!D141+'PSUI Customer Gen'!D141</f>
        <v>1078.95</v>
      </c>
      <c r="E141" s="85">
        <f>'E+ PSUI Customer Load'!E141+'PSUI Customer Gen'!E141</f>
        <v>1108.52</v>
      </c>
      <c r="F141" s="85">
        <f>'E+ PSUI Customer Load'!F141+'PSUI Customer Gen'!F141</f>
        <v>1117.83</v>
      </c>
      <c r="G141" s="85">
        <f>'E+ PSUI Customer Load'!G141+'PSUI Customer Gen'!G141</f>
        <v>1129.8699999999999</v>
      </c>
      <c r="H141" s="85">
        <f>'E+ PSUI Customer Load'!H141+'PSUI Customer Gen'!H141</f>
        <v>1207.68</v>
      </c>
      <c r="I141" s="85">
        <f>'E+ PSUI Customer Load'!I141+'PSUI Customer Gen'!I141</f>
        <v>1302.67</v>
      </c>
      <c r="J141" s="85">
        <f>'E+ PSUI Customer Load'!J141+'PSUI Customer Gen'!J141</f>
        <v>1356.15</v>
      </c>
      <c r="K141" s="85">
        <f>'E+ PSUI Customer Load'!K141+'PSUI Customer Gen'!K141</f>
        <v>1344.28</v>
      </c>
      <c r="L141" s="85">
        <f>'E+ PSUI Customer Load'!L141+'PSUI Customer Gen'!L141</f>
        <v>1367.87</v>
      </c>
      <c r="M141" s="85">
        <f>'E+ PSUI Customer Load'!M141+'PSUI Customer Gen'!M141</f>
        <v>1379.67</v>
      </c>
      <c r="N141" s="85">
        <f>'E+ PSUI Customer Load'!N141+'PSUI Customer Gen'!N141</f>
        <v>1355.48</v>
      </c>
      <c r="O141" s="85">
        <f>'E+ PSUI Customer Load'!O141+'PSUI Customer Gen'!O141</f>
        <v>1340.81</v>
      </c>
      <c r="P141" s="85">
        <f>'E+ PSUI Customer Load'!P141+'PSUI Customer Gen'!P141</f>
        <v>1341.69</v>
      </c>
      <c r="Q141" s="85">
        <f>'E+ PSUI Customer Load'!Q141+'PSUI Customer Gen'!Q141</f>
        <v>1330.7</v>
      </c>
      <c r="R141" s="85">
        <f>'E+ PSUI Customer Load'!R141+'PSUI Customer Gen'!R141</f>
        <v>1309.81</v>
      </c>
      <c r="S141" s="85">
        <f>'E+ PSUI Customer Load'!S141+'PSUI Customer Gen'!S141</f>
        <v>1251.1099999999999</v>
      </c>
      <c r="T141" s="85">
        <f>'E+ PSUI Customer Load'!T141+'PSUI Customer Gen'!T141</f>
        <v>1223.67</v>
      </c>
      <c r="U141" s="85">
        <f>'E+ PSUI Customer Load'!U141+'PSUI Customer Gen'!U141</f>
        <v>1201.27</v>
      </c>
      <c r="V141" s="85">
        <f>'E+ PSUI Customer Load'!V141+'PSUI Customer Gen'!V141</f>
        <v>1181.1099999999999</v>
      </c>
      <c r="W141" s="85">
        <f>'E+ PSUI Customer Load'!W141+'PSUI Customer Gen'!W141</f>
        <v>1160.18</v>
      </c>
      <c r="X141" s="85">
        <f>'E+ PSUI Customer Load'!X141+'PSUI Customer Gen'!X141</f>
        <v>1166.27</v>
      </c>
      <c r="Y141" s="85">
        <f>'E+ PSUI Customer Load'!Y141+'PSUI Customer Gen'!Y141</f>
        <v>1169.04</v>
      </c>
      <c r="Z141" s="85">
        <f>'E+ PSUI Customer Load'!Z141+'PSUI Customer Gen'!Z141</f>
        <v>1160.92</v>
      </c>
      <c r="AA141" s="93">
        <f t="shared" si="26"/>
        <v>1379.67</v>
      </c>
      <c r="AB141" s="84">
        <f t="shared" si="27"/>
        <v>2021</v>
      </c>
      <c r="AC141" s="83">
        <f t="shared" si="28"/>
        <v>3</v>
      </c>
      <c r="AD141" s="83" t="str">
        <f t="shared" si="29"/>
        <v/>
      </c>
      <c r="AE141" s="83" t="str">
        <f t="shared" si="30"/>
        <v/>
      </c>
      <c r="AF141" s="81">
        <f t="shared" si="31"/>
        <v>1379.67</v>
      </c>
      <c r="AG141" s="82" t="str">
        <f t="shared" si="32"/>
        <v>11:00</v>
      </c>
      <c r="AH141" s="81">
        <f t="shared" si="33"/>
        <v>31052.46</v>
      </c>
      <c r="AI141" s="80" t="str">
        <f t="shared" si="34"/>
        <v/>
      </c>
      <c r="AJ141" s="80" t="str">
        <f t="shared" si="35"/>
        <v/>
      </c>
      <c r="AK141" s="80" t="str">
        <f t="shared" si="36"/>
        <v/>
      </c>
      <c r="AL141" s="79" t="str">
        <f t="shared" si="37"/>
        <v/>
      </c>
      <c r="AM141" s="78" t="str">
        <f t="shared" si="38"/>
        <v/>
      </c>
    </row>
    <row r="142" spans="2:39" ht="13.5" thickBot="1">
      <c r="B142" s="86">
        <v>44274</v>
      </c>
      <c r="C142" s="85">
        <f>'E+ PSUI Customer Load'!C142+'PSUI Customer Gen'!C142</f>
        <v>1151.54</v>
      </c>
      <c r="D142" s="85">
        <f>'E+ PSUI Customer Load'!D142+'PSUI Customer Gen'!D142</f>
        <v>1161.2</v>
      </c>
      <c r="E142" s="85">
        <f>'E+ PSUI Customer Load'!E142+'PSUI Customer Gen'!E142</f>
        <v>1164.0999999999999</v>
      </c>
      <c r="F142" s="85">
        <f>'E+ PSUI Customer Load'!F142+'PSUI Customer Gen'!F142</f>
        <v>1185.17</v>
      </c>
      <c r="G142" s="85">
        <f>'E+ PSUI Customer Load'!G142+'PSUI Customer Gen'!G142</f>
        <v>1206.55</v>
      </c>
      <c r="H142" s="85">
        <f>'E+ PSUI Customer Load'!H142+'PSUI Customer Gen'!H142</f>
        <v>1277.6400000000001</v>
      </c>
      <c r="I142" s="85">
        <f>'E+ PSUI Customer Load'!I142+'PSUI Customer Gen'!I142</f>
        <v>1360.7</v>
      </c>
      <c r="J142" s="85">
        <f>'E+ PSUI Customer Load'!J142+'PSUI Customer Gen'!J142</f>
        <v>1387.37</v>
      </c>
      <c r="K142" s="85">
        <f>'E+ PSUI Customer Load'!K142+'PSUI Customer Gen'!K142</f>
        <v>1376.73</v>
      </c>
      <c r="L142" s="85">
        <f>'E+ PSUI Customer Load'!L142+'PSUI Customer Gen'!L142</f>
        <v>1395.59</v>
      </c>
      <c r="M142" s="85">
        <f>'E+ PSUI Customer Load'!M142+'PSUI Customer Gen'!M142</f>
        <v>1397.52</v>
      </c>
      <c r="N142" s="85">
        <f>'E+ PSUI Customer Load'!N142+'PSUI Customer Gen'!N142</f>
        <v>1354.15</v>
      </c>
      <c r="O142" s="85">
        <f>'E+ PSUI Customer Load'!O142+'PSUI Customer Gen'!O142</f>
        <v>1340.08</v>
      </c>
      <c r="P142" s="85">
        <f>'E+ PSUI Customer Load'!P142+'PSUI Customer Gen'!P142</f>
        <v>1316.32</v>
      </c>
      <c r="Q142" s="85">
        <f>'E+ PSUI Customer Load'!Q142+'PSUI Customer Gen'!Q142</f>
        <v>1298.08</v>
      </c>
      <c r="R142" s="85">
        <f>'E+ PSUI Customer Load'!R142+'PSUI Customer Gen'!R142</f>
        <v>1292.48</v>
      </c>
      <c r="S142" s="85">
        <f>'E+ PSUI Customer Load'!S142+'PSUI Customer Gen'!S142</f>
        <v>1241.3800000000001</v>
      </c>
      <c r="T142" s="85">
        <f>'E+ PSUI Customer Load'!T142+'PSUI Customer Gen'!T142</f>
        <v>1213.98</v>
      </c>
      <c r="U142" s="85">
        <f>'E+ PSUI Customer Load'!U142+'PSUI Customer Gen'!U142</f>
        <v>1199.6600000000001</v>
      </c>
      <c r="V142" s="85">
        <f>'E+ PSUI Customer Load'!V142+'PSUI Customer Gen'!V142</f>
        <v>1182.44</v>
      </c>
      <c r="W142" s="85">
        <f>'E+ PSUI Customer Load'!W142+'PSUI Customer Gen'!W142</f>
        <v>1162.1400000000001</v>
      </c>
      <c r="X142" s="85">
        <f>'E+ PSUI Customer Load'!X142+'PSUI Customer Gen'!X142</f>
        <v>1164.3499999999999</v>
      </c>
      <c r="Y142" s="85">
        <f>'E+ PSUI Customer Load'!Y142+'PSUI Customer Gen'!Y142</f>
        <v>1160.81</v>
      </c>
      <c r="Z142" s="85">
        <f>'E+ PSUI Customer Load'!Z142+'PSUI Customer Gen'!Z142</f>
        <v>1175.02</v>
      </c>
      <c r="AA142" s="93">
        <f t="shared" si="26"/>
        <v>1397.52</v>
      </c>
      <c r="AB142" s="84">
        <f t="shared" si="27"/>
        <v>2021</v>
      </c>
      <c r="AC142" s="83">
        <f t="shared" si="28"/>
        <v>3</v>
      </c>
      <c r="AD142" s="83" t="str">
        <f t="shared" si="29"/>
        <v/>
      </c>
      <c r="AE142" s="83" t="str">
        <f t="shared" si="30"/>
        <v/>
      </c>
      <c r="AF142" s="81">
        <f t="shared" si="31"/>
        <v>1397.52</v>
      </c>
      <c r="AG142" s="82" t="str">
        <f t="shared" si="32"/>
        <v>11:00</v>
      </c>
      <c r="AH142" s="81">
        <f t="shared" si="33"/>
        <v>31562.519999999997</v>
      </c>
      <c r="AI142" s="80" t="str">
        <f t="shared" si="34"/>
        <v/>
      </c>
      <c r="AJ142" s="80" t="str">
        <f t="shared" si="35"/>
        <v/>
      </c>
      <c r="AK142" s="80" t="str">
        <f t="shared" si="36"/>
        <v/>
      </c>
      <c r="AL142" s="79" t="str">
        <f t="shared" si="37"/>
        <v/>
      </c>
      <c r="AM142" s="78" t="str">
        <f t="shared" si="38"/>
        <v/>
      </c>
    </row>
    <row r="143" spans="2:39" ht="13.5" thickBot="1">
      <c r="B143" s="86">
        <v>44275</v>
      </c>
      <c r="C143" s="85">
        <f>'E+ PSUI Customer Load'!C143+'PSUI Customer Gen'!C143</f>
        <v>1163.6099999999999</v>
      </c>
      <c r="D143" s="85">
        <f>'E+ PSUI Customer Load'!D143+'PSUI Customer Gen'!D143</f>
        <v>1165.68</v>
      </c>
      <c r="E143" s="85">
        <f>'E+ PSUI Customer Load'!E143+'PSUI Customer Gen'!E143</f>
        <v>1167.32</v>
      </c>
      <c r="F143" s="85">
        <f>'E+ PSUI Customer Load'!F143+'PSUI Customer Gen'!F143</f>
        <v>1167.8499999999999</v>
      </c>
      <c r="G143" s="85">
        <f>'E+ PSUI Customer Load'!G143+'PSUI Customer Gen'!G143</f>
        <v>1179.8900000000001</v>
      </c>
      <c r="H143" s="85">
        <f>'E+ PSUI Customer Load'!H143+'PSUI Customer Gen'!H143</f>
        <v>1218.07</v>
      </c>
      <c r="I143" s="85">
        <f>'E+ PSUI Customer Load'!I143+'PSUI Customer Gen'!I143</f>
        <v>1297.8399999999999</v>
      </c>
      <c r="J143" s="85">
        <f>'E+ PSUI Customer Load'!J143+'PSUI Customer Gen'!J143</f>
        <v>1285.31</v>
      </c>
      <c r="K143" s="85">
        <f>'E+ PSUI Customer Load'!K143+'PSUI Customer Gen'!K143</f>
        <v>1193.33</v>
      </c>
      <c r="L143" s="85">
        <f>'E+ PSUI Customer Load'!L143+'PSUI Customer Gen'!L143</f>
        <v>1177.0899999999999</v>
      </c>
      <c r="M143" s="85">
        <f>'E+ PSUI Customer Load'!M143+'PSUI Customer Gen'!M143</f>
        <v>1220.6300000000001</v>
      </c>
      <c r="N143" s="85">
        <f>'E+ PSUI Customer Load'!N143+'PSUI Customer Gen'!N143</f>
        <v>1200.5</v>
      </c>
      <c r="O143" s="85">
        <f>'E+ PSUI Customer Load'!O143+'PSUI Customer Gen'!O143</f>
        <v>1183.17</v>
      </c>
      <c r="P143" s="85">
        <f>'E+ PSUI Customer Load'!P143+'PSUI Customer Gen'!P143</f>
        <v>1137.75</v>
      </c>
      <c r="Q143" s="85">
        <f>'E+ PSUI Customer Load'!Q143+'PSUI Customer Gen'!Q143</f>
        <v>1131.97</v>
      </c>
      <c r="R143" s="85">
        <f>'E+ PSUI Customer Load'!R143+'PSUI Customer Gen'!R143</f>
        <v>1136.07</v>
      </c>
      <c r="S143" s="85">
        <f>'E+ PSUI Customer Load'!S143+'PSUI Customer Gen'!S143</f>
        <v>1102.1500000000001</v>
      </c>
      <c r="T143" s="85">
        <f>'E+ PSUI Customer Load'!T143+'PSUI Customer Gen'!T143</f>
        <v>1112.48</v>
      </c>
      <c r="U143" s="85">
        <f>'E+ PSUI Customer Load'!U143+'PSUI Customer Gen'!U143</f>
        <v>1102.19</v>
      </c>
      <c r="V143" s="85">
        <f>'E+ PSUI Customer Load'!V143+'PSUI Customer Gen'!V143</f>
        <v>1117.27</v>
      </c>
      <c r="W143" s="85">
        <f>'E+ PSUI Customer Load'!W143+'PSUI Customer Gen'!W143</f>
        <v>1093.47</v>
      </c>
      <c r="X143" s="85">
        <f>'E+ PSUI Customer Load'!X143+'PSUI Customer Gen'!X143</f>
        <v>1103.83</v>
      </c>
      <c r="Y143" s="85">
        <f>'E+ PSUI Customer Load'!Y143+'PSUI Customer Gen'!Y143</f>
        <v>1093.82</v>
      </c>
      <c r="Z143" s="85">
        <f>'E+ PSUI Customer Load'!Z143+'PSUI Customer Gen'!Z143</f>
        <v>1100.5</v>
      </c>
      <c r="AA143" s="93">
        <f t="shared" si="26"/>
        <v>1297.8399999999999</v>
      </c>
      <c r="AB143" s="84">
        <f t="shared" si="27"/>
        <v>2021</v>
      </c>
      <c r="AC143" s="83">
        <f t="shared" si="28"/>
        <v>3</v>
      </c>
      <c r="AD143" s="83" t="str">
        <f t="shared" si="29"/>
        <v/>
      </c>
      <c r="AE143" s="83" t="str">
        <f t="shared" si="30"/>
        <v/>
      </c>
      <c r="AF143" s="81">
        <f t="shared" si="31"/>
        <v>1297.8399999999999</v>
      </c>
      <c r="AG143" s="82" t="str">
        <f t="shared" si="32"/>
        <v>7:00</v>
      </c>
      <c r="AH143" s="81">
        <f t="shared" si="33"/>
        <v>29149.63</v>
      </c>
      <c r="AI143" s="80" t="str">
        <f t="shared" si="34"/>
        <v/>
      </c>
      <c r="AJ143" s="80" t="str">
        <f t="shared" si="35"/>
        <v/>
      </c>
      <c r="AK143" s="80" t="str">
        <f t="shared" si="36"/>
        <v/>
      </c>
      <c r="AL143" s="79" t="str">
        <f t="shared" si="37"/>
        <v/>
      </c>
      <c r="AM143" s="78" t="str">
        <f t="shared" si="38"/>
        <v/>
      </c>
    </row>
    <row r="144" spans="2:39" ht="13.5" thickBot="1">
      <c r="B144" s="86">
        <v>44276</v>
      </c>
      <c r="C144" s="85">
        <f>'E+ PSUI Customer Load'!C144+'PSUI Customer Gen'!C144</f>
        <v>1088.96</v>
      </c>
      <c r="D144" s="85">
        <f>'E+ PSUI Customer Load'!D144+'PSUI Customer Gen'!D144</f>
        <v>1104.71</v>
      </c>
      <c r="E144" s="85">
        <f>'E+ PSUI Customer Load'!E144+'PSUI Customer Gen'!E144</f>
        <v>1095.54</v>
      </c>
      <c r="F144" s="85">
        <f>'E+ PSUI Customer Load'!F144+'PSUI Customer Gen'!F144</f>
        <v>1099.5999999999999</v>
      </c>
      <c r="G144" s="85">
        <f>'E+ PSUI Customer Load'!G144+'PSUI Customer Gen'!G144</f>
        <v>1102.01</v>
      </c>
      <c r="H144" s="85">
        <f>'E+ PSUI Customer Load'!H144+'PSUI Customer Gen'!H144</f>
        <v>1130.19</v>
      </c>
      <c r="I144" s="85">
        <f>'E+ PSUI Customer Load'!I144+'PSUI Customer Gen'!I144</f>
        <v>1215.31</v>
      </c>
      <c r="J144" s="85">
        <f>'E+ PSUI Customer Load'!J144+'PSUI Customer Gen'!J144</f>
        <v>1240.23</v>
      </c>
      <c r="K144" s="85">
        <f>'E+ PSUI Customer Load'!K144+'PSUI Customer Gen'!K144</f>
        <v>1216.8499999999999</v>
      </c>
      <c r="L144" s="85">
        <f>'E+ PSUI Customer Load'!L144+'PSUI Customer Gen'!L144</f>
        <v>1216.67</v>
      </c>
      <c r="M144" s="85">
        <f>'E+ PSUI Customer Load'!M144+'PSUI Customer Gen'!M144</f>
        <v>1211.42</v>
      </c>
      <c r="N144" s="85">
        <f>'E+ PSUI Customer Load'!N144+'PSUI Customer Gen'!N144</f>
        <v>1161.55</v>
      </c>
      <c r="O144" s="85">
        <f>'E+ PSUI Customer Load'!O144+'PSUI Customer Gen'!O144</f>
        <v>1164.5899999999999</v>
      </c>
      <c r="P144" s="85">
        <f>'E+ PSUI Customer Load'!P144+'PSUI Customer Gen'!P144</f>
        <v>1136.07</v>
      </c>
      <c r="Q144" s="85">
        <f>'E+ PSUI Customer Load'!Q144+'PSUI Customer Gen'!Q144</f>
        <v>1123.3599999999999</v>
      </c>
      <c r="R144" s="85">
        <f>'E+ PSUI Customer Load'!R144+'PSUI Customer Gen'!R144</f>
        <v>1092.5999999999999</v>
      </c>
      <c r="S144" s="85">
        <f>'E+ PSUI Customer Load'!S144+'PSUI Customer Gen'!S144</f>
        <v>1068.45</v>
      </c>
      <c r="T144" s="85">
        <f>'E+ PSUI Customer Load'!T144+'PSUI Customer Gen'!T144</f>
        <v>1080.1300000000001</v>
      </c>
      <c r="U144" s="85">
        <f>'E+ PSUI Customer Load'!U144+'PSUI Customer Gen'!U144</f>
        <v>1063.97</v>
      </c>
      <c r="V144" s="85">
        <f>'E+ PSUI Customer Load'!V144+'PSUI Customer Gen'!V144</f>
        <v>1084.79</v>
      </c>
      <c r="W144" s="85">
        <f>'E+ PSUI Customer Load'!W144+'PSUI Customer Gen'!W144</f>
        <v>1080.28</v>
      </c>
      <c r="X144" s="85">
        <f>'E+ PSUI Customer Load'!X144+'PSUI Customer Gen'!X144</f>
        <v>1082.6199999999999</v>
      </c>
      <c r="Y144" s="85">
        <f>'E+ PSUI Customer Load'!Y144+'PSUI Customer Gen'!Y144</f>
        <v>1092.8800000000001</v>
      </c>
      <c r="Z144" s="85">
        <f>'E+ PSUI Customer Load'!Z144+'PSUI Customer Gen'!Z144</f>
        <v>1106.3499999999999</v>
      </c>
      <c r="AA144" s="93">
        <f t="shared" si="26"/>
        <v>1240.23</v>
      </c>
      <c r="AB144" s="84">
        <f t="shared" si="27"/>
        <v>2021</v>
      </c>
      <c r="AC144" s="83">
        <f t="shared" si="28"/>
        <v>3</v>
      </c>
      <c r="AD144" s="83" t="str">
        <f t="shared" si="29"/>
        <v/>
      </c>
      <c r="AE144" s="83" t="str">
        <f t="shared" si="30"/>
        <v/>
      </c>
      <c r="AF144" s="81">
        <f t="shared" si="31"/>
        <v>1240.23</v>
      </c>
      <c r="AG144" s="82" t="str">
        <f t="shared" si="32"/>
        <v>8:00</v>
      </c>
      <c r="AH144" s="81">
        <f t="shared" si="33"/>
        <v>28299.359999999997</v>
      </c>
      <c r="AI144" s="80" t="str">
        <f t="shared" si="34"/>
        <v/>
      </c>
      <c r="AJ144" s="80" t="str">
        <f t="shared" si="35"/>
        <v/>
      </c>
      <c r="AK144" s="80" t="str">
        <f t="shared" si="36"/>
        <v/>
      </c>
      <c r="AL144" s="79" t="str">
        <f t="shared" si="37"/>
        <v/>
      </c>
      <c r="AM144" s="78" t="str">
        <f t="shared" si="38"/>
        <v/>
      </c>
    </row>
    <row r="145" spans="2:39" ht="13.5" thickBot="1">
      <c r="B145" s="86">
        <v>44277</v>
      </c>
      <c r="C145" s="85">
        <f>'E+ PSUI Customer Load'!C145+'PSUI Customer Gen'!C145</f>
        <v>1106.7</v>
      </c>
      <c r="D145" s="85">
        <f>'E+ PSUI Customer Load'!D145+'PSUI Customer Gen'!D145</f>
        <v>1122.42</v>
      </c>
      <c r="E145" s="85">
        <f>'E+ PSUI Customer Load'!E145+'PSUI Customer Gen'!E145</f>
        <v>1145.4100000000001</v>
      </c>
      <c r="F145" s="85">
        <f>'E+ PSUI Customer Load'!F145+'PSUI Customer Gen'!F145</f>
        <v>1163.19</v>
      </c>
      <c r="G145" s="85">
        <f>'E+ PSUI Customer Load'!G145+'PSUI Customer Gen'!G145</f>
        <v>1165.47</v>
      </c>
      <c r="H145" s="85">
        <f>'E+ PSUI Customer Load'!H145+'PSUI Customer Gen'!H145</f>
        <v>1229.06</v>
      </c>
      <c r="I145" s="85">
        <f>'E+ PSUI Customer Load'!I145+'PSUI Customer Gen'!I145</f>
        <v>1326.54</v>
      </c>
      <c r="J145" s="85">
        <f>'E+ PSUI Customer Load'!J145+'PSUI Customer Gen'!J145</f>
        <v>1352.79</v>
      </c>
      <c r="K145" s="85">
        <f>'E+ PSUI Customer Load'!K145+'PSUI Customer Gen'!K145</f>
        <v>1342.36</v>
      </c>
      <c r="L145" s="85">
        <f>'E+ PSUI Customer Load'!L145+'PSUI Customer Gen'!L145</f>
        <v>1361.82</v>
      </c>
      <c r="M145" s="85">
        <f>'E+ PSUI Customer Load'!M145+'PSUI Customer Gen'!M145</f>
        <v>1361.99</v>
      </c>
      <c r="N145" s="85">
        <f>'E+ PSUI Customer Load'!N145+'PSUI Customer Gen'!N145</f>
        <v>1329.26</v>
      </c>
      <c r="O145" s="85">
        <f>'E+ PSUI Customer Load'!O145+'PSUI Customer Gen'!O145</f>
        <v>1310.05</v>
      </c>
      <c r="P145" s="85">
        <f>'E+ PSUI Customer Load'!P145+'PSUI Customer Gen'!P145</f>
        <v>1279.3900000000001</v>
      </c>
      <c r="Q145" s="85">
        <f>'E+ PSUI Customer Load'!Q145+'PSUI Customer Gen'!Q145</f>
        <v>1300.5999999999999</v>
      </c>
      <c r="R145" s="85">
        <f>'E+ PSUI Customer Load'!R145+'PSUI Customer Gen'!R145</f>
        <v>1267.3499999999999</v>
      </c>
      <c r="S145" s="85">
        <f>'E+ PSUI Customer Load'!S145+'PSUI Customer Gen'!S145</f>
        <v>1197.98</v>
      </c>
      <c r="T145" s="85">
        <f>'E+ PSUI Customer Load'!T145+'PSUI Customer Gen'!T145</f>
        <v>1160.01</v>
      </c>
      <c r="U145" s="85">
        <f>'E+ PSUI Customer Load'!U145+'PSUI Customer Gen'!U145</f>
        <v>1138.31</v>
      </c>
      <c r="V145" s="85">
        <f>'E+ PSUI Customer Load'!V145+'PSUI Customer Gen'!V145</f>
        <v>1131.31</v>
      </c>
      <c r="W145" s="85">
        <f>'E+ PSUI Customer Load'!W145+'PSUI Customer Gen'!W145</f>
        <v>1133.4100000000001</v>
      </c>
      <c r="X145" s="85">
        <f>'E+ PSUI Customer Load'!X145+'PSUI Customer Gen'!X145</f>
        <v>1137.8900000000001</v>
      </c>
      <c r="Y145" s="85">
        <f>'E+ PSUI Customer Load'!Y145+'PSUI Customer Gen'!Y145</f>
        <v>1121.96</v>
      </c>
      <c r="Z145" s="85">
        <f>'E+ PSUI Customer Load'!Z145+'PSUI Customer Gen'!Z145</f>
        <v>1109.1500000000001</v>
      </c>
      <c r="AA145" s="93">
        <f t="shared" si="26"/>
        <v>1361.99</v>
      </c>
      <c r="AB145" s="84">
        <f t="shared" si="27"/>
        <v>2021</v>
      </c>
      <c r="AC145" s="83">
        <f t="shared" si="28"/>
        <v>3</v>
      </c>
      <c r="AD145" s="83" t="str">
        <f t="shared" si="29"/>
        <v/>
      </c>
      <c r="AE145" s="83" t="str">
        <f t="shared" si="30"/>
        <v/>
      </c>
      <c r="AF145" s="81">
        <f t="shared" si="31"/>
        <v>1361.99</v>
      </c>
      <c r="AG145" s="82" t="str">
        <f t="shared" si="32"/>
        <v>11:00</v>
      </c>
      <c r="AH145" s="81">
        <f t="shared" si="33"/>
        <v>30656.41</v>
      </c>
      <c r="AI145" s="80" t="str">
        <f t="shared" si="34"/>
        <v/>
      </c>
      <c r="AJ145" s="80" t="str">
        <f t="shared" si="35"/>
        <v/>
      </c>
      <c r="AK145" s="80" t="str">
        <f t="shared" si="36"/>
        <v/>
      </c>
      <c r="AL145" s="79" t="str">
        <f t="shared" si="37"/>
        <v/>
      </c>
      <c r="AM145" s="78" t="str">
        <f t="shared" si="38"/>
        <v/>
      </c>
    </row>
    <row r="146" spans="2:39" ht="13.5" thickBot="1">
      <c r="B146" s="86">
        <v>44278</v>
      </c>
      <c r="C146" s="85">
        <f>'E+ PSUI Customer Load'!C146+'PSUI Customer Gen'!C146</f>
        <v>1125.74</v>
      </c>
      <c r="D146" s="85">
        <f>'E+ PSUI Customer Load'!D146+'PSUI Customer Gen'!D146</f>
        <v>1118.71</v>
      </c>
      <c r="E146" s="85">
        <f>'E+ PSUI Customer Load'!E146+'PSUI Customer Gen'!E146</f>
        <v>1127.56</v>
      </c>
      <c r="F146" s="85">
        <f>'E+ PSUI Customer Load'!F146+'PSUI Customer Gen'!F146</f>
        <v>1147.23</v>
      </c>
      <c r="G146" s="85">
        <f>'E+ PSUI Customer Load'!G146+'PSUI Customer Gen'!G146</f>
        <v>1152.9000000000001</v>
      </c>
      <c r="H146" s="85">
        <f>'E+ PSUI Customer Load'!H146+'PSUI Customer Gen'!H146</f>
        <v>1225.8800000000001</v>
      </c>
      <c r="I146" s="85">
        <f>'E+ PSUI Customer Load'!I146+'PSUI Customer Gen'!I146</f>
        <v>1325.07</v>
      </c>
      <c r="J146" s="85">
        <f>'E+ PSUI Customer Load'!J146+'PSUI Customer Gen'!J146</f>
        <v>1383.62</v>
      </c>
      <c r="K146" s="85">
        <f>'E+ PSUI Customer Load'!K146+'PSUI Customer Gen'!K146</f>
        <v>1379.32</v>
      </c>
      <c r="L146" s="85">
        <f>'E+ PSUI Customer Load'!L146+'PSUI Customer Gen'!L146</f>
        <v>1406.27</v>
      </c>
      <c r="M146" s="85">
        <f>'E+ PSUI Customer Load'!M146+'PSUI Customer Gen'!M146</f>
        <v>1399.09</v>
      </c>
      <c r="N146" s="85">
        <f>'E+ PSUI Customer Load'!N146+'PSUI Customer Gen'!N146</f>
        <v>1364.58</v>
      </c>
      <c r="O146" s="85">
        <f>'E+ PSUI Customer Load'!O146+'PSUI Customer Gen'!O146</f>
        <v>1325.1</v>
      </c>
      <c r="P146" s="85">
        <f>'E+ PSUI Customer Load'!P146+'PSUI Customer Gen'!P146</f>
        <v>1324.09</v>
      </c>
      <c r="Q146" s="85">
        <f>'E+ PSUI Customer Load'!Q146+'PSUI Customer Gen'!Q146</f>
        <v>1333.85</v>
      </c>
      <c r="R146" s="85">
        <f>'E+ PSUI Customer Load'!R146+'PSUI Customer Gen'!R146</f>
        <v>1297.9100000000001</v>
      </c>
      <c r="S146" s="85">
        <f>'E+ PSUI Customer Load'!S146+'PSUI Customer Gen'!S146</f>
        <v>1226.8599999999999</v>
      </c>
      <c r="T146" s="85">
        <f>'E+ PSUI Customer Load'!T146+'PSUI Customer Gen'!T146</f>
        <v>1213.77</v>
      </c>
      <c r="U146" s="85">
        <f>'E+ PSUI Customer Load'!U146+'PSUI Customer Gen'!U146</f>
        <v>1196.1600000000001</v>
      </c>
      <c r="V146" s="85">
        <f>'E+ PSUI Customer Load'!V146+'PSUI Customer Gen'!V146</f>
        <v>1181.6400000000001</v>
      </c>
      <c r="W146" s="85">
        <f>'E+ PSUI Customer Load'!W146+'PSUI Customer Gen'!W146</f>
        <v>1179.71</v>
      </c>
      <c r="X146" s="85">
        <f>'E+ PSUI Customer Load'!X146+'PSUI Customer Gen'!X146</f>
        <v>1170.8900000000001</v>
      </c>
      <c r="Y146" s="85">
        <f>'E+ PSUI Customer Load'!Y146+'PSUI Customer Gen'!Y146</f>
        <v>1161.48</v>
      </c>
      <c r="Z146" s="85">
        <f>'E+ PSUI Customer Load'!Z146+'PSUI Customer Gen'!Z146</f>
        <v>1152.6600000000001</v>
      </c>
      <c r="AA146" s="93">
        <f t="shared" si="26"/>
        <v>1406.27</v>
      </c>
      <c r="AB146" s="84">
        <f t="shared" si="27"/>
        <v>2021</v>
      </c>
      <c r="AC146" s="83">
        <f t="shared" si="28"/>
        <v>3</v>
      </c>
      <c r="AD146" s="83" t="str">
        <f t="shared" si="29"/>
        <v/>
      </c>
      <c r="AE146" s="83" t="str">
        <f t="shared" si="30"/>
        <v/>
      </c>
      <c r="AF146" s="81">
        <f t="shared" si="31"/>
        <v>1406.27</v>
      </c>
      <c r="AG146" s="82" t="str">
        <f t="shared" si="32"/>
        <v>10:00</v>
      </c>
      <c r="AH146" s="81">
        <f t="shared" si="33"/>
        <v>31326.359999999997</v>
      </c>
      <c r="AI146" s="80" t="str">
        <f t="shared" si="34"/>
        <v/>
      </c>
      <c r="AJ146" s="80" t="str">
        <f t="shared" si="35"/>
        <v/>
      </c>
      <c r="AK146" s="80" t="str">
        <f t="shared" si="36"/>
        <v/>
      </c>
      <c r="AL146" s="79" t="str">
        <f t="shared" si="37"/>
        <v/>
      </c>
      <c r="AM146" s="78" t="str">
        <f t="shared" si="38"/>
        <v/>
      </c>
    </row>
    <row r="147" spans="2:39" ht="13.5" thickBot="1">
      <c r="B147" s="86">
        <v>44279</v>
      </c>
      <c r="C147" s="85">
        <f>'E+ PSUI Customer Load'!C147+'PSUI Customer Gen'!C147</f>
        <v>1150.56</v>
      </c>
      <c r="D147" s="85">
        <f>'E+ PSUI Customer Load'!D147+'PSUI Customer Gen'!D147</f>
        <v>1138.06</v>
      </c>
      <c r="E147" s="85">
        <f>'E+ PSUI Customer Load'!E147+'PSUI Customer Gen'!E147</f>
        <v>1142.75</v>
      </c>
      <c r="F147" s="85">
        <f>'E+ PSUI Customer Load'!F147+'PSUI Customer Gen'!F147</f>
        <v>1148.74</v>
      </c>
      <c r="G147" s="85">
        <f>'E+ PSUI Customer Load'!G147+'PSUI Customer Gen'!G147</f>
        <v>1153.49</v>
      </c>
      <c r="H147" s="85">
        <f>'E+ PSUI Customer Load'!H147+'PSUI Customer Gen'!H147</f>
        <v>1221.47</v>
      </c>
      <c r="I147" s="85">
        <f>'E+ PSUI Customer Load'!I147+'PSUI Customer Gen'!I147</f>
        <v>1310.68</v>
      </c>
      <c r="J147" s="85">
        <f>'E+ PSUI Customer Load'!J147+'PSUI Customer Gen'!J147</f>
        <v>1340.4</v>
      </c>
      <c r="K147" s="85">
        <f>'E+ PSUI Customer Load'!K147+'PSUI Customer Gen'!K147</f>
        <v>1340.36</v>
      </c>
      <c r="L147" s="85">
        <f>'E+ PSUI Customer Load'!L147+'PSUI Customer Gen'!L147</f>
        <v>1333.15</v>
      </c>
      <c r="M147" s="85">
        <f>'E+ PSUI Customer Load'!M147+'PSUI Customer Gen'!M147</f>
        <v>1349.5</v>
      </c>
      <c r="N147" s="85">
        <f>'E+ PSUI Customer Load'!N147+'PSUI Customer Gen'!N147</f>
        <v>1338.86</v>
      </c>
      <c r="O147" s="85">
        <f>'E+ PSUI Customer Load'!O147+'PSUI Customer Gen'!O147</f>
        <v>1346.98</v>
      </c>
      <c r="P147" s="85">
        <f>'E+ PSUI Customer Load'!P147+'PSUI Customer Gen'!P147</f>
        <v>1337.91</v>
      </c>
      <c r="Q147" s="85">
        <f>'E+ PSUI Customer Load'!Q147+'PSUI Customer Gen'!Q147</f>
        <v>1315.27</v>
      </c>
      <c r="R147" s="85">
        <f>'E+ PSUI Customer Load'!R147+'PSUI Customer Gen'!R147</f>
        <v>1253.28</v>
      </c>
      <c r="S147" s="85">
        <f>'E+ PSUI Customer Load'!S147+'PSUI Customer Gen'!S147</f>
        <v>1186.1199999999999</v>
      </c>
      <c r="T147" s="85">
        <f>'E+ PSUI Customer Load'!T147+'PSUI Customer Gen'!T147</f>
        <v>1168.93</v>
      </c>
      <c r="U147" s="85">
        <f>'E+ PSUI Customer Load'!U147+'PSUI Customer Gen'!U147</f>
        <v>1128.6099999999999</v>
      </c>
      <c r="V147" s="85">
        <f>'E+ PSUI Customer Load'!V147+'PSUI Customer Gen'!V147</f>
        <v>1132.08</v>
      </c>
      <c r="W147" s="85">
        <f>'E+ PSUI Customer Load'!W147+'PSUI Customer Gen'!W147</f>
        <v>1125.81</v>
      </c>
      <c r="X147" s="85">
        <f>'E+ PSUI Customer Load'!X147+'PSUI Customer Gen'!X147</f>
        <v>1110.76</v>
      </c>
      <c r="Y147" s="85">
        <f>'E+ PSUI Customer Load'!Y147+'PSUI Customer Gen'!Y147</f>
        <v>1087.6600000000001</v>
      </c>
      <c r="Z147" s="85">
        <f>'E+ PSUI Customer Load'!Z147+'PSUI Customer Gen'!Z147</f>
        <v>1077.51</v>
      </c>
      <c r="AA147" s="93">
        <f t="shared" si="26"/>
        <v>1349.5</v>
      </c>
      <c r="AB147" s="84">
        <f t="shared" si="27"/>
        <v>2021</v>
      </c>
      <c r="AC147" s="83">
        <f t="shared" si="28"/>
        <v>3</v>
      </c>
      <c r="AD147" s="83" t="str">
        <f t="shared" si="29"/>
        <v/>
      </c>
      <c r="AE147" s="83" t="str">
        <f t="shared" si="30"/>
        <v/>
      </c>
      <c r="AF147" s="81">
        <f t="shared" si="31"/>
        <v>1349.5</v>
      </c>
      <c r="AG147" s="82" t="str">
        <f t="shared" si="32"/>
        <v>11:00</v>
      </c>
      <c r="AH147" s="81">
        <f t="shared" si="33"/>
        <v>30588.439999999995</v>
      </c>
      <c r="AI147" s="80" t="str">
        <f t="shared" si="34"/>
        <v/>
      </c>
      <c r="AJ147" s="80" t="str">
        <f t="shared" si="35"/>
        <v/>
      </c>
      <c r="AK147" s="80" t="str">
        <f t="shared" si="36"/>
        <v/>
      </c>
      <c r="AL147" s="79" t="str">
        <f t="shared" si="37"/>
        <v/>
      </c>
      <c r="AM147" s="78" t="str">
        <f t="shared" si="38"/>
        <v/>
      </c>
    </row>
    <row r="148" spans="2:39" ht="13.5" thickBot="1">
      <c r="B148" s="86">
        <v>44280</v>
      </c>
      <c r="C148" s="85">
        <f>'E+ PSUI Customer Load'!C148+'PSUI Customer Gen'!C148</f>
        <v>1069.7</v>
      </c>
      <c r="D148" s="85">
        <f>'E+ PSUI Customer Load'!D148+'PSUI Customer Gen'!D148</f>
        <v>1078.21</v>
      </c>
      <c r="E148" s="85">
        <f>'E+ PSUI Customer Load'!E148+'PSUI Customer Gen'!E148</f>
        <v>1068.31</v>
      </c>
      <c r="F148" s="85">
        <f>'E+ PSUI Customer Load'!F148+'PSUI Customer Gen'!F148</f>
        <v>1068.45</v>
      </c>
      <c r="G148" s="85">
        <f>'E+ PSUI Customer Load'!G148+'PSUI Customer Gen'!G148</f>
        <v>1085.04</v>
      </c>
      <c r="H148" s="85">
        <f>'E+ PSUI Customer Load'!H148+'PSUI Customer Gen'!H148</f>
        <v>1152.17</v>
      </c>
      <c r="I148" s="85">
        <f>'E+ PSUI Customer Load'!I148+'PSUI Customer Gen'!I148</f>
        <v>1238.0899999999999</v>
      </c>
      <c r="J148" s="85">
        <f>'E+ PSUI Customer Load'!J148+'PSUI Customer Gen'!J148</f>
        <v>1285.69</v>
      </c>
      <c r="K148" s="85">
        <f>'E+ PSUI Customer Load'!K148+'PSUI Customer Gen'!K148</f>
        <v>1286.57</v>
      </c>
      <c r="L148" s="85">
        <f>'E+ PSUI Customer Load'!L148+'PSUI Customer Gen'!L148</f>
        <v>1330.88</v>
      </c>
      <c r="M148" s="85">
        <f>'E+ PSUI Customer Load'!M148+'PSUI Customer Gen'!M148</f>
        <v>1339.77</v>
      </c>
      <c r="N148" s="85">
        <f>'E+ PSUI Customer Load'!N148+'PSUI Customer Gen'!N148</f>
        <v>1315.3</v>
      </c>
      <c r="O148" s="85">
        <f>'E+ PSUI Customer Load'!O148+'PSUI Customer Gen'!O148</f>
        <v>1326.68</v>
      </c>
      <c r="P148" s="85">
        <f>'E+ PSUI Customer Load'!P148+'PSUI Customer Gen'!P148</f>
        <v>1321.18</v>
      </c>
      <c r="Q148" s="85">
        <f>'E+ PSUI Customer Load'!Q148+'PSUI Customer Gen'!Q148</f>
        <v>1298.57</v>
      </c>
      <c r="R148" s="85">
        <f>'E+ PSUI Customer Load'!R148+'PSUI Customer Gen'!R148</f>
        <v>1243.8</v>
      </c>
      <c r="S148" s="85">
        <f>'E+ PSUI Customer Load'!S148+'PSUI Customer Gen'!S148</f>
        <v>1182.44</v>
      </c>
      <c r="T148" s="85">
        <f>'E+ PSUI Customer Load'!T148+'PSUI Customer Gen'!T148</f>
        <v>1162.9100000000001</v>
      </c>
      <c r="U148" s="85">
        <f>'E+ PSUI Customer Load'!U148+'PSUI Customer Gen'!U148</f>
        <v>1130.82</v>
      </c>
      <c r="V148" s="85">
        <f>'E+ PSUI Customer Load'!V148+'PSUI Customer Gen'!V148</f>
        <v>1116.71</v>
      </c>
      <c r="W148" s="85">
        <f>'E+ PSUI Customer Load'!W148+'PSUI Customer Gen'!W148</f>
        <v>1101.8399999999999</v>
      </c>
      <c r="X148" s="85">
        <f>'E+ PSUI Customer Load'!X148+'PSUI Customer Gen'!X148</f>
        <v>1086.57</v>
      </c>
      <c r="Y148" s="85">
        <f>'E+ PSUI Customer Load'!Y148+'PSUI Customer Gen'!Y148</f>
        <v>1085.77</v>
      </c>
      <c r="Z148" s="85">
        <f>'E+ PSUI Customer Load'!Z148+'PSUI Customer Gen'!Z148</f>
        <v>1081.19</v>
      </c>
      <c r="AA148" s="93">
        <f t="shared" si="26"/>
        <v>1339.77</v>
      </c>
      <c r="AB148" s="84">
        <f t="shared" si="27"/>
        <v>2021</v>
      </c>
      <c r="AC148" s="83">
        <f t="shared" si="28"/>
        <v>3</v>
      </c>
      <c r="AD148" s="83" t="str">
        <f t="shared" si="29"/>
        <v/>
      </c>
      <c r="AE148" s="83" t="str">
        <f t="shared" si="30"/>
        <v/>
      </c>
      <c r="AF148" s="81">
        <f t="shared" si="31"/>
        <v>1339.77</v>
      </c>
      <c r="AG148" s="82" t="str">
        <f t="shared" si="32"/>
        <v>11:00</v>
      </c>
      <c r="AH148" s="81">
        <f t="shared" si="33"/>
        <v>29796.429999999997</v>
      </c>
      <c r="AI148" s="80" t="str">
        <f t="shared" si="34"/>
        <v/>
      </c>
      <c r="AJ148" s="80" t="str">
        <f t="shared" si="35"/>
        <v/>
      </c>
      <c r="AK148" s="80" t="str">
        <f t="shared" si="36"/>
        <v/>
      </c>
      <c r="AL148" s="79" t="str">
        <f t="shared" si="37"/>
        <v/>
      </c>
      <c r="AM148" s="78" t="str">
        <f t="shared" si="38"/>
        <v/>
      </c>
    </row>
    <row r="149" spans="2:39" ht="13.5" thickBot="1">
      <c r="B149" s="86">
        <v>44281</v>
      </c>
      <c r="C149" s="85">
        <f>'E+ PSUI Customer Load'!C149+'PSUI Customer Gen'!C149</f>
        <v>1079.47</v>
      </c>
      <c r="D149" s="85">
        <f>'E+ PSUI Customer Load'!D149+'PSUI Customer Gen'!D149</f>
        <v>1078.8399999999999</v>
      </c>
      <c r="E149" s="85">
        <f>'E+ PSUI Customer Load'!E149+'PSUI Customer Gen'!E149</f>
        <v>1076.71</v>
      </c>
      <c r="F149" s="85">
        <f>'E+ PSUI Customer Load'!F149+'PSUI Customer Gen'!F149</f>
        <v>1084.0899999999999</v>
      </c>
      <c r="G149" s="85">
        <f>'E+ PSUI Customer Load'!G149+'PSUI Customer Gen'!G149</f>
        <v>1092.5999999999999</v>
      </c>
      <c r="H149" s="85">
        <f>'E+ PSUI Customer Load'!H149+'PSUI Customer Gen'!H149</f>
        <v>1140.27</v>
      </c>
      <c r="I149" s="85">
        <f>'E+ PSUI Customer Load'!I149+'PSUI Customer Gen'!I149</f>
        <v>1245.69</v>
      </c>
      <c r="J149" s="85">
        <f>'E+ PSUI Customer Load'!J149+'PSUI Customer Gen'!J149</f>
        <v>1293.57</v>
      </c>
      <c r="K149" s="85">
        <f>'E+ PSUI Customer Load'!K149+'PSUI Customer Gen'!K149</f>
        <v>1315.89</v>
      </c>
      <c r="L149" s="85">
        <f>'E+ PSUI Customer Load'!L149+'PSUI Customer Gen'!L149</f>
        <v>1373.23</v>
      </c>
      <c r="M149" s="85">
        <f>'E+ PSUI Customer Load'!M149+'PSUI Customer Gen'!M149</f>
        <v>1422.65</v>
      </c>
      <c r="N149" s="85">
        <f>'E+ PSUI Customer Load'!N149+'PSUI Customer Gen'!N149</f>
        <v>1412.08</v>
      </c>
      <c r="O149" s="85">
        <f>'E+ PSUI Customer Load'!O149+'PSUI Customer Gen'!O149</f>
        <v>1394.19</v>
      </c>
      <c r="P149" s="85">
        <f>'E+ PSUI Customer Load'!P149+'PSUI Customer Gen'!P149</f>
        <v>1365.98</v>
      </c>
      <c r="Q149" s="85">
        <f>'E+ PSUI Customer Load'!Q149+'PSUI Customer Gen'!Q149</f>
        <v>1332.14</v>
      </c>
      <c r="R149" s="85">
        <f>'E+ PSUI Customer Load'!R149+'PSUI Customer Gen'!R149</f>
        <v>1278.4100000000001</v>
      </c>
      <c r="S149" s="85">
        <f>'E+ PSUI Customer Load'!S149+'PSUI Customer Gen'!S149</f>
        <v>1228.92</v>
      </c>
      <c r="T149" s="85">
        <f>'E+ PSUI Customer Load'!T149+'PSUI Customer Gen'!T149</f>
        <v>1209.29</v>
      </c>
      <c r="U149" s="85">
        <f>'E+ PSUI Customer Load'!U149+'PSUI Customer Gen'!U149</f>
        <v>1191.79</v>
      </c>
      <c r="V149" s="85">
        <f>'E+ PSUI Customer Load'!V149+'PSUI Customer Gen'!V149</f>
        <v>1147.1600000000001</v>
      </c>
      <c r="W149" s="85">
        <f>'E+ PSUI Customer Load'!W149+'PSUI Customer Gen'!W149</f>
        <v>1135.1600000000001</v>
      </c>
      <c r="X149" s="85">
        <f>'E+ PSUI Customer Load'!X149+'PSUI Customer Gen'!X149</f>
        <v>1118.5999999999999</v>
      </c>
      <c r="Y149" s="85">
        <f>'E+ PSUI Customer Load'!Y149+'PSUI Customer Gen'!Y149</f>
        <v>1071.56</v>
      </c>
      <c r="Z149" s="85">
        <f>'E+ PSUI Customer Load'!Z149+'PSUI Customer Gen'!Z149</f>
        <v>1059.94</v>
      </c>
      <c r="AA149" s="93">
        <f t="shared" si="26"/>
        <v>1422.65</v>
      </c>
      <c r="AB149" s="84">
        <f t="shared" si="27"/>
        <v>2021</v>
      </c>
      <c r="AC149" s="83">
        <f t="shared" si="28"/>
        <v>3</v>
      </c>
      <c r="AD149" s="83" t="str">
        <f t="shared" si="29"/>
        <v/>
      </c>
      <c r="AE149" s="83" t="str">
        <f t="shared" si="30"/>
        <v/>
      </c>
      <c r="AF149" s="81">
        <f t="shared" si="31"/>
        <v>1422.65</v>
      </c>
      <c r="AG149" s="82" t="str">
        <f t="shared" si="32"/>
        <v>11:00</v>
      </c>
      <c r="AH149" s="81">
        <f t="shared" si="33"/>
        <v>30570.879999999997</v>
      </c>
      <c r="AI149" s="80" t="str">
        <f t="shared" si="34"/>
        <v/>
      </c>
      <c r="AJ149" s="80" t="str">
        <f t="shared" si="35"/>
        <v/>
      </c>
      <c r="AK149" s="80" t="str">
        <f t="shared" si="36"/>
        <v/>
      </c>
      <c r="AL149" s="79" t="str">
        <f t="shared" si="37"/>
        <v/>
      </c>
      <c r="AM149" s="78" t="str">
        <f t="shared" si="38"/>
        <v/>
      </c>
    </row>
    <row r="150" spans="2:39" ht="13.5" thickBot="1">
      <c r="B150" s="86">
        <v>44282</v>
      </c>
      <c r="C150" s="85">
        <f>'E+ PSUI Customer Load'!C150+'PSUI Customer Gen'!C150</f>
        <v>1062.32</v>
      </c>
      <c r="D150" s="85">
        <f>'E+ PSUI Customer Load'!D150+'PSUI Customer Gen'!D150</f>
        <v>1060.54</v>
      </c>
      <c r="E150" s="85">
        <f>'E+ PSUI Customer Load'!E150+'PSUI Customer Gen'!E150</f>
        <v>1052.24</v>
      </c>
      <c r="F150" s="85">
        <f>'E+ PSUI Customer Load'!F150+'PSUI Customer Gen'!F150</f>
        <v>1056.9000000000001</v>
      </c>
      <c r="G150" s="85">
        <f>'E+ PSUI Customer Load'!G150+'PSUI Customer Gen'!G150</f>
        <v>1073.31</v>
      </c>
      <c r="H150" s="85">
        <f>'E+ PSUI Customer Load'!H150+'PSUI Customer Gen'!H150</f>
        <v>1103.3399999999999</v>
      </c>
      <c r="I150" s="85">
        <f>'E+ PSUI Customer Load'!I150+'PSUI Customer Gen'!I150</f>
        <v>1151.6400000000001</v>
      </c>
      <c r="J150" s="85">
        <f>'E+ PSUI Customer Load'!J150+'PSUI Customer Gen'!J150</f>
        <v>1172.19</v>
      </c>
      <c r="K150" s="85">
        <f>'E+ PSUI Customer Load'!K150+'PSUI Customer Gen'!K150</f>
        <v>1166.03</v>
      </c>
      <c r="L150" s="85">
        <f>'E+ PSUI Customer Load'!L150+'PSUI Customer Gen'!L150</f>
        <v>1212.58</v>
      </c>
      <c r="M150" s="85">
        <f>'E+ PSUI Customer Load'!M150+'PSUI Customer Gen'!M150</f>
        <v>1197.1400000000001</v>
      </c>
      <c r="N150" s="85">
        <f>'E+ PSUI Customer Load'!N150+'PSUI Customer Gen'!N150</f>
        <v>1176.28</v>
      </c>
      <c r="O150" s="85">
        <f>'E+ PSUI Customer Load'!O150+'PSUI Customer Gen'!O150</f>
        <v>1170.6500000000001</v>
      </c>
      <c r="P150" s="85">
        <f>'E+ PSUI Customer Load'!P150+'PSUI Customer Gen'!P150</f>
        <v>1140.6500000000001</v>
      </c>
      <c r="Q150" s="85">
        <f>'E+ PSUI Customer Load'!Q150+'PSUI Customer Gen'!Q150</f>
        <v>1140.2</v>
      </c>
      <c r="R150" s="85">
        <f>'E+ PSUI Customer Load'!R150+'PSUI Customer Gen'!R150</f>
        <v>1125.18</v>
      </c>
      <c r="S150" s="85">
        <f>'E+ PSUI Customer Load'!S150+'PSUI Customer Gen'!S150</f>
        <v>1084.68</v>
      </c>
      <c r="T150" s="85">
        <f>'E+ PSUI Customer Load'!T150+'PSUI Customer Gen'!T150</f>
        <v>1084.93</v>
      </c>
      <c r="U150" s="85">
        <f>'E+ PSUI Customer Load'!U150+'PSUI Customer Gen'!U150</f>
        <v>1067.47</v>
      </c>
      <c r="V150" s="85">
        <f>'E+ PSUI Customer Load'!V150+'PSUI Customer Gen'!V150</f>
        <v>1106.28</v>
      </c>
      <c r="W150" s="85">
        <f>'E+ PSUI Customer Load'!W150+'PSUI Customer Gen'!W150</f>
        <v>1102.54</v>
      </c>
      <c r="X150" s="85">
        <f>'E+ PSUI Customer Load'!X150+'PSUI Customer Gen'!X150</f>
        <v>1082.5899999999999</v>
      </c>
      <c r="Y150" s="85">
        <f>'E+ PSUI Customer Load'!Y150+'PSUI Customer Gen'!Y150</f>
        <v>1051.47</v>
      </c>
      <c r="Z150" s="85">
        <f>'E+ PSUI Customer Load'!Z150+'PSUI Customer Gen'!Z150</f>
        <v>1048.8499999999999</v>
      </c>
      <c r="AA150" s="93">
        <f t="shared" si="26"/>
        <v>1212.58</v>
      </c>
      <c r="AB150" s="84">
        <f t="shared" si="27"/>
        <v>2021</v>
      </c>
      <c r="AC150" s="83">
        <f t="shared" si="28"/>
        <v>3</v>
      </c>
      <c r="AD150" s="83" t="str">
        <f t="shared" si="29"/>
        <v/>
      </c>
      <c r="AE150" s="83" t="str">
        <f t="shared" si="30"/>
        <v/>
      </c>
      <c r="AF150" s="81">
        <f t="shared" si="31"/>
        <v>1212.58</v>
      </c>
      <c r="AG150" s="82" t="str">
        <f t="shared" si="32"/>
        <v>10:00</v>
      </c>
      <c r="AH150" s="81">
        <f t="shared" si="33"/>
        <v>27902.58</v>
      </c>
      <c r="AI150" s="80" t="str">
        <f t="shared" si="34"/>
        <v/>
      </c>
      <c r="AJ150" s="80" t="str">
        <f t="shared" si="35"/>
        <v/>
      </c>
      <c r="AK150" s="80" t="str">
        <f t="shared" si="36"/>
        <v/>
      </c>
      <c r="AL150" s="79" t="str">
        <f t="shared" si="37"/>
        <v/>
      </c>
      <c r="AM150" s="78" t="str">
        <f t="shared" si="38"/>
        <v/>
      </c>
    </row>
    <row r="151" spans="2:39" ht="13.5" thickBot="1">
      <c r="B151" s="86">
        <v>44283</v>
      </c>
      <c r="C151" s="85">
        <f>'E+ PSUI Customer Load'!C151+'PSUI Customer Gen'!C151</f>
        <v>1036.98</v>
      </c>
      <c r="D151" s="85">
        <f>'E+ PSUI Customer Load'!D151+'PSUI Customer Gen'!D151</f>
        <v>1057.21</v>
      </c>
      <c r="E151" s="85">
        <f>'E+ PSUI Customer Load'!E151+'PSUI Customer Gen'!E151</f>
        <v>1040.76</v>
      </c>
      <c r="F151" s="85">
        <f>'E+ PSUI Customer Load'!F151+'PSUI Customer Gen'!F151</f>
        <v>1049.3699999999999</v>
      </c>
      <c r="G151" s="85">
        <f>'E+ PSUI Customer Load'!G151+'PSUI Customer Gen'!G151</f>
        <v>1054.76</v>
      </c>
      <c r="H151" s="85">
        <f>'E+ PSUI Customer Load'!H151+'PSUI Customer Gen'!H151</f>
        <v>1103.4100000000001</v>
      </c>
      <c r="I151" s="85">
        <f>'E+ PSUI Customer Load'!I151+'PSUI Customer Gen'!I151</f>
        <v>1162.98</v>
      </c>
      <c r="J151" s="85">
        <f>'E+ PSUI Customer Load'!J151+'PSUI Customer Gen'!J151</f>
        <v>1160.3900000000001</v>
      </c>
      <c r="K151" s="85">
        <f>'E+ PSUI Customer Load'!K151+'PSUI Customer Gen'!K151</f>
        <v>1176.3499999999999</v>
      </c>
      <c r="L151" s="85">
        <f>'E+ PSUI Customer Load'!L151+'PSUI Customer Gen'!L151</f>
        <v>1192.8699999999999</v>
      </c>
      <c r="M151" s="85">
        <f>'E+ PSUI Customer Load'!M151+'PSUI Customer Gen'!M151</f>
        <v>1189.2</v>
      </c>
      <c r="N151" s="85">
        <f>'E+ PSUI Customer Load'!N151+'PSUI Customer Gen'!N151</f>
        <v>1174.25</v>
      </c>
      <c r="O151" s="85">
        <f>'E+ PSUI Customer Load'!O151+'PSUI Customer Gen'!O151</f>
        <v>1161.72</v>
      </c>
      <c r="P151" s="85">
        <f>'E+ PSUI Customer Load'!P151+'PSUI Customer Gen'!P151</f>
        <v>1149.8599999999999</v>
      </c>
      <c r="Q151" s="85">
        <f>'E+ PSUI Customer Load'!Q151+'PSUI Customer Gen'!Q151</f>
        <v>1167.71</v>
      </c>
      <c r="R151" s="85">
        <f>'E+ PSUI Customer Load'!R151+'PSUI Customer Gen'!R151</f>
        <v>1167.95</v>
      </c>
      <c r="S151" s="85">
        <f>'E+ PSUI Customer Load'!S151+'PSUI Customer Gen'!S151</f>
        <v>1160.1500000000001</v>
      </c>
      <c r="T151" s="85">
        <f>'E+ PSUI Customer Load'!T151+'PSUI Customer Gen'!T151</f>
        <v>1158.19</v>
      </c>
      <c r="U151" s="85">
        <f>'E+ PSUI Customer Load'!U151+'PSUI Customer Gen'!U151</f>
        <v>1141.53</v>
      </c>
      <c r="V151" s="85">
        <f>'E+ PSUI Customer Load'!V151+'PSUI Customer Gen'!V151</f>
        <v>1131.2</v>
      </c>
      <c r="W151" s="85">
        <f>'E+ PSUI Customer Load'!W151+'PSUI Customer Gen'!W151</f>
        <v>1138.5899999999999</v>
      </c>
      <c r="X151" s="85">
        <f>'E+ PSUI Customer Load'!X151+'PSUI Customer Gen'!X151</f>
        <v>1125.3900000000001</v>
      </c>
      <c r="Y151" s="85">
        <f>'E+ PSUI Customer Load'!Y151+'PSUI Customer Gen'!Y151</f>
        <v>1097.32</v>
      </c>
      <c r="Z151" s="85">
        <f>'E+ PSUI Customer Load'!Z151+'PSUI Customer Gen'!Z151</f>
        <v>1106</v>
      </c>
      <c r="AA151" s="93">
        <f t="shared" si="26"/>
        <v>1192.8699999999999</v>
      </c>
      <c r="AB151" s="84">
        <f t="shared" si="27"/>
        <v>2021</v>
      </c>
      <c r="AC151" s="83">
        <f t="shared" si="28"/>
        <v>3</v>
      </c>
      <c r="AD151" s="83" t="str">
        <f t="shared" si="29"/>
        <v/>
      </c>
      <c r="AE151" s="83" t="str">
        <f t="shared" si="30"/>
        <v/>
      </c>
      <c r="AF151" s="81">
        <f t="shared" si="31"/>
        <v>1192.8699999999999</v>
      </c>
      <c r="AG151" s="82" t="str">
        <f t="shared" si="32"/>
        <v>10:00</v>
      </c>
      <c r="AH151" s="81">
        <f t="shared" si="33"/>
        <v>28297.01</v>
      </c>
      <c r="AI151" s="80" t="str">
        <f t="shared" si="34"/>
        <v/>
      </c>
      <c r="AJ151" s="80" t="str">
        <f t="shared" si="35"/>
        <v/>
      </c>
      <c r="AK151" s="80" t="str">
        <f t="shared" si="36"/>
        <v/>
      </c>
      <c r="AL151" s="79" t="str">
        <f t="shared" si="37"/>
        <v/>
      </c>
      <c r="AM151" s="78" t="str">
        <f t="shared" si="38"/>
        <v/>
      </c>
    </row>
    <row r="152" spans="2:39" ht="13.5" thickBot="1">
      <c r="B152" s="86">
        <v>44284</v>
      </c>
      <c r="C152" s="85">
        <f>'E+ PSUI Customer Load'!C152+'PSUI Customer Gen'!C152</f>
        <v>1115</v>
      </c>
      <c r="D152" s="85">
        <f>'E+ PSUI Customer Load'!D152+'PSUI Customer Gen'!D152</f>
        <v>1109.01</v>
      </c>
      <c r="E152" s="85">
        <f>'E+ PSUI Customer Load'!E152+'PSUI Customer Gen'!E152</f>
        <v>1124.3399999999999</v>
      </c>
      <c r="F152" s="85">
        <f>'E+ PSUI Customer Load'!F152+'PSUI Customer Gen'!F152</f>
        <v>1132.53</v>
      </c>
      <c r="G152" s="85">
        <f>'E+ PSUI Customer Load'!G152+'PSUI Customer Gen'!G152</f>
        <v>1187.31</v>
      </c>
      <c r="H152" s="85">
        <f>'E+ PSUI Customer Load'!H152+'PSUI Customer Gen'!H152</f>
        <v>1226.51</v>
      </c>
      <c r="I152" s="85">
        <f>'E+ PSUI Customer Load'!I152+'PSUI Customer Gen'!I152</f>
        <v>1341.52</v>
      </c>
      <c r="J152" s="85">
        <f>'E+ PSUI Customer Load'!J152+'PSUI Customer Gen'!J152</f>
        <v>1397.73</v>
      </c>
      <c r="K152" s="85">
        <f>'E+ PSUI Customer Load'!K152+'PSUI Customer Gen'!K152</f>
        <v>1409.8</v>
      </c>
      <c r="L152" s="85">
        <f>'E+ PSUI Customer Load'!L152+'PSUI Customer Gen'!L152</f>
        <v>1459.47</v>
      </c>
      <c r="M152" s="85">
        <f>'E+ PSUI Customer Load'!M152+'PSUI Customer Gen'!M152</f>
        <v>1441.9</v>
      </c>
      <c r="N152" s="85">
        <f>'E+ PSUI Customer Load'!N152+'PSUI Customer Gen'!N152</f>
        <v>1385.86</v>
      </c>
      <c r="O152" s="85">
        <f>'E+ PSUI Customer Load'!O152+'PSUI Customer Gen'!O152</f>
        <v>1365.42</v>
      </c>
      <c r="P152" s="85">
        <f>'E+ PSUI Customer Load'!P152+'PSUI Customer Gen'!P152</f>
        <v>1333.92</v>
      </c>
      <c r="Q152" s="85">
        <f>'E+ PSUI Customer Load'!Q152+'PSUI Customer Gen'!Q152</f>
        <v>1312.05</v>
      </c>
      <c r="R152" s="85">
        <f>'E+ PSUI Customer Load'!R152+'PSUI Customer Gen'!R152</f>
        <v>1269.31</v>
      </c>
      <c r="S152" s="85">
        <f>'E+ PSUI Customer Load'!S152+'PSUI Customer Gen'!S152</f>
        <v>1213.07</v>
      </c>
      <c r="T152" s="85">
        <f>'E+ PSUI Customer Load'!T152+'PSUI Customer Gen'!T152</f>
        <v>1192.42</v>
      </c>
      <c r="U152" s="85">
        <f>'E+ PSUI Customer Load'!U152+'PSUI Customer Gen'!U152</f>
        <v>1171.31</v>
      </c>
      <c r="V152" s="85">
        <f>'E+ PSUI Customer Load'!V152+'PSUI Customer Gen'!V152</f>
        <v>1171.7</v>
      </c>
      <c r="W152" s="85">
        <f>'E+ PSUI Customer Load'!W152+'PSUI Customer Gen'!W152</f>
        <v>1188.53</v>
      </c>
      <c r="X152" s="85">
        <f>'E+ PSUI Customer Load'!X152+'PSUI Customer Gen'!X152</f>
        <v>1200.22</v>
      </c>
      <c r="Y152" s="85">
        <f>'E+ PSUI Customer Load'!Y152+'PSUI Customer Gen'!Y152</f>
        <v>1169.74</v>
      </c>
      <c r="Z152" s="85">
        <f>'E+ PSUI Customer Load'!Z152+'PSUI Customer Gen'!Z152</f>
        <v>1189.55</v>
      </c>
      <c r="AA152" s="93">
        <f t="shared" si="26"/>
        <v>1459.47</v>
      </c>
      <c r="AB152" s="84">
        <f t="shared" si="27"/>
        <v>2021</v>
      </c>
      <c r="AC152" s="83">
        <f t="shared" si="28"/>
        <v>3</v>
      </c>
      <c r="AD152" s="83" t="str">
        <f t="shared" si="29"/>
        <v/>
      </c>
      <c r="AE152" s="83" t="str">
        <f t="shared" si="30"/>
        <v/>
      </c>
      <c r="AF152" s="81">
        <f t="shared" si="31"/>
        <v>1459.47</v>
      </c>
      <c r="AG152" s="82" t="str">
        <f t="shared" si="32"/>
        <v>10:00</v>
      </c>
      <c r="AH152" s="81">
        <f t="shared" si="33"/>
        <v>31567.690000000002</v>
      </c>
      <c r="AI152" s="80" t="str">
        <f t="shared" si="34"/>
        <v/>
      </c>
      <c r="AJ152" s="80" t="str">
        <f t="shared" si="35"/>
        <v/>
      </c>
      <c r="AK152" s="80" t="str">
        <f t="shared" si="36"/>
        <v/>
      </c>
      <c r="AL152" s="79" t="str">
        <f t="shared" si="37"/>
        <v/>
      </c>
      <c r="AM152" s="78" t="str">
        <f t="shared" si="38"/>
        <v/>
      </c>
    </row>
    <row r="153" spans="2:39" ht="13.5" thickBot="1">
      <c r="B153" s="86">
        <v>44285</v>
      </c>
      <c r="C153" s="85">
        <f>'E+ PSUI Customer Load'!C153+'PSUI Customer Gen'!C153</f>
        <v>1207.4000000000001</v>
      </c>
      <c r="D153" s="85">
        <f>'E+ PSUI Customer Load'!D153+'PSUI Customer Gen'!D153</f>
        <v>1188.3900000000001</v>
      </c>
      <c r="E153" s="85">
        <f>'E+ PSUI Customer Load'!E153+'PSUI Customer Gen'!E153</f>
        <v>1190.7</v>
      </c>
      <c r="F153" s="85">
        <f>'E+ PSUI Customer Load'!F153+'PSUI Customer Gen'!F153</f>
        <v>1200.43</v>
      </c>
      <c r="G153" s="85">
        <f>'E+ PSUI Customer Load'!G153+'PSUI Customer Gen'!G153</f>
        <v>1224.47</v>
      </c>
      <c r="H153" s="85">
        <f>'E+ PSUI Customer Load'!H153+'PSUI Customer Gen'!H153</f>
        <v>1279.08</v>
      </c>
      <c r="I153" s="85">
        <f>'E+ PSUI Customer Load'!I153+'PSUI Customer Gen'!I153</f>
        <v>1335.32</v>
      </c>
      <c r="J153" s="85">
        <f>'E+ PSUI Customer Load'!J153+'PSUI Customer Gen'!J153</f>
        <v>1336.06</v>
      </c>
      <c r="K153" s="85">
        <f>'E+ PSUI Customer Load'!K153+'PSUI Customer Gen'!K153</f>
        <v>1311.49</v>
      </c>
      <c r="L153" s="85">
        <f>'E+ PSUI Customer Load'!L153+'PSUI Customer Gen'!L153</f>
        <v>1320.55</v>
      </c>
      <c r="M153" s="85">
        <f>'E+ PSUI Customer Load'!M153+'PSUI Customer Gen'!M153</f>
        <v>1335.15</v>
      </c>
      <c r="N153" s="85">
        <f>'E+ PSUI Customer Load'!N153+'PSUI Customer Gen'!N153</f>
        <v>1283.98</v>
      </c>
      <c r="O153" s="85">
        <f>'E+ PSUI Customer Load'!O153+'PSUI Customer Gen'!O153</f>
        <v>1284.08</v>
      </c>
      <c r="P153" s="85">
        <f>'E+ PSUI Customer Load'!P153+'PSUI Customer Gen'!P153</f>
        <v>1261.08</v>
      </c>
      <c r="Q153" s="85">
        <f>'E+ PSUI Customer Load'!Q153+'PSUI Customer Gen'!Q153</f>
        <v>1264.48</v>
      </c>
      <c r="R153" s="85">
        <f>'E+ PSUI Customer Load'!R153+'PSUI Customer Gen'!R153</f>
        <v>1237.78</v>
      </c>
      <c r="S153" s="85">
        <f>'E+ PSUI Customer Load'!S153+'PSUI Customer Gen'!S153</f>
        <v>1182.79</v>
      </c>
      <c r="T153" s="85">
        <f>'E+ PSUI Customer Load'!T153+'PSUI Customer Gen'!T153</f>
        <v>1149.6099999999999</v>
      </c>
      <c r="U153" s="85">
        <f>'E+ PSUI Customer Load'!U153+'PSUI Customer Gen'!U153</f>
        <v>1111.18</v>
      </c>
      <c r="V153" s="85">
        <f>'E+ PSUI Customer Load'!V153+'PSUI Customer Gen'!V153</f>
        <v>1104.46</v>
      </c>
      <c r="W153" s="85">
        <f>'E+ PSUI Customer Load'!W153+'PSUI Customer Gen'!W153</f>
        <v>1087.7</v>
      </c>
      <c r="X153" s="85">
        <f>'E+ PSUI Customer Load'!X153+'PSUI Customer Gen'!X153</f>
        <v>1082.3800000000001</v>
      </c>
      <c r="Y153" s="85">
        <f>'E+ PSUI Customer Load'!Y153+'PSUI Customer Gen'!Y153</f>
        <v>1047.76</v>
      </c>
      <c r="Z153" s="85">
        <f>'E+ PSUI Customer Load'!Z153+'PSUI Customer Gen'!Z153</f>
        <v>1043.28</v>
      </c>
      <c r="AA153" s="93">
        <f t="shared" si="26"/>
        <v>1336.06</v>
      </c>
      <c r="AB153" s="84">
        <f t="shared" si="27"/>
        <v>2021</v>
      </c>
      <c r="AC153" s="83">
        <f t="shared" si="28"/>
        <v>3</v>
      </c>
      <c r="AD153" s="83" t="str">
        <f t="shared" si="29"/>
        <v/>
      </c>
      <c r="AE153" s="83" t="str">
        <f t="shared" si="30"/>
        <v/>
      </c>
      <c r="AF153" s="81">
        <f t="shared" si="31"/>
        <v>1336.06</v>
      </c>
      <c r="AG153" s="82" t="str">
        <f t="shared" si="32"/>
        <v>8:00</v>
      </c>
      <c r="AH153" s="81">
        <f t="shared" si="33"/>
        <v>30405.66</v>
      </c>
      <c r="AI153" s="80" t="str">
        <f t="shared" si="34"/>
        <v/>
      </c>
      <c r="AJ153" s="80" t="str">
        <f t="shared" si="35"/>
        <v/>
      </c>
      <c r="AK153" s="80" t="str">
        <f t="shared" si="36"/>
        <v/>
      </c>
      <c r="AL153" s="79" t="str">
        <f t="shared" si="37"/>
        <v/>
      </c>
      <c r="AM153" s="78" t="str">
        <f t="shared" si="38"/>
        <v/>
      </c>
    </row>
    <row r="154" spans="2:39" ht="13.5" thickBot="1">
      <c r="B154" s="86">
        <v>44286</v>
      </c>
      <c r="C154" s="85">
        <f>'E+ PSUI Customer Load'!C154+'PSUI Customer Gen'!C154</f>
        <v>1041.8800000000001</v>
      </c>
      <c r="D154" s="85">
        <f>'E+ PSUI Customer Load'!D154+'PSUI Customer Gen'!D154</f>
        <v>1038.7</v>
      </c>
      <c r="E154" s="85">
        <f>'E+ PSUI Customer Load'!E154+'PSUI Customer Gen'!E154</f>
        <v>1024.6300000000001</v>
      </c>
      <c r="F154" s="85">
        <f>'E+ PSUI Customer Load'!F154+'PSUI Customer Gen'!F154</f>
        <v>1053.75</v>
      </c>
      <c r="G154" s="85">
        <f>'E+ PSUI Customer Load'!G154+'PSUI Customer Gen'!G154</f>
        <v>1076.22</v>
      </c>
      <c r="H154" s="85">
        <f>'E+ PSUI Customer Load'!H154+'PSUI Customer Gen'!H154</f>
        <v>1140.6199999999999</v>
      </c>
      <c r="I154" s="85">
        <f>'E+ PSUI Customer Load'!I154+'PSUI Customer Gen'!I154</f>
        <v>1257.5899999999999</v>
      </c>
      <c r="J154" s="85">
        <f>'E+ PSUI Customer Load'!J154+'PSUI Customer Gen'!J154</f>
        <v>1288.32</v>
      </c>
      <c r="K154" s="85">
        <f>'E+ PSUI Customer Load'!K154+'PSUI Customer Gen'!K154</f>
        <v>1334.73</v>
      </c>
      <c r="L154" s="85">
        <f>'E+ PSUI Customer Load'!L154+'PSUI Customer Gen'!L154</f>
        <v>1357.44</v>
      </c>
      <c r="M154" s="85">
        <f>'E+ PSUI Customer Load'!M154+'PSUI Customer Gen'!M154</f>
        <v>1377.11</v>
      </c>
      <c r="N154" s="85">
        <f>'E+ PSUI Customer Load'!N154+'PSUI Customer Gen'!N154</f>
        <v>1328.88</v>
      </c>
      <c r="O154" s="85">
        <f>'E+ PSUI Customer Load'!O154+'PSUI Customer Gen'!O154</f>
        <v>1334.97</v>
      </c>
      <c r="P154" s="85">
        <f>'E+ PSUI Customer Load'!P154+'PSUI Customer Gen'!P154</f>
        <v>1320.55</v>
      </c>
      <c r="Q154" s="85">
        <f>'E+ PSUI Customer Load'!Q154+'PSUI Customer Gen'!Q154</f>
        <v>1325.31</v>
      </c>
      <c r="R154" s="85">
        <f>'E+ PSUI Customer Load'!R154+'PSUI Customer Gen'!R154</f>
        <v>1296.75</v>
      </c>
      <c r="S154" s="85">
        <f>'E+ PSUI Customer Load'!S154+'PSUI Customer Gen'!S154</f>
        <v>1254.19</v>
      </c>
      <c r="T154" s="85">
        <f>'E+ PSUI Customer Load'!T154+'PSUI Customer Gen'!T154</f>
        <v>1222.97</v>
      </c>
      <c r="U154" s="85">
        <f>'E+ PSUI Customer Load'!U154+'PSUI Customer Gen'!U154</f>
        <v>1174.71</v>
      </c>
      <c r="V154" s="85">
        <f>'E+ PSUI Customer Load'!V154+'PSUI Customer Gen'!V154</f>
        <v>1177.26</v>
      </c>
      <c r="W154" s="85">
        <f>'E+ PSUI Customer Load'!W154+'PSUI Customer Gen'!W154</f>
        <v>1165.08</v>
      </c>
      <c r="X154" s="85">
        <f>'E+ PSUI Customer Load'!X154+'PSUI Customer Gen'!X154</f>
        <v>1169.3499999999999</v>
      </c>
      <c r="Y154" s="85">
        <f>'E+ PSUI Customer Load'!Y154+'PSUI Customer Gen'!Y154</f>
        <v>1170.8900000000001</v>
      </c>
      <c r="Z154" s="85">
        <f>'E+ PSUI Customer Load'!Z154+'PSUI Customer Gen'!Z154</f>
        <v>1190.25</v>
      </c>
      <c r="AA154" s="93">
        <f t="shared" si="26"/>
        <v>1377.11</v>
      </c>
      <c r="AB154" s="84">
        <f t="shared" si="27"/>
        <v>2021</v>
      </c>
      <c r="AC154" s="83">
        <f t="shared" si="28"/>
        <v>3</v>
      </c>
      <c r="AD154" s="83" t="str">
        <f t="shared" si="29"/>
        <v>2021-3</v>
      </c>
      <c r="AE154" s="83">
        <f t="shared" si="30"/>
        <v>3</v>
      </c>
      <c r="AF154" s="81">
        <f t="shared" si="31"/>
        <v>1377.11</v>
      </c>
      <c r="AG154" s="82" t="str">
        <f t="shared" si="32"/>
        <v>11:00</v>
      </c>
      <c r="AH154" s="81">
        <f t="shared" si="33"/>
        <v>30499.260000000002</v>
      </c>
      <c r="AI154" s="80">
        <f t="shared" si="34"/>
        <v>42510.208999999995</v>
      </c>
      <c r="AJ154" s="80">
        <f t="shared" si="35"/>
        <v>1478.3220000000001</v>
      </c>
      <c r="AK154" s="80">
        <f t="shared" si="36"/>
        <v>33644.29</v>
      </c>
      <c r="AL154" s="79">
        <f t="shared" si="37"/>
        <v>44258</v>
      </c>
      <c r="AM154" s="78" t="str">
        <f t="shared" si="38"/>
        <v>10:00</v>
      </c>
    </row>
    <row r="155" spans="2:39" ht="13.5" thickBot="1">
      <c r="B155" s="86">
        <v>44287</v>
      </c>
      <c r="C155" s="85">
        <f>'E+ PSUI Customer Load'!C155+'PSUI Customer Gen'!C155</f>
        <v>1207.8900000000001</v>
      </c>
      <c r="D155" s="85">
        <f>'E+ PSUI Customer Load'!D155+'PSUI Customer Gen'!D155</f>
        <v>1197.3499999999999</v>
      </c>
      <c r="E155" s="85">
        <f>'E+ PSUI Customer Load'!E155+'PSUI Customer Gen'!E155</f>
        <v>1202.1099999999999</v>
      </c>
      <c r="F155" s="85">
        <f>'E+ PSUI Customer Load'!F155+'PSUI Customer Gen'!F155</f>
        <v>1215.31</v>
      </c>
      <c r="G155" s="85">
        <f>'E+ PSUI Customer Load'!G155+'PSUI Customer Gen'!G155</f>
        <v>1228.8900000000001</v>
      </c>
      <c r="H155" s="85">
        <f>'E+ PSUI Customer Load'!H155+'PSUI Customer Gen'!H155</f>
        <v>1301.93</v>
      </c>
      <c r="I155" s="85">
        <f>'E+ PSUI Customer Load'!I155+'PSUI Customer Gen'!I155</f>
        <v>1386.28</v>
      </c>
      <c r="J155" s="85">
        <f>'E+ PSUI Customer Load'!J155+'PSUI Customer Gen'!J155</f>
        <v>1411.41</v>
      </c>
      <c r="K155" s="85">
        <f>'E+ PSUI Customer Load'!K155+'PSUI Customer Gen'!K155</f>
        <v>1407.95</v>
      </c>
      <c r="L155" s="85">
        <f>'E+ PSUI Customer Load'!L155+'PSUI Customer Gen'!L155</f>
        <v>1445.71</v>
      </c>
      <c r="M155" s="85">
        <f>'E+ PSUI Customer Load'!M155+'PSUI Customer Gen'!M155</f>
        <v>1465.59</v>
      </c>
      <c r="N155" s="85">
        <f>'E+ PSUI Customer Load'!N155+'PSUI Customer Gen'!N155</f>
        <v>1444.8</v>
      </c>
      <c r="O155" s="85">
        <f>'E+ PSUI Customer Load'!O155+'PSUI Customer Gen'!O155</f>
        <v>1448.58</v>
      </c>
      <c r="P155" s="85">
        <f>'E+ PSUI Customer Load'!P155+'PSUI Customer Gen'!P155</f>
        <v>1411.9</v>
      </c>
      <c r="Q155" s="85">
        <f>'E+ PSUI Customer Load'!Q155+'PSUI Customer Gen'!Q155</f>
        <v>1409.42</v>
      </c>
      <c r="R155" s="85">
        <f>'E+ PSUI Customer Load'!R155+'PSUI Customer Gen'!R155</f>
        <v>1375.36</v>
      </c>
      <c r="S155" s="85">
        <f>'E+ PSUI Customer Load'!S155+'PSUI Customer Gen'!S155</f>
        <v>1320.45</v>
      </c>
      <c r="T155" s="85">
        <f>'E+ PSUI Customer Load'!T155+'PSUI Customer Gen'!T155</f>
        <v>1295.53</v>
      </c>
      <c r="U155" s="85">
        <f>'E+ PSUI Customer Load'!U155+'PSUI Customer Gen'!U155</f>
        <v>1270.71</v>
      </c>
      <c r="V155" s="85">
        <f>'E+ PSUI Customer Load'!V155+'PSUI Customer Gen'!V155</f>
        <v>1286.81</v>
      </c>
      <c r="W155" s="85">
        <f>'E+ PSUI Customer Load'!W155+'PSUI Customer Gen'!W155</f>
        <v>1277.71</v>
      </c>
      <c r="X155" s="85">
        <f>'E+ PSUI Customer Load'!X155+'PSUI Customer Gen'!X155</f>
        <v>1239.1099999999999</v>
      </c>
      <c r="Y155" s="85">
        <f>'E+ PSUI Customer Load'!Y155+'PSUI Customer Gen'!Y155</f>
        <v>1213</v>
      </c>
      <c r="Z155" s="85">
        <f>'E+ PSUI Customer Load'!Z155+'PSUI Customer Gen'!Z155</f>
        <v>1216.3900000000001</v>
      </c>
      <c r="AA155" s="93">
        <f t="shared" si="26"/>
        <v>1465.59</v>
      </c>
      <c r="AB155" s="84">
        <f t="shared" si="27"/>
        <v>2021</v>
      </c>
      <c r="AC155" s="83">
        <f t="shared" si="28"/>
        <v>4</v>
      </c>
      <c r="AD155" s="83" t="str">
        <f t="shared" si="29"/>
        <v/>
      </c>
      <c r="AE155" s="83" t="str">
        <f t="shared" si="30"/>
        <v/>
      </c>
      <c r="AF155" s="81">
        <f t="shared" si="31"/>
        <v>1465.59</v>
      </c>
      <c r="AG155" s="82" t="str">
        <f t="shared" si="32"/>
        <v>11:00</v>
      </c>
      <c r="AH155" s="81">
        <f t="shared" si="33"/>
        <v>33145.78</v>
      </c>
      <c r="AI155" s="80" t="str">
        <f t="shared" si="34"/>
        <v/>
      </c>
      <c r="AJ155" s="80" t="str">
        <f t="shared" si="35"/>
        <v/>
      </c>
      <c r="AK155" s="80" t="str">
        <f t="shared" si="36"/>
        <v/>
      </c>
      <c r="AL155" s="79" t="str">
        <f t="shared" si="37"/>
        <v/>
      </c>
      <c r="AM155" s="78" t="str">
        <f t="shared" si="38"/>
        <v/>
      </c>
    </row>
    <row r="156" spans="2:39" ht="13.5" thickBot="1">
      <c r="B156" s="86">
        <v>44288</v>
      </c>
      <c r="C156" s="85">
        <f>'E+ PSUI Customer Load'!C156+'PSUI Customer Gen'!C156</f>
        <v>1202.71</v>
      </c>
      <c r="D156" s="85">
        <f>'E+ PSUI Customer Load'!D156+'PSUI Customer Gen'!D156</f>
        <v>1199.03</v>
      </c>
      <c r="E156" s="85">
        <f>'E+ PSUI Customer Load'!E156+'PSUI Customer Gen'!E156</f>
        <v>1218.8399999999999</v>
      </c>
      <c r="F156" s="85">
        <f>'E+ PSUI Customer Load'!F156+'PSUI Customer Gen'!F156</f>
        <v>1237.32</v>
      </c>
      <c r="G156" s="85">
        <f>'E+ PSUI Customer Load'!G156+'PSUI Customer Gen'!G156</f>
        <v>1237.43</v>
      </c>
      <c r="H156" s="85">
        <f>'E+ PSUI Customer Load'!H156+'PSUI Customer Gen'!H156</f>
        <v>1275.02</v>
      </c>
      <c r="I156" s="85">
        <f>'E+ PSUI Customer Load'!I156+'PSUI Customer Gen'!I156</f>
        <v>1317.26</v>
      </c>
      <c r="J156" s="85">
        <f>'E+ PSUI Customer Load'!J156+'PSUI Customer Gen'!J156</f>
        <v>1307.5999999999999</v>
      </c>
      <c r="K156" s="85">
        <f>'E+ PSUI Customer Load'!K156+'PSUI Customer Gen'!K156</f>
        <v>1278.0999999999999</v>
      </c>
      <c r="L156" s="85">
        <f>'E+ PSUI Customer Load'!L156+'PSUI Customer Gen'!L156</f>
        <v>1294.48</v>
      </c>
      <c r="M156" s="85">
        <f>'E+ PSUI Customer Load'!M156+'PSUI Customer Gen'!M156</f>
        <v>1286.28</v>
      </c>
      <c r="N156" s="85">
        <f>'E+ PSUI Customer Load'!N156+'PSUI Customer Gen'!N156</f>
        <v>1255.03</v>
      </c>
      <c r="O156" s="85">
        <f>'E+ PSUI Customer Load'!O156+'PSUI Customer Gen'!O156</f>
        <v>1261.3</v>
      </c>
      <c r="P156" s="85">
        <f>'E+ PSUI Customer Load'!P156+'PSUI Customer Gen'!P156</f>
        <v>1244.74</v>
      </c>
      <c r="Q156" s="85">
        <f>'E+ PSUI Customer Load'!Q156+'PSUI Customer Gen'!Q156</f>
        <v>1242.29</v>
      </c>
      <c r="R156" s="85">
        <f>'E+ PSUI Customer Load'!R156+'PSUI Customer Gen'!R156</f>
        <v>1236.55</v>
      </c>
      <c r="S156" s="85">
        <f>'E+ PSUI Customer Load'!S156+'PSUI Customer Gen'!S156</f>
        <v>1203.6500000000001</v>
      </c>
      <c r="T156" s="85">
        <f>'E+ PSUI Customer Load'!T156+'PSUI Customer Gen'!T156</f>
        <v>1195.81</v>
      </c>
      <c r="U156" s="85">
        <f>'E+ PSUI Customer Load'!U156+'PSUI Customer Gen'!U156</f>
        <v>1176.3499999999999</v>
      </c>
      <c r="V156" s="85">
        <f>'E+ PSUI Customer Load'!V156+'PSUI Customer Gen'!V156</f>
        <v>1187.9000000000001</v>
      </c>
      <c r="W156" s="85">
        <f>'E+ PSUI Customer Load'!W156+'PSUI Customer Gen'!W156</f>
        <v>1190.8399999999999</v>
      </c>
      <c r="X156" s="85">
        <f>'E+ PSUI Customer Load'!X156+'PSUI Customer Gen'!X156</f>
        <v>1192.21</v>
      </c>
      <c r="Y156" s="85">
        <f>'E+ PSUI Customer Load'!Y156+'PSUI Customer Gen'!Y156</f>
        <v>1183.77</v>
      </c>
      <c r="Z156" s="85">
        <f>'E+ PSUI Customer Load'!Z156+'PSUI Customer Gen'!Z156</f>
        <v>1193.75</v>
      </c>
      <c r="AA156" s="93">
        <f t="shared" si="26"/>
        <v>1317.26</v>
      </c>
      <c r="AB156" s="84">
        <f t="shared" si="27"/>
        <v>2021</v>
      </c>
      <c r="AC156" s="83">
        <f t="shared" si="28"/>
        <v>4</v>
      </c>
      <c r="AD156" s="83" t="str">
        <f t="shared" si="29"/>
        <v/>
      </c>
      <c r="AE156" s="83" t="str">
        <f t="shared" si="30"/>
        <v/>
      </c>
      <c r="AF156" s="81">
        <f t="shared" si="31"/>
        <v>1317.26</v>
      </c>
      <c r="AG156" s="82" t="str">
        <f t="shared" si="32"/>
        <v>7:00</v>
      </c>
      <c r="AH156" s="81">
        <f t="shared" si="33"/>
        <v>30935.520000000004</v>
      </c>
      <c r="AI156" s="80" t="str">
        <f t="shared" si="34"/>
        <v/>
      </c>
      <c r="AJ156" s="80" t="str">
        <f t="shared" si="35"/>
        <v/>
      </c>
      <c r="AK156" s="80" t="str">
        <f t="shared" si="36"/>
        <v/>
      </c>
      <c r="AL156" s="79" t="str">
        <f t="shared" si="37"/>
        <v/>
      </c>
      <c r="AM156" s="78" t="str">
        <f t="shared" si="38"/>
        <v/>
      </c>
    </row>
    <row r="157" spans="2:39" ht="13.5" thickBot="1">
      <c r="B157" s="86">
        <v>44289</v>
      </c>
      <c r="C157" s="85">
        <f>'E+ PSUI Customer Load'!C157+'PSUI Customer Gen'!C157</f>
        <v>1191.58</v>
      </c>
      <c r="D157" s="85">
        <f>'E+ PSUI Customer Load'!D157+'PSUI Customer Gen'!D157</f>
        <v>1183.0999999999999</v>
      </c>
      <c r="E157" s="85">
        <f>'E+ PSUI Customer Load'!E157+'PSUI Customer Gen'!E157</f>
        <v>1194.94</v>
      </c>
      <c r="F157" s="85">
        <f>'E+ PSUI Customer Load'!F157+'PSUI Customer Gen'!F157</f>
        <v>1201.2</v>
      </c>
      <c r="G157" s="85">
        <f>'E+ PSUI Customer Load'!G157+'PSUI Customer Gen'!G157</f>
        <v>1203.8599999999999</v>
      </c>
      <c r="H157" s="85">
        <f>'E+ PSUI Customer Load'!H157+'PSUI Customer Gen'!H157</f>
        <v>1252.93</v>
      </c>
      <c r="I157" s="85">
        <f>'E+ PSUI Customer Load'!I157+'PSUI Customer Gen'!I157</f>
        <v>1297.28</v>
      </c>
      <c r="J157" s="85">
        <f>'E+ PSUI Customer Load'!J157+'PSUI Customer Gen'!J157</f>
        <v>1289.58</v>
      </c>
      <c r="K157" s="85">
        <f>'E+ PSUI Customer Load'!K157+'PSUI Customer Gen'!K157</f>
        <v>1267.81</v>
      </c>
      <c r="L157" s="85">
        <f>'E+ PSUI Customer Load'!L157+'PSUI Customer Gen'!L157</f>
        <v>1249.6400000000001</v>
      </c>
      <c r="M157" s="85">
        <f>'E+ PSUI Customer Load'!M157+'PSUI Customer Gen'!M157</f>
        <v>1229.17</v>
      </c>
      <c r="N157" s="85">
        <f>'E+ PSUI Customer Load'!N157+'PSUI Customer Gen'!N157</f>
        <v>1178</v>
      </c>
      <c r="O157" s="85">
        <f>'E+ PSUI Customer Load'!O157+'PSUI Customer Gen'!O157</f>
        <v>1178.0999999999999</v>
      </c>
      <c r="P157" s="85">
        <f>'E+ PSUI Customer Load'!P157+'PSUI Customer Gen'!P157</f>
        <v>1149.54</v>
      </c>
      <c r="Q157" s="85">
        <f>'E+ PSUI Customer Load'!Q157+'PSUI Customer Gen'!Q157</f>
        <v>1139.22</v>
      </c>
      <c r="R157" s="85">
        <f>'E+ PSUI Customer Load'!R157+'PSUI Customer Gen'!R157</f>
        <v>1146.43</v>
      </c>
      <c r="S157" s="85">
        <f>'E+ PSUI Customer Load'!S157+'PSUI Customer Gen'!S157</f>
        <v>1153.3900000000001</v>
      </c>
      <c r="T157" s="85">
        <f>'E+ PSUI Customer Load'!T157+'PSUI Customer Gen'!T157</f>
        <v>1110.17</v>
      </c>
      <c r="U157" s="85">
        <f>'E+ PSUI Customer Load'!U157+'PSUI Customer Gen'!U157</f>
        <v>1090.78</v>
      </c>
      <c r="V157" s="85">
        <f>'E+ PSUI Customer Load'!V157+'PSUI Customer Gen'!V157</f>
        <v>1095.04</v>
      </c>
      <c r="W157" s="85">
        <f>'E+ PSUI Customer Load'!W157+'PSUI Customer Gen'!W157</f>
        <v>1114.02</v>
      </c>
      <c r="X157" s="85">
        <f>'E+ PSUI Customer Load'!X157+'PSUI Customer Gen'!X157</f>
        <v>1121.05</v>
      </c>
      <c r="Y157" s="85">
        <f>'E+ PSUI Customer Load'!Y157+'PSUI Customer Gen'!Y157</f>
        <v>1102.1500000000001</v>
      </c>
      <c r="Z157" s="85">
        <f>'E+ PSUI Customer Load'!Z157+'PSUI Customer Gen'!Z157</f>
        <v>1120.25</v>
      </c>
      <c r="AA157" s="93">
        <f t="shared" si="26"/>
        <v>1297.28</v>
      </c>
      <c r="AB157" s="84">
        <f t="shared" si="27"/>
        <v>2021</v>
      </c>
      <c r="AC157" s="83">
        <f t="shared" si="28"/>
        <v>4</v>
      </c>
      <c r="AD157" s="83" t="str">
        <f t="shared" si="29"/>
        <v/>
      </c>
      <c r="AE157" s="83" t="str">
        <f t="shared" si="30"/>
        <v/>
      </c>
      <c r="AF157" s="81">
        <f t="shared" si="31"/>
        <v>1297.28</v>
      </c>
      <c r="AG157" s="82" t="str">
        <f t="shared" si="32"/>
        <v>7:00</v>
      </c>
      <c r="AH157" s="81">
        <f t="shared" si="33"/>
        <v>29556.510000000002</v>
      </c>
      <c r="AI157" s="80" t="str">
        <f t="shared" si="34"/>
        <v/>
      </c>
      <c r="AJ157" s="80" t="str">
        <f t="shared" si="35"/>
        <v/>
      </c>
      <c r="AK157" s="80" t="str">
        <f t="shared" si="36"/>
        <v/>
      </c>
      <c r="AL157" s="79" t="str">
        <f t="shared" si="37"/>
        <v/>
      </c>
      <c r="AM157" s="78" t="str">
        <f t="shared" si="38"/>
        <v/>
      </c>
    </row>
    <row r="158" spans="2:39" ht="13.5" thickBot="1">
      <c r="B158" s="86">
        <v>44290</v>
      </c>
      <c r="C158" s="85">
        <f>'E+ PSUI Customer Load'!C158+'PSUI Customer Gen'!C158</f>
        <v>1134.67</v>
      </c>
      <c r="D158" s="85">
        <f>'E+ PSUI Customer Load'!D158+'PSUI Customer Gen'!D158</f>
        <v>1122.31</v>
      </c>
      <c r="E158" s="85">
        <f>'E+ PSUI Customer Load'!E158+'PSUI Customer Gen'!E158</f>
        <v>1142.82</v>
      </c>
      <c r="F158" s="85">
        <f>'E+ PSUI Customer Load'!F158+'PSUI Customer Gen'!F158</f>
        <v>1146.74</v>
      </c>
      <c r="G158" s="85">
        <f>'E+ PSUI Customer Load'!G158+'PSUI Customer Gen'!G158</f>
        <v>1175.3</v>
      </c>
      <c r="H158" s="85">
        <f>'E+ PSUI Customer Load'!H158+'PSUI Customer Gen'!H158</f>
        <v>1194.6600000000001</v>
      </c>
      <c r="I158" s="85">
        <f>'E+ PSUI Customer Load'!I158+'PSUI Customer Gen'!I158</f>
        <v>1264.6199999999999</v>
      </c>
      <c r="J158" s="85">
        <f>'E+ PSUI Customer Load'!J158+'PSUI Customer Gen'!J158</f>
        <v>1240.58</v>
      </c>
      <c r="K158" s="85">
        <f>'E+ PSUI Customer Load'!K158+'PSUI Customer Gen'!K158</f>
        <v>1172.92</v>
      </c>
      <c r="L158" s="85">
        <f>'E+ PSUI Customer Load'!L158+'PSUI Customer Gen'!L158</f>
        <v>1185.17</v>
      </c>
      <c r="M158" s="85">
        <f>'E+ PSUI Customer Load'!M158+'PSUI Customer Gen'!M158</f>
        <v>1177.93</v>
      </c>
      <c r="N158" s="85">
        <f>'E+ PSUI Customer Load'!N158+'PSUI Customer Gen'!N158</f>
        <v>1137.43</v>
      </c>
      <c r="O158" s="85">
        <f>'E+ PSUI Customer Load'!O158+'PSUI Customer Gen'!O158</f>
        <v>1142.4000000000001</v>
      </c>
      <c r="P158" s="85">
        <f>'E+ PSUI Customer Load'!P158+'PSUI Customer Gen'!P158</f>
        <v>1107.93</v>
      </c>
      <c r="Q158" s="85">
        <f>'E+ PSUI Customer Load'!Q158+'PSUI Customer Gen'!Q158</f>
        <v>1088.82</v>
      </c>
      <c r="R158" s="85">
        <f>'E+ PSUI Customer Load'!R158+'PSUI Customer Gen'!R158</f>
        <v>1085.46</v>
      </c>
      <c r="S158" s="85">
        <f>'E+ PSUI Customer Load'!S158+'PSUI Customer Gen'!S158</f>
        <v>1061.52</v>
      </c>
      <c r="T158" s="85">
        <f>'E+ PSUI Customer Load'!T158+'PSUI Customer Gen'!T158</f>
        <v>1059.3800000000001</v>
      </c>
      <c r="U158" s="85">
        <f>'E+ PSUI Customer Load'!U158+'PSUI Customer Gen'!U158</f>
        <v>1041.5999999999999</v>
      </c>
      <c r="V158" s="85">
        <f>'E+ PSUI Customer Load'!V158+'PSUI Customer Gen'!V158</f>
        <v>1065.33</v>
      </c>
      <c r="W158" s="85">
        <f>'E+ PSUI Customer Load'!W158+'PSUI Customer Gen'!W158</f>
        <v>1073.6300000000001</v>
      </c>
      <c r="X158" s="85">
        <f>'E+ PSUI Customer Load'!X158+'PSUI Customer Gen'!X158</f>
        <v>1068.6199999999999</v>
      </c>
      <c r="Y158" s="85">
        <f>'E+ PSUI Customer Load'!Y158+'PSUI Customer Gen'!Y158</f>
        <v>1082.4100000000001</v>
      </c>
      <c r="Z158" s="85">
        <f>'E+ PSUI Customer Load'!Z158+'PSUI Customer Gen'!Z158</f>
        <v>1077.51</v>
      </c>
      <c r="AA158" s="93">
        <f t="shared" si="26"/>
        <v>1264.6199999999999</v>
      </c>
      <c r="AB158" s="84">
        <f t="shared" si="27"/>
        <v>2021</v>
      </c>
      <c r="AC158" s="83">
        <f t="shared" si="28"/>
        <v>4</v>
      </c>
      <c r="AD158" s="83" t="str">
        <f t="shared" si="29"/>
        <v/>
      </c>
      <c r="AE158" s="83" t="str">
        <f t="shared" si="30"/>
        <v/>
      </c>
      <c r="AF158" s="81">
        <f t="shared" si="31"/>
        <v>1264.6199999999999</v>
      </c>
      <c r="AG158" s="82" t="str">
        <f t="shared" si="32"/>
        <v>7:00</v>
      </c>
      <c r="AH158" s="81">
        <f t="shared" si="33"/>
        <v>28314.38</v>
      </c>
      <c r="AI158" s="80" t="str">
        <f t="shared" si="34"/>
        <v/>
      </c>
      <c r="AJ158" s="80" t="str">
        <f t="shared" si="35"/>
        <v/>
      </c>
      <c r="AK158" s="80" t="str">
        <f t="shared" si="36"/>
        <v/>
      </c>
      <c r="AL158" s="79" t="str">
        <f t="shared" si="37"/>
        <v/>
      </c>
      <c r="AM158" s="78" t="str">
        <f t="shared" si="38"/>
        <v/>
      </c>
    </row>
    <row r="159" spans="2:39" ht="13.5" thickBot="1">
      <c r="B159" s="86">
        <v>44291</v>
      </c>
      <c r="C159" s="85">
        <f>'E+ PSUI Customer Load'!C159+'PSUI Customer Gen'!C159</f>
        <v>1105.58</v>
      </c>
      <c r="D159" s="85">
        <f>'E+ PSUI Customer Load'!D159+'PSUI Customer Gen'!D159</f>
        <v>1122.49</v>
      </c>
      <c r="E159" s="85">
        <f>'E+ PSUI Customer Load'!E159+'PSUI Customer Gen'!E159</f>
        <v>1113.8800000000001</v>
      </c>
      <c r="F159" s="85">
        <f>'E+ PSUI Customer Load'!F159+'PSUI Customer Gen'!F159</f>
        <v>1132.95</v>
      </c>
      <c r="G159" s="85">
        <f>'E+ PSUI Customer Load'!G159+'PSUI Customer Gen'!G159</f>
        <v>1140.6500000000001</v>
      </c>
      <c r="H159" s="85">
        <f>'E+ PSUI Customer Load'!H159+'PSUI Customer Gen'!H159</f>
        <v>1177.3</v>
      </c>
      <c r="I159" s="85">
        <f>'E+ PSUI Customer Load'!I159+'PSUI Customer Gen'!I159</f>
        <v>1241</v>
      </c>
      <c r="J159" s="85">
        <f>'E+ PSUI Customer Load'!J159+'PSUI Customer Gen'!J159</f>
        <v>1263.19</v>
      </c>
      <c r="K159" s="85">
        <f>'E+ PSUI Customer Load'!K159+'PSUI Customer Gen'!K159</f>
        <v>1250.31</v>
      </c>
      <c r="L159" s="85">
        <f>'E+ PSUI Customer Load'!L159+'PSUI Customer Gen'!L159</f>
        <v>1261.6099999999999</v>
      </c>
      <c r="M159" s="85">
        <f>'E+ PSUI Customer Load'!M159+'PSUI Customer Gen'!M159</f>
        <v>1267.1099999999999</v>
      </c>
      <c r="N159" s="85">
        <f>'E+ PSUI Customer Load'!N159+'PSUI Customer Gen'!N159</f>
        <v>1293.53</v>
      </c>
      <c r="O159" s="85">
        <f>'E+ PSUI Customer Load'!O159+'PSUI Customer Gen'!O159</f>
        <v>1317.33</v>
      </c>
      <c r="P159" s="85">
        <f>'E+ PSUI Customer Load'!P159+'PSUI Customer Gen'!P159</f>
        <v>1361.99</v>
      </c>
      <c r="Q159" s="85">
        <f>'E+ PSUI Customer Load'!Q159+'PSUI Customer Gen'!Q159</f>
        <v>1350.9</v>
      </c>
      <c r="R159" s="85">
        <f>'E+ PSUI Customer Load'!R159+'PSUI Customer Gen'!R159</f>
        <v>1212.82</v>
      </c>
      <c r="S159" s="85">
        <f>'E+ PSUI Customer Load'!S159+'PSUI Customer Gen'!S159</f>
        <v>1185.98</v>
      </c>
      <c r="T159" s="85">
        <f>'E+ PSUI Customer Load'!T159+'PSUI Customer Gen'!T159</f>
        <v>1144.32</v>
      </c>
      <c r="U159" s="85">
        <f>'E+ PSUI Customer Load'!U159+'PSUI Customer Gen'!U159</f>
        <v>1111.53</v>
      </c>
      <c r="V159" s="85">
        <f>'E+ PSUI Customer Load'!V159+'PSUI Customer Gen'!V159</f>
        <v>1111.57</v>
      </c>
      <c r="W159" s="85">
        <f>'E+ PSUI Customer Load'!W159+'PSUI Customer Gen'!W159</f>
        <v>1111.3900000000001</v>
      </c>
      <c r="X159" s="85">
        <f>'E+ PSUI Customer Load'!X159+'PSUI Customer Gen'!X159</f>
        <v>1083.71</v>
      </c>
      <c r="Y159" s="85">
        <f>'E+ PSUI Customer Load'!Y159+'PSUI Customer Gen'!Y159</f>
        <v>1074.8499999999999</v>
      </c>
      <c r="Z159" s="85">
        <f>'E+ PSUI Customer Load'!Z159+'PSUI Customer Gen'!Z159</f>
        <v>1083.01</v>
      </c>
      <c r="AA159" s="93">
        <f t="shared" si="26"/>
        <v>1361.99</v>
      </c>
      <c r="AB159" s="84">
        <f t="shared" si="27"/>
        <v>2021</v>
      </c>
      <c r="AC159" s="83">
        <f t="shared" si="28"/>
        <v>4</v>
      </c>
      <c r="AD159" s="83" t="str">
        <f t="shared" si="29"/>
        <v/>
      </c>
      <c r="AE159" s="83" t="str">
        <f t="shared" si="30"/>
        <v/>
      </c>
      <c r="AF159" s="81">
        <f t="shared" si="31"/>
        <v>1361.99</v>
      </c>
      <c r="AG159" s="82" t="str">
        <f t="shared" si="32"/>
        <v>14:00</v>
      </c>
      <c r="AH159" s="81">
        <f t="shared" si="33"/>
        <v>29880.989999999998</v>
      </c>
      <c r="AI159" s="80" t="str">
        <f t="shared" si="34"/>
        <v/>
      </c>
      <c r="AJ159" s="80" t="str">
        <f t="shared" si="35"/>
        <v/>
      </c>
      <c r="AK159" s="80" t="str">
        <f t="shared" si="36"/>
        <v/>
      </c>
      <c r="AL159" s="79" t="str">
        <f t="shared" si="37"/>
        <v/>
      </c>
      <c r="AM159" s="78" t="str">
        <f t="shared" si="38"/>
        <v/>
      </c>
    </row>
    <row r="160" spans="2:39" ht="13.5" thickBot="1">
      <c r="B160" s="86">
        <v>44292</v>
      </c>
      <c r="C160" s="85">
        <f>'E+ PSUI Customer Load'!C160+'PSUI Customer Gen'!C160</f>
        <v>1064.28</v>
      </c>
      <c r="D160" s="85">
        <f>'E+ PSUI Customer Load'!D160+'PSUI Customer Gen'!D160</f>
        <v>1060.4000000000001</v>
      </c>
      <c r="E160" s="85">
        <f>'E+ PSUI Customer Load'!E160+'PSUI Customer Gen'!E160</f>
        <v>1081.3599999999999</v>
      </c>
      <c r="F160" s="85">
        <f>'E+ PSUI Customer Load'!F160+'PSUI Customer Gen'!F160</f>
        <v>1095.3599999999999</v>
      </c>
      <c r="G160" s="85">
        <f>'E+ PSUI Customer Load'!G160+'PSUI Customer Gen'!G160</f>
        <v>1124.9000000000001</v>
      </c>
      <c r="H160" s="85">
        <f>'E+ PSUI Customer Load'!H160+'PSUI Customer Gen'!H160</f>
        <v>1156.8900000000001</v>
      </c>
      <c r="I160" s="85">
        <f>'E+ PSUI Customer Load'!I160+'PSUI Customer Gen'!I160</f>
        <v>1267.77</v>
      </c>
      <c r="J160" s="85">
        <f>'E+ PSUI Customer Load'!J160+'PSUI Customer Gen'!J160</f>
        <v>1306.24</v>
      </c>
      <c r="K160" s="85">
        <f>'E+ PSUI Customer Load'!K160+'PSUI Customer Gen'!K160</f>
        <v>1304.49</v>
      </c>
      <c r="L160" s="85">
        <f>'E+ PSUI Customer Load'!L160+'PSUI Customer Gen'!L160</f>
        <v>1327.62</v>
      </c>
      <c r="M160" s="85">
        <f>'E+ PSUI Customer Load'!M160+'PSUI Customer Gen'!M160</f>
        <v>1338.68</v>
      </c>
      <c r="N160" s="85">
        <f>'E+ PSUI Customer Load'!N160+'PSUI Customer Gen'!N160</f>
        <v>1310.6500000000001</v>
      </c>
      <c r="O160" s="85">
        <f>'E+ PSUI Customer Load'!O160+'PSUI Customer Gen'!O160</f>
        <v>1286.95</v>
      </c>
      <c r="P160" s="85">
        <f>'E+ PSUI Customer Load'!P160+'PSUI Customer Gen'!P160</f>
        <v>1471.33</v>
      </c>
      <c r="Q160" s="85">
        <f>'E+ PSUI Customer Load'!Q160+'PSUI Customer Gen'!Q160</f>
        <v>1563.6769999999999</v>
      </c>
      <c r="R160" s="85">
        <f>'E+ PSUI Customer Load'!R160+'PSUI Customer Gen'!R160</f>
        <v>1495.34</v>
      </c>
      <c r="S160" s="85">
        <f>'E+ PSUI Customer Load'!S160+'PSUI Customer Gen'!S160</f>
        <v>1324.691</v>
      </c>
      <c r="T160" s="85">
        <f>'E+ PSUI Customer Load'!T160+'PSUI Customer Gen'!T160</f>
        <v>1180.8699999999999</v>
      </c>
      <c r="U160" s="85">
        <f>'E+ PSUI Customer Load'!U160+'PSUI Customer Gen'!U160</f>
        <v>1128.5</v>
      </c>
      <c r="V160" s="85">
        <f>'E+ PSUI Customer Load'!V160+'PSUI Customer Gen'!V160</f>
        <v>1126.26</v>
      </c>
      <c r="W160" s="85">
        <f>'E+ PSUI Customer Load'!W160+'PSUI Customer Gen'!W160</f>
        <v>1115.6600000000001</v>
      </c>
      <c r="X160" s="85">
        <f>'E+ PSUI Customer Load'!X160+'PSUI Customer Gen'!X160</f>
        <v>1091.93</v>
      </c>
      <c r="Y160" s="85">
        <f>'E+ PSUI Customer Load'!Y160+'PSUI Customer Gen'!Y160</f>
        <v>1071.21</v>
      </c>
      <c r="Z160" s="85">
        <f>'E+ PSUI Customer Load'!Z160+'PSUI Customer Gen'!Z160</f>
        <v>1064.74</v>
      </c>
      <c r="AA160" s="93">
        <f t="shared" si="26"/>
        <v>1563.6769999999999</v>
      </c>
      <c r="AB160" s="84">
        <f t="shared" si="27"/>
        <v>2021</v>
      </c>
      <c r="AC160" s="83">
        <f t="shared" si="28"/>
        <v>4</v>
      </c>
      <c r="AD160" s="83" t="str">
        <f t="shared" si="29"/>
        <v/>
      </c>
      <c r="AE160" s="83" t="str">
        <f t="shared" si="30"/>
        <v/>
      </c>
      <c r="AF160" s="81">
        <f t="shared" si="31"/>
        <v>1563.6769999999999</v>
      </c>
      <c r="AG160" s="82" t="str">
        <f t="shared" si="32"/>
        <v>15:00</v>
      </c>
      <c r="AH160" s="81">
        <f t="shared" si="33"/>
        <v>30923.474999999995</v>
      </c>
      <c r="AI160" s="80" t="str">
        <f t="shared" si="34"/>
        <v/>
      </c>
      <c r="AJ160" s="80" t="str">
        <f t="shared" si="35"/>
        <v/>
      </c>
      <c r="AK160" s="80" t="str">
        <f t="shared" si="36"/>
        <v/>
      </c>
      <c r="AL160" s="79" t="str">
        <f t="shared" si="37"/>
        <v/>
      </c>
      <c r="AM160" s="78" t="str">
        <f t="shared" si="38"/>
        <v/>
      </c>
    </row>
    <row r="161" spans="2:39" ht="13.5" thickBot="1">
      <c r="B161" s="86">
        <v>44293</v>
      </c>
      <c r="C161" s="85">
        <f>'E+ PSUI Customer Load'!C161+'PSUI Customer Gen'!C161</f>
        <v>1045.1400000000001</v>
      </c>
      <c r="D161" s="85">
        <f>'E+ PSUI Customer Load'!D161+'PSUI Customer Gen'!D161</f>
        <v>1043.53</v>
      </c>
      <c r="E161" s="85">
        <f>'E+ PSUI Customer Load'!E161+'PSUI Customer Gen'!E161</f>
        <v>1062.98</v>
      </c>
      <c r="F161" s="85">
        <f>'E+ PSUI Customer Load'!F161+'PSUI Customer Gen'!F161</f>
        <v>1069.8399999999999</v>
      </c>
      <c r="G161" s="85">
        <f>'E+ PSUI Customer Load'!G161+'PSUI Customer Gen'!G161</f>
        <v>1101.45</v>
      </c>
      <c r="H161" s="85">
        <f>'E+ PSUI Customer Load'!H161+'PSUI Customer Gen'!H161</f>
        <v>1147.06</v>
      </c>
      <c r="I161" s="85">
        <f>'E+ PSUI Customer Load'!I161+'PSUI Customer Gen'!I161</f>
        <v>1150.03</v>
      </c>
      <c r="J161" s="85">
        <f>'E+ PSUI Customer Load'!J161+'PSUI Customer Gen'!J161</f>
        <v>1141.21</v>
      </c>
      <c r="K161" s="85">
        <f>'E+ PSUI Customer Load'!K161+'PSUI Customer Gen'!K161</f>
        <v>1259.55</v>
      </c>
      <c r="L161" s="85">
        <f>'E+ PSUI Customer Load'!L161+'PSUI Customer Gen'!L161</f>
        <v>1294.51</v>
      </c>
      <c r="M161" s="85">
        <f>'E+ PSUI Customer Load'!M161+'PSUI Customer Gen'!M161</f>
        <v>1449</v>
      </c>
      <c r="N161" s="85">
        <f>'E+ PSUI Customer Load'!N161+'PSUI Customer Gen'!N161</f>
        <v>1473.29</v>
      </c>
      <c r="O161" s="85">
        <f>'E+ PSUI Customer Load'!O161+'PSUI Customer Gen'!O161</f>
        <v>1476.93</v>
      </c>
      <c r="P161" s="85">
        <f>'E+ PSUI Customer Load'!P161+'PSUI Customer Gen'!P161</f>
        <v>1461.08</v>
      </c>
      <c r="Q161" s="85">
        <f>'E+ PSUI Customer Load'!Q161+'PSUI Customer Gen'!Q161</f>
        <v>1462.58</v>
      </c>
      <c r="R161" s="85">
        <f>'E+ PSUI Customer Load'!R161+'PSUI Customer Gen'!R161</f>
        <v>1438.46</v>
      </c>
      <c r="S161" s="85">
        <f>'E+ PSUI Customer Load'!S161+'PSUI Customer Gen'!S161</f>
        <v>1370.64</v>
      </c>
      <c r="T161" s="85">
        <f>'E+ PSUI Customer Load'!T161+'PSUI Customer Gen'!T161</f>
        <v>1325.42</v>
      </c>
      <c r="U161" s="85">
        <f>'E+ PSUI Customer Load'!U161+'PSUI Customer Gen'!U161</f>
        <v>1282.54</v>
      </c>
      <c r="V161" s="85">
        <f>'E+ PSUI Customer Load'!V161+'PSUI Customer Gen'!V161</f>
        <v>1155.8800000000001</v>
      </c>
      <c r="W161" s="85">
        <f>'E+ PSUI Customer Load'!W161+'PSUI Customer Gen'!W161</f>
        <v>1099.52</v>
      </c>
      <c r="X161" s="85">
        <f>'E+ PSUI Customer Load'!X161+'PSUI Customer Gen'!X161</f>
        <v>1089.02</v>
      </c>
      <c r="Y161" s="85">
        <f>'E+ PSUI Customer Load'!Y161+'PSUI Customer Gen'!Y161</f>
        <v>1075.5899999999999</v>
      </c>
      <c r="Z161" s="85">
        <f>'E+ PSUI Customer Load'!Z161+'PSUI Customer Gen'!Z161</f>
        <v>1071.6300000000001</v>
      </c>
      <c r="AA161" s="93">
        <f t="shared" si="26"/>
        <v>1476.93</v>
      </c>
      <c r="AB161" s="84">
        <f t="shared" si="27"/>
        <v>2021</v>
      </c>
      <c r="AC161" s="83">
        <f t="shared" si="28"/>
        <v>4</v>
      </c>
      <c r="AD161" s="83" t="str">
        <f t="shared" si="29"/>
        <v/>
      </c>
      <c r="AE161" s="83" t="str">
        <f t="shared" si="30"/>
        <v/>
      </c>
      <c r="AF161" s="81">
        <f t="shared" si="31"/>
        <v>1476.93</v>
      </c>
      <c r="AG161" s="82" t="str">
        <f t="shared" si="32"/>
        <v>13:00</v>
      </c>
      <c r="AH161" s="81">
        <f t="shared" si="33"/>
        <v>31023.81</v>
      </c>
      <c r="AI161" s="80" t="str">
        <f t="shared" si="34"/>
        <v/>
      </c>
      <c r="AJ161" s="80" t="str">
        <f t="shared" si="35"/>
        <v/>
      </c>
      <c r="AK161" s="80" t="str">
        <f t="shared" si="36"/>
        <v/>
      </c>
      <c r="AL161" s="79" t="str">
        <f t="shared" si="37"/>
        <v/>
      </c>
      <c r="AM161" s="78" t="str">
        <f t="shared" si="38"/>
        <v/>
      </c>
    </row>
    <row r="162" spans="2:39" ht="13.5" thickBot="1">
      <c r="B162" s="86">
        <v>44294</v>
      </c>
      <c r="C162" s="85">
        <f>'E+ PSUI Customer Load'!C162+'PSUI Customer Gen'!C162</f>
        <v>1066.17</v>
      </c>
      <c r="D162" s="85">
        <f>'E+ PSUI Customer Load'!D162+'PSUI Customer Gen'!D162</f>
        <v>1064.07</v>
      </c>
      <c r="E162" s="85">
        <f>'E+ PSUI Customer Load'!E162+'PSUI Customer Gen'!E162</f>
        <v>1076.04</v>
      </c>
      <c r="F162" s="85">
        <f>'E+ PSUI Customer Load'!F162+'PSUI Customer Gen'!F162</f>
        <v>1080.3499999999999</v>
      </c>
      <c r="G162" s="85">
        <f>'E+ PSUI Customer Load'!G162+'PSUI Customer Gen'!G162</f>
        <v>1103.48</v>
      </c>
      <c r="H162" s="85">
        <f>'E+ PSUI Customer Load'!H162+'PSUI Customer Gen'!H162</f>
        <v>1138.24</v>
      </c>
      <c r="I162" s="85">
        <f>'E+ PSUI Customer Load'!I162+'PSUI Customer Gen'!I162</f>
        <v>1233.1199999999999</v>
      </c>
      <c r="J162" s="85">
        <f>'E+ PSUI Customer Load'!J162+'PSUI Customer Gen'!J162</f>
        <v>1278.9000000000001</v>
      </c>
      <c r="K162" s="85">
        <f>'E+ PSUI Customer Load'!K162+'PSUI Customer Gen'!K162</f>
        <v>1287.6099999999999</v>
      </c>
      <c r="L162" s="85">
        <f>'E+ PSUI Customer Load'!L162+'PSUI Customer Gen'!L162</f>
        <v>1494.01</v>
      </c>
      <c r="M162" s="85">
        <f>'E+ PSUI Customer Load'!M162+'PSUI Customer Gen'!M162</f>
        <v>1535.03</v>
      </c>
      <c r="N162" s="85">
        <f>'E+ PSUI Customer Load'!N162+'PSUI Customer Gen'!N162</f>
        <v>1547.11</v>
      </c>
      <c r="O162" s="85">
        <f>'E+ PSUI Customer Load'!O162+'PSUI Customer Gen'!O162</f>
        <v>1563.91</v>
      </c>
      <c r="P162" s="85">
        <f>'E+ PSUI Customer Load'!P162+'PSUI Customer Gen'!P162</f>
        <v>1554.04</v>
      </c>
      <c r="Q162" s="85">
        <f>'E+ PSUI Customer Load'!Q162+'PSUI Customer Gen'!Q162</f>
        <v>1543.71</v>
      </c>
      <c r="R162" s="85">
        <f>'E+ PSUI Customer Load'!R162+'PSUI Customer Gen'!R162</f>
        <v>1494.57</v>
      </c>
      <c r="S162" s="85">
        <f>'E+ PSUI Customer Load'!S162+'PSUI Customer Gen'!S162</f>
        <v>1421.35</v>
      </c>
      <c r="T162" s="85">
        <f>'E+ PSUI Customer Load'!T162+'PSUI Customer Gen'!T162</f>
        <v>1370.98</v>
      </c>
      <c r="U162" s="85">
        <f>'E+ PSUI Customer Load'!U162+'PSUI Customer Gen'!U162</f>
        <v>1316.74</v>
      </c>
      <c r="V162" s="85">
        <f>'E+ PSUI Customer Load'!V162+'PSUI Customer Gen'!V162</f>
        <v>1305.96</v>
      </c>
      <c r="W162" s="85">
        <f>'E+ PSUI Customer Load'!W162+'PSUI Customer Gen'!W162</f>
        <v>1288.7</v>
      </c>
      <c r="X162" s="85">
        <f>'E+ PSUI Customer Load'!X162+'PSUI Customer Gen'!X162</f>
        <v>1259.58</v>
      </c>
      <c r="Y162" s="85">
        <f>'E+ PSUI Customer Load'!Y162+'PSUI Customer Gen'!Y162</f>
        <v>1226.33</v>
      </c>
      <c r="Z162" s="85">
        <f>'E+ PSUI Customer Load'!Z162+'PSUI Customer Gen'!Z162</f>
        <v>1196.3699999999999</v>
      </c>
      <c r="AA162" s="93">
        <f t="shared" si="26"/>
        <v>1563.91</v>
      </c>
      <c r="AB162" s="84">
        <f t="shared" si="27"/>
        <v>2021</v>
      </c>
      <c r="AC162" s="83">
        <f t="shared" si="28"/>
        <v>4</v>
      </c>
      <c r="AD162" s="83" t="str">
        <f t="shared" si="29"/>
        <v/>
      </c>
      <c r="AE162" s="83" t="str">
        <f t="shared" si="30"/>
        <v/>
      </c>
      <c r="AF162" s="81">
        <f t="shared" si="31"/>
        <v>1563.91</v>
      </c>
      <c r="AG162" s="82" t="str">
        <f t="shared" si="32"/>
        <v>13:00</v>
      </c>
      <c r="AH162" s="81">
        <f t="shared" si="33"/>
        <v>33010.28</v>
      </c>
      <c r="AI162" s="80" t="str">
        <f t="shared" si="34"/>
        <v/>
      </c>
      <c r="AJ162" s="80" t="str">
        <f t="shared" si="35"/>
        <v/>
      </c>
      <c r="AK162" s="80" t="str">
        <f t="shared" si="36"/>
        <v/>
      </c>
      <c r="AL162" s="79" t="str">
        <f t="shared" si="37"/>
        <v/>
      </c>
      <c r="AM162" s="78" t="str">
        <f t="shared" si="38"/>
        <v/>
      </c>
    </row>
    <row r="163" spans="2:39" ht="13.5" thickBot="1">
      <c r="B163" s="86">
        <v>44295</v>
      </c>
      <c r="C163" s="85">
        <f>'E+ PSUI Customer Load'!C163+'PSUI Customer Gen'!C163</f>
        <v>1186.04</v>
      </c>
      <c r="D163" s="85">
        <f>'E+ PSUI Customer Load'!D163+'PSUI Customer Gen'!D163</f>
        <v>1181.99</v>
      </c>
      <c r="E163" s="85">
        <f>'E+ PSUI Customer Load'!E163+'PSUI Customer Gen'!E163</f>
        <v>1204.42</v>
      </c>
      <c r="F163" s="85">
        <f>'E+ PSUI Customer Load'!F163+'PSUI Customer Gen'!F163</f>
        <v>1105.3699999999999</v>
      </c>
      <c r="G163" s="85">
        <f>'E+ PSUI Customer Load'!G163+'PSUI Customer Gen'!G163</f>
        <v>1107.23</v>
      </c>
      <c r="H163" s="85">
        <f>'E+ PSUI Customer Load'!H163+'PSUI Customer Gen'!H163</f>
        <v>1166.69</v>
      </c>
      <c r="I163" s="85">
        <f>'E+ PSUI Customer Load'!I163+'PSUI Customer Gen'!I163</f>
        <v>1256.57</v>
      </c>
      <c r="J163" s="85">
        <f>'E+ PSUI Customer Load'!J163+'PSUI Customer Gen'!J163</f>
        <v>1301.6199999999999</v>
      </c>
      <c r="K163" s="85">
        <f>'E+ PSUI Customer Load'!K163+'PSUI Customer Gen'!K163</f>
        <v>1317.79</v>
      </c>
      <c r="L163" s="85">
        <f>'E+ PSUI Customer Load'!L163+'PSUI Customer Gen'!L163</f>
        <v>1483.72</v>
      </c>
      <c r="M163" s="85">
        <f>'E+ PSUI Customer Load'!M163+'PSUI Customer Gen'!M163</f>
        <v>1516.34</v>
      </c>
      <c r="N163" s="85">
        <f>'E+ PSUI Customer Load'!N163+'PSUI Customer Gen'!N163</f>
        <v>1482.22</v>
      </c>
      <c r="O163" s="85">
        <f>'E+ PSUI Customer Load'!O163+'PSUI Customer Gen'!O163</f>
        <v>1516.94</v>
      </c>
      <c r="P163" s="85">
        <f>'E+ PSUI Customer Load'!P163+'PSUI Customer Gen'!P163</f>
        <v>1550.26</v>
      </c>
      <c r="Q163" s="85">
        <f>'E+ PSUI Customer Load'!Q163+'PSUI Customer Gen'!Q163</f>
        <v>1538.46</v>
      </c>
      <c r="R163" s="85">
        <f>'E+ PSUI Customer Load'!R163+'PSUI Customer Gen'!R163</f>
        <v>1510.46</v>
      </c>
      <c r="S163" s="85">
        <f>'E+ PSUI Customer Load'!S163+'PSUI Customer Gen'!S163</f>
        <v>1418.27</v>
      </c>
      <c r="T163" s="85">
        <f>'E+ PSUI Customer Load'!T163+'PSUI Customer Gen'!T163</f>
        <v>1396.71</v>
      </c>
      <c r="U163" s="85">
        <f>'E+ PSUI Customer Load'!U163+'PSUI Customer Gen'!U163</f>
        <v>1327.2</v>
      </c>
      <c r="V163" s="85">
        <f>'E+ PSUI Customer Load'!V163+'PSUI Customer Gen'!V163</f>
        <v>1299.97</v>
      </c>
      <c r="W163" s="85">
        <f>'E+ PSUI Customer Load'!W163+'PSUI Customer Gen'!W163</f>
        <v>1273.93</v>
      </c>
      <c r="X163" s="85">
        <f>'E+ PSUI Customer Load'!X163+'PSUI Customer Gen'!X163</f>
        <v>1234.45</v>
      </c>
      <c r="Y163" s="85">
        <f>'E+ PSUI Customer Load'!Y163+'PSUI Customer Gen'!Y163</f>
        <v>1215.6600000000001</v>
      </c>
      <c r="Z163" s="85">
        <f>'E+ PSUI Customer Load'!Z163+'PSUI Customer Gen'!Z163</f>
        <v>1140.79</v>
      </c>
      <c r="AA163" s="93">
        <f t="shared" si="26"/>
        <v>1550.26</v>
      </c>
      <c r="AB163" s="84">
        <f t="shared" si="27"/>
        <v>2021</v>
      </c>
      <c r="AC163" s="83">
        <f t="shared" si="28"/>
        <v>4</v>
      </c>
      <c r="AD163" s="83" t="str">
        <f t="shared" si="29"/>
        <v/>
      </c>
      <c r="AE163" s="83" t="str">
        <f t="shared" si="30"/>
        <v/>
      </c>
      <c r="AF163" s="81">
        <f t="shared" si="31"/>
        <v>1550.26</v>
      </c>
      <c r="AG163" s="82" t="str">
        <f t="shared" si="32"/>
        <v>14:00</v>
      </c>
      <c r="AH163" s="81">
        <f t="shared" si="33"/>
        <v>33283.360000000001</v>
      </c>
      <c r="AI163" s="80" t="str">
        <f t="shared" si="34"/>
        <v/>
      </c>
      <c r="AJ163" s="80" t="str">
        <f t="shared" si="35"/>
        <v/>
      </c>
      <c r="AK163" s="80" t="str">
        <f t="shared" si="36"/>
        <v/>
      </c>
      <c r="AL163" s="79" t="str">
        <f t="shared" si="37"/>
        <v/>
      </c>
      <c r="AM163" s="78" t="str">
        <f t="shared" si="38"/>
        <v/>
      </c>
    </row>
    <row r="164" spans="2:39" ht="13.5" thickBot="1">
      <c r="B164" s="86">
        <v>44296</v>
      </c>
      <c r="C164" s="85">
        <f>'E+ PSUI Customer Load'!C164+'PSUI Customer Gen'!C164</f>
        <v>1030.02</v>
      </c>
      <c r="D164" s="85">
        <f>'E+ PSUI Customer Load'!D164+'PSUI Customer Gen'!D164</f>
        <v>1018.71</v>
      </c>
      <c r="E164" s="85">
        <f>'E+ PSUI Customer Load'!E164+'PSUI Customer Gen'!E164</f>
        <v>1028.1600000000001</v>
      </c>
      <c r="F164" s="85">
        <f>'E+ PSUI Customer Load'!F164+'PSUI Customer Gen'!F164</f>
        <v>1032.75</v>
      </c>
      <c r="G164" s="85">
        <f>'E+ PSUI Customer Load'!G164+'PSUI Customer Gen'!G164</f>
        <v>1039.68</v>
      </c>
      <c r="H164" s="85">
        <f>'E+ PSUI Customer Load'!H164+'PSUI Customer Gen'!H164</f>
        <v>1066.28</v>
      </c>
      <c r="I164" s="85">
        <f>'E+ PSUI Customer Load'!I164+'PSUI Customer Gen'!I164</f>
        <v>1127.49</v>
      </c>
      <c r="J164" s="85">
        <f>'E+ PSUI Customer Load'!J164+'PSUI Customer Gen'!J164</f>
        <v>1158.1199999999999</v>
      </c>
      <c r="K164" s="85">
        <f>'E+ PSUI Customer Load'!K164+'PSUI Customer Gen'!K164</f>
        <v>1289.75</v>
      </c>
      <c r="L164" s="85">
        <f>'E+ PSUI Customer Load'!L164+'PSUI Customer Gen'!L164</f>
        <v>1350.58</v>
      </c>
      <c r="M164" s="85">
        <f>'E+ PSUI Customer Load'!M164+'PSUI Customer Gen'!M164</f>
        <v>1345.65</v>
      </c>
      <c r="N164" s="85">
        <f>'E+ PSUI Customer Load'!N164+'PSUI Customer Gen'!N164</f>
        <v>1365</v>
      </c>
      <c r="O164" s="85">
        <f>'E+ PSUI Customer Load'!O164+'PSUI Customer Gen'!O164</f>
        <v>1406.62</v>
      </c>
      <c r="P164" s="85">
        <f>'E+ PSUI Customer Load'!P164+'PSUI Customer Gen'!P164</f>
        <v>1387.44</v>
      </c>
      <c r="Q164" s="85">
        <f>'E+ PSUI Customer Load'!Q164+'PSUI Customer Gen'!Q164</f>
        <v>1383.13</v>
      </c>
      <c r="R164" s="85">
        <f>'E+ PSUI Customer Load'!R164+'PSUI Customer Gen'!R164</f>
        <v>1364.06</v>
      </c>
      <c r="S164" s="85">
        <f>'E+ PSUI Customer Load'!S164+'PSUI Customer Gen'!S164</f>
        <v>1308.93</v>
      </c>
      <c r="T164" s="85">
        <f>'E+ PSUI Customer Load'!T164+'PSUI Customer Gen'!T164</f>
        <v>1266.3699999999999</v>
      </c>
      <c r="U164" s="85">
        <f>'E+ PSUI Customer Load'!U164+'PSUI Customer Gen'!U164</f>
        <v>1229.8</v>
      </c>
      <c r="V164" s="85">
        <f>'E+ PSUI Customer Load'!V164+'PSUI Customer Gen'!V164</f>
        <v>1213.45</v>
      </c>
      <c r="W164" s="85">
        <f>'E+ PSUI Customer Load'!W164+'PSUI Customer Gen'!W164</f>
        <v>1215.03</v>
      </c>
      <c r="X164" s="85">
        <f>'E+ PSUI Customer Load'!X164+'PSUI Customer Gen'!X164</f>
        <v>1198.33</v>
      </c>
      <c r="Y164" s="85">
        <f>'E+ PSUI Customer Load'!Y164+'PSUI Customer Gen'!Y164</f>
        <v>1193.78</v>
      </c>
      <c r="Z164" s="85">
        <f>'E+ PSUI Customer Load'!Z164+'PSUI Customer Gen'!Z164</f>
        <v>1185.8699999999999</v>
      </c>
      <c r="AA164" s="93">
        <f t="shared" si="26"/>
        <v>1406.62</v>
      </c>
      <c r="AB164" s="84">
        <f t="shared" si="27"/>
        <v>2021</v>
      </c>
      <c r="AC164" s="83">
        <f t="shared" si="28"/>
        <v>4</v>
      </c>
      <c r="AD164" s="83" t="str">
        <f t="shared" si="29"/>
        <v/>
      </c>
      <c r="AE164" s="83" t="str">
        <f t="shared" si="30"/>
        <v/>
      </c>
      <c r="AF164" s="81">
        <f t="shared" si="31"/>
        <v>1406.62</v>
      </c>
      <c r="AG164" s="82" t="str">
        <f t="shared" si="32"/>
        <v>13:00</v>
      </c>
      <c r="AH164" s="81">
        <f t="shared" si="33"/>
        <v>30611.619999999995</v>
      </c>
      <c r="AI164" s="80" t="str">
        <f t="shared" si="34"/>
        <v/>
      </c>
      <c r="AJ164" s="80" t="str">
        <f t="shared" si="35"/>
        <v/>
      </c>
      <c r="AK164" s="80" t="str">
        <f t="shared" si="36"/>
        <v/>
      </c>
      <c r="AL164" s="79" t="str">
        <f t="shared" si="37"/>
        <v/>
      </c>
      <c r="AM164" s="78" t="str">
        <f t="shared" si="38"/>
        <v/>
      </c>
    </row>
    <row r="165" spans="2:39" ht="13.5" thickBot="1">
      <c r="B165" s="86">
        <v>44297</v>
      </c>
      <c r="C165" s="85">
        <f>'E+ PSUI Customer Load'!C165+'PSUI Customer Gen'!C165</f>
        <v>1165.99</v>
      </c>
      <c r="D165" s="85">
        <f>'E+ PSUI Customer Load'!D165+'PSUI Customer Gen'!D165</f>
        <v>1162.9100000000001</v>
      </c>
      <c r="E165" s="85">
        <f>'E+ PSUI Customer Load'!E165+'PSUI Customer Gen'!E165</f>
        <v>1163.96</v>
      </c>
      <c r="F165" s="85">
        <f>'E+ PSUI Customer Load'!F165+'PSUI Customer Gen'!F165</f>
        <v>1029.25</v>
      </c>
      <c r="G165" s="85">
        <f>'E+ PSUI Customer Load'!G165+'PSUI Customer Gen'!G165</f>
        <v>1014.12</v>
      </c>
      <c r="H165" s="85">
        <f>'E+ PSUI Customer Load'!H165+'PSUI Customer Gen'!H165</f>
        <v>1042.72</v>
      </c>
      <c r="I165" s="85">
        <f>'E+ PSUI Customer Load'!I165+'PSUI Customer Gen'!I165</f>
        <v>1115.3800000000001</v>
      </c>
      <c r="J165" s="85">
        <f>'E+ PSUI Customer Load'!J165+'PSUI Customer Gen'!J165</f>
        <v>1126.3</v>
      </c>
      <c r="K165" s="85">
        <f>'E+ PSUI Customer Load'!K165+'PSUI Customer Gen'!K165</f>
        <v>1127.3900000000001</v>
      </c>
      <c r="L165" s="85">
        <f>'E+ PSUI Customer Load'!L165+'PSUI Customer Gen'!L165</f>
        <v>1160.81</v>
      </c>
      <c r="M165" s="85">
        <f>'E+ PSUI Customer Load'!M165+'PSUI Customer Gen'!M165</f>
        <v>1169.1400000000001</v>
      </c>
      <c r="N165" s="85">
        <f>'E+ PSUI Customer Load'!N165+'PSUI Customer Gen'!N165</f>
        <v>1364.72</v>
      </c>
      <c r="O165" s="85">
        <f>'E+ PSUI Customer Load'!O165+'PSUI Customer Gen'!O165</f>
        <v>1388.73</v>
      </c>
      <c r="P165" s="85">
        <f>'E+ PSUI Customer Load'!P165+'PSUI Customer Gen'!P165</f>
        <v>1349.08</v>
      </c>
      <c r="Q165" s="85">
        <f>'E+ PSUI Customer Load'!Q165+'PSUI Customer Gen'!Q165</f>
        <v>1342.11</v>
      </c>
      <c r="R165" s="85">
        <f>'E+ PSUI Customer Load'!R165+'PSUI Customer Gen'!R165</f>
        <v>1342.42</v>
      </c>
      <c r="S165" s="85">
        <f>'E+ PSUI Customer Load'!S165+'PSUI Customer Gen'!S165</f>
        <v>1300.5</v>
      </c>
      <c r="T165" s="85">
        <f>'E+ PSUI Customer Load'!T165+'PSUI Customer Gen'!T165</f>
        <v>1298.8499999999999</v>
      </c>
      <c r="U165" s="85">
        <f>'E+ PSUI Customer Load'!U165+'PSUI Customer Gen'!U165</f>
        <v>1242.82</v>
      </c>
      <c r="V165" s="85">
        <f>'E+ PSUI Customer Load'!V165+'PSUI Customer Gen'!V165</f>
        <v>1235.5999999999999</v>
      </c>
      <c r="W165" s="85">
        <f>'E+ PSUI Customer Load'!W165+'PSUI Customer Gen'!W165</f>
        <v>1086.23</v>
      </c>
      <c r="X165" s="85">
        <f>'E+ PSUI Customer Load'!X165+'PSUI Customer Gen'!X165</f>
        <v>1063.6500000000001</v>
      </c>
      <c r="Y165" s="85">
        <f>'E+ PSUI Customer Load'!Y165+'PSUI Customer Gen'!Y165</f>
        <v>1066.8699999999999</v>
      </c>
      <c r="Z165" s="85">
        <f>'E+ PSUI Customer Load'!Z165+'PSUI Customer Gen'!Z165</f>
        <v>1061.3800000000001</v>
      </c>
      <c r="AA165" s="93">
        <f t="shared" si="26"/>
        <v>1388.73</v>
      </c>
      <c r="AB165" s="84">
        <f t="shared" si="27"/>
        <v>2021</v>
      </c>
      <c r="AC165" s="83">
        <f t="shared" si="28"/>
        <v>4</v>
      </c>
      <c r="AD165" s="83" t="str">
        <f t="shared" si="29"/>
        <v/>
      </c>
      <c r="AE165" s="83" t="str">
        <f t="shared" si="30"/>
        <v/>
      </c>
      <c r="AF165" s="81">
        <f t="shared" si="31"/>
        <v>1388.73</v>
      </c>
      <c r="AG165" s="82" t="str">
        <f t="shared" si="32"/>
        <v>13:00</v>
      </c>
      <c r="AH165" s="81">
        <f t="shared" si="33"/>
        <v>29809.659999999996</v>
      </c>
      <c r="AI165" s="80" t="str">
        <f t="shared" si="34"/>
        <v/>
      </c>
      <c r="AJ165" s="80" t="str">
        <f t="shared" si="35"/>
        <v/>
      </c>
      <c r="AK165" s="80" t="str">
        <f t="shared" si="36"/>
        <v/>
      </c>
      <c r="AL165" s="79" t="str">
        <f t="shared" si="37"/>
        <v/>
      </c>
      <c r="AM165" s="78" t="str">
        <f t="shared" si="38"/>
        <v/>
      </c>
    </row>
    <row r="166" spans="2:39" ht="13.5" thickBot="1">
      <c r="B166" s="86">
        <v>44298</v>
      </c>
      <c r="C166" s="85">
        <f>'E+ PSUI Customer Load'!C166+'PSUI Customer Gen'!C166</f>
        <v>1046.75</v>
      </c>
      <c r="D166" s="85">
        <f>'E+ PSUI Customer Load'!D166+'PSUI Customer Gen'!D166</f>
        <v>1056.6199999999999</v>
      </c>
      <c r="E166" s="85">
        <f>'E+ PSUI Customer Load'!E166+'PSUI Customer Gen'!E166</f>
        <v>1060.4000000000001</v>
      </c>
      <c r="F166" s="85">
        <f>'E+ PSUI Customer Load'!F166+'PSUI Customer Gen'!F166</f>
        <v>1068.06</v>
      </c>
      <c r="G166" s="85">
        <f>'E+ PSUI Customer Load'!G166+'PSUI Customer Gen'!G166</f>
        <v>1072.8599999999999</v>
      </c>
      <c r="H166" s="85">
        <f>'E+ PSUI Customer Load'!H166+'PSUI Customer Gen'!H166</f>
        <v>1144.47</v>
      </c>
      <c r="I166" s="85">
        <f>'E+ PSUI Customer Load'!I166+'PSUI Customer Gen'!I166</f>
        <v>1211.8399999999999</v>
      </c>
      <c r="J166" s="85">
        <f>'E+ PSUI Customer Load'!J166+'PSUI Customer Gen'!J166</f>
        <v>1270.6400000000001</v>
      </c>
      <c r="K166" s="85">
        <f>'E+ PSUI Customer Load'!K166+'PSUI Customer Gen'!K166</f>
        <v>1307.8800000000001</v>
      </c>
      <c r="L166" s="85">
        <f>'E+ PSUI Customer Load'!L166+'PSUI Customer Gen'!L166</f>
        <v>1330.35</v>
      </c>
      <c r="M166" s="85">
        <f>'E+ PSUI Customer Load'!M166+'PSUI Customer Gen'!M166</f>
        <v>1342.74</v>
      </c>
      <c r="N166" s="85">
        <f>'E+ PSUI Customer Load'!N166+'PSUI Customer Gen'!N166</f>
        <v>1324.51</v>
      </c>
      <c r="O166" s="85">
        <f>'E+ PSUI Customer Load'!O166+'PSUI Customer Gen'!O166</f>
        <v>1321.25</v>
      </c>
      <c r="P166" s="85">
        <f>'E+ PSUI Customer Load'!P166+'PSUI Customer Gen'!P166</f>
        <v>1312.36</v>
      </c>
      <c r="Q166" s="85">
        <f>'E+ PSUI Customer Load'!Q166+'PSUI Customer Gen'!Q166</f>
        <v>1302.49</v>
      </c>
      <c r="R166" s="85">
        <f>'E+ PSUI Customer Load'!R166+'PSUI Customer Gen'!R166</f>
        <v>1285.76</v>
      </c>
      <c r="S166" s="85">
        <f>'E+ PSUI Customer Load'!S166+'PSUI Customer Gen'!S166</f>
        <v>1217.48</v>
      </c>
      <c r="T166" s="85">
        <f>'E+ PSUI Customer Load'!T166+'PSUI Customer Gen'!T166</f>
        <v>1182.6199999999999</v>
      </c>
      <c r="U166" s="85">
        <f>'E+ PSUI Customer Load'!U166+'PSUI Customer Gen'!U166</f>
        <v>1155.5899999999999</v>
      </c>
      <c r="V166" s="85">
        <f>'E+ PSUI Customer Load'!V166+'PSUI Customer Gen'!V166</f>
        <v>1138.31</v>
      </c>
      <c r="W166" s="85">
        <f>'E+ PSUI Customer Load'!W166+'PSUI Customer Gen'!W166</f>
        <v>1114.4000000000001</v>
      </c>
      <c r="X166" s="85">
        <f>'E+ PSUI Customer Load'!X166+'PSUI Customer Gen'!X166</f>
        <v>1107.58</v>
      </c>
      <c r="Y166" s="85">
        <f>'E+ PSUI Customer Load'!Y166+'PSUI Customer Gen'!Y166</f>
        <v>1083.53</v>
      </c>
      <c r="Z166" s="85">
        <f>'E+ PSUI Customer Load'!Z166+'PSUI Customer Gen'!Z166</f>
        <v>1071.56</v>
      </c>
      <c r="AA166" s="93">
        <f t="shared" si="26"/>
        <v>1342.74</v>
      </c>
      <c r="AB166" s="84">
        <f t="shared" si="27"/>
        <v>2021</v>
      </c>
      <c r="AC166" s="83">
        <f t="shared" si="28"/>
        <v>4</v>
      </c>
      <c r="AD166" s="83" t="str">
        <f t="shared" si="29"/>
        <v/>
      </c>
      <c r="AE166" s="83" t="str">
        <f t="shared" si="30"/>
        <v/>
      </c>
      <c r="AF166" s="81">
        <f t="shared" si="31"/>
        <v>1342.74</v>
      </c>
      <c r="AG166" s="82" t="str">
        <f t="shared" si="32"/>
        <v>11:00</v>
      </c>
      <c r="AH166" s="81">
        <f t="shared" si="33"/>
        <v>29872.79</v>
      </c>
      <c r="AI166" s="80" t="str">
        <f t="shared" si="34"/>
        <v/>
      </c>
      <c r="AJ166" s="80" t="str">
        <f t="shared" si="35"/>
        <v/>
      </c>
      <c r="AK166" s="80" t="str">
        <f t="shared" si="36"/>
        <v/>
      </c>
      <c r="AL166" s="79" t="str">
        <f t="shared" si="37"/>
        <v/>
      </c>
      <c r="AM166" s="78" t="str">
        <f t="shared" si="38"/>
        <v/>
      </c>
    </row>
    <row r="167" spans="2:39" ht="13.5" thickBot="1">
      <c r="B167" s="86">
        <v>44299</v>
      </c>
      <c r="C167" s="85">
        <f>'E+ PSUI Customer Load'!C167+'PSUI Customer Gen'!C167</f>
        <v>1060.82</v>
      </c>
      <c r="D167" s="85">
        <f>'E+ PSUI Customer Load'!D167+'PSUI Customer Gen'!D167</f>
        <v>1053.3599999999999</v>
      </c>
      <c r="E167" s="85">
        <f>'E+ PSUI Customer Load'!E167+'PSUI Customer Gen'!E167</f>
        <v>1067.08</v>
      </c>
      <c r="F167" s="85">
        <f>'E+ PSUI Customer Load'!F167+'PSUI Customer Gen'!F167</f>
        <v>1078.07</v>
      </c>
      <c r="G167" s="85">
        <f>'E+ PSUI Customer Load'!G167+'PSUI Customer Gen'!G167</f>
        <v>1091.02</v>
      </c>
      <c r="H167" s="85">
        <f>'E+ PSUI Customer Load'!H167+'PSUI Customer Gen'!H167</f>
        <v>1144.43</v>
      </c>
      <c r="I167" s="85">
        <f>'E+ PSUI Customer Load'!I167+'PSUI Customer Gen'!I167</f>
        <v>1244.04</v>
      </c>
      <c r="J167" s="85">
        <f>'E+ PSUI Customer Load'!J167+'PSUI Customer Gen'!J167</f>
        <v>1293.1500000000001</v>
      </c>
      <c r="K167" s="85">
        <f>'E+ PSUI Customer Load'!K167+'PSUI Customer Gen'!K167</f>
        <v>1290.31</v>
      </c>
      <c r="L167" s="85">
        <f>'E+ PSUI Customer Load'!L167+'PSUI Customer Gen'!L167</f>
        <v>1332.28</v>
      </c>
      <c r="M167" s="85">
        <f>'E+ PSUI Customer Load'!M167+'PSUI Customer Gen'!M167</f>
        <v>1366.44</v>
      </c>
      <c r="N167" s="85">
        <f>'E+ PSUI Customer Load'!N167+'PSUI Customer Gen'!N167</f>
        <v>1606.57</v>
      </c>
      <c r="O167" s="85">
        <f>'E+ PSUI Customer Load'!O167+'PSUI Customer Gen'!O167</f>
        <v>1511.65</v>
      </c>
      <c r="P167" s="85">
        <f>'E+ PSUI Customer Load'!P167+'PSUI Customer Gen'!P167</f>
        <v>1471.68</v>
      </c>
      <c r="Q167" s="85">
        <f>'E+ PSUI Customer Load'!Q167+'PSUI Customer Gen'!Q167</f>
        <v>1475.15</v>
      </c>
      <c r="R167" s="85">
        <f>'E+ PSUI Customer Load'!R167+'PSUI Customer Gen'!R167</f>
        <v>1447.42</v>
      </c>
      <c r="S167" s="85">
        <f>'E+ PSUI Customer Load'!S167+'PSUI Customer Gen'!S167</f>
        <v>1377.29</v>
      </c>
      <c r="T167" s="85">
        <f>'E+ PSUI Customer Load'!T167+'PSUI Customer Gen'!T167</f>
        <v>1343.58</v>
      </c>
      <c r="U167" s="85">
        <f>'E+ PSUI Customer Load'!U167+'PSUI Customer Gen'!U167</f>
        <v>1308.1600000000001</v>
      </c>
      <c r="V167" s="85">
        <f>'E+ PSUI Customer Load'!V167+'PSUI Customer Gen'!V167</f>
        <v>1274.07</v>
      </c>
      <c r="W167" s="85">
        <f>'E+ PSUI Customer Load'!W167+'PSUI Customer Gen'!W167</f>
        <v>1205.96</v>
      </c>
      <c r="X167" s="85">
        <f>'E+ PSUI Customer Load'!X167+'PSUI Customer Gen'!X167</f>
        <v>1105.58</v>
      </c>
      <c r="Y167" s="85">
        <f>'E+ PSUI Customer Load'!Y167+'PSUI Customer Gen'!Y167</f>
        <v>1075.83</v>
      </c>
      <c r="Z167" s="85">
        <f>'E+ PSUI Customer Load'!Z167+'PSUI Customer Gen'!Z167</f>
        <v>1071.32</v>
      </c>
      <c r="AA167" s="93">
        <f t="shared" si="26"/>
        <v>1606.57</v>
      </c>
      <c r="AB167" s="84">
        <f t="shared" si="27"/>
        <v>2021</v>
      </c>
      <c r="AC167" s="83">
        <f t="shared" si="28"/>
        <v>4</v>
      </c>
      <c r="AD167" s="83" t="str">
        <f t="shared" si="29"/>
        <v/>
      </c>
      <c r="AE167" s="83" t="str">
        <f t="shared" si="30"/>
        <v/>
      </c>
      <c r="AF167" s="81">
        <f t="shared" si="31"/>
        <v>1606.57</v>
      </c>
      <c r="AG167" s="82" t="str">
        <f t="shared" si="32"/>
        <v>12:00</v>
      </c>
      <c r="AH167" s="81">
        <f t="shared" si="33"/>
        <v>31901.83</v>
      </c>
      <c r="AI167" s="80" t="str">
        <f t="shared" si="34"/>
        <v/>
      </c>
      <c r="AJ167" s="80" t="str">
        <f t="shared" si="35"/>
        <v/>
      </c>
      <c r="AK167" s="80" t="str">
        <f t="shared" si="36"/>
        <v/>
      </c>
      <c r="AL167" s="79" t="str">
        <f t="shared" si="37"/>
        <v/>
      </c>
      <c r="AM167" s="78" t="str">
        <f t="shared" si="38"/>
        <v/>
      </c>
    </row>
    <row r="168" spans="2:39" ht="13.5" thickBot="1">
      <c r="B168" s="86">
        <v>44300</v>
      </c>
      <c r="C168" s="85">
        <f>'E+ PSUI Customer Load'!C168+'PSUI Customer Gen'!C168</f>
        <v>1064.95</v>
      </c>
      <c r="D168" s="85">
        <f>'E+ PSUI Customer Load'!D168+'PSUI Customer Gen'!D168</f>
        <v>1061.69</v>
      </c>
      <c r="E168" s="85">
        <f>'E+ PSUI Customer Load'!E168+'PSUI Customer Gen'!E168</f>
        <v>1090.25</v>
      </c>
      <c r="F168" s="85">
        <f>'E+ PSUI Customer Load'!F168+'PSUI Customer Gen'!F168</f>
        <v>1090.6400000000001</v>
      </c>
      <c r="G168" s="85">
        <f>'E+ PSUI Customer Load'!G168+'PSUI Customer Gen'!G168</f>
        <v>1106.8800000000001</v>
      </c>
      <c r="H168" s="85">
        <f>'E+ PSUI Customer Load'!H168+'PSUI Customer Gen'!H168</f>
        <v>1158.1199999999999</v>
      </c>
      <c r="I168" s="85">
        <f>'E+ PSUI Customer Load'!I168+'PSUI Customer Gen'!I168</f>
        <v>1246.07</v>
      </c>
      <c r="J168" s="85">
        <f>'E+ PSUI Customer Load'!J168+'PSUI Customer Gen'!J168</f>
        <v>1277.57</v>
      </c>
      <c r="K168" s="85">
        <f>'E+ PSUI Customer Load'!K168+'PSUI Customer Gen'!K168</f>
        <v>1291.33</v>
      </c>
      <c r="L168" s="85">
        <f>'E+ PSUI Customer Load'!L168+'PSUI Customer Gen'!L168</f>
        <v>1324.02</v>
      </c>
      <c r="M168" s="85">
        <f>'E+ PSUI Customer Load'!M168+'PSUI Customer Gen'!M168</f>
        <v>1497.62</v>
      </c>
      <c r="N168" s="85">
        <f>'E+ PSUI Customer Load'!N168+'PSUI Customer Gen'!N168</f>
        <v>1468.95</v>
      </c>
      <c r="O168" s="85">
        <f>'E+ PSUI Customer Load'!O168+'PSUI Customer Gen'!O168</f>
        <v>1470.46</v>
      </c>
      <c r="P168" s="85">
        <f>'E+ PSUI Customer Load'!P168+'PSUI Customer Gen'!P168</f>
        <v>1460.55</v>
      </c>
      <c r="Q168" s="85">
        <f>'E+ PSUI Customer Load'!Q168+'PSUI Customer Gen'!Q168</f>
        <v>1458.24</v>
      </c>
      <c r="R168" s="85">
        <f>'E+ PSUI Customer Load'!R168+'PSUI Customer Gen'!R168</f>
        <v>1396.18</v>
      </c>
      <c r="S168" s="85">
        <f>'E+ PSUI Customer Load'!S168+'PSUI Customer Gen'!S168</f>
        <v>1344.21</v>
      </c>
      <c r="T168" s="85">
        <f>'E+ PSUI Customer Load'!T168+'PSUI Customer Gen'!T168</f>
        <v>1216.95</v>
      </c>
      <c r="U168" s="85">
        <f>'E+ PSUI Customer Load'!U168+'PSUI Customer Gen'!U168</f>
        <v>1126.26</v>
      </c>
      <c r="V168" s="85">
        <f>'E+ PSUI Customer Load'!V168+'PSUI Customer Gen'!V168</f>
        <v>1123.47</v>
      </c>
      <c r="W168" s="85">
        <f>'E+ PSUI Customer Load'!W168+'PSUI Customer Gen'!W168</f>
        <v>1111.71</v>
      </c>
      <c r="X168" s="85">
        <f>'E+ PSUI Customer Load'!X168+'PSUI Customer Gen'!X168</f>
        <v>1078.3900000000001</v>
      </c>
      <c r="Y168" s="85">
        <f>'E+ PSUI Customer Load'!Y168+'PSUI Customer Gen'!Y168</f>
        <v>1068.1300000000001</v>
      </c>
      <c r="Z168" s="85">
        <f>'E+ PSUI Customer Load'!Z168+'PSUI Customer Gen'!Z168</f>
        <v>1050.56</v>
      </c>
      <c r="AA168" s="93">
        <f t="shared" si="26"/>
        <v>1497.62</v>
      </c>
      <c r="AB168" s="84">
        <f t="shared" si="27"/>
        <v>2021</v>
      </c>
      <c r="AC168" s="83">
        <f t="shared" si="28"/>
        <v>4</v>
      </c>
      <c r="AD168" s="83" t="str">
        <f t="shared" si="29"/>
        <v/>
      </c>
      <c r="AE168" s="83" t="str">
        <f t="shared" si="30"/>
        <v/>
      </c>
      <c r="AF168" s="81">
        <f t="shared" si="31"/>
        <v>1497.62</v>
      </c>
      <c r="AG168" s="82" t="str">
        <f t="shared" si="32"/>
        <v>11:00</v>
      </c>
      <c r="AH168" s="81">
        <f t="shared" si="33"/>
        <v>31080.82</v>
      </c>
      <c r="AI168" s="80" t="str">
        <f t="shared" si="34"/>
        <v/>
      </c>
      <c r="AJ168" s="80" t="str">
        <f t="shared" si="35"/>
        <v/>
      </c>
      <c r="AK168" s="80" t="str">
        <f t="shared" si="36"/>
        <v/>
      </c>
      <c r="AL168" s="79" t="str">
        <f t="shared" si="37"/>
        <v/>
      </c>
      <c r="AM168" s="78" t="str">
        <f t="shared" si="38"/>
        <v/>
      </c>
    </row>
    <row r="169" spans="2:39" ht="13.5" thickBot="1">
      <c r="B169" s="86">
        <v>44301</v>
      </c>
      <c r="C169" s="85">
        <f>'E+ PSUI Customer Load'!C169+'PSUI Customer Gen'!C169</f>
        <v>1047.03</v>
      </c>
      <c r="D169" s="85">
        <f>'E+ PSUI Customer Load'!D169+'PSUI Customer Gen'!D169</f>
        <v>1034.08</v>
      </c>
      <c r="E169" s="85">
        <f>'E+ PSUI Customer Load'!E169+'PSUI Customer Gen'!E169</f>
        <v>1063.79</v>
      </c>
      <c r="F169" s="85">
        <f>'E+ PSUI Customer Load'!F169+'PSUI Customer Gen'!F169</f>
        <v>1073.42</v>
      </c>
      <c r="G169" s="85">
        <f>'E+ PSUI Customer Load'!G169+'PSUI Customer Gen'!G169</f>
        <v>1079.5</v>
      </c>
      <c r="H169" s="85">
        <f>'E+ PSUI Customer Load'!H169+'PSUI Customer Gen'!H169</f>
        <v>1130.26</v>
      </c>
      <c r="I169" s="85">
        <f>'E+ PSUI Customer Load'!I169+'PSUI Customer Gen'!I169</f>
        <v>1233.6500000000001</v>
      </c>
      <c r="J169" s="85">
        <f>'E+ PSUI Customer Load'!J169+'PSUI Customer Gen'!J169</f>
        <v>1288.77</v>
      </c>
      <c r="K169" s="85">
        <f>'E+ PSUI Customer Load'!K169+'PSUI Customer Gen'!K169</f>
        <v>1305.3599999999999</v>
      </c>
      <c r="L169" s="85">
        <f>'E+ PSUI Customer Load'!L169+'PSUI Customer Gen'!L169</f>
        <v>1324.61</v>
      </c>
      <c r="M169" s="85">
        <f>'E+ PSUI Customer Load'!M169+'PSUI Customer Gen'!M169</f>
        <v>1342.15</v>
      </c>
      <c r="N169" s="85">
        <f>'E+ PSUI Customer Load'!N169+'PSUI Customer Gen'!N169</f>
        <v>1329.34</v>
      </c>
      <c r="O169" s="85">
        <f>'E+ PSUI Customer Load'!O169+'PSUI Customer Gen'!O169</f>
        <v>1333.33</v>
      </c>
      <c r="P169" s="85">
        <f>'E+ PSUI Customer Load'!P169+'PSUI Customer Gen'!P169</f>
        <v>1318.91</v>
      </c>
      <c r="Q169" s="85">
        <f>'E+ PSUI Customer Load'!Q169+'PSUI Customer Gen'!Q169</f>
        <v>1308.3399999999999</v>
      </c>
      <c r="R169" s="85">
        <f>'E+ PSUI Customer Load'!R169+'PSUI Customer Gen'!R169</f>
        <v>1276.1400000000001</v>
      </c>
      <c r="S169" s="85">
        <f>'E+ PSUI Customer Load'!S169+'PSUI Customer Gen'!S169</f>
        <v>1217.3</v>
      </c>
      <c r="T169" s="85">
        <f>'E+ PSUI Customer Load'!T169+'PSUI Customer Gen'!T169</f>
        <v>1180.6199999999999</v>
      </c>
      <c r="U169" s="85">
        <f>'E+ PSUI Customer Load'!U169+'PSUI Customer Gen'!U169</f>
        <v>1148.3800000000001</v>
      </c>
      <c r="V169" s="85">
        <f>'E+ PSUI Customer Load'!V169+'PSUI Customer Gen'!V169</f>
        <v>1141.25</v>
      </c>
      <c r="W169" s="85">
        <f>'E+ PSUI Customer Load'!W169+'PSUI Customer Gen'!W169</f>
        <v>1127.1099999999999</v>
      </c>
      <c r="X169" s="85">
        <f>'E+ PSUI Customer Load'!X169+'PSUI Customer Gen'!X169</f>
        <v>1093.4000000000001</v>
      </c>
      <c r="Y169" s="85">
        <f>'E+ PSUI Customer Load'!Y169+'PSUI Customer Gen'!Y169</f>
        <v>1083.46</v>
      </c>
      <c r="Z169" s="85">
        <f>'E+ PSUI Customer Load'!Z169+'PSUI Customer Gen'!Z169</f>
        <v>1074.92</v>
      </c>
      <c r="AA169" s="93">
        <f t="shared" si="26"/>
        <v>1342.15</v>
      </c>
      <c r="AB169" s="84">
        <f t="shared" si="27"/>
        <v>2021</v>
      </c>
      <c r="AC169" s="83">
        <f t="shared" si="28"/>
        <v>4</v>
      </c>
      <c r="AD169" s="83" t="str">
        <f t="shared" si="29"/>
        <v/>
      </c>
      <c r="AE169" s="83" t="str">
        <f t="shared" si="30"/>
        <v/>
      </c>
      <c r="AF169" s="81">
        <f t="shared" si="31"/>
        <v>1342.15</v>
      </c>
      <c r="AG169" s="82" t="str">
        <f t="shared" si="32"/>
        <v>11:00</v>
      </c>
      <c r="AH169" s="81">
        <f t="shared" si="33"/>
        <v>29897.270000000004</v>
      </c>
      <c r="AI169" s="80" t="str">
        <f t="shared" si="34"/>
        <v/>
      </c>
      <c r="AJ169" s="80" t="str">
        <f t="shared" si="35"/>
        <v/>
      </c>
      <c r="AK169" s="80" t="str">
        <f t="shared" si="36"/>
        <v/>
      </c>
      <c r="AL169" s="79" t="str">
        <f t="shared" si="37"/>
        <v/>
      </c>
      <c r="AM169" s="78" t="str">
        <f t="shared" si="38"/>
        <v/>
      </c>
    </row>
    <row r="170" spans="2:39" ht="13.5" thickBot="1">
      <c r="B170" s="86">
        <v>44302</v>
      </c>
      <c r="C170" s="85">
        <f>'E+ PSUI Customer Load'!C170+'PSUI Customer Gen'!C170</f>
        <v>1059.8399999999999</v>
      </c>
      <c r="D170" s="85">
        <f>'E+ PSUI Customer Load'!D170+'PSUI Customer Gen'!D170</f>
        <v>1051.05</v>
      </c>
      <c r="E170" s="85">
        <f>'E+ PSUI Customer Load'!E170+'PSUI Customer Gen'!E170</f>
        <v>1071.42</v>
      </c>
      <c r="F170" s="85">
        <f>'E+ PSUI Customer Load'!F170+'PSUI Customer Gen'!F170</f>
        <v>1082.6199999999999</v>
      </c>
      <c r="G170" s="85">
        <f>'E+ PSUI Customer Load'!G170+'PSUI Customer Gen'!G170</f>
        <v>1097.43</v>
      </c>
      <c r="H170" s="85">
        <f>'E+ PSUI Customer Load'!H170+'PSUI Customer Gen'!H170</f>
        <v>1147.72</v>
      </c>
      <c r="I170" s="85">
        <f>'E+ PSUI Customer Load'!I170+'PSUI Customer Gen'!I170</f>
        <v>1238.33</v>
      </c>
      <c r="J170" s="85">
        <f>'E+ PSUI Customer Load'!J170+'PSUI Customer Gen'!J170</f>
        <v>1284.6400000000001</v>
      </c>
      <c r="K170" s="85">
        <f>'E+ PSUI Customer Load'!K170+'PSUI Customer Gen'!K170</f>
        <v>1319.36</v>
      </c>
      <c r="L170" s="85">
        <f>'E+ PSUI Customer Load'!L170+'PSUI Customer Gen'!L170</f>
        <v>1347.15</v>
      </c>
      <c r="M170" s="85">
        <f>'E+ PSUI Customer Load'!M170+'PSUI Customer Gen'!M170</f>
        <v>1341.73</v>
      </c>
      <c r="N170" s="85">
        <f>'E+ PSUI Customer Load'!N170+'PSUI Customer Gen'!N170</f>
        <v>1317.51</v>
      </c>
      <c r="O170" s="85">
        <f>'E+ PSUI Customer Load'!O170+'PSUI Customer Gen'!O170</f>
        <v>1324.12</v>
      </c>
      <c r="P170" s="85">
        <f>'E+ PSUI Customer Load'!P170+'PSUI Customer Gen'!P170</f>
        <v>1302.1099999999999</v>
      </c>
      <c r="Q170" s="85">
        <f>'E+ PSUI Customer Load'!Q170+'PSUI Customer Gen'!Q170</f>
        <v>1288.42</v>
      </c>
      <c r="R170" s="85">
        <f>'E+ PSUI Customer Load'!R170+'PSUI Customer Gen'!R170</f>
        <v>1261.1199999999999</v>
      </c>
      <c r="S170" s="85">
        <f>'E+ PSUI Customer Load'!S170+'PSUI Customer Gen'!S170</f>
        <v>1200.57</v>
      </c>
      <c r="T170" s="85">
        <f>'E+ PSUI Customer Load'!T170+'PSUI Customer Gen'!T170</f>
        <v>1171.42</v>
      </c>
      <c r="U170" s="85">
        <f>'E+ PSUI Customer Load'!U170+'PSUI Customer Gen'!U170</f>
        <v>1138.2</v>
      </c>
      <c r="V170" s="85">
        <f>'E+ PSUI Customer Load'!V170+'PSUI Customer Gen'!V170</f>
        <v>1118.18</v>
      </c>
      <c r="W170" s="85">
        <f>'E+ PSUI Customer Load'!W170+'PSUI Customer Gen'!W170</f>
        <v>1109.47</v>
      </c>
      <c r="X170" s="85">
        <f>'E+ PSUI Customer Load'!X170+'PSUI Customer Gen'!X170</f>
        <v>1099.28</v>
      </c>
      <c r="Y170" s="85">
        <f>'E+ PSUI Customer Load'!Y170+'PSUI Customer Gen'!Y170</f>
        <v>1056.23</v>
      </c>
      <c r="Z170" s="85">
        <f>'E+ PSUI Customer Load'!Z170+'PSUI Customer Gen'!Z170</f>
        <v>1043</v>
      </c>
      <c r="AA170" s="93">
        <f t="shared" si="26"/>
        <v>1347.15</v>
      </c>
      <c r="AB170" s="84">
        <f t="shared" si="27"/>
        <v>2021</v>
      </c>
      <c r="AC170" s="83">
        <f t="shared" si="28"/>
        <v>4</v>
      </c>
      <c r="AD170" s="83" t="str">
        <f t="shared" si="29"/>
        <v/>
      </c>
      <c r="AE170" s="83" t="str">
        <f t="shared" si="30"/>
        <v/>
      </c>
      <c r="AF170" s="81">
        <f t="shared" si="31"/>
        <v>1347.15</v>
      </c>
      <c r="AG170" s="82" t="str">
        <f t="shared" si="32"/>
        <v>10:00</v>
      </c>
      <c r="AH170" s="81">
        <f t="shared" si="33"/>
        <v>29818.070000000007</v>
      </c>
      <c r="AI170" s="80" t="str">
        <f t="shared" si="34"/>
        <v/>
      </c>
      <c r="AJ170" s="80" t="str">
        <f t="shared" si="35"/>
        <v/>
      </c>
      <c r="AK170" s="80" t="str">
        <f t="shared" si="36"/>
        <v/>
      </c>
      <c r="AL170" s="79" t="str">
        <f t="shared" si="37"/>
        <v/>
      </c>
      <c r="AM170" s="78" t="str">
        <f t="shared" si="38"/>
        <v/>
      </c>
    </row>
    <row r="171" spans="2:39" ht="13.5" thickBot="1">
      <c r="B171" s="86">
        <v>44303</v>
      </c>
      <c r="C171" s="85">
        <f>'E+ PSUI Customer Load'!C171+'PSUI Customer Gen'!C171</f>
        <v>1038.69</v>
      </c>
      <c r="D171" s="85">
        <f>'E+ PSUI Customer Load'!D171+'PSUI Customer Gen'!D171</f>
        <v>1043.1099999999999</v>
      </c>
      <c r="E171" s="85">
        <f>'E+ PSUI Customer Load'!E171+'PSUI Customer Gen'!E171</f>
        <v>1036.67</v>
      </c>
      <c r="F171" s="85">
        <f>'E+ PSUI Customer Load'!F171+'PSUI Customer Gen'!F171</f>
        <v>1032.68</v>
      </c>
      <c r="G171" s="85">
        <f>'E+ PSUI Customer Load'!G171+'PSUI Customer Gen'!G171</f>
        <v>1050.3499999999999</v>
      </c>
      <c r="H171" s="85">
        <f>'E+ PSUI Customer Load'!H171+'PSUI Customer Gen'!H171</f>
        <v>1081.99</v>
      </c>
      <c r="I171" s="85">
        <f>'E+ PSUI Customer Load'!I171+'PSUI Customer Gen'!I171</f>
        <v>1159.6600000000001</v>
      </c>
      <c r="J171" s="85">
        <f>'E+ PSUI Customer Load'!J171+'PSUI Customer Gen'!J171</f>
        <v>1189.23</v>
      </c>
      <c r="K171" s="85">
        <f>'E+ PSUI Customer Load'!K171+'PSUI Customer Gen'!K171</f>
        <v>1166.6199999999999</v>
      </c>
      <c r="L171" s="85">
        <f>'E+ PSUI Customer Load'!L171+'PSUI Customer Gen'!L171</f>
        <v>1181.5999999999999</v>
      </c>
      <c r="M171" s="85">
        <f>'E+ PSUI Customer Load'!M171+'PSUI Customer Gen'!M171</f>
        <v>1175.6199999999999</v>
      </c>
      <c r="N171" s="85">
        <f>'E+ PSUI Customer Load'!N171+'PSUI Customer Gen'!N171</f>
        <v>1158.67</v>
      </c>
      <c r="O171" s="85">
        <f>'E+ PSUI Customer Load'!O171+'PSUI Customer Gen'!O171</f>
        <v>1153.99</v>
      </c>
      <c r="P171" s="85">
        <f>'E+ PSUI Customer Load'!P171+'PSUI Customer Gen'!P171</f>
        <v>1111.01</v>
      </c>
      <c r="Q171" s="85">
        <f>'E+ PSUI Customer Load'!Q171+'PSUI Customer Gen'!Q171</f>
        <v>1104.78</v>
      </c>
      <c r="R171" s="85">
        <f>'E+ PSUI Customer Load'!R171+'PSUI Customer Gen'!R171</f>
        <v>1072.58</v>
      </c>
      <c r="S171" s="85">
        <f>'E+ PSUI Customer Load'!S171+'PSUI Customer Gen'!S171</f>
        <v>1070.44</v>
      </c>
      <c r="T171" s="85">
        <f>'E+ PSUI Customer Load'!T171+'PSUI Customer Gen'!T171</f>
        <v>1076.1400000000001</v>
      </c>
      <c r="U171" s="85">
        <f>'E+ PSUI Customer Load'!U171+'PSUI Customer Gen'!U171</f>
        <v>1053.19</v>
      </c>
      <c r="V171" s="85">
        <f>'E+ PSUI Customer Load'!V171+'PSUI Customer Gen'!V171</f>
        <v>1069.04</v>
      </c>
      <c r="W171" s="85">
        <f>'E+ PSUI Customer Load'!W171+'PSUI Customer Gen'!W171</f>
        <v>1067.22</v>
      </c>
      <c r="X171" s="85">
        <f>'E+ PSUI Customer Load'!X171+'PSUI Customer Gen'!X171</f>
        <v>1048.81</v>
      </c>
      <c r="Y171" s="85">
        <f>'E+ PSUI Customer Load'!Y171+'PSUI Customer Gen'!Y171</f>
        <v>1056.8599999999999</v>
      </c>
      <c r="Z171" s="85">
        <f>'E+ PSUI Customer Load'!Z171+'PSUI Customer Gen'!Z171</f>
        <v>1065.79</v>
      </c>
      <c r="AA171" s="93">
        <f t="shared" si="26"/>
        <v>1189.23</v>
      </c>
      <c r="AB171" s="84">
        <f t="shared" si="27"/>
        <v>2021</v>
      </c>
      <c r="AC171" s="83">
        <f t="shared" si="28"/>
        <v>4</v>
      </c>
      <c r="AD171" s="83" t="str">
        <f t="shared" si="29"/>
        <v/>
      </c>
      <c r="AE171" s="83" t="str">
        <f t="shared" si="30"/>
        <v/>
      </c>
      <c r="AF171" s="81">
        <f t="shared" si="31"/>
        <v>1189.23</v>
      </c>
      <c r="AG171" s="82" t="str">
        <f t="shared" si="32"/>
        <v>8:00</v>
      </c>
      <c r="AH171" s="81">
        <f t="shared" si="33"/>
        <v>27453.97</v>
      </c>
      <c r="AI171" s="80" t="str">
        <f t="shared" si="34"/>
        <v/>
      </c>
      <c r="AJ171" s="80" t="str">
        <f t="shared" si="35"/>
        <v/>
      </c>
      <c r="AK171" s="80" t="str">
        <f t="shared" si="36"/>
        <v/>
      </c>
      <c r="AL171" s="79" t="str">
        <f t="shared" si="37"/>
        <v/>
      </c>
      <c r="AM171" s="78" t="str">
        <f t="shared" si="38"/>
        <v/>
      </c>
    </row>
    <row r="172" spans="2:39" ht="13.5" thickBot="1">
      <c r="B172" s="86">
        <v>44304</v>
      </c>
      <c r="C172" s="85">
        <f>'E+ PSUI Customer Load'!C172+'PSUI Customer Gen'!C172</f>
        <v>1058.79</v>
      </c>
      <c r="D172" s="85">
        <f>'E+ PSUI Customer Load'!D172+'PSUI Customer Gen'!D172</f>
        <v>1046.96</v>
      </c>
      <c r="E172" s="85">
        <f>'E+ PSUI Customer Load'!E172+'PSUI Customer Gen'!E172</f>
        <v>1048.46</v>
      </c>
      <c r="F172" s="85">
        <f>'E+ PSUI Customer Load'!F172+'PSUI Customer Gen'!F172</f>
        <v>1041.57</v>
      </c>
      <c r="G172" s="85">
        <f>'E+ PSUI Customer Load'!G172+'PSUI Customer Gen'!G172</f>
        <v>1049.4100000000001</v>
      </c>
      <c r="H172" s="85">
        <f>'E+ PSUI Customer Load'!H172+'PSUI Customer Gen'!H172</f>
        <v>1063.1300000000001</v>
      </c>
      <c r="I172" s="85">
        <f>'E+ PSUI Customer Load'!I172+'PSUI Customer Gen'!I172</f>
        <v>1139.67</v>
      </c>
      <c r="J172" s="85">
        <f>'E+ PSUI Customer Load'!J172+'PSUI Customer Gen'!J172</f>
        <v>1158.82</v>
      </c>
      <c r="K172" s="85">
        <f>'E+ PSUI Customer Load'!K172+'PSUI Customer Gen'!K172</f>
        <v>1141.6300000000001</v>
      </c>
      <c r="L172" s="85">
        <f>'E+ PSUI Customer Load'!L172+'PSUI Customer Gen'!L172</f>
        <v>1147.0899999999999</v>
      </c>
      <c r="M172" s="85">
        <f>'E+ PSUI Customer Load'!M172+'PSUI Customer Gen'!M172</f>
        <v>1332.73</v>
      </c>
      <c r="N172" s="85">
        <f>'E+ PSUI Customer Load'!N172+'PSUI Customer Gen'!N172</f>
        <v>1281.81</v>
      </c>
      <c r="O172" s="85">
        <f>'E+ PSUI Customer Load'!O172+'PSUI Customer Gen'!O172</f>
        <v>1284.01</v>
      </c>
      <c r="P172" s="85">
        <f>'E+ PSUI Customer Load'!P172+'PSUI Customer Gen'!P172</f>
        <v>1222.83</v>
      </c>
      <c r="Q172" s="85">
        <f>'E+ PSUI Customer Load'!Q172+'PSUI Customer Gen'!Q172</f>
        <v>1232.32</v>
      </c>
      <c r="R172" s="85">
        <f>'E+ PSUI Customer Load'!R172+'PSUI Customer Gen'!R172</f>
        <v>1231.51</v>
      </c>
      <c r="S172" s="85">
        <f>'E+ PSUI Customer Load'!S172+'PSUI Customer Gen'!S172</f>
        <v>1208.27</v>
      </c>
      <c r="T172" s="85">
        <f>'E+ PSUI Customer Load'!T172+'PSUI Customer Gen'!T172</f>
        <v>1191.96</v>
      </c>
      <c r="U172" s="85">
        <f>'E+ PSUI Customer Load'!U172+'PSUI Customer Gen'!U172</f>
        <v>1116.4000000000001</v>
      </c>
      <c r="V172" s="85">
        <f>'E+ PSUI Customer Load'!V172+'PSUI Customer Gen'!V172</f>
        <v>1037.05</v>
      </c>
      <c r="W172" s="85">
        <f>'E+ PSUI Customer Load'!W172+'PSUI Customer Gen'!W172</f>
        <v>1041.78</v>
      </c>
      <c r="X172" s="85">
        <f>'E+ PSUI Customer Load'!X172+'PSUI Customer Gen'!X172</f>
        <v>1041.5</v>
      </c>
      <c r="Y172" s="85">
        <f>'E+ PSUI Customer Load'!Y172+'PSUI Customer Gen'!Y172</f>
        <v>1027.81</v>
      </c>
      <c r="Z172" s="85">
        <f>'E+ PSUI Customer Load'!Z172+'PSUI Customer Gen'!Z172</f>
        <v>1024.7</v>
      </c>
      <c r="AA172" s="93">
        <f t="shared" si="26"/>
        <v>1332.73</v>
      </c>
      <c r="AB172" s="84">
        <f t="shared" si="27"/>
        <v>2021</v>
      </c>
      <c r="AC172" s="83">
        <f t="shared" si="28"/>
        <v>4</v>
      </c>
      <c r="AD172" s="83" t="str">
        <f t="shared" si="29"/>
        <v/>
      </c>
      <c r="AE172" s="83" t="str">
        <f t="shared" si="30"/>
        <v/>
      </c>
      <c r="AF172" s="81">
        <f t="shared" si="31"/>
        <v>1332.73</v>
      </c>
      <c r="AG172" s="82" t="str">
        <f t="shared" si="32"/>
        <v>11:00</v>
      </c>
      <c r="AH172" s="81">
        <f t="shared" si="33"/>
        <v>28502.94</v>
      </c>
      <c r="AI172" s="80" t="str">
        <f t="shared" si="34"/>
        <v/>
      </c>
      <c r="AJ172" s="80" t="str">
        <f t="shared" si="35"/>
        <v/>
      </c>
      <c r="AK172" s="80" t="str">
        <f t="shared" si="36"/>
        <v/>
      </c>
      <c r="AL172" s="79" t="str">
        <f t="shared" si="37"/>
        <v/>
      </c>
      <c r="AM172" s="78" t="str">
        <f t="shared" si="38"/>
        <v/>
      </c>
    </row>
    <row r="173" spans="2:39" ht="13.5" thickBot="1">
      <c r="B173" s="86">
        <v>44305</v>
      </c>
      <c r="C173" s="85">
        <f>'E+ PSUI Customer Load'!C173+'PSUI Customer Gen'!C173</f>
        <v>1022.53</v>
      </c>
      <c r="D173" s="85">
        <f>'E+ PSUI Customer Load'!D173+'PSUI Customer Gen'!D173</f>
        <v>1021.27</v>
      </c>
      <c r="E173" s="85">
        <f>'E+ PSUI Customer Load'!E173+'PSUI Customer Gen'!E173</f>
        <v>1044.44</v>
      </c>
      <c r="F173" s="85">
        <f>'E+ PSUI Customer Load'!F173+'PSUI Customer Gen'!F173</f>
        <v>1059.17</v>
      </c>
      <c r="G173" s="85">
        <f>'E+ PSUI Customer Load'!G173+'PSUI Customer Gen'!G173</f>
        <v>1080.3499999999999</v>
      </c>
      <c r="H173" s="85">
        <f>'E+ PSUI Customer Load'!H173+'PSUI Customer Gen'!H173</f>
        <v>1112.3399999999999</v>
      </c>
      <c r="I173" s="85">
        <f>'E+ PSUI Customer Load'!I173+'PSUI Customer Gen'!I173</f>
        <v>1214.75</v>
      </c>
      <c r="J173" s="85">
        <f>'E+ PSUI Customer Load'!J173+'PSUI Customer Gen'!J173</f>
        <v>1267.98</v>
      </c>
      <c r="K173" s="85">
        <f>'E+ PSUI Customer Load'!K173+'PSUI Customer Gen'!K173</f>
        <v>1257.94</v>
      </c>
      <c r="L173" s="85">
        <f>'E+ PSUI Customer Load'!L173+'PSUI Customer Gen'!L173</f>
        <v>1418.9</v>
      </c>
      <c r="M173" s="85">
        <f>'E+ PSUI Customer Load'!M173+'PSUI Customer Gen'!M173</f>
        <v>1451.38</v>
      </c>
      <c r="N173" s="85">
        <f>'E+ PSUI Customer Load'!N173+'PSUI Customer Gen'!N173</f>
        <v>1442.81</v>
      </c>
      <c r="O173" s="85">
        <f>'E+ PSUI Customer Load'!O173+'PSUI Customer Gen'!O173</f>
        <v>1444.24</v>
      </c>
      <c r="P173" s="85">
        <f>'E+ PSUI Customer Load'!P173+'PSUI Customer Gen'!P173</f>
        <v>1433.64</v>
      </c>
      <c r="Q173" s="85">
        <f>'E+ PSUI Customer Load'!Q173+'PSUI Customer Gen'!Q173</f>
        <v>1425.83</v>
      </c>
      <c r="R173" s="85">
        <f>'E+ PSUI Customer Load'!R173+'PSUI Customer Gen'!R173</f>
        <v>1389.18</v>
      </c>
      <c r="S173" s="85">
        <f>'E+ PSUI Customer Load'!S173+'PSUI Customer Gen'!S173</f>
        <v>1302.5999999999999</v>
      </c>
      <c r="T173" s="85">
        <f>'E+ PSUI Customer Load'!T173+'PSUI Customer Gen'!T173</f>
        <v>1147.23</v>
      </c>
      <c r="U173" s="85">
        <f>'E+ PSUI Customer Load'!U173+'PSUI Customer Gen'!U173</f>
        <v>1093.3</v>
      </c>
      <c r="V173" s="85">
        <f>'E+ PSUI Customer Load'!V173+'PSUI Customer Gen'!V173</f>
        <v>1089.6600000000001</v>
      </c>
      <c r="W173" s="85">
        <f>'E+ PSUI Customer Load'!W173+'PSUI Customer Gen'!W173</f>
        <v>1089.9000000000001</v>
      </c>
      <c r="X173" s="85">
        <f>'E+ PSUI Customer Load'!X173+'PSUI Customer Gen'!X173</f>
        <v>1062.74</v>
      </c>
      <c r="Y173" s="85">
        <f>'E+ PSUI Customer Load'!Y173+'PSUI Customer Gen'!Y173</f>
        <v>1036.8800000000001</v>
      </c>
      <c r="Z173" s="85">
        <f>'E+ PSUI Customer Load'!Z173+'PSUI Customer Gen'!Z173</f>
        <v>1031.8</v>
      </c>
      <c r="AA173" s="93">
        <f t="shared" si="26"/>
        <v>1451.38</v>
      </c>
      <c r="AB173" s="84">
        <f t="shared" si="27"/>
        <v>2021</v>
      </c>
      <c r="AC173" s="83">
        <f t="shared" si="28"/>
        <v>4</v>
      </c>
      <c r="AD173" s="83" t="str">
        <f t="shared" si="29"/>
        <v/>
      </c>
      <c r="AE173" s="83" t="str">
        <f t="shared" si="30"/>
        <v/>
      </c>
      <c r="AF173" s="81">
        <f t="shared" si="31"/>
        <v>1451.38</v>
      </c>
      <c r="AG173" s="82" t="str">
        <f t="shared" si="32"/>
        <v>11:00</v>
      </c>
      <c r="AH173" s="81">
        <f t="shared" si="33"/>
        <v>30392.240000000002</v>
      </c>
      <c r="AI173" s="80" t="str">
        <f t="shared" si="34"/>
        <v/>
      </c>
      <c r="AJ173" s="80" t="str">
        <f t="shared" si="35"/>
        <v/>
      </c>
      <c r="AK173" s="80" t="str">
        <f t="shared" si="36"/>
        <v/>
      </c>
      <c r="AL173" s="79" t="str">
        <f t="shared" si="37"/>
        <v/>
      </c>
      <c r="AM173" s="78" t="str">
        <f t="shared" si="38"/>
        <v/>
      </c>
    </row>
    <row r="174" spans="2:39" ht="13.5" thickBot="1">
      <c r="B174" s="86">
        <v>44306</v>
      </c>
      <c r="C174" s="85">
        <f>'E+ PSUI Customer Load'!C174+'PSUI Customer Gen'!C174</f>
        <v>1025.8900000000001</v>
      </c>
      <c r="D174" s="85">
        <f>'E+ PSUI Customer Load'!D174+'PSUI Customer Gen'!D174</f>
        <v>1018.85</v>
      </c>
      <c r="E174" s="85">
        <f>'E+ PSUI Customer Load'!E174+'PSUI Customer Gen'!E174</f>
        <v>1044.4000000000001</v>
      </c>
      <c r="F174" s="85">
        <f>'E+ PSUI Customer Load'!F174+'PSUI Customer Gen'!F174</f>
        <v>1064.3800000000001</v>
      </c>
      <c r="G174" s="85">
        <f>'E+ PSUI Customer Load'!G174+'PSUI Customer Gen'!G174</f>
        <v>1076.42</v>
      </c>
      <c r="H174" s="85">
        <f>'E+ PSUI Customer Load'!H174+'PSUI Customer Gen'!H174</f>
        <v>1115.6600000000001</v>
      </c>
      <c r="I174" s="85">
        <f>'E+ PSUI Customer Load'!I174+'PSUI Customer Gen'!I174</f>
        <v>1229.31</v>
      </c>
      <c r="J174" s="85">
        <f>'E+ PSUI Customer Load'!J174+'PSUI Customer Gen'!J174</f>
        <v>1278.0999999999999</v>
      </c>
      <c r="K174" s="85">
        <f>'E+ PSUI Customer Load'!K174+'PSUI Customer Gen'!K174</f>
        <v>1287.0899999999999</v>
      </c>
      <c r="L174" s="85">
        <f>'E+ PSUI Customer Load'!L174+'PSUI Customer Gen'!L174</f>
        <v>1322.3</v>
      </c>
      <c r="M174" s="85">
        <f>'E+ PSUI Customer Load'!M174+'PSUI Customer Gen'!M174</f>
        <v>1336.16</v>
      </c>
      <c r="N174" s="85">
        <f>'E+ PSUI Customer Load'!N174+'PSUI Customer Gen'!N174</f>
        <v>1308.8599999999999</v>
      </c>
      <c r="O174" s="85">
        <f>'E+ PSUI Customer Load'!O174+'PSUI Customer Gen'!O174</f>
        <v>1310.89</v>
      </c>
      <c r="P174" s="85">
        <f>'E+ PSUI Customer Load'!P174+'PSUI Customer Gen'!P174</f>
        <v>1310.75</v>
      </c>
      <c r="Q174" s="85">
        <f>'E+ PSUI Customer Load'!Q174+'PSUI Customer Gen'!Q174</f>
        <v>1295.81</v>
      </c>
      <c r="R174" s="85">
        <f>'E+ PSUI Customer Load'!R174+'PSUI Customer Gen'!R174</f>
        <v>1257.45</v>
      </c>
      <c r="S174" s="85">
        <f>'E+ PSUI Customer Load'!S174+'PSUI Customer Gen'!S174</f>
        <v>1210.93</v>
      </c>
      <c r="T174" s="85">
        <f>'E+ PSUI Customer Load'!T174+'PSUI Customer Gen'!T174</f>
        <v>1187.51</v>
      </c>
      <c r="U174" s="85">
        <f>'E+ PSUI Customer Load'!U174+'PSUI Customer Gen'!U174</f>
        <v>1181.8800000000001</v>
      </c>
      <c r="V174" s="85">
        <f>'E+ PSUI Customer Load'!V174+'PSUI Customer Gen'!V174</f>
        <v>1181.01</v>
      </c>
      <c r="W174" s="85">
        <f>'E+ PSUI Customer Load'!W174+'PSUI Customer Gen'!W174</f>
        <v>1183.74</v>
      </c>
      <c r="X174" s="85">
        <f>'E+ PSUI Customer Load'!X174+'PSUI Customer Gen'!X174</f>
        <v>1164.5899999999999</v>
      </c>
      <c r="Y174" s="85">
        <f>'E+ PSUI Customer Load'!Y174+'PSUI Customer Gen'!Y174</f>
        <v>1143.3800000000001</v>
      </c>
      <c r="Z174" s="85">
        <f>'E+ PSUI Customer Load'!Z174+'PSUI Customer Gen'!Z174</f>
        <v>1150.8</v>
      </c>
      <c r="AA174" s="93">
        <f t="shared" si="26"/>
        <v>1336.16</v>
      </c>
      <c r="AB174" s="84">
        <f t="shared" si="27"/>
        <v>2021</v>
      </c>
      <c r="AC174" s="83">
        <f t="shared" si="28"/>
        <v>4</v>
      </c>
      <c r="AD174" s="83" t="str">
        <f t="shared" si="29"/>
        <v/>
      </c>
      <c r="AE174" s="83" t="str">
        <f t="shared" si="30"/>
        <v/>
      </c>
      <c r="AF174" s="81">
        <f t="shared" si="31"/>
        <v>1336.16</v>
      </c>
      <c r="AG174" s="82" t="str">
        <f t="shared" si="32"/>
        <v>11:00</v>
      </c>
      <c r="AH174" s="81">
        <f t="shared" si="33"/>
        <v>30022.32</v>
      </c>
      <c r="AI174" s="80" t="str">
        <f t="shared" si="34"/>
        <v/>
      </c>
      <c r="AJ174" s="80" t="str">
        <f t="shared" si="35"/>
        <v/>
      </c>
      <c r="AK174" s="80" t="str">
        <f t="shared" si="36"/>
        <v/>
      </c>
      <c r="AL174" s="79" t="str">
        <f t="shared" si="37"/>
        <v/>
      </c>
      <c r="AM174" s="78" t="str">
        <f t="shared" si="38"/>
        <v/>
      </c>
    </row>
    <row r="175" spans="2:39" ht="13.5" thickBot="1">
      <c r="B175" s="86">
        <v>44307</v>
      </c>
      <c r="C175" s="85">
        <f>'E+ PSUI Customer Load'!C175+'PSUI Customer Gen'!C175</f>
        <v>1156.26</v>
      </c>
      <c r="D175" s="85">
        <f>'E+ PSUI Customer Load'!D175+'PSUI Customer Gen'!D175</f>
        <v>1142.93</v>
      </c>
      <c r="E175" s="85">
        <f>'E+ PSUI Customer Load'!E175+'PSUI Customer Gen'!E175</f>
        <v>1147.06</v>
      </c>
      <c r="F175" s="85">
        <f>'E+ PSUI Customer Load'!F175+'PSUI Customer Gen'!F175</f>
        <v>1164.73</v>
      </c>
      <c r="G175" s="85">
        <f>'E+ PSUI Customer Load'!G175+'PSUI Customer Gen'!G175</f>
        <v>1177.93</v>
      </c>
      <c r="H175" s="85">
        <f>'E+ PSUI Customer Load'!H175+'PSUI Customer Gen'!H175</f>
        <v>1219.47</v>
      </c>
      <c r="I175" s="85">
        <f>'E+ PSUI Customer Load'!I175+'PSUI Customer Gen'!I175</f>
        <v>1327.51</v>
      </c>
      <c r="J175" s="85">
        <f>'E+ PSUI Customer Load'!J175+'PSUI Customer Gen'!J175</f>
        <v>1380.33</v>
      </c>
      <c r="K175" s="85">
        <f>'E+ PSUI Customer Load'!K175+'PSUI Customer Gen'!K175</f>
        <v>1399.3</v>
      </c>
      <c r="L175" s="85">
        <f>'E+ PSUI Customer Load'!L175+'PSUI Customer Gen'!L175</f>
        <v>1523.1289999999999</v>
      </c>
      <c r="M175" s="85">
        <f>'E+ PSUI Customer Load'!M175+'PSUI Customer Gen'!M175</f>
        <v>1491.732</v>
      </c>
      <c r="N175" s="85">
        <f>'E+ PSUI Customer Load'!N175+'PSUI Customer Gen'!N175</f>
        <v>1456.373</v>
      </c>
      <c r="O175" s="85">
        <f>'E+ PSUI Customer Load'!O175+'PSUI Customer Gen'!O175</f>
        <v>1444.9840000000002</v>
      </c>
      <c r="P175" s="85">
        <f>'E+ PSUI Customer Load'!P175+'PSUI Customer Gen'!P175</f>
        <v>1335.6840000000002</v>
      </c>
      <c r="Q175" s="85">
        <f>'E+ PSUI Customer Load'!Q175+'PSUI Customer Gen'!Q175</f>
        <v>1324.89</v>
      </c>
      <c r="R175" s="85">
        <f>'E+ PSUI Customer Load'!R175+'PSUI Customer Gen'!R175</f>
        <v>1325.1</v>
      </c>
      <c r="S175" s="85">
        <f>'E+ PSUI Customer Load'!S175+'PSUI Customer Gen'!S175</f>
        <v>1275.3599999999999</v>
      </c>
      <c r="T175" s="85">
        <f>'E+ PSUI Customer Load'!T175+'PSUI Customer Gen'!T175</f>
        <v>1263.43</v>
      </c>
      <c r="U175" s="85">
        <f>'E+ PSUI Customer Load'!U175+'PSUI Customer Gen'!U175</f>
        <v>1222.9000000000001</v>
      </c>
      <c r="V175" s="85">
        <f>'E+ PSUI Customer Load'!V175+'PSUI Customer Gen'!V175</f>
        <v>1219.44</v>
      </c>
      <c r="W175" s="85">
        <f>'E+ PSUI Customer Load'!W175+'PSUI Customer Gen'!W175</f>
        <v>1219.02</v>
      </c>
      <c r="X175" s="85">
        <f>'E+ PSUI Customer Load'!X175+'PSUI Customer Gen'!X175</f>
        <v>1199.8</v>
      </c>
      <c r="Y175" s="85">
        <f>'E+ PSUI Customer Load'!Y175+'PSUI Customer Gen'!Y175</f>
        <v>1172.26</v>
      </c>
      <c r="Z175" s="85">
        <f>'E+ PSUI Customer Load'!Z175+'PSUI Customer Gen'!Z175</f>
        <v>1164.69</v>
      </c>
      <c r="AA175" s="93">
        <f t="shared" si="26"/>
        <v>1523.1289999999999</v>
      </c>
      <c r="AB175" s="84">
        <f t="shared" si="27"/>
        <v>2021</v>
      </c>
      <c r="AC175" s="83">
        <f t="shared" si="28"/>
        <v>4</v>
      </c>
      <c r="AD175" s="83" t="str">
        <f t="shared" si="29"/>
        <v/>
      </c>
      <c r="AE175" s="83" t="str">
        <f t="shared" si="30"/>
        <v/>
      </c>
      <c r="AF175" s="81">
        <f t="shared" si="31"/>
        <v>1523.1289999999999</v>
      </c>
      <c r="AG175" s="82" t="str">
        <f t="shared" si="32"/>
        <v>10:00</v>
      </c>
      <c r="AH175" s="81">
        <f t="shared" si="33"/>
        <v>32277.440999999995</v>
      </c>
      <c r="AI175" s="80" t="str">
        <f t="shared" si="34"/>
        <v/>
      </c>
      <c r="AJ175" s="80" t="str">
        <f t="shared" si="35"/>
        <v/>
      </c>
      <c r="AK175" s="80" t="str">
        <f t="shared" si="36"/>
        <v/>
      </c>
      <c r="AL175" s="79" t="str">
        <f t="shared" si="37"/>
        <v/>
      </c>
      <c r="AM175" s="78" t="str">
        <f t="shared" si="38"/>
        <v/>
      </c>
    </row>
    <row r="176" spans="2:39" ht="13.5" thickBot="1">
      <c r="B176" s="86">
        <v>44308</v>
      </c>
      <c r="C176" s="85">
        <f>'E+ PSUI Customer Load'!C176+'PSUI Customer Gen'!C176</f>
        <v>1161.6199999999999</v>
      </c>
      <c r="D176" s="85">
        <f>'E+ PSUI Customer Load'!D176+'PSUI Customer Gen'!D176</f>
        <v>1168.9000000000001</v>
      </c>
      <c r="E176" s="85">
        <f>'E+ PSUI Customer Load'!E176+'PSUI Customer Gen'!E176</f>
        <v>1172.3599999999999</v>
      </c>
      <c r="F176" s="85">
        <f>'E+ PSUI Customer Load'!F176+'PSUI Customer Gen'!F176</f>
        <v>1189.8599999999999</v>
      </c>
      <c r="G176" s="85">
        <f>'E+ PSUI Customer Load'!G176+'PSUI Customer Gen'!G176</f>
        <v>1214.26</v>
      </c>
      <c r="H176" s="85">
        <f>'E+ PSUI Customer Load'!H176+'PSUI Customer Gen'!H176</f>
        <v>1263.75</v>
      </c>
      <c r="I176" s="85">
        <f>'E+ PSUI Customer Load'!I176+'PSUI Customer Gen'!I176</f>
        <v>1362.06</v>
      </c>
      <c r="J176" s="85">
        <f>'E+ PSUI Customer Load'!J176+'PSUI Customer Gen'!J176</f>
        <v>1404.94</v>
      </c>
      <c r="K176" s="85">
        <f>'E+ PSUI Customer Load'!K176+'PSUI Customer Gen'!K176</f>
        <v>1413.97</v>
      </c>
      <c r="L176" s="85">
        <f>'E+ PSUI Customer Load'!L176+'PSUI Customer Gen'!L176</f>
        <v>1405.43</v>
      </c>
      <c r="M176" s="85">
        <f>'E+ PSUI Customer Load'!M176+'PSUI Customer Gen'!M176</f>
        <v>1420.76</v>
      </c>
      <c r="N176" s="85">
        <f>'E+ PSUI Customer Load'!N176+'PSUI Customer Gen'!N176</f>
        <v>1381.9</v>
      </c>
      <c r="O176" s="85">
        <f>'E+ PSUI Customer Load'!O176+'PSUI Customer Gen'!O176</f>
        <v>1368.99</v>
      </c>
      <c r="P176" s="85">
        <f>'E+ PSUI Customer Load'!P176+'PSUI Customer Gen'!P176</f>
        <v>1340.15</v>
      </c>
      <c r="Q176" s="85">
        <f>'E+ PSUI Customer Load'!Q176+'PSUI Customer Gen'!Q176</f>
        <v>1350.69</v>
      </c>
      <c r="R176" s="85">
        <f>'E+ PSUI Customer Load'!R176+'PSUI Customer Gen'!R176</f>
        <v>1346.45</v>
      </c>
      <c r="S176" s="85">
        <f>'E+ PSUI Customer Load'!S176+'PSUI Customer Gen'!S176</f>
        <v>1265.67</v>
      </c>
      <c r="T176" s="85">
        <f>'E+ PSUI Customer Load'!T176+'PSUI Customer Gen'!T176</f>
        <v>1224.72</v>
      </c>
      <c r="U176" s="85">
        <f>'E+ PSUI Customer Load'!U176+'PSUI Customer Gen'!U176</f>
        <v>1169.3900000000001</v>
      </c>
      <c r="V176" s="85">
        <f>'E+ PSUI Customer Load'!V176+'PSUI Customer Gen'!V176</f>
        <v>1160.42</v>
      </c>
      <c r="W176" s="85">
        <f>'E+ PSUI Customer Load'!W176+'PSUI Customer Gen'!W176</f>
        <v>1153.46</v>
      </c>
      <c r="X176" s="85">
        <f>'E+ PSUI Customer Load'!X176+'PSUI Customer Gen'!X176</f>
        <v>1142.1600000000001</v>
      </c>
      <c r="Y176" s="85">
        <f>'E+ PSUI Customer Load'!Y176+'PSUI Customer Gen'!Y176</f>
        <v>1133.8599999999999</v>
      </c>
      <c r="Z176" s="85">
        <f>'E+ PSUI Customer Load'!Z176+'PSUI Customer Gen'!Z176</f>
        <v>1139.8399999999999</v>
      </c>
      <c r="AA176" s="93">
        <f t="shared" si="26"/>
        <v>1420.76</v>
      </c>
      <c r="AB176" s="84">
        <f t="shared" si="27"/>
        <v>2021</v>
      </c>
      <c r="AC176" s="83">
        <f t="shared" si="28"/>
        <v>4</v>
      </c>
      <c r="AD176" s="83" t="str">
        <f t="shared" si="29"/>
        <v/>
      </c>
      <c r="AE176" s="83" t="str">
        <f t="shared" si="30"/>
        <v/>
      </c>
      <c r="AF176" s="81">
        <f t="shared" si="31"/>
        <v>1420.76</v>
      </c>
      <c r="AG176" s="82" t="str">
        <f t="shared" si="32"/>
        <v>11:00</v>
      </c>
      <c r="AH176" s="81">
        <f t="shared" si="33"/>
        <v>31776.37</v>
      </c>
      <c r="AI176" s="80" t="str">
        <f t="shared" si="34"/>
        <v/>
      </c>
      <c r="AJ176" s="80" t="str">
        <f t="shared" si="35"/>
        <v/>
      </c>
      <c r="AK176" s="80" t="str">
        <f t="shared" si="36"/>
        <v/>
      </c>
      <c r="AL176" s="79" t="str">
        <f t="shared" si="37"/>
        <v/>
      </c>
      <c r="AM176" s="78" t="str">
        <f t="shared" si="38"/>
        <v/>
      </c>
    </row>
    <row r="177" spans="2:39" ht="13.5" thickBot="1">
      <c r="B177" s="86">
        <v>44309</v>
      </c>
      <c r="C177" s="85">
        <f>'E+ PSUI Customer Load'!C177+'PSUI Customer Gen'!C177</f>
        <v>1144.04</v>
      </c>
      <c r="D177" s="85">
        <f>'E+ PSUI Customer Load'!D177+'PSUI Customer Gen'!D177</f>
        <v>1148.18</v>
      </c>
      <c r="E177" s="85">
        <f>'E+ PSUI Customer Load'!E177+'PSUI Customer Gen'!E177</f>
        <v>1183.1099999999999</v>
      </c>
      <c r="F177" s="85">
        <f>'E+ PSUI Customer Load'!F177+'PSUI Customer Gen'!F177</f>
        <v>1178.1400000000001</v>
      </c>
      <c r="G177" s="85">
        <f>'E+ PSUI Customer Load'!G177+'PSUI Customer Gen'!G177</f>
        <v>1198.23</v>
      </c>
      <c r="H177" s="85">
        <f>'E+ PSUI Customer Load'!H177+'PSUI Customer Gen'!H177</f>
        <v>1251.21</v>
      </c>
      <c r="I177" s="85">
        <f>'E+ PSUI Customer Load'!I177+'PSUI Customer Gen'!I177</f>
        <v>1348.83</v>
      </c>
      <c r="J177" s="85">
        <f>'E+ PSUI Customer Load'!J177+'PSUI Customer Gen'!J177</f>
        <v>1350.02</v>
      </c>
      <c r="K177" s="85">
        <f>'E+ PSUI Customer Load'!K177+'PSUI Customer Gen'!K177</f>
        <v>1332.91</v>
      </c>
      <c r="L177" s="85">
        <f>'E+ PSUI Customer Load'!L177+'PSUI Customer Gen'!L177</f>
        <v>1349.08</v>
      </c>
      <c r="M177" s="85">
        <f>'E+ PSUI Customer Load'!M177+'PSUI Customer Gen'!M177</f>
        <v>1458.87</v>
      </c>
      <c r="N177" s="85">
        <f>'E+ PSUI Customer Load'!N177+'PSUI Customer Gen'!N177</f>
        <v>1462.93</v>
      </c>
      <c r="O177" s="85">
        <f>'E+ PSUI Customer Load'!O177+'PSUI Customer Gen'!O177</f>
        <v>1460.55</v>
      </c>
      <c r="P177" s="85">
        <f>'E+ PSUI Customer Load'!P177+'PSUI Customer Gen'!P177</f>
        <v>1458.59</v>
      </c>
      <c r="Q177" s="85">
        <f>'E+ PSUI Customer Load'!Q177+'PSUI Customer Gen'!Q177</f>
        <v>1456.67</v>
      </c>
      <c r="R177" s="85">
        <f>'E+ PSUI Customer Load'!R177+'PSUI Customer Gen'!R177</f>
        <v>1436.96</v>
      </c>
      <c r="S177" s="85">
        <f>'E+ PSUI Customer Load'!S177+'PSUI Customer Gen'!S177</f>
        <v>1360.28</v>
      </c>
      <c r="T177" s="85">
        <f>'E+ PSUI Customer Load'!T177+'PSUI Customer Gen'!T177</f>
        <v>1326.12</v>
      </c>
      <c r="U177" s="85">
        <f>'E+ PSUI Customer Load'!U177+'PSUI Customer Gen'!U177</f>
        <v>1295.77</v>
      </c>
      <c r="V177" s="85">
        <f>'E+ PSUI Customer Load'!V177+'PSUI Customer Gen'!V177</f>
        <v>1303.51</v>
      </c>
      <c r="W177" s="85">
        <f>'E+ PSUI Customer Load'!W177+'PSUI Customer Gen'!W177</f>
        <v>1212.05</v>
      </c>
      <c r="X177" s="85">
        <f>'E+ PSUI Customer Load'!X177+'PSUI Customer Gen'!X177</f>
        <v>1112.4100000000001</v>
      </c>
      <c r="Y177" s="85">
        <f>'E+ PSUI Customer Load'!Y177+'PSUI Customer Gen'!Y177</f>
        <v>1071.8800000000001</v>
      </c>
      <c r="Z177" s="85">
        <f>'E+ PSUI Customer Load'!Z177+'PSUI Customer Gen'!Z177</f>
        <v>1073.8699999999999</v>
      </c>
      <c r="AA177" s="93">
        <f t="shared" si="26"/>
        <v>1462.93</v>
      </c>
      <c r="AB177" s="84">
        <f t="shared" si="27"/>
        <v>2021</v>
      </c>
      <c r="AC177" s="83">
        <f t="shared" si="28"/>
        <v>4</v>
      </c>
      <c r="AD177" s="83" t="str">
        <f t="shared" si="29"/>
        <v/>
      </c>
      <c r="AE177" s="83" t="str">
        <f t="shared" si="30"/>
        <v/>
      </c>
      <c r="AF177" s="81">
        <f t="shared" si="31"/>
        <v>1462.93</v>
      </c>
      <c r="AG177" s="82" t="str">
        <f t="shared" si="32"/>
        <v>12:00</v>
      </c>
      <c r="AH177" s="81">
        <f t="shared" si="33"/>
        <v>32437.139999999996</v>
      </c>
      <c r="AI177" s="80" t="str">
        <f t="shared" si="34"/>
        <v/>
      </c>
      <c r="AJ177" s="80" t="str">
        <f t="shared" si="35"/>
        <v/>
      </c>
      <c r="AK177" s="80" t="str">
        <f t="shared" si="36"/>
        <v/>
      </c>
      <c r="AL177" s="79" t="str">
        <f t="shared" si="37"/>
        <v/>
      </c>
      <c r="AM177" s="78" t="str">
        <f t="shared" si="38"/>
        <v/>
      </c>
    </row>
    <row r="178" spans="2:39" ht="13.5" thickBot="1">
      <c r="B178" s="86">
        <v>44310</v>
      </c>
      <c r="C178" s="85">
        <f>'E+ PSUI Customer Load'!C178+'PSUI Customer Gen'!C178</f>
        <v>1060.43</v>
      </c>
      <c r="D178" s="85">
        <f>'E+ PSUI Customer Load'!D178+'PSUI Customer Gen'!D178</f>
        <v>1049.1600000000001</v>
      </c>
      <c r="E178" s="85">
        <f>'E+ PSUI Customer Load'!E178+'PSUI Customer Gen'!E178</f>
        <v>1046.82</v>
      </c>
      <c r="F178" s="85">
        <f>'E+ PSUI Customer Load'!F178+'PSUI Customer Gen'!F178</f>
        <v>1055.81</v>
      </c>
      <c r="G178" s="85">
        <f>'E+ PSUI Customer Load'!G178+'PSUI Customer Gen'!G178</f>
        <v>1066.94</v>
      </c>
      <c r="H178" s="85">
        <f>'E+ PSUI Customer Load'!H178+'PSUI Customer Gen'!H178</f>
        <v>1084.44</v>
      </c>
      <c r="I178" s="85">
        <f>'E+ PSUI Customer Load'!I178+'PSUI Customer Gen'!I178</f>
        <v>1141.98</v>
      </c>
      <c r="J178" s="85">
        <f>'E+ PSUI Customer Load'!J178+'PSUI Customer Gen'!J178</f>
        <v>931.7</v>
      </c>
      <c r="K178" s="85">
        <f>'E+ PSUI Customer Load'!K178+'PSUI Customer Gen'!K178</f>
        <v>928.55</v>
      </c>
      <c r="L178" s="85">
        <f>'E+ PSUI Customer Load'!L178+'PSUI Customer Gen'!L178</f>
        <v>1068.52</v>
      </c>
      <c r="M178" s="85">
        <f>'E+ PSUI Customer Load'!M178+'PSUI Customer Gen'!M178</f>
        <v>1051.33</v>
      </c>
      <c r="N178" s="85">
        <f>'E+ PSUI Customer Load'!N178+'PSUI Customer Gen'!N178</f>
        <v>1037.1600000000001</v>
      </c>
      <c r="O178" s="85">
        <f>'E+ PSUI Customer Load'!O178+'PSUI Customer Gen'!O178</f>
        <v>1153.6400000000001</v>
      </c>
      <c r="P178" s="85">
        <f>'E+ PSUI Customer Load'!P178+'PSUI Customer Gen'!P178</f>
        <v>1154.79</v>
      </c>
      <c r="Q178" s="85">
        <f>'E+ PSUI Customer Load'!Q178+'PSUI Customer Gen'!Q178</f>
        <v>1241.5899999999999</v>
      </c>
      <c r="R178" s="85">
        <f>'E+ PSUI Customer Load'!R178+'PSUI Customer Gen'!R178</f>
        <v>1248.73</v>
      </c>
      <c r="S178" s="85">
        <f>'E+ PSUI Customer Load'!S178+'PSUI Customer Gen'!S178</f>
        <v>1218.42</v>
      </c>
      <c r="T178" s="85">
        <f>'E+ PSUI Customer Load'!T178+'PSUI Customer Gen'!T178</f>
        <v>1228.71</v>
      </c>
      <c r="U178" s="85">
        <f>'E+ PSUI Customer Load'!U178+'PSUI Customer Gen'!U178</f>
        <v>1200.01</v>
      </c>
      <c r="V178" s="85">
        <f>'E+ PSUI Customer Load'!V178+'PSUI Customer Gen'!V178</f>
        <v>1201.8</v>
      </c>
      <c r="W178" s="85">
        <f>'E+ PSUI Customer Load'!W178+'PSUI Customer Gen'!W178</f>
        <v>1213.03</v>
      </c>
      <c r="X178" s="85">
        <f>'E+ PSUI Customer Load'!X178+'PSUI Customer Gen'!X178</f>
        <v>1204.77</v>
      </c>
      <c r="Y178" s="85">
        <f>'E+ PSUI Customer Load'!Y178+'PSUI Customer Gen'!Y178</f>
        <v>1202.18</v>
      </c>
      <c r="Z178" s="85">
        <f>'E+ PSUI Customer Load'!Z178+'PSUI Customer Gen'!Z178</f>
        <v>1092.53</v>
      </c>
      <c r="AA178" s="93">
        <f t="shared" si="26"/>
        <v>1248.73</v>
      </c>
      <c r="AB178" s="84">
        <f t="shared" si="27"/>
        <v>2021</v>
      </c>
      <c r="AC178" s="83">
        <f t="shared" si="28"/>
        <v>4</v>
      </c>
      <c r="AD178" s="83" t="str">
        <f t="shared" si="29"/>
        <v/>
      </c>
      <c r="AE178" s="83" t="str">
        <f t="shared" si="30"/>
        <v/>
      </c>
      <c r="AF178" s="81">
        <f t="shared" si="31"/>
        <v>1248.73</v>
      </c>
      <c r="AG178" s="82" t="str">
        <f t="shared" si="32"/>
        <v>16:00</v>
      </c>
      <c r="AH178" s="81">
        <f t="shared" si="33"/>
        <v>28131.769999999997</v>
      </c>
      <c r="AI178" s="80" t="str">
        <f t="shared" si="34"/>
        <v/>
      </c>
      <c r="AJ178" s="80" t="str">
        <f t="shared" si="35"/>
        <v/>
      </c>
      <c r="AK178" s="80" t="str">
        <f t="shared" si="36"/>
        <v/>
      </c>
      <c r="AL178" s="79" t="str">
        <f t="shared" si="37"/>
        <v/>
      </c>
      <c r="AM178" s="78" t="str">
        <f t="shared" si="38"/>
        <v/>
      </c>
    </row>
    <row r="179" spans="2:39" ht="13.5" thickBot="1">
      <c r="B179" s="86">
        <v>44311</v>
      </c>
      <c r="C179" s="85">
        <f>'E+ PSUI Customer Load'!C179+'PSUI Customer Gen'!C179</f>
        <v>1062.1500000000001</v>
      </c>
      <c r="D179" s="85">
        <f>'E+ PSUI Customer Load'!D179+'PSUI Customer Gen'!D179</f>
        <v>1072.02</v>
      </c>
      <c r="E179" s="85">
        <f>'E+ PSUI Customer Load'!E179+'PSUI Customer Gen'!E179</f>
        <v>1067.96</v>
      </c>
      <c r="F179" s="85">
        <f>'E+ PSUI Customer Load'!F179+'PSUI Customer Gen'!F179</f>
        <v>1054.8</v>
      </c>
      <c r="G179" s="85">
        <f>'E+ PSUI Customer Load'!G179+'PSUI Customer Gen'!G179</f>
        <v>1059.07</v>
      </c>
      <c r="H179" s="85">
        <f>'E+ PSUI Customer Load'!H179+'PSUI Customer Gen'!H179</f>
        <v>1080.42</v>
      </c>
      <c r="I179" s="85">
        <f>'E+ PSUI Customer Load'!I179+'PSUI Customer Gen'!I179</f>
        <v>1137.3599999999999</v>
      </c>
      <c r="J179" s="85">
        <f>'E+ PSUI Customer Load'!J179+'PSUI Customer Gen'!J179</f>
        <v>1165.05</v>
      </c>
      <c r="K179" s="85">
        <f>'E+ PSUI Customer Load'!K179+'PSUI Customer Gen'!K179</f>
        <v>1168.3</v>
      </c>
      <c r="L179" s="85">
        <f>'E+ PSUI Customer Load'!L179+'PSUI Customer Gen'!L179</f>
        <v>1201.4100000000001</v>
      </c>
      <c r="M179" s="85">
        <f>'E+ PSUI Customer Load'!M179+'PSUI Customer Gen'!M179</f>
        <v>1172.1099999999999</v>
      </c>
      <c r="N179" s="85">
        <f>'E+ PSUI Customer Load'!N179+'PSUI Customer Gen'!N179</f>
        <v>1151.6400000000001</v>
      </c>
      <c r="O179" s="85">
        <f>'E+ PSUI Customer Load'!O179+'PSUI Customer Gen'!O179</f>
        <v>1179.43</v>
      </c>
      <c r="P179" s="85">
        <f>'E+ PSUI Customer Load'!P179+'PSUI Customer Gen'!P179</f>
        <v>1145.4100000000001</v>
      </c>
      <c r="Q179" s="85">
        <f>'E+ PSUI Customer Load'!Q179+'PSUI Customer Gen'!Q179</f>
        <v>1148.53</v>
      </c>
      <c r="R179" s="85">
        <f>'E+ PSUI Customer Load'!R179+'PSUI Customer Gen'!R179</f>
        <v>1113.49</v>
      </c>
      <c r="S179" s="85">
        <f>'E+ PSUI Customer Load'!S179+'PSUI Customer Gen'!S179</f>
        <v>1108.9000000000001</v>
      </c>
      <c r="T179" s="85">
        <f>'E+ PSUI Customer Load'!T179+'PSUI Customer Gen'!T179</f>
        <v>1123.43</v>
      </c>
      <c r="U179" s="85">
        <f>'E+ PSUI Customer Load'!U179+'PSUI Customer Gen'!U179</f>
        <v>1082.8</v>
      </c>
      <c r="V179" s="85">
        <f>'E+ PSUI Customer Load'!V179+'PSUI Customer Gen'!V179</f>
        <v>1104.92</v>
      </c>
      <c r="W179" s="85">
        <f>'E+ PSUI Customer Load'!W179+'PSUI Customer Gen'!W179</f>
        <v>1094</v>
      </c>
      <c r="X179" s="85">
        <f>'E+ PSUI Customer Load'!X179+'PSUI Customer Gen'!X179</f>
        <v>1104.22</v>
      </c>
      <c r="Y179" s="85">
        <f>'E+ PSUI Customer Load'!Y179+'PSUI Customer Gen'!Y179</f>
        <v>1080.73</v>
      </c>
      <c r="Z179" s="85">
        <f>'E+ PSUI Customer Load'!Z179+'PSUI Customer Gen'!Z179</f>
        <v>1080.55</v>
      </c>
      <c r="AA179" s="93">
        <f t="shared" si="26"/>
        <v>1201.4100000000001</v>
      </c>
      <c r="AB179" s="84">
        <f t="shared" si="27"/>
        <v>2021</v>
      </c>
      <c r="AC179" s="83">
        <f t="shared" si="28"/>
        <v>4</v>
      </c>
      <c r="AD179" s="83" t="str">
        <f t="shared" si="29"/>
        <v/>
      </c>
      <c r="AE179" s="83" t="str">
        <f t="shared" si="30"/>
        <v/>
      </c>
      <c r="AF179" s="81">
        <f t="shared" si="31"/>
        <v>1201.4100000000001</v>
      </c>
      <c r="AG179" s="82" t="str">
        <f t="shared" si="32"/>
        <v>10:00</v>
      </c>
      <c r="AH179" s="81">
        <f t="shared" si="33"/>
        <v>27960.110000000004</v>
      </c>
      <c r="AI179" s="80" t="str">
        <f t="shared" si="34"/>
        <v/>
      </c>
      <c r="AJ179" s="80" t="str">
        <f t="shared" si="35"/>
        <v/>
      </c>
      <c r="AK179" s="80" t="str">
        <f t="shared" si="36"/>
        <v/>
      </c>
      <c r="AL179" s="79" t="str">
        <f t="shared" si="37"/>
        <v/>
      </c>
      <c r="AM179" s="78" t="str">
        <f t="shared" si="38"/>
        <v/>
      </c>
    </row>
    <row r="180" spans="2:39" ht="13.5" thickBot="1">
      <c r="B180" s="86">
        <v>44312</v>
      </c>
      <c r="C180" s="85">
        <f>'E+ PSUI Customer Load'!C180+'PSUI Customer Gen'!C180</f>
        <v>1113</v>
      </c>
      <c r="D180" s="85">
        <f>'E+ PSUI Customer Load'!D180+'PSUI Customer Gen'!D180</f>
        <v>1121.26</v>
      </c>
      <c r="E180" s="85">
        <f>'E+ PSUI Customer Load'!E180+'PSUI Customer Gen'!E180</f>
        <v>1142.58</v>
      </c>
      <c r="F180" s="85">
        <f>'E+ PSUI Customer Load'!F180+'PSUI Customer Gen'!F180</f>
        <v>1167.7</v>
      </c>
      <c r="G180" s="85">
        <f>'E+ PSUI Customer Load'!G180+'PSUI Customer Gen'!G180</f>
        <v>1184.54</v>
      </c>
      <c r="H180" s="85">
        <f>'E+ PSUI Customer Load'!H180+'PSUI Customer Gen'!H180</f>
        <v>1225.81</v>
      </c>
      <c r="I180" s="85">
        <f>'E+ PSUI Customer Load'!I180+'PSUI Customer Gen'!I180</f>
        <v>1328.81</v>
      </c>
      <c r="J180" s="85">
        <f>'E+ PSUI Customer Load'!J180+'PSUI Customer Gen'!J180</f>
        <v>1369.83</v>
      </c>
      <c r="K180" s="85">
        <f>'E+ PSUI Customer Load'!K180+'PSUI Customer Gen'!K180</f>
        <v>1450.624</v>
      </c>
      <c r="L180" s="85">
        <f>'E+ PSUI Customer Load'!L180+'PSUI Customer Gen'!L180</f>
        <v>1386.895</v>
      </c>
      <c r="M180" s="85">
        <f>'E+ PSUI Customer Load'!M180+'PSUI Customer Gen'!M180</f>
        <v>1382.895</v>
      </c>
      <c r="N180" s="85">
        <f>'E+ PSUI Customer Load'!N180+'PSUI Customer Gen'!N180</f>
        <v>1347.127</v>
      </c>
      <c r="O180" s="85">
        <f>'E+ PSUI Customer Load'!O180+'PSUI Customer Gen'!O180</f>
        <v>1356.0719999999999</v>
      </c>
      <c r="P180" s="85">
        <f>'E+ PSUI Customer Load'!P180+'PSUI Customer Gen'!P180</f>
        <v>1347.5650000000001</v>
      </c>
      <c r="Q180" s="85">
        <f>'E+ PSUI Customer Load'!Q180+'PSUI Customer Gen'!Q180</f>
        <v>1327.692</v>
      </c>
      <c r="R180" s="85">
        <f>'E+ PSUI Customer Load'!R180+'PSUI Customer Gen'!R180</f>
        <v>1295.923</v>
      </c>
      <c r="S180" s="85">
        <f>'E+ PSUI Customer Load'!S180+'PSUI Customer Gen'!S180</f>
        <v>1247.3049999999998</v>
      </c>
      <c r="T180" s="85">
        <f>'E+ PSUI Customer Load'!T180+'PSUI Customer Gen'!T180</f>
        <v>1236.347</v>
      </c>
      <c r="U180" s="85">
        <f>'E+ PSUI Customer Load'!U180+'PSUI Customer Gen'!U180</f>
        <v>1153.6209999999999</v>
      </c>
      <c r="V180" s="85">
        <f>'E+ PSUI Customer Load'!V180+'PSUI Customer Gen'!V180</f>
        <v>1145.1890000000001</v>
      </c>
      <c r="W180" s="85">
        <f>'E+ PSUI Customer Load'!W180+'PSUI Customer Gen'!W180</f>
        <v>1152.5250000000001</v>
      </c>
      <c r="X180" s="85">
        <f>'E+ PSUI Customer Load'!X180+'PSUI Customer Gen'!X180</f>
        <v>1145.4680000000001</v>
      </c>
      <c r="Y180" s="85">
        <f>'E+ PSUI Customer Load'!Y180+'PSUI Customer Gen'!Y180</f>
        <v>1113.8529999999998</v>
      </c>
      <c r="Z180" s="85">
        <f>'E+ PSUI Customer Load'!Z180+'PSUI Customer Gen'!Z180</f>
        <v>1100.2739999999999</v>
      </c>
      <c r="AA180" s="93">
        <f t="shared" si="26"/>
        <v>1450.624</v>
      </c>
      <c r="AB180" s="84">
        <f t="shared" si="27"/>
        <v>2021</v>
      </c>
      <c r="AC180" s="83">
        <f t="shared" si="28"/>
        <v>4</v>
      </c>
      <c r="AD180" s="83" t="str">
        <f t="shared" si="29"/>
        <v/>
      </c>
      <c r="AE180" s="83" t="str">
        <f t="shared" si="30"/>
        <v/>
      </c>
      <c r="AF180" s="81">
        <f t="shared" si="31"/>
        <v>1450.624</v>
      </c>
      <c r="AG180" s="82" t="str">
        <f t="shared" si="32"/>
        <v>9:00</v>
      </c>
      <c r="AH180" s="81">
        <f t="shared" si="33"/>
        <v>31293.528999999999</v>
      </c>
      <c r="AI180" s="80" t="str">
        <f t="shared" si="34"/>
        <v/>
      </c>
      <c r="AJ180" s="80" t="str">
        <f t="shared" si="35"/>
        <v/>
      </c>
      <c r="AK180" s="80" t="str">
        <f t="shared" si="36"/>
        <v/>
      </c>
      <c r="AL180" s="79" t="str">
        <f t="shared" si="37"/>
        <v/>
      </c>
      <c r="AM180" s="78" t="str">
        <f t="shared" si="38"/>
        <v/>
      </c>
    </row>
    <row r="181" spans="2:39" ht="13.5" thickBot="1">
      <c r="B181" s="86">
        <v>44313</v>
      </c>
      <c r="C181" s="85">
        <f>'E+ PSUI Customer Load'!C181+'PSUI Customer Gen'!C181</f>
        <v>1103.6949999999999</v>
      </c>
      <c r="D181" s="85">
        <f>'E+ PSUI Customer Load'!D181+'PSUI Customer Gen'!D181</f>
        <v>1107.6950000000002</v>
      </c>
      <c r="E181" s="85">
        <f>'E+ PSUI Customer Load'!E181+'PSUI Customer Gen'!E181</f>
        <v>1104.126</v>
      </c>
      <c r="F181" s="85">
        <f>'E+ PSUI Customer Load'!F181+'PSUI Customer Gen'!F181</f>
        <v>1117.412</v>
      </c>
      <c r="G181" s="85">
        <f>'E+ PSUI Customer Load'!G181+'PSUI Customer Gen'!G181</f>
        <v>1127.3610000000001</v>
      </c>
      <c r="H181" s="85">
        <f>'E+ PSUI Customer Load'!H181+'PSUI Customer Gen'!H181</f>
        <v>1177.2559999999999</v>
      </c>
      <c r="I181" s="85">
        <f>'E+ PSUI Customer Load'!I181+'PSUI Customer Gen'!I181</f>
        <v>1287.828</v>
      </c>
      <c r="J181" s="85">
        <f>'E+ PSUI Customer Load'!J181+'PSUI Customer Gen'!J181</f>
        <v>1320.2280000000001</v>
      </c>
      <c r="K181" s="85">
        <f>'E+ PSUI Customer Load'!K181+'PSUI Customer Gen'!K181</f>
        <v>1316.4840000000002</v>
      </c>
      <c r="L181" s="85">
        <f>'E+ PSUI Customer Load'!L181+'PSUI Customer Gen'!L181</f>
        <v>1345.8489999999999</v>
      </c>
      <c r="M181" s="85">
        <f>'E+ PSUI Customer Load'!M181+'PSUI Customer Gen'!M181</f>
        <v>1325.7260000000001</v>
      </c>
      <c r="N181" s="85">
        <f>'E+ PSUI Customer Load'!N181+'PSUI Customer Gen'!N181</f>
        <v>1324.3500000000001</v>
      </c>
      <c r="O181" s="85">
        <f>'E+ PSUI Customer Load'!O181+'PSUI Customer Gen'!O181</f>
        <v>1321.19</v>
      </c>
      <c r="P181" s="85">
        <f>'E+ PSUI Customer Load'!P181+'PSUI Customer Gen'!P181</f>
        <v>1316.3689999999999</v>
      </c>
      <c r="Q181" s="85">
        <f>'E+ PSUI Customer Load'!Q181+'PSUI Customer Gen'!Q181</f>
        <v>1315.4390000000001</v>
      </c>
      <c r="R181" s="85">
        <f>'E+ PSUI Customer Load'!R181+'PSUI Customer Gen'!R181</f>
        <v>1262.615</v>
      </c>
      <c r="S181" s="85">
        <f>'E+ PSUI Customer Load'!S181+'PSUI Customer Gen'!S181</f>
        <v>1213.83</v>
      </c>
      <c r="T181" s="85">
        <f>'E+ PSUI Customer Load'!T181+'PSUI Customer Gen'!T181</f>
        <v>1180.3900000000001</v>
      </c>
      <c r="U181" s="85">
        <f>'E+ PSUI Customer Load'!U181+'PSUI Customer Gen'!U181</f>
        <v>1146.9250000000002</v>
      </c>
      <c r="V181" s="85">
        <f>'E+ PSUI Customer Load'!V181+'PSUI Customer Gen'!V181</f>
        <v>1154.5529999999999</v>
      </c>
      <c r="W181" s="85">
        <f>'E+ PSUI Customer Load'!W181+'PSUI Customer Gen'!W181</f>
        <v>1156.6519999999998</v>
      </c>
      <c r="X181" s="85">
        <f>'E+ PSUI Customer Load'!X181+'PSUI Customer Gen'!X181</f>
        <v>1126.396</v>
      </c>
      <c r="Y181" s="85">
        <f>'E+ PSUI Customer Load'!Y181+'PSUI Customer Gen'!Y181</f>
        <v>1090.7929999999999</v>
      </c>
      <c r="Z181" s="85">
        <f>'E+ PSUI Customer Load'!Z181+'PSUI Customer Gen'!Z181</f>
        <v>1093.3399999999999</v>
      </c>
      <c r="AA181" s="93">
        <f t="shared" si="26"/>
        <v>1345.8489999999999</v>
      </c>
      <c r="AB181" s="84">
        <f t="shared" si="27"/>
        <v>2021</v>
      </c>
      <c r="AC181" s="83">
        <f t="shared" si="28"/>
        <v>4</v>
      </c>
      <c r="AD181" s="83" t="str">
        <f t="shared" si="29"/>
        <v/>
      </c>
      <c r="AE181" s="83" t="str">
        <f t="shared" si="30"/>
        <v/>
      </c>
      <c r="AF181" s="81">
        <f t="shared" si="31"/>
        <v>1345.8489999999999</v>
      </c>
      <c r="AG181" s="82" t="str">
        <f t="shared" si="32"/>
        <v>10:00</v>
      </c>
      <c r="AH181" s="81">
        <f t="shared" si="33"/>
        <v>30382.350999999999</v>
      </c>
      <c r="AI181" s="80" t="str">
        <f t="shared" si="34"/>
        <v/>
      </c>
      <c r="AJ181" s="80" t="str">
        <f t="shared" si="35"/>
        <v/>
      </c>
      <c r="AK181" s="80" t="str">
        <f t="shared" si="36"/>
        <v/>
      </c>
      <c r="AL181" s="79" t="str">
        <f t="shared" si="37"/>
        <v/>
      </c>
      <c r="AM181" s="78" t="str">
        <f t="shared" si="38"/>
        <v/>
      </c>
    </row>
    <row r="182" spans="2:39" ht="13.5" thickBot="1">
      <c r="B182" s="86">
        <v>44314</v>
      </c>
      <c r="C182" s="85">
        <f>'E+ PSUI Customer Load'!C182+'PSUI Customer Gen'!C182</f>
        <v>1077.6840000000002</v>
      </c>
      <c r="D182" s="85">
        <f>'E+ PSUI Customer Load'!D182+'PSUI Customer Gen'!D182</f>
        <v>1074.068</v>
      </c>
      <c r="E182" s="85">
        <f>'E+ PSUI Customer Load'!E182+'PSUI Customer Gen'!E182</f>
        <v>1093.3029999999999</v>
      </c>
      <c r="F182" s="85">
        <f>'E+ PSUI Customer Load'!F182+'PSUI Customer Gen'!F182</f>
        <v>1094.1769999999999</v>
      </c>
      <c r="G182" s="85">
        <f>'E+ PSUI Customer Load'!G182+'PSUI Customer Gen'!G182</f>
        <v>1100.0410000000002</v>
      </c>
      <c r="H182" s="85">
        <f>'E+ PSUI Customer Load'!H182+'PSUI Customer Gen'!H182</f>
        <v>1156.8200000000002</v>
      </c>
      <c r="I182" s="85">
        <f>'E+ PSUI Customer Load'!I182+'PSUI Customer Gen'!I182</f>
        <v>1252.212</v>
      </c>
      <c r="J182" s="85">
        <f>'E+ PSUI Customer Load'!J182+'PSUI Customer Gen'!J182</f>
        <v>1310.509</v>
      </c>
      <c r="K182" s="85">
        <f>'E+ PSUI Customer Load'!K182+'PSUI Customer Gen'!K182</f>
        <v>1326.9659999999999</v>
      </c>
      <c r="L182" s="85">
        <f>'E+ PSUI Customer Load'!L182+'PSUI Customer Gen'!L182</f>
        <v>1348.213</v>
      </c>
      <c r="M182" s="85">
        <f>'E+ PSUI Customer Load'!M182+'PSUI Customer Gen'!M182</f>
        <v>1356.819</v>
      </c>
      <c r="N182" s="85">
        <f>'E+ PSUI Customer Load'!N182+'PSUI Customer Gen'!N182</f>
        <v>1332.5629999999999</v>
      </c>
      <c r="O182" s="85">
        <f>'E+ PSUI Customer Load'!O182+'PSUI Customer Gen'!O182</f>
        <v>1466.364</v>
      </c>
      <c r="P182" s="85">
        <f>'E+ PSUI Customer Load'!P182+'PSUI Customer Gen'!P182</f>
        <v>1640.3330000000001</v>
      </c>
      <c r="Q182" s="85">
        <f>'E+ PSUI Customer Load'!Q182+'PSUI Customer Gen'!Q182</f>
        <v>1677.817</v>
      </c>
      <c r="R182" s="85">
        <f>'E+ PSUI Customer Load'!R182+'PSUI Customer Gen'!R182</f>
        <v>1626.5040000000001</v>
      </c>
      <c r="S182" s="85">
        <f>'E+ PSUI Customer Load'!S182+'PSUI Customer Gen'!S182</f>
        <v>1580.463</v>
      </c>
      <c r="T182" s="85">
        <f>'E+ PSUI Customer Load'!T182+'PSUI Customer Gen'!T182</f>
        <v>1511.414</v>
      </c>
      <c r="U182" s="85">
        <f>'E+ PSUI Customer Load'!U182+'PSUI Customer Gen'!U182</f>
        <v>1450.0540000000001</v>
      </c>
      <c r="V182" s="85">
        <f>'E+ PSUI Customer Load'!V182+'PSUI Customer Gen'!V182</f>
        <v>1414.0329999999999</v>
      </c>
      <c r="W182" s="85">
        <f>'E+ PSUI Customer Load'!W182+'PSUI Customer Gen'!W182</f>
        <v>1382.846</v>
      </c>
      <c r="X182" s="85">
        <f>'E+ PSUI Customer Load'!X182+'PSUI Customer Gen'!X182</f>
        <v>1343.9080000000001</v>
      </c>
      <c r="Y182" s="85">
        <f>'E+ PSUI Customer Load'!Y182+'PSUI Customer Gen'!Y182</f>
        <v>1223.6679999999999</v>
      </c>
      <c r="Z182" s="85">
        <f>'E+ PSUI Customer Load'!Z182+'PSUI Customer Gen'!Z182</f>
        <v>1092.8039999999999</v>
      </c>
      <c r="AA182" s="93">
        <f t="shared" si="26"/>
        <v>1677.817</v>
      </c>
      <c r="AB182" s="84">
        <f t="shared" si="27"/>
        <v>2021</v>
      </c>
      <c r="AC182" s="83">
        <f t="shared" si="28"/>
        <v>4</v>
      </c>
      <c r="AD182" s="83" t="str">
        <f t="shared" si="29"/>
        <v/>
      </c>
      <c r="AE182" s="83" t="str">
        <f t="shared" si="30"/>
        <v/>
      </c>
      <c r="AF182" s="81">
        <f t="shared" si="31"/>
        <v>1677.817</v>
      </c>
      <c r="AG182" s="82" t="str">
        <f t="shared" si="32"/>
        <v>15:00</v>
      </c>
      <c r="AH182" s="81">
        <f t="shared" si="33"/>
        <v>33611.4</v>
      </c>
      <c r="AI182" s="80" t="str">
        <f t="shared" si="34"/>
        <v/>
      </c>
      <c r="AJ182" s="80" t="str">
        <f t="shared" si="35"/>
        <v/>
      </c>
      <c r="AK182" s="80" t="str">
        <f t="shared" si="36"/>
        <v/>
      </c>
      <c r="AL182" s="79" t="str">
        <f t="shared" si="37"/>
        <v/>
      </c>
      <c r="AM182" s="78" t="str">
        <f t="shared" si="38"/>
        <v/>
      </c>
    </row>
    <row r="183" spans="2:39" ht="13.5" thickBot="1">
      <c r="B183" s="86">
        <v>44315</v>
      </c>
      <c r="C183" s="85">
        <f>'E+ PSUI Customer Load'!C183+'PSUI Customer Gen'!C183</f>
        <v>1092.6569999999999</v>
      </c>
      <c r="D183" s="85">
        <f>'E+ PSUI Customer Load'!D183+'PSUI Customer Gen'!D183</f>
        <v>1091.1079999999999</v>
      </c>
      <c r="E183" s="85">
        <f>'E+ PSUI Customer Load'!E183+'PSUI Customer Gen'!E183</f>
        <v>1105.203</v>
      </c>
      <c r="F183" s="85">
        <f>'E+ PSUI Customer Load'!F183+'PSUI Customer Gen'!F183</f>
        <v>1102.357</v>
      </c>
      <c r="G183" s="85">
        <f>'E+ PSUI Customer Load'!G183+'PSUI Customer Gen'!G183</f>
        <v>1125.356</v>
      </c>
      <c r="H183" s="85">
        <f>'E+ PSUI Customer Load'!H183+'PSUI Customer Gen'!H183</f>
        <v>1161.76</v>
      </c>
      <c r="I183" s="85">
        <f>'E+ PSUI Customer Load'!I183+'PSUI Customer Gen'!I183</f>
        <v>1272.2380000000001</v>
      </c>
      <c r="J183" s="85">
        <f>'E+ PSUI Customer Load'!J183+'PSUI Customer Gen'!J183</f>
        <v>1220.3330000000001</v>
      </c>
      <c r="K183" s="85">
        <f>'E+ PSUI Customer Load'!K183+'PSUI Customer Gen'!K183</f>
        <v>1258.8800000000001</v>
      </c>
      <c r="L183" s="85">
        <f>'E+ PSUI Customer Load'!L183+'PSUI Customer Gen'!L183</f>
        <v>1296.68</v>
      </c>
      <c r="M183" s="85">
        <f>'E+ PSUI Customer Load'!M183+'PSUI Customer Gen'!M183</f>
        <v>1286.81</v>
      </c>
      <c r="N183" s="85">
        <f>'E+ PSUI Customer Load'!N183+'PSUI Customer Gen'!N183</f>
        <v>1277.29</v>
      </c>
      <c r="O183" s="85">
        <f>'E+ PSUI Customer Load'!O183+'PSUI Customer Gen'!O183</f>
        <v>1268.72</v>
      </c>
      <c r="P183" s="85">
        <f>'E+ PSUI Customer Load'!P183+'PSUI Customer Gen'!P183</f>
        <v>1289.1199999999999</v>
      </c>
      <c r="Q183" s="85">
        <f>'E+ PSUI Customer Load'!Q183+'PSUI Customer Gen'!Q183</f>
        <v>1285.69</v>
      </c>
      <c r="R183" s="85">
        <f>'E+ PSUI Customer Load'!R183+'PSUI Customer Gen'!R183</f>
        <v>1242.92</v>
      </c>
      <c r="S183" s="85">
        <f>'E+ PSUI Customer Load'!S183+'PSUI Customer Gen'!S183</f>
        <v>1210.9000000000001</v>
      </c>
      <c r="T183" s="85">
        <f>'E+ PSUI Customer Load'!T183+'PSUI Customer Gen'!T183</f>
        <v>1160.81</v>
      </c>
      <c r="U183" s="85">
        <f>'E+ PSUI Customer Load'!U183+'PSUI Customer Gen'!U183</f>
        <v>1140.76</v>
      </c>
      <c r="V183" s="85">
        <f>'E+ PSUI Customer Load'!V183+'PSUI Customer Gen'!V183</f>
        <v>1132.99</v>
      </c>
      <c r="W183" s="85">
        <f>'E+ PSUI Customer Load'!W183+'PSUI Customer Gen'!W183</f>
        <v>1105.1600000000001</v>
      </c>
      <c r="X183" s="85">
        <f>'E+ PSUI Customer Load'!X183+'PSUI Customer Gen'!X183</f>
        <v>1095.75</v>
      </c>
      <c r="Y183" s="85">
        <f>'E+ PSUI Customer Load'!Y183+'PSUI Customer Gen'!Y183</f>
        <v>1056.72</v>
      </c>
      <c r="Z183" s="85">
        <f>'E+ PSUI Customer Load'!Z183+'PSUI Customer Gen'!Z183</f>
        <v>1054.02</v>
      </c>
      <c r="AA183" s="93">
        <f t="shared" si="26"/>
        <v>1296.68</v>
      </c>
      <c r="AB183" s="84">
        <f t="shared" si="27"/>
        <v>2021</v>
      </c>
      <c r="AC183" s="83">
        <f t="shared" si="28"/>
        <v>4</v>
      </c>
      <c r="AD183" s="83" t="str">
        <f t="shared" si="29"/>
        <v/>
      </c>
      <c r="AE183" s="83" t="str">
        <f t="shared" si="30"/>
        <v/>
      </c>
      <c r="AF183" s="81">
        <f t="shared" si="31"/>
        <v>1296.68</v>
      </c>
      <c r="AG183" s="82" t="str">
        <f t="shared" si="32"/>
        <v>10:00</v>
      </c>
      <c r="AH183" s="81">
        <f t="shared" si="33"/>
        <v>29630.912</v>
      </c>
      <c r="AI183" s="80" t="str">
        <f t="shared" si="34"/>
        <v/>
      </c>
      <c r="AJ183" s="80" t="str">
        <f t="shared" si="35"/>
        <v/>
      </c>
      <c r="AK183" s="80" t="str">
        <f t="shared" si="36"/>
        <v/>
      </c>
      <c r="AL183" s="79" t="str">
        <f t="shared" si="37"/>
        <v/>
      </c>
      <c r="AM183" s="78" t="str">
        <f t="shared" si="38"/>
        <v/>
      </c>
    </row>
    <row r="184" spans="2:39" ht="13.5" thickBot="1">
      <c r="B184" s="86">
        <v>44316</v>
      </c>
      <c r="C184" s="85">
        <f>'E+ PSUI Customer Load'!C184+'PSUI Customer Gen'!C184</f>
        <v>1049.93</v>
      </c>
      <c r="D184" s="85">
        <f>'E+ PSUI Customer Load'!D184+'PSUI Customer Gen'!D184</f>
        <v>1043.07</v>
      </c>
      <c r="E184" s="85">
        <f>'E+ PSUI Customer Load'!E184+'PSUI Customer Gen'!E184</f>
        <v>1048.1400000000001</v>
      </c>
      <c r="F184" s="85">
        <f>'E+ PSUI Customer Load'!F184+'PSUI Customer Gen'!F184</f>
        <v>1067.47</v>
      </c>
      <c r="G184" s="85">
        <f>'E+ PSUI Customer Load'!G184+'PSUI Customer Gen'!G184</f>
        <v>1086.01</v>
      </c>
      <c r="H184" s="85">
        <f>'E+ PSUI Customer Load'!H184+'PSUI Customer Gen'!H184</f>
        <v>1119.72</v>
      </c>
      <c r="I184" s="85">
        <f>'E+ PSUI Customer Load'!I184+'PSUI Customer Gen'!I184</f>
        <v>1262.24</v>
      </c>
      <c r="J184" s="85">
        <f>'E+ PSUI Customer Load'!J184+'PSUI Customer Gen'!J184</f>
        <v>1301.44</v>
      </c>
      <c r="K184" s="85">
        <f>'E+ PSUI Customer Load'!K184+'PSUI Customer Gen'!K184</f>
        <v>1314.88</v>
      </c>
      <c r="L184" s="85">
        <f>'E+ PSUI Customer Load'!L184+'PSUI Customer Gen'!L184</f>
        <v>1326.89</v>
      </c>
      <c r="M184" s="85">
        <f>'E+ PSUI Customer Load'!M184+'PSUI Customer Gen'!M184</f>
        <v>1339.56</v>
      </c>
      <c r="N184" s="85">
        <f>'E+ PSUI Customer Load'!N184+'PSUI Customer Gen'!N184</f>
        <v>1313.38</v>
      </c>
      <c r="O184" s="85">
        <f>'E+ PSUI Customer Load'!O184+'PSUI Customer Gen'!O184</f>
        <v>1312.61</v>
      </c>
      <c r="P184" s="85">
        <f>'E+ PSUI Customer Load'!P184+'PSUI Customer Gen'!P184</f>
        <v>1302.77</v>
      </c>
      <c r="Q184" s="85">
        <f>'E+ PSUI Customer Load'!Q184+'PSUI Customer Gen'!Q184</f>
        <v>1312.12</v>
      </c>
      <c r="R184" s="85">
        <f>'E+ PSUI Customer Load'!R184+'PSUI Customer Gen'!R184</f>
        <v>1267.24</v>
      </c>
      <c r="S184" s="85">
        <f>'E+ PSUI Customer Load'!S184+'PSUI Customer Gen'!S184</f>
        <v>1191.44</v>
      </c>
      <c r="T184" s="85">
        <f>'E+ PSUI Customer Load'!T184+'PSUI Customer Gen'!T184</f>
        <v>1171.3800000000001</v>
      </c>
      <c r="U184" s="85">
        <f>'E+ PSUI Customer Load'!U184+'PSUI Customer Gen'!U184</f>
        <v>1138.69</v>
      </c>
      <c r="V184" s="85">
        <f>'E+ PSUI Customer Load'!V184+'PSUI Customer Gen'!V184</f>
        <v>1127</v>
      </c>
      <c r="W184" s="85">
        <f>'E+ PSUI Customer Load'!W184+'PSUI Customer Gen'!W184</f>
        <v>1121.3699999999999</v>
      </c>
      <c r="X184" s="85">
        <f>'E+ PSUI Customer Load'!X184+'PSUI Customer Gen'!X184</f>
        <v>1126.3399999999999</v>
      </c>
      <c r="Y184" s="85">
        <f>'E+ PSUI Customer Load'!Y184+'PSUI Customer Gen'!Y184</f>
        <v>1074.47</v>
      </c>
      <c r="Z184" s="85">
        <f>'E+ PSUI Customer Load'!Z184+'PSUI Customer Gen'!Z184</f>
        <v>1068.31</v>
      </c>
      <c r="AA184" s="93">
        <f t="shared" si="26"/>
        <v>1339.56</v>
      </c>
      <c r="AB184" s="84">
        <f t="shared" si="27"/>
        <v>2021</v>
      </c>
      <c r="AC184" s="83">
        <f t="shared" si="28"/>
        <v>4</v>
      </c>
      <c r="AD184" s="83" t="str">
        <f t="shared" si="29"/>
        <v>2021-4</v>
      </c>
      <c r="AE184" s="83">
        <f t="shared" si="30"/>
        <v>4</v>
      </c>
      <c r="AF184" s="81">
        <f t="shared" si="31"/>
        <v>1339.56</v>
      </c>
      <c r="AG184" s="82" t="str">
        <f t="shared" si="32"/>
        <v>11:00</v>
      </c>
      <c r="AH184" s="81">
        <f t="shared" si="33"/>
        <v>29826.030000000002</v>
      </c>
      <c r="AI184" s="80">
        <f t="shared" si="34"/>
        <v>42070.08600000001</v>
      </c>
      <c r="AJ184" s="80">
        <f t="shared" si="35"/>
        <v>1677.817</v>
      </c>
      <c r="AK184" s="80">
        <f t="shared" si="36"/>
        <v>33611.4</v>
      </c>
      <c r="AL184" s="79">
        <f t="shared" si="37"/>
        <v>44314</v>
      </c>
      <c r="AM184" s="78" t="str">
        <f t="shared" si="38"/>
        <v>15:00</v>
      </c>
    </row>
    <row r="185" spans="2:39" ht="13.5" thickBot="1">
      <c r="B185" s="86">
        <v>44317</v>
      </c>
      <c r="C185" s="85">
        <f>'E+ PSUI Customer Load'!C185+'PSUI Customer Gen'!C185</f>
        <v>1063.83</v>
      </c>
      <c r="D185" s="85">
        <f>'E+ PSUI Customer Load'!D185+'PSUI Customer Gen'!D185</f>
        <v>1081.92</v>
      </c>
      <c r="E185" s="85">
        <f>'E+ PSUI Customer Load'!E185+'PSUI Customer Gen'!E185</f>
        <v>1064.0999999999999</v>
      </c>
      <c r="F185" s="85">
        <f>'E+ PSUI Customer Load'!F185+'PSUI Customer Gen'!F185</f>
        <v>1071.8800000000001</v>
      </c>
      <c r="G185" s="85">
        <f>'E+ PSUI Customer Load'!G185+'PSUI Customer Gen'!G185</f>
        <v>1094.6199999999999</v>
      </c>
      <c r="H185" s="85">
        <f>'E+ PSUI Customer Load'!H185+'PSUI Customer Gen'!H185</f>
        <v>1111.67</v>
      </c>
      <c r="I185" s="85">
        <f>'E+ PSUI Customer Load'!I185+'PSUI Customer Gen'!I185</f>
        <v>1172.1199999999999</v>
      </c>
      <c r="J185" s="85">
        <f>'E+ PSUI Customer Load'!J185+'PSUI Customer Gen'!J185</f>
        <v>1189.9000000000001</v>
      </c>
      <c r="K185" s="85">
        <f>'E+ PSUI Customer Load'!K185+'PSUI Customer Gen'!K185</f>
        <v>1175.3699999999999</v>
      </c>
      <c r="L185" s="85">
        <f>'E+ PSUI Customer Load'!L185+'PSUI Customer Gen'!L185</f>
        <v>1191.8900000000001</v>
      </c>
      <c r="M185" s="85">
        <f>'E+ PSUI Customer Load'!M185+'PSUI Customer Gen'!M185</f>
        <v>1202.95</v>
      </c>
      <c r="N185" s="85">
        <f>'E+ PSUI Customer Load'!N185+'PSUI Customer Gen'!N185</f>
        <v>1333.22</v>
      </c>
      <c r="O185" s="85">
        <f>'E+ PSUI Customer Load'!O185+'PSUI Customer Gen'!O185</f>
        <v>1166.1300000000001</v>
      </c>
      <c r="P185" s="85">
        <f>'E+ PSUI Customer Load'!P185+'PSUI Customer Gen'!P185</f>
        <v>1123.1500000000001</v>
      </c>
      <c r="Q185" s="85">
        <f>'E+ PSUI Customer Load'!Q185+'PSUI Customer Gen'!Q185</f>
        <v>1120.42</v>
      </c>
      <c r="R185" s="85">
        <f>'E+ PSUI Customer Load'!R185+'PSUI Customer Gen'!R185</f>
        <v>1117.3800000000001</v>
      </c>
      <c r="S185" s="85">
        <f>'E+ PSUI Customer Load'!S185+'PSUI Customer Gen'!S185</f>
        <v>1107.4000000000001</v>
      </c>
      <c r="T185" s="85">
        <f>'E+ PSUI Customer Load'!T185+'PSUI Customer Gen'!T185</f>
        <v>1128.93</v>
      </c>
      <c r="U185" s="85">
        <f>'E+ PSUI Customer Load'!U185+'PSUI Customer Gen'!U185</f>
        <v>1116.8900000000001</v>
      </c>
      <c r="V185" s="85">
        <f>'E+ PSUI Customer Load'!V185+'PSUI Customer Gen'!V185</f>
        <v>1106.6300000000001</v>
      </c>
      <c r="W185" s="85">
        <f>'E+ PSUI Customer Load'!W185+'PSUI Customer Gen'!W185</f>
        <v>1114.6099999999999</v>
      </c>
      <c r="X185" s="85">
        <f>'E+ PSUI Customer Load'!X185+'PSUI Customer Gen'!X185</f>
        <v>1102.05</v>
      </c>
      <c r="Y185" s="85">
        <f>'E+ PSUI Customer Load'!Y185+'PSUI Customer Gen'!Y185</f>
        <v>1088.57</v>
      </c>
      <c r="Z185" s="85">
        <f>'E+ PSUI Customer Load'!Z185+'PSUI Customer Gen'!Z185</f>
        <v>1082.06</v>
      </c>
      <c r="AA185" s="93">
        <f t="shared" si="26"/>
        <v>1333.22</v>
      </c>
      <c r="AB185" s="84">
        <f t="shared" si="27"/>
        <v>2021</v>
      </c>
      <c r="AC185" s="83">
        <f t="shared" si="28"/>
        <v>5</v>
      </c>
      <c r="AD185" s="83" t="str">
        <f t="shared" si="29"/>
        <v/>
      </c>
      <c r="AE185" s="83" t="str">
        <f t="shared" si="30"/>
        <v/>
      </c>
      <c r="AF185" s="81">
        <f t="shared" si="31"/>
        <v>1333.22</v>
      </c>
      <c r="AG185" s="82" t="str">
        <f t="shared" si="32"/>
        <v>12:00</v>
      </c>
      <c r="AH185" s="81">
        <f t="shared" si="33"/>
        <v>28460.910000000003</v>
      </c>
      <c r="AI185" s="80" t="str">
        <f t="shared" si="34"/>
        <v/>
      </c>
      <c r="AJ185" s="80" t="str">
        <f t="shared" si="35"/>
        <v/>
      </c>
      <c r="AK185" s="80" t="str">
        <f t="shared" si="36"/>
        <v/>
      </c>
      <c r="AL185" s="79" t="str">
        <f t="shared" si="37"/>
        <v/>
      </c>
      <c r="AM185" s="78" t="str">
        <f t="shared" si="38"/>
        <v/>
      </c>
    </row>
    <row r="186" spans="2:39" ht="13.5" thickBot="1">
      <c r="B186" s="86">
        <v>44318</v>
      </c>
      <c r="C186" s="85">
        <f>'E+ PSUI Customer Load'!C186+'PSUI Customer Gen'!C186</f>
        <v>1073.0999999999999</v>
      </c>
      <c r="D186" s="85">
        <f>'E+ PSUI Customer Load'!D186+'PSUI Customer Gen'!D186</f>
        <v>1055.95</v>
      </c>
      <c r="E186" s="85">
        <f>'E+ PSUI Customer Load'!E186+'PSUI Customer Gen'!E186</f>
        <v>1048.7</v>
      </c>
      <c r="F186" s="85">
        <f>'E+ PSUI Customer Load'!F186+'PSUI Customer Gen'!F186</f>
        <v>1044.93</v>
      </c>
      <c r="G186" s="85">
        <f>'E+ PSUI Customer Load'!G186+'PSUI Customer Gen'!G186</f>
        <v>1048.29</v>
      </c>
      <c r="H186" s="85">
        <f>'E+ PSUI Customer Load'!H186+'PSUI Customer Gen'!H186</f>
        <v>1068.76</v>
      </c>
      <c r="I186" s="85">
        <f>'E+ PSUI Customer Load'!I186+'PSUI Customer Gen'!I186</f>
        <v>1145.06</v>
      </c>
      <c r="J186" s="85">
        <f>'E+ PSUI Customer Load'!J186+'PSUI Customer Gen'!J186</f>
        <v>1141.8800000000001</v>
      </c>
      <c r="K186" s="85">
        <f>'E+ PSUI Customer Load'!K186+'PSUI Customer Gen'!K186</f>
        <v>1125.99</v>
      </c>
      <c r="L186" s="85">
        <f>'E+ PSUI Customer Load'!L186+'PSUI Customer Gen'!L186</f>
        <v>1148.53</v>
      </c>
      <c r="M186" s="85">
        <f>'E+ PSUI Customer Load'!M186+'PSUI Customer Gen'!M186</f>
        <v>1314.5</v>
      </c>
      <c r="N186" s="85">
        <f>'E+ PSUI Customer Load'!N186+'PSUI Customer Gen'!N186</f>
        <v>1268.26</v>
      </c>
      <c r="O186" s="85">
        <f>'E+ PSUI Customer Load'!O186+'PSUI Customer Gen'!O186</f>
        <v>1333.78</v>
      </c>
      <c r="P186" s="85">
        <f>'E+ PSUI Customer Load'!P186+'PSUI Customer Gen'!P186</f>
        <v>1122.6600000000001</v>
      </c>
      <c r="Q186" s="85">
        <f>'E+ PSUI Customer Load'!Q186+'PSUI Customer Gen'!Q186</f>
        <v>1106.81</v>
      </c>
      <c r="R186" s="85">
        <f>'E+ PSUI Customer Load'!R186+'PSUI Customer Gen'!R186</f>
        <v>1086.26</v>
      </c>
      <c r="S186" s="85">
        <f>'E+ PSUI Customer Load'!S186+'PSUI Customer Gen'!S186</f>
        <v>1065.1600000000001</v>
      </c>
      <c r="T186" s="85">
        <f>'E+ PSUI Customer Load'!T186+'PSUI Customer Gen'!T186</f>
        <v>1084.02</v>
      </c>
      <c r="U186" s="85">
        <f>'E+ PSUI Customer Load'!U186+'PSUI Customer Gen'!U186</f>
        <v>1056.8599999999999</v>
      </c>
      <c r="V186" s="85">
        <f>'E+ PSUI Customer Load'!V186+'PSUI Customer Gen'!V186</f>
        <v>1048.77</v>
      </c>
      <c r="W186" s="85">
        <f>'E+ PSUI Customer Load'!W186+'PSUI Customer Gen'!W186</f>
        <v>1064.6300000000001</v>
      </c>
      <c r="X186" s="85">
        <f>'E+ PSUI Customer Load'!X186+'PSUI Customer Gen'!X186</f>
        <v>1072.23</v>
      </c>
      <c r="Y186" s="85">
        <f>'E+ PSUI Customer Load'!Y186+'PSUI Customer Gen'!Y186</f>
        <v>1080.3800000000001</v>
      </c>
      <c r="Z186" s="85">
        <f>'E+ PSUI Customer Load'!Z186+'PSUI Customer Gen'!Z186</f>
        <v>1080.49</v>
      </c>
      <c r="AA186" s="93">
        <f t="shared" si="26"/>
        <v>1333.78</v>
      </c>
      <c r="AB186" s="84">
        <f t="shared" si="27"/>
        <v>2021</v>
      </c>
      <c r="AC186" s="83">
        <f t="shared" si="28"/>
        <v>5</v>
      </c>
      <c r="AD186" s="83" t="str">
        <f t="shared" si="29"/>
        <v/>
      </c>
      <c r="AE186" s="83" t="str">
        <f t="shared" si="30"/>
        <v/>
      </c>
      <c r="AF186" s="81">
        <f t="shared" si="31"/>
        <v>1333.78</v>
      </c>
      <c r="AG186" s="82" t="str">
        <f t="shared" si="32"/>
        <v>13:00</v>
      </c>
      <c r="AH186" s="81">
        <f t="shared" si="33"/>
        <v>28019.780000000006</v>
      </c>
      <c r="AI186" s="80" t="str">
        <f t="shared" si="34"/>
        <v/>
      </c>
      <c r="AJ186" s="80" t="str">
        <f t="shared" si="35"/>
        <v/>
      </c>
      <c r="AK186" s="80" t="str">
        <f t="shared" si="36"/>
        <v/>
      </c>
      <c r="AL186" s="79" t="str">
        <f t="shared" si="37"/>
        <v/>
      </c>
      <c r="AM186" s="78" t="str">
        <f t="shared" si="38"/>
        <v/>
      </c>
    </row>
    <row r="187" spans="2:39" ht="13.5" thickBot="1">
      <c r="B187" s="86">
        <v>44319</v>
      </c>
      <c r="C187" s="85">
        <f>'E+ PSUI Customer Load'!C187+'PSUI Customer Gen'!C187</f>
        <v>1080.07</v>
      </c>
      <c r="D187" s="85">
        <f>'E+ PSUI Customer Load'!D187+'PSUI Customer Gen'!D187</f>
        <v>1077.51</v>
      </c>
      <c r="E187" s="85">
        <f>'E+ PSUI Customer Load'!E187+'PSUI Customer Gen'!E187</f>
        <v>1074.6400000000001</v>
      </c>
      <c r="F187" s="85">
        <f>'E+ PSUI Customer Load'!F187+'PSUI Customer Gen'!F187</f>
        <v>1096.45</v>
      </c>
      <c r="G187" s="85">
        <f>'E+ PSUI Customer Load'!G187+'PSUI Customer Gen'!G187</f>
        <v>1119.51</v>
      </c>
      <c r="H187" s="85">
        <f>'E+ PSUI Customer Load'!H187+'PSUI Customer Gen'!H187</f>
        <v>1147.27</v>
      </c>
      <c r="I187" s="85">
        <f>'E+ PSUI Customer Load'!I187+'PSUI Customer Gen'!I187</f>
        <v>1238.9000000000001</v>
      </c>
      <c r="J187" s="85">
        <f>'E+ PSUI Customer Load'!J187+'PSUI Customer Gen'!J187</f>
        <v>1286.98</v>
      </c>
      <c r="K187" s="85">
        <f>'E+ PSUI Customer Load'!K187+'PSUI Customer Gen'!K187</f>
        <v>1286.8800000000001</v>
      </c>
      <c r="L187" s="85">
        <f>'E+ PSUI Customer Load'!L187+'PSUI Customer Gen'!L187</f>
        <v>1306.02</v>
      </c>
      <c r="M187" s="85">
        <f>'E+ PSUI Customer Load'!M187+'PSUI Customer Gen'!M187</f>
        <v>1296.79</v>
      </c>
      <c r="N187" s="85">
        <f>'E+ PSUI Customer Load'!N187+'PSUI Customer Gen'!N187</f>
        <v>1293.81</v>
      </c>
      <c r="O187" s="85">
        <f>'E+ PSUI Customer Load'!O187+'PSUI Customer Gen'!O187</f>
        <v>1294.6199999999999</v>
      </c>
      <c r="P187" s="85">
        <f>'E+ PSUI Customer Load'!P187+'PSUI Customer Gen'!P187</f>
        <v>1289.6500000000001</v>
      </c>
      <c r="Q187" s="85">
        <f>'E+ PSUI Customer Load'!Q187+'PSUI Customer Gen'!Q187</f>
        <v>1293.81</v>
      </c>
      <c r="R187" s="85">
        <f>'E+ PSUI Customer Load'!R187+'PSUI Customer Gen'!R187</f>
        <v>1284.6099999999999</v>
      </c>
      <c r="S187" s="85">
        <f>'E+ PSUI Customer Load'!S187+'PSUI Customer Gen'!S187</f>
        <v>1211.95</v>
      </c>
      <c r="T187" s="85">
        <f>'E+ PSUI Customer Load'!T187+'PSUI Customer Gen'!T187</f>
        <v>1171.8399999999999</v>
      </c>
      <c r="U187" s="85">
        <f>'E+ PSUI Customer Load'!U187+'PSUI Customer Gen'!U187</f>
        <v>1146.8499999999999</v>
      </c>
      <c r="V187" s="85">
        <f>'E+ PSUI Customer Load'!V187+'PSUI Customer Gen'!V187</f>
        <v>1120.6600000000001</v>
      </c>
      <c r="W187" s="85">
        <f>'E+ PSUI Customer Load'!W187+'PSUI Customer Gen'!W187</f>
        <v>1131.6199999999999</v>
      </c>
      <c r="X187" s="85">
        <f>'E+ PSUI Customer Load'!X187+'PSUI Customer Gen'!X187</f>
        <v>1113.53</v>
      </c>
      <c r="Y187" s="85">
        <f>'E+ PSUI Customer Load'!Y187+'PSUI Customer Gen'!Y187</f>
        <v>1102.68</v>
      </c>
      <c r="Z187" s="85">
        <f>'E+ PSUI Customer Load'!Z187+'PSUI Customer Gen'!Z187</f>
        <v>1098.23</v>
      </c>
      <c r="AA187" s="93">
        <f t="shared" si="26"/>
        <v>1306.02</v>
      </c>
      <c r="AB187" s="84">
        <f t="shared" si="27"/>
        <v>2021</v>
      </c>
      <c r="AC187" s="83">
        <f t="shared" si="28"/>
        <v>5</v>
      </c>
      <c r="AD187" s="83" t="str">
        <f t="shared" si="29"/>
        <v/>
      </c>
      <c r="AE187" s="83" t="str">
        <f t="shared" si="30"/>
        <v/>
      </c>
      <c r="AF187" s="81">
        <f t="shared" si="31"/>
        <v>1306.02</v>
      </c>
      <c r="AG187" s="82" t="str">
        <f t="shared" si="32"/>
        <v>10:00</v>
      </c>
      <c r="AH187" s="81">
        <f t="shared" si="33"/>
        <v>29870.9</v>
      </c>
      <c r="AI187" s="80" t="str">
        <f t="shared" si="34"/>
        <v/>
      </c>
      <c r="AJ187" s="80" t="str">
        <f t="shared" si="35"/>
        <v/>
      </c>
      <c r="AK187" s="80" t="str">
        <f t="shared" si="36"/>
        <v/>
      </c>
      <c r="AL187" s="79" t="str">
        <f t="shared" si="37"/>
        <v/>
      </c>
      <c r="AM187" s="78" t="str">
        <f t="shared" si="38"/>
        <v/>
      </c>
    </row>
    <row r="188" spans="2:39" ht="13.5" thickBot="1">
      <c r="B188" s="86">
        <v>44320</v>
      </c>
      <c r="C188" s="85">
        <f>'E+ PSUI Customer Load'!C188+'PSUI Customer Gen'!C188</f>
        <v>1095.33</v>
      </c>
      <c r="D188" s="85">
        <f>'E+ PSUI Customer Load'!D188+'PSUI Customer Gen'!D188</f>
        <v>1079.3699999999999</v>
      </c>
      <c r="E188" s="85">
        <f>'E+ PSUI Customer Load'!E188+'PSUI Customer Gen'!E188</f>
        <v>1077.27</v>
      </c>
      <c r="F188" s="85">
        <f>'E+ PSUI Customer Load'!F188+'PSUI Customer Gen'!F188</f>
        <v>1094.07</v>
      </c>
      <c r="G188" s="85">
        <f>'E+ PSUI Customer Load'!G188+'PSUI Customer Gen'!G188</f>
        <v>1107.72</v>
      </c>
      <c r="H188" s="85">
        <f>'E+ PSUI Customer Load'!H188+'PSUI Customer Gen'!H188</f>
        <v>1138.48</v>
      </c>
      <c r="I188" s="85">
        <f>'E+ PSUI Customer Load'!I188+'PSUI Customer Gen'!I188</f>
        <v>1253.49</v>
      </c>
      <c r="J188" s="85">
        <f>'E+ PSUI Customer Load'!J188+'PSUI Customer Gen'!J188</f>
        <v>1291.26</v>
      </c>
      <c r="K188" s="85">
        <f>'E+ PSUI Customer Load'!K188+'PSUI Customer Gen'!K188</f>
        <v>1304.31</v>
      </c>
      <c r="L188" s="85">
        <f>'E+ PSUI Customer Load'!L188+'PSUI Customer Gen'!L188</f>
        <v>1349.28</v>
      </c>
      <c r="M188" s="85">
        <f>'E+ PSUI Customer Load'!M188+'PSUI Customer Gen'!M188</f>
        <v>1337.6</v>
      </c>
      <c r="N188" s="85">
        <f>'E+ PSUI Customer Load'!N188+'PSUI Customer Gen'!N188</f>
        <v>1317.75</v>
      </c>
      <c r="O188" s="85">
        <f>'E+ PSUI Customer Load'!O188+'PSUI Customer Gen'!O188</f>
        <v>1304.6600000000001</v>
      </c>
      <c r="P188" s="85">
        <f>'E+ PSUI Customer Load'!P188+'PSUI Customer Gen'!P188</f>
        <v>1300.77</v>
      </c>
      <c r="Q188" s="85">
        <f>'E+ PSUI Customer Load'!Q188+'PSUI Customer Gen'!Q188</f>
        <v>1299.97</v>
      </c>
      <c r="R188" s="85">
        <f>'E+ PSUI Customer Load'!R188+'PSUI Customer Gen'!R188</f>
        <v>1273.1600000000001</v>
      </c>
      <c r="S188" s="85">
        <f>'E+ PSUI Customer Load'!S188+'PSUI Customer Gen'!S188</f>
        <v>1207.8900000000001</v>
      </c>
      <c r="T188" s="85">
        <f>'E+ PSUI Customer Load'!T188+'PSUI Customer Gen'!T188</f>
        <v>1198.6099999999999</v>
      </c>
      <c r="U188" s="85">
        <f>'E+ PSUI Customer Load'!U188+'PSUI Customer Gen'!U188</f>
        <v>1131.52</v>
      </c>
      <c r="V188" s="85">
        <f>'E+ PSUI Customer Load'!V188+'PSUI Customer Gen'!V188</f>
        <v>1129.6300000000001</v>
      </c>
      <c r="W188" s="85">
        <f>'E+ PSUI Customer Load'!W188+'PSUI Customer Gen'!W188</f>
        <v>1129.0999999999999</v>
      </c>
      <c r="X188" s="85">
        <f>'E+ PSUI Customer Load'!X188+'PSUI Customer Gen'!X188</f>
        <v>1100.75</v>
      </c>
      <c r="Y188" s="85">
        <f>'E+ PSUI Customer Load'!Y188+'PSUI Customer Gen'!Y188</f>
        <v>1093.19</v>
      </c>
      <c r="Z188" s="85">
        <f>'E+ PSUI Customer Load'!Z188+'PSUI Customer Gen'!Z188</f>
        <v>1092.21</v>
      </c>
      <c r="AA188" s="93">
        <f t="shared" si="26"/>
        <v>1349.28</v>
      </c>
      <c r="AB188" s="84">
        <f t="shared" si="27"/>
        <v>2021</v>
      </c>
      <c r="AC188" s="83">
        <f t="shared" si="28"/>
        <v>5</v>
      </c>
      <c r="AD188" s="83" t="str">
        <f t="shared" si="29"/>
        <v/>
      </c>
      <c r="AE188" s="83" t="str">
        <f t="shared" si="30"/>
        <v/>
      </c>
      <c r="AF188" s="81">
        <f t="shared" si="31"/>
        <v>1349.28</v>
      </c>
      <c r="AG188" s="82" t="str">
        <f t="shared" si="32"/>
        <v>10:00</v>
      </c>
      <c r="AH188" s="81">
        <f t="shared" si="33"/>
        <v>30056.67</v>
      </c>
      <c r="AI188" s="80" t="str">
        <f t="shared" si="34"/>
        <v/>
      </c>
      <c r="AJ188" s="80" t="str">
        <f t="shared" si="35"/>
        <v/>
      </c>
      <c r="AK188" s="80" t="str">
        <f t="shared" si="36"/>
        <v/>
      </c>
      <c r="AL188" s="79" t="str">
        <f t="shared" si="37"/>
        <v/>
      </c>
      <c r="AM188" s="78" t="str">
        <f t="shared" si="38"/>
        <v/>
      </c>
    </row>
    <row r="189" spans="2:39" ht="13.5" thickBot="1">
      <c r="B189" s="86">
        <v>44321</v>
      </c>
      <c r="C189" s="85">
        <f>'E+ PSUI Customer Load'!C189+'PSUI Customer Gen'!C189</f>
        <v>1075.9000000000001</v>
      </c>
      <c r="D189" s="85">
        <f>'E+ PSUI Customer Load'!D189+'PSUI Customer Gen'!D189</f>
        <v>1056.8599999999999</v>
      </c>
      <c r="E189" s="85">
        <f>'E+ PSUI Customer Load'!E189+'PSUI Customer Gen'!E189</f>
        <v>1076.78</v>
      </c>
      <c r="F189" s="85">
        <f>'E+ PSUI Customer Load'!F189+'PSUI Customer Gen'!F189</f>
        <v>1098.83</v>
      </c>
      <c r="G189" s="85">
        <f>'E+ PSUI Customer Load'!G189+'PSUI Customer Gen'!G189</f>
        <v>1145.55</v>
      </c>
      <c r="H189" s="85">
        <f>'E+ PSUI Customer Load'!H189+'PSUI Customer Gen'!H189</f>
        <v>1168.72</v>
      </c>
      <c r="I189" s="85">
        <f>'E+ PSUI Customer Load'!I189+'PSUI Customer Gen'!I189</f>
        <v>1083.92</v>
      </c>
      <c r="J189" s="85">
        <f>'E+ PSUI Customer Load'!J189+'PSUI Customer Gen'!J189</f>
        <v>1062.95</v>
      </c>
      <c r="K189" s="85">
        <f>'E+ PSUI Customer Load'!K189+'PSUI Customer Gen'!K189</f>
        <v>1311.45</v>
      </c>
      <c r="L189" s="85">
        <f>'E+ PSUI Customer Load'!L189+'PSUI Customer Gen'!L189</f>
        <v>1392.1679999999999</v>
      </c>
      <c r="M189" s="85">
        <f>'E+ PSUI Customer Load'!M189+'PSUI Customer Gen'!M189</f>
        <v>1428.5749999999998</v>
      </c>
      <c r="N189" s="85">
        <f>'E+ PSUI Customer Load'!N189+'PSUI Customer Gen'!N189</f>
        <v>1351.962</v>
      </c>
      <c r="O189" s="85">
        <f>'E+ PSUI Customer Load'!O189+'PSUI Customer Gen'!O189</f>
        <v>1343.259</v>
      </c>
      <c r="P189" s="85">
        <f>'E+ PSUI Customer Load'!P189+'PSUI Customer Gen'!P189</f>
        <v>1332.9480000000001</v>
      </c>
      <c r="Q189" s="85">
        <f>'E+ PSUI Customer Load'!Q189+'PSUI Customer Gen'!Q189</f>
        <v>1314.6339999999998</v>
      </c>
      <c r="R189" s="85">
        <f>'E+ PSUI Customer Load'!R189+'PSUI Customer Gen'!R189</f>
        <v>1296.3819999999998</v>
      </c>
      <c r="S189" s="85">
        <f>'E+ PSUI Customer Load'!S189+'PSUI Customer Gen'!S189</f>
        <v>1237.058</v>
      </c>
      <c r="T189" s="85">
        <f>'E+ PSUI Customer Load'!T189+'PSUI Customer Gen'!T189</f>
        <v>1216.0069999999998</v>
      </c>
      <c r="U189" s="85">
        <f>'E+ PSUI Customer Load'!U189+'PSUI Customer Gen'!U189</f>
        <v>1176.778</v>
      </c>
      <c r="V189" s="85">
        <f>'E+ PSUI Customer Load'!V189+'PSUI Customer Gen'!V189</f>
        <v>1172.3220000000001</v>
      </c>
      <c r="W189" s="85">
        <f>'E+ PSUI Customer Load'!W189+'PSUI Customer Gen'!W189</f>
        <v>1163.991</v>
      </c>
      <c r="X189" s="85">
        <f>'E+ PSUI Customer Load'!X189+'PSUI Customer Gen'!X189</f>
        <v>1159.4590000000001</v>
      </c>
      <c r="Y189" s="85">
        <f>'E+ PSUI Customer Load'!Y189+'PSUI Customer Gen'!Y189</f>
        <v>1129.7760000000001</v>
      </c>
      <c r="Z189" s="85">
        <f>'E+ PSUI Customer Load'!Z189+'PSUI Customer Gen'!Z189</f>
        <v>1151.703</v>
      </c>
      <c r="AA189" s="93">
        <f t="shared" si="26"/>
        <v>1428.5749999999998</v>
      </c>
      <c r="AB189" s="84">
        <f t="shared" si="27"/>
        <v>2021</v>
      </c>
      <c r="AC189" s="83">
        <f t="shared" si="28"/>
        <v>5</v>
      </c>
      <c r="AD189" s="83" t="str">
        <f t="shared" si="29"/>
        <v/>
      </c>
      <c r="AE189" s="83" t="str">
        <f t="shared" si="30"/>
        <v/>
      </c>
      <c r="AF189" s="81">
        <f t="shared" si="31"/>
        <v>1428.5749999999998</v>
      </c>
      <c r="AG189" s="82" t="str">
        <f t="shared" si="32"/>
        <v>11:00</v>
      </c>
      <c r="AH189" s="81">
        <f t="shared" si="33"/>
        <v>30376.557000000004</v>
      </c>
      <c r="AI189" s="80" t="str">
        <f t="shared" si="34"/>
        <v/>
      </c>
      <c r="AJ189" s="80" t="str">
        <f t="shared" si="35"/>
        <v/>
      </c>
      <c r="AK189" s="80" t="str">
        <f t="shared" si="36"/>
        <v/>
      </c>
      <c r="AL189" s="79" t="str">
        <f t="shared" si="37"/>
        <v/>
      </c>
      <c r="AM189" s="78" t="str">
        <f t="shared" si="38"/>
        <v/>
      </c>
    </row>
    <row r="190" spans="2:39" ht="13.5" thickBot="1">
      <c r="B190" s="86">
        <v>44322</v>
      </c>
      <c r="C190" s="85">
        <f>'E+ PSUI Customer Load'!C190+'PSUI Customer Gen'!C190</f>
        <v>1106.2540000000001</v>
      </c>
      <c r="D190" s="85">
        <f>'E+ PSUI Customer Load'!D190+'PSUI Customer Gen'!D190</f>
        <v>1107.1979999999999</v>
      </c>
      <c r="E190" s="85">
        <f>'E+ PSUI Customer Load'!E190+'PSUI Customer Gen'!E190</f>
        <v>1129.029</v>
      </c>
      <c r="F190" s="85">
        <f>'E+ PSUI Customer Load'!F190+'PSUI Customer Gen'!F190</f>
        <v>1150.1060000000002</v>
      </c>
      <c r="G190" s="85">
        <f>'E+ PSUI Customer Load'!G190+'PSUI Customer Gen'!G190</f>
        <v>1190.883</v>
      </c>
      <c r="H190" s="85">
        <f>'E+ PSUI Customer Load'!H190+'PSUI Customer Gen'!H190</f>
        <v>1210.4730000000002</v>
      </c>
      <c r="I190" s="85">
        <f>'E+ PSUI Customer Load'!I190+'PSUI Customer Gen'!I190</f>
        <v>1298.2190000000001</v>
      </c>
      <c r="J190" s="85">
        <f>'E+ PSUI Customer Load'!J190+'PSUI Customer Gen'!J190</f>
        <v>1326.192</v>
      </c>
      <c r="K190" s="85">
        <f>'E+ PSUI Customer Load'!K190+'PSUI Customer Gen'!K190</f>
        <v>1347.2819999999999</v>
      </c>
      <c r="L190" s="85">
        <f>'E+ PSUI Customer Load'!L190+'PSUI Customer Gen'!L190</f>
        <v>1386.393</v>
      </c>
      <c r="M190" s="85">
        <f>'E+ PSUI Customer Load'!M190+'PSUI Customer Gen'!M190</f>
        <v>1354.5710000000001</v>
      </c>
      <c r="N190" s="85">
        <f>'E+ PSUI Customer Load'!N190+'PSUI Customer Gen'!N190</f>
        <v>1364.299</v>
      </c>
      <c r="O190" s="85">
        <f>'E+ PSUI Customer Load'!O190+'PSUI Customer Gen'!O190</f>
        <v>1351.2650000000001</v>
      </c>
      <c r="P190" s="85">
        <f>'E+ PSUI Customer Load'!P190+'PSUI Customer Gen'!P190</f>
        <v>1329.2559999999999</v>
      </c>
      <c r="Q190" s="85">
        <f>'E+ PSUI Customer Load'!Q190+'PSUI Customer Gen'!Q190</f>
        <v>1337.1130000000001</v>
      </c>
      <c r="R190" s="85">
        <f>'E+ PSUI Customer Load'!R190+'PSUI Customer Gen'!R190</f>
        <v>1283.682</v>
      </c>
      <c r="S190" s="85">
        <f>'E+ PSUI Customer Load'!S190+'PSUI Customer Gen'!S190</f>
        <v>1230.761</v>
      </c>
      <c r="T190" s="85">
        <f>'E+ PSUI Customer Load'!T190+'PSUI Customer Gen'!T190</f>
        <v>1225.0529999999999</v>
      </c>
      <c r="U190" s="85">
        <f>'E+ PSUI Customer Load'!U190+'PSUI Customer Gen'!U190</f>
        <v>1187.701</v>
      </c>
      <c r="V190" s="85">
        <f>'E+ PSUI Customer Load'!V190+'PSUI Customer Gen'!V190</f>
        <v>1152.789</v>
      </c>
      <c r="W190" s="85">
        <f>'E+ PSUI Customer Load'!W190+'PSUI Customer Gen'!W190</f>
        <v>1159.172</v>
      </c>
      <c r="X190" s="85">
        <f>'E+ PSUI Customer Load'!X190+'PSUI Customer Gen'!X190</f>
        <v>1151.982</v>
      </c>
      <c r="Y190" s="85">
        <f>'E+ PSUI Customer Load'!Y190+'PSUI Customer Gen'!Y190</f>
        <v>1120.694</v>
      </c>
      <c r="Z190" s="85">
        <f>'E+ PSUI Customer Load'!Z190+'PSUI Customer Gen'!Z190</f>
        <v>1118.8779999999999</v>
      </c>
      <c r="AA190" s="93">
        <f t="shared" si="26"/>
        <v>1386.393</v>
      </c>
      <c r="AB190" s="84">
        <f t="shared" si="27"/>
        <v>2021</v>
      </c>
      <c r="AC190" s="83">
        <f t="shared" si="28"/>
        <v>5</v>
      </c>
      <c r="AD190" s="83" t="str">
        <f t="shared" si="29"/>
        <v/>
      </c>
      <c r="AE190" s="83" t="str">
        <f t="shared" si="30"/>
        <v/>
      </c>
      <c r="AF190" s="81">
        <f t="shared" si="31"/>
        <v>1386.393</v>
      </c>
      <c r="AG190" s="82" t="str">
        <f t="shared" si="32"/>
        <v>10:00</v>
      </c>
      <c r="AH190" s="81">
        <f t="shared" si="33"/>
        <v>31005.637999999999</v>
      </c>
      <c r="AI190" s="80" t="str">
        <f t="shared" si="34"/>
        <v/>
      </c>
      <c r="AJ190" s="80" t="str">
        <f t="shared" si="35"/>
        <v/>
      </c>
      <c r="AK190" s="80" t="str">
        <f t="shared" si="36"/>
        <v/>
      </c>
      <c r="AL190" s="79" t="str">
        <f t="shared" si="37"/>
        <v/>
      </c>
      <c r="AM190" s="78" t="str">
        <f t="shared" si="38"/>
        <v/>
      </c>
    </row>
    <row r="191" spans="2:39" ht="13.5" thickBot="1">
      <c r="B191" s="86">
        <v>44323</v>
      </c>
      <c r="C191" s="85">
        <f>'E+ PSUI Customer Load'!C191+'PSUI Customer Gen'!C191</f>
        <v>1116.6780000000001</v>
      </c>
      <c r="D191" s="85">
        <f>'E+ PSUI Customer Load'!D191+'PSUI Customer Gen'!D191</f>
        <v>1129.644</v>
      </c>
      <c r="E191" s="85">
        <f>'E+ PSUI Customer Load'!E191+'PSUI Customer Gen'!E191</f>
        <v>1134.4480000000001</v>
      </c>
      <c r="F191" s="85">
        <f>'E+ PSUI Customer Load'!F191+'PSUI Customer Gen'!F191</f>
        <v>1160.1120000000001</v>
      </c>
      <c r="G191" s="85">
        <f>'E+ PSUI Customer Load'!G191+'PSUI Customer Gen'!G191</f>
        <v>1172.269</v>
      </c>
      <c r="H191" s="85">
        <f>'E+ PSUI Customer Load'!H191+'PSUI Customer Gen'!H191</f>
        <v>1207.3040000000001</v>
      </c>
      <c r="I191" s="85">
        <f>'E+ PSUI Customer Load'!I191+'PSUI Customer Gen'!I191</f>
        <v>1283.981</v>
      </c>
      <c r="J191" s="85">
        <f>'E+ PSUI Customer Load'!J191+'PSUI Customer Gen'!J191</f>
        <v>1346.915</v>
      </c>
      <c r="K191" s="85">
        <f>'E+ PSUI Customer Load'!K191+'PSUI Customer Gen'!K191</f>
        <v>1372.38</v>
      </c>
      <c r="L191" s="85">
        <f>'E+ PSUI Customer Load'!L191+'PSUI Customer Gen'!L191</f>
        <v>1384.319</v>
      </c>
      <c r="M191" s="85">
        <f>'E+ PSUI Customer Load'!M191+'PSUI Customer Gen'!M191</f>
        <v>1375.827</v>
      </c>
      <c r="N191" s="85">
        <f>'E+ PSUI Customer Load'!N191+'PSUI Customer Gen'!N191</f>
        <v>1333.2459999999999</v>
      </c>
      <c r="O191" s="85">
        <f>'E+ PSUI Customer Load'!O191+'PSUI Customer Gen'!O191</f>
        <v>1357.088</v>
      </c>
      <c r="P191" s="85">
        <f>'E+ PSUI Customer Load'!P191+'PSUI Customer Gen'!P191</f>
        <v>1321.223</v>
      </c>
      <c r="Q191" s="85">
        <f>'E+ PSUI Customer Load'!Q191+'PSUI Customer Gen'!Q191</f>
        <v>1309.548</v>
      </c>
      <c r="R191" s="85">
        <f>'E+ PSUI Customer Load'!R191+'PSUI Customer Gen'!R191</f>
        <v>1284.809</v>
      </c>
      <c r="S191" s="85">
        <f>'E+ PSUI Customer Load'!S191+'PSUI Customer Gen'!S191</f>
        <v>1234.279</v>
      </c>
      <c r="T191" s="85">
        <f>'E+ PSUI Customer Load'!T191+'PSUI Customer Gen'!T191</f>
        <v>1216.355</v>
      </c>
      <c r="U191" s="85">
        <f>'E+ PSUI Customer Load'!U191+'PSUI Customer Gen'!U191</f>
        <v>1191.3600000000001</v>
      </c>
      <c r="V191" s="85">
        <f>'E+ PSUI Customer Load'!V191+'PSUI Customer Gen'!V191</f>
        <v>1152.617</v>
      </c>
      <c r="W191" s="85">
        <f>'E+ PSUI Customer Load'!W191+'PSUI Customer Gen'!W191</f>
        <v>1150.357</v>
      </c>
      <c r="X191" s="85">
        <f>'E+ PSUI Customer Load'!X191+'PSUI Customer Gen'!X191</f>
        <v>1147.8530000000001</v>
      </c>
      <c r="Y191" s="85">
        <f>'E+ PSUI Customer Load'!Y191+'PSUI Customer Gen'!Y191</f>
        <v>1133.1559999999999</v>
      </c>
      <c r="Z191" s="85">
        <f>'E+ PSUI Customer Load'!Z191+'PSUI Customer Gen'!Z191</f>
        <v>1093.3909999999998</v>
      </c>
      <c r="AA191" s="93">
        <f t="shared" si="26"/>
        <v>1384.319</v>
      </c>
      <c r="AB191" s="84">
        <f t="shared" si="27"/>
        <v>2021</v>
      </c>
      <c r="AC191" s="83">
        <f t="shared" si="28"/>
        <v>5</v>
      </c>
      <c r="AD191" s="83" t="str">
        <f t="shared" si="29"/>
        <v/>
      </c>
      <c r="AE191" s="83" t="str">
        <f t="shared" si="30"/>
        <v/>
      </c>
      <c r="AF191" s="81">
        <f t="shared" si="31"/>
        <v>1384.319</v>
      </c>
      <c r="AG191" s="82" t="str">
        <f t="shared" si="32"/>
        <v>10:00</v>
      </c>
      <c r="AH191" s="81">
        <f t="shared" si="33"/>
        <v>30993.477999999996</v>
      </c>
      <c r="AI191" s="80" t="str">
        <f t="shared" si="34"/>
        <v/>
      </c>
      <c r="AJ191" s="80" t="str">
        <f t="shared" si="35"/>
        <v/>
      </c>
      <c r="AK191" s="80" t="str">
        <f t="shared" si="36"/>
        <v/>
      </c>
      <c r="AL191" s="79" t="str">
        <f t="shared" si="37"/>
        <v/>
      </c>
      <c r="AM191" s="78" t="str">
        <f t="shared" si="38"/>
        <v/>
      </c>
    </row>
    <row r="192" spans="2:39" ht="13.5" thickBot="1">
      <c r="B192" s="86">
        <v>44324</v>
      </c>
      <c r="C192" s="85">
        <f>'E+ PSUI Customer Load'!C192+'PSUI Customer Gen'!C192</f>
        <v>1090.23</v>
      </c>
      <c r="D192" s="85">
        <f>'E+ PSUI Customer Load'!D192+'PSUI Customer Gen'!D192</f>
        <v>1090.297</v>
      </c>
      <c r="E192" s="85">
        <f>'E+ PSUI Customer Load'!E192+'PSUI Customer Gen'!E192</f>
        <v>1087.1500000000001</v>
      </c>
      <c r="F192" s="85">
        <f>'E+ PSUI Customer Load'!F192+'PSUI Customer Gen'!F192</f>
        <v>1084.8219999999999</v>
      </c>
      <c r="G192" s="85">
        <f>'E+ PSUI Customer Load'!G192+'PSUI Customer Gen'!G192</f>
        <v>1104.2550000000001</v>
      </c>
      <c r="H192" s="85">
        <f>'E+ PSUI Customer Load'!H192+'PSUI Customer Gen'!H192</f>
        <v>1132.7260000000001</v>
      </c>
      <c r="I192" s="85">
        <f>'E+ PSUI Customer Load'!I192+'PSUI Customer Gen'!I192</f>
        <v>1208.934</v>
      </c>
      <c r="J192" s="85">
        <f>'E+ PSUI Customer Load'!J192+'PSUI Customer Gen'!J192</f>
        <v>1214.6390000000001</v>
      </c>
      <c r="K192" s="85">
        <f>'E+ PSUI Customer Load'!K192+'PSUI Customer Gen'!K192</f>
        <v>1204.2740000000001</v>
      </c>
      <c r="L192" s="85">
        <f>'E+ PSUI Customer Load'!L192+'PSUI Customer Gen'!L192</f>
        <v>1218.2900000000002</v>
      </c>
      <c r="M192" s="85">
        <f>'E+ PSUI Customer Load'!M192+'PSUI Customer Gen'!M192</f>
        <v>1201.0569999999998</v>
      </c>
      <c r="N192" s="85">
        <f>'E+ PSUI Customer Load'!N192+'PSUI Customer Gen'!N192</f>
        <v>1181.078</v>
      </c>
      <c r="O192" s="85">
        <f>'E+ PSUI Customer Load'!O192+'PSUI Customer Gen'!O192</f>
        <v>1182.3510000000001</v>
      </c>
      <c r="P192" s="85">
        <f>'E+ PSUI Customer Load'!P192+'PSUI Customer Gen'!P192</f>
        <v>1161.1179999999999</v>
      </c>
      <c r="Q192" s="85">
        <f>'E+ PSUI Customer Load'!Q192+'PSUI Customer Gen'!Q192</f>
        <v>1170.374</v>
      </c>
      <c r="R192" s="85">
        <f>'E+ PSUI Customer Load'!R192+'PSUI Customer Gen'!R192</f>
        <v>1165.1880000000001</v>
      </c>
      <c r="S192" s="85">
        <f>'E+ PSUI Customer Load'!S192+'PSUI Customer Gen'!S192</f>
        <v>1114.5640000000001</v>
      </c>
      <c r="T192" s="85">
        <f>'E+ PSUI Customer Load'!T192+'PSUI Customer Gen'!T192</f>
        <v>1135.4960000000001</v>
      </c>
      <c r="U192" s="85">
        <f>'E+ PSUI Customer Load'!U192+'PSUI Customer Gen'!U192</f>
        <v>1105.2660000000001</v>
      </c>
      <c r="V192" s="85">
        <f>'E+ PSUI Customer Load'!V192+'PSUI Customer Gen'!V192</f>
        <v>1095.4099999999999</v>
      </c>
      <c r="W192" s="85">
        <f>'E+ PSUI Customer Load'!W192+'PSUI Customer Gen'!W192</f>
        <v>1107.296</v>
      </c>
      <c r="X192" s="85">
        <f>'E+ PSUI Customer Load'!X192+'PSUI Customer Gen'!X192</f>
        <v>1111.3920000000001</v>
      </c>
      <c r="Y192" s="85">
        <f>'E+ PSUI Customer Load'!Y192+'PSUI Customer Gen'!Y192</f>
        <v>1132.1789999999999</v>
      </c>
      <c r="Z192" s="85">
        <f>'E+ PSUI Customer Load'!Z192+'PSUI Customer Gen'!Z192</f>
        <v>1119.8020000000001</v>
      </c>
      <c r="AA192" s="93">
        <f t="shared" si="26"/>
        <v>1218.2900000000002</v>
      </c>
      <c r="AB192" s="84">
        <f t="shared" si="27"/>
        <v>2021</v>
      </c>
      <c r="AC192" s="83">
        <f t="shared" si="28"/>
        <v>5</v>
      </c>
      <c r="AD192" s="83" t="str">
        <f t="shared" si="29"/>
        <v/>
      </c>
      <c r="AE192" s="83" t="str">
        <f t="shared" si="30"/>
        <v/>
      </c>
      <c r="AF192" s="81">
        <f t="shared" si="31"/>
        <v>1218.2900000000002</v>
      </c>
      <c r="AG192" s="82" t="str">
        <f t="shared" si="32"/>
        <v>10:00</v>
      </c>
      <c r="AH192" s="81">
        <f t="shared" si="33"/>
        <v>28636.477999999999</v>
      </c>
      <c r="AI192" s="80" t="str">
        <f t="shared" si="34"/>
        <v/>
      </c>
      <c r="AJ192" s="80" t="str">
        <f t="shared" si="35"/>
        <v/>
      </c>
      <c r="AK192" s="80" t="str">
        <f t="shared" si="36"/>
        <v/>
      </c>
      <c r="AL192" s="79" t="str">
        <f t="shared" si="37"/>
        <v/>
      </c>
      <c r="AM192" s="78" t="str">
        <f t="shared" si="38"/>
        <v/>
      </c>
    </row>
    <row r="193" spans="2:39" ht="13.5" thickBot="1">
      <c r="B193" s="86">
        <v>44325</v>
      </c>
      <c r="C193" s="85">
        <f>'E+ PSUI Customer Load'!C193+'PSUI Customer Gen'!C193</f>
        <v>1103.759</v>
      </c>
      <c r="D193" s="85">
        <f>'E+ PSUI Customer Load'!D193+'PSUI Customer Gen'!D193</f>
        <v>1105.2619999999999</v>
      </c>
      <c r="E193" s="85">
        <f>'E+ PSUI Customer Load'!E193+'PSUI Customer Gen'!E193</f>
        <v>1121.336</v>
      </c>
      <c r="F193" s="85">
        <f>'E+ PSUI Customer Load'!F193+'PSUI Customer Gen'!F193</f>
        <v>1103.3239999999998</v>
      </c>
      <c r="G193" s="85">
        <f>'E+ PSUI Customer Load'!G193+'PSUI Customer Gen'!G193</f>
        <v>1134.606</v>
      </c>
      <c r="H193" s="85">
        <f>'E+ PSUI Customer Load'!H193+'PSUI Customer Gen'!H193</f>
        <v>1143.3890000000001</v>
      </c>
      <c r="I193" s="85">
        <f>'E+ PSUI Customer Load'!I193+'PSUI Customer Gen'!I193</f>
        <v>1207.5049999999999</v>
      </c>
      <c r="J193" s="85">
        <f>'E+ PSUI Customer Load'!J193+'PSUI Customer Gen'!J193</f>
        <v>1203.7570000000001</v>
      </c>
      <c r="K193" s="85">
        <f>'E+ PSUI Customer Load'!K193+'PSUI Customer Gen'!K193</f>
        <v>1191.9560000000001</v>
      </c>
      <c r="L193" s="85">
        <f>'E+ PSUI Customer Load'!L193+'PSUI Customer Gen'!L193</f>
        <v>1207.9590000000001</v>
      </c>
      <c r="M193" s="85">
        <f>'E+ PSUI Customer Load'!M193+'PSUI Customer Gen'!M193</f>
        <v>1172.8520000000001</v>
      </c>
      <c r="N193" s="85">
        <f>'E+ PSUI Customer Load'!N193+'PSUI Customer Gen'!N193</f>
        <v>1165.425</v>
      </c>
      <c r="O193" s="85">
        <f>'E+ PSUI Customer Load'!O193+'PSUI Customer Gen'!O193</f>
        <v>1193.271</v>
      </c>
      <c r="P193" s="85">
        <f>'E+ PSUI Customer Load'!P193+'PSUI Customer Gen'!P193</f>
        <v>1172.7809999999999</v>
      </c>
      <c r="Q193" s="85">
        <f>'E+ PSUI Customer Load'!Q193+'PSUI Customer Gen'!Q193</f>
        <v>1163.2270000000001</v>
      </c>
      <c r="R193" s="85">
        <f>'E+ PSUI Customer Load'!R193+'PSUI Customer Gen'!R193</f>
        <v>1135.0409999999999</v>
      </c>
      <c r="S193" s="85">
        <f>'E+ PSUI Customer Load'!S193+'PSUI Customer Gen'!S193</f>
        <v>1111.0260000000001</v>
      </c>
      <c r="T193" s="85">
        <f>'E+ PSUI Customer Load'!T193+'PSUI Customer Gen'!T193</f>
        <v>1114.7130000000002</v>
      </c>
      <c r="U193" s="85">
        <f>'E+ PSUI Customer Load'!U193+'PSUI Customer Gen'!U193</f>
        <v>1088.0829999999999</v>
      </c>
      <c r="V193" s="85">
        <f>'E+ PSUI Customer Load'!V193+'PSUI Customer Gen'!V193</f>
        <v>1090.1760000000002</v>
      </c>
      <c r="W193" s="85">
        <f>'E+ PSUI Customer Load'!W193+'PSUI Customer Gen'!W193</f>
        <v>1102.1840000000002</v>
      </c>
      <c r="X193" s="85">
        <f>'E+ PSUI Customer Load'!X193+'PSUI Customer Gen'!X193</f>
        <v>1091.085</v>
      </c>
      <c r="Y193" s="85">
        <f>'E+ PSUI Customer Load'!Y193+'PSUI Customer Gen'!Y193</f>
        <v>1086.6189999999999</v>
      </c>
      <c r="Z193" s="85">
        <f>'E+ PSUI Customer Load'!Z193+'PSUI Customer Gen'!Z193</f>
        <v>1100.8960000000002</v>
      </c>
      <c r="AA193" s="93">
        <f t="shared" si="26"/>
        <v>1207.9590000000001</v>
      </c>
      <c r="AB193" s="84">
        <f t="shared" si="27"/>
        <v>2021</v>
      </c>
      <c r="AC193" s="83">
        <f t="shared" si="28"/>
        <v>5</v>
      </c>
      <c r="AD193" s="83" t="str">
        <f t="shared" si="29"/>
        <v/>
      </c>
      <c r="AE193" s="83" t="str">
        <f t="shared" si="30"/>
        <v/>
      </c>
      <c r="AF193" s="81">
        <f t="shared" si="31"/>
        <v>1207.9590000000001</v>
      </c>
      <c r="AG193" s="82" t="str">
        <f t="shared" si="32"/>
        <v>10:00</v>
      </c>
      <c r="AH193" s="81">
        <f t="shared" si="33"/>
        <v>28518.190999999999</v>
      </c>
      <c r="AI193" s="80" t="str">
        <f t="shared" si="34"/>
        <v/>
      </c>
      <c r="AJ193" s="80" t="str">
        <f t="shared" si="35"/>
        <v/>
      </c>
      <c r="AK193" s="80" t="str">
        <f t="shared" si="36"/>
        <v/>
      </c>
      <c r="AL193" s="79" t="str">
        <f t="shared" si="37"/>
        <v/>
      </c>
      <c r="AM193" s="78" t="str">
        <f t="shared" si="38"/>
        <v/>
      </c>
    </row>
    <row r="194" spans="2:39" ht="13.5" thickBot="1">
      <c r="B194" s="86">
        <v>44326</v>
      </c>
      <c r="C194" s="85">
        <f>'E+ PSUI Customer Load'!C194+'PSUI Customer Gen'!C194</f>
        <v>1113.3429999999998</v>
      </c>
      <c r="D194" s="85">
        <f>'E+ PSUI Customer Load'!D194+'PSUI Customer Gen'!D194</f>
        <v>1116.1550000000002</v>
      </c>
      <c r="E194" s="85">
        <f>'E+ PSUI Customer Load'!E194+'PSUI Customer Gen'!E194</f>
        <v>1128.1320000000001</v>
      </c>
      <c r="F194" s="85">
        <f>'E+ PSUI Customer Load'!F194+'PSUI Customer Gen'!F194</f>
        <v>1146.7839999999999</v>
      </c>
      <c r="G194" s="85">
        <f>'E+ PSUI Customer Load'!G194+'PSUI Customer Gen'!G194</f>
        <v>1157.0060000000001</v>
      </c>
      <c r="H194" s="85">
        <f>'E+ PSUI Customer Load'!H194+'PSUI Customer Gen'!H194</f>
        <v>1192.768</v>
      </c>
      <c r="I194" s="85">
        <f>'E+ PSUI Customer Load'!I194+'PSUI Customer Gen'!I194</f>
        <v>1316.8119999999999</v>
      </c>
      <c r="J194" s="85">
        <f>'E+ PSUI Customer Load'!J194+'PSUI Customer Gen'!J194</f>
        <v>1336.354</v>
      </c>
      <c r="K194" s="85">
        <f>'E+ PSUI Customer Load'!K194+'PSUI Customer Gen'!K194</f>
        <v>1244.614</v>
      </c>
      <c r="L194" s="85">
        <f>'E+ PSUI Customer Load'!L194+'PSUI Customer Gen'!L194</f>
        <v>1313.97</v>
      </c>
      <c r="M194" s="85">
        <f>'E+ PSUI Customer Load'!M194+'PSUI Customer Gen'!M194</f>
        <v>1316.42</v>
      </c>
      <c r="N194" s="85">
        <f>'E+ PSUI Customer Load'!N194+'PSUI Customer Gen'!N194</f>
        <v>1286.71</v>
      </c>
      <c r="O194" s="85">
        <f>'E+ PSUI Customer Load'!O194+'PSUI Customer Gen'!O194</f>
        <v>1281.74</v>
      </c>
      <c r="P194" s="85">
        <f>'E+ PSUI Customer Load'!P194+'PSUI Customer Gen'!P194</f>
        <v>1258.57</v>
      </c>
      <c r="Q194" s="85">
        <f>'E+ PSUI Customer Load'!Q194+'PSUI Customer Gen'!Q194</f>
        <v>1273.8599999999999</v>
      </c>
      <c r="R194" s="85">
        <f>'E+ PSUI Customer Load'!R194+'PSUI Customer Gen'!R194</f>
        <v>1246.74</v>
      </c>
      <c r="S194" s="85">
        <f>'E+ PSUI Customer Load'!S194+'PSUI Customer Gen'!S194</f>
        <v>1183.8399999999999</v>
      </c>
      <c r="T194" s="85">
        <f>'E+ PSUI Customer Load'!T194+'PSUI Customer Gen'!T194</f>
        <v>1170.23</v>
      </c>
      <c r="U194" s="85">
        <f>'E+ PSUI Customer Load'!U194+'PSUI Customer Gen'!U194</f>
        <v>1130.68</v>
      </c>
      <c r="V194" s="85">
        <f>'E+ PSUI Customer Load'!V194+'PSUI Customer Gen'!V194</f>
        <v>1104.1500000000001</v>
      </c>
      <c r="W194" s="85">
        <f>'E+ PSUI Customer Load'!W194+'PSUI Customer Gen'!W194</f>
        <v>1096.27</v>
      </c>
      <c r="X194" s="85">
        <f>'E+ PSUI Customer Load'!X194+'PSUI Customer Gen'!X194</f>
        <v>1107.6099999999999</v>
      </c>
      <c r="Y194" s="85">
        <f>'E+ PSUI Customer Load'!Y194+'PSUI Customer Gen'!Y194</f>
        <v>1091.06</v>
      </c>
      <c r="Z194" s="85">
        <f>'E+ PSUI Customer Load'!Z194+'PSUI Customer Gen'!Z194</f>
        <v>1076.04</v>
      </c>
      <c r="AA194" s="93">
        <f t="shared" si="26"/>
        <v>1336.354</v>
      </c>
      <c r="AB194" s="84">
        <f t="shared" si="27"/>
        <v>2021</v>
      </c>
      <c r="AC194" s="83">
        <f t="shared" si="28"/>
        <v>5</v>
      </c>
      <c r="AD194" s="83" t="str">
        <f t="shared" si="29"/>
        <v/>
      </c>
      <c r="AE194" s="83" t="str">
        <f t="shared" si="30"/>
        <v/>
      </c>
      <c r="AF194" s="81">
        <f t="shared" si="31"/>
        <v>1336.354</v>
      </c>
      <c r="AG194" s="82" t="str">
        <f t="shared" si="32"/>
        <v>8:00</v>
      </c>
      <c r="AH194" s="81">
        <f t="shared" si="33"/>
        <v>30026.212000000007</v>
      </c>
      <c r="AI194" s="80" t="str">
        <f t="shared" si="34"/>
        <v/>
      </c>
      <c r="AJ194" s="80" t="str">
        <f t="shared" si="35"/>
        <v/>
      </c>
      <c r="AK194" s="80" t="str">
        <f t="shared" si="36"/>
        <v/>
      </c>
      <c r="AL194" s="79" t="str">
        <f t="shared" si="37"/>
        <v/>
      </c>
      <c r="AM194" s="78" t="str">
        <f t="shared" si="38"/>
        <v/>
      </c>
    </row>
    <row r="195" spans="2:39" ht="13.5" thickBot="1">
      <c r="B195" s="86">
        <v>44327</v>
      </c>
      <c r="C195" s="85">
        <f>'E+ PSUI Customer Load'!C195+'PSUI Customer Gen'!C195</f>
        <v>1051.05</v>
      </c>
      <c r="D195" s="85">
        <f>'E+ PSUI Customer Load'!D195+'PSUI Customer Gen'!D195</f>
        <v>1061.17</v>
      </c>
      <c r="E195" s="85">
        <f>'E+ PSUI Customer Load'!E195+'PSUI Customer Gen'!E195</f>
        <v>1072.47</v>
      </c>
      <c r="F195" s="85">
        <f>'E+ PSUI Customer Load'!F195+'PSUI Customer Gen'!F195</f>
        <v>1095.75</v>
      </c>
      <c r="G195" s="85">
        <f>'E+ PSUI Customer Load'!G195+'PSUI Customer Gen'!G195</f>
        <v>1124.52</v>
      </c>
      <c r="H195" s="85">
        <f>'E+ PSUI Customer Load'!H195+'PSUI Customer Gen'!H195</f>
        <v>1137.8499999999999</v>
      </c>
      <c r="I195" s="85">
        <f>'E+ PSUI Customer Load'!I195+'PSUI Customer Gen'!I195</f>
        <v>1259.83</v>
      </c>
      <c r="J195" s="85">
        <f>'E+ PSUI Customer Load'!J195+'PSUI Customer Gen'!J195</f>
        <v>1290.73</v>
      </c>
      <c r="K195" s="85">
        <f>'E+ PSUI Customer Load'!K195+'PSUI Customer Gen'!K195</f>
        <v>1276.94</v>
      </c>
      <c r="L195" s="85">
        <f>'E+ PSUI Customer Load'!L195+'PSUI Customer Gen'!L195</f>
        <v>1325.98</v>
      </c>
      <c r="M195" s="85">
        <f>'E+ PSUI Customer Load'!M195+'PSUI Customer Gen'!M195</f>
        <v>1322.55</v>
      </c>
      <c r="N195" s="85">
        <f>'E+ PSUI Customer Load'!N195+'PSUI Customer Gen'!N195</f>
        <v>1307.78</v>
      </c>
      <c r="O195" s="85">
        <f>'E+ PSUI Customer Load'!O195+'PSUI Customer Gen'!O195</f>
        <v>1294.83</v>
      </c>
      <c r="P195" s="85">
        <f>'E+ PSUI Customer Load'!P195+'PSUI Customer Gen'!P195</f>
        <v>1296.72</v>
      </c>
      <c r="Q195" s="85">
        <f>'E+ PSUI Customer Load'!Q195+'PSUI Customer Gen'!Q195</f>
        <v>1289.44</v>
      </c>
      <c r="R195" s="85">
        <f>'E+ PSUI Customer Load'!R195+'PSUI Customer Gen'!R195</f>
        <v>1251.8399999999999</v>
      </c>
      <c r="S195" s="85">
        <f>'E+ PSUI Customer Load'!S195+'PSUI Customer Gen'!S195</f>
        <v>1211.21</v>
      </c>
      <c r="T195" s="85">
        <f>'E+ PSUI Customer Load'!T195+'PSUI Customer Gen'!T195</f>
        <v>1196.02</v>
      </c>
      <c r="U195" s="85">
        <f>'E+ PSUI Customer Load'!U195+'PSUI Customer Gen'!U195</f>
        <v>1169.49</v>
      </c>
      <c r="V195" s="85">
        <f>'E+ PSUI Customer Load'!V195+'PSUI Customer Gen'!V195</f>
        <v>1128.1600000000001</v>
      </c>
      <c r="W195" s="85">
        <f>'E+ PSUI Customer Load'!W195+'PSUI Customer Gen'!W195</f>
        <v>1115.42</v>
      </c>
      <c r="X195" s="85">
        <f>'E+ PSUI Customer Load'!X195+'PSUI Customer Gen'!X195</f>
        <v>1092.74</v>
      </c>
      <c r="Y195" s="85">
        <f>'E+ PSUI Customer Load'!Y195+'PSUI Customer Gen'!Y195</f>
        <v>1075.52</v>
      </c>
      <c r="Z195" s="85">
        <f>'E+ PSUI Customer Load'!Z195+'PSUI Customer Gen'!Z195</f>
        <v>1063.27</v>
      </c>
      <c r="AA195" s="93">
        <f t="shared" ref="AA195:AA258" si="39">MAX(C195:Z195)</f>
        <v>1325.98</v>
      </c>
      <c r="AB195" s="84">
        <f t="shared" ref="AB195:AB258" si="40">YEAR(B195)</f>
        <v>2021</v>
      </c>
      <c r="AC195" s="83">
        <f t="shared" ref="AC195:AC258" si="41">MONTH(B195)</f>
        <v>5</v>
      </c>
      <c r="AD195" s="83" t="str">
        <f t="shared" ref="AD195:AD258" si="42">IF(AE195="","",AB195&amp;"-"&amp;AE195)</f>
        <v/>
      </c>
      <c r="AE195" s="83" t="str">
        <f t="shared" ref="AE195:AE258" si="43">IF(DAY(B195+1)=1,AC195,"")</f>
        <v/>
      </c>
      <c r="AF195" s="81">
        <f t="shared" ref="AF195:AF258" si="44">MAX(C195:AA195)</f>
        <v>1325.98</v>
      </c>
      <c r="AG195" s="82" t="str">
        <f t="shared" ref="AG195:AG258" si="45">INDEX($C$2:$Z$2,MATCH(AF195,C195:Z195,0))</f>
        <v>10:00</v>
      </c>
      <c r="AH195" s="81">
        <f t="shared" ref="AH195:AH258" si="46">SUM(C195:AA195)</f>
        <v>29837.260000000002</v>
      </c>
      <c r="AI195" s="80" t="str">
        <f t="shared" ref="AI195:AI258" si="47">IF(AE195&lt;&gt;"",SUMIFS(AF:AF,AC:AC,AC195,AB:AB,AB195),"")</f>
        <v/>
      </c>
      <c r="AJ195" s="80" t="str">
        <f t="shared" ref="AJ195:AJ258" si="48">IF(AI195="","",_xlfn.MAXIFS(AF:AF,AC:AC,AC195,AB:AB,AB195))</f>
        <v/>
      </c>
      <c r="AK195" s="80" t="str">
        <f t="shared" ref="AK195:AK258" si="49">IF(AI195="","",_xlfn.MAXIFS(AH:AH,AC:AC,AC195,AB:AB,AB195))</f>
        <v/>
      </c>
      <c r="AL195" s="79" t="str">
        <f t="shared" ref="AL195:AL258" si="50">IF(AI195&lt;&gt;"",INDEX(B:B,MATCH(AJ195,AF:AF,0)),"")</f>
        <v/>
      </c>
      <c r="AM195" s="78" t="str">
        <f t="shared" ref="AM195:AM258" si="51">IF(AI195&lt;&gt;"",INDEX(AG:AG,MATCH(AJ195,AF:AF,0)),"")</f>
        <v/>
      </c>
    </row>
    <row r="196" spans="2:39" ht="13.5" thickBot="1">
      <c r="B196" s="86">
        <v>44328</v>
      </c>
      <c r="C196" s="85">
        <f>'E+ PSUI Customer Load'!C196+'PSUI Customer Gen'!C196</f>
        <v>1065.23</v>
      </c>
      <c r="D196" s="85">
        <f>'E+ PSUI Customer Load'!D196+'PSUI Customer Gen'!D196</f>
        <v>1058.3</v>
      </c>
      <c r="E196" s="85">
        <f>'E+ PSUI Customer Load'!E196+'PSUI Customer Gen'!E196</f>
        <v>1093.96</v>
      </c>
      <c r="F196" s="85">
        <f>'E+ PSUI Customer Load'!F196+'PSUI Customer Gen'!F196</f>
        <v>1096.6500000000001</v>
      </c>
      <c r="G196" s="85">
        <f>'E+ PSUI Customer Load'!G196+'PSUI Customer Gen'!G196</f>
        <v>1117.03</v>
      </c>
      <c r="H196" s="85">
        <f>'E+ PSUI Customer Load'!H196+'PSUI Customer Gen'!H196</f>
        <v>1157.24</v>
      </c>
      <c r="I196" s="85">
        <f>'E+ PSUI Customer Load'!I196+'PSUI Customer Gen'!I196</f>
        <v>1263.5</v>
      </c>
      <c r="J196" s="85">
        <f>'E+ PSUI Customer Load'!J196+'PSUI Customer Gen'!J196</f>
        <v>1284.5999999999999</v>
      </c>
      <c r="K196" s="85">
        <f>'E+ PSUI Customer Load'!K196+'PSUI Customer Gen'!K196</f>
        <v>1277.8800000000001</v>
      </c>
      <c r="L196" s="85">
        <f>'E+ PSUI Customer Load'!L196+'PSUI Customer Gen'!L196</f>
        <v>1311.24</v>
      </c>
      <c r="M196" s="85">
        <f>'E+ PSUI Customer Load'!M196+'PSUI Customer Gen'!M196</f>
        <v>1324.44</v>
      </c>
      <c r="N196" s="85">
        <f>'E+ PSUI Customer Load'!N196+'PSUI Customer Gen'!N196</f>
        <v>1338.54</v>
      </c>
      <c r="O196" s="85">
        <f>'E+ PSUI Customer Load'!O196+'PSUI Customer Gen'!O196</f>
        <v>1630.27</v>
      </c>
      <c r="P196" s="85">
        <f>'E+ PSUI Customer Load'!P196+'PSUI Customer Gen'!P196</f>
        <v>1483.97</v>
      </c>
      <c r="Q196" s="85">
        <f>'E+ PSUI Customer Load'!Q196+'PSUI Customer Gen'!Q196</f>
        <v>1483.41</v>
      </c>
      <c r="R196" s="85">
        <f>'E+ PSUI Customer Load'!R196+'PSUI Customer Gen'!R196</f>
        <v>1446.41</v>
      </c>
      <c r="S196" s="85">
        <f>'E+ PSUI Customer Load'!S196+'PSUI Customer Gen'!S196</f>
        <v>1391.39</v>
      </c>
      <c r="T196" s="85">
        <f>'E+ PSUI Customer Load'!T196+'PSUI Customer Gen'!T196</f>
        <v>1352.93</v>
      </c>
      <c r="U196" s="85">
        <f>'E+ PSUI Customer Load'!U196+'PSUI Customer Gen'!U196</f>
        <v>1276.56</v>
      </c>
      <c r="V196" s="85">
        <f>'E+ PSUI Customer Load'!V196+'PSUI Customer Gen'!V196</f>
        <v>1228.4000000000001</v>
      </c>
      <c r="W196" s="85">
        <f>'E+ PSUI Customer Load'!W196+'PSUI Customer Gen'!W196</f>
        <v>1161.0899999999999</v>
      </c>
      <c r="X196" s="85">
        <f>'E+ PSUI Customer Load'!X196+'PSUI Customer Gen'!X196</f>
        <v>1087.42</v>
      </c>
      <c r="Y196" s="85">
        <f>'E+ PSUI Customer Load'!Y196+'PSUI Customer Gen'!Y196</f>
        <v>1080.73</v>
      </c>
      <c r="Z196" s="85">
        <f>'E+ PSUI Customer Load'!Z196+'PSUI Customer Gen'!Z196</f>
        <v>1048.53</v>
      </c>
      <c r="AA196" s="93">
        <f t="shared" si="39"/>
        <v>1630.27</v>
      </c>
      <c r="AB196" s="84">
        <f t="shared" si="40"/>
        <v>2021</v>
      </c>
      <c r="AC196" s="83">
        <f t="shared" si="41"/>
        <v>5</v>
      </c>
      <c r="AD196" s="83" t="str">
        <f t="shared" si="42"/>
        <v/>
      </c>
      <c r="AE196" s="83" t="str">
        <f t="shared" si="43"/>
        <v/>
      </c>
      <c r="AF196" s="81">
        <f t="shared" si="44"/>
        <v>1630.27</v>
      </c>
      <c r="AG196" s="82" t="str">
        <f t="shared" si="45"/>
        <v>13:00</v>
      </c>
      <c r="AH196" s="81">
        <f t="shared" si="46"/>
        <v>31689.990000000005</v>
      </c>
      <c r="AI196" s="80" t="str">
        <f t="shared" si="47"/>
        <v/>
      </c>
      <c r="AJ196" s="80" t="str">
        <f t="shared" si="48"/>
        <v/>
      </c>
      <c r="AK196" s="80" t="str">
        <f t="shared" si="49"/>
        <v/>
      </c>
      <c r="AL196" s="79" t="str">
        <f t="shared" si="50"/>
        <v/>
      </c>
      <c r="AM196" s="78" t="str">
        <f t="shared" si="51"/>
        <v/>
      </c>
    </row>
    <row r="197" spans="2:39" ht="13.5" thickBot="1">
      <c r="B197" s="86">
        <v>44329</v>
      </c>
      <c r="C197" s="85">
        <f>'E+ PSUI Customer Load'!C197+'PSUI Customer Gen'!C197</f>
        <v>1061.1300000000001</v>
      </c>
      <c r="D197" s="85">
        <f>'E+ PSUI Customer Load'!D197+'PSUI Customer Gen'!D197</f>
        <v>1066</v>
      </c>
      <c r="E197" s="85">
        <f>'E+ PSUI Customer Load'!E197+'PSUI Customer Gen'!E197</f>
        <v>1077.6199999999999</v>
      </c>
      <c r="F197" s="85">
        <f>'E+ PSUI Customer Load'!F197+'PSUI Customer Gen'!F197</f>
        <v>1113.6300000000001</v>
      </c>
      <c r="G197" s="85">
        <f>'E+ PSUI Customer Load'!G197+'PSUI Customer Gen'!G197</f>
        <v>1119.93</v>
      </c>
      <c r="H197" s="85">
        <f>'E+ PSUI Customer Load'!H197+'PSUI Customer Gen'!H197</f>
        <v>1147.8599999999999</v>
      </c>
      <c r="I197" s="85">
        <f>'E+ PSUI Customer Load'!I197+'PSUI Customer Gen'!I197</f>
        <v>1255.3499999999999</v>
      </c>
      <c r="J197" s="85">
        <f>'E+ PSUI Customer Load'!J197+'PSUI Customer Gen'!J197</f>
        <v>1283.8699999999999</v>
      </c>
      <c r="K197" s="85">
        <f>'E+ PSUI Customer Load'!K197+'PSUI Customer Gen'!K197</f>
        <v>1312.47</v>
      </c>
      <c r="L197" s="85">
        <f>'E+ PSUI Customer Load'!L197+'PSUI Customer Gen'!L197</f>
        <v>1553.06</v>
      </c>
      <c r="M197" s="85">
        <f>'E+ PSUI Customer Load'!M197+'PSUI Customer Gen'!M197</f>
        <v>1548.12</v>
      </c>
      <c r="N197" s="85">
        <f>'E+ PSUI Customer Load'!N197+'PSUI Customer Gen'!N197</f>
        <v>1557.96</v>
      </c>
      <c r="O197" s="85">
        <f>'E+ PSUI Customer Load'!O197+'PSUI Customer Gen'!O197</f>
        <v>1549.14</v>
      </c>
      <c r="P197" s="85">
        <f>'E+ PSUI Customer Load'!P197+'PSUI Customer Gen'!P197</f>
        <v>1548.58</v>
      </c>
      <c r="Q197" s="85">
        <f>'E+ PSUI Customer Load'!Q197+'PSUI Customer Gen'!Q197</f>
        <v>1552.29</v>
      </c>
      <c r="R197" s="85">
        <f>'E+ PSUI Customer Load'!R197+'PSUI Customer Gen'!R197</f>
        <v>1501.68</v>
      </c>
      <c r="S197" s="85">
        <f>'E+ PSUI Customer Load'!S197+'PSUI Customer Gen'!S197</f>
        <v>1451</v>
      </c>
      <c r="T197" s="85">
        <f>'E+ PSUI Customer Load'!T197+'PSUI Customer Gen'!T197</f>
        <v>1410.78</v>
      </c>
      <c r="U197" s="85">
        <f>'E+ PSUI Customer Load'!U197+'PSUI Customer Gen'!U197</f>
        <v>1365.95</v>
      </c>
      <c r="V197" s="85">
        <f>'E+ PSUI Customer Load'!V197+'PSUI Customer Gen'!V197</f>
        <v>1301.1600000000001</v>
      </c>
      <c r="W197" s="85">
        <f>'E+ PSUI Customer Load'!W197+'PSUI Customer Gen'!W197</f>
        <v>1271.9000000000001</v>
      </c>
      <c r="X197" s="85">
        <f>'E+ PSUI Customer Load'!X197+'PSUI Customer Gen'!X197</f>
        <v>1237.1099999999999</v>
      </c>
      <c r="Y197" s="85">
        <f>'E+ PSUI Customer Load'!Y197+'PSUI Customer Gen'!Y197</f>
        <v>1198.23</v>
      </c>
      <c r="Z197" s="85">
        <f>'E+ PSUI Customer Load'!Z197+'PSUI Customer Gen'!Z197</f>
        <v>1071.3900000000001</v>
      </c>
      <c r="AA197" s="93">
        <f t="shared" si="39"/>
        <v>1557.96</v>
      </c>
      <c r="AB197" s="84">
        <f t="shared" si="40"/>
        <v>2021</v>
      </c>
      <c r="AC197" s="83">
        <f t="shared" si="41"/>
        <v>5</v>
      </c>
      <c r="AD197" s="83" t="str">
        <f t="shared" si="42"/>
        <v/>
      </c>
      <c r="AE197" s="83" t="str">
        <f t="shared" si="43"/>
        <v/>
      </c>
      <c r="AF197" s="81">
        <f t="shared" si="44"/>
        <v>1557.96</v>
      </c>
      <c r="AG197" s="82" t="str">
        <f t="shared" si="45"/>
        <v>12:00</v>
      </c>
      <c r="AH197" s="81">
        <f t="shared" si="46"/>
        <v>33114.17</v>
      </c>
      <c r="AI197" s="80" t="str">
        <f t="shared" si="47"/>
        <v/>
      </c>
      <c r="AJ197" s="80" t="str">
        <f t="shared" si="48"/>
        <v/>
      </c>
      <c r="AK197" s="80" t="str">
        <f t="shared" si="49"/>
        <v/>
      </c>
      <c r="AL197" s="79" t="str">
        <f t="shared" si="50"/>
        <v/>
      </c>
      <c r="AM197" s="78" t="str">
        <f t="shared" si="51"/>
        <v/>
      </c>
    </row>
    <row r="198" spans="2:39" ht="13.5" thickBot="1">
      <c r="B198" s="86">
        <v>44330</v>
      </c>
      <c r="C198" s="85">
        <f>'E+ PSUI Customer Load'!C198+'PSUI Customer Gen'!C198</f>
        <v>1062.04</v>
      </c>
      <c r="D198" s="85">
        <f>'E+ PSUI Customer Load'!D198+'PSUI Customer Gen'!D198</f>
        <v>1068.1300000000001</v>
      </c>
      <c r="E198" s="85">
        <f>'E+ PSUI Customer Load'!E198+'PSUI Customer Gen'!E198</f>
        <v>1072.1600000000001</v>
      </c>
      <c r="F198" s="85">
        <f>'E+ PSUI Customer Load'!F198+'PSUI Customer Gen'!F198</f>
        <v>1103.3399999999999</v>
      </c>
      <c r="G198" s="85">
        <f>'E+ PSUI Customer Load'!G198+'PSUI Customer Gen'!G198</f>
        <v>1120.77</v>
      </c>
      <c r="H198" s="85">
        <f>'E+ PSUI Customer Load'!H198+'PSUI Customer Gen'!H198</f>
        <v>1160.25</v>
      </c>
      <c r="I198" s="85">
        <f>'E+ PSUI Customer Load'!I198+'PSUI Customer Gen'!I198</f>
        <v>1244.8499999999999</v>
      </c>
      <c r="J198" s="85">
        <f>'E+ PSUI Customer Load'!J198+'PSUI Customer Gen'!J198</f>
        <v>1289.93</v>
      </c>
      <c r="K198" s="85">
        <f>'E+ PSUI Customer Load'!K198+'PSUI Customer Gen'!K198</f>
        <v>1488.38</v>
      </c>
      <c r="L198" s="85">
        <f>'E+ PSUI Customer Load'!L198+'PSUI Customer Gen'!L198</f>
        <v>1555.78</v>
      </c>
      <c r="M198" s="85">
        <f>'E+ PSUI Customer Load'!M198+'PSUI Customer Gen'!M198</f>
        <v>1578.71</v>
      </c>
      <c r="N198" s="85">
        <f>'E+ PSUI Customer Load'!N198+'PSUI Customer Gen'!N198</f>
        <v>1545.15</v>
      </c>
      <c r="O198" s="85">
        <f>'E+ PSUI Customer Load'!O198+'PSUI Customer Gen'!O198</f>
        <v>1546.06</v>
      </c>
      <c r="P198" s="85">
        <f>'E+ PSUI Customer Load'!P198+'PSUI Customer Gen'!P198</f>
        <v>1540.42</v>
      </c>
      <c r="Q198" s="85">
        <f>'E+ PSUI Customer Load'!Q198+'PSUI Customer Gen'!Q198</f>
        <v>1520.58</v>
      </c>
      <c r="R198" s="85">
        <f>'E+ PSUI Customer Load'!R198+'PSUI Customer Gen'!R198</f>
        <v>1471.75</v>
      </c>
      <c r="S198" s="85">
        <f>'E+ PSUI Customer Load'!S198+'PSUI Customer Gen'!S198</f>
        <v>1427.96</v>
      </c>
      <c r="T198" s="85">
        <f>'E+ PSUI Customer Load'!T198+'PSUI Customer Gen'!T198</f>
        <v>1373.36</v>
      </c>
      <c r="U198" s="85">
        <f>'E+ PSUI Customer Load'!U198+'PSUI Customer Gen'!U198</f>
        <v>1314.53</v>
      </c>
      <c r="V198" s="85">
        <f>'E+ PSUI Customer Load'!V198+'PSUI Customer Gen'!V198</f>
        <v>1205.79</v>
      </c>
      <c r="W198" s="85">
        <f>'E+ PSUI Customer Load'!W198+'PSUI Customer Gen'!W198</f>
        <v>1212.01</v>
      </c>
      <c r="X198" s="85">
        <f>'E+ PSUI Customer Load'!X198+'PSUI Customer Gen'!X198</f>
        <v>1216.67</v>
      </c>
      <c r="Y198" s="85">
        <f>'E+ PSUI Customer Load'!Y198+'PSUI Customer Gen'!Y198</f>
        <v>1100.8900000000001</v>
      </c>
      <c r="Z198" s="85">
        <f>'E+ PSUI Customer Load'!Z198+'PSUI Customer Gen'!Z198</f>
        <v>1041.67</v>
      </c>
      <c r="AA198" s="93">
        <f t="shared" si="39"/>
        <v>1578.71</v>
      </c>
      <c r="AB198" s="84">
        <f t="shared" si="40"/>
        <v>2021</v>
      </c>
      <c r="AC198" s="83">
        <f t="shared" si="41"/>
        <v>5</v>
      </c>
      <c r="AD198" s="83" t="str">
        <f t="shared" si="42"/>
        <v/>
      </c>
      <c r="AE198" s="83" t="str">
        <f t="shared" si="43"/>
        <v/>
      </c>
      <c r="AF198" s="81">
        <f t="shared" si="44"/>
        <v>1578.71</v>
      </c>
      <c r="AG198" s="82" t="str">
        <f t="shared" si="45"/>
        <v>11:00</v>
      </c>
      <c r="AH198" s="81">
        <f t="shared" si="46"/>
        <v>32839.89</v>
      </c>
      <c r="AI198" s="80" t="str">
        <f t="shared" si="47"/>
        <v/>
      </c>
      <c r="AJ198" s="80" t="str">
        <f t="shared" si="48"/>
        <v/>
      </c>
      <c r="AK198" s="80" t="str">
        <f t="shared" si="49"/>
        <v/>
      </c>
      <c r="AL198" s="79" t="str">
        <f t="shared" si="50"/>
        <v/>
      </c>
      <c r="AM198" s="78" t="str">
        <f t="shared" si="51"/>
        <v/>
      </c>
    </row>
    <row r="199" spans="2:39" ht="13.5" thickBot="1">
      <c r="B199" s="86">
        <v>44331</v>
      </c>
      <c r="C199" s="85">
        <f>'E+ PSUI Customer Load'!C199+'PSUI Customer Gen'!C199</f>
        <v>1037.68</v>
      </c>
      <c r="D199" s="85">
        <f>'E+ PSUI Customer Load'!D199+'PSUI Customer Gen'!D199</f>
        <v>1035.58</v>
      </c>
      <c r="E199" s="85">
        <f>'E+ PSUI Customer Load'!E199+'PSUI Customer Gen'!E199</f>
        <v>1028.3399999999999</v>
      </c>
      <c r="F199" s="85">
        <f>'E+ PSUI Customer Load'!F199+'PSUI Customer Gen'!F199</f>
        <v>1041.81</v>
      </c>
      <c r="G199" s="85">
        <f>'E+ PSUI Customer Load'!G199+'PSUI Customer Gen'!G199</f>
        <v>1065.68</v>
      </c>
      <c r="H199" s="85">
        <f>'E+ PSUI Customer Load'!H199+'PSUI Customer Gen'!H199</f>
        <v>1112.3</v>
      </c>
      <c r="I199" s="85">
        <f>'E+ PSUI Customer Load'!I199+'PSUI Customer Gen'!I199</f>
        <v>1153.5</v>
      </c>
      <c r="J199" s="85">
        <f>'E+ PSUI Customer Load'!J199+'PSUI Customer Gen'!J199</f>
        <v>1246.25</v>
      </c>
      <c r="K199" s="85">
        <f>'E+ PSUI Customer Load'!K199+'PSUI Customer Gen'!K199</f>
        <v>1347.47</v>
      </c>
      <c r="L199" s="85">
        <f>'E+ PSUI Customer Load'!L199+'PSUI Customer Gen'!L199</f>
        <v>1414.14</v>
      </c>
      <c r="M199" s="85">
        <f>'E+ PSUI Customer Load'!M199+'PSUI Customer Gen'!M199</f>
        <v>1414.42</v>
      </c>
      <c r="N199" s="85">
        <f>'E+ PSUI Customer Load'!N199+'PSUI Customer Gen'!N199</f>
        <v>1384.01</v>
      </c>
      <c r="O199" s="85">
        <f>'E+ PSUI Customer Load'!O199+'PSUI Customer Gen'!O199</f>
        <v>1403.4</v>
      </c>
      <c r="P199" s="85">
        <f>'E+ PSUI Customer Load'!P199+'PSUI Customer Gen'!P199</f>
        <v>1364.62</v>
      </c>
      <c r="Q199" s="85">
        <f>'E+ PSUI Customer Load'!Q199+'PSUI Customer Gen'!Q199</f>
        <v>1365.88</v>
      </c>
      <c r="R199" s="85">
        <f>'E+ PSUI Customer Load'!R199+'PSUI Customer Gen'!R199</f>
        <v>1363.43</v>
      </c>
      <c r="S199" s="85">
        <f>'E+ PSUI Customer Load'!S199+'PSUI Customer Gen'!S199</f>
        <v>1318.17</v>
      </c>
      <c r="T199" s="85">
        <f>'E+ PSUI Customer Load'!T199+'PSUI Customer Gen'!T199</f>
        <v>1319.32</v>
      </c>
      <c r="U199" s="85">
        <f>'E+ PSUI Customer Load'!U199+'PSUI Customer Gen'!U199</f>
        <v>1290.24</v>
      </c>
      <c r="V199" s="85">
        <f>'E+ PSUI Customer Load'!V199+'PSUI Customer Gen'!V199</f>
        <v>1272.42</v>
      </c>
      <c r="W199" s="85">
        <f>'E+ PSUI Customer Load'!W199+'PSUI Customer Gen'!W199</f>
        <v>1270.99</v>
      </c>
      <c r="X199" s="85">
        <f>'E+ PSUI Customer Load'!X199+'PSUI Customer Gen'!X199</f>
        <v>1242.71</v>
      </c>
      <c r="Y199" s="85">
        <f>'E+ PSUI Customer Load'!Y199+'PSUI Customer Gen'!Y199</f>
        <v>1227.03</v>
      </c>
      <c r="Z199" s="85">
        <f>'E+ PSUI Customer Load'!Z199+'PSUI Customer Gen'!Z199</f>
        <v>1193.29</v>
      </c>
      <c r="AA199" s="93">
        <f t="shared" si="39"/>
        <v>1414.42</v>
      </c>
      <c r="AB199" s="84">
        <f t="shared" si="40"/>
        <v>2021</v>
      </c>
      <c r="AC199" s="83">
        <f t="shared" si="41"/>
        <v>5</v>
      </c>
      <c r="AD199" s="83" t="str">
        <f t="shared" si="42"/>
        <v/>
      </c>
      <c r="AE199" s="83" t="str">
        <f t="shared" si="43"/>
        <v/>
      </c>
      <c r="AF199" s="81">
        <f t="shared" si="44"/>
        <v>1414.42</v>
      </c>
      <c r="AG199" s="82" t="str">
        <f t="shared" si="45"/>
        <v>11:00</v>
      </c>
      <c r="AH199" s="81">
        <f t="shared" si="46"/>
        <v>31327.100000000006</v>
      </c>
      <c r="AI199" s="80" t="str">
        <f t="shared" si="47"/>
        <v/>
      </c>
      <c r="AJ199" s="80" t="str">
        <f t="shared" si="48"/>
        <v/>
      </c>
      <c r="AK199" s="80" t="str">
        <f t="shared" si="49"/>
        <v/>
      </c>
      <c r="AL199" s="79" t="str">
        <f t="shared" si="50"/>
        <v/>
      </c>
      <c r="AM199" s="78" t="str">
        <f t="shared" si="51"/>
        <v/>
      </c>
    </row>
    <row r="200" spans="2:39" ht="13.5" thickBot="1">
      <c r="B200" s="86">
        <v>44332</v>
      </c>
      <c r="C200" s="85">
        <f>'E+ PSUI Customer Load'!C200+'PSUI Customer Gen'!C200</f>
        <v>1183.67</v>
      </c>
      <c r="D200" s="85">
        <f>'E+ PSUI Customer Load'!D200+'PSUI Customer Gen'!D200</f>
        <v>1055.25</v>
      </c>
      <c r="E200" s="85">
        <f>'E+ PSUI Customer Load'!E200+'PSUI Customer Gen'!E200</f>
        <v>1044.6099999999999</v>
      </c>
      <c r="F200" s="85">
        <f>'E+ PSUI Customer Load'!F200+'PSUI Customer Gen'!F200</f>
        <v>1046.29</v>
      </c>
      <c r="G200" s="85">
        <f>'E+ PSUI Customer Load'!G200+'PSUI Customer Gen'!G200</f>
        <v>1045.17</v>
      </c>
      <c r="H200" s="85">
        <f>'E+ PSUI Customer Load'!H200+'PSUI Customer Gen'!H200</f>
        <v>1069.3900000000001</v>
      </c>
      <c r="I200" s="85">
        <f>'E+ PSUI Customer Load'!I200+'PSUI Customer Gen'!I200</f>
        <v>1151.08</v>
      </c>
      <c r="J200" s="85">
        <f>'E+ PSUI Customer Load'!J200+'PSUI Customer Gen'!J200</f>
        <v>1304.49</v>
      </c>
      <c r="K200" s="85">
        <f>'E+ PSUI Customer Load'!K200+'PSUI Customer Gen'!K200</f>
        <v>1346.1</v>
      </c>
      <c r="L200" s="85">
        <f>'E+ PSUI Customer Load'!L200+'PSUI Customer Gen'!L200</f>
        <v>1411.31</v>
      </c>
      <c r="M200" s="85">
        <f>'E+ PSUI Customer Load'!M200+'PSUI Customer Gen'!M200</f>
        <v>1397.97</v>
      </c>
      <c r="N200" s="85">
        <f>'E+ PSUI Customer Load'!N200+'PSUI Customer Gen'!N200</f>
        <v>1407.42</v>
      </c>
      <c r="O200" s="85">
        <f>'E+ PSUI Customer Load'!O200+'PSUI Customer Gen'!O200</f>
        <v>1401.68</v>
      </c>
      <c r="P200" s="85">
        <f>'E+ PSUI Customer Load'!P200+'PSUI Customer Gen'!P200</f>
        <v>1370.18</v>
      </c>
      <c r="Q200" s="85">
        <f>'E+ PSUI Customer Load'!Q200+'PSUI Customer Gen'!Q200</f>
        <v>1372.04</v>
      </c>
      <c r="R200" s="85">
        <f>'E+ PSUI Customer Load'!R200+'PSUI Customer Gen'!R200</f>
        <v>1360.24</v>
      </c>
      <c r="S200" s="85">
        <f>'E+ PSUI Customer Load'!S200+'PSUI Customer Gen'!S200</f>
        <v>1330.77</v>
      </c>
      <c r="T200" s="85">
        <f>'E+ PSUI Customer Load'!T200+'PSUI Customer Gen'!T200</f>
        <v>1330.63</v>
      </c>
      <c r="U200" s="85">
        <f>'E+ PSUI Customer Load'!U200+'PSUI Customer Gen'!U200</f>
        <v>1298.71</v>
      </c>
      <c r="V200" s="85">
        <f>'E+ PSUI Customer Load'!V200+'PSUI Customer Gen'!V200</f>
        <v>1275.44</v>
      </c>
      <c r="W200" s="85">
        <f>'E+ PSUI Customer Load'!W200+'PSUI Customer Gen'!W200</f>
        <v>1278.27</v>
      </c>
      <c r="X200" s="85">
        <f>'E+ PSUI Customer Load'!X200+'PSUI Customer Gen'!X200</f>
        <v>1235.22</v>
      </c>
      <c r="Y200" s="85">
        <f>'E+ PSUI Customer Load'!Y200+'PSUI Customer Gen'!Y200</f>
        <v>1207.1500000000001</v>
      </c>
      <c r="Z200" s="85">
        <f>'E+ PSUI Customer Load'!Z200+'PSUI Customer Gen'!Z200</f>
        <v>1129.24</v>
      </c>
      <c r="AA200" s="93">
        <f t="shared" si="39"/>
        <v>1411.31</v>
      </c>
      <c r="AB200" s="84">
        <f t="shared" si="40"/>
        <v>2021</v>
      </c>
      <c r="AC200" s="83">
        <f t="shared" si="41"/>
        <v>5</v>
      </c>
      <c r="AD200" s="83" t="str">
        <f t="shared" si="42"/>
        <v/>
      </c>
      <c r="AE200" s="83" t="str">
        <f t="shared" si="43"/>
        <v/>
      </c>
      <c r="AF200" s="81">
        <f t="shared" si="44"/>
        <v>1411.31</v>
      </c>
      <c r="AG200" s="82" t="str">
        <f t="shared" si="45"/>
        <v>10:00</v>
      </c>
      <c r="AH200" s="81">
        <f t="shared" si="46"/>
        <v>31463.630000000008</v>
      </c>
      <c r="AI200" s="80" t="str">
        <f t="shared" si="47"/>
        <v/>
      </c>
      <c r="AJ200" s="80" t="str">
        <f t="shared" si="48"/>
        <v/>
      </c>
      <c r="AK200" s="80" t="str">
        <f t="shared" si="49"/>
        <v/>
      </c>
      <c r="AL200" s="79" t="str">
        <f t="shared" si="50"/>
        <v/>
      </c>
      <c r="AM200" s="78" t="str">
        <f t="shared" si="51"/>
        <v/>
      </c>
    </row>
    <row r="201" spans="2:39" ht="13.5" thickBot="1">
      <c r="B201" s="86">
        <v>44333</v>
      </c>
      <c r="C201" s="85">
        <f>'E+ PSUI Customer Load'!C201+'PSUI Customer Gen'!C201</f>
        <v>1048.8800000000001</v>
      </c>
      <c r="D201" s="85">
        <f>'E+ PSUI Customer Load'!D201+'PSUI Customer Gen'!D201</f>
        <v>1048.67</v>
      </c>
      <c r="E201" s="85">
        <f>'E+ PSUI Customer Load'!E201+'PSUI Customer Gen'!E201</f>
        <v>1064.1400000000001</v>
      </c>
      <c r="F201" s="85">
        <f>'E+ PSUI Customer Load'!F201+'PSUI Customer Gen'!F201</f>
        <v>1100.93</v>
      </c>
      <c r="G201" s="85">
        <f>'E+ PSUI Customer Load'!G201+'PSUI Customer Gen'!G201</f>
        <v>1106.95</v>
      </c>
      <c r="H201" s="85">
        <f>'E+ PSUI Customer Load'!H201+'PSUI Customer Gen'!H201</f>
        <v>1149.3699999999999</v>
      </c>
      <c r="I201" s="85">
        <f>'E+ PSUI Customer Load'!I201+'PSUI Customer Gen'!I201</f>
        <v>1249.92</v>
      </c>
      <c r="J201" s="85">
        <f>'E+ PSUI Customer Load'!J201+'PSUI Customer Gen'!J201</f>
        <v>1347.99</v>
      </c>
      <c r="K201" s="85">
        <f>'E+ PSUI Customer Load'!K201+'PSUI Customer Gen'!K201</f>
        <v>1498.98</v>
      </c>
      <c r="L201" s="85">
        <f>'E+ PSUI Customer Load'!L201+'PSUI Customer Gen'!L201</f>
        <v>1579.69</v>
      </c>
      <c r="M201" s="85">
        <f>'E+ PSUI Customer Load'!M201+'PSUI Customer Gen'!M201</f>
        <v>1589.39</v>
      </c>
      <c r="N201" s="85">
        <f>'E+ PSUI Customer Load'!N201+'PSUI Customer Gen'!N201</f>
        <v>1565.1</v>
      </c>
      <c r="O201" s="85">
        <f>'E+ PSUI Customer Load'!O201+'PSUI Customer Gen'!O201</f>
        <v>1567.13</v>
      </c>
      <c r="P201" s="85">
        <f>'E+ PSUI Customer Load'!P201+'PSUI Customer Gen'!P201</f>
        <v>1585.01</v>
      </c>
      <c r="Q201" s="85">
        <f>'E+ PSUI Customer Load'!Q201+'PSUI Customer Gen'!Q201</f>
        <v>1578.19</v>
      </c>
      <c r="R201" s="85">
        <f>'E+ PSUI Customer Load'!R201+'PSUI Customer Gen'!R201</f>
        <v>1521.24</v>
      </c>
      <c r="S201" s="85">
        <f>'E+ PSUI Customer Load'!S201+'PSUI Customer Gen'!S201</f>
        <v>1488.31</v>
      </c>
      <c r="T201" s="85">
        <f>'E+ PSUI Customer Load'!T201+'PSUI Customer Gen'!T201</f>
        <v>1437.35</v>
      </c>
      <c r="U201" s="85">
        <f>'E+ PSUI Customer Load'!U201+'PSUI Customer Gen'!U201</f>
        <v>1408.61</v>
      </c>
      <c r="V201" s="85">
        <f>'E+ PSUI Customer Load'!V201+'PSUI Customer Gen'!V201</f>
        <v>1367.42</v>
      </c>
      <c r="W201" s="85">
        <f>'E+ PSUI Customer Load'!W201+'PSUI Customer Gen'!W201</f>
        <v>1369.62</v>
      </c>
      <c r="X201" s="85">
        <f>'E+ PSUI Customer Load'!X201+'PSUI Customer Gen'!X201</f>
        <v>1343.55</v>
      </c>
      <c r="Y201" s="85">
        <f>'E+ PSUI Customer Load'!Y201+'PSUI Customer Gen'!Y201</f>
        <v>1308.93</v>
      </c>
      <c r="Z201" s="85">
        <f>'E+ PSUI Customer Load'!Z201+'PSUI Customer Gen'!Z201</f>
        <v>1295.04</v>
      </c>
      <c r="AA201" s="93">
        <f t="shared" si="39"/>
        <v>1589.39</v>
      </c>
      <c r="AB201" s="84">
        <f t="shared" si="40"/>
        <v>2021</v>
      </c>
      <c r="AC201" s="83">
        <f t="shared" si="41"/>
        <v>5</v>
      </c>
      <c r="AD201" s="83" t="str">
        <f t="shared" si="42"/>
        <v/>
      </c>
      <c r="AE201" s="83" t="str">
        <f t="shared" si="43"/>
        <v/>
      </c>
      <c r="AF201" s="81">
        <f t="shared" si="44"/>
        <v>1589.39</v>
      </c>
      <c r="AG201" s="82" t="str">
        <f t="shared" si="45"/>
        <v>11:00</v>
      </c>
      <c r="AH201" s="81">
        <f t="shared" si="46"/>
        <v>34209.799999999996</v>
      </c>
      <c r="AI201" s="80" t="str">
        <f t="shared" si="47"/>
        <v/>
      </c>
      <c r="AJ201" s="80" t="str">
        <f t="shared" si="48"/>
        <v/>
      </c>
      <c r="AK201" s="80" t="str">
        <f t="shared" si="49"/>
        <v/>
      </c>
      <c r="AL201" s="79" t="str">
        <f t="shared" si="50"/>
        <v/>
      </c>
      <c r="AM201" s="78" t="str">
        <f t="shared" si="51"/>
        <v/>
      </c>
    </row>
    <row r="202" spans="2:39" ht="13.5" thickBot="1">
      <c r="B202" s="86">
        <v>44334</v>
      </c>
      <c r="C202" s="85">
        <f>'E+ PSUI Customer Load'!C202+'PSUI Customer Gen'!C202</f>
        <v>1274.6300000000001</v>
      </c>
      <c r="D202" s="85">
        <f>'E+ PSUI Customer Load'!D202+'PSUI Customer Gen'!D202</f>
        <v>1213.98</v>
      </c>
      <c r="E202" s="85">
        <f>'E+ PSUI Customer Load'!E202+'PSUI Customer Gen'!E202</f>
        <v>1131.97</v>
      </c>
      <c r="F202" s="85">
        <f>'E+ PSUI Customer Load'!F202+'PSUI Customer Gen'!F202</f>
        <v>1107.51</v>
      </c>
      <c r="G202" s="85">
        <f>'E+ PSUI Customer Load'!G202+'PSUI Customer Gen'!G202</f>
        <v>1114.1600000000001</v>
      </c>
      <c r="H202" s="85">
        <f>'E+ PSUI Customer Load'!H202+'PSUI Customer Gen'!H202</f>
        <v>1152.48</v>
      </c>
      <c r="I202" s="85">
        <f>'E+ PSUI Customer Load'!I202+'PSUI Customer Gen'!I202</f>
        <v>1333.75</v>
      </c>
      <c r="J202" s="85">
        <f>'E+ PSUI Customer Load'!J202+'PSUI Customer Gen'!J202</f>
        <v>1473.18</v>
      </c>
      <c r="K202" s="85">
        <f>'E+ PSUI Customer Load'!K202+'PSUI Customer Gen'!K202</f>
        <v>1552.99</v>
      </c>
      <c r="L202" s="85">
        <f>'E+ PSUI Customer Load'!L202+'PSUI Customer Gen'!L202</f>
        <v>1620.5</v>
      </c>
      <c r="M202" s="85">
        <f>'E+ PSUI Customer Load'!M202+'PSUI Customer Gen'!M202</f>
        <v>1636.6</v>
      </c>
      <c r="N202" s="85">
        <f>'E+ PSUI Customer Load'!N202+'PSUI Customer Gen'!N202</f>
        <v>1631.88</v>
      </c>
      <c r="O202" s="85">
        <f>'E+ PSUI Customer Load'!O202+'PSUI Customer Gen'!O202</f>
        <v>1655.05</v>
      </c>
      <c r="P202" s="85">
        <f>'E+ PSUI Customer Load'!P202+'PSUI Customer Gen'!P202</f>
        <v>1627.61</v>
      </c>
      <c r="Q202" s="85">
        <f>'E+ PSUI Customer Load'!Q202+'PSUI Customer Gen'!Q202</f>
        <v>1659.39</v>
      </c>
      <c r="R202" s="85">
        <f>'E+ PSUI Customer Load'!R202+'PSUI Customer Gen'!R202</f>
        <v>1609.05</v>
      </c>
      <c r="S202" s="85">
        <f>'E+ PSUI Customer Load'!S202+'PSUI Customer Gen'!S202</f>
        <v>1543.5</v>
      </c>
      <c r="T202" s="85">
        <f>'E+ PSUI Customer Load'!T202+'PSUI Customer Gen'!T202</f>
        <v>1504.09</v>
      </c>
      <c r="U202" s="85">
        <f>'E+ PSUI Customer Load'!U202+'PSUI Customer Gen'!U202</f>
        <v>1449.21</v>
      </c>
      <c r="V202" s="85">
        <f>'E+ PSUI Customer Load'!V202+'PSUI Customer Gen'!V202</f>
        <v>1400.77</v>
      </c>
      <c r="W202" s="85">
        <f>'E+ PSUI Customer Load'!W202+'PSUI Customer Gen'!W202</f>
        <v>1385.2</v>
      </c>
      <c r="X202" s="85">
        <f>'E+ PSUI Customer Load'!X202+'PSUI Customer Gen'!X202</f>
        <v>1355.3</v>
      </c>
      <c r="Y202" s="85">
        <f>'E+ PSUI Customer Load'!Y202+'PSUI Customer Gen'!Y202</f>
        <v>1320.06</v>
      </c>
      <c r="Z202" s="85">
        <f>'E+ PSUI Customer Load'!Z202+'PSUI Customer Gen'!Z202</f>
        <v>1306.5899999999999</v>
      </c>
      <c r="AA202" s="93">
        <f t="shared" si="39"/>
        <v>1659.39</v>
      </c>
      <c r="AB202" s="84">
        <f t="shared" si="40"/>
        <v>2021</v>
      </c>
      <c r="AC202" s="83">
        <f t="shared" si="41"/>
        <v>5</v>
      </c>
      <c r="AD202" s="83" t="str">
        <f t="shared" si="42"/>
        <v/>
      </c>
      <c r="AE202" s="83" t="str">
        <f t="shared" si="43"/>
        <v/>
      </c>
      <c r="AF202" s="81">
        <f t="shared" si="44"/>
        <v>1659.39</v>
      </c>
      <c r="AG202" s="82" t="str">
        <f t="shared" si="45"/>
        <v>15:00</v>
      </c>
      <c r="AH202" s="81">
        <f t="shared" si="46"/>
        <v>35718.839999999997</v>
      </c>
      <c r="AI202" s="80" t="str">
        <f t="shared" si="47"/>
        <v/>
      </c>
      <c r="AJ202" s="80" t="str">
        <f t="shared" si="48"/>
        <v/>
      </c>
      <c r="AK202" s="80" t="str">
        <f t="shared" si="49"/>
        <v/>
      </c>
      <c r="AL202" s="79" t="str">
        <f t="shared" si="50"/>
        <v/>
      </c>
      <c r="AM202" s="78" t="str">
        <f t="shared" si="51"/>
        <v/>
      </c>
    </row>
    <row r="203" spans="2:39" ht="13.5" thickBot="1">
      <c r="B203" s="86">
        <v>44335</v>
      </c>
      <c r="C203" s="85">
        <f>'E+ PSUI Customer Load'!C203+'PSUI Customer Gen'!C203</f>
        <v>1292.4100000000001</v>
      </c>
      <c r="D203" s="85">
        <f>'E+ PSUI Customer Load'!D203+'PSUI Customer Gen'!D203</f>
        <v>1279.46</v>
      </c>
      <c r="E203" s="85">
        <f>'E+ PSUI Customer Load'!E203+'PSUI Customer Gen'!E203</f>
        <v>1274.98</v>
      </c>
      <c r="F203" s="85">
        <f>'E+ PSUI Customer Load'!F203+'PSUI Customer Gen'!F203</f>
        <v>1210.3</v>
      </c>
      <c r="G203" s="85">
        <f>'E+ PSUI Customer Load'!G203+'PSUI Customer Gen'!G203</f>
        <v>1144.57</v>
      </c>
      <c r="H203" s="85">
        <f>'E+ PSUI Customer Load'!H203+'PSUI Customer Gen'!H203</f>
        <v>1175.8599999999999</v>
      </c>
      <c r="I203" s="85">
        <f>'E+ PSUI Customer Load'!I203+'PSUI Customer Gen'!I203</f>
        <v>1392.51</v>
      </c>
      <c r="J203" s="85">
        <f>'E+ PSUI Customer Load'!J203+'PSUI Customer Gen'!J203</f>
        <v>1572.48</v>
      </c>
      <c r="K203" s="85">
        <f>'E+ PSUI Customer Load'!K203+'PSUI Customer Gen'!K203</f>
        <v>1631.95</v>
      </c>
      <c r="L203" s="85">
        <f>'E+ PSUI Customer Load'!L203+'PSUI Customer Gen'!L203</f>
        <v>1637.13</v>
      </c>
      <c r="M203" s="85">
        <f>'E+ PSUI Customer Load'!M203+'PSUI Customer Gen'!M203</f>
        <v>1647.2</v>
      </c>
      <c r="N203" s="85">
        <f>'E+ PSUI Customer Load'!N203+'PSUI Customer Gen'!N203</f>
        <v>1643.56</v>
      </c>
      <c r="O203" s="85">
        <f>'E+ PSUI Customer Load'!O203+'PSUI Customer Gen'!O203</f>
        <v>1669.78</v>
      </c>
      <c r="P203" s="85">
        <f>'E+ PSUI Customer Load'!P203+'PSUI Customer Gen'!P203</f>
        <v>1752.97</v>
      </c>
      <c r="Q203" s="85">
        <f>'E+ PSUI Customer Load'!Q203+'PSUI Customer Gen'!Q203</f>
        <v>1915.1</v>
      </c>
      <c r="R203" s="85">
        <f>'E+ PSUI Customer Load'!R203+'PSUI Customer Gen'!R203</f>
        <v>1812.27</v>
      </c>
      <c r="S203" s="85">
        <f>'E+ PSUI Customer Load'!S203+'PSUI Customer Gen'!S203</f>
        <v>1735.97</v>
      </c>
      <c r="T203" s="85">
        <f>'E+ PSUI Customer Load'!T203+'PSUI Customer Gen'!T203</f>
        <v>1705.27</v>
      </c>
      <c r="U203" s="85">
        <f>'E+ PSUI Customer Load'!U203+'PSUI Customer Gen'!U203</f>
        <v>1655.85</v>
      </c>
      <c r="V203" s="85">
        <f>'E+ PSUI Customer Load'!V203+'PSUI Customer Gen'!V203</f>
        <v>1576.68</v>
      </c>
      <c r="W203" s="85">
        <f>'E+ PSUI Customer Load'!W203+'PSUI Customer Gen'!W203</f>
        <v>1567.34</v>
      </c>
      <c r="X203" s="85">
        <f>'E+ PSUI Customer Load'!X203+'PSUI Customer Gen'!X203</f>
        <v>1515.47</v>
      </c>
      <c r="Y203" s="85">
        <f>'E+ PSUI Customer Load'!Y203+'PSUI Customer Gen'!Y203</f>
        <v>1377.78</v>
      </c>
      <c r="Z203" s="85">
        <f>'E+ PSUI Customer Load'!Z203+'PSUI Customer Gen'!Z203</f>
        <v>1476.51</v>
      </c>
      <c r="AA203" s="93">
        <f t="shared" si="39"/>
        <v>1915.1</v>
      </c>
      <c r="AB203" s="84">
        <f t="shared" si="40"/>
        <v>2021</v>
      </c>
      <c r="AC203" s="83">
        <f t="shared" si="41"/>
        <v>5</v>
      </c>
      <c r="AD203" s="83" t="str">
        <f t="shared" si="42"/>
        <v/>
      </c>
      <c r="AE203" s="83" t="str">
        <f t="shared" si="43"/>
        <v/>
      </c>
      <c r="AF203" s="81">
        <f t="shared" si="44"/>
        <v>1915.1</v>
      </c>
      <c r="AG203" s="82" t="str">
        <f t="shared" si="45"/>
        <v>15:00</v>
      </c>
      <c r="AH203" s="81">
        <f t="shared" si="46"/>
        <v>38578.5</v>
      </c>
      <c r="AI203" s="80" t="str">
        <f t="shared" si="47"/>
        <v/>
      </c>
      <c r="AJ203" s="80" t="str">
        <f t="shared" si="48"/>
        <v/>
      </c>
      <c r="AK203" s="80" t="str">
        <f t="shared" si="49"/>
        <v/>
      </c>
      <c r="AL203" s="79" t="str">
        <f t="shared" si="50"/>
        <v/>
      </c>
      <c r="AM203" s="78" t="str">
        <f t="shared" si="51"/>
        <v/>
      </c>
    </row>
    <row r="204" spans="2:39" ht="13.5" thickBot="1">
      <c r="B204" s="86">
        <v>44336</v>
      </c>
      <c r="C204" s="85">
        <f>'E+ PSUI Customer Load'!C204+'PSUI Customer Gen'!C204</f>
        <v>1447.95</v>
      </c>
      <c r="D204" s="85">
        <f>'E+ PSUI Customer Load'!D204+'PSUI Customer Gen'!D204</f>
        <v>1448.4</v>
      </c>
      <c r="E204" s="85">
        <f>'E+ PSUI Customer Load'!E204+'PSUI Customer Gen'!E204</f>
        <v>1451.28</v>
      </c>
      <c r="F204" s="85">
        <f>'E+ PSUI Customer Load'!F204+'PSUI Customer Gen'!F204</f>
        <v>1478.44</v>
      </c>
      <c r="G204" s="85">
        <f>'E+ PSUI Customer Load'!G204+'PSUI Customer Gen'!G204</f>
        <v>1478.19</v>
      </c>
      <c r="H204" s="85">
        <f>'E+ PSUI Customer Load'!H204+'PSUI Customer Gen'!H204</f>
        <v>1524.64</v>
      </c>
      <c r="I204" s="85">
        <f>'E+ PSUI Customer Load'!I204+'PSUI Customer Gen'!I204</f>
        <v>1636.84</v>
      </c>
      <c r="J204" s="85">
        <f>'E+ PSUI Customer Load'!J204+'PSUI Customer Gen'!J204</f>
        <v>1696.76</v>
      </c>
      <c r="K204" s="85">
        <f>'E+ PSUI Customer Load'!K204+'PSUI Customer Gen'!K204</f>
        <v>1734.18</v>
      </c>
      <c r="L204" s="85">
        <f>'E+ PSUI Customer Load'!L204+'PSUI Customer Gen'!L204</f>
        <v>1814.68</v>
      </c>
      <c r="M204" s="85">
        <f>'E+ PSUI Customer Load'!M204+'PSUI Customer Gen'!M204</f>
        <v>1854.93</v>
      </c>
      <c r="N204" s="85">
        <f>'E+ PSUI Customer Load'!N204+'PSUI Customer Gen'!N204</f>
        <v>1858.22</v>
      </c>
      <c r="O204" s="85">
        <f>'E+ PSUI Customer Load'!O204+'PSUI Customer Gen'!O204</f>
        <v>1893.12</v>
      </c>
      <c r="P204" s="85">
        <f>'E+ PSUI Customer Load'!P204+'PSUI Customer Gen'!P204</f>
        <v>1918.63</v>
      </c>
      <c r="Q204" s="85">
        <f>'E+ PSUI Customer Load'!Q204+'PSUI Customer Gen'!Q204</f>
        <v>1900.29</v>
      </c>
      <c r="R204" s="85">
        <f>'E+ PSUI Customer Load'!R204+'PSUI Customer Gen'!R204</f>
        <v>1878.8</v>
      </c>
      <c r="S204" s="85">
        <f>'E+ PSUI Customer Load'!S204+'PSUI Customer Gen'!S204</f>
        <v>1827.14</v>
      </c>
      <c r="T204" s="85">
        <f>'E+ PSUI Customer Load'!T204+'PSUI Customer Gen'!T204</f>
        <v>1753.12</v>
      </c>
      <c r="U204" s="85">
        <f>'E+ PSUI Customer Load'!U204+'PSUI Customer Gen'!U204</f>
        <v>1687.56</v>
      </c>
      <c r="V204" s="85">
        <f>'E+ PSUI Customer Load'!V204+'PSUI Customer Gen'!V204</f>
        <v>1639.51</v>
      </c>
      <c r="W204" s="85">
        <f>'E+ PSUI Customer Load'!W204+'PSUI Customer Gen'!W204</f>
        <v>1621.27</v>
      </c>
      <c r="X204" s="85">
        <f>'E+ PSUI Customer Load'!X204+'PSUI Customer Gen'!X204</f>
        <v>1618.61</v>
      </c>
      <c r="Y204" s="85">
        <f>'E+ PSUI Customer Load'!Y204+'PSUI Customer Gen'!Y204</f>
        <v>1595.16</v>
      </c>
      <c r="Z204" s="85">
        <f>'E+ PSUI Customer Load'!Z204+'PSUI Customer Gen'!Z204</f>
        <v>1568.42</v>
      </c>
      <c r="AA204" s="93">
        <f t="shared" si="39"/>
        <v>1918.63</v>
      </c>
      <c r="AB204" s="84">
        <f t="shared" si="40"/>
        <v>2021</v>
      </c>
      <c r="AC204" s="83">
        <f t="shared" si="41"/>
        <v>5</v>
      </c>
      <c r="AD204" s="83" t="str">
        <f t="shared" si="42"/>
        <v/>
      </c>
      <c r="AE204" s="83" t="str">
        <f t="shared" si="43"/>
        <v/>
      </c>
      <c r="AF204" s="81">
        <f t="shared" si="44"/>
        <v>1918.63</v>
      </c>
      <c r="AG204" s="82" t="str">
        <f t="shared" si="45"/>
        <v>14:00</v>
      </c>
      <c r="AH204" s="81">
        <f t="shared" si="46"/>
        <v>42244.77</v>
      </c>
      <c r="AI204" s="80" t="str">
        <f t="shared" si="47"/>
        <v/>
      </c>
      <c r="AJ204" s="80" t="str">
        <f t="shared" si="48"/>
        <v/>
      </c>
      <c r="AK204" s="80" t="str">
        <f t="shared" si="49"/>
        <v/>
      </c>
      <c r="AL204" s="79" t="str">
        <f t="shared" si="50"/>
        <v/>
      </c>
      <c r="AM204" s="78" t="str">
        <f t="shared" si="51"/>
        <v/>
      </c>
    </row>
    <row r="205" spans="2:39" ht="13.5" thickBot="1">
      <c r="B205" s="86">
        <v>44337</v>
      </c>
      <c r="C205" s="85">
        <f>'E+ PSUI Customer Load'!C205+'PSUI Customer Gen'!C205</f>
        <v>1532.3</v>
      </c>
      <c r="D205" s="85">
        <f>'E+ PSUI Customer Load'!D205+'PSUI Customer Gen'!D205</f>
        <v>1526.67</v>
      </c>
      <c r="E205" s="85">
        <f>'E+ PSUI Customer Load'!E205+'PSUI Customer Gen'!E205</f>
        <v>1522.89</v>
      </c>
      <c r="F205" s="85">
        <f>'E+ PSUI Customer Load'!F205+'PSUI Customer Gen'!F205</f>
        <v>1514.94</v>
      </c>
      <c r="G205" s="85">
        <f>'E+ PSUI Customer Load'!G205+'PSUI Customer Gen'!G205</f>
        <v>1504.82</v>
      </c>
      <c r="H205" s="85">
        <f>'E+ PSUI Customer Load'!H205+'PSUI Customer Gen'!H205</f>
        <v>1532.2</v>
      </c>
      <c r="I205" s="85">
        <f>'E+ PSUI Customer Load'!I205+'PSUI Customer Gen'!I205</f>
        <v>1652.56</v>
      </c>
      <c r="J205" s="85">
        <f>'E+ PSUI Customer Load'!J205+'PSUI Customer Gen'!J205</f>
        <v>1770.4</v>
      </c>
      <c r="K205" s="85">
        <f>'E+ PSUI Customer Load'!K205+'PSUI Customer Gen'!K205</f>
        <v>1836.49</v>
      </c>
      <c r="L205" s="85">
        <f>'E+ PSUI Customer Load'!L205+'PSUI Customer Gen'!L205</f>
        <v>1911.04</v>
      </c>
      <c r="M205" s="85">
        <f>'E+ PSUI Customer Load'!M205+'PSUI Customer Gen'!M205</f>
        <v>1919.54</v>
      </c>
      <c r="N205" s="85">
        <f>'E+ PSUI Customer Load'!N205+'PSUI Customer Gen'!N205</f>
        <v>1888.64</v>
      </c>
      <c r="O205" s="85">
        <f>'E+ PSUI Customer Load'!O205+'PSUI Customer Gen'!O205</f>
        <v>1921.88</v>
      </c>
      <c r="P205" s="85">
        <f>'E+ PSUI Customer Load'!P205+'PSUI Customer Gen'!P205</f>
        <v>1915.13</v>
      </c>
      <c r="Q205" s="85">
        <f>'E+ PSUI Customer Load'!Q205+'PSUI Customer Gen'!Q205</f>
        <v>1921.01</v>
      </c>
      <c r="R205" s="85">
        <f>'E+ PSUI Customer Load'!R205+'PSUI Customer Gen'!R205</f>
        <v>1879.26</v>
      </c>
      <c r="S205" s="85">
        <f>'E+ PSUI Customer Load'!S205+'PSUI Customer Gen'!S205</f>
        <v>1815.76</v>
      </c>
      <c r="T205" s="85">
        <f>'E+ PSUI Customer Load'!T205+'PSUI Customer Gen'!T205</f>
        <v>1779.72</v>
      </c>
      <c r="U205" s="85">
        <f>'E+ PSUI Customer Load'!U205+'PSUI Customer Gen'!U205</f>
        <v>1731.38</v>
      </c>
      <c r="V205" s="85">
        <f>'E+ PSUI Customer Load'!V205+'PSUI Customer Gen'!V205</f>
        <v>1679.93</v>
      </c>
      <c r="W205" s="85">
        <f>'E+ PSUI Customer Load'!W205+'PSUI Customer Gen'!W205</f>
        <v>1653.65</v>
      </c>
      <c r="X205" s="85">
        <f>'E+ PSUI Customer Load'!X205+'PSUI Customer Gen'!X205</f>
        <v>1630.06</v>
      </c>
      <c r="Y205" s="85">
        <f>'E+ PSUI Customer Load'!Y205+'PSUI Customer Gen'!Y205</f>
        <v>1550.43</v>
      </c>
      <c r="Z205" s="85">
        <f>'E+ PSUI Customer Load'!Z205+'PSUI Customer Gen'!Z205</f>
        <v>1530.45</v>
      </c>
      <c r="AA205" s="93">
        <f t="shared" si="39"/>
        <v>1921.88</v>
      </c>
      <c r="AB205" s="84">
        <f t="shared" si="40"/>
        <v>2021</v>
      </c>
      <c r="AC205" s="83">
        <f t="shared" si="41"/>
        <v>5</v>
      </c>
      <c r="AD205" s="83" t="str">
        <f t="shared" si="42"/>
        <v/>
      </c>
      <c r="AE205" s="83" t="str">
        <f t="shared" si="43"/>
        <v/>
      </c>
      <c r="AF205" s="81">
        <f t="shared" si="44"/>
        <v>1921.88</v>
      </c>
      <c r="AG205" s="82" t="str">
        <f t="shared" si="45"/>
        <v>13:00</v>
      </c>
      <c r="AH205" s="81">
        <f t="shared" si="46"/>
        <v>43043.029999999992</v>
      </c>
      <c r="AI205" s="80" t="str">
        <f t="shared" si="47"/>
        <v/>
      </c>
      <c r="AJ205" s="80" t="str">
        <f t="shared" si="48"/>
        <v/>
      </c>
      <c r="AK205" s="80" t="str">
        <f t="shared" si="49"/>
        <v/>
      </c>
      <c r="AL205" s="79" t="str">
        <f t="shared" si="50"/>
        <v/>
      </c>
      <c r="AM205" s="78" t="str">
        <f t="shared" si="51"/>
        <v/>
      </c>
    </row>
    <row r="206" spans="2:39" ht="13.5" thickBot="1">
      <c r="B206" s="86">
        <v>44338</v>
      </c>
      <c r="C206" s="85">
        <f>'E+ PSUI Customer Load'!C206+'PSUI Customer Gen'!C206</f>
        <v>1516.83</v>
      </c>
      <c r="D206" s="85">
        <f>'E+ PSUI Customer Load'!D206+'PSUI Customer Gen'!D206</f>
        <v>1510.99</v>
      </c>
      <c r="E206" s="85">
        <f>'E+ PSUI Customer Load'!E206+'PSUI Customer Gen'!E206</f>
        <v>1500.73</v>
      </c>
      <c r="F206" s="85">
        <f>'E+ PSUI Customer Load'!F206+'PSUI Customer Gen'!F206</f>
        <v>1492.93</v>
      </c>
      <c r="G206" s="85">
        <f>'E+ PSUI Customer Load'!G206+'PSUI Customer Gen'!G206</f>
        <v>1485.44</v>
      </c>
      <c r="H206" s="85">
        <f>'E+ PSUI Customer Load'!H206+'PSUI Customer Gen'!H206</f>
        <v>1511.51</v>
      </c>
      <c r="I206" s="85">
        <f>'E+ PSUI Customer Load'!I206+'PSUI Customer Gen'!I206</f>
        <v>1603</v>
      </c>
      <c r="J206" s="85">
        <f>'E+ PSUI Customer Load'!J206+'PSUI Customer Gen'!J206</f>
        <v>1662.71</v>
      </c>
      <c r="K206" s="85">
        <f>'E+ PSUI Customer Load'!K206+'PSUI Customer Gen'!K206</f>
        <v>1695.79</v>
      </c>
      <c r="L206" s="85">
        <f>'E+ PSUI Customer Load'!L206+'PSUI Customer Gen'!L206</f>
        <v>1752.94</v>
      </c>
      <c r="M206" s="85">
        <f>'E+ PSUI Customer Load'!M206+'PSUI Customer Gen'!M206</f>
        <v>1778.88</v>
      </c>
      <c r="N206" s="85">
        <f>'E+ PSUI Customer Load'!N206+'PSUI Customer Gen'!N206</f>
        <v>1739.26</v>
      </c>
      <c r="O206" s="85">
        <f>'E+ PSUI Customer Load'!O206+'PSUI Customer Gen'!O206</f>
        <v>1742.09</v>
      </c>
      <c r="P206" s="85">
        <f>'E+ PSUI Customer Load'!P206+'PSUI Customer Gen'!P206</f>
        <v>1721.86</v>
      </c>
      <c r="Q206" s="85">
        <f>'E+ PSUI Customer Load'!Q206+'PSUI Customer Gen'!Q206</f>
        <v>1729.84</v>
      </c>
      <c r="R206" s="85">
        <f>'E+ PSUI Customer Load'!R206+'PSUI Customer Gen'!R206</f>
        <v>1735.09</v>
      </c>
      <c r="S206" s="85">
        <f>'E+ PSUI Customer Load'!S206+'PSUI Customer Gen'!S206</f>
        <v>1699.15</v>
      </c>
      <c r="T206" s="85">
        <f>'E+ PSUI Customer Load'!T206+'PSUI Customer Gen'!T206</f>
        <v>1717.87</v>
      </c>
      <c r="U206" s="85">
        <f>'E+ PSUI Customer Load'!U206+'PSUI Customer Gen'!U206</f>
        <v>1686.2</v>
      </c>
      <c r="V206" s="85">
        <f>'E+ PSUI Customer Load'!V206+'PSUI Customer Gen'!V206</f>
        <v>1649.94</v>
      </c>
      <c r="W206" s="85">
        <f>'E+ PSUI Customer Load'!W206+'PSUI Customer Gen'!W206</f>
        <v>1627.75</v>
      </c>
      <c r="X206" s="85">
        <f>'E+ PSUI Customer Load'!X206+'PSUI Customer Gen'!X206</f>
        <v>1620.08</v>
      </c>
      <c r="Y206" s="85">
        <f>'E+ PSUI Customer Load'!Y206+'PSUI Customer Gen'!Y206</f>
        <v>1609.86</v>
      </c>
      <c r="Z206" s="85">
        <f>'E+ PSUI Customer Load'!Z206+'PSUI Customer Gen'!Z206</f>
        <v>1620.26</v>
      </c>
      <c r="AA206" s="93">
        <f t="shared" si="39"/>
        <v>1778.88</v>
      </c>
      <c r="AB206" s="84">
        <f t="shared" si="40"/>
        <v>2021</v>
      </c>
      <c r="AC206" s="83">
        <f t="shared" si="41"/>
        <v>5</v>
      </c>
      <c r="AD206" s="83" t="str">
        <f t="shared" si="42"/>
        <v/>
      </c>
      <c r="AE206" s="83" t="str">
        <f t="shared" si="43"/>
        <v/>
      </c>
      <c r="AF206" s="81">
        <f t="shared" si="44"/>
        <v>1778.88</v>
      </c>
      <c r="AG206" s="82" t="str">
        <f t="shared" si="45"/>
        <v>11:00</v>
      </c>
      <c r="AH206" s="81">
        <f t="shared" si="46"/>
        <v>41189.880000000005</v>
      </c>
      <c r="AI206" s="80" t="str">
        <f t="shared" si="47"/>
        <v/>
      </c>
      <c r="AJ206" s="80" t="str">
        <f t="shared" si="48"/>
        <v/>
      </c>
      <c r="AK206" s="80" t="str">
        <f t="shared" si="49"/>
        <v/>
      </c>
      <c r="AL206" s="79" t="str">
        <f t="shared" si="50"/>
        <v/>
      </c>
      <c r="AM206" s="78" t="str">
        <f t="shared" si="51"/>
        <v/>
      </c>
    </row>
    <row r="207" spans="2:39" ht="13.5" thickBot="1">
      <c r="B207" s="86">
        <v>44339</v>
      </c>
      <c r="C207" s="85">
        <f>'E+ PSUI Customer Load'!C207+'PSUI Customer Gen'!C207</f>
        <v>1607.48</v>
      </c>
      <c r="D207" s="85">
        <f>'E+ PSUI Customer Load'!D207+'PSUI Customer Gen'!D207</f>
        <v>1589.07</v>
      </c>
      <c r="E207" s="85">
        <f>'E+ PSUI Customer Load'!E207+'PSUI Customer Gen'!E207</f>
        <v>1591.24</v>
      </c>
      <c r="F207" s="85">
        <f>'E+ PSUI Customer Load'!F207+'PSUI Customer Gen'!F207</f>
        <v>1595.55</v>
      </c>
      <c r="G207" s="85">
        <f>'E+ PSUI Customer Load'!G207+'PSUI Customer Gen'!G207</f>
        <v>1587.81</v>
      </c>
      <c r="H207" s="85">
        <f>'E+ PSUI Customer Load'!H207+'PSUI Customer Gen'!H207</f>
        <v>1605.7</v>
      </c>
      <c r="I207" s="85">
        <f>'E+ PSUI Customer Load'!I207+'PSUI Customer Gen'!I207</f>
        <v>1693.72</v>
      </c>
      <c r="J207" s="85">
        <f>'E+ PSUI Customer Load'!J207+'PSUI Customer Gen'!J207</f>
        <v>1732.75</v>
      </c>
      <c r="K207" s="85">
        <f>'E+ PSUI Customer Load'!K207+'PSUI Customer Gen'!K207</f>
        <v>1757.07</v>
      </c>
      <c r="L207" s="85">
        <f>'E+ PSUI Customer Load'!L207+'PSUI Customer Gen'!L207</f>
        <v>1811.64</v>
      </c>
      <c r="M207" s="85">
        <f>'E+ PSUI Customer Load'!M207+'PSUI Customer Gen'!M207</f>
        <v>1821.02</v>
      </c>
      <c r="N207" s="85">
        <f>'E+ PSUI Customer Load'!N207+'PSUI Customer Gen'!N207</f>
        <v>1804.71</v>
      </c>
      <c r="O207" s="85">
        <f>'E+ PSUI Customer Load'!O207+'PSUI Customer Gen'!O207</f>
        <v>1819.9</v>
      </c>
      <c r="P207" s="85">
        <f>'E+ PSUI Customer Load'!P207+'PSUI Customer Gen'!P207</f>
        <v>1795.92</v>
      </c>
      <c r="Q207" s="85">
        <f>'E+ PSUI Customer Load'!Q207+'PSUI Customer Gen'!Q207</f>
        <v>1731.1</v>
      </c>
      <c r="R207" s="85">
        <f>'E+ PSUI Customer Load'!R207+'PSUI Customer Gen'!R207</f>
        <v>1699.57</v>
      </c>
      <c r="S207" s="85">
        <f>'E+ PSUI Customer Load'!S207+'PSUI Customer Gen'!S207</f>
        <v>1651.93</v>
      </c>
      <c r="T207" s="85">
        <f>'E+ PSUI Customer Load'!T207+'PSUI Customer Gen'!T207</f>
        <v>1641.46</v>
      </c>
      <c r="U207" s="85">
        <f>'E+ PSUI Customer Load'!U207+'PSUI Customer Gen'!U207</f>
        <v>1569.93</v>
      </c>
      <c r="V207" s="85">
        <f>'E+ PSUI Customer Load'!V207+'PSUI Customer Gen'!V207</f>
        <v>1507.87</v>
      </c>
      <c r="W207" s="85">
        <f>'E+ PSUI Customer Load'!W207+'PSUI Customer Gen'!W207</f>
        <v>1486.62</v>
      </c>
      <c r="X207" s="85">
        <f>'E+ PSUI Customer Load'!X207+'PSUI Customer Gen'!X207</f>
        <v>1418.59</v>
      </c>
      <c r="Y207" s="85">
        <f>'E+ PSUI Customer Load'!Y207+'PSUI Customer Gen'!Y207</f>
        <v>1393.53</v>
      </c>
      <c r="Z207" s="85">
        <f>'E+ PSUI Customer Load'!Z207+'PSUI Customer Gen'!Z207</f>
        <v>1371.02</v>
      </c>
      <c r="AA207" s="93">
        <f t="shared" si="39"/>
        <v>1821.02</v>
      </c>
      <c r="AB207" s="84">
        <f t="shared" si="40"/>
        <v>2021</v>
      </c>
      <c r="AC207" s="83">
        <f t="shared" si="41"/>
        <v>5</v>
      </c>
      <c r="AD207" s="83" t="str">
        <f t="shared" si="42"/>
        <v/>
      </c>
      <c r="AE207" s="83" t="str">
        <f t="shared" si="43"/>
        <v/>
      </c>
      <c r="AF207" s="81">
        <f t="shared" si="44"/>
        <v>1821.02</v>
      </c>
      <c r="AG207" s="82" t="str">
        <f t="shared" si="45"/>
        <v>11:00</v>
      </c>
      <c r="AH207" s="81">
        <f t="shared" si="46"/>
        <v>41106.219999999994</v>
      </c>
      <c r="AI207" s="80" t="str">
        <f t="shared" si="47"/>
        <v/>
      </c>
      <c r="AJ207" s="80" t="str">
        <f t="shared" si="48"/>
        <v/>
      </c>
      <c r="AK207" s="80" t="str">
        <f t="shared" si="49"/>
        <v/>
      </c>
      <c r="AL207" s="79" t="str">
        <f t="shared" si="50"/>
        <v/>
      </c>
      <c r="AM207" s="78" t="str">
        <f t="shared" si="51"/>
        <v/>
      </c>
    </row>
    <row r="208" spans="2:39" ht="13.5" thickBot="1">
      <c r="B208" s="86">
        <v>44340</v>
      </c>
      <c r="C208" s="85">
        <f>'E+ PSUI Customer Load'!C208+'PSUI Customer Gen'!C208</f>
        <v>1348.97</v>
      </c>
      <c r="D208" s="85">
        <f>'E+ PSUI Customer Load'!D208+'PSUI Customer Gen'!D208</f>
        <v>1345.16</v>
      </c>
      <c r="E208" s="85">
        <f>'E+ PSUI Customer Load'!E208+'PSUI Customer Gen'!E208</f>
        <v>1349.5</v>
      </c>
      <c r="F208" s="85">
        <f>'E+ PSUI Customer Load'!F208+'PSUI Customer Gen'!F208</f>
        <v>1174.01</v>
      </c>
      <c r="G208" s="85">
        <f>'E+ PSUI Customer Load'!G208+'PSUI Customer Gen'!G208</f>
        <v>1091.3</v>
      </c>
      <c r="H208" s="85">
        <f>'E+ PSUI Customer Load'!H208+'PSUI Customer Gen'!H208</f>
        <v>399.74</v>
      </c>
      <c r="I208" s="85">
        <f>'E+ PSUI Customer Load'!I208+'PSUI Customer Gen'!I208</f>
        <v>0</v>
      </c>
      <c r="J208" s="85">
        <f>'E+ PSUI Customer Load'!J208+'PSUI Customer Gen'!J208</f>
        <v>800.17</v>
      </c>
      <c r="K208" s="85">
        <f>'E+ PSUI Customer Load'!K208+'PSUI Customer Gen'!K208</f>
        <v>1340.15</v>
      </c>
      <c r="L208" s="85">
        <f>'E+ PSUI Customer Load'!L208+'PSUI Customer Gen'!L208</f>
        <v>1357.3</v>
      </c>
      <c r="M208" s="85">
        <f>'E+ PSUI Customer Load'!M208+'PSUI Customer Gen'!M208</f>
        <v>1662.43</v>
      </c>
      <c r="N208" s="85">
        <f>'E+ PSUI Customer Load'!N208+'PSUI Customer Gen'!N208</f>
        <v>1649.13</v>
      </c>
      <c r="O208" s="85">
        <f>'E+ PSUI Customer Load'!O208+'PSUI Customer Gen'!O208</f>
        <v>1655.36</v>
      </c>
      <c r="P208" s="85">
        <f>'E+ PSUI Customer Load'!P208+'PSUI Customer Gen'!P208</f>
        <v>1668.38</v>
      </c>
      <c r="Q208" s="85">
        <f>'E+ PSUI Customer Load'!Q208+'PSUI Customer Gen'!Q208</f>
        <v>1656.45</v>
      </c>
      <c r="R208" s="85">
        <f>'E+ PSUI Customer Load'!R208+'PSUI Customer Gen'!R208</f>
        <v>1677.06</v>
      </c>
      <c r="S208" s="85">
        <f>'E+ PSUI Customer Load'!S208+'PSUI Customer Gen'!S208</f>
        <v>1641.43</v>
      </c>
      <c r="T208" s="85">
        <f>'E+ PSUI Customer Load'!T208+'PSUI Customer Gen'!T208</f>
        <v>1605.35</v>
      </c>
      <c r="U208" s="85">
        <f>'E+ PSUI Customer Load'!U208+'PSUI Customer Gen'!U208</f>
        <v>1571.19</v>
      </c>
      <c r="V208" s="85">
        <f>'E+ PSUI Customer Load'!V208+'PSUI Customer Gen'!V208</f>
        <v>1478.44</v>
      </c>
      <c r="W208" s="85">
        <f>'E+ PSUI Customer Load'!W208+'PSUI Customer Gen'!W208</f>
        <v>1431.22</v>
      </c>
      <c r="X208" s="85">
        <f>'E+ PSUI Customer Load'!X208+'PSUI Customer Gen'!X208</f>
        <v>1401.26</v>
      </c>
      <c r="Y208" s="85">
        <f>'E+ PSUI Customer Load'!Y208+'PSUI Customer Gen'!Y208</f>
        <v>1381.63</v>
      </c>
      <c r="Z208" s="85">
        <f>'E+ PSUI Customer Load'!Z208+'PSUI Customer Gen'!Z208</f>
        <v>1401.61</v>
      </c>
      <c r="AA208" s="93">
        <f t="shared" si="39"/>
        <v>1677.06</v>
      </c>
      <c r="AB208" s="84">
        <f t="shared" si="40"/>
        <v>2021</v>
      </c>
      <c r="AC208" s="83">
        <f t="shared" si="41"/>
        <v>5</v>
      </c>
      <c r="AD208" s="83" t="str">
        <f t="shared" si="42"/>
        <v/>
      </c>
      <c r="AE208" s="83" t="str">
        <f t="shared" si="43"/>
        <v/>
      </c>
      <c r="AF208" s="81">
        <f t="shared" si="44"/>
        <v>1677.06</v>
      </c>
      <c r="AG208" s="82" t="str">
        <f t="shared" si="45"/>
        <v>16:00</v>
      </c>
      <c r="AH208" s="81">
        <f t="shared" si="46"/>
        <v>33764.300000000003</v>
      </c>
      <c r="AI208" s="80" t="str">
        <f t="shared" si="47"/>
        <v/>
      </c>
      <c r="AJ208" s="80" t="str">
        <f t="shared" si="48"/>
        <v/>
      </c>
      <c r="AK208" s="80" t="str">
        <f t="shared" si="49"/>
        <v/>
      </c>
      <c r="AL208" s="79" t="str">
        <f t="shared" si="50"/>
        <v/>
      </c>
      <c r="AM208" s="78" t="str">
        <f t="shared" si="51"/>
        <v/>
      </c>
    </row>
    <row r="209" spans="2:39" ht="13.5" thickBot="1">
      <c r="B209" s="86">
        <v>44341</v>
      </c>
      <c r="C209" s="85">
        <f>'E+ PSUI Customer Load'!C209+'PSUI Customer Gen'!C209</f>
        <v>1432.73</v>
      </c>
      <c r="D209" s="85">
        <f>'E+ PSUI Customer Load'!D209+'PSUI Customer Gen'!D209</f>
        <v>1441.09</v>
      </c>
      <c r="E209" s="85">
        <f>'E+ PSUI Customer Load'!E209+'PSUI Customer Gen'!E209</f>
        <v>1466.85</v>
      </c>
      <c r="F209" s="85">
        <f>'E+ PSUI Customer Load'!F209+'PSUI Customer Gen'!F209</f>
        <v>1489.15</v>
      </c>
      <c r="G209" s="85">
        <f>'E+ PSUI Customer Load'!G209+'PSUI Customer Gen'!G209</f>
        <v>1506.05</v>
      </c>
      <c r="H209" s="85">
        <f>'E+ PSUI Customer Load'!H209+'PSUI Customer Gen'!H209</f>
        <v>1569.68</v>
      </c>
      <c r="I209" s="85">
        <f>'E+ PSUI Customer Load'!I209+'PSUI Customer Gen'!I209</f>
        <v>1705.94</v>
      </c>
      <c r="J209" s="85">
        <f>'E+ PSUI Customer Load'!J209+'PSUI Customer Gen'!J209</f>
        <v>1822.77</v>
      </c>
      <c r="K209" s="85">
        <f>'E+ PSUI Customer Load'!K209+'PSUI Customer Gen'!K209</f>
        <v>1895.57</v>
      </c>
      <c r="L209" s="85">
        <f>'E+ PSUI Customer Load'!L209+'PSUI Customer Gen'!L209</f>
        <v>1983.84</v>
      </c>
      <c r="M209" s="85">
        <f>'E+ PSUI Customer Load'!M209+'PSUI Customer Gen'!M209</f>
        <v>2009.35</v>
      </c>
      <c r="N209" s="85">
        <f>'E+ PSUI Customer Load'!N209+'PSUI Customer Gen'!N209</f>
        <v>1969.73</v>
      </c>
      <c r="O209" s="85">
        <f>'E+ PSUI Customer Load'!O209+'PSUI Customer Gen'!O209</f>
        <v>1973.51</v>
      </c>
      <c r="P209" s="85">
        <f>'E+ PSUI Customer Load'!P209+'PSUI Customer Gen'!P209</f>
        <v>1946.81</v>
      </c>
      <c r="Q209" s="85">
        <f>'E+ PSUI Customer Load'!Q209+'PSUI Customer Gen'!Q209</f>
        <v>1950.73</v>
      </c>
      <c r="R209" s="85">
        <f>'E+ PSUI Customer Load'!R209+'PSUI Customer Gen'!R209</f>
        <v>1944.07</v>
      </c>
      <c r="S209" s="85">
        <f>'E+ PSUI Customer Load'!S209+'PSUI Customer Gen'!S209</f>
        <v>1864.42</v>
      </c>
      <c r="T209" s="85">
        <f>'E+ PSUI Customer Load'!T209+'PSUI Customer Gen'!T209</f>
        <v>1832.42</v>
      </c>
      <c r="U209" s="85">
        <f>'E+ PSUI Customer Load'!U209+'PSUI Customer Gen'!U209</f>
        <v>1772.61</v>
      </c>
      <c r="V209" s="85">
        <f>'E+ PSUI Customer Load'!V209+'PSUI Customer Gen'!V209</f>
        <v>1699.53</v>
      </c>
      <c r="W209" s="85">
        <f>'E+ PSUI Customer Load'!W209+'PSUI Customer Gen'!W209</f>
        <v>1683.22</v>
      </c>
      <c r="X209" s="85">
        <f>'E+ PSUI Customer Load'!X209+'PSUI Customer Gen'!X209</f>
        <v>1652.21</v>
      </c>
      <c r="Y209" s="85">
        <f>'E+ PSUI Customer Load'!Y209+'PSUI Customer Gen'!Y209</f>
        <v>1617.98</v>
      </c>
      <c r="Z209" s="85">
        <f>'E+ PSUI Customer Load'!Z209+'PSUI Customer Gen'!Z209</f>
        <v>1622.18</v>
      </c>
      <c r="AA209" s="93">
        <f t="shared" si="39"/>
        <v>2009.35</v>
      </c>
      <c r="AB209" s="84">
        <f t="shared" si="40"/>
        <v>2021</v>
      </c>
      <c r="AC209" s="83">
        <f t="shared" si="41"/>
        <v>5</v>
      </c>
      <c r="AD209" s="83" t="str">
        <f t="shared" si="42"/>
        <v/>
      </c>
      <c r="AE209" s="83" t="str">
        <f t="shared" si="43"/>
        <v/>
      </c>
      <c r="AF209" s="81">
        <f t="shared" si="44"/>
        <v>2009.35</v>
      </c>
      <c r="AG209" s="82" t="str">
        <f t="shared" si="45"/>
        <v>11:00</v>
      </c>
      <c r="AH209" s="81">
        <f t="shared" si="46"/>
        <v>43861.79</v>
      </c>
      <c r="AI209" s="80" t="str">
        <f t="shared" si="47"/>
        <v/>
      </c>
      <c r="AJ209" s="80" t="str">
        <f t="shared" si="48"/>
        <v/>
      </c>
      <c r="AK209" s="80" t="str">
        <f t="shared" si="49"/>
        <v/>
      </c>
      <c r="AL209" s="79" t="str">
        <f t="shared" si="50"/>
        <v/>
      </c>
      <c r="AM209" s="78" t="str">
        <f t="shared" si="51"/>
        <v/>
      </c>
    </row>
    <row r="210" spans="2:39" ht="13.5" thickBot="1">
      <c r="B210" s="86">
        <v>44342</v>
      </c>
      <c r="C210" s="85">
        <f>'E+ PSUI Customer Load'!C210+'PSUI Customer Gen'!C210</f>
        <v>1599.01</v>
      </c>
      <c r="D210" s="85">
        <f>'E+ PSUI Customer Load'!D210+'PSUI Customer Gen'!D210</f>
        <v>1605.38</v>
      </c>
      <c r="E210" s="85">
        <f>'E+ PSUI Customer Load'!E210+'PSUI Customer Gen'!E210</f>
        <v>1617.95</v>
      </c>
      <c r="F210" s="85">
        <f>'E+ PSUI Customer Load'!F210+'PSUI Customer Gen'!F210</f>
        <v>1625.3</v>
      </c>
      <c r="G210" s="85">
        <f>'E+ PSUI Customer Load'!G210+'PSUI Customer Gen'!G210</f>
        <v>1636.08</v>
      </c>
      <c r="H210" s="85">
        <f>'E+ PSUI Customer Load'!H210+'PSUI Customer Gen'!H210</f>
        <v>1693.09</v>
      </c>
      <c r="I210" s="85">
        <f>'E+ PSUI Customer Load'!I210+'PSUI Customer Gen'!I210</f>
        <v>1811.71</v>
      </c>
      <c r="J210" s="85">
        <f>'E+ PSUI Customer Load'!J210+'PSUI Customer Gen'!J210</f>
        <v>1883.49</v>
      </c>
      <c r="K210" s="85">
        <f>'E+ PSUI Customer Load'!K210+'PSUI Customer Gen'!K210</f>
        <v>1889.37</v>
      </c>
      <c r="L210" s="85">
        <f>'E+ PSUI Customer Load'!L210+'PSUI Customer Gen'!L210</f>
        <v>1780</v>
      </c>
      <c r="M210" s="85">
        <f>'E+ PSUI Customer Load'!M210+'PSUI Customer Gen'!M210</f>
        <v>1822.07</v>
      </c>
      <c r="N210" s="85">
        <f>'E+ PSUI Customer Load'!N210+'PSUI Customer Gen'!N210</f>
        <v>1965.29</v>
      </c>
      <c r="O210" s="85">
        <f>'E+ PSUI Customer Load'!O210+'PSUI Customer Gen'!O210</f>
        <v>1942.6</v>
      </c>
      <c r="P210" s="85">
        <f>'E+ PSUI Customer Load'!P210+'PSUI Customer Gen'!P210</f>
        <v>1951.64</v>
      </c>
      <c r="Q210" s="85">
        <f>'E+ PSUI Customer Load'!Q210+'PSUI Customer Gen'!Q210</f>
        <v>1962.31</v>
      </c>
      <c r="R210" s="85">
        <f>'E+ PSUI Customer Load'!R210+'PSUI Customer Gen'!R210</f>
        <v>1898.16</v>
      </c>
      <c r="S210" s="85">
        <f>'E+ PSUI Customer Load'!S210+'PSUI Customer Gen'!S210</f>
        <v>1823.64</v>
      </c>
      <c r="T210" s="85">
        <f>'E+ PSUI Customer Load'!T210+'PSUI Customer Gen'!T210</f>
        <v>1792.11</v>
      </c>
      <c r="U210" s="85">
        <f>'E+ PSUI Customer Load'!U210+'PSUI Customer Gen'!U210</f>
        <v>1710.94</v>
      </c>
      <c r="V210" s="85">
        <f>'E+ PSUI Customer Load'!V210+'PSUI Customer Gen'!V210</f>
        <v>1571.33</v>
      </c>
      <c r="W210" s="85">
        <f>'E+ PSUI Customer Load'!W210+'PSUI Customer Gen'!W210</f>
        <v>1459.01</v>
      </c>
      <c r="X210" s="85">
        <f>'E+ PSUI Customer Load'!X210+'PSUI Customer Gen'!X210</f>
        <v>1358.6</v>
      </c>
      <c r="Y210" s="85">
        <f>'E+ PSUI Customer Load'!Y210+'PSUI Customer Gen'!Y210</f>
        <v>1150.8</v>
      </c>
      <c r="Z210" s="85">
        <f>'E+ PSUI Customer Load'!Z210+'PSUI Customer Gen'!Z210</f>
        <v>1084.48</v>
      </c>
      <c r="AA210" s="93">
        <f t="shared" si="39"/>
        <v>1965.29</v>
      </c>
      <c r="AB210" s="84">
        <f t="shared" si="40"/>
        <v>2021</v>
      </c>
      <c r="AC210" s="83">
        <f t="shared" si="41"/>
        <v>5</v>
      </c>
      <c r="AD210" s="83" t="str">
        <f t="shared" si="42"/>
        <v/>
      </c>
      <c r="AE210" s="83" t="str">
        <f t="shared" si="43"/>
        <v/>
      </c>
      <c r="AF210" s="81">
        <f t="shared" si="44"/>
        <v>1965.29</v>
      </c>
      <c r="AG210" s="82" t="str">
        <f t="shared" si="45"/>
        <v>12:00</v>
      </c>
      <c r="AH210" s="81">
        <f t="shared" si="46"/>
        <v>42599.650000000009</v>
      </c>
      <c r="AI210" s="80" t="str">
        <f t="shared" si="47"/>
        <v/>
      </c>
      <c r="AJ210" s="80" t="str">
        <f t="shared" si="48"/>
        <v/>
      </c>
      <c r="AK210" s="80" t="str">
        <f t="shared" si="49"/>
        <v/>
      </c>
      <c r="AL210" s="79" t="str">
        <f t="shared" si="50"/>
        <v/>
      </c>
      <c r="AM210" s="78" t="str">
        <f t="shared" si="51"/>
        <v/>
      </c>
    </row>
    <row r="211" spans="2:39" ht="13.5" thickBot="1">
      <c r="B211" s="86">
        <v>44343</v>
      </c>
      <c r="C211" s="85">
        <f>'E+ PSUI Customer Load'!C211+'PSUI Customer Gen'!C211</f>
        <v>1081.96</v>
      </c>
      <c r="D211" s="85">
        <f>'E+ PSUI Customer Load'!D211+'PSUI Customer Gen'!D211</f>
        <v>1083.78</v>
      </c>
      <c r="E211" s="85">
        <f>'E+ PSUI Customer Load'!E211+'PSUI Customer Gen'!E211</f>
        <v>1095.99</v>
      </c>
      <c r="F211" s="85">
        <f>'E+ PSUI Customer Load'!F211+'PSUI Customer Gen'!F211</f>
        <v>1104.32</v>
      </c>
      <c r="G211" s="85">
        <f>'E+ PSUI Customer Load'!G211+'PSUI Customer Gen'!G211</f>
        <v>1113.98</v>
      </c>
      <c r="H211" s="85">
        <f>'E+ PSUI Customer Load'!H211+'PSUI Customer Gen'!H211</f>
        <v>1153.3900000000001</v>
      </c>
      <c r="I211" s="85">
        <f>'E+ PSUI Customer Load'!I211+'PSUI Customer Gen'!I211</f>
        <v>1248.45</v>
      </c>
      <c r="J211" s="85">
        <f>'E+ PSUI Customer Load'!J211+'PSUI Customer Gen'!J211</f>
        <v>1279.5</v>
      </c>
      <c r="K211" s="85">
        <f>'E+ PSUI Customer Load'!K211+'PSUI Customer Gen'!K211</f>
        <v>1401.58</v>
      </c>
      <c r="L211" s="85">
        <f>'E+ PSUI Customer Load'!L211+'PSUI Customer Gen'!L211</f>
        <v>1654.03</v>
      </c>
      <c r="M211" s="85">
        <f>'E+ PSUI Customer Load'!M211+'PSUI Customer Gen'!M211</f>
        <v>1671.14</v>
      </c>
      <c r="N211" s="85">
        <f>'E+ PSUI Customer Load'!N211+'PSUI Customer Gen'!N211</f>
        <v>1660.19</v>
      </c>
      <c r="O211" s="85">
        <f>'E+ PSUI Customer Load'!O211+'PSUI Customer Gen'!O211</f>
        <v>1663.59</v>
      </c>
      <c r="P211" s="85">
        <f>'E+ PSUI Customer Load'!P211+'PSUI Customer Gen'!P211</f>
        <v>1647.52</v>
      </c>
      <c r="Q211" s="85">
        <f>'E+ PSUI Customer Load'!Q211+'PSUI Customer Gen'!Q211</f>
        <v>1678.04</v>
      </c>
      <c r="R211" s="85">
        <f>'E+ PSUI Customer Load'!R211+'PSUI Customer Gen'!R211</f>
        <v>1631.67</v>
      </c>
      <c r="S211" s="85">
        <f>'E+ PSUI Customer Load'!S211+'PSUI Customer Gen'!S211</f>
        <v>1538.15</v>
      </c>
      <c r="T211" s="85">
        <f>'E+ PSUI Customer Load'!T211+'PSUI Customer Gen'!T211</f>
        <v>1486.59</v>
      </c>
      <c r="U211" s="85">
        <f>'E+ PSUI Customer Load'!U211+'PSUI Customer Gen'!U211</f>
        <v>1418.48</v>
      </c>
      <c r="V211" s="85">
        <f>'E+ PSUI Customer Load'!V211+'PSUI Customer Gen'!V211</f>
        <v>1191.54</v>
      </c>
      <c r="W211" s="85">
        <f>'E+ PSUI Customer Load'!W211+'PSUI Customer Gen'!W211</f>
        <v>1110.3399999999999</v>
      </c>
      <c r="X211" s="85">
        <f>'E+ PSUI Customer Load'!X211+'PSUI Customer Gen'!X211</f>
        <v>1082.24</v>
      </c>
      <c r="Y211" s="85">
        <f>'E+ PSUI Customer Load'!Y211+'PSUI Customer Gen'!Y211</f>
        <v>1079.93</v>
      </c>
      <c r="Z211" s="85">
        <f>'E+ PSUI Customer Load'!Z211+'PSUI Customer Gen'!Z211</f>
        <v>1065.96</v>
      </c>
      <c r="AA211" s="93">
        <f t="shared" si="39"/>
        <v>1678.04</v>
      </c>
      <c r="AB211" s="84">
        <f t="shared" si="40"/>
        <v>2021</v>
      </c>
      <c r="AC211" s="83">
        <f t="shared" si="41"/>
        <v>5</v>
      </c>
      <c r="AD211" s="83" t="str">
        <f t="shared" si="42"/>
        <v/>
      </c>
      <c r="AE211" s="83" t="str">
        <f t="shared" si="43"/>
        <v/>
      </c>
      <c r="AF211" s="81">
        <f t="shared" si="44"/>
        <v>1678.04</v>
      </c>
      <c r="AG211" s="82" t="str">
        <f t="shared" si="45"/>
        <v>15:00</v>
      </c>
      <c r="AH211" s="81">
        <f t="shared" si="46"/>
        <v>33820.400000000001</v>
      </c>
      <c r="AI211" s="80" t="str">
        <f t="shared" si="47"/>
        <v/>
      </c>
      <c r="AJ211" s="80" t="str">
        <f t="shared" si="48"/>
        <v/>
      </c>
      <c r="AK211" s="80" t="str">
        <f t="shared" si="49"/>
        <v/>
      </c>
      <c r="AL211" s="79" t="str">
        <f t="shared" si="50"/>
        <v/>
      </c>
      <c r="AM211" s="78" t="str">
        <f t="shared" si="51"/>
        <v/>
      </c>
    </row>
    <row r="212" spans="2:39" ht="13.5" thickBot="1">
      <c r="B212" s="86">
        <v>44344</v>
      </c>
      <c r="C212" s="85">
        <f>'E+ PSUI Customer Load'!C212+'PSUI Customer Gen'!C212</f>
        <v>1054.83</v>
      </c>
      <c r="D212" s="85">
        <f>'E+ PSUI Customer Load'!D212+'PSUI Customer Gen'!D212</f>
        <v>1062.8399999999999</v>
      </c>
      <c r="E212" s="85">
        <f>'E+ PSUI Customer Load'!E212+'PSUI Customer Gen'!E212</f>
        <v>1079.3599999999999</v>
      </c>
      <c r="F212" s="85">
        <f>'E+ PSUI Customer Load'!F212+'PSUI Customer Gen'!F212</f>
        <v>1080.24</v>
      </c>
      <c r="G212" s="85">
        <f>'E+ PSUI Customer Load'!G212+'PSUI Customer Gen'!G212</f>
        <v>1102.1199999999999</v>
      </c>
      <c r="H212" s="85">
        <f>'E+ PSUI Customer Load'!H212+'PSUI Customer Gen'!H212</f>
        <v>1141.8800000000001</v>
      </c>
      <c r="I212" s="85">
        <f>'E+ PSUI Customer Load'!I212+'PSUI Customer Gen'!I212</f>
        <v>1242.68</v>
      </c>
      <c r="J212" s="85">
        <f>'E+ PSUI Customer Load'!J212+'PSUI Customer Gen'!J212</f>
        <v>1298.22</v>
      </c>
      <c r="K212" s="85">
        <f>'E+ PSUI Customer Load'!K212+'PSUI Customer Gen'!K212</f>
        <v>1303.8599999999999</v>
      </c>
      <c r="L212" s="85">
        <f>'E+ PSUI Customer Load'!L212+'PSUI Customer Gen'!L212</f>
        <v>1401.68</v>
      </c>
      <c r="M212" s="85">
        <f>'E+ PSUI Customer Load'!M212+'PSUI Customer Gen'!M212</f>
        <v>1395.91</v>
      </c>
      <c r="N212" s="85">
        <f>'E+ PSUI Customer Load'!N212+'PSUI Customer Gen'!N212</f>
        <v>1378.26</v>
      </c>
      <c r="O212" s="85">
        <f>'E+ PSUI Customer Load'!O212+'PSUI Customer Gen'!O212</f>
        <v>1380.72</v>
      </c>
      <c r="P212" s="85">
        <f>'E+ PSUI Customer Load'!P212+'PSUI Customer Gen'!P212</f>
        <v>1350.44</v>
      </c>
      <c r="Q212" s="85">
        <f>'E+ PSUI Customer Load'!Q212+'PSUI Customer Gen'!Q212</f>
        <v>1303.23</v>
      </c>
      <c r="R212" s="85">
        <f>'E+ PSUI Customer Load'!R212+'PSUI Customer Gen'!R212</f>
        <v>1266.93</v>
      </c>
      <c r="S212" s="85">
        <f>'E+ PSUI Customer Load'!S212+'PSUI Customer Gen'!S212</f>
        <v>1200.43</v>
      </c>
      <c r="T212" s="85">
        <f>'E+ PSUI Customer Load'!T212+'PSUI Customer Gen'!T212</f>
        <v>1166.1300000000001</v>
      </c>
      <c r="U212" s="85">
        <f>'E+ PSUI Customer Load'!U212+'PSUI Customer Gen'!U212</f>
        <v>1139.1099999999999</v>
      </c>
      <c r="V212" s="85">
        <f>'E+ PSUI Customer Load'!V212+'PSUI Customer Gen'!V212</f>
        <v>1119.27</v>
      </c>
      <c r="W212" s="85">
        <f>'E+ PSUI Customer Load'!W212+'PSUI Customer Gen'!W212</f>
        <v>1124.27</v>
      </c>
      <c r="X212" s="85">
        <f>'E+ PSUI Customer Load'!X212+'PSUI Customer Gen'!X212</f>
        <v>1093.8900000000001</v>
      </c>
      <c r="Y212" s="85">
        <f>'E+ PSUI Customer Load'!Y212+'PSUI Customer Gen'!Y212</f>
        <v>1074.1199999999999</v>
      </c>
      <c r="Z212" s="85">
        <f>'E+ PSUI Customer Load'!Z212+'PSUI Customer Gen'!Z212</f>
        <v>1068.83</v>
      </c>
      <c r="AA212" s="93">
        <f t="shared" si="39"/>
        <v>1401.68</v>
      </c>
      <c r="AB212" s="84">
        <f t="shared" si="40"/>
        <v>2021</v>
      </c>
      <c r="AC212" s="83">
        <f t="shared" si="41"/>
        <v>5</v>
      </c>
      <c r="AD212" s="83" t="str">
        <f t="shared" si="42"/>
        <v/>
      </c>
      <c r="AE212" s="83" t="str">
        <f t="shared" si="43"/>
        <v/>
      </c>
      <c r="AF212" s="81">
        <f t="shared" si="44"/>
        <v>1401.68</v>
      </c>
      <c r="AG212" s="82" t="str">
        <f t="shared" si="45"/>
        <v>10:00</v>
      </c>
      <c r="AH212" s="81">
        <f t="shared" si="46"/>
        <v>30230.93</v>
      </c>
      <c r="AI212" s="80" t="str">
        <f t="shared" si="47"/>
        <v/>
      </c>
      <c r="AJ212" s="80" t="str">
        <f t="shared" si="48"/>
        <v/>
      </c>
      <c r="AK212" s="80" t="str">
        <f t="shared" si="49"/>
        <v/>
      </c>
      <c r="AL212" s="79" t="str">
        <f t="shared" si="50"/>
        <v/>
      </c>
      <c r="AM212" s="78" t="str">
        <f t="shared" si="51"/>
        <v/>
      </c>
    </row>
    <row r="213" spans="2:39" ht="13.5" thickBot="1">
      <c r="B213" s="86">
        <v>44345</v>
      </c>
      <c r="C213" s="85">
        <f>'E+ PSUI Customer Load'!C213+'PSUI Customer Gen'!C213</f>
        <v>1060.19</v>
      </c>
      <c r="D213" s="85">
        <f>'E+ PSUI Customer Load'!D213+'PSUI Customer Gen'!D213</f>
        <v>1054.69</v>
      </c>
      <c r="E213" s="85">
        <f>'E+ PSUI Customer Load'!E213+'PSUI Customer Gen'!E213</f>
        <v>1071.18</v>
      </c>
      <c r="F213" s="85">
        <f>'E+ PSUI Customer Load'!F213+'PSUI Customer Gen'!F213</f>
        <v>1067.1500000000001</v>
      </c>
      <c r="G213" s="85">
        <f>'E+ PSUI Customer Load'!G213+'PSUI Customer Gen'!G213</f>
        <v>1070.19</v>
      </c>
      <c r="H213" s="85">
        <f>'E+ PSUI Customer Load'!H213+'PSUI Customer Gen'!H213</f>
        <v>1076.74</v>
      </c>
      <c r="I213" s="85">
        <f>'E+ PSUI Customer Load'!I213+'PSUI Customer Gen'!I213</f>
        <v>1149.79</v>
      </c>
      <c r="J213" s="85">
        <f>'E+ PSUI Customer Load'!J213+'PSUI Customer Gen'!J213</f>
        <v>1175.9000000000001</v>
      </c>
      <c r="K213" s="85">
        <f>'E+ PSUI Customer Load'!K213+'PSUI Customer Gen'!K213</f>
        <v>1158.1500000000001</v>
      </c>
      <c r="L213" s="85">
        <f>'E+ PSUI Customer Load'!L213+'PSUI Customer Gen'!L213</f>
        <v>1183.81</v>
      </c>
      <c r="M213" s="85">
        <f>'E+ PSUI Customer Load'!M213+'PSUI Customer Gen'!M213</f>
        <v>1197.21</v>
      </c>
      <c r="N213" s="85">
        <f>'E+ PSUI Customer Load'!N213+'PSUI Customer Gen'!N213</f>
        <v>1173.1300000000001</v>
      </c>
      <c r="O213" s="85">
        <f>'E+ PSUI Customer Load'!O213+'PSUI Customer Gen'!O213</f>
        <v>1181.1400000000001</v>
      </c>
      <c r="P213" s="85">
        <f>'E+ PSUI Customer Load'!P213+'PSUI Customer Gen'!P213</f>
        <v>1305.19</v>
      </c>
      <c r="Q213" s="85">
        <f>'E+ PSUI Customer Load'!Q213+'PSUI Customer Gen'!Q213</f>
        <v>1257.69</v>
      </c>
      <c r="R213" s="85">
        <f>'E+ PSUI Customer Load'!R213+'PSUI Customer Gen'!R213</f>
        <v>1239.81</v>
      </c>
      <c r="S213" s="85">
        <f>'E+ PSUI Customer Load'!S213+'PSUI Customer Gen'!S213</f>
        <v>1165.1500000000001</v>
      </c>
      <c r="T213" s="85">
        <f>'E+ PSUI Customer Load'!T213+'PSUI Customer Gen'!T213</f>
        <v>1104.8499999999999</v>
      </c>
      <c r="U213" s="85">
        <f>'E+ PSUI Customer Load'!U213+'PSUI Customer Gen'!U213</f>
        <v>1068.31</v>
      </c>
      <c r="V213" s="85">
        <f>'E+ PSUI Customer Load'!V213+'PSUI Customer Gen'!V213</f>
        <v>1050.1400000000001</v>
      </c>
      <c r="W213" s="85">
        <f>'E+ PSUI Customer Load'!W213+'PSUI Customer Gen'!W213</f>
        <v>1067.6400000000001</v>
      </c>
      <c r="X213" s="85">
        <f>'E+ PSUI Customer Load'!X213+'PSUI Customer Gen'!X213</f>
        <v>1059.42</v>
      </c>
      <c r="Y213" s="85">
        <f>'E+ PSUI Customer Load'!Y213+'PSUI Customer Gen'!Y213</f>
        <v>1049.76</v>
      </c>
      <c r="Z213" s="85">
        <f>'E+ PSUI Customer Load'!Z213+'PSUI Customer Gen'!Z213</f>
        <v>1047.69</v>
      </c>
      <c r="AA213" s="93">
        <f t="shared" si="39"/>
        <v>1305.19</v>
      </c>
      <c r="AB213" s="84">
        <f t="shared" si="40"/>
        <v>2021</v>
      </c>
      <c r="AC213" s="83">
        <f t="shared" si="41"/>
        <v>5</v>
      </c>
      <c r="AD213" s="83" t="str">
        <f t="shared" si="42"/>
        <v/>
      </c>
      <c r="AE213" s="83" t="str">
        <f t="shared" si="43"/>
        <v/>
      </c>
      <c r="AF213" s="81">
        <f t="shared" si="44"/>
        <v>1305.19</v>
      </c>
      <c r="AG213" s="82" t="str">
        <f t="shared" si="45"/>
        <v>14:00</v>
      </c>
      <c r="AH213" s="81">
        <f t="shared" si="46"/>
        <v>28340.109999999997</v>
      </c>
      <c r="AI213" s="80" t="str">
        <f t="shared" si="47"/>
        <v/>
      </c>
      <c r="AJ213" s="80" t="str">
        <f t="shared" si="48"/>
        <v/>
      </c>
      <c r="AK213" s="80" t="str">
        <f t="shared" si="49"/>
        <v/>
      </c>
      <c r="AL213" s="79" t="str">
        <f t="shared" si="50"/>
        <v/>
      </c>
      <c r="AM213" s="78" t="str">
        <f t="shared" si="51"/>
        <v/>
      </c>
    </row>
    <row r="214" spans="2:39" ht="13.5" thickBot="1">
      <c r="B214" s="86">
        <v>44346</v>
      </c>
      <c r="C214" s="85">
        <f>'E+ PSUI Customer Load'!C214+'PSUI Customer Gen'!C214</f>
        <v>1049.44</v>
      </c>
      <c r="D214" s="85">
        <f>'E+ PSUI Customer Load'!D214+'PSUI Customer Gen'!D214</f>
        <v>1050.6300000000001</v>
      </c>
      <c r="E214" s="85">
        <f>'E+ PSUI Customer Load'!E214+'PSUI Customer Gen'!E214</f>
        <v>1058.93</v>
      </c>
      <c r="F214" s="85">
        <f>'E+ PSUI Customer Load'!F214+'PSUI Customer Gen'!F214</f>
        <v>1053.19</v>
      </c>
      <c r="G214" s="85">
        <f>'E+ PSUI Customer Load'!G214+'PSUI Customer Gen'!G214</f>
        <v>1051.02</v>
      </c>
      <c r="H214" s="85">
        <f>'E+ PSUI Customer Load'!H214+'PSUI Customer Gen'!H214</f>
        <v>1075.83</v>
      </c>
      <c r="I214" s="85">
        <f>'E+ PSUI Customer Load'!I214+'PSUI Customer Gen'!I214</f>
        <v>1158.08</v>
      </c>
      <c r="J214" s="85">
        <f>'E+ PSUI Customer Load'!J214+'PSUI Customer Gen'!J214</f>
        <v>1172.1500000000001</v>
      </c>
      <c r="K214" s="85">
        <f>'E+ PSUI Customer Load'!K214+'PSUI Customer Gen'!K214</f>
        <v>1503.81</v>
      </c>
      <c r="L214" s="85">
        <f>'E+ PSUI Customer Load'!L214+'PSUI Customer Gen'!L214</f>
        <v>1508.89</v>
      </c>
      <c r="M214" s="85">
        <f>'E+ PSUI Customer Load'!M214+'PSUI Customer Gen'!M214</f>
        <v>1494.92</v>
      </c>
      <c r="N214" s="85">
        <f>'E+ PSUI Customer Load'!N214+'PSUI Customer Gen'!N214</f>
        <v>1488.09</v>
      </c>
      <c r="O214" s="85">
        <f>'E+ PSUI Customer Load'!O214+'PSUI Customer Gen'!O214</f>
        <v>1516.66</v>
      </c>
      <c r="P214" s="85">
        <f>'E+ PSUI Customer Load'!P214+'PSUI Customer Gen'!P214</f>
        <v>1491.32</v>
      </c>
      <c r="Q214" s="85">
        <f>'E+ PSUI Customer Load'!Q214+'PSUI Customer Gen'!Q214</f>
        <v>1491.63</v>
      </c>
      <c r="R214" s="85">
        <f>'E+ PSUI Customer Load'!R214+'PSUI Customer Gen'!R214</f>
        <v>1492.58</v>
      </c>
      <c r="S214" s="85">
        <f>'E+ PSUI Customer Load'!S214+'PSUI Customer Gen'!S214</f>
        <v>1474.9</v>
      </c>
      <c r="T214" s="85">
        <f>'E+ PSUI Customer Load'!T214+'PSUI Customer Gen'!T214</f>
        <v>1483.83</v>
      </c>
      <c r="U214" s="85">
        <f>'E+ PSUI Customer Load'!U214+'PSUI Customer Gen'!U214</f>
        <v>1429.54</v>
      </c>
      <c r="V214" s="85">
        <f>'E+ PSUI Customer Load'!V214+'PSUI Customer Gen'!V214</f>
        <v>1373.33</v>
      </c>
      <c r="W214" s="85">
        <f>'E+ PSUI Customer Load'!W214+'PSUI Customer Gen'!W214</f>
        <v>1306.2</v>
      </c>
      <c r="X214" s="85">
        <f>'E+ PSUI Customer Load'!X214+'PSUI Customer Gen'!X214</f>
        <v>1203.02</v>
      </c>
      <c r="Y214" s="85">
        <f>'E+ PSUI Customer Load'!Y214+'PSUI Customer Gen'!Y214</f>
        <v>1075.27</v>
      </c>
      <c r="Z214" s="85">
        <f>'E+ PSUI Customer Load'!Z214+'PSUI Customer Gen'!Z214</f>
        <v>1070.58</v>
      </c>
      <c r="AA214" s="93">
        <f t="shared" si="39"/>
        <v>1516.66</v>
      </c>
      <c r="AB214" s="84">
        <f t="shared" si="40"/>
        <v>2021</v>
      </c>
      <c r="AC214" s="83">
        <f t="shared" si="41"/>
        <v>5</v>
      </c>
      <c r="AD214" s="83" t="str">
        <f t="shared" si="42"/>
        <v/>
      </c>
      <c r="AE214" s="83" t="str">
        <f t="shared" si="43"/>
        <v/>
      </c>
      <c r="AF214" s="81">
        <f t="shared" si="44"/>
        <v>1516.66</v>
      </c>
      <c r="AG214" s="82" t="str">
        <f t="shared" si="45"/>
        <v>13:00</v>
      </c>
      <c r="AH214" s="81">
        <f t="shared" si="46"/>
        <v>32590.500000000004</v>
      </c>
      <c r="AI214" s="80" t="str">
        <f t="shared" si="47"/>
        <v/>
      </c>
      <c r="AJ214" s="80" t="str">
        <f t="shared" si="48"/>
        <v/>
      </c>
      <c r="AK214" s="80" t="str">
        <f t="shared" si="49"/>
        <v/>
      </c>
      <c r="AL214" s="79" t="str">
        <f t="shared" si="50"/>
        <v/>
      </c>
      <c r="AM214" s="78" t="str">
        <f t="shared" si="51"/>
        <v/>
      </c>
    </row>
    <row r="215" spans="2:39" ht="13.5" thickBot="1">
      <c r="B215" s="86">
        <v>44347</v>
      </c>
      <c r="C215" s="85">
        <f>'E+ PSUI Customer Load'!C215+'PSUI Customer Gen'!C215</f>
        <v>1067.5999999999999</v>
      </c>
      <c r="D215" s="85">
        <f>'E+ PSUI Customer Load'!D215+'PSUI Customer Gen'!D215</f>
        <v>1073.42</v>
      </c>
      <c r="E215" s="85">
        <f>'E+ PSUI Customer Load'!E215+'PSUI Customer Gen'!E215</f>
        <v>1079.19</v>
      </c>
      <c r="F215" s="85">
        <f>'E+ PSUI Customer Load'!F215+'PSUI Customer Gen'!F215</f>
        <v>1107.33</v>
      </c>
      <c r="G215" s="85">
        <f>'E+ PSUI Customer Load'!G215+'PSUI Customer Gen'!G215</f>
        <v>1107.75</v>
      </c>
      <c r="H215" s="85">
        <f>'E+ PSUI Customer Load'!H215+'PSUI Customer Gen'!H215</f>
        <v>1148.21</v>
      </c>
      <c r="I215" s="85">
        <f>'E+ PSUI Customer Load'!I215+'PSUI Customer Gen'!I215</f>
        <v>1235.96</v>
      </c>
      <c r="J215" s="85">
        <f>'E+ PSUI Customer Load'!J215+'PSUI Customer Gen'!J215</f>
        <v>1331.61</v>
      </c>
      <c r="K215" s="85">
        <f>'E+ PSUI Customer Load'!K215+'PSUI Customer Gen'!K215</f>
        <v>1664.42</v>
      </c>
      <c r="L215" s="85">
        <f>'E+ PSUI Customer Load'!L215+'PSUI Customer Gen'!L215</f>
        <v>1729.32</v>
      </c>
      <c r="M215" s="85">
        <f>'E+ PSUI Customer Load'!M215+'PSUI Customer Gen'!M215</f>
        <v>1785.14</v>
      </c>
      <c r="N215" s="85">
        <f>'E+ PSUI Customer Load'!N215+'PSUI Customer Gen'!N215</f>
        <v>1780.03</v>
      </c>
      <c r="O215" s="85">
        <f>'E+ PSUI Customer Load'!O215+'PSUI Customer Gen'!O215</f>
        <v>1800.79</v>
      </c>
      <c r="P215" s="85">
        <f>'E+ PSUI Customer Load'!P215+'PSUI Customer Gen'!P215</f>
        <v>1807.37</v>
      </c>
      <c r="Q215" s="85">
        <f>'E+ PSUI Customer Load'!Q215+'PSUI Customer Gen'!Q215</f>
        <v>1819.3</v>
      </c>
      <c r="R215" s="85">
        <f>'E+ PSUI Customer Load'!R215+'PSUI Customer Gen'!R215</f>
        <v>1792.63</v>
      </c>
      <c r="S215" s="85">
        <f>'E+ PSUI Customer Load'!S215+'PSUI Customer Gen'!S215</f>
        <v>1711.75</v>
      </c>
      <c r="T215" s="85">
        <f>'E+ PSUI Customer Load'!T215+'PSUI Customer Gen'!T215</f>
        <v>1655.36</v>
      </c>
      <c r="U215" s="85">
        <f>'E+ PSUI Customer Load'!U215+'PSUI Customer Gen'!U215</f>
        <v>1554</v>
      </c>
      <c r="V215" s="85">
        <f>'E+ PSUI Customer Load'!V215+'PSUI Customer Gen'!V215</f>
        <v>1504.2</v>
      </c>
      <c r="W215" s="85">
        <f>'E+ PSUI Customer Load'!W215+'PSUI Customer Gen'!W215</f>
        <v>1497.93</v>
      </c>
      <c r="X215" s="85">
        <f>'E+ PSUI Customer Load'!X215+'PSUI Customer Gen'!X215</f>
        <v>1463.07</v>
      </c>
      <c r="Y215" s="85">
        <f>'E+ PSUI Customer Load'!Y215+'PSUI Customer Gen'!Y215</f>
        <v>1420.55</v>
      </c>
      <c r="Z215" s="85">
        <f>'E+ PSUI Customer Load'!Z215+'PSUI Customer Gen'!Z215</f>
        <v>1417.96</v>
      </c>
      <c r="AA215" s="93">
        <f t="shared" si="39"/>
        <v>1819.3</v>
      </c>
      <c r="AB215" s="84">
        <f t="shared" si="40"/>
        <v>2021</v>
      </c>
      <c r="AC215" s="83">
        <f t="shared" si="41"/>
        <v>5</v>
      </c>
      <c r="AD215" s="83" t="str">
        <f t="shared" si="42"/>
        <v>2021-5</v>
      </c>
      <c r="AE215" s="83">
        <f t="shared" si="43"/>
        <v>5</v>
      </c>
      <c r="AF215" s="81">
        <f t="shared" si="44"/>
        <v>1819.3</v>
      </c>
      <c r="AG215" s="82" t="str">
        <f t="shared" si="45"/>
        <v>15:00</v>
      </c>
      <c r="AH215" s="81">
        <f t="shared" si="46"/>
        <v>37374.19</v>
      </c>
      <c r="AI215" s="80">
        <f t="shared" si="47"/>
        <v>48179.700000000004</v>
      </c>
      <c r="AJ215" s="80">
        <f t="shared" si="48"/>
        <v>2009.35</v>
      </c>
      <c r="AK215" s="80">
        <f t="shared" si="49"/>
        <v>43861.79</v>
      </c>
      <c r="AL215" s="79">
        <f t="shared" si="50"/>
        <v>44341</v>
      </c>
      <c r="AM215" s="78" t="str">
        <f t="shared" si="51"/>
        <v>11:00</v>
      </c>
    </row>
    <row r="216" spans="2:39" ht="13.5" thickBot="1">
      <c r="B216" s="86">
        <v>44348</v>
      </c>
      <c r="C216" s="85">
        <f>'E+ PSUI Customer Load'!C216+'PSUI Customer Gen'!C216</f>
        <v>1378.72</v>
      </c>
      <c r="D216" s="85">
        <f>'E+ PSUI Customer Load'!D216+'PSUI Customer Gen'!D216</f>
        <v>1309.74</v>
      </c>
      <c r="E216" s="85">
        <f>'E+ PSUI Customer Load'!E216+'PSUI Customer Gen'!E216</f>
        <v>1218.25</v>
      </c>
      <c r="F216" s="85">
        <f>'E+ PSUI Customer Load'!F216+'PSUI Customer Gen'!F216</f>
        <v>1238.9000000000001</v>
      </c>
      <c r="G216" s="85">
        <f>'E+ PSUI Customer Load'!G216+'PSUI Customer Gen'!G216</f>
        <v>1235.33</v>
      </c>
      <c r="H216" s="85">
        <f>'E+ PSUI Customer Load'!H216+'PSUI Customer Gen'!H216</f>
        <v>1284.5</v>
      </c>
      <c r="I216" s="85">
        <f>'E+ PSUI Customer Load'!I216+'PSUI Customer Gen'!I216</f>
        <v>1395.63</v>
      </c>
      <c r="J216" s="85">
        <f>'E+ PSUI Customer Load'!J216+'PSUI Customer Gen'!J216</f>
        <v>1653.79</v>
      </c>
      <c r="K216" s="85">
        <f>'E+ PSUI Customer Load'!K216+'PSUI Customer Gen'!K216</f>
        <v>1780.59</v>
      </c>
      <c r="L216" s="85">
        <f>'E+ PSUI Customer Load'!L216+'PSUI Customer Gen'!L216</f>
        <v>1835.89</v>
      </c>
      <c r="M216" s="85">
        <f>'E+ PSUI Customer Load'!M216+'PSUI Customer Gen'!M216</f>
        <v>1870.54</v>
      </c>
      <c r="N216" s="85">
        <f>'E+ PSUI Customer Load'!N216+'PSUI Customer Gen'!N216</f>
        <v>1853.08</v>
      </c>
      <c r="O216" s="85">
        <f>'E+ PSUI Customer Load'!O216+'PSUI Customer Gen'!O216</f>
        <v>1861.9</v>
      </c>
      <c r="P216" s="85">
        <f>'E+ PSUI Customer Load'!P216+'PSUI Customer Gen'!P216</f>
        <v>1857.49</v>
      </c>
      <c r="Q216" s="85">
        <f>'E+ PSUI Customer Load'!Q216+'PSUI Customer Gen'!Q216</f>
        <v>1851.96</v>
      </c>
      <c r="R216" s="85">
        <f>'E+ PSUI Customer Load'!R216+'PSUI Customer Gen'!R216</f>
        <v>1826.69</v>
      </c>
      <c r="S216" s="85">
        <f>'E+ PSUI Customer Load'!S216+'PSUI Customer Gen'!S216</f>
        <v>1752.87</v>
      </c>
      <c r="T216" s="85">
        <f>'E+ PSUI Customer Load'!T216+'PSUI Customer Gen'!T216</f>
        <v>1702.47</v>
      </c>
      <c r="U216" s="85">
        <f>'E+ PSUI Customer Load'!U216+'PSUI Customer Gen'!U216</f>
        <v>1645.77</v>
      </c>
      <c r="V216" s="85">
        <f>'E+ PSUI Customer Load'!V216+'PSUI Customer Gen'!V216</f>
        <v>1576.33</v>
      </c>
      <c r="W216" s="85">
        <f>'E+ PSUI Customer Load'!W216+'PSUI Customer Gen'!W216</f>
        <v>1546.44</v>
      </c>
      <c r="X216" s="85">
        <f>'E+ PSUI Customer Load'!X216+'PSUI Customer Gen'!X216</f>
        <v>1490.55</v>
      </c>
      <c r="Y216" s="85">
        <f>'E+ PSUI Customer Load'!Y216+'PSUI Customer Gen'!Y216</f>
        <v>1460.9</v>
      </c>
      <c r="Z216" s="85">
        <f>'E+ PSUI Customer Load'!Z216+'PSUI Customer Gen'!Z216</f>
        <v>1446.72</v>
      </c>
      <c r="AA216" s="93">
        <f t="shared" si="39"/>
        <v>1870.54</v>
      </c>
      <c r="AB216" s="84">
        <f t="shared" si="40"/>
        <v>2021</v>
      </c>
      <c r="AC216" s="83">
        <f t="shared" si="41"/>
        <v>6</v>
      </c>
      <c r="AD216" s="83" t="str">
        <f t="shared" si="42"/>
        <v/>
      </c>
      <c r="AE216" s="83" t="str">
        <f t="shared" si="43"/>
        <v/>
      </c>
      <c r="AF216" s="81">
        <f t="shared" si="44"/>
        <v>1870.54</v>
      </c>
      <c r="AG216" s="82" t="str">
        <f t="shared" si="45"/>
        <v>11:00</v>
      </c>
      <c r="AH216" s="81">
        <f t="shared" si="46"/>
        <v>39945.590000000011</v>
      </c>
      <c r="AI216" s="80" t="str">
        <f t="shared" si="47"/>
        <v/>
      </c>
      <c r="AJ216" s="80" t="str">
        <f t="shared" si="48"/>
        <v/>
      </c>
      <c r="AK216" s="80" t="str">
        <f t="shared" si="49"/>
        <v/>
      </c>
      <c r="AL216" s="79" t="str">
        <f t="shared" si="50"/>
        <v/>
      </c>
      <c r="AM216" s="78" t="str">
        <f t="shared" si="51"/>
        <v/>
      </c>
    </row>
    <row r="217" spans="2:39" ht="13.5" thickBot="1">
      <c r="B217" s="86">
        <v>44349</v>
      </c>
      <c r="C217" s="85">
        <f>'E+ PSUI Customer Load'!C217+'PSUI Customer Gen'!C217</f>
        <v>1372.52</v>
      </c>
      <c r="D217" s="85">
        <f>'E+ PSUI Customer Load'!D217+'PSUI Customer Gen'!D217</f>
        <v>1373.82</v>
      </c>
      <c r="E217" s="85">
        <f>'E+ PSUI Customer Load'!E217+'PSUI Customer Gen'!E217</f>
        <v>1207.6400000000001</v>
      </c>
      <c r="F217" s="85">
        <f>'E+ PSUI Customer Load'!F217+'PSUI Customer Gen'!F217</f>
        <v>1096.48</v>
      </c>
      <c r="G217" s="85">
        <f>'E+ PSUI Customer Load'!G217+'PSUI Customer Gen'!G217</f>
        <v>1097.6400000000001</v>
      </c>
      <c r="H217" s="85">
        <f>'E+ PSUI Customer Load'!H217+'PSUI Customer Gen'!H217</f>
        <v>1151.8499999999999</v>
      </c>
      <c r="I217" s="85">
        <f>'E+ PSUI Customer Load'!I217+'PSUI Customer Gen'!I217</f>
        <v>1281.98</v>
      </c>
      <c r="J217" s="85">
        <f>'E+ PSUI Customer Load'!J217+'PSUI Customer Gen'!J217</f>
        <v>1501.19</v>
      </c>
      <c r="K217" s="85">
        <f>'E+ PSUI Customer Load'!K217+'PSUI Customer Gen'!K217</f>
        <v>1743.35</v>
      </c>
      <c r="L217" s="85">
        <f>'E+ PSUI Customer Load'!L217+'PSUI Customer Gen'!L217</f>
        <v>1823.82</v>
      </c>
      <c r="M217" s="85">
        <f>'E+ PSUI Customer Load'!M217+'PSUI Customer Gen'!M217</f>
        <v>1891.72</v>
      </c>
      <c r="N217" s="85">
        <f>'E+ PSUI Customer Load'!N217+'PSUI Customer Gen'!N217</f>
        <v>1851.33</v>
      </c>
      <c r="O217" s="85">
        <f>'E+ PSUI Customer Load'!O217+'PSUI Customer Gen'!O217</f>
        <v>1873.2</v>
      </c>
      <c r="P217" s="85">
        <f>'E+ PSUI Customer Load'!P217+'PSUI Customer Gen'!P217</f>
        <v>1876.38</v>
      </c>
      <c r="Q217" s="85">
        <f>'E+ PSUI Customer Load'!Q217+'PSUI Customer Gen'!Q217</f>
        <v>1887.2</v>
      </c>
      <c r="R217" s="85">
        <f>'E+ PSUI Customer Load'!R217+'PSUI Customer Gen'!R217</f>
        <v>1830.85</v>
      </c>
      <c r="S217" s="85">
        <f>'E+ PSUI Customer Load'!S217+'PSUI Customer Gen'!S217</f>
        <v>1745.03</v>
      </c>
      <c r="T217" s="85">
        <f>'E+ PSUI Customer Load'!T217+'PSUI Customer Gen'!T217</f>
        <v>1684.69</v>
      </c>
      <c r="U217" s="85">
        <f>'E+ PSUI Customer Load'!U217+'PSUI Customer Gen'!U217</f>
        <v>1634.15</v>
      </c>
      <c r="V217" s="85">
        <f>'E+ PSUI Customer Load'!V217+'PSUI Customer Gen'!V217</f>
        <v>1599.71</v>
      </c>
      <c r="W217" s="85">
        <f>'E+ PSUI Customer Load'!W217+'PSUI Customer Gen'!W217</f>
        <v>1582</v>
      </c>
      <c r="X217" s="85">
        <f>'E+ PSUI Customer Load'!X217+'PSUI Customer Gen'!X217</f>
        <v>1540.81</v>
      </c>
      <c r="Y217" s="85">
        <f>'E+ PSUI Customer Load'!Y217+'PSUI Customer Gen'!Y217</f>
        <v>1500.59</v>
      </c>
      <c r="Z217" s="85">
        <f>'E+ PSUI Customer Load'!Z217+'PSUI Customer Gen'!Z217</f>
        <v>1485.02</v>
      </c>
      <c r="AA217" s="93">
        <f t="shared" si="39"/>
        <v>1891.72</v>
      </c>
      <c r="AB217" s="84">
        <f t="shared" si="40"/>
        <v>2021</v>
      </c>
      <c r="AC217" s="83">
        <f t="shared" si="41"/>
        <v>6</v>
      </c>
      <c r="AD217" s="83" t="str">
        <f t="shared" si="42"/>
        <v/>
      </c>
      <c r="AE217" s="83" t="str">
        <f t="shared" si="43"/>
        <v/>
      </c>
      <c r="AF217" s="81">
        <f t="shared" si="44"/>
        <v>1891.72</v>
      </c>
      <c r="AG217" s="82" t="str">
        <f t="shared" si="45"/>
        <v>11:00</v>
      </c>
      <c r="AH217" s="81">
        <f t="shared" si="46"/>
        <v>39524.689999999995</v>
      </c>
      <c r="AI217" s="80" t="str">
        <f t="shared" si="47"/>
        <v/>
      </c>
      <c r="AJ217" s="80" t="str">
        <f t="shared" si="48"/>
        <v/>
      </c>
      <c r="AK217" s="80" t="str">
        <f t="shared" si="49"/>
        <v/>
      </c>
      <c r="AL217" s="79" t="str">
        <f t="shared" si="50"/>
        <v/>
      </c>
      <c r="AM217" s="78" t="str">
        <f t="shared" si="51"/>
        <v/>
      </c>
    </row>
    <row r="218" spans="2:39" ht="13.5" thickBot="1">
      <c r="B218" s="86">
        <v>44350</v>
      </c>
      <c r="C218" s="85">
        <f>'E+ PSUI Customer Load'!C218+'PSUI Customer Gen'!C218</f>
        <v>1473.01</v>
      </c>
      <c r="D218" s="85">
        <f>'E+ PSUI Customer Load'!D218+'PSUI Customer Gen'!D218</f>
        <v>1496.88</v>
      </c>
      <c r="E218" s="85">
        <f>'E+ PSUI Customer Load'!E218+'PSUI Customer Gen'!E218</f>
        <v>1538.85</v>
      </c>
      <c r="F218" s="85">
        <f>'E+ PSUI Customer Load'!F218+'PSUI Customer Gen'!F218</f>
        <v>1552.64</v>
      </c>
      <c r="G218" s="85">
        <f>'E+ PSUI Customer Load'!G218+'PSUI Customer Gen'!G218</f>
        <v>1571.5</v>
      </c>
      <c r="H218" s="85">
        <f>'E+ PSUI Customer Load'!H218+'PSUI Customer Gen'!H218</f>
        <v>1611.79</v>
      </c>
      <c r="I218" s="85">
        <f>'E+ PSUI Customer Load'!I218+'PSUI Customer Gen'!I218</f>
        <v>1717.1</v>
      </c>
      <c r="J218" s="85">
        <f>'E+ PSUI Customer Load'!J218+'PSUI Customer Gen'!J218</f>
        <v>1776.39</v>
      </c>
      <c r="K218" s="85">
        <f>'E+ PSUI Customer Load'!K218+'PSUI Customer Gen'!K218</f>
        <v>1827.39</v>
      </c>
      <c r="L218" s="85">
        <f>'E+ PSUI Customer Load'!L218+'PSUI Customer Gen'!L218</f>
        <v>1870.05</v>
      </c>
      <c r="M218" s="85">
        <f>'E+ PSUI Customer Load'!M218+'PSUI Customer Gen'!M218</f>
        <v>1922.8</v>
      </c>
      <c r="N218" s="85">
        <f>'E+ PSUI Customer Load'!N218+'PSUI Customer Gen'!N218</f>
        <v>1909.01</v>
      </c>
      <c r="O218" s="85">
        <f>'E+ PSUI Customer Load'!O218+'PSUI Customer Gen'!O218</f>
        <v>1960.28</v>
      </c>
      <c r="P218" s="85">
        <f>'E+ PSUI Customer Load'!P218+'PSUI Customer Gen'!P218</f>
        <v>1941.07</v>
      </c>
      <c r="Q218" s="85">
        <f>'E+ PSUI Customer Load'!Q218+'PSUI Customer Gen'!Q218</f>
        <v>1961.86</v>
      </c>
      <c r="R218" s="85">
        <f>'E+ PSUI Customer Load'!R218+'PSUI Customer Gen'!R218</f>
        <v>1881.53</v>
      </c>
      <c r="S218" s="85">
        <f>'E+ PSUI Customer Load'!S218+'PSUI Customer Gen'!S218</f>
        <v>1835.65</v>
      </c>
      <c r="T218" s="85">
        <f>'E+ PSUI Customer Load'!T218+'PSUI Customer Gen'!T218</f>
        <v>1770.51</v>
      </c>
      <c r="U218" s="85">
        <f>'E+ PSUI Customer Load'!U218+'PSUI Customer Gen'!U218</f>
        <v>1714.62</v>
      </c>
      <c r="V218" s="85">
        <f>'E+ PSUI Customer Load'!V218+'PSUI Customer Gen'!V218</f>
        <v>1674.61</v>
      </c>
      <c r="W218" s="85">
        <f>'E+ PSUI Customer Load'!W218+'PSUI Customer Gen'!W218</f>
        <v>1676.19</v>
      </c>
      <c r="X218" s="85">
        <f>'E+ PSUI Customer Load'!X218+'PSUI Customer Gen'!X218</f>
        <v>1646.47</v>
      </c>
      <c r="Y218" s="85">
        <f>'E+ PSUI Customer Load'!Y218+'PSUI Customer Gen'!Y218</f>
        <v>1577.45</v>
      </c>
      <c r="Z218" s="85">
        <f>'E+ PSUI Customer Load'!Z218+'PSUI Customer Gen'!Z218</f>
        <v>1569.36</v>
      </c>
      <c r="AA218" s="93">
        <f t="shared" si="39"/>
        <v>1961.86</v>
      </c>
      <c r="AB218" s="84">
        <f t="shared" si="40"/>
        <v>2021</v>
      </c>
      <c r="AC218" s="83">
        <f t="shared" si="41"/>
        <v>6</v>
      </c>
      <c r="AD218" s="83" t="str">
        <f t="shared" si="42"/>
        <v/>
      </c>
      <c r="AE218" s="83" t="str">
        <f t="shared" si="43"/>
        <v/>
      </c>
      <c r="AF218" s="81">
        <f t="shared" si="44"/>
        <v>1961.86</v>
      </c>
      <c r="AG218" s="82" t="str">
        <f t="shared" si="45"/>
        <v>15:00</v>
      </c>
      <c r="AH218" s="81">
        <f t="shared" si="46"/>
        <v>43438.869999999995</v>
      </c>
      <c r="AI218" s="80" t="str">
        <f t="shared" si="47"/>
        <v/>
      </c>
      <c r="AJ218" s="80" t="str">
        <f t="shared" si="48"/>
        <v/>
      </c>
      <c r="AK218" s="80" t="str">
        <f t="shared" si="49"/>
        <v/>
      </c>
      <c r="AL218" s="79" t="str">
        <f t="shared" si="50"/>
        <v/>
      </c>
      <c r="AM218" s="78" t="str">
        <f t="shared" si="51"/>
        <v/>
      </c>
    </row>
    <row r="219" spans="2:39" ht="13.5" thickBot="1">
      <c r="B219" s="86">
        <v>44351</v>
      </c>
      <c r="C219" s="85">
        <f>'E+ PSUI Customer Load'!C219+'PSUI Customer Gen'!C219</f>
        <v>1542.03</v>
      </c>
      <c r="D219" s="85">
        <f>'E+ PSUI Customer Load'!D219+'PSUI Customer Gen'!D219</f>
        <v>1535.14</v>
      </c>
      <c r="E219" s="85">
        <f>'E+ PSUI Customer Load'!E219+'PSUI Customer Gen'!E219</f>
        <v>1548.79</v>
      </c>
      <c r="F219" s="85">
        <f>'E+ PSUI Customer Load'!F219+'PSUI Customer Gen'!F219</f>
        <v>1565.8</v>
      </c>
      <c r="G219" s="85">
        <f>'E+ PSUI Customer Load'!G219+'PSUI Customer Gen'!G219</f>
        <v>1572.06</v>
      </c>
      <c r="H219" s="85">
        <f>'E+ PSUI Customer Load'!H219+'PSUI Customer Gen'!H219</f>
        <v>1610.53</v>
      </c>
      <c r="I219" s="85">
        <f>'E+ PSUI Customer Load'!I219+'PSUI Customer Gen'!I219</f>
        <v>1665.44</v>
      </c>
      <c r="J219" s="85">
        <f>'E+ PSUI Customer Load'!J219+'PSUI Customer Gen'!J219</f>
        <v>1796.55</v>
      </c>
      <c r="K219" s="85">
        <f>'E+ PSUI Customer Load'!K219+'PSUI Customer Gen'!K219</f>
        <v>1817.31</v>
      </c>
      <c r="L219" s="85">
        <f>'E+ PSUI Customer Load'!L219+'PSUI Customer Gen'!L219</f>
        <v>1882.23</v>
      </c>
      <c r="M219" s="85">
        <f>'E+ PSUI Customer Load'!M219+'PSUI Customer Gen'!M219</f>
        <v>1929.59</v>
      </c>
      <c r="N219" s="85">
        <f>'E+ PSUI Customer Load'!N219+'PSUI Customer Gen'!N219</f>
        <v>1900.29</v>
      </c>
      <c r="O219" s="85">
        <f>'E+ PSUI Customer Load'!O219+'PSUI Customer Gen'!O219</f>
        <v>1935.18</v>
      </c>
      <c r="P219" s="85">
        <f>'E+ PSUI Customer Load'!P219+'PSUI Customer Gen'!P219</f>
        <v>1937.18</v>
      </c>
      <c r="Q219" s="85">
        <f>'E+ PSUI Customer Load'!Q219+'PSUI Customer Gen'!Q219</f>
        <v>1942.78</v>
      </c>
      <c r="R219" s="85">
        <f>'E+ PSUI Customer Load'!R219+'PSUI Customer Gen'!R219</f>
        <v>1901.03</v>
      </c>
      <c r="S219" s="85">
        <f>'E+ PSUI Customer Load'!S219+'PSUI Customer Gen'!S219</f>
        <v>1826.16</v>
      </c>
      <c r="T219" s="85">
        <f>'E+ PSUI Customer Load'!T219+'PSUI Customer Gen'!T219</f>
        <v>1841.6</v>
      </c>
      <c r="U219" s="85">
        <f>'E+ PSUI Customer Load'!U219+'PSUI Customer Gen'!U219</f>
        <v>1751.05</v>
      </c>
      <c r="V219" s="85">
        <f>'E+ PSUI Customer Load'!V219+'PSUI Customer Gen'!V219</f>
        <v>1669.92</v>
      </c>
      <c r="W219" s="85">
        <f>'E+ PSUI Customer Load'!W219+'PSUI Customer Gen'!W219</f>
        <v>1663.03</v>
      </c>
      <c r="X219" s="85">
        <f>'E+ PSUI Customer Load'!X219+'PSUI Customer Gen'!X219</f>
        <v>1644.3</v>
      </c>
      <c r="Y219" s="85">
        <f>'E+ PSUI Customer Load'!Y219+'PSUI Customer Gen'!Y219</f>
        <v>1613.36</v>
      </c>
      <c r="Z219" s="85">
        <f>'E+ PSUI Customer Load'!Z219+'PSUI Customer Gen'!Z219</f>
        <v>1579.59</v>
      </c>
      <c r="AA219" s="93">
        <f t="shared" si="39"/>
        <v>1942.78</v>
      </c>
      <c r="AB219" s="84">
        <f t="shared" si="40"/>
        <v>2021</v>
      </c>
      <c r="AC219" s="83">
        <f t="shared" si="41"/>
        <v>6</v>
      </c>
      <c r="AD219" s="83" t="str">
        <f t="shared" si="42"/>
        <v/>
      </c>
      <c r="AE219" s="83" t="str">
        <f t="shared" si="43"/>
        <v/>
      </c>
      <c r="AF219" s="81">
        <f t="shared" si="44"/>
        <v>1942.78</v>
      </c>
      <c r="AG219" s="82" t="str">
        <f t="shared" si="45"/>
        <v>15:00</v>
      </c>
      <c r="AH219" s="81">
        <f t="shared" si="46"/>
        <v>43613.719999999994</v>
      </c>
      <c r="AI219" s="80" t="str">
        <f t="shared" si="47"/>
        <v/>
      </c>
      <c r="AJ219" s="80" t="str">
        <f t="shared" si="48"/>
        <v/>
      </c>
      <c r="AK219" s="80" t="str">
        <f t="shared" si="49"/>
        <v/>
      </c>
      <c r="AL219" s="79" t="str">
        <f t="shared" si="50"/>
        <v/>
      </c>
      <c r="AM219" s="78" t="str">
        <f t="shared" si="51"/>
        <v/>
      </c>
    </row>
    <row r="220" spans="2:39" ht="13.5" thickBot="1">
      <c r="B220" s="86">
        <v>44352</v>
      </c>
      <c r="C220" s="85">
        <f>'E+ PSUI Customer Load'!C220+'PSUI Customer Gen'!C220</f>
        <v>1549.49</v>
      </c>
      <c r="D220" s="85">
        <f>'E+ PSUI Customer Load'!D220+'PSUI Customer Gen'!D220</f>
        <v>1524.88</v>
      </c>
      <c r="E220" s="85">
        <f>'E+ PSUI Customer Load'!E220+'PSUI Customer Gen'!E220</f>
        <v>1503.46</v>
      </c>
      <c r="F220" s="85">
        <f>'E+ PSUI Customer Load'!F220+'PSUI Customer Gen'!F220</f>
        <v>1483.48</v>
      </c>
      <c r="G220" s="85">
        <f>'E+ PSUI Customer Load'!G220+'PSUI Customer Gen'!G220</f>
        <v>1481.87</v>
      </c>
      <c r="H220" s="85">
        <f>'E+ PSUI Customer Load'!H220+'PSUI Customer Gen'!H220</f>
        <v>1531.36</v>
      </c>
      <c r="I220" s="85">
        <f>'E+ PSUI Customer Load'!I220+'PSUI Customer Gen'!I220</f>
        <v>1616.65</v>
      </c>
      <c r="J220" s="85">
        <f>'E+ PSUI Customer Load'!J220+'PSUI Customer Gen'!J220</f>
        <v>1690.99</v>
      </c>
      <c r="K220" s="85">
        <f>'E+ PSUI Customer Load'!K220+'PSUI Customer Gen'!K220</f>
        <v>1725.33</v>
      </c>
      <c r="L220" s="85">
        <f>'E+ PSUI Customer Load'!L220+'PSUI Customer Gen'!L220</f>
        <v>1790.15</v>
      </c>
      <c r="M220" s="85">
        <f>'E+ PSUI Customer Load'!M220+'PSUI Customer Gen'!M220</f>
        <v>1831.69</v>
      </c>
      <c r="N220" s="85">
        <f>'E+ PSUI Customer Load'!N220+'PSUI Customer Gen'!N220</f>
        <v>1798.69</v>
      </c>
      <c r="O220" s="85">
        <f>'E+ PSUI Customer Load'!O220+'PSUI Customer Gen'!O220</f>
        <v>1848.98</v>
      </c>
      <c r="P220" s="85">
        <f>'E+ PSUI Customer Load'!P220+'PSUI Customer Gen'!P220</f>
        <v>1806.7</v>
      </c>
      <c r="Q220" s="85">
        <f>'E+ PSUI Customer Load'!Q220+'PSUI Customer Gen'!Q220</f>
        <v>1754.34</v>
      </c>
      <c r="R220" s="85">
        <f>'E+ PSUI Customer Load'!R220+'PSUI Customer Gen'!R220</f>
        <v>1800.72</v>
      </c>
      <c r="S220" s="85">
        <f>'E+ PSUI Customer Load'!S220+'PSUI Customer Gen'!S220</f>
        <v>1768.69</v>
      </c>
      <c r="T220" s="85">
        <f>'E+ PSUI Customer Load'!T220+'PSUI Customer Gen'!T220</f>
        <v>1767.75</v>
      </c>
      <c r="U220" s="85">
        <f>'E+ PSUI Customer Load'!U220+'PSUI Customer Gen'!U220</f>
        <v>1725.29</v>
      </c>
      <c r="V220" s="85">
        <f>'E+ PSUI Customer Load'!V220+'PSUI Customer Gen'!V220</f>
        <v>1649.2</v>
      </c>
      <c r="W220" s="85">
        <f>'E+ PSUI Customer Load'!W220+'PSUI Customer Gen'!W220</f>
        <v>1642.51</v>
      </c>
      <c r="X220" s="85">
        <f>'E+ PSUI Customer Load'!X220+'PSUI Customer Gen'!X220</f>
        <v>1605.98</v>
      </c>
      <c r="Y220" s="85">
        <f>'E+ PSUI Customer Load'!Y220+'PSUI Customer Gen'!Y220</f>
        <v>1580.92</v>
      </c>
      <c r="Z220" s="85">
        <f>'E+ PSUI Customer Load'!Z220+'PSUI Customer Gen'!Z220</f>
        <v>1571.12</v>
      </c>
      <c r="AA220" s="93">
        <f t="shared" si="39"/>
        <v>1848.98</v>
      </c>
      <c r="AB220" s="84">
        <f t="shared" si="40"/>
        <v>2021</v>
      </c>
      <c r="AC220" s="83">
        <f t="shared" si="41"/>
        <v>6</v>
      </c>
      <c r="AD220" s="83" t="str">
        <f t="shared" si="42"/>
        <v/>
      </c>
      <c r="AE220" s="83" t="str">
        <f t="shared" si="43"/>
        <v/>
      </c>
      <c r="AF220" s="81">
        <f t="shared" si="44"/>
        <v>1848.98</v>
      </c>
      <c r="AG220" s="82" t="str">
        <f t="shared" si="45"/>
        <v>13:00</v>
      </c>
      <c r="AH220" s="81">
        <f t="shared" si="46"/>
        <v>41899.220000000008</v>
      </c>
      <c r="AI220" s="80" t="str">
        <f t="shared" si="47"/>
        <v/>
      </c>
      <c r="AJ220" s="80" t="str">
        <f t="shared" si="48"/>
        <v/>
      </c>
      <c r="AK220" s="80" t="str">
        <f t="shared" si="49"/>
        <v/>
      </c>
      <c r="AL220" s="79" t="str">
        <f t="shared" si="50"/>
        <v/>
      </c>
      <c r="AM220" s="78" t="str">
        <f t="shared" si="51"/>
        <v/>
      </c>
    </row>
    <row r="221" spans="2:39" ht="13.5" thickBot="1">
      <c r="B221" s="86">
        <v>44353</v>
      </c>
      <c r="C221" s="85">
        <f>'E+ PSUI Customer Load'!C221+'PSUI Customer Gen'!C221</f>
        <v>1569.05</v>
      </c>
      <c r="D221" s="85">
        <f>'E+ PSUI Customer Load'!D221+'PSUI Customer Gen'!D221</f>
        <v>1551.62</v>
      </c>
      <c r="E221" s="85">
        <f>'E+ PSUI Customer Load'!E221+'PSUI Customer Gen'!E221</f>
        <v>1539.55</v>
      </c>
      <c r="F221" s="85">
        <f>'E+ PSUI Customer Load'!F221+'PSUI Customer Gen'!F221</f>
        <v>1543.71</v>
      </c>
      <c r="G221" s="85">
        <f>'E+ PSUI Customer Load'!G221+'PSUI Customer Gen'!G221</f>
        <v>1541.54</v>
      </c>
      <c r="H221" s="85">
        <f>'E+ PSUI Customer Load'!H221+'PSUI Customer Gen'!H221</f>
        <v>1576.61</v>
      </c>
      <c r="I221" s="85">
        <f>'E+ PSUI Customer Load'!I221+'PSUI Customer Gen'!I221</f>
        <v>1683.54</v>
      </c>
      <c r="J221" s="85">
        <f>'E+ PSUI Customer Load'!J221+'PSUI Customer Gen'!J221</f>
        <v>1765.19</v>
      </c>
      <c r="K221" s="85">
        <f>'E+ PSUI Customer Load'!K221+'PSUI Customer Gen'!K221</f>
        <v>1804.22</v>
      </c>
      <c r="L221" s="85">
        <f>'E+ PSUI Customer Load'!L221+'PSUI Customer Gen'!L221</f>
        <v>1871.91</v>
      </c>
      <c r="M221" s="85">
        <f>'E+ PSUI Customer Load'!M221+'PSUI Customer Gen'!M221</f>
        <v>1904.14</v>
      </c>
      <c r="N221" s="85">
        <f>'E+ PSUI Customer Load'!N221+'PSUI Customer Gen'!N221</f>
        <v>1916.85</v>
      </c>
      <c r="O221" s="85">
        <f>'E+ PSUI Customer Load'!O221+'PSUI Customer Gen'!O221</f>
        <v>1980.3</v>
      </c>
      <c r="P221" s="85">
        <f>'E+ PSUI Customer Load'!P221+'PSUI Customer Gen'!P221</f>
        <v>1975.02</v>
      </c>
      <c r="Q221" s="85">
        <f>'E+ PSUI Customer Load'!Q221+'PSUI Customer Gen'!Q221</f>
        <v>1971.03</v>
      </c>
      <c r="R221" s="85">
        <f>'E+ PSUI Customer Load'!R221+'PSUI Customer Gen'!R221</f>
        <v>1936.87</v>
      </c>
      <c r="S221" s="85">
        <f>'E+ PSUI Customer Load'!S221+'PSUI Customer Gen'!S221</f>
        <v>1859.83</v>
      </c>
      <c r="T221" s="85">
        <f>'E+ PSUI Customer Load'!T221+'PSUI Customer Gen'!T221</f>
        <v>1816.19</v>
      </c>
      <c r="U221" s="85">
        <f>'E+ PSUI Customer Load'!U221+'PSUI Customer Gen'!U221</f>
        <v>1762.6</v>
      </c>
      <c r="V221" s="85">
        <f>'E+ PSUI Customer Load'!V221+'PSUI Customer Gen'!V221</f>
        <v>1677.48</v>
      </c>
      <c r="W221" s="85">
        <f>'E+ PSUI Customer Load'!W221+'PSUI Customer Gen'!W221</f>
        <v>1667.61</v>
      </c>
      <c r="X221" s="85">
        <f>'E+ PSUI Customer Load'!X221+'PSUI Customer Gen'!X221</f>
        <v>1643.81</v>
      </c>
      <c r="Y221" s="85">
        <f>'E+ PSUI Customer Load'!Y221+'PSUI Customer Gen'!Y221</f>
        <v>1621.2</v>
      </c>
      <c r="Z221" s="85">
        <f>'E+ PSUI Customer Load'!Z221+'PSUI Customer Gen'!Z221</f>
        <v>1618.79</v>
      </c>
      <c r="AA221" s="93">
        <f t="shared" si="39"/>
        <v>1980.3</v>
      </c>
      <c r="AB221" s="84">
        <f t="shared" si="40"/>
        <v>2021</v>
      </c>
      <c r="AC221" s="83">
        <f t="shared" si="41"/>
        <v>6</v>
      </c>
      <c r="AD221" s="83" t="str">
        <f t="shared" si="42"/>
        <v/>
      </c>
      <c r="AE221" s="83" t="str">
        <f t="shared" si="43"/>
        <v/>
      </c>
      <c r="AF221" s="81">
        <f t="shared" si="44"/>
        <v>1980.3</v>
      </c>
      <c r="AG221" s="82" t="str">
        <f t="shared" si="45"/>
        <v>13:00</v>
      </c>
      <c r="AH221" s="81">
        <f t="shared" si="46"/>
        <v>43778.96</v>
      </c>
      <c r="AI221" s="80" t="str">
        <f t="shared" si="47"/>
        <v/>
      </c>
      <c r="AJ221" s="80" t="str">
        <f t="shared" si="48"/>
        <v/>
      </c>
      <c r="AK221" s="80" t="str">
        <f t="shared" si="49"/>
        <v/>
      </c>
      <c r="AL221" s="79" t="str">
        <f t="shared" si="50"/>
        <v/>
      </c>
      <c r="AM221" s="78" t="str">
        <f t="shared" si="51"/>
        <v/>
      </c>
    </row>
    <row r="222" spans="2:39" ht="13.5" thickBot="1">
      <c r="B222" s="86">
        <v>44354</v>
      </c>
      <c r="C222" s="85">
        <f>'E+ PSUI Customer Load'!C222+'PSUI Customer Gen'!C222</f>
        <v>1588.69</v>
      </c>
      <c r="D222" s="85">
        <f>'E+ PSUI Customer Load'!D222+'PSUI Customer Gen'!D222</f>
        <v>1579.17</v>
      </c>
      <c r="E222" s="85">
        <f>'E+ PSUI Customer Load'!E222+'PSUI Customer Gen'!E222</f>
        <v>1628.8</v>
      </c>
      <c r="F222" s="85">
        <f>'E+ PSUI Customer Load'!F222+'PSUI Customer Gen'!F222</f>
        <v>1688.26</v>
      </c>
      <c r="G222" s="85">
        <f>'E+ PSUI Customer Load'!G222+'PSUI Customer Gen'!G222</f>
        <v>1688.54</v>
      </c>
      <c r="H222" s="85">
        <f>'E+ PSUI Customer Load'!H222+'PSUI Customer Gen'!H222</f>
        <v>1762.5</v>
      </c>
      <c r="I222" s="85">
        <f>'E+ PSUI Customer Load'!I222+'PSUI Customer Gen'!I222</f>
        <v>1923.81</v>
      </c>
      <c r="J222" s="85">
        <f>'E+ PSUI Customer Load'!J222+'PSUI Customer Gen'!J222</f>
        <v>1991.92</v>
      </c>
      <c r="K222" s="85">
        <f>'E+ PSUI Customer Load'!K222+'PSUI Customer Gen'!K222</f>
        <v>2066.4</v>
      </c>
      <c r="L222" s="85">
        <f>'E+ PSUI Customer Load'!L222+'PSUI Customer Gen'!L222</f>
        <v>2170.35</v>
      </c>
      <c r="M222" s="85">
        <f>'E+ PSUI Customer Load'!M222+'PSUI Customer Gen'!M222</f>
        <v>2192.0500000000002</v>
      </c>
      <c r="N222" s="85">
        <f>'E+ PSUI Customer Load'!N222+'PSUI Customer Gen'!N222</f>
        <v>2202.13</v>
      </c>
      <c r="O222" s="85">
        <f>'E+ PSUI Customer Load'!O222+'PSUI Customer Gen'!O222</f>
        <v>2208.92</v>
      </c>
      <c r="P222" s="85">
        <f>'E+ PSUI Customer Load'!P222+'PSUI Customer Gen'!P222</f>
        <v>2210.15</v>
      </c>
      <c r="Q222" s="85">
        <f>'E+ PSUI Customer Load'!Q222+'PSUI Customer Gen'!Q222</f>
        <v>2197.83</v>
      </c>
      <c r="R222" s="85">
        <f>'E+ PSUI Customer Load'!R222+'PSUI Customer Gen'!R222</f>
        <v>2165.73</v>
      </c>
      <c r="S222" s="85">
        <f>'E+ PSUI Customer Load'!S222+'PSUI Customer Gen'!S222</f>
        <v>2085.9299999999998</v>
      </c>
      <c r="T222" s="85">
        <f>'E+ PSUI Customer Load'!T222+'PSUI Customer Gen'!T222</f>
        <v>2000.01</v>
      </c>
      <c r="U222" s="85">
        <f>'E+ PSUI Customer Load'!U222+'PSUI Customer Gen'!U222</f>
        <v>1887.45</v>
      </c>
      <c r="V222" s="85">
        <f>'E+ PSUI Customer Load'!V222+'PSUI Customer Gen'!V222</f>
        <v>1825.85</v>
      </c>
      <c r="W222" s="85">
        <f>'E+ PSUI Customer Load'!W222+'PSUI Customer Gen'!W222</f>
        <v>1802.12</v>
      </c>
      <c r="X222" s="85">
        <f>'E+ PSUI Customer Load'!X222+'PSUI Customer Gen'!X222</f>
        <v>1778.77</v>
      </c>
      <c r="Y222" s="85">
        <f>'E+ PSUI Customer Load'!Y222+'PSUI Customer Gen'!Y222</f>
        <v>1746.36</v>
      </c>
      <c r="Z222" s="85">
        <f>'E+ PSUI Customer Load'!Z222+'PSUI Customer Gen'!Z222</f>
        <v>1739.33</v>
      </c>
      <c r="AA222" s="93">
        <f t="shared" si="39"/>
        <v>2210.15</v>
      </c>
      <c r="AB222" s="84">
        <f t="shared" si="40"/>
        <v>2021</v>
      </c>
      <c r="AC222" s="83">
        <f t="shared" si="41"/>
        <v>6</v>
      </c>
      <c r="AD222" s="83" t="str">
        <f t="shared" si="42"/>
        <v/>
      </c>
      <c r="AE222" s="83" t="str">
        <f t="shared" si="43"/>
        <v/>
      </c>
      <c r="AF222" s="81">
        <f t="shared" si="44"/>
        <v>2210.15</v>
      </c>
      <c r="AG222" s="82" t="str">
        <f t="shared" si="45"/>
        <v>14:00</v>
      </c>
      <c r="AH222" s="81">
        <f t="shared" si="46"/>
        <v>48341.22</v>
      </c>
      <c r="AI222" s="80" t="str">
        <f t="shared" si="47"/>
        <v/>
      </c>
      <c r="AJ222" s="80" t="str">
        <f t="shared" si="48"/>
        <v/>
      </c>
      <c r="AK222" s="80" t="str">
        <f t="shared" si="49"/>
        <v/>
      </c>
      <c r="AL222" s="79" t="str">
        <f t="shared" si="50"/>
        <v/>
      </c>
      <c r="AM222" s="78" t="str">
        <f t="shared" si="51"/>
        <v/>
      </c>
    </row>
    <row r="223" spans="2:39" ht="13.5" thickBot="1">
      <c r="B223" s="86">
        <v>44355</v>
      </c>
      <c r="C223" s="85">
        <f>'E+ PSUI Customer Load'!C223+'PSUI Customer Gen'!C223</f>
        <v>1714.72</v>
      </c>
      <c r="D223" s="85">
        <f>'E+ PSUI Customer Load'!D223+'PSUI Customer Gen'!D223</f>
        <v>1712.52</v>
      </c>
      <c r="E223" s="85">
        <f>'E+ PSUI Customer Load'!E223+'PSUI Customer Gen'!E223</f>
        <v>1773</v>
      </c>
      <c r="F223" s="85">
        <f>'E+ PSUI Customer Load'!F223+'PSUI Customer Gen'!F223</f>
        <v>1788.99</v>
      </c>
      <c r="G223" s="85">
        <f>'E+ PSUI Customer Load'!G223+'PSUI Customer Gen'!G223</f>
        <v>1812.61</v>
      </c>
      <c r="H223" s="85">
        <f>'E+ PSUI Customer Load'!H223+'PSUI Customer Gen'!H223</f>
        <v>1909.15</v>
      </c>
      <c r="I223" s="85">
        <f>'E+ PSUI Customer Load'!I223+'PSUI Customer Gen'!I223</f>
        <v>2011.84</v>
      </c>
      <c r="J223" s="85">
        <f>'E+ PSUI Customer Load'!J223+'PSUI Customer Gen'!J223</f>
        <v>2106.34</v>
      </c>
      <c r="K223" s="85">
        <f>'E+ PSUI Customer Load'!K223+'PSUI Customer Gen'!K223</f>
        <v>2127.02</v>
      </c>
      <c r="L223" s="85">
        <f>'E+ PSUI Customer Load'!L223+'PSUI Customer Gen'!L223</f>
        <v>2178.5100000000002</v>
      </c>
      <c r="M223" s="85">
        <f>'E+ PSUI Customer Load'!M223+'PSUI Customer Gen'!M223</f>
        <v>2223.73</v>
      </c>
      <c r="N223" s="85">
        <f>'E+ PSUI Customer Load'!N223+'PSUI Customer Gen'!N223</f>
        <v>2218.86</v>
      </c>
      <c r="O223" s="85">
        <f>'E+ PSUI Customer Load'!O223+'PSUI Customer Gen'!O223</f>
        <v>2257.4699999999998</v>
      </c>
      <c r="P223" s="85">
        <f>'E+ PSUI Customer Load'!P223+'PSUI Customer Gen'!P223</f>
        <v>2247</v>
      </c>
      <c r="Q223" s="85">
        <f>'E+ PSUI Customer Load'!Q223+'PSUI Customer Gen'!Q223</f>
        <v>2227.5</v>
      </c>
      <c r="R223" s="85">
        <f>'E+ PSUI Customer Load'!R223+'PSUI Customer Gen'!R223</f>
        <v>2163.1799999999998</v>
      </c>
      <c r="S223" s="85">
        <f>'E+ PSUI Customer Load'!S223+'PSUI Customer Gen'!S223</f>
        <v>2074.21</v>
      </c>
      <c r="T223" s="85">
        <f>'E+ PSUI Customer Load'!T223+'PSUI Customer Gen'!T223</f>
        <v>2010.47</v>
      </c>
      <c r="U223" s="85">
        <f>'E+ PSUI Customer Load'!U223+'PSUI Customer Gen'!U223</f>
        <v>1977.61</v>
      </c>
      <c r="V223" s="85">
        <f>'E+ PSUI Customer Load'!V223+'PSUI Customer Gen'!V223</f>
        <v>1921.82</v>
      </c>
      <c r="W223" s="85">
        <f>'E+ PSUI Customer Load'!W223+'PSUI Customer Gen'!W223</f>
        <v>1857.17</v>
      </c>
      <c r="X223" s="85">
        <f>'E+ PSUI Customer Load'!X223+'PSUI Customer Gen'!X223</f>
        <v>1809.43</v>
      </c>
      <c r="Y223" s="85">
        <f>'E+ PSUI Customer Load'!Y223+'PSUI Customer Gen'!Y223</f>
        <v>1815.59</v>
      </c>
      <c r="Z223" s="85">
        <f>'E+ PSUI Customer Load'!Z223+'PSUI Customer Gen'!Z223</f>
        <v>1782.76</v>
      </c>
      <c r="AA223" s="93">
        <f t="shared" si="39"/>
        <v>2257.4699999999998</v>
      </c>
      <c r="AB223" s="84">
        <f t="shared" si="40"/>
        <v>2021</v>
      </c>
      <c r="AC223" s="83">
        <f t="shared" si="41"/>
        <v>6</v>
      </c>
      <c r="AD223" s="83" t="str">
        <f t="shared" si="42"/>
        <v/>
      </c>
      <c r="AE223" s="83" t="str">
        <f t="shared" si="43"/>
        <v/>
      </c>
      <c r="AF223" s="81">
        <f t="shared" si="44"/>
        <v>2257.4699999999998</v>
      </c>
      <c r="AG223" s="82" t="str">
        <f t="shared" si="45"/>
        <v>13:00</v>
      </c>
      <c r="AH223" s="81">
        <f t="shared" si="46"/>
        <v>49978.97</v>
      </c>
      <c r="AI223" s="80" t="str">
        <f t="shared" si="47"/>
        <v/>
      </c>
      <c r="AJ223" s="80" t="str">
        <f t="shared" si="48"/>
        <v/>
      </c>
      <c r="AK223" s="80" t="str">
        <f t="shared" si="49"/>
        <v/>
      </c>
      <c r="AL223" s="79" t="str">
        <f t="shared" si="50"/>
        <v/>
      </c>
      <c r="AM223" s="78" t="str">
        <f t="shared" si="51"/>
        <v/>
      </c>
    </row>
    <row r="224" spans="2:39" ht="13.5" thickBot="1">
      <c r="B224" s="86">
        <v>44356</v>
      </c>
      <c r="C224" s="85">
        <f>'E+ PSUI Customer Load'!C224+'PSUI Customer Gen'!C224</f>
        <v>1754.9</v>
      </c>
      <c r="D224" s="85">
        <f>'E+ PSUI Customer Load'!D224+'PSUI Customer Gen'!D224</f>
        <v>1764.21</v>
      </c>
      <c r="E224" s="85">
        <f>'E+ PSUI Customer Load'!E224+'PSUI Customer Gen'!E224</f>
        <v>1828.19</v>
      </c>
      <c r="F224" s="85">
        <f>'E+ PSUI Customer Load'!F224+'PSUI Customer Gen'!F224</f>
        <v>1812.79</v>
      </c>
      <c r="G224" s="85">
        <f>'E+ PSUI Customer Load'!G224+'PSUI Customer Gen'!G224</f>
        <v>1816.75</v>
      </c>
      <c r="H224" s="85">
        <f>'E+ PSUI Customer Load'!H224+'PSUI Customer Gen'!H224</f>
        <v>1875.65</v>
      </c>
      <c r="I224" s="85">
        <f>'E+ PSUI Customer Load'!I224+'PSUI Customer Gen'!I224</f>
        <v>2013.44</v>
      </c>
      <c r="J224" s="85">
        <f>'E+ PSUI Customer Load'!J224+'PSUI Customer Gen'!J224</f>
        <v>2150.4</v>
      </c>
      <c r="K224" s="85">
        <f>'E+ PSUI Customer Load'!K224+'PSUI Customer Gen'!K224</f>
        <v>2226.39</v>
      </c>
      <c r="L224" s="85">
        <f>'E+ PSUI Customer Load'!L224+'PSUI Customer Gen'!L224</f>
        <v>2261.04</v>
      </c>
      <c r="M224" s="85">
        <f>'E+ PSUI Customer Load'!M224+'PSUI Customer Gen'!M224</f>
        <v>2282.7399999999998</v>
      </c>
      <c r="N224" s="85">
        <f>'E+ PSUI Customer Load'!N224+'PSUI Customer Gen'!N224</f>
        <v>2276.23</v>
      </c>
      <c r="O224" s="85">
        <f>'E+ PSUI Customer Load'!O224+'PSUI Customer Gen'!O224</f>
        <v>2278.0500000000002</v>
      </c>
      <c r="P224" s="85">
        <f>'E+ PSUI Customer Load'!P224+'PSUI Customer Gen'!P224</f>
        <v>2255.0500000000002</v>
      </c>
      <c r="Q224" s="85">
        <f>'E+ PSUI Customer Load'!Q224+'PSUI Customer Gen'!Q224</f>
        <v>2232.34</v>
      </c>
      <c r="R224" s="85">
        <f>'E+ PSUI Customer Load'!R224+'PSUI Customer Gen'!R224</f>
        <v>2204.69</v>
      </c>
      <c r="S224" s="85">
        <f>'E+ PSUI Customer Load'!S224+'PSUI Customer Gen'!S224</f>
        <v>2094.5</v>
      </c>
      <c r="T224" s="85">
        <f>'E+ PSUI Customer Load'!T224+'PSUI Customer Gen'!T224</f>
        <v>2079.91</v>
      </c>
      <c r="U224" s="85">
        <f>'E+ PSUI Customer Load'!U224+'PSUI Customer Gen'!U224</f>
        <v>1982.37</v>
      </c>
      <c r="V224" s="85">
        <f>'E+ PSUI Customer Load'!V224+'PSUI Customer Gen'!V224</f>
        <v>1841.42</v>
      </c>
      <c r="W224" s="85">
        <f>'E+ PSUI Customer Load'!W224+'PSUI Customer Gen'!W224</f>
        <v>1792.63</v>
      </c>
      <c r="X224" s="85">
        <f>'E+ PSUI Customer Load'!X224+'PSUI Customer Gen'!X224</f>
        <v>1759.94</v>
      </c>
      <c r="Y224" s="85">
        <f>'E+ PSUI Customer Load'!Y224+'PSUI Customer Gen'!Y224</f>
        <v>1722.56</v>
      </c>
      <c r="Z224" s="85">
        <f>'E+ PSUI Customer Load'!Z224+'PSUI Customer Gen'!Z224</f>
        <v>1694.39</v>
      </c>
      <c r="AA224" s="93">
        <f t="shared" si="39"/>
        <v>2282.7399999999998</v>
      </c>
      <c r="AB224" s="84">
        <f t="shared" si="40"/>
        <v>2021</v>
      </c>
      <c r="AC224" s="83">
        <f t="shared" si="41"/>
        <v>6</v>
      </c>
      <c r="AD224" s="83" t="str">
        <f t="shared" si="42"/>
        <v/>
      </c>
      <c r="AE224" s="83" t="str">
        <f t="shared" si="43"/>
        <v/>
      </c>
      <c r="AF224" s="81">
        <f t="shared" si="44"/>
        <v>2282.7399999999998</v>
      </c>
      <c r="AG224" s="82" t="str">
        <f t="shared" si="45"/>
        <v>11:00</v>
      </c>
      <c r="AH224" s="81">
        <f t="shared" si="46"/>
        <v>50283.32</v>
      </c>
      <c r="AI224" s="80" t="str">
        <f t="shared" si="47"/>
        <v/>
      </c>
      <c r="AJ224" s="80" t="str">
        <f t="shared" si="48"/>
        <v/>
      </c>
      <c r="AK224" s="80" t="str">
        <f t="shared" si="49"/>
        <v/>
      </c>
      <c r="AL224" s="79" t="str">
        <f t="shared" si="50"/>
        <v/>
      </c>
      <c r="AM224" s="78" t="str">
        <f t="shared" si="51"/>
        <v/>
      </c>
    </row>
    <row r="225" spans="2:39" ht="13.5" thickBot="1">
      <c r="B225" s="86">
        <v>44357</v>
      </c>
      <c r="C225" s="85">
        <f>'E+ PSUI Customer Load'!C225+'PSUI Customer Gen'!C225</f>
        <v>1662.04</v>
      </c>
      <c r="D225" s="85">
        <f>'E+ PSUI Customer Load'!D225+'PSUI Customer Gen'!D225</f>
        <v>1645.74</v>
      </c>
      <c r="E225" s="85">
        <f>'E+ PSUI Customer Load'!E225+'PSUI Customer Gen'!E225</f>
        <v>1628.45</v>
      </c>
      <c r="F225" s="85">
        <f>'E+ PSUI Customer Load'!F225+'PSUI Customer Gen'!F225</f>
        <v>1616.83</v>
      </c>
      <c r="G225" s="85">
        <f>'E+ PSUI Customer Load'!G225+'PSUI Customer Gen'!G225</f>
        <v>1588.48</v>
      </c>
      <c r="H225" s="85">
        <f>'E+ PSUI Customer Load'!H225+'PSUI Customer Gen'!H225</f>
        <v>1583.79</v>
      </c>
      <c r="I225" s="85">
        <f>'E+ PSUI Customer Load'!I225+'PSUI Customer Gen'!I225</f>
        <v>1669.78</v>
      </c>
      <c r="J225" s="85">
        <f>'E+ PSUI Customer Load'!J225+'PSUI Customer Gen'!J225</f>
        <v>1761.34</v>
      </c>
      <c r="K225" s="85">
        <f>'E+ PSUI Customer Load'!K225+'PSUI Customer Gen'!K225</f>
        <v>1789.06</v>
      </c>
      <c r="L225" s="85">
        <f>'E+ PSUI Customer Load'!L225+'PSUI Customer Gen'!L225</f>
        <v>1833.55</v>
      </c>
      <c r="M225" s="85">
        <f>'E+ PSUI Customer Load'!M225+'PSUI Customer Gen'!M225</f>
        <v>1807.33</v>
      </c>
      <c r="N225" s="85">
        <f>'E+ PSUI Customer Load'!N225+'PSUI Customer Gen'!N225</f>
        <v>1831.44</v>
      </c>
      <c r="O225" s="85">
        <f>'E+ PSUI Customer Load'!O225+'PSUI Customer Gen'!O225</f>
        <v>1875.79</v>
      </c>
      <c r="P225" s="85">
        <f>'E+ PSUI Customer Load'!P225+'PSUI Customer Gen'!P225</f>
        <v>1864.87</v>
      </c>
      <c r="Q225" s="85">
        <f>'E+ PSUI Customer Load'!Q225+'PSUI Customer Gen'!Q225</f>
        <v>1884.75</v>
      </c>
      <c r="R225" s="85">
        <f>'E+ PSUI Customer Load'!R225+'PSUI Customer Gen'!R225</f>
        <v>1837.78</v>
      </c>
      <c r="S225" s="85">
        <f>'E+ PSUI Customer Load'!S225+'PSUI Customer Gen'!S225</f>
        <v>1759.52</v>
      </c>
      <c r="T225" s="85">
        <f>'E+ PSUI Customer Load'!T225+'PSUI Customer Gen'!T225</f>
        <v>1687.88</v>
      </c>
      <c r="U225" s="85">
        <f>'E+ PSUI Customer Load'!U225+'PSUI Customer Gen'!U225</f>
        <v>1627.05</v>
      </c>
      <c r="V225" s="85">
        <f>'E+ PSUI Customer Load'!V225+'PSUI Customer Gen'!V225</f>
        <v>1547.17</v>
      </c>
      <c r="W225" s="85">
        <f>'E+ PSUI Customer Load'!W225+'PSUI Customer Gen'!W225</f>
        <v>1524.85</v>
      </c>
      <c r="X225" s="85">
        <f>'E+ PSUI Customer Load'!X225+'PSUI Customer Gen'!X225</f>
        <v>1474.8</v>
      </c>
      <c r="Y225" s="85">
        <f>'E+ PSUI Customer Load'!Y225+'PSUI Customer Gen'!Y225</f>
        <v>1463.67</v>
      </c>
      <c r="Z225" s="85">
        <f>'E+ PSUI Customer Load'!Z225+'PSUI Customer Gen'!Z225</f>
        <v>1430.87</v>
      </c>
      <c r="AA225" s="93">
        <f t="shared" si="39"/>
        <v>1884.75</v>
      </c>
      <c r="AB225" s="84">
        <f t="shared" si="40"/>
        <v>2021</v>
      </c>
      <c r="AC225" s="83">
        <f t="shared" si="41"/>
        <v>6</v>
      </c>
      <c r="AD225" s="83" t="str">
        <f t="shared" si="42"/>
        <v/>
      </c>
      <c r="AE225" s="83" t="str">
        <f t="shared" si="43"/>
        <v/>
      </c>
      <c r="AF225" s="81">
        <f t="shared" si="44"/>
        <v>1884.75</v>
      </c>
      <c r="AG225" s="82" t="str">
        <f t="shared" si="45"/>
        <v>15:00</v>
      </c>
      <c r="AH225" s="81">
        <f t="shared" si="46"/>
        <v>42281.58</v>
      </c>
      <c r="AI225" s="80" t="str">
        <f t="shared" si="47"/>
        <v/>
      </c>
      <c r="AJ225" s="80" t="str">
        <f t="shared" si="48"/>
        <v/>
      </c>
      <c r="AK225" s="80" t="str">
        <f t="shared" si="49"/>
        <v/>
      </c>
      <c r="AL225" s="79" t="str">
        <f t="shared" si="50"/>
        <v/>
      </c>
      <c r="AM225" s="78" t="str">
        <f t="shared" si="51"/>
        <v/>
      </c>
    </row>
    <row r="226" spans="2:39" ht="13.5" thickBot="1">
      <c r="B226" s="86">
        <v>44358</v>
      </c>
      <c r="C226" s="85">
        <f>'E+ PSUI Customer Load'!C226+'PSUI Customer Gen'!C226</f>
        <v>1412.95</v>
      </c>
      <c r="D226" s="85">
        <f>'E+ PSUI Customer Load'!D226+'PSUI Customer Gen'!D226</f>
        <v>1396.75</v>
      </c>
      <c r="E226" s="85">
        <f>'E+ PSUI Customer Load'!E226+'PSUI Customer Gen'!E226</f>
        <v>1431.89</v>
      </c>
      <c r="F226" s="85">
        <f>'E+ PSUI Customer Load'!F226+'PSUI Customer Gen'!F226</f>
        <v>1427.3</v>
      </c>
      <c r="G226" s="85">
        <f>'E+ PSUI Customer Load'!G226+'PSUI Customer Gen'!G226</f>
        <v>1413.58</v>
      </c>
      <c r="H226" s="85">
        <f>'E+ PSUI Customer Load'!H226+'PSUI Customer Gen'!H226</f>
        <v>1464.05</v>
      </c>
      <c r="I226" s="85">
        <f>'E+ PSUI Customer Load'!I226+'PSUI Customer Gen'!I226</f>
        <v>1593.59</v>
      </c>
      <c r="J226" s="85">
        <f>'E+ PSUI Customer Load'!J226+'PSUI Customer Gen'!J226</f>
        <v>1682.49</v>
      </c>
      <c r="K226" s="85">
        <f>'E+ PSUI Customer Load'!K226+'PSUI Customer Gen'!K226</f>
        <v>1762.46</v>
      </c>
      <c r="L226" s="85">
        <f>'E+ PSUI Customer Load'!L226+'PSUI Customer Gen'!L226</f>
        <v>1839.99</v>
      </c>
      <c r="M226" s="85">
        <f>'E+ PSUI Customer Load'!M226+'PSUI Customer Gen'!M226</f>
        <v>1925.11</v>
      </c>
      <c r="N226" s="85">
        <f>'E+ PSUI Customer Load'!N226+'PSUI Customer Gen'!N226</f>
        <v>1929.59</v>
      </c>
      <c r="O226" s="85">
        <f>'E+ PSUI Customer Load'!O226+'PSUI Customer Gen'!O226</f>
        <v>1979.92</v>
      </c>
      <c r="P226" s="85">
        <f>'E+ PSUI Customer Load'!P226+'PSUI Customer Gen'!P226</f>
        <v>1986.88</v>
      </c>
      <c r="Q226" s="85">
        <f>'E+ PSUI Customer Load'!Q226+'PSUI Customer Gen'!Q226</f>
        <v>1972.88</v>
      </c>
      <c r="R226" s="85">
        <f>'E+ PSUI Customer Load'!R226+'PSUI Customer Gen'!R226</f>
        <v>1938.23</v>
      </c>
      <c r="S226" s="85">
        <f>'E+ PSUI Customer Load'!S226+'PSUI Customer Gen'!S226</f>
        <v>1851.68</v>
      </c>
      <c r="T226" s="85">
        <f>'E+ PSUI Customer Load'!T226+'PSUI Customer Gen'!T226</f>
        <v>1736.98</v>
      </c>
      <c r="U226" s="85">
        <f>'E+ PSUI Customer Load'!U226+'PSUI Customer Gen'!U226</f>
        <v>1633.38</v>
      </c>
      <c r="V226" s="85">
        <f>'E+ PSUI Customer Load'!V226+'PSUI Customer Gen'!V226</f>
        <v>1545.08</v>
      </c>
      <c r="W226" s="85">
        <f>'E+ PSUI Customer Load'!W226+'PSUI Customer Gen'!W226</f>
        <v>1550.36</v>
      </c>
      <c r="X226" s="85">
        <f>'E+ PSUI Customer Load'!X226+'PSUI Customer Gen'!X226</f>
        <v>1516.87</v>
      </c>
      <c r="Y226" s="85">
        <f>'E+ PSUI Customer Load'!Y226+'PSUI Customer Gen'!Y226</f>
        <v>1466.99</v>
      </c>
      <c r="Z226" s="85">
        <f>'E+ PSUI Customer Load'!Z226+'PSUI Customer Gen'!Z226</f>
        <v>1438.64</v>
      </c>
      <c r="AA226" s="93">
        <f t="shared" si="39"/>
        <v>1986.88</v>
      </c>
      <c r="AB226" s="84">
        <f t="shared" si="40"/>
        <v>2021</v>
      </c>
      <c r="AC226" s="83">
        <f t="shared" si="41"/>
        <v>6</v>
      </c>
      <c r="AD226" s="83" t="str">
        <f t="shared" si="42"/>
        <v/>
      </c>
      <c r="AE226" s="83" t="str">
        <f t="shared" si="43"/>
        <v/>
      </c>
      <c r="AF226" s="81">
        <f t="shared" si="44"/>
        <v>1986.88</v>
      </c>
      <c r="AG226" s="82" t="str">
        <f t="shared" si="45"/>
        <v>14:00</v>
      </c>
      <c r="AH226" s="81">
        <f t="shared" si="46"/>
        <v>41884.519999999997</v>
      </c>
      <c r="AI226" s="80" t="str">
        <f t="shared" si="47"/>
        <v/>
      </c>
      <c r="AJ226" s="80" t="str">
        <f t="shared" si="48"/>
        <v/>
      </c>
      <c r="AK226" s="80" t="str">
        <f t="shared" si="49"/>
        <v/>
      </c>
      <c r="AL226" s="79" t="str">
        <f t="shared" si="50"/>
        <v/>
      </c>
      <c r="AM226" s="78" t="str">
        <f t="shared" si="51"/>
        <v/>
      </c>
    </row>
    <row r="227" spans="2:39" ht="13.5" thickBot="1">
      <c r="B227" s="86">
        <v>44359</v>
      </c>
      <c r="C227" s="85">
        <f>'E+ PSUI Customer Load'!C227+'PSUI Customer Gen'!C227</f>
        <v>1409.59</v>
      </c>
      <c r="D227" s="85">
        <f>'E+ PSUI Customer Load'!D227+'PSUI Customer Gen'!D227</f>
        <v>1399.16</v>
      </c>
      <c r="E227" s="85">
        <f>'E+ PSUI Customer Load'!E227+'PSUI Customer Gen'!E227</f>
        <v>1383.2</v>
      </c>
      <c r="F227" s="85">
        <f>'E+ PSUI Customer Load'!F227+'PSUI Customer Gen'!F227</f>
        <v>1382.68</v>
      </c>
      <c r="G227" s="85">
        <f>'E+ PSUI Customer Load'!G227+'PSUI Customer Gen'!G227</f>
        <v>1389.43</v>
      </c>
      <c r="H227" s="85">
        <f>'E+ PSUI Customer Load'!H227+'PSUI Customer Gen'!H227</f>
        <v>1426.14</v>
      </c>
      <c r="I227" s="85">
        <f>'E+ PSUI Customer Load'!I227+'PSUI Customer Gen'!I227</f>
        <v>1530.38</v>
      </c>
      <c r="J227" s="85">
        <f>'E+ PSUI Customer Load'!J227+'PSUI Customer Gen'!J227</f>
        <v>1189.55</v>
      </c>
      <c r="K227" s="85">
        <f>'E+ PSUI Customer Load'!K227+'PSUI Customer Gen'!K227</f>
        <v>0</v>
      </c>
      <c r="L227" s="85">
        <f>'E+ PSUI Customer Load'!L227+'PSUI Customer Gen'!L227</f>
        <v>0</v>
      </c>
      <c r="M227" s="85">
        <f>'E+ PSUI Customer Load'!M227+'PSUI Customer Gen'!M227</f>
        <v>0</v>
      </c>
      <c r="N227" s="85">
        <f>'E+ PSUI Customer Load'!N227+'PSUI Customer Gen'!N227</f>
        <v>0</v>
      </c>
      <c r="O227" s="85">
        <f>'E+ PSUI Customer Load'!O227+'PSUI Customer Gen'!O227</f>
        <v>0</v>
      </c>
      <c r="P227" s="85">
        <f>'E+ PSUI Customer Load'!P227+'PSUI Customer Gen'!P227</f>
        <v>0</v>
      </c>
      <c r="Q227" s="85">
        <f>'E+ PSUI Customer Load'!Q227+'PSUI Customer Gen'!Q227</f>
        <v>1.61</v>
      </c>
      <c r="R227" s="85">
        <f>'E+ PSUI Customer Load'!R227+'PSUI Customer Gen'!R227</f>
        <v>34.090000000000003</v>
      </c>
      <c r="S227" s="85">
        <f>'E+ PSUI Customer Load'!S227+'PSUI Customer Gen'!S227</f>
        <v>1482.71</v>
      </c>
      <c r="T227" s="85">
        <f>'E+ PSUI Customer Load'!T227+'PSUI Customer Gen'!T227</f>
        <v>1656.97</v>
      </c>
      <c r="U227" s="85">
        <f>'E+ PSUI Customer Load'!U227+'PSUI Customer Gen'!U227</f>
        <v>1642.97</v>
      </c>
      <c r="V227" s="85">
        <f>'E+ PSUI Customer Load'!V227+'PSUI Customer Gen'!V227</f>
        <v>1562.26</v>
      </c>
      <c r="W227" s="85">
        <f>'E+ PSUI Customer Load'!W227+'PSUI Customer Gen'!W227</f>
        <v>1535.56</v>
      </c>
      <c r="X227" s="85">
        <f>'E+ PSUI Customer Load'!X227+'PSUI Customer Gen'!X227</f>
        <v>1518.69</v>
      </c>
      <c r="Y227" s="85">
        <f>'E+ PSUI Customer Load'!Y227+'PSUI Customer Gen'!Y227</f>
        <v>1482.29</v>
      </c>
      <c r="Z227" s="85">
        <f>'E+ PSUI Customer Load'!Z227+'PSUI Customer Gen'!Z227</f>
        <v>1470.56</v>
      </c>
      <c r="AA227" s="93">
        <f t="shared" si="39"/>
        <v>1656.97</v>
      </c>
      <c r="AB227" s="84">
        <f t="shared" si="40"/>
        <v>2021</v>
      </c>
      <c r="AC227" s="83">
        <f t="shared" si="41"/>
        <v>6</v>
      </c>
      <c r="AD227" s="83" t="str">
        <f t="shared" si="42"/>
        <v/>
      </c>
      <c r="AE227" s="83" t="str">
        <f t="shared" si="43"/>
        <v/>
      </c>
      <c r="AF227" s="81">
        <f t="shared" si="44"/>
        <v>1656.97</v>
      </c>
      <c r="AG227" s="82" t="str">
        <f t="shared" si="45"/>
        <v>18:00</v>
      </c>
      <c r="AH227" s="81">
        <f t="shared" si="46"/>
        <v>25154.81</v>
      </c>
      <c r="AI227" s="80" t="str">
        <f t="shared" si="47"/>
        <v/>
      </c>
      <c r="AJ227" s="80" t="str">
        <f t="shared" si="48"/>
        <v/>
      </c>
      <c r="AK227" s="80" t="str">
        <f t="shared" si="49"/>
        <v/>
      </c>
      <c r="AL227" s="79" t="str">
        <f t="shared" si="50"/>
        <v/>
      </c>
      <c r="AM227" s="78" t="str">
        <f t="shared" si="51"/>
        <v/>
      </c>
    </row>
    <row r="228" spans="2:39" ht="13.5" thickBot="1">
      <c r="B228" s="86">
        <v>44360</v>
      </c>
      <c r="C228" s="85">
        <f>'E+ PSUI Customer Load'!C228+'PSUI Customer Gen'!C228</f>
        <v>1454.81</v>
      </c>
      <c r="D228" s="85">
        <f>'E+ PSUI Customer Load'!D228+'PSUI Customer Gen'!D228</f>
        <v>1466.46</v>
      </c>
      <c r="E228" s="85">
        <f>'E+ PSUI Customer Load'!E228+'PSUI Customer Gen'!E228</f>
        <v>1464.05</v>
      </c>
      <c r="F228" s="85">
        <f>'E+ PSUI Customer Load'!F228+'PSUI Customer Gen'!F228</f>
        <v>1439.38</v>
      </c>
      <c r="G228" s="85">
        <f>'E+ PSUI Customer Load'!G228+'PSUI Customer Gen'!G228</f>
        <v>1454.85</v>
      </c>
      <c r="H228" s="85">
        <f>'E+ PSUI Customer Load'!H228+'PSUI Customer Gen'!H228</f>
        <v>1480.01</v>
      </c>
      <c r="I228" s="85">
        <f>'E+ PSUI Customer Load'!I228+'PSUI Customer Gen'!I228</f>
        <v>1550.01</v>
      </c>
      <c r="J228" s="85">
        <f>'E+ PSUI Customer Load'!J228+'PSUI Customer Gen'!J228</f>
        <v>1704.22</v>
      </c>
      <c r="K228" s="85">
        <f>'E+ PSUI Customer Load'!K228+'PSUI Customer Gen'!K228</f>
        <v>1714.62</v>
      </c>
      <c r="L228" s="85">
        <f>'E+ PSUI Customer Load'!L228+'PSUI Customer Gen'!L228</f>
        <v>1770.58</v>
      </c>
      <c r="M228" s="85">
        <f>'E+ PSUI Customer Load'!M228+'PSUI Customer Gen'!M228</f>
        <v>1946.84</v>
      </c>
      <c r="N228" s="85">
        <f>'E+ PSUI Customer Load'!N228+'PSUI Customer Gen'!N228</f>
        <v>1912.47</v>
      </c>
      <c r="O228" s="85">
        <f>'E+ PSUI Customer Load'!O228+'PSUI Customer Gen'!O228</f>
        <v>1952.41</v>
      </c>
      <c r="P228" s="85">
        <f>'E+ PSUI Customer Load'!P228+'PSUI Customer Gen'!P228</f>
        <v>1954.33</v>
      </c>
      <c r="Q228" s="85">
        <f>'E+ PSUI Customer Load'!Q228+'PSUI Customer Gen'!Q228</f>
        <v>1945.79</v>
      </c>
      <c r="R228" s="85">
        <f>'E+ PSUI Customer Load'!R228+'PSUI Customer Gen'!R228</f>
        <v>1900.33</v>
      </c>
      <c r="S228" s="85">
        <f>'E+ PSUI Customer Load'!S228+'PSUI Customer Gen'!S228</f>
        <v>1830.19</v>
      </c>
      <c r="T228" s="85">
        <f>'E+ PSUI Customer Load'!T228+'PSUI Customer Gen'!T228</f>
        <v>1696.35</v>
      </c>
      <c r="U228" s="85">
        <f>'E+ PSUI Customer Load'!U228+'PSUI Customer Gen'!U228</f>
        <v>1656.24</v>
      </c>
      <c r="V228" s="85">
        <f>'E+ PSUI Customer Load'!V228+'PSUI Customer Gen'!V228</f>
        <v>1599.89</v>
      </c>
      <c r="W228" s="85">
        <f>'E+ PSUI Customer Load'!W228+'PSUI Customer Gen'!W228</f>
        <v>1593.24</v>
      </c>
      <c r="X228" s="85">
        <f>'E+ PSUI Customer Load'!X228+'PSUI Customer Gen'!X228</f>
        <v>1580.22</v>
      </c>
      <c r="Y228" s="85">
        <f>'E+ PSUI Customer Load'!Y228+'PSUI Customer Gen'!Y228</f>
        <v>1557.71</v>
      </c>
      <c r="Z228" s="85">
        <f>'E+ PSUI Customer Load'!Z228+'PSUI Customer Gen'!Z228</f>
        <v>1543.74</v>
      </c>
      <c r="AA228" s="93">
        <f t="shared" si="39"/>
        <v>1954.33</v>
      </c>
      <c r="AB228" s="84">
        <f t="shared" si="40"/>
        <v>2021</v>
      </c>
      <c r="AC228" s="83">
        <f t="shared" si="41"/>
        <v>6</v>
      </c>
      <c r="AD228" s="83" t="str">
        <f t="shared" si="42"/>
        <v/>
      </c>
      <c r="AE228" s="83" t="str">
        <f t="shared" si="43"/>
        <v/>
      </c>
      <c r="AF228" s="81">
        <f t="shared" si="44"/>
        <v>1954.33</v>
      </c>
      <c r="AG228" s="82" t="str">
        <f t="shared" si="45"/>
        <v>14:00</v>
      </c>
      <c r="AH228" s="81">
        <f t="shared" si="46"/>
        <v>42123.07</v>
      </c>
      <c r="AI228" s="80" t="str">
        <f t="shared" si="47"/>
        <v/>
      </c>
      <c r="AJ228" s="80" t="str">
        <f t="shared" si="48"/>
        <v/>
      </c>
      <c r="AK228" s="80" t="str">
        <f t="shared" si="49"/>
        <v/>
      </c>
      <c r="AL228" s="79" t="str">
        <f t="shared" si="50"/>
        <v/>
      </c>
      <c r="AM228" s="78" t="str">
        <f t="shared" si="51"/>
        <v/>
      </c>
    </row>
    <row r="229" spans="2:39" ht="13.5" thickBot="1">
      <c r="B229" s="86">
        <v>44361</v>
      </c>
      <c r="C229" s="85">
        <f>'E+ PSUI Customer Load'!C229+'PSUI Customer Gen'!C229</f>
        <v>1503.18</v>
      </c>
      <c r="D229" s="85">
        <f>'E+ PSUI Customer Load'!D229+'PSUI Customer Gen'!D229</f>
        <v>1482.22</v>
      </c>
      <c r="E229" s="85">
        <f>'E+ PSUI Customer Load'!E229+'PSUI Customer Gen'!E229</f>
        <v>1488.86</v>
      </c>
      <c r="F229" s="85">
        <f>'E+ PSUI Customer Load'!F229+'PSUI Customer Gen'!F229</f>
        <v>1471.05</v>
      </c>
      <c r="G229" s="85">
        <f>'E+ PSUI Customer Load'!G229+'PSUI Customer Gen'!G229</f>
        <v>1470.67</v>
      </c>
      <c r="H229" s="85">
        <f>'E+ PSUI Customer Load'!H229+'PSUI Customer Gen'!H229</f>
        <v>1545.81</v>
      </c>
      <c r="I229" s="85">
        <f>'E+ PSUI Customer Load'!I229+'PSUI Customer Gen'!I229</f>
        <v>1652.11</v>
      </c>
      <c r="J229" s="85">
        <f>'E+ PSUI Customer Load'!J229+'PSUI Customer Gen'!J229</f>
        <v>1692.04</v>
      </c>
      <c r="K229" s="85">
        <f>'E+ PSUI Customer Load'!K229+'PSUI Customer Gen'!K229</f>
        <v>1719.97</v>
      </c>
      <c r="L229" s="85">
        <f>'E+ PSUI Customer Load'!L229+'PSUI Customer Gen'!L229</f>
        <v>1773.8</v>
      </c>
      <c r="M229" s="85">
        <f>'E+ PSUI Customer Load'!M229+'PSUI Customer Gen'!M229</f>
        <v>1881.11</v>
      </c>
      <c r="N229" s="85">
        <f>'E+ PSUI Customer Load'!N229+'PSUI Customer Gen'!N229</f>
        <v>1909.36</v>
      </c>
      <c r="O229" s="85">
        <f>'E+ PSUI Customer Load'!O229+'PSUI Customer Gen'!O229</f>
        <v>1936.03</v>
      </c>
      <c r="P229" s="85">
        <f>'E+ PSUI Customer Load'!P229+'PSUI Customer Gen'!P229</f>
        <v>1874.46</v>
      </c>
      <c r="Q229" s="85">
        <f>'E+ PSUI Customer Load'!Q229+'PSUI Customer Gen'!Q229</f>
        <v>1938.44</v>
      </c>
      <c r="R229" s="85">
        <f>'E+ PSUI Customer Load'!R229+'PSUI Customer Gen'!R229</f>
        <v>1847.62</v>
      </c>
      <c r="S229" s="85">
        <f>'E+ PSUI Customer Load'!S229+'PSUI Customer Gen'!S229</f>
        <v>1812.44</v>
      </c>
      <c r="T229" s="85">
        <f>'E+ PSUI Customer Load'!T229+'PSUI Customer Gen'!T229</f>
        <v>1736.25</v>
      </c>
      <c r="U229" s="85">
        <f>'E+ PSUI Customer Load'!U229+'PSUI Customer Gen'!U229</f>
        <v>1644.86</v>
      </c>
      <c r="V229" s="85">
        <f>'E+ PSUI Customer Load'!V229+'PSUI Customer Gen'!V229</f>
        <v>1565.73</v>
      </c>
      <c r="W229" s="85">
        <f>'E+ PSUI Customer Load'!W229+'PSUI Customer Gen'!W229</f>
        <v>1568.14</v>
      </c>
      <c r="X229" s="85">
        <f>'E+ PSUI Customer Load'!X229+'PSUI Customer Gen'!X229</f>
        <v>1572.97</v>
      </c>
      <c r="Y229" s="85">
        <f>'E+ PSUI Customer Load'!Y229+'PSUI Customer Gen'!Y229</f>
        <v>1515.08</v>
      </c>
      <c r="Z229" s="85">
        <f>'E+ PSUI Customer Load'!Z229+'PSUI Customer Gen'!Z229</f>
        <v>1519.28</v>
      </c>
      <c r="AA229" s="93">
        <f t="shared" si="39"/>
        <v>1938.44</v>
      </c>
      <c r="AB229" s="84">
        <f t="shared" si="40"/>
        <v>2021</v>
      </c>
      <c r="AC229" s="83">
        <f t="shared" si="41"/>
        <v>6</v>
      </c>
      <c r="AD229" s="83" t="str">
        <f t="shared" si="42"/>
        <v/>
      </c>
      <c r="AE229" s="83" t="str">
        <f t="shared" si="43"/>
        <v/>
      </c>
      <c r="AF229" s="81">
        <f t="shared" si="44"/>
        <v>1938.44</v>
      </c>
      <c r="AG229" s="82" t="str">
        <f t="shared" si="45"/>
        <v>15:00</v>
      </c>
      <c r="AH229" s="81">
        <f t="shared" si="46"/>
        <v>42059.92</v>
      </c>
      <c r="AI229" s="80" t="str">
        <f t="shared" si="47"/>
        <v/>
      </c>
      <c r="AJ229" s="80" t="str">
        <f t="shared" si="48"/>
        <v/>
      </c>
      <c r="AK229" s="80" t="str">
        <f t="shared" si="49"/>
        <v/>
      </c>
      <c r="AL229" s="79" t="str">
        <f t="shared" si="50"/>
        <v/>
      </c>
      <c r="AM229" s="78" t="str">
        <f t="shared" si="51"/>
        <v/>
      </c>
    </row>
    <row r="230" spans="2:39" ht="13.5" thickBot="1">
      <c r="B230" s="86">
        <v>44362</v>
      </c>
      <c r="C230" s="85">
        <f>'E+ PSUI Customer Load'!C230+'PSUI Customer Gen'!C230</f>
        <v>1505.91</v>
      </c>
      <c r="D230" s="85">
        <f>'E+ PSUI Customer Load'!D230+'PSUI Customer Gen'!D230</f>
        <v>1492.61</v>
      </c>
      <c r="E230" s="85">
        <f>'E+ PSUI Customer Load'!E230+'PSUI Customer Gen'!E230</f>
        <v>1510.39</v>
      </c>
      <c r="F230" s="85">
        <f>'E+ PSUI Customer Load'!F230+'PSUI Customer Gen'!F230</f>
        <v>1514.52</v>
      </c>
      <c r="G230" s="85">
        <f>'E+ PSUI Customer Load'!G230+'PSUI Customer Gen'!G230</f>
        <v>1471.54</v>
      </c>
      <c r="H230" s="85">
        <f>'E+ PSUI Customer Load'!H230+'PSUI Customer Gen'!H230</f>
        <v>1494.99</v>
      </c>
      <c r="I230" s="85">
        <f>'E+ PSUI Customer Load'!I230+'PSUI Customer Gen'!I230</f>
        <v>1588.34</v>
      </c>
      <c r="J230" s="85">
        <f>'E+ PSUI Customer Load'!J230+'PSUI Customer Gen'!J230</f>
        <v>1667.23</v>
      </c>
      <c r="K230" s="85">
        <f>'E+ PSUI Customer Load'!K230+'PSUI Customer Gen'!K230</f>
        <v>1742.34</v>
      </c>
      <c r="L230" s="85">
        <f>'E+ PSUI Customer Load'!L230+'PSUI Customer Gen'!L230</f>
        <v>1770.23</v>
      </c>
      <c r="M230" s="85">
        <f>'E+ PSUI Customer Load'!M230+'PSUI Customer Gen'!M230</f>
        <v>1823.47</v>
      </c>
      <c r="N230" s="85">
        <f>'E+ PSUI Customer Load'!N230+'PSUI Customer Gen'!N230</f>
        <v>1821.65</v>
      </c>
      <c r="O230" s="85">
        <f>'E+ PSUI Customer Load'!O230+'PSUI Customer Gen'!O230</f>
        <v>1870.463</v>
      </c>
      <c r="P230" s="85">
        <f>'E+ PSUI Customer Load'!P230+'PSUI Customer Gen'!P230</f>
        <v>1770.7450000000001</v>
      </c>
      <c r="Q230" s="85">
        <f>'E+ PSUI Customer Load'!Q230+'PSUI Customer Gen'!Q230</f>
        <v>1826.76</v>
      </c>
      <c r="R230" s="85">
        <f>'E+ PSUI Customer Load'!R230+'PSUI Customer Gen'!R230</f>
        <v>1800.12</v>
      </c>
      <c r="S230" s="85">
        <f>'E+ PSUI Customer Load'!S230+'PSUI Customer Gen'!S230</f>
        <v>1701.88</v>
      </c>
      <c r="T230" s="85">
        <f>'E+ PSUI Customer Load'!T230+'PSUI Customer Gen'!T230</f>
        <v>1654.56</v>
      </c>
      <c r="U230" s="85">
        <f>'E+ PSUI Customer Load'!U230+'PSUI Customer Gen'!U230</f>
        <v>1584.52</v>
      </c>
      <c r="V230" s="85">
        <f>'E+ PSUI Customer Load'!V230+'PSUI Customer Gen'!V230</f>
        <v>1476.65</v>
      </c>
      <c r="W230" s="85">
        <f>'E+ PSUI Customer Load'!W230+'PSUI Customer Gen'!W230</f>
        <v>1458.77</v>
      </c>
      <c r="X230" s="85">
        <f>'E+ PSUI Customer Load'!X230+'PSUI Customer Gen'!X230</f>
        <v>1405.29</v>
      </c>
      <c r="Y230" s="85">
        <f>'E+ PSUI Customer Load'!Y230+'PSUI Customer Gen'!Y230</f>
        <v>1367.77</v>
      </c>
      <c r="Z230" s="85">
        <f>'E+ PSUI Customer Load'!Z230+'PSUI Customer Gen'!Z230</f>
        <v>1316.81</v>
      </c>
      <c r="AA230" s="93">
        <f t="shared" si="39"/>
        <v>1870.463</v>
      </c>
      <c r="AB230" s="84">
        <f t="shared" si="40"/>
        <v>2021</v>
      </c>
      <c r="AC230" s="83">
        <f t="shared" si="41"/>
        <v>6</v>
      </c>
      <c r="AD230" s="83" t="str">
        <f t="shared" si="42"/>
        <v/>
      </c>
      <c r="AE230" s="83" t="str">
        <f t="shared" si="43"/>
        <v/>
      </c>
      <c r="AF230" s="81">
        <f t="shared" si="44"/>
        <v>1870.463</v>
      </c>
      <c r="AG230" s="82" t="str">
        <f t="shared" si="45"/>
        <v>13:00</v>
      </c>
      <c r="AH230" s="81">
        <f t="shared" si="46"/>
        <v>40508.020999999993</v>
      </c>
      <c r="AI230" s="80" t="str">
        <f t="shared" si="47"/>
        <v/>
      </c>
      <c r="AJ230" s="80" t="str">
        <f t="shared" si="48"/>
        <v/>
      </c>
      <c r="AK230" s="80" t="str">
        <f t="shared" si="49"/>
        <v/>
      </c>
      <c r="AL230" s="79" t="str">
        <f t="shared" si="50"/>
        <v/>
      </c>
      <c r="AM230" s="78" t="str">
        <f t="shared" si="51"/>
        <v/>
      </c>
    </row>
    <row r="231" spans="2:39" ht="13.5" thickBot="1">
      <c r="B231" s="86">
        <v>44363</v>
      </c>
      <c r="C231" s="85">
        <f>'E+ PSUI Customer Load'!C231+'PSUI Customer Gen'!C231</f>
        <v>1251.04</v>
      </c>
      <c r="D231" s="85">
        <f>'E+ PSUI Customer Load'!D231+'PSUI Customer Gen'!D231</f>
        <v>1165.1199999999999</v>
      </c>
      <c r="E231" s="85">
        <f>'E+ PSUI Customer Load'!E231+'PSUI Customer Gen'!E231</f>
        <v>1169.77</v>
      </c>
      <c r="F231" s="85">
        <f>'E+ PSUI Customer Load'!F231+'PSUI Customer Gen'!F231</f>
        <v>1135.72</v>
      </c>
      <c r="G231" s="85">
        <f>'E+ PSUI Customer Load'!G231+'PSUI Customer Gen'!G231</f>
        <v>1142.1600000000001</v>
      </c>
      <c r="H231" s="85">
        <f>'E+ PSUI Customer Load'!H231+'PSUI Customer Gen'!H231</f>
        <v>1219.26</v>
      </c>
      <c r="I231" s="85">
        <f>'E+ PSUI Customer Load'!I231+'PSUI Customer Gen'!I231</f>
        <v>1294.72</v>
      </c>
      <c r="J231" s="85">
        <f>'E+ PSUI Customer Load'!J231+'PSUI Customer Gen'!J231</f>
        <v>1542.35</v>
      </c>
      <c r="K231" s="85">
        <f>'E+ PSUI Customer Load'!K231+'PSUI Customer Gen'!K231</f>
        <v>1642.83</v>
      </c>
      <c r="L231" s="85">
        <f>'E+ PSUI Customer Load'!L231+'PSUI Customer Gen'!L231</f>
        <v>1713.74</v>
      </c>
      <c r="M231" s="85">
        <f>'E+ PSUI Customer Load'!M231+'PSUI Customer Gen'!M231</f>
        <v>1777.23</v>
      </c>
      <c r="N231" s="85">
        <f>'E+ PSUI Customer Load'!N231+'PSUI Customer Gen'!N231</f>
        <v>1824.9699999999998</v>
      </c>
      <c r="O231" s="85">
        <f>'E+ PSUI Customer Load'!O231+'PSUI Customer Gen'!O231</f>
        <v>1753.3409999999999</v>
      </c>
      <c r="P231" s="85">
        <f>'E+ PSUI Customer Load'!P231+'PSUI Customer Gen'!P231</f>
        <v>1775.06</v>
      </c>
      <c r="Q231" s="85">
        <f>'E+ PSUI Customer Load'!Q231+'PSUI Customer Gen'!Q231</f>
        <v>1784.23</v>
      </c>
      <c r="R231" s="85">
        <f>'E+ PSUI Customer Load'!R231+'PSUI Customer Gen'!R231</f>
        <v>1725.26</v>
      </c>
      <c r="S231" s="85">
        <f>'E+ PSUI Customer Load'!S231+'PSUI Customer Gen'!S231</f>
        <v>1647.56</v>
      </c>
      <c r="T231" s="85">
        <f>'E+ PSUI Customer Load'!T231+'PSUI Customer Gen'!T231</f>
        <v>1632.4</v>
      </c>
      <c r="U231" s="85">
        <f>'E+ PSUI Customer Load'!U231+'PSUI Customer Gen'!U231</f>
        <v>1567.09</v>
      </c>
      <c r="V231" s="85">
        <f>'E+ PSUI Customer Load'!V231+'PSUI Customer Gen'!V231</f>
        <v>1459.47</v>
      </c>
      <c r="W231" s="85">
        <f>'E+ PSUI Customer Load'!W231+'PSUI Customer Gen'!W231</f>
        <v>1416.63</v>
      </c>
      <c r="X231" s="85">
        <f>'E+ PSUI Customer Load'!X231+'PSUI Customer Gen'!X231</f>
        <v>1369.83</v>
      </c>
      <c r="Y231" s="85">
        <f>'E+ PSUI Customer Load'!Y231+'PSUI Customer Gen'!Y231</f>
        <v>1277.1500000000001</v>
      </c>
      <c r="Z231" s="85">
        <f>'E+ PSUI Customer Load'!Z231+'PSUI Customer Gen'!Z231</f>
        <v>1166.94</v>
      </c>
      <c r="AA231" s="93">
        <f t="shared" si="39"/>
        <v>1824.9699999999998</v>
      </c>
      <c r="AB231" s="84">
        <f t="shared" si="40"/>
        <v>2021</v>
      </c>
      <c r="AC231" s="83">
        <f t="shared" si="41"/>
        <v>6</v>
      </c>
      <c r="AD231" s="83" t="str">
        <f t="shared" si="42"/>
        <v/>
      </c>
      <c r="AE231" s="83" t="str">
        <f t="shared" si="43"/>
        <v/>
      </c>
      <c r="AF231" s="81">
        <f t="shared" si="44"/>
        <v>1824.9699999999998</v>
      </c>
      <c r="AG231" s="82" t="str">
        <f t="shared" si="45"/>
        <v>12:00</v>
      </c>
      <c r="AH231" s="81">
        <f t="shared" si="46"/>
        <v>37278.841000000008</v>
      </c>
      <c r="AI231" s="80" t="str">
        <f t="shared" si="47"/>
        <v/>
      </c>
      <c r="AJ231" s="80" t="str">
        <f t="shared" si="48"/>
        <v/>
      </c>
      <c r="AK231" s="80" t="str">
        <f t="shared" si="49"/>
        <v/>
      </c>
      <c r="AL231" s="79" t="str">
        <f t="shared" si="50"/>
        <v/>
      </c>
      <c r="AM231" s="78" t="str">
        <f t="shared" si="51"/>
        <v/>
      </c>
    </row>
    <row r="232" spans="2:39" ht="13.5" thickBot="1">
      <c r="B232" s="86">
        <v>44364</v>
      </c>
      <c r="C232" s="85">
        <f>'E+ PSUI Customer Load'!C232+'PSUI Customer Gen'!C232</f>
        <v>1117.27</v>
      </c>
      <c r="D232" s="85">
        <f>'E+ PSUI Customer Load'!D232+'PSUI Customer Gen'!D232</f>
        <v>1096.9000000000001</v>
      </c>
      <c r="E232" s="85">
        <f>'E+ PSUI Customer Load'!E232+'PSUI Customer Gen'!E232</f>
        <v>1130.47</v>
      </c>
      <c r="F232" s="85">
        <f>'E+ PSUI Customer Load'!F232+'PSUI Customer Gen'!F232</f>
        <v>1123.43</v>
      </c>
      <c r="G232" s="85">
        <f>'E+ PSUI Customer Load'!G232+'PSUI Customer Gen'!G232</f>
        <v>1080.5899999999999</v>
      </c>
      <c r="H232" s="85">
        <f>'E+ PSUI Customer Load'!H232+'PSUI Customer Gen'!H232</f>
        <v>1156.96</v>
      </c>
      <c r="I232" s="85">
        <f>'E+ PSUI Customer Load'!I232+'PSUI Customer Gen'!I232</f>
        <v>1293.25</v>
      </c>
      <c r="J232" s="85">
        <f>'E+ PSUI Customer Load'!J232+'PSUI Customer Gen'!J232</f>
        <v>1566.67</v>
      </c>
      <c r="K232" s="85">
        <f>'E+ PSUI Customer Load'!K232+'PSUI Customer Gen'!K232</f>
        <v>1692.81</v>
      </c>
      <c r="L232" s="85">
        <f>'E+ PSUI Customer Load'!L232+'PSUI Customer Gen'!L232</f>
        <v>1787.4580000000001</v>
      </c>
      <c r="M232" s="85">
        <f>'E+ PSUI Customer Load'!M232+'PSUI Customer Gen'!M232</f>
        <v>1802.08</v>
      </c>
      <c r="N232" s="85">
        <f>'E+ PSUI Customer Load'!N232+'PSUI Customer Gen'!N232</f>
        <v>1801.59</v>
      </c>
      <c r="O232" s="85">
        <f>'E+ PSUI Customer Load'!O232+'PSUI Customer Gen'!O232</f>
        <v>1828.89</v>
      </c>
      <c r="P232" s="85">
        <f>'E+ PSUI Customer Load'!P232+'PSUI Customer Gen'!P232</f>
        <v>1835.89</v>
      </c>
      <c r="Q232" s="85">
        <f>'E+ PSUI Customer Load'!Q232+'PSUI Customer Gen'!Q232</f>
        <v>1818.92</v>
      </c>
      <c r="R232" s="85">
        <f>'E+ PSUI Customer Load'!R232+'PSUI Customer Gen'!R232</f>
        <v>1792.6</v>
      </c>
      <c r="S232" s="85">
        <f>'E+ PSUI Customer Load'!S232+'PSUI Customer Gen'!S232</f>
        <v>1744.64</v>
      </c>
      <c r="T232" s="85">
        <f>'E+ PSUI Customer Load'!T232+'PSUI Customer Gen'!T232</f>
        <v>1716.16</v>
      </c>
      <c r="U232" s="85">
        <f>'E+ PSUI Customer Load'!U232+'PSUI Customer Gen'!U232</f>
        <v>1671.88</v>
      </c>
      <c r="V232" s="85">
        <f>'E+ PSUI Customer Load'!V232+'PSUI Customer Gen'!V232</f>
        <v>1535.17</v>
      </c>
      <c r="W232" s="85">
        <f>'E+ PSUI Customer Load'!W232+'PSUI Customer Gen'!W232</f>
        <v>1537.3</v>
      </c>
      <c r="X232" s="85">
        <f>'E+ PSUI Customer Load'!X232+'PSUI Customer Gen'!X232</f>
        <v>1521.49</v>
      </c>
      <c r="Y232" s="85">
        <f>'E+ PSUI Customer Load'!Y232+'PSUI Customer Gen'!Y232</f>
        <v>1495.66</v>
      </c>
      <c r="Z232" s="85">
        <f>'E+ PSUI Customer Load'!Z232+'PSUI Customer Gen'!Z232</f>
        <v>1458.35</v>
      </c>
      <c r="AA232" s="93">
        <f t="shared" si="39"/>
        <v>1835.89</v>
      </c>
      <c r="AB232" s="84">
        <f t="shared" si="40"/>
        <v>2021</v>
      </c>
      <c r="AC232" s="83">
        <f t="shared" si="41"/>
        <v>6</v>
      </c>
      <c r="AD232" s="83" t="str">
        <f t="shared" si="42"/>
        <v/>
      </c>
      <c r="AE232" s="83" t="str">
        <f t="shared" si="43"/>
        <v/>
      </c>
      <c r="AF232" s="81">
        <f t="shared" si="44"/>
        <v>1835.89</v>
      </c>
      <c r="AG232" s="82" t="str">
        <f t="shared" si="45"/>
        <v>14:00</v>
      </c>
      <c r="AH232" s="81">
        <f t="shared" si="46"/>
        <v>38442.317999999999</v>
      </c>
      <c r="AI232" s="80" t="str">
        <f t="shared" si="47"/>
        <v/>
      </c>
      <c r="AJ232" s="80" t="str">
        <f t="shared" si="48"/>
        <v/>
      </c>
      <c r="AK232" s="80" t="str">
        <f t="shared" si="49"/>
        <v/>
      </c>
      <c r="AL232" s="79" t="str">
        <f t="shared" si="50"/>
        <v/>
      </c>
      <c r="AM232" s="78" t="str">
        <f t="shared" si="51"/>
        <v/>
      </c>
    </row>
    <row r="233" spans="2:39" ht="13.5" thickBot="1">
      <c r="B233" s="86">
        <v>44365</v>
      </c>
      <c r="C233" s="85">
        <f>'E+ PSUI Customer Load'!C233+'PSUI Customer Gen'!C233</f>
        <v>1435.63</v>
      </c>
      <c r="D233" s="85">
        <f>'E+ PSUI Customer Load'!D233+'PSUI Customer Gen'!D233</f>
        <v>1433.5</v>
      </c>
      <c r="E233" s="85">
        <f>'E+ PSUI Customer Load'!E233+'PSUI Customer Gen'!E233</f>
        <v>1495.83</v>
      </c>
      <c r="F233" s="85">
        <f>'E+ PSUI Customer Load'!F233+'PSUI Customer Gen'!F233</f>
        <v>1502.2</v>
      </c>
      <c r="G233" s="85">
        <f>'E+ PSUI Customer Load'!G233+'PSUI Customer Gen'!G233</f>
        <v>1511.69</v>
      </c>
      <c r="H233" s="85">
        <f>'E+ PSUI Customer Load'!H233+'PSUI Customer Gen'!H233</f>
        <v>1563.56</v>
      </c>
      <c r="I233" s="85">
        <f>'E+ PSUI Customer Load'!I233+'PSUI Customer Gen'!I233</f>
        <v>1679.2</v>
      </c>
      <c r="J233" s="85">
        <f>'E+ PSUI Customer Load'!J233+'PSUI Customer Gen'!J233</f>
        <v>1766.98</v>
      </c>
      <c r="K233" s="85">
        <f>'E+ PSUI Customer Load'!K233+'PSUI Customer Gen'!K233</f>
        <v>1842.54</v>
      </c>
      <c r="L233" s="85">
        <f>'E+ PSUI Customer Load'!L233+'PSUI Customer Gen'!L233</f>
        <v>1887.9</v>
      </c>
      <c r="M233" s="85">
        <f>'E+ PSUI Customer Load'!M233+'PSUI Customer Gen'!M233</f>
        <v>1943.8</v>
      </c>
      <c r="N233" s="85">
        <f>'E+ PSUI Customer Load'!N233+'PSUI Customer Gen'!N233</f>
        <v>1924.16</v>
      </c>
      <c r="O233" s="85">
        <f>'E+ PSUI Customer Load'!O233+'PSUI Customer Gen'!O233</f>
        <v>1874.29</v>
      </c>
      <c r="P233" s="85">
        <f>'E+ PSUI Customer Load'!P233+'PSUI Customer Gen'!P233</f>
        <v>1904.25</v>
      </c>
      <c r="Q233" s="85">
        <f>'E+ PSUI Customer Load'!Q233+'PSUI Customer Gen'!Q233</f>
        <v>1970.47</v>
      </c>
      <c r="R233" s="85">
        <f>'E+ PSUI Customer Load'!R233+'PSUI Customer Gen'!R233</f>
        <v>1945.2</v>
      </c>
      <c r="S233" s="85">
        <f>'E+ PSUI Customer Load'!S233+'PSUI Customer Gen'!S233</f>
        <v>1903.76</v>
      </c>
      <c r="T233" s="85">
        <f>'E+ PSUI Customer Load'!T233+'PSUI Customer Gen'!T233</f>
        <v>1876.21</v>
      </c>
      <c r="U233" s="85">
        <f>'E+ PSUI Customer Load'!U233+'PSUI Customer Gen'!U233</f>
        <v>1800.23</v>
      </c>
      <c r="V233" s="85">
        <f>'E+ PSUI Customer Load'!V233+'PSUI Customer Gen'!V233</f>
        <v>1762.04</v>
      </c>
      <c r="W233" s="85">
        <f>'E+ PSUI Customer Load'!W233+'PSUI Customer Gen'!W233</f>
        <v>1754.03</v>
      </c>
      <c r="X233" s="85">
        <f>'E+ PSUI Customer Load'!X233+'PSUI Customer Gen'!X233</f>
        <v>1743.63</v>
      </c>
      <c r="Y233" s="85">
        <f>'E+ PSUI Customer Load'!Y233+'PSUI Customer Gen'!Y233</f>
        <v>1725.19</v>
      </c>
      <c r="Z233" s="85">
        <f>'E+ PSUI Customer Load'!Z233+'PSUI Customer Gen'!Z233</f>
        <v>1697.78</v>
      </c>
      <c r="AA233" s="93">
        <f t="shared" si="39"/>
        <v>1970.47</v>
      </c>
      <c r="AB233" s="84">
        <f t="shared" si="40"/>
        <v>2021</v>
      </c>
      <c r="AC233" s="83">
        <f t="shared" si="41"/>
        <v>6</v>
      </c>
      <c r="AD233" s="83" t="str">
        <f t="shared" si="42"/>
        <v/>
      </c>
      <c r="AE233" s="83" t="str">
        <f t="shared" si="43"/>
        <v/>
      </c>
      <c r="AF233" s="81">
        <f t="shared" si="44"/>
        <v>1970.47</v>
      </c>
      <c r="AG233" s="82" t="str">
        <f t="shared" si="45"/>
        <v>15:00</v>
      </c>
      <c r="AH233" s="81">
        <f t="shared" si="46"/>
        <v>43914.54</v>
      </c>
      <c r="AI233" s="80" t="str">
        <f t="shared" si="47"/>
        <v/>
      </c>
      <c r="AJ233" s="80" t="str">
        <f t="shared" si="48"/>
        <v/>
      </c>
      <c r="AK233" s="80" t="str">
        <f t="shared" si="49"/>
        <v/>
      </c>
      <c r="AL233" s="79" t="str">
        <f t="shared" si="50"/>
        <v/>
      </c>
      <c r="AM233" s="78" t="str">
        <f t="shared" si="51"/>
        <v/>
      </c>
    </row>
    <row r="234" spans="2:39" ht="13.5" thickBot="1">
      <c r="B234" s="86">
        <v>44366</v>
      </c>
      <c r="C234" s="85">
        <f>'E+ PSUI Customer Load'!C234+'PSUI Customer Gen'!C234</f>
        <v>1710.17</v>
      </c>
      <c r="D234" s="85">
        <f>'E+ PSUI Customer Load'!D234+'PSUI Customer Gen'!D234</f>
        <v>1679.76</v>
      </c>
      <c r="E234" s="85">
        <f>'E+ PSUI Customer Load'!E234+'PSUI Customer Gen'!E234</f>
        <v>1647.07</v>
      </c>
      <c r="F234" s="85">
        <f>'E+ PSUI Customer Load'!F234+'PSUI Customer Gen'!F234</f>
        <v>1611.75</v>
      </c>
      <c r="G234" s="85">
        <f>'E+ PSUI Customer Load'!G234+'PSUI Customer Gen'!G234</f>
        <v>1616.34</v>
      </c>
      <c r="H234" s="85">
        <f>'E+ PSUI Customer Load'!H234+'PSUI Customer Gen'!H234</f>
        <v>1642.58</v>
      </c>
      <c r="I234" s="85">
        <f>'E+ PSUI Customer Load'!I234+'PSUI Customer Gen'!I234</f>
        <v>1706.78</v>
      </c>
      <c r="J234" s="85">
        <f>'E+ PSUI Customer Load'!J234+'PSUI Customer Gen'!J234</f>
        <v>1817.59</v>
      </c>
      <c r="K234" s="85">
        <f>'E+ PSUI Customer Load'!K234+'PSUI Customer Gen'!K234</f>
        <v>1825.85</v>
      </c>
      <c r="L234" s="85">
        <f>'E+ PSUI Customer Load'!L234+'PSUI Customer Gen'!L234</f>
        <v>1825.53</v>
      </c>
      <c r="M234" s="85">
        <f>'E+ PSUI Customer Load'!M234+'PSUI Customer Gen'!M234</f>
        <v>1829.8</v>
      </c>
      <c r="N234" s="85">
        <f>'E+ PSUI Customer Load'!N234+'PSUI Customer Gen'!N234</f>
        <v>1792.6</v>
      </c>
      <c r="O234" s="85">
        <f>'E+ PSUI Customer Load'!O234+'PSUI Customer Gen'!O234</f>
        <v>1799.21</v>
      </c>
      <c r="P234" s="85">
        <f>'E+ PSUI Customer Load'!P234+'PSUI Customer Gen'!P234</f>
        <v>1793.85</v>
      </c>
      <c r="Q234" s="85">
        <f>'E+ PSUI Customer Load'!Q234+'PSUI Customer Gen'!Q234</f>
        <v>1756.76</v>
      </c>
      <c r="R234" s="85">
        <f>'E+ PSUI Customer Load'!R234+'PSUI Customer Gen'!R234</f>
        <v>1695.4</v>
      </c>
      <c r="S234" s="85">
        <f>'E+ PSUI Customer Load'!S234+'PSUI Customer Gen'!S234</f>
        <v>1645.28</v>
      </c>
      <c r="T234" s="85">
        <f>'E+ PSUI Customer Load'!T234+'PSUI Customer Gen'!T234</f>
        <v>1680.74</v>
      </c>
      <c r="U234" s="85">
        <f>'E+ PSUI Customer Load'!U234+'PSUI Customer Gen'!U234</f>
        <v>1673.63</v>
      </c>
      <c r="V234" s="85">
        <f>'E+ PSUI Customer Load'!V234+'PSUI Customer Gen'!V234</f>
        <v>1639.93</v>
      </c>
      <c r="W234" s="85">
        <f>'E+ PSUI Customer Load'!W234+'PSUI Customer Gen'!W234</f>
        <v>1618.75</v>
      </c>
      <c r="X234" s="85">
        <f>'E+ PSUI Customer Load'!X234+'PSUI Customer Gen'!X234</f>
        <v>1603.32</v>
      </c>
      <c r="Y234" s="85">
        <f>'E+ PSUI Customer Load'!Y234+'PSUI Customer Gen'!Y234</f>
        <v>1551.13</v>
      </c>
      <c r="Z234" s="85">
        <f>'E+ PSUI Customer Load'!Z234+'PSUI Customer Gen'!Z234</f>
        <v>1540.24</v>
      </c>
      <c r="AA234" s="93">
        <f t="shared" si="39"/>
        <v>1829.8</v>
      </c>
      <c r="AB234" s="84">
        <f t="shared" si="40"/>
        <v>2021</v>
      </c>
      <c r="AC234" s="83">
        <f t="shared" si="41"/>
        <v>6</v>
      </c>
      <c r="AD234" s="83" t="str">
        <f t="shared" si="42"/>
        <v/>
      </c>
      <c r="AE234" s="83" t="str">
        <f t="shared" si="43"/>
        <v/>
      </c>
      <c r="AF234" s="81">
        <f t="shared" si="44"/>
        <v>1829.8</v>
      </c>
      <c r="AG234" s="82" t="str">
        <f t="shared" si="45"/>
        <v>11:00</v>
      </c>
      <c r="AH234" s="81">
        <f t="shared" si="46"/>
        <v>42533.859999999993</v>
      </c>
      <c r="AI234" s="80" t="str">
        <f t="shared" si="47"/>
        <v/>
      </c>
      <c r="AJ234" s="80" t="str">
        <f t="shared" si="48"/>
        <v/>
      </c>
      <c r="AK234" s="80" t="str">
        <f t="shared" si="49"/>
        <v/>
      </c>
      <c r="AL234" s="79" t="str">
        <f t="shared" si="50"/>
        <v/>
      </c>
      <c r="AM234" s="78" t="str">
        <f t="shared" si="51"/>
        <v/>
      </c>
    </row>
    <row r="235" spans="2:39" ht="13.5" thickBot="1">
      <c r="B235" s="86">
        <v>44367</v>
      </c>
      <c r="C235" s="85">
        <f>'E+ PSUI Customer Load'!C235+'PSUI Customer Gen'!C235</f>
        <v>1528.63</v>
      </c>
      <c r="D235" s="85">
        <f>'E+ PSUI Customer Load'!D235+'PSUI Customer Gen'!D235</f>
        <v>1510.74</v>
      </c>
      <c r="E235" s="85">
        <f>'E+ PSUI Customer Load'!E235+'PSUI Customer Gen'!E235</f>
        <v>1497.33</v>
      </c>
      <c r="F235" s="85">
        <f>'E+ PSUI Customer Load'!F235+'PSUI Customer Gen'!F235</f>
        <v>1482.22</v>
      </c>
      <c r="G235" s="85">
        <f>'E+ PSUI Customer Load'!G235+'PSUI Customer Gen'!G235</f>
        <v>1461.25</v>
      </c>
      <c r="H235" s="85">
        <f>'E+ PSUI Customer Load'!H235+'PSUI Customer Gen'!H235</f>
        <v>1469.44</v>
      </c>
      <c r="I235" s="85">
        <f>'E+ PSUI Customer Load'!I235+'PSUI Customer Gen'!I235</f>
        <v>1600.66</v>
      </c>
      <c r="J235" s="85">
        <f>'E+ PSUI Customer Load'!J235+'PSUI Customer Gen'!J235</f>
        <v>1698.69</v>
      </c>
      <c r="K235" s="85">
        <f>'E+ PSUI Customer Load'!K235+'PSUI Customer Gen'!K235</f>
        <v>1726.66</v>
      </c>
      <c r="L235" s="85">
        <f>'E+ PSUI Customer Load'!L235+'PSUI Customer Gen'!L235</f>
        <v>1781.19</v>
      </c>
      <c r="M235" s="85">
        <f>'E+ PSUI Customer Load'!M235+'PSUI Customer Gen'!M235</f>
        <v>1811.22</v>
      </c>
      <c r="N235" s="85">
        <f>'E+ PSUI Customer Load'!N235+'PSUI Customer Gen'!N235</f>
        <v>1809.22</v>
      </c>
      <c r="O235" s="85">
        <f>'E+ PSUI Customer Load'!O235+'PSUI Customer Gen'!O235</f>
        <v>1853.53</v>
      </c>
      <c r="P235" s="85">
        <f>'E+ PSUI Customer Load'!P235+'PSUI Customer Gen'!P235</f>
        <v>1840.23</v>
      </c>
      <c r="Q235" s="85">
        <f>'E+ PSUI Customer Load'!Q235+'PSUI Customer Gen'!Q235</f>
        <v>1873.03</v>
      </c>
      <c r="R235" s="85">
        <f>'E+ PSUI Customer Load'!R235+'PSUI Customer Gen'!R235</f>
        <v>1879.19</v>
      </c>
      <c r="S235" s="85">
        <f>'E+ PSUI Customer Load'!S235+'PSUI Customer Gen'!S235</f>
        <v>1827.63</v>
      </c>
      <c r="T235" s="85">
        <f>'E+ PSUI Customer Load'!T235+'PSUI Customer Gen'!T235</f>
        <v>1804.74</v>
      </c>
      <c r="U235" s="85">
        <f>'E+ PSUI Customer Load'!U235+'PSUI Customer Gen'!U235</f>
        <v>1804.46</v>
      </c>
      <c r="V235" s="85">
        <f>'E+ PSUI Customer Load'!V235+'PSUI Customer Gen'!V235</f>
        <v>1764</v>
      </c>
      <c r="W235" s="85">
        <f>'E+ PSUI Customer Load'!W235+'PSUI Customer Gen'!W235</f>
        <v>1741.08</v>
      </c>
      <c r="X235" s="85">
        <f>'E+ PSUI Customer Load'!X235+'PSUI Customer Gen'!X235</f>
        <v>1724.91</v>
      </c>
      <c r="Y235" s="85">
        <f>'E+ PSUI Customer Load'!Y235+'PSUI Customer Gen'!Y235</f>
        <v>1720.32</v>
      </c>
      <c r="Z235" s="85">
        <f>'E+ PSUI Customer Load'!Z235+'PSUI Customer Gen'!Z235</f>
        <v>1713.39</v>
      </c>
      <c r="AA235" s="93">
        <f t="shared" si="39"/>
        <v>1879.19</v>
      </c>
      <c r="AB235" s="84">
        <f t="shared" si="40"/>
        <v>2021</v>
      </c>
      <c r="AC235" s="83">
        <f t="shared" si="41"/>
        <v>6</v>
      </c>
      <c r="AD235" s="83" t="str">
        <f t="shared" si="42"/>
        <v/>
      </c>
      <c r="AE235" s="83" t="str">
        <f t="shared" si="43"/>
        <v/>
      </c>
      <c r="AF235" s="81">
        <f t="shared" si="44"/>
        <v>1879.19</v>
      </c>
      <c r="AG235" s="82" t="str">
        <f t="shared" si="45"/>
        <v>16:00</v>
      </c>
      <c r="AH235" s="81">
        <f t="shared" si="46"/>
        <v>42802.950000000004</v>
      </c>
      <c r="AI235" s="80" t="str">
        <f t="shared" si="47"/>
        <v/>
      </c>
      <c r="AJ235" s="80" t="str">
        <f t="shared" si="48"/>
        <v/>
      </c>
      <c r="AK235" s="80" t="str">
        <f t="shared" si="49"/>
        <v/>
      </c>
      <c r="AL235" s="79" t="str">
        <f t="shared" si="50"/>
        <v/>
      </c>
      <c r="AM235" s="78" t="str">
        <f t="shared" si="51"/>
        <v/>
      </c>
    </row>
    <row r="236" spans="2:39" ht="13.5" thickBot="1">
      <c r="B236" s="86">
        <v>44368</v>
      </c>
      <c r="C236" s="85">
        <f>'E+ PSUI Customer Load'!C236+'PSUI Customer Gen'!C236</f>
        <v>1749.16</v>
      </c>
      <c r="D236" s="85">
        <f>'E+ PSUI Customer Load'!D236+'PSUI Customer Gen'!D236</f>
        <v>1741.32</v>
      </c>
      <c r="E236" s="85">
        <f>'E+ PSUI Customer Load'!E236+'PSUI Customer Gen'!E236</f>
        <v>1738.31</v>
      </c>
      <c r="F236" s="85">
        <f>'E+ PSUI Customer Load'!F236+'PSUI Customer Gen'!F236</f>
        <v>1722.14</v>
      </c>
      <c r="G236" s="85">
        <f>'E+ PSUI Customer Load'!G236+'PSUI Customer Gen'!G236</f>
        <v>1726.34</v>
      </c>
      <c r="H236" s="85">
        <f>'E+ PSUI Customer Load'!H236+'PSUI Customer Gen'!H236</f>
        <v>1763.69</v>
      </c>
      <c r="I236" s="85">
        <f>'E+ PSUI Customer Load'!I236+'PSUI Customer Gen'!I236</f>
        <v>1881.6</v>
      </c>
      <c r="J236" s="85">
        <f>'E+ PSUI Customer Load'!J236+'PSUI Customer Gen'!J236</f>
        <v>1958.95</v>
      </c>
      <c r="K236" s="85">
        <f>'E+ PSUI Customer Load'!K236+'PSUI Customer Gen'!K236</f>
        <v>2024.23</v>
      </c>
      <c r="L236" s="85">
        <f>'E+ PSUI Customer Load'!L236+'PSUI Customer Gen'!L236</f>
        <v>2081.21</v>
      </c>
      <c r="M236" s="85">
        <f>'E+ PSUI Customer Load'!M236+'PSUI Customer Gen'!M236</f>
        <v>2079.56</v>
      </c>
      <c r="N236" s="85">
        <f>'E+ PSUI Customer Load'!N236+'PSUI Customer Gen'!N236</f>
        <v>2173.4699999999998</v>
      </c>
      <c r="O236" s="85">
        <f>'E+ PSUI Customer Load'!O236+'PSUI Customer Gen'!O236</f>
        <v>2193.14</v>
      </c>
      <c r="P236" s="85">
        <f>'E+ PSUI Customer Load'!P236+'PSUI Customer Gen'!P236</f>
        <v>2161.5700000000002</v>
      </c>
      <c r="Q236" s="85">
        <f>'E+ PSUI Customer Load'!Q236+'PSUI Customer Gen'!Q236</f>
        <v>2061.96</v>
      </c>
      <c r="R236" s="85">
        <f>'E+ PSUI Customer Load'!R236+'PSUI Customer Gen'!R236</f>
        <v>1923.74</v>
      </c>
      <c r="S236" s="85">
        <f>'E+ PSUI Customer Load'!S236+'PSUI Customer Gen'!S236</f>
        <v>1774.08</v>
      </c>
      <c r="T236" s="85">
        <f>'E+ PSUI Customer Load'!T236+'PSUI Customer Gen'!T236</f>
        <v>1676.57</v>
      </c>
      <c r="U236" s="85">
        <f>'E+ PSUI Customer Load'!U236+'PSUI Customer Gen'!U236</f>
        <v>1613.47</v>
      </c>
      <c r="V236" s="85">
        <f>'E+ PSUI Customer Load'!V236+'PSUI Customer Gen'!V236</f>
        <v>1499.02</v>
      </c>
      <c r="W236" s="85">
        <f>'E+ PSUI Customer Load'!W236+'PSUI Customer Gen'!W236</f>
        <v>1424.43</v>
      </c>
      <c r="X236" s="85">
        <f>'E+ PSUI Customer Load'!X236+'PSUI Customer Gen'!X236</f>
        <v>1364.02</v>
      </c>
      <c r="Y236" s="85">
        <f>'E+ PSUI Customer Load'!Y236+'PSUI Customer Gen'!Y236</f>
        <v>1283.0999999999999</v>
      </c>
      <c r="Z236" s="85">
        <f>'E+ PSUI Customer Load'!Z236+'PSUI Customer Gen'!Z236</f>
        <v>1159.17</v>
      </c>
      <c r="AA236" s="93">
        <f t="shared" si="39"/>
        <v>2193.14</v>
      </c>
      <c r="AB236" s="84">
        <f t="shared" si="40"/>
        <v>2021</v>
      </c>
      <c r="AC236" s="83">
        <f t="shared" si="41"/>
        <v>6</v>
      </c>
      <c r="AD236" s="83" t="str">
        <f t="shared" si="42"/>
        <v/>
      </c>
      <c r="AE236" s="83" t="str">
        <f t="shared" si="43"/>
        <v/>
      </c>
      <c r="AF236" s="81">
        <f t="shared" si="44"/>
        <v>2193.14</v>
      </c>
      <c r="AG236" s="82" t="str">
        <f t="shared" si="45"/>
        <v>13:00</v>
      </c>
      <c r="AH236" s="81">
        <f t="shared" si="46"/>
        <v>44967.389999999992</v>
      </c>
      <c r="AI236" s="80" t="str">
        <f t="shared" si="47"/>
        <v/>
      </c>
      <c r="AJ236" s="80" t="str">
        <f t="shared" si="48"/>
        <v/>
      </c>
      <c r="AK236" s="80" t="str">
        <f t="shared" si="49"/>
        <v/>
      </c>
      <c r="AL236" s="79" t="str">
        <f t="shared" si="50"/>
        <v/>
      </c>
      <c r="AM236" s="78" t="str">
        <f t="shared" si="51"/>
        <v/>
      </c>
    </row>
    <row r="237" spans="2:39" ht="13.5" thickBot="1">
      <c r="B237" s="86">
        <v>44369</v>
      </c>
      <c r="C237" s="85">
        <f>'E+ PSUI Customer Load'!C237+'PSUI Customer Gen'!C237</f>
        <v>1128.47</v>
      </c>
      <c r="D237" s="85">
        <f>'E+ PSUI Customer Load'!D237+'PSUI Customer Gen'!D237</f>
        <v>1123.22</v>
      </c>
      <c r="E237" s="85">
        <f>'E+ PSUI Customer Load'!E237+'PSUI Customer Gen'!E237</f>
        <v>1144.8499999999999</v>
      </c>
      <c r="F237" s="85">
        <f>'E+ PSUI Customer Load'!F237+'PSUI Customer Gen'!F237</f>
        <v>1138.83</v>
      </c>
      <c r="G237" s="85">
        <f>'E+ PSUI Customer Load'!G237+'PSUI Customer Gen'!G237</f>
        <v>1163.72</v>
      </c>
      <c r="H237" s="85">
        <f>'E+ PSUI Customer Load'!H237+'PSUI Customer Gen'!H237</f>
        <v>1191.68</v>
      </c>
      <c r="I237" s="85">
        <f>'E+ PSUI Customer Load'!I237+'PSUI Customer Gen'!I237</f>
        <v>1280.55</v>
      </c>
      <c r="J237" s="85">
        <f>'E+ PSUI Customer Load'!J237+'PSUI Customer Gen'!J237</f>
        <v>1359.47</v>
      </c>
      <c r="K237" s="85">
        <f>'E+ PSUI Customer Load'!K237+'PSUI Customer Gen'!K237</f>
        <v>1520.19</v>
      </c>
      <c r="L237" s="85">
        <f>'E+ PSUI Customer Load'!L237+'PSUI Customer Gen'!L237</f>
        <v>1603.67</v>
      </c>
      <c r="M237" s="85">
        <f>'E+ PSUI Customer Load'!M237+'PSUI Customer Gen'!M237</f>
        <v>1678.98</v>
      </c>
      <c r="N237" s="85">
        <f>'E+ PSUI Customer Load'!N237+'PSUI Customer Gen'!N237</f>
        <v>1691.31</v>
      </c>
      <c r="O237" s="85">
        <f>'E+ PSUI Customer Load'!O237+'PSUI Customer Gen'!O237</f>
        <v>1680.49</v>
      </c>
      <c r="P237" s="85">
        <f>'E+ PSUI Customer Load'!P237+'PSUI Customer Gen'!P237</f>
        <v>1666.04</v>
      </c>
      <c r="Q237" s="85">
        <f>'E+ PSUI Customer Load'!Q237+'PSUI Customer Gen'!Q237</f>
        <v>1661.07</v>
      </c>
      <c r="R237" s="85">
        <f>'E+ PSUI Customer Load'!R237+'PSUI Customer Gen'!R237</f>
        <v>1641.47</v>
      </c>
      <c r="S237" s="85">
        <f>'E+ PSUI Customer Load'!S237+'PSUI Customer Gen'!S237</f>
        <v>1567.41</v>
      </c>
      <c r="T237" s="85">
        <f>'E+ PSUI Customer Load'!T237+'PSUI Customer Gen'!T237</f>
        <v>1537.3</v>
      </c>
      <c r="U237" s="85">
        <f>'E+ PSUI Customer Load'!U237+'PSUI Customer Gen'!U237</f>
        <v>1471.79</v>
      </c>
      <c r="V237" s="85">
        <f>'E+ PSUI Customer Load'!V237+'PSUI Customer Gen'!V237</f>
        <v>1437.8</v>
      </c>
      <c r="W237" s="85">
        <f>'E+ PSUI Customer Load'!W237+'PSUI Customer Gen'!W237</f>
        <v>1414.63</v>
      </c>
      <c r="X237" s="85">
        <f>'E+ PSUI Customer Load'!X237+'PSUI Customer Gen'!X237</f>
        <v>1370.6</v>
      </c>
      <c r="Y237" s="85">
        <f>'E+ PSUI Customer Load'!Y237+'PSUI Customer Gen'!Y237</f>
        <v>1321.32</v>
      </c>
      <c r="Z237" s="85">
        <f>'E+ PSUI Customer Load'!Z237+'PSUI Customer Gen'!Z237</f>
        <v>1219.01</v>
      </c>
      <c r="AA237" s="93">
        <f t="shared" si="39"/>
        <v>1691.31</v>
      </c>
      <c r="AB237" s="84">
        <f t="shared" si="40"/>
        <v>2021</v>
      </c>
      <c r="AC237" s="83">
        <f t="shared" si="41"/>
        <v>6</v>
      </c>
      <c r="AD237" s="83" t="str">
        <f t="shared" si="42"/>
        <v/>
      </c>
      <c r="AE237" s="83" t="str">
        <f t="shared" si="43"/>
        <v/>
      </c>
      <c r="AF237" s="81">
        <f t="shared" si="44"/>
        <v>1691.31</v>
      </c>
      <c r="AG237" s="82" t="str">
        <f t="shared" si="45"/>
        <v>12:00</v>
      </c>
      <c r="AH237" s="81">
        <f t="shared" si="46"/>
        <v>35705.18</v>
      </c>
      <c r="AI237" s="80" t="str">
        <f t="shared" si="47"/>
        <v/>
      </c>
      <c r="AJ237" s="80" t="str">
        <f t="shared" si="48"/>
        <v/>
      </c>
      <c r="AK237" s="80" t="str">
        <f t="shared" si="49"/>
        <v/>
      </c>
      <c r="AL237" s="79" t="str">
        <f t="shared" si="50"/>
        <v/>
      </c>
      <c r="AM237" s="78" t="str">
        <f t="shared" si="51"/>
        <v/>
      </c>
    </row>
    <row r="238" spans="2:39" ht="13.5" thickBot="1">
      <c r="B238" s="86">
        <v>44370</v>
      </c>
      <c r="C238" s="85">
        <f>'E+ PSUI Customer Load'!C238+'PSUI Customer Gen'!C238</f>
        <v>1168.79</v>
      </c>
      <c r="D238" s="85">
        <f>'E+ PSUI Customer Load'!D238+'PSUI Customer Gen'!D238</f>
        <v>1145.03</v>
      </c>
      <c r="E238" s="85">
        <f>'E+ PSUI Customer Load'!E238+'PSUI Customer Gen'!E238</f>
        <v>1124.69</v>
      </c>
      <c r="F238" s="85">
        <f>'E+ PSUI Customer Load'!F238+'PSUI Customer Gen'!F238</f>
        <v>1135.58</v>
      </c>
      <c r="G238" s="85">
        <f>'E+ PSUI Customer Load'!G238+'PSUI Customer Gen'!G238</f>
        <v>1136.55</v>
      </c>
      <c r="H238" s="85">
        <f>'E+ PSUI Customer Load'!H238+'PSUI Customer Gen'!H238</f>
        <v>1192.5899999999999</v>
      </c>
      <c r="I238" s="85">
        <f>'E+ PSUI Customer Load'!I238+'PSUI Customer Gen'!I238</f>
        <v>1453.27</v>
      </c>
      <c r="J238" s="85">
        <f>'E+ PSUI Customer Load'!J238+'PSUI Customer Gen'!J238</f>
        <v>1587.53</v>
      </c>
      <c r="K238" s="85">
        <f>'E+ PSUI Customer Load'!K238+'PSUI Customer Gen'!K238</f>
        <v>1690.78</v>
      </c>
      <c r="L238" s="85">
        <f>'E+ PSUI Customer Load'!L238+'PSUI Customer Gen'!L238</f>
        <v>1792.46</v>
      </c>
      <c r="M238" s="85">
        <f>'E+ PSUI Customer Load'!M238+'PSUI Customer Gen'!M238</f>
        <v>1834.67</v>
      </c>
      <c r="N238" s="85">
        <f>'E+ PSUI Customer Load'!N238+'PSUI Customer Gen'!N238</f>
        <v>1796.9</v>
      </c>
      <c r="O238" s="85">
        <f>'E+ PSUI Customer Load'!O238+'PSUI Customer Gen'!O238</f>
        <v>1828.44</v>
      </c>
      <c r="P238" s="85">
        <f>'E+ PSUI Customer Load'!P238+'PSUI Customer Gen'!P238</f>
        <v>1829.87</v>
      </c>
      <c r="Q238" s="85">
        <f>'E+ PSUI Customer Load'!Q238+'PSUI Customer Gen'!Q238</f>
        <v>1831.31</v>
      </c>
      <c r="R238" s="85">
        <f>'E+ PSUI Customer Load'!R238+'PSUI Customer Gen'!R238</f>
        <v>1790.25</v>
      </c>
      <c r="S238" s="85">
        <f>'E+ PSUI Customer Load'!S238+'PSUI Customer Gen'!S238</f>
        <v>1741.18</v>
      </c>
      <c r="T238" s="85">
        <f>'E+ PSUI Customer Load'!T238+'PSUI Customer Gen'!T238</f>
        <v>1709.47</v>
      </c>
      <c r="U238" s="85">
        <f>'E+ PSUI Customer Load'!U238+'PSUI Customer Gen'!U238</f>
        <v>1651.69</v>
      </c>
      <c r="V238" s="85">
        <f>'E+ PSUI Customer Load'!V238+'PSUI Customer Gen'!V238</f>
        <v>1600.83</v>
      </c>
      <c r="W238" s="85">
        <f>'E+ PSUI Customer Load'!W238+'PSUI Customer Gen'!W238</f>
        <v>1566.01</v>
      </c>
      <c r="X238" s="85">
        <f>'E+ PSUI Customer Load'!X238+'PSUI Customer Gen'!X238</f>
        <v>1543.12</v>
      </c>
      <c r="Y238" s="85">
        <f>'E+ PSUI Customer Load'!Y238+'PSUI Customer Gen'!Y238</f>
        <v>1472.62</v>
      </c>
      <c r="Z238" s="85">
        <f>'E+ PSUI Customer Load'!Z238+'PSUI Customer Gen'!Z238</f>
        <v>1469.69</v>
      </c>
      <c r="AA238" s="93">
        <f t="shared" si="39"/>
        <v>1834.67</v>
      </c>
      <c r="AB238" s="84">
        <f t="shared" si="40"/>
        <v>2021</v>
      </c>
      <c r="AC238" s="83">
        <f t="shared" si="41"/>
        <v>6</v>
      </c>
      <c r="AD238" s="83" t="str">
        <f t="shared" si="42"/>
        <v/>
      </c>
      <c r="AE238" s="83" t="str">
        <f t="shared" si="43"/>
        <v/>
      </c>
      <c r="AF238" s="81">
        <f t="shared" si="44"/>
        <v>1834.67</v>
      </c>
      <c r="AG238" s="82" t="str">
        <f t="shared" si="45"/>
        <v>11:00</v>
      </c>
      <c r="AH238" s="81">
        <f t="shared" si="46"/>
        <v>38927.99</v>
      </c>
      <c r="AI238" s="80" t="str">
        <f t="shared" si="47"/>
        <v/>
      </c>
      <c r="AJ238" s="80" t="str">
        <f t="shared" si="48"/>
        <v/>
      </c>
      <c r="AK238" s="80" t="str">
        <f t="shared" si="49"/>
        <v/>
      </c>
      <c r="AL238" s="79" t="str">
        <f t="shared" si="50"/>
        <v/>
      </c>
      <c r="AM238" s="78" t="str">
        <f t="shared" si="51"/>
        <v/>
      </c>
    </row>
    <row r="239" spans="2:39" ht="13.5" thickBot="1">
      <c r="B239" s="86">
        <v>44371</v>
      </c>
      <c r="C239" s="85">
        <f>'E+ PSUI Customer Load'!C239+'PSUI Customer Gen'!C239</f>
        <v>1445.33</v>
      </c>
      <c r="D239" s="85">
        <f>'E+ PSUI Customer Load'!D239+'PSUI Customer Gen'!D239</f>
        <v>1417.43</v>
      </c>
      <c r="E239" s="85">
        <f>'E+ PSUI Customer Load'!E239+'PSUI Customer Gen'!E239</f>
        <v>1436.12</v>
      </c>
      <c r="F239" s="85">
        <f>'E+ PSUI Customer Load'!F239+'PSUI Customer Gen'!F239</f>
        <v>1465.38</v>
      </c>
      <c r="G239" s="85">
        <f>'E+ PSUI Customer Load'!G239+'PSUI Customer Gen'!G239</f>
        <v>1481.9</v>
      </c>
      <c r="H239" s="85">
        <f>'E+ PSUI Customer Load'!H239+'PSUI Customer Gen'!H239</f>
        <v>1547.21</v>
      </c>
      <c r="I239" s="85">
        <f>'E+ PSUI Customer Load'!I239+'PSUI Customer Gen'!I239</f>
        <v>1656.97</v>
      </c>
      <c r="J239" s="85">
        <f>'E+ PSUI Customer Load'!J239+'PSUI Customer Gen'!J239</f>
        <v>1791.69</v>
      </c>
      <c r="K239" s="85">
        <f>'E+ PSUI Customer Load'!K239+'PSUI Customer Gen'!K239</f>
        <v>1782.34</v>
      </c>
      <c r="L239" s="85">
        <f>'E+ PSUI Customer Load'!L239+'PSUI Customer Gen'!L239</f>
        <v>1860.39</v>
      </c>
      <c r="M239" s="85">
        <f>'E+ PSUI Customer Load'!M239+'PSUI Customer Gen'!M239</f>
        <v>1908.06</v>
      </c>
      <c r="N239" s="85">
        <f>'E+ PSUI Customer Load'!N239+'PSUI Customer Gen'!N239</f>
        <v>1889.69</v>
      </c>
      <c r="O239" s="85">
        <f>'E+ PSUI Customer Load'!O239+'PSUI Customer Gen'!O239</f>
        <v>1920.9</v>
      </c>
      <c r="P239" s="85">
        <f>'E+ PSUI Customer Load'!P239+'PSUI Customer Gen'!P239</f>
        <v>1913.21</v>
      </c>
      <c r="Q239" s="85">
        <f>'E+ PSUI Customer Load'!Q239+'PSUI Customer Gen'!Q239</f>
        <v>1932.39</v>
      </c>
      <c r="R239" s="85">
        <f>'E+ PSUI Customer Load'!R239+'PSUI Customer Gen'!R239</f>
        <v>1890.04</v>
      </c>
      <c r="S239" s="85">
        <f>'E+ PSUI Customer Load'!S239+'PSUI Customer Gen'!S239</f>
        <v>1837.54</v>
      </c>
      <c r="T239" s="85">
        <f>'E+ PSUI Customer Load'!T239+'PSUI Customer Gen'!T239</f>
        <v>1789.48</v>
      </c>
      <c r="U239" s="85">
        <f>'E+ PSUI Customer Load'!U239+'PSUI Customer Gen'!U239</f>
        <v>1753.64</v>
      </c>
      <c r="V239" s="85">
        <f>'E+ PSUI Customer Load'!V239+'PSUI Customer Gen'!V239</f>
        <v>1674.19</v>
      </c>
      <c r="W239" s="85">
        <f>'E+ PSUI Customer Load'!W239+'PSUI Customer Gen'!W239</f>
        <v>1676.54</v>
      </c>
      <c r="X239" s="85">
        <f>'E+ PSUI Customer Load'!X239+'PSUI Customer Gen'!X239</f>
        <v>1667.96</v>
      </c>
      <c r="Y239" s="85">
        <f>'E+ PSUI Customer Load'!Y239+'PSUI Customer Gen'!Y239</f>
        <v>1652.94</v>
      </c>
      <c r="Z239" s="85">
        <f>'E+ PSUI Customer Load'!Z239+'PSUI Customer Gen'!Z239</f>
        <v>1630.65</v>
      </c>
      <c r="AA239" s="93">
        <f t="shared" si="39"/>
        <v>1932.39</v>
      </c>
      <c r="AB239" s="84">
        <f t="shared" si="40"/>
        <v>2021</v>
      </c>
      <c r="AC239" s="83">
        <f t="shared" si="41"/>
        <v>6</v>
      </c>
      <c r="AD239" s="83" t="str">
        <f t="shared" si="42"/>
        <v/>
      </c>
      <c r="AE239" s="83" t="str">
        <f t="shared" si="43"/>
        <v/>
      </c>
      <c r="AF239" s="81">
        <f t="shared" si="44"/>
        <v>1932.39</v>
      </c>
      <c r="AG239" s="82" t="str">
        <f t="shared" si="45"/>
        <v>15:00</v>
      </c>
      <c r="AH239" s="81">
        <f t="shared" si="46"/>
        <v>42954.380000000005</v>
      </c>
      <c r="AI239" s="80" t="str">
        <f t="shared" si="47"/>
        <v/>
      </c>
      <c r="AJ239" s="80" t="str">
        <f t="shared" si="48"/>
        <v/>
      </c>
      <c r="AK239" s="80" t="str">
        <f t="shared" si="49"/>
        <v/>
      </c>
      <c r="AL239" s="79" t="str">
        <f t="shared" si="50"/>
        <v/>
      </c>
      <c r="AM239" s="78" t="str">
        <f t="shared" si="51"/>
        <v/>
      </c>
    </row>
    <row r="240" spans="2:39" ht="13.5" thickBot="1">
      <c r="B240" s="86">
        <v>44372</v>
      </c>
      <c r="C240" s="85">
        <f>'E+ PSUI Customer Load'!C240+'PSUI Customer Gen'!C240</f>
        <v>1619.1</v>
      </c>
      <c r="D240" s="85">
        <f>'E+ PSUI Customer Load'!D240+'PSUI Customer Gen'!D240</f>
        <v>1594.11</v>
      </c>
      <c r="E240" s="85">
        <f>'E+ PSUI Customer Load'!E240+'PSUI Customer Gen'!E240</f>
        <v>1604.72</v>
      </c>
      <c r="F240" s="85">
        <f>'E+ PSUI Customer Load'!F240+'PSUI Customer Gen'!F240</f>
        <v>1596.21</v>
      </c>
      <c r="G240" s="85">
        <f>'E+ PSUI Customer Load'!G240+'PSUI Customer Gen'!G240</f>
        <v>1622.5</v>
      </c>
      <c r="H240" s="85">
        <f>'E+ PSUI Customer Load'!H240+'PSUI Customer Gen'!H240</f>
        <v>1697.78</v>
      </c>
      <c r="I240" s="85">
        <f>'E+ PSUI Customer Load'!I240+'PSUI Customer Gen'!I240</f>
        <v>1806.53</v>
      </c>
      <c r="J240" s="85">
        <f>'E+ PSUI Customer Load'!J240+'PSUI Customer Gen'!J240</f>
        <v>1860.39</v>
      </c>
      <c r="K240" s="85">
        <f>'E+ PSUI Customer Load'!K240+'PSUI Customer Gen'!K240</f>
        <v>1917.76</v>
      </c>
      <c r="L240" s="85">
        <f>'E+ PSUI Customer Load'!L240+'PSUI Customer Gen'!L240</f>
        <v>1997.63</v>
      </c>
      <c r="M240" s="85">
        <f>'E+ PSUI Customer Load'!M240+'PSUI Customer Gen'!M240</f>
        <v>2051.14</v>
      </c>
      <c r="N240" s="85">
        <f>'E+ PSUI Customer Load'!N240+'PSUI Customer Gen'!N240</f>
        <v>2027.94</v>
      </c>
      <c r="O240" s="85">
        <f>'E+ PSUI Customer Load'!O240+'PSUI Customer Gen'!O240</f>
        <v>2036.82</v>
      </c>
      <c r="P240" s="85">
        <f>'E+ PSUI Customer Load'!P240+'PSUI Customer Gen'!P240</f>
        <v>2020.76</v>
      </c>
      <c r="Q240" s="85">
        <f>'E+ PSUI Customer Load'!Q240+'PSUI Customer Gen'!Q240</f>
        <v>1990.52</v>
      </c>
      <c r="R240" s="85">
        <f>'E+ PSUI Customer Load'!R240+'PSUI Customer Gen'!R240</f>
        <v>1993.39</v>
      </c>
      <c r="S240" s="85">
        <f>'E+ PSUI Customer Load'!S240+'PSUI Customer Gen'!S240</f>
        <v>1951.25</v>
      </c>
      <c r="T240" s="85">
        <f>'E+ PSUI Customer Load'!T240+'PSUI Customer Gen'!T240</f>
        <v>1914.64</v>
      </c>
      <c r="U240" s="85">
        <f>'E+ PSUI Customer Load'!U240+'PSUI Customer Gen'!U240</f>
        <v>1848.98</v>
      </c>
      <c r="V240" s="85">
        <f>'E+ PSUI Customer Load'!V240+'PSUI Customer Gen'!V240</f>
        <v>1774.75</v>
      </c>
      <c r="W240" s="85">
        <f>'E+ PSUI Customer Load'!W240+'PSUI Customer Gen'!W240</f>
        <v>1779.93</v>
      </c>
      <c r="X240" s="85">
        <f>'E+ PSUI Customer Load'!X240+'PSUI Customer Gen'!X240</f>
        <v>1768.9</v>
      </c>
      <c r="Y240" s="85">
        <f>'E+ PSUI Customer Load'!Y240+'PSUI Customer Gen'!Y240</f>
        <v>1737.86</v>
      </c>
      <c r="Z240" s="85">
        <f>'E+ PSUI Customer Load'!Z240+'PSUI Customer Gen'!Z240</f>
        <v>1723.61</v>
      </c>
      <c r="AA240" s="93">
        <f t="shared" si="39"/>
        <v>2051.14</v>
      </c>
      <c r="AB240" s="84">
        <f t="shared" si="40"/>
        <v>2021</v>
      </c>
      <c r="AC240" s="83">
        <f t="shared" si="41"/>
        <v>6</v>
      </c>
      <c r="AD240" s="83" t="str">
        <f t="shared" si="42"/>
        <v/>
      </c>
      <c r="AE240" s="83" t="str">
        <f t="shared" si="43"/>
        <v/>
      </c>
      <c r="AF240" s="81">
        <f t="shared" si="44"/>
        <v>2051.14</v>
      </c>
      <c r="AG240" s="82" t="str">
        <f t="shared" si="45"/>
        <v>11:00</v>
      </c>
      <c r="AH240" s="81">
        <f t="shared" si="46"/>
        <v>45988.36</v>
      </c>
      <c r="AI240" s="80" t="str">
        <f t="shared" si="47"/>
        <v/>
      </c>
      <c r="AJ240" s="80" t="str">
        <f t="shared" si="48"/>
        <v/>
      </c>
      <c r="AK240" s="80" t="str">
        <f t="shared" si="49"/>
        <v/>
      </c>
      <c r="AL240" s="79" t="str">
        <f t="shared" si="50"/>
        <v/>
      </c>
      <c r="AM240" s="78" t="str">
        <f t="shared" si="51"/>
        <v/>
      </c>
    </row>
    <row r="241" spans="2:39" ht="13.5" thickBot="1">
      <c r="B241" s="86">
        <v>44373</v>
      </c>
      <c r="C241" s="85">
        <f>'E+ PSUI Customer Load'!C241+'PSUI Customer Gen'!C241</f>
        <v>1723.23</v>
      </c>
      <c r="D241" s="85">
        <f>'E+ PSUI Customer Load'!D241+'PSUI Customer Gen'!D241</f>
        <v>1722.28</v>
      </c>
      <c r="E241" s="85">
        <f>'E+ PSUI Customer Load'!E241+'PSUI Customer Gen'!E241</f>
        <v>1730.47</v>
      </c>
      <c r="F241" s="85">
        <f>'E+ PSUI Customer Load'!F241+'PSUI Customer Gen'!F241</f>
        <v>1736.7</v>
      </c>
      <c r="G241" s="85">
        <f>'E+ PSUI Customer Load'!G241+'PSUI Customer Gen'!G241</f>
        <v>1733.1</v>
      </c>
      <c r="H241" s="85">
        <f>'E+ PSUI Customer Load'!H241+'PSUI Customer Gen'!H241</f>
        <v>1784.83</v>
      </c>
      <c r="I241" s="85">
        <f>'E+ PSUI Customer Load'!I241+'PSUI Customer Gen'!I241</f>
        <v>1832.08</v>
      </c>
      <c r="J241" s="85">
        <f>'E+ PSUI Customer Load'!J241+'PSUI Customer Gen'!J241</f>
        <v>1896.97</v>
      </c>
      <c r="K241" s="85">
        <f>'E+ PSUI Customer Load'!K241+'PSUI Customer Gen'!K241</f>
        <v>1875.83</v>
      </c>
      <c r="L241" s="85">
        <f>'E+ PSUI Customer Load'!L241+'PSUI Customer Gen'!L241</f>
        <v>1889.55</v>
      </c>
      <c r="M241" s="85">
        <f>'E+ PSUI Customer Load'!M241+'PSUI Customer Gen'!M241</f>
        <v>1906.59</v>
      </c>
      <c r="N241" s="85">
        <f>'E+ PSUI Customer Load'!N241+'PSUI Customer Gen'!N241</f>
        <v>1907.19</v>
      </c>
      <c r="O241" s="85">
        <f>'E+ PSUI Customer Load'!O241+'PSUI Customer Gen'!O241</f>
        <v>1936.2</v>
      </c>
      <c r="P241" s="85">
        <f>'E+ PSUI Customer Load'!P241+'PSUI Customer Gen'!P241</f>
        <v>1965.22</v>
      </c>
      <c r="Q241" s="85">
        <f>'E+ PSUI Customer Load'!Q241+'PSUI Customer Gen'!Q241</f>
        <v>1958.56</v>
      </c>
      <c r="R241" s="85">
        <f>'E+ PSUI Customer Load'!R241+'PSUI Customer Gen'!R241</f>
        <v>1937.11</v>
      </c>
      <c r="S241" s="85">
        <f>'E+ PSUI Customer Load'!S241+'PSUI Customer Gen'!S241</f>
        <v>1897.28</v>
      </c>
      <c r="T241" s="85">
        <f>'E+ PSUI Customer Load'!T241+'PSUI Customer Gen'!T241</f>
        <v>1931.27</v>
      </c>
      <c r="U241" s="85">
        <f>'E+ PSUI Customer Load'!U241+'PSUI Customer Gen'!U241</f>
        <v>1899.17</v>
      </c>
      <c r="V241" s="85">
        <f>'E+ PSUI Customer Load'!V241+'PSUI Customer Gen'!V241</f>
        <v>1820.07</v>
      </c>
      <c r="W241" s="85">
        <f>'E+ PSUI Customer Load'!W241+'PSUI Customer Gen'!W241</f>
        <v>1795.4</v>
      </c>
      <c r="X241" s="85">
        <f>'E+ PSUI Customer Load'!X241+'PSUI Customer Gen'!X241</f>
        <v>1796.03</v>
      </c>
      <c r="Y241" s="85">
        <f>'E+ PSUI Customer Load'!Y241+'PSUI Customer Gen'!Y241</f>
        <v>1777.62</v>
      </c>
      <c r="Z241" s="85">
        <f>'E+ PSUI Customer Load'!Z241+'PSUI Customer Gen'!Z241</f>
        <v>1750.94</v>
      </c>
      <c r="AA241" s="93">
        <f t="shared" si="39"/>
        <v>1965.22</v>
      </c>
      <c r="AB241" s="84">
        <f t="shared" si="40"/>
        <v>2021</v>
      </c>
      <c r="AC241" s="83">
        <f t="shared" si="41"/>
        <v>6</v>
      </c>
      <c r="AD241" s="83" t="str">
        <f t="shared" si="42"/>
        <v/>
      </c>
      <c r="AE241" s="83" t="str">
        <f t="shared" si="43"/>
        <v/>
      </c>
      <c r="AF241" s="81">
        <f t="shared" si="44"/>
        <v>1965.22</v>
      </c>
      <c r="AG241" s="82" t="str">
        <f t="shared" si="45"/>
        <v>14:00</v>
      </c>
      <c r="AH241" s="81">
        <f t="shared" si="46"/>
        <v>46168.91</v>
      </c>
      <c r="AI241" s="80" t="str">
        <f t="shared" si="47"/>
        <v/>
      </c>
      <c r="AJ241" s="80" t="str">
        <f t="shared" si="48"/>
        <v/>
      </c>
      <c r="AK241" s="80" t="str">
        <f t="shared" si="49"/>
        <v/>
      </c>
      <c r="AL241" s="79" t="str">
        <f t="shared" si="50"/>
        <v/>
      </c>
      <c r="AM241" s="78" t="str">
        <f t="shared" si="51"/>
        <v/>
      </c>
    </row>
    <row r="242" spans="2:39" ht="13.5" thickBot="1">
      <c r="B242" s="86">
        <v>44374</v>
      </c>
      <c r="C242" s="85">
        <f>'E+ PSUI Customer Load'!C242+'PSUI Customer Gen'!C242</f>
        <v>1730.19</v>
      </c>
      <c r="D242" s="85">
        <f>'E+ PSUI Customer Load'!D242+'PSUI Customer Gen'!D242</f>
        <v>1701.46</v>
      </c>
      <c r="E242" s="85">
        <f>'E+ PSUI Customer Load'!E242+'PSUI Customer Gen'!E242</f>
        <v>1675.03</v>
      </c>
      <c r="F242" s="85">
        <f>'E+ PSUI Customer Load'!F242+'PSUI Customer Gen'!F242</f>
        <v>1672.51</v>
      </c>
      <c r="G242" s="85">
        <f>'E+ PSUI Customer Load'!G242+'PSUI Customer Gen'!G242</f>
        <v>1667.4</v>
      </c>
      <c r="H242" s="85">
        <f>'E+ PSUI Customer Load'!H242+'PSUI Customer Gen'!H242</f>
        <v>1719.02</v>
      </c>
      <c r="I242" s="85">
        <f>'E+ PSUI Customer Load'!I242+'PSUI Customer Gen'!I242</f>
        <v>1823.68</v>
      </c>
      <c r="J242" s="85">
        <f>'E+ PSUI Customer Load'!J242+'PSUI Customer Gen'!J242</f>
        <v>1880.13</v>
      </c>
      <c r="K242" s="85">
        <f>'E+ PSUI Customer Load'!K242+'PSUI Customer Gen'!K242</f>
        <v>1928.71</v>
      </c>
      <c r="L242" s="85">
        <f>'E+ PSUI Customer Load'!L242+'PSUI Customer Gen'!L242</f>
        <v>1974.63</v>
      </c>
      <c r="M242" s="85">
        <f>'E+ PSUI Customer Load'!M242+'PSUI Customer Gen'!M242</f>
        <v>2020.52</v>
      </c>
      <c r="N242" s="85">
        <f>'E+ PSUI Customer Load'!N242+'PSUI Customer Gen'!N242</f>
        <v>2018.9</v>
      </c>
      <c r="O242" s="85">
        <f>'E+ PSUI Customer Load'!O242+'PSUI Customer Gen'!O242</f>
        <v>2044.95</v>
      </c>
      <c r="P242" s="85">
        <f>'E+ PSUI Customer Load'!P242+'PSUI Customer Gen'!P242</f>
        <v>2018.38</v>
      </c>
      <c r="Q242" s="85">
        <f>'E+ PSUI Customer Load'!Q242+'PSUI Customer Gen'!Q242</f>
        <v>1996.58</v>
      </c>
      <c r="R242" s="85">
        <f>'E+ PSUI Customer Load'!R242+'PSUI Customer Gen'!R242</f>
        <v>1988.14</v>
      </c>
      <c r="S242" s="85">
        <f>'E+ PSUI Customer Load'!S242+'PSUI Customer Gen'!S242</f>
        <v>1969.1</v>
      </c>
      <c r="T242" s="85">
        <f>'E+ PSUI Customer Load'!T242+'PSUI Customer Gen'!T242</f>
        <v>1971.76</v>
      </c>
      <c r="U242" s="85">
        <f>'E+ PSUI Customer Load'!U242+'PSUI Customer Gen'!U242</f>
        <v>1941.73</v>
      </c>
      <c r="V242" s="85">
        <f>'E+ PSUI Customer Load'!V242+'PSUI Customer Gen'!V242</f>
        <v>1855.18</v>
      </c>
      <c r="W242" s="85">
        <f>'E+ PSUI Customer Load'!W242+'PSUI Customer Gen'!W242</f>
        <v>1833.02</v>
      </c>
      <c r="X242" s="85">
        <f>'E+ PSUI Customer Load'!X242+'PSUI Customer Gen'!X242</f>
        <v>1812.58</v>
      </c>
      <c r="Y242" s="85">
        <f>'E+ PSUI Customer Load'!Y242+'PSUI Customer Gen'!Y242</f>
        <v>1802.75</v>
      </c>
      <c r="Z242" s="85">
        <f>'E+ PSUI Customer Load'!Z242+'PSUI Customer Gen'!Z242</f>
        <v>1804.18</v>
      </c>
      <c r="AA242" s="93">
        <f t="shared" si="39"/>
        <v>2044.95</v>
      </c>
      <c r="AB242" s="84">
        <f t="shared" si="40"/>
        <v>2021</v>
      </c>
      <c r="AC242" s="83">
        <f t="shared" si="41"/>
        <v>6</v>
      </c>
      <c r="AD242" s="83" t="str">
        <f t="shared" si="42"/>
        <v/>
      </c>
      <c r="AE242" s="83" t="str">
        <f t="shared" si="43"/>
        <v/>
      </c>
      <c r="AF242" s="81">
        <f t="shared" si="44"/>
        <v>2044.95</v>
      </c>
      <c r="AG242" s="82" t="str">
        <f t="shared" si="45"/>
        <v>13:00</v>
      </c>
      <c r="AH242" s="81">
        <f t="shared" si="46"/>
        <v>46895.48</v>
      </c>
      <c r="AI242" s="80" t="str">
        <f t="shared" si="47"/>
        <v/>
      </c>
      <c r="AJ242" s="80" t="str">
        <f t="shared" si="48"/>
        <v/>
      </c>
      <c r="AK242" s="80" t="str">
        <f t="shared" si="49"/>
        <v/>
      </c>
      <c r="AL242" s="79" t="str">
        <f t="shared" si="50"/>
        <v/>
      </c>
      <c r="AM242" s="78" t="str">
        <f t="shared" si="51"/>
        <v/>
      </c>
    </row>
    <row r="243" spans="2:39" ht="13.5" thickBot="1">
      <c r="B243" s="86">
        <v>44375</v>
      </c>
      <c r="C243" s="85">
        <f>'E+ PSUI Customer Load'!C243+'PSUI Customer Gen'!C243</f>
        <v>1783.92</v>
      </c>
      <c r="D243" s="85">
        <f>'E+ PSUI Customer Load'!D243+'PSUI Customer Gen'!D243</f>
        <v>1782.48</v>
      </c>
      <c r="E243" s="85">
        <f>'E+ PSUI Customer Load'!E243+'PSUI Customer Gen'!E243</f>
        <v>1809.01</v>
      </c>
      <c r="F243" s="85">
        <f>'E+ PSUI Customer Load'!F243+'PSUI Customer Gen'!F243</f>
        <v>1844.5</v>
      </c>
      <c r="G243" s="85">
        <f>'E+ PSUI Customer Load'!G243+'PSUI Customer Gen'!G243</f>
        <v>1832.81</v>
      </c>
      <c r="H243" s="85">
        <f>'E+ PSUI Customer Load'!H243+'PSUI Customer Gen'!H243</f>
        <v>1910.62</v>
      </c>
      <c r="I243" s="85">
        <f>'E+ PSUI Customer Load'!I243+'PSUI Customer Gen'!I243</f>
        <v>2043.13</v>
      </c>
      <c r="J243" s="85">
        <f>'E+ PSUI Customer Load'!J243+'PSUI Customer Gen'!J243</f>
        <v>2230.27</v>
      </c>
      <c r="K243" s="85">
        <f>'E+ PSUI Customer Load'!K243+'PSUI Customer Gen'!K243</f>
        <v>2352.56</v>
      </c>
      <c r="L243" s="85">
        <f>'E+ PSUI Customer Load'!L243+'PSUI Customer Gen'!L243</f>
        <v>2386.09</v>
      </c>
      <c r="M243" s="85">
        <f>'E+ PSUI Customer Load'!M243+'PSUI Customer Gen'!M243</f>
        <v>2395.96</v>
      </c>
      <c r="N243" s="85">
        <f>'E+ PSUI Customer Load'!N243+'PSUI Customer Gen'!N243</f>
        <v>2358.3000000000002</v>
      </c>
      <c r="O243" s="85">
        <f>'E+ PSUI Customer Load'!O243+'PSUI Customer Gen'!O243</f>
        <v>2068.8200000000002</v>
      </c>
      <c r="P243" s="85">
        <f>'E+ PSUI Customer Load'!P243+'PSUI Customer Gen'!P243</f>
        <v>2415.39</v>
      </c>
      <c r="Q243" s="85">
        <f>'E+ PSUI Customer Load'!Q243+'PSUI Customer Gen'!Q243</f>
        <v>2381.75</v>
      </c>
      <c r="R243" s="85">
        <f>'E+ PSUI Customer Load'!R243+'PSUI Customer Gen'!R243</f>
        <v>2328.41</v>
      </c>
      <c r="S243" s="85">
        <f>'E+ PSUI Customer Load'!S243+'PSUI Customer Gen'!S243</f>
        <v>2253.65</v>
      </c>
      <c r="T243" s="85">
        <f>'E+ PSUI Customer Load'!T243+'PSUI Customer Gen'!T243</f>
        <v>2178.33</v>
      </c>
      <c r="U243" s="85">
        <f>'E+ PSUI Customer Load'!U243+'PSUI Customer Gen'!U243</f>
        <v>2136.12</v>
      </c>
      <c r="V243" s="85">
        <f>'E+ PSUI Customer Load'!V243+'PSUI Customer Gen'!V243</f>
        <v>2039.94</v>
      </c>
      <c r="W243" s="85">
        <f>'E+ PSUI Customer Load'!W243+'PSUI Customer Gen'!W243</f>
        <v>2006.9</v>
      </c>
      <c r="X243" s="85">
        <f>'E+ PSUI Customer Load'!X243+'PSUI Customer Gen'!X243</f>
        <v>1964.52</v>
      </c>
      <c r="Y243" s="85">
        <f>'E+ PSUI Customer Load'!Y243+'PSUI Customer Gen'!Y243</f>
        <v>1936.97</v>
      </c>
      <c r="Z243" s="85">
        <f>'E+ PSUI Customer Load'!Z243+'PSUI Customer Gen'!Z243</f>
        <v>1952.27</v>
      </c>
      <c r="AA243" s="93">
        <f t="shared" si="39"/>
        <v>2415.39</v>
      </c>
      <c r="AB243" s="84">
        <f t="shared" si="40"/>
        <v>2021</v>
      </c>
      <c r="AC243" s="83">
        <f t="shared" si="41"/>
        <v>6</v>
      </c>
      <c r="AD243" s="83" t="str">
        <f t="shared" si="42"/>
        <v/>
      </c>
      <c r="AE243" s="83" t="str">
        <f t="shared" si="43"/>
        <v/>
      </c>
      <c r="AF243" s="81">
        <f t="shared" si="44"/>
        <v>2415.39</v>
      </c>
      <c r="AG243" s="82" t="str">
        <f t="shared" si="45"/>
        <v>14:00</v>
      </c>
      <c r="AH243" s="81">
        <f t="shared" si="46"/>
        <v>52808.110000000008</v>
      </c>
      <c r="AI243" s="80" t="str">
        <f t="shared" si="47"/>
        <v/>
      </c>
      <c r="AJ243" s="80" t="str">
        <f t="shared" si="48"/>
        <v/>
      </c>
      <c r="AK243" s="80" t="str">
        <f t="shared" si="49"/>
        <v/>
      </c>
      <c r="AL243" s="79" t="str">
        <f t="shared" si="50"/>
        <v/>
      </c>
      <c r="AM243" s="78" t="str">
        <f t="shared" si="51"/>
        <v/>
      </c>
    </row>
    <row r="244" spans="2:39" ht="13.5" thickBot="1">
      <c r="B244" s="86">
        <v>44376</v>
      </c>
      <c r="C244" s="85">
        <f>'E+ PSUI Customer Load'!C244+'PSUI Customer Gen'!C244</f>
        <v>1933.19</v>
      </c>
      <c r="D244" s="85">
        <f>'E+ PSUI Customer Load'!D244+'PSUI Customer Gen'!D244</f>
        <v>1887.2</v>
      </c>
      <c r="E244" s="85">
        <f>'E+ PSUI Customer Load'!E244+'PSUI Customer Gen'!E244</f>
        <v>1928.85</v>
      </c>
      <c r="F244" s="85">
        <f>'E+ PSUI Customer Load'!F244+'PSUI Customer Gen'!F244</f>
        <v>1945.41</v>
      </c>
      <c r="G244" s="85">
        <f>'E+ PSUI Customer Load'!G244+'PSUI Customer Gen'!G244</f>
        <v>1942.61</v>
      </c>
      <c r="H244" s="85">
        <f>'E+ PSUI Customer Load'!H244+'PSUI Customer Gen'!H244</f>
        <v>2042.43</v>
      </c>
      <c r="I244" s="85">
        <f>'E+ PSUI Customer Load'!I244+'PSUI Customer Gen'!I244</f>
        <v>2231.6</v>
      </c>
      <c r="J244" s="85">
        <f>'E+ PSUI Customer Load'!J244+'PSUI Customer Gen'!J244</f>
        <v>2340.66</v>
      </c>
      <c r="K244" s="85">
        <f>'E+ PSUI Customer Load'!K244+'PSUI Customer Gen'!K244</f>
        <v>2386.3000000000002</v>
      </c>
      <c r="L244" s="85">
        <f>'E+ PSUI Customer Load'!L244+'PSUI Customer Gen'!L244</f>
        <v>2433.5500000000002</v>
      </c>
      <c r="M244" s="85">
        <f>'E+ PSUI Customer Load'!M244+'PSUI Customer Gen'!M244</f>
        <v>2471.39</v>
      </c>
      <c r="N244" s="85">
        <f>'E+ PSUI Customer Load'!N244+'PSUI Customer Gen'!N244</f>
        <v>2450.2800000000002</v>
      </c>
      <c r="O244" s="85">
        <f>'E+ PSUI Customer Load'!O244+'PSUI Customer Gen'!O244</f>
        <v>2432.89</v>
      </c>
      <c r="P244" s="85">
        <f>'E+ PSUI Customer Load'!P244+'PSUI Customer Gen'!P244</f>
        <v>2445.35</v>
      </c>
      <c r="Q244" s="85">
        <f>'E+ PSUI Customer Load'!Q244+'PSUI Customer Gen'!Q244</f>
        <v>2354.38</v>
      </c>
      <c r="R244" s="85">
        <f>'E+ PSUI Customer Load'!R244+'PSUI Customer Gen'!R244</f>
        <v>2301.29</v>
      </c>
      <c r="S244" s="85">
        <f>'E+ PSUI Customer Load'!S244+'PSUI Customer Gen'!S244</f>
        <v>2190.4</v>
      </c>
      <c r="T244" s="85">
        <f>'E+ PSUI Customer Load'!T244+'PSUI Customer Gen'!T244</f>
        <v>2061.8200000000002</v>
      </c>
      <c r="U244" s="85">
        <f>'E+ PSUI Customer Load'!U244+'PSUI Customer Gen'!U244</f>
        <v>2018.21</v>
      </c>
      <c r="V244" s="85">
        <f>'E+ PSUI Customer Load'!V244+'PSUI Customer Gen'!V244</f>
        <v>1904.95</v>
      </c>
      <c r="W244" s="85">
        <f>'E+ PSUI Customer Load'!W244+'PSUI Customer Gen'!W244</f>
        <v>1899.56</v>
      </c>
      <c r="X244" s="85">
        <f>'E+ PSUI Customer Load'!X244+'PSUI Customer Gen'!X244</f>
        <v>1877.15</v>
      </c>
      <c r="Y244" s="85">
        <f>'E+ PSUI Customer Load'!Y244+'PSUI Customer Gen'!Y244</f>
        <v>1844.54</v>
      </c>
      <c r="Z244" s="85">
        <f>'E+ PSUI Customer Load'!Z244+'PSUI Customer Gen'!Z244</f>
        <v>1827.28</v>
      </c>
      <c r="AA244" s="93">
        <f t="shared" si="39"/>
        <v>2471.39</v>
      </c>
      <c r="AB244" s="84">
        <f t="shared" si="40"/>
        <v>2021</v>
      </c>
      <c r="AC244" s="83">
        <f t="shared" si="41"/>
        <v>6</v>
      </c>
      <c r="AD244" s="83" t="str">
        <f t="shared" si="42"/>
        <v/>
      </c>
      <c r="AE244" s="83" t="str">
        <f t="shared" si="43"/>
        <v/>
      </c>
      <c r="AF244" s="81">
        <f t="shared" si="44"/>
        <v>2471.39</v>
      </c>
      <c r="AG244" s="82" t="str">
        <f t="shared" si="45"/>
        <v>11:00</v>
      </c>
      <c r="AH244" s="81">
        <f t="shared" si="46"/>
        <v>53622.679999999993</v>
      </c>
      <c r="AI244" s="80" t="str">
        <f t="shared" si="47"/>
        <v/>
      </c>
      <c r="AJ244" s="80" t="str">
        <f t="shared" si="48"/>
        <v/>
      </c>
      <c r="AK244" s="80" t="str">
        <f t="shared" si="49"/>
        <v/>
      </c>
      <c r="AL244" s="79" t="str">
        <f t="shared" si="50"/>
        <v/>
      </c>
      <c r="AM244" s="78" t="str">
        <f t="shared" si="51"/>
        <v/>
      </c>
    </row>
    <row r="245" spans="2:39" ht="13.5" thickBot="1">
      <c r="B245" s="86">
        <v>44377</v>
      </c>
      <c r="C245" s="85">
        <f>'E+ PSUI Customer Load'!C245+'PSUI Customer Gen'!C245</f>
        <v>1845.66</v>
      </c>
      <c r="D245" s="85">
        <f>'E+ PSUI Customer Load'!D245+'PSUI Customer Gen'!D245</f>
        <v>1843.94</v>
      </c>
      <c r="E245" s="85">
        <f>'E+ PSUI Customer Load'!E245+'PSUI Customer Gen'!E245</f>
        <v>1868.76</v>
      </c>
      <c r="F245" s="85">
        <f>'E+ PSUI Customer Load'!F245+'PSUI Customer Gen'!F245</f>
        <v>1881.88</v>
      </c>
      <c r="G245" s="85">
        <f>'E+ PSUI Customer Load'!G245+'PSUI Customer Gen'!G245</f>
        <v>1898.51</v>
      </c>
      <c r="H245" s="85">
        <f>'E+ PSUI Customer Load'!H245+'PSUI Customer Gen'!H245</f>
        <v>1982.47</v>
      </c>
      <c r="I245" s="85">
        <f>'E+ PSUI Customer Load'!I245+'PSUI Customer Gen'!I245</f>
        <v>2125.69</v>
      </c>
      <c r="J245" s="85">
        <f>'E+ PSUI Customer Load'!J245+'PSUI Customer Gen'!J245</f>
        <v>2195.9699999999998</v>
      </c>
      <c r="K245" s="85">
        <f>'E+ PSUI Customer Load'!K245+'PSUI Customer Gen'!K245</f>
        <v>2146.1999999999998</v>
      </c>
      <c r="L245" s="85">
        <f>'E+ PSUI Customer Load'!L245+'PSUI Customer Gen'!L245</f>
        <v>2168.29</v>
      </c>
      <c r="M245" s="85">
        <f>'E+ PSUI Customer Load'!M245+'PSUI Customer Gen'!M245</f>
        <v>2241.79</v>
      </c>
      <c r="N245" s="85">
        <f>'E+ PSUI Customer Load'!N245+'PSUI Customer Gen'!N245</f>
        <v>2218.34</v>
      </c>
      <c r="O245" s="85">
        <f>'E+ PSUI Customer Load'!O245+'PSUI Customer Gen'!O245</f>
        <v>2170.46</v>
      </c>
      <c r="P245" s="85">
        <f>'E+ PSUI Customer Load'!P245+'PSUI Customer Gen'!P245</f>
        <v>2187.29</v>
      </c>
      <c r="Q245" s="85">
        <f>'E+ PSUI Customer Load'!Q245+'PSUI Customer Gen'!Q245</f>
        <v>2201.92</v>
      </c>
      <c r="R245" s="85">
        <f>'E+ PSUI Customer Load'!R245+'PSUI Customer Gen'!R245</f>
        <v>2154.4299999999998</v>
      </c>
      <c r="S245" s="85">
        <f>'E+ PSUI Customer Load'!S245+'PSUI Customer Gen'!S245</f>
        <v>2066.4699999999998</v>
      </c>
      <c r="T245" s="85">
        <f>'E+ PSUI Customer Load'!T245+'PSUI Customer Gen'!T245</f>
        <v>1988.25</v>
      </c>
      <c r="U245" s="85">
        <f>'E+ PSUI Customer Load'!U245+'PSUI Customer Gen'!U245</f>
        <v>1942.57</v>
      </c>
      <c r="V245" s="85">
        <f>'E+ PSUI Customer Load'!V245+'PSUI Customer Gen'!V245</f>
        <v>1847.41</v>
      </c>
      <c r="W245" s="85">
        <f>'E+ PSUI Customer Load'!W245+'PSUI Customer Gen'!W245</f>
        <v>1822.31</v>
      </c>
      <c r="X245" s="85">
        <f>'E+ PSUI Customer Load'!X245+'PSUI Customer Gen'!X245</f>
        <v>1802.78</v>
      </c>
      <c r="Y245" s="85">
        <f>'E+ PSUI Customer Load'!Y245+'PSUI Customer Gen'!Y245</f>
        <v>1763.2</v>
      </c>
      <c r="Z245" s="85">
        <f>'E+ PSUI Customer Load'!Z245+'PSUI Customer Gen'!Z245</f>
        <v>1753.99</v>
      </c>
      <c r="AA245" s="93">
        <f t="shared" si="39"/>
        <v>2241.79</v>
      </c>
      <c r="AB245" s="84">
        <f t="shared" si="40"/>
        <v>2021</v>
      </c>
      <c r="AC245" s="83">
        <f t="shared" si="41"/>
        <v>6</v>
      </c>
      <c r="AD245" s="83" t="str">
        <f t="shared" si="42"/>
        <v>2021-6</v>
      </c>
      <c r="AE245" s="83">
        <f t="shared" si="43"/>
        <v>6</v>
      </c>
      <c r="AF245" s="81">
        <f t="shared" si="44"/>
        <v>2241.79</v>
      </c>
      <c r="AG245" s="82" t="str">
        <f t="shared" si="45"/>
        <v>11:00</v>
      </c>
      <c r="AH245" s="81">
        <f t="shared" si="46"/>
        <v>50360.369999999995</v>
      </c>
      <c r="AI245" s="80">
        <f t="shared" si="47"/>
        <v>59720.082999999999</v>
      </c>
      <c r="AJ245" s="80">
        <f t="shared" si="48"/>
        <v>2471.39</v>
      </c>
      <c r="AK245" s="80">
        <f t="shared" si="49"/>
        <v>53622.679999999993</v>
      </c>
      <c r="AL245" s="79">
        <f t="shared" si="50"/>
        <v>44376</v>
      </c>
      <c r="AM245" s="78" t="str">
        <f t="shared" si="51"/>
        <v>11:00</v>
      </c>
    </row>
    <row r="246" spans="2:39" ht="13.5" thickBot="1">
      <c r="B246" s="86">
        <v>44378</v>
      </c>
      <c r="C246" s="85">
        <f>'E+ PSUI Customer Load'!C246+'PSUI Customer Gen'!C246</f>
        <v>1738.42</v>
      </c>
      <c r="D246" s="85">
        <f>'E+ PSUI Customer Load'!D246+'PSUI Customer Gen'!D246</f>
        <v>1717.91</v>
      </c>
      <c r="E246" s="85">
        <f>'E+ PSUI Customer Load'!E246+'PSUI Customer Gen'!E246</f>
        <v>1757.46</v>
      </c>
      <c r="F246" s="85">
        <f>'E+ PSUI Customer Load'!F246+'PSUI Customer Gen'!F246</f>
        <v>1753.85</v>
      </c>
      <c r="G246" s="85">
        <f>'E+ PSUI Customer Load'!G246+'PSUI Customer Gen'!G246</f>
        <v>1734.46</v>
      </c>
      <c r="H246" s="85">
        <f>'E+ PSUI Customer Load'!H246+'PSUI Customer Gen'!H246</f>
        <v>1781.01</v>
      </c>
      <c r="I246" s="85">
        <f>'E+ PSUI Customer Load'!I246+'PSUI Customer Gen'!I246</f>
        <v>1858.88</v>
      </c>
      <c r="J246" s="85">
        <f>'E+ PSUI Customer Load'!J246+'PSUI Customer Gen'!J246</f>
        <v>1869.6</v>
      </c>
      <c r="K246" s="85">
        <f>'E+ PSUI Customer Load'!K246+'PSUI Customer Gen'!K246</f>
        <v>1871.91</v>
      </c>
      <c r="L246" s="85">
        <f>'E+ PSUI Customer Load'!L246+'PSUI Customer Gen'!L246</f>
        <v>1954.78</v>
      </c>
      <c r="M246" s="85">
        <f>'E+ PSUI Customer Load'!M246+'PSUI Customer Gen'!M246</f>
        <v>1954.33</v>
      </c>
      <c r="N246" s="85">
        <f>'E+ PSUI Customer Load'!N246+'PSUI Customer Gen'!N246</f>
        <v>1949.64</v>
      </c>
      <c r="O246" s="85">
        <f>'E+ PSUI Customer Load'!O246+'PSUI Customer Gen'!O246</f>
        <v>1933.33</v>
      </c>
      <c r="P246" s="85">
        <f>'E+ PSUI Customer Load'!P246+'PSUI Customer Gen'!P246</f>
        <v>1920.66</v>
      </c>
      <c r="Q246" s="85">
        <f>'E+ PSUI Customer Load'!Q246+'PSUI Customer Gen'!Q246</f>
        <v>1922.1</v>
      </c>
      <c r="R246" s="85">
        <f>'E+ PSUI Customer Load'!R246+'PSUI Customer Gen'!R246</f>
        <v>1903.62</v>
      </c>
      <c r="S246" s="85">
        <f>'E+ PSUI Customer Load'!S246+'PSUI Customer Gen'!S246</f>
        <v>1857.1</v>
      </c>
      <c r="T246" s="85">
        <f>'E+ PSUI Customer Load'!T246+'PSUI Customer Gen'!T246</f>
        <v>1818.99</v>
      </c>
      <c r="U246" s="85">
        <f>'E+ PSUI Customer Load'!U246+'PSUI Customer Gen'!U246</f>
        <v>1769.57</v>
      </c>
      <c r="V246" s="85">
        <f>'E+ PSUI Customer Load'!V246+'PSUI Customer Gen'!V246</f>
        <v>1664.43</v>
      </c>
      <c r="W246" s="85">
        <f>'E+ PSUI Customer Load'!W246+'PSUI Customer Gen'!W246</f>
        <v>1611.44</v>
      </c>
      <c r="X246" s="85">
        <f>'E+ PSUI Customer Load'!X246+'PSUI Customer Gen'!X246</f>
        <v>1590.72</v>
      </c>
      <c r="Y246" s="85">
        <f>'E+ PSUI Customer Load'!Y246+'PSUI Customer Gen'!Y246</f>
        <v>1536.96</v>
      </c>
      <c r="Z246" s="85">
        <f>'E+ PSUI Customer Load'!Z246+'PSUI Customer Gen'!Z246</f>
        <v>1545.32</v>
      </c>
      <c r="AA246" s="93">
        <f t="shared" si="39"/>
        <v>1954.78</v>
      </c>
      <c r="AB246" s="84">
        <f t="shared" si="40"/>
        <v>2021</v>
      </c>
      <c r="AC246" s="83">
        <f t="shared" si="41"/>
        <v>7</v>
      </c>
      <c r="AD246" s="83" t="str">
        <f t="shared" si="42"/>
        <v/>
      </c>
      <c r="AE246" s="83" t="str">
        <f t="shared" si="43"/>
        <v/>
      </c>
      <c r="AF246" s="81">
        <f t="shared" si="44"/>
        <v>1954.78</v>
      </c>
      <c r="AG246" s="82" t="str">
        <f t="shared" si="45"/>
        <v>10:00</v>
      </c>
      <c r="AH246" s="81">
        <f t="shared" si="46"/>
        <v>44971.27</v>
      </c>
      <c r="AI246" s="80" t="str">
        <f t="shared" si="47"/>
        <v/>
      </c>
      <c r="AJ246" s="80" t="str">
        <f t="shared" si="48"/>
        <v/>
      </c>
      <c r="AK246" s="80" t="str">
        <f t="shared" si="49"/>
        <v/>
      </c>
      <c r="AL246" s="79" t="str">
        <f t="shared" si="50"/>
        <v/>
      </c>
      <c r="AM246" s="78" t="str">
        <f t="shared" si="51"/>
        <v/>
      </c>
    </row>
    <row r="247" spans="2:39" ht="13.5" thickBot="1">
      <c r="B247" s="86">
        <v>44379</v>
      </c>
      <c r="C247" s="85">
        <f>'E+ PSUI Customer Load'!C247+'PSUI Customer Gen'!C247</f>
        <v>1531.22</v>
      </c>
      <c r="D247" s="85">
        <f>'E+ PSUI Customer Load'!D247+'PSUI Customer Gen'!D247</f>
        <v>1530.27</v>
      </c>
      <c r="E247" s="85">
        <f>'E+ PSUI Customer Load'!E247+'PSUI Customer Gen'!E247</f>
        <v>1564.82</v>
      </c>
      <c r="F247" s="85">
        <f>'E+ PSUI Customer Load'!F247+'PSUI Customer Gen'!F247</f>
        <v>1563.8</v>
      </c>
      <c r="G247" s="85">
        <f>'E+ PSUI Customer Load'!G247+'PSUI Customer Gen'!G247</f>
        <v>1575.28</v>
      </c>
      <c r="H247" s="85">
        <f>'E+ PSUI Customer Load'!H247+'PSUI Customer Gen'!H247</f>
        <v>1650.18</v>
      </c>
      <c r="I247" s="85">
        <f>'E+ PSUI Customer Load'!I247+'PSUI Customer Gen'!I247</f>
        <v>1728.16</v>
      </c>
      <c r="J247" s="85">
        <f>'E+ PSUI Customer Load'!J247+'PSUI Customer Gen'!J247</f>
        <v>1810.24</v>
      </c>
      <c r="K247" s="85">
        <f>'E+ PSUI Customer Load'!K247+'PSUI Customer Gen'!K247</f>
        <v>1849.93</v>
      </c>
      <c r="L247" s="85">
        <f>'E+ PSUI Customer Load'!L247+'PSUI Customer Gen'!L247</f>
        <v>1898.19</v>
      </c>
      <c r="M247" s="85">
        <f>'E+ PSUI Customer Load'!M247+'PSUI Customer Gen'!M247</f>
        <v>1934.98</v>
      </c>
      <c r="N247" s="85">
        <f>'E+ PSUI Customer Load'!N247+'PSUI Customer Gen'!N247</f>
        <v>1877.75</v>
      </c>
      <c r="O247" s="85">
        <f>'E+ PSUI Customer Load'!O247+'PSUI Customer Gen'!O247</f>
        <v>1922.59</v>
      </c>
      <c r="P247" s="85">
        <f>'E+ PSUI Customer Load'!P247+'PSUI Customer Gen'!P247</f>
        <v>1911.07</v>
      </c>
      <c r="Q247" s="85">
        <f>'E+ PSUI Customer Load'!Q247+'PSUI Customer Gen'!Q247</f>
        <v>1836.62</v>
      </c>
      <c r="R247" s="85">
        <f>'E+ PSUI Customer Load'!R247+'PSUI Customer Gen'!R247</f>
        <v>1832.7</v>
      </c>
      <c r="S247" s="85">
        <f>'E+ PSUI Customer Load'!S247+'PSUI Customer Gen'!S247</f>
        <v>1763.72</v>
      </c>
      <c r="T247" s="85">
        <f>'E+ PSUI Customer Load'!T247+'PSUI Customer Gen'!T247</f>
        <v>1643.6</v>
      </c>
      <c r="U247" s="85">
        <f>'E+ PSUI Customer Load'!U247+'PSUI Customer Gen'!U247</f>
        <v>1624.7</v>
      </c>
      <c r="V247" s="85">
        <f>'E+ PSUI Customer Load'!V247+'PSUI Customer Gen'!V247</f>
        <v>1579.73</v>
      </c>
      <c r="W247" s="85">
        <f>'E+ PSUI Customer Load'!W247+'PSUI Customer Gen'!W247</f>
        <v>1571.61</v>
      </c>
      <c r="X247" s="85">
        <f>'E+ PSUI Customer Load'!X247+'PSUI Customer Gen'!X247</f>
        <v>1541.75</v>
      </c>
      <c r="Y247" s="85">
        <f>'E+ PSUI Customer Load'!Y247+'PSUI Customer Gen'!Y247</f>
        <v>1471.33</v>
      </c>
      <c r="Z247" s="85">
        <f>'E+ PSUI Customer Load'!Z247+'PSUI Customer Gen'!Z247</f>
        <v>1407.88</v>
      </c>
      <c r="AA247" s="93">
        <f t="shared" si="39"/>
        <v>1934.98</v>
      </c>
      <c r="AB247" s="84">
        <f t="shared" si="40"/>
        <v>2021</v>
      </c>
      <c r="AC247" s="83">
        <f t="shared" si="41"/>
        <v>7</v>
      </c>
      <c r="AD247" s="83" t="str">
        <f t="shared" si="42"/>
        <v/>
      </c>
      <c r="AE247" s="83" t="str">
        <f t="shared" si="43"/>
        <v/>
      </c>
      <c r="AF247" s="81">
        <f t="shared" si="44"/>
        <v>1934.98</v>
      </c>
      <c r="AG247" s="82" t="str">
        <f t="shared" si="45"/>
        <v>11:00</v>
      </c>
      <c r="AH247" s="81">
        <f t="shared" si="46"/>
        <v>42557.100000000006</v>
      </c>
      <c r="AI247" s="80" t="str">
        <f t="shared" si="47"/>
        <v/>
      </c>
      <c r="AJ247" s="80" t="str">
        <f t="shared" si="48"/>
        <v/>
      </c>
      <c r="AK247" s="80" t="str">
        <f t="shared" si="49"/>
        <v/>
      </c>
      <c r="AL247" s="79" t="str">
        <f t="shared" si="50"/>
        <v/>
      </c>
      <c r="AM247" s="78" t="str">
        <f t="shared" si="51"/>
        <v/>
      </c>
    </row>
    <row r="248" spans="2:39" ht="13.5" thickBot="1">
      <c r="B248" s="86">
        <v>44380</v>
      </c>
      <c r="C248" s="85">
        <f>'E+ PSUI Customer Load'!C248+'PSUI Customer Gen'!C248</f>
        <v>1370.18</v>
      </c>
      <c r="D248" s="85">
        <f>'E+ PSUI Customer Load'!D248+'PSUI Customer Gen'!D248</f>
        <v>1309.77</v>
      </c>
      <c r="E248" s="85">
        <f>'E+ PSUI Customer Load'!E248+'PSUI Customer Gen'!E248</f>
        <v>1298.01</v>
      </c>
      <c r="F248" s="85">
        <f>'E+ PSUI Customer Load'!F248+'PSUI Customer Gen'!F248</f>
        <v>1300.74</v>
      </c>
      <c r="G248" s="85">
        <f>'E+ PSUI Customer Load'!G248+'PSUI Customer Gen'!G248</f>
        <v>1292.73</v>
      </c>
      <c r="H248" s="85">
        <f>'E+ PSUI Customer Load'!H248+'PSUI Customer Gen'!H248</f>
        <v>1320.2</v>
      </c>
      <c r="I248" s="85">
        <f>'E+ PSUI Customer Load'!I248+'PSUI Customer Gen'!I248</f>
        <v>1437.62</v>
      </c>
      <c r="J248" s="85">
        <f>'E+ PSUI Customer Load'!J248+'PSUI Customer Gen'!J248</f>
        <v>1521.59</v>
      </c>
      <c r="K248" s="85">
        <f>'E+ PSUI Customer Load'!K248+'PSUI Customer Gen'!K248</f>
        <v>1525.16</v>
      </c>
      <c r="L248" s="85">
        <f>'E+ PSUI Customer Load'!L248+'PSUI Customer Gen'!L248</f>
        <v>1620.75</v>
      </c>
      <c r="M248" s="85">
        <f>'E+ PSUI Customer Load'!M248+'PSUI Customer Gen'!M248</f>
        <v>1723.37</v>
      </c>
      <c r="N248" s="85">
        <f>'E+ PSUI Customer Load'!N248+'PSUI Customer Gen'!N248</f>
        <v>1722.32</v>
      </c>
      <c r="O248" s="85">
        <f>'E+ PSUI Customer Load'!O248+'PSUI Customer Gen'!O248</f>
        <v>1732.85</v>
      </c>
      <c r="P248" s="85">
        <f>'E+ PSUI Customer Load'!P248+'PSUI Customer Gen'!P248</f>
        <v>1703.62</v>
      </c>
      <c r="Q248" s="85">
        <f>'E+ PSUI Customer Load'!Q248+'PSUI Customer Gen'!Q248</f>
        <v>1687.94</v>
      </c>
      <c r="R248" s="85">
        <f>'E+ PSUI Customer Load'!R248+'PSUI Customer Gen'!R248</f>
        <v>1668.45</v>
      </c>
      <c r="S248" s="85">
        <f>'E+ PSUI Customer Load'!S248+'PSUI Customer Gen'!S248</f>
        <v>1619.42</v>
      </c>
      <c r="T248" s="85">
        <f>'E+ PSUI Customer Load'!T248+'PSUI Customer Gen'!T248</f>
        <v>1624.8</v>
      </c>
      <c r="U248" s="85">
        <f>'E+ PSUI Customer Load'!U248+'PSUI Customer Gen'!U248</f>
        <v>1619.2</v>
      </c>
      <c r="V248" s="85">
        <f>'E+ PSUI Customer Load'!V248+'PSUI Customer Gen'!V248</f>
        <v>1562.12</v>
      </c>
      <c r="W248" s="85">
        <f>'E+ PSUI Customer Load'!W248+'PSUI Customer Gen'!W248</f>
        <v>1575.53</v>
      </c>
      <c r="X248" s="85">
        <f>'E+ PSUI Customer Load'!X248+'PSUI Customer Gen'!X248</f>
        <v>1544.41</v>
      </c>
      <c r="Y248" s="85">
        <f>'E+ PSUI Customer Load'!Y248+'PSUI Customer Gen'!Y248</f>
        <v>1521.24</v>
      </c>
      <c r="Z248" s="85">
        <f>'E+ PSUI Customer Load'!Z248+'PSUI Customer Gen'!Z248</f>
        <v>1503.64</v>
      </c>
      <c r="AA248" s="93">
        <f t="shared" si="39"/>
        <v>1732.85</v>
      </c>
      <c r="AB248" s="84">
        <f t="shared" si="40"/>
        <v>2021</v>
      </c>
      <c r="AC248" s="83">
        <f t="shared" si="41"/>
        <v>7</v>
      </c>
      <c r="AD248" s="83" t="str">
        <f t="shared" si="42"/>
        <v/>
      </c>
      <c r="AE248" s="83" t="str">
        <f t="shared" si="43"/>
        <v/>
      </c>
      <c r="AF248" s="81">
        <f t="shared" si="44"/>
        <v>1732.85</v>
      </c>
      <c r="AG248" s="82" t="str">
        <f t="shared" si="45"/>
        <v>13:00</v>
      </c>
      <c r="AH248" s="81">
        <f t="shared" si="46"/>
        <v>38538.509999999987</v>
      </c>
      <c r="AI248" s="80" t="str">
        <f t="shared" si="47"/>
        <v/>
      </c>
      <c r="AJ248" s="80" t="str">
        <f t="shared" si="48"/>
        <v/>
      </c>
      <c r="AK248" s="80" t="str">
        <f t="shared" si="49"/>
        <v/>
      </c>
      <c r="AL248" s="79" t="str">
        <f t="shared" si="50"/>
        <v/>
      </c>
      <c r="AM248" s="78" t="str">
        <f t="shared" si="51"/>
        <v/>
      </c>
    </row>
    <row r="249" spans="2:39" ht="13.5" thickBot="1">
      <c r="B249" s="86">
        <v>44381</v>
      </c>
      <c r="C249" s="85">
        <f>'E+ PSUI Customer Load'!C249+'PSUI Customer Gen'!C249</f>
        <v>1480.47</v>
      </c>
      <c r="D249" s="85">
        <f>'E+ PSUI Customer Load'!D249+'PSUI Customer Gen'!D249</f>
        <v>1475.99</v>
      </c>
      <c r="E249" s="85">
        <f>'E+ PSUI Customer Load'!E249+'PSUI Customer Gen'!E249</f>
        <v>1473.99</v>
      </c>
      <c r="F249" s="85">
        <f>'E+ PSUI Customer Load'!F249+'PSUI Customer Gen'!F249</f>
        <v>1467.1</v>
      </c>
      <c r="G249" s="85">
        <f>'E+ PSUI Customer Load'!G249+'PSUI Customer Gen'!G249</f>
        <v>1451.1</v>
      </c>
      <c r="H249" s="85">
        <f>'E+ PSUI Customer Load'!H249+'PSUI Customer Gen'!H249</f>
        <v>1483.44</v>
      </c>
      <c r="I249" s="85">
        <f>'E+ PSUI Customer Load'!I249+'PSUI Customer Gen'!I249</f>
        <v>1609.83</v>
      </c>
      <c r="J249" s="85">
        <f>'E+ PSUI Customer Load'!J249+'PSUI Customer Gen'!J249</f>
        <v>1687.14</v>
      </c>
      <c r="K249" s="85">
        <f>'E+ PSUI Customer Load'!K249+'PSUI Customer Gen'!K249</f>
        <v>1726.38</v>
      </c>
      <c r="L249" s="85">
        <f>'E+ PSUI Customer Load'!L249+'PSUI Customer Gen'!L249</f>
        <v>1788.43</v>
      </c>
      <c r="M249" s="85">
        <f>'E+ PSUI Customer Load'!M249+'PSUI Customer Gen'!M249</f>
        <v>1813.52</v>
      </c>
      <c r="N249" s="85">
        <f>'E+ PSUI Customer Load'!N249+'PSUI Customer Gen'!N249</f>
        <v>1833.3</v>
      </c>
      <c r="O249" s="85">
        <f>'E+ PSUI Customer Load'!O249+'PSUI Customer Gen'!O249</f>
        <v>1849.54</v>
      </c>
      <c r="P249" s="85">
        <f>'E+ PSUI Customer Load'!P249+'PSUI Customer Gen'!P249</f>
        <v>1824.8</v>
      </c>
      <c r="Q249" s="85">
        <f>'E+ PSUI Customer Load'!Q249+'PSUI Customer Gen'!Q249</f>
        <v>1841.49</v>
      </c>
      <c r="R249" s="85">
        <f>'E+ PSUI Customer Load'!R249+'PSUI Customer Gen'!R249</f>
        <v>1817.34</v>
      </c>
      <c r="S249" s="85">
        <f>'E+ PSUI Customer Load'!S249+'PSUI Customer Gen'!S249</f>
        <v>1794.98</v>
      </c>
      <c r="T249" s="85">
        <f>'E+ PSUI Customer Load'!T249+'PSUI Customer Gen'!T249</f>
        <v>1794.77</v>
      </c>
      <c r="U249" s="85">
        <f>'E+ PSUI Customer Load'!U249+'PSUI Customer Gen'!U249</f>
        <v>1738.9</v>
      </c>
      <c r="V249" s="85">
        <f>'E+ PSUI Customer Load'!V249+'PSUI Customer Gen'!V249</f>
        <v>1640.31</v>
      </c>
      <c r="W249" s="85">
        <f>'E+ PSUI Customer Load'!W249+'PSUI Customer Gen'!W249</f>
        <v>1603.53</v>
      </c>
      <c r="X249" s="85">
        <f>'E+ PSUI Customer Load'!X249+'PSUI Customer Gen'!X249</f>
        <v>1554.67</v>
      </c>
      <c r="Y249" s="85">
        <f>'E+ PSUI Customer Load'!Y249+'PSUI Customer Gen'!Y249</f>
        <v>1549.77</v>
      </c>
      <c r="Z249" s="85">
        <f>'E+ PSUI Customer Load'!Z249+'PSUI Customer Gen'!Z249</f>
        <v>1533.28</v>
      </c>
      <c r="AA249" s="93">
        <f t="shared" si="39"/>
        <v>1849.54</v>
      </c>
      <c r="AB249" s="84">
        <f t="shared" si="40"/>
        <v>2021</v>
      </c>
      <c r="AC249" s="83">
        <f t="shared" si="41"/>
        <v>7</v>
      </c>
      <c r="AD249" s="83" t="str">
        <f t="shared" si="42"/>
        <v/>
      </c>
      <c r="AE249" s="83" t="str">
        <f t="shared" si="43"/>
        <v/>
      </c>
      <c r="AF249" s="81">
        <f t="shared" si="44"/>
        <v>1849.54</v>
      </c>
      <c r="AG249" s="82" t="str">
        <f t="shared" si="45"/>
        <v>13:00</v>
      </c>
      <c r="AH249" s="81">
        <f t="shared" si="46"/>
        <v>41683.609999999993</v>
      </c>
      <c r="AI249" s="80" t="str">
        <f t="shared" si="47"/>
        <v/>
      </c>
      <c r="AJ249" s="80" t="str">
        <f t="shared" si="48"/>
        <v/>
      </c>
      <c r="AK249" s="80" t="str">
        <f t="shared" si="49"/>
        <v/>
      </c>
      <c r="AL249" s="79" t="str">
        <f t="shared" si="50"/>
        <v/>
      </c>
      <c r="AM249" s="78" t="str">
        <f t="shared" si="51"/>
        <v/>
      </c>
    </row>
    <row r="250" spans="2:39" ht="13.5" thickBot="1">
      <c r="B250" s="86">
        <v>44382</v>
      </c>
      <c r="C250" s="85">
        <f>'E+ PSUI Customer Load'!C250+'PSUI Customer Gen'!C250</f>
        <v>1525.27</v>
      </c>
      <c r="D250" s="85">
        <f>'E+ PSUI Customer Load'!D250+'PSUI Customer Gen'!D250</f>
        <v>1526.21</v>
      </c>
      <c r="E250" s="85">
        <f>'E+ PSUI Customer Load'!E250+'PSUI Customer Gen'!E250</f>
        <v>1553.79</v>
      </c>
      <c r="F250" s="85">
        <f>'E+ PSUI Customer Load'!F250+'PSUI Customer Gen'!F250</f>
        <v>1573.18</v>
      </c>
      <c r="G250" s="85">
        <f>'E+ PSUI Customer Load'!G250+'PSUI Customer Gen'!G250</f>
        <v>1592.43</v>
      </c>
      <c r="H250" s="85">
        <f>'E+ PSUI Customer Load'!H250+'PSUI Customer Gen'!H250</f>
        <v>1678.81</v>
      </c>
      <c r="I250" s="85">
        <f>'E+ PSUI Customer Load'!I250+'PSUI Customer Gen'!I250</f>
        <v>1809.64</v>
      </c>
      <c r="J250" s="85">
        <f>'E+ PSUI Customer Load'!J250+'PSUI Customer Gen'!J250</f>
        <v>1936.94</v>
      </c>
      <c r="K250" s="85">
        <f>'E+ PSUI Customer Load'!K250+'PSUI Customer Gen'!K250</f>
        <v>2044.74</v>
      </c>
      <c r="L250" s="85">
        <f>'E+ PSUI Customer Load'!L250+'PSUI Customer Gen'!L250</f>
        <v>2172.0300000000002</v>
      </c>
      <c r="M250" s="85">
        <f>'E+ PSUI Customer Load'!M250+'PSUI Customer Gen'!M250</f>
        <v>2261.77</v>
      </c>
      <c r="N250" s="85">
        <f>'E+ PSUI Customer Load'!N250+'PSUI Customer Gen'!N250</f>
        <v>2270.2399999999998</v>
      </c>
      <c r="O250" s="85">
        <f>'E+ PSUI Customer Load'!O250+'PSUI Customer Gen'!O250</f>
        <v>2304.37</v>
      </c>
      <c r="P250" s="85">
        <f>'E+ PSUI Customer Load'!P250+'PSUI Customer Gen'!P250</f>
        <v>2306.89</v>
      </c>
      <c r="Q250" s="85">
        <f>'E+ PSUI Customer Load'!Q250+'PSUI Customer Gen'!Q250</f>
        <v>2307.7600000000002</v>
      </c>
      <c r="R250" s="85">
        <f>'E+ PSUI Customer Load'!R250+'PSUI Customer Gen'!R250</f>
        <v>2293.9699999999998</v>
      </c>
      <c r="S250" s="85">
        <f>'E+ PSUI Customer Load'!S250+'PSUI Customer Gen'!S250</f>
        <v>2243.4299999999998</v>
      </c>
      <c r="T250" s="85">
        <f>'E+ PSUI Customer Load'!T250+'PSUI Customer Gen'!T250</f>
        <v>2146.59</v>
      </c>
      <c r="U250" s="85">
        <f>'E+ PSUI Customer Load'!U250+'PSUI Customer Gen'!U250</f>
        <v>2123.31</v>
      </c>
      <c r="V250" s="85">
        <f>'E+ PSUI Customer Load'!V250+'PSUI Customer Gen'!V250</f>
        <v>2028.64</v>
      </c>
      <c r="W250" s="85">
        <f>'E+ PSUI Customer Load'!W250+'PSUI Customer Gen'!W250</f>
        <v>2002.91</v>
      </c>
      <c r="X250" s="85">
        <f>'E+ PSUI Customer Load'!X250+'PSUI Customer Gen'!X250</f>
        <v>1953.11</v>
      </c>
      <c r="Y250" s="85">
        <f>'E+ PSUI Customer Load'!Y250+'PSUI Customer Gen'!Y250</f>
        <v>1908.73</v>
      </c>
      <c r="Z250" s="85">
        <f>'E+ PSUI Customer Load'!Z250+'PSUI Customer Gen'!Z250</f>
        <v>1885.73</v>
      </c>
      <c r="AA250" s="93">
        <f t="shared" si="39"/>
        <v>2307.7600000000002</v>
      </c>
      <c r="AB250" s="84">
        <f t="shared" si="40"/>
        <v>2021</v>
      </c>
      <c r="AC250" s="83">
        <f t="shared" si="41"/>
        <v>7</v>
      </c>
      <c r="AD250" s="83" t="str">
        <f t="shared" si="42"/>
        <v/>
      </c>
      <c r="AE250" s="83" t="str">
        <f t="shared" si="43"/>
        <v/>
      </c>
      <c r="AF250" s="81">
        <f t="shared" si="44"/>
        <v>2307.7600000000002</v>
      </c>
      <c r="AG250" s="82" t="str">
        <f t="shared" si="45"/>
        <v>15:00</v>
      </c>
      <c r="AH250" s="81">
        <f t="shared" si="46"/>
        <v>49758.250000000007</v>
      </c>
      <c r="AI250" s="80" t="str">
        <f t="shared" si="47"/>
        <v/>
      </c>
      <c r="AJ250" s="80" t="str">
        <f t="shared" si="48"/>
        <v/>
      </c>
      <c r="AK250" s="80" t="str">
        <f t="shared" si="49"/>
        <v/>
      </c>
      <c r="AL250" s="79" t="str">
        <f t="shared" si="50"/>
        <v/>
      </c>
      <c r="AM250" s="78" t="str">
        <f t="shared" si="51"/>
        <v/>
      </c>
    </row>
    <row r="251" spans="2:39" ht="13.5" thickBot="1">
      <c r="B251" s="86">
        <v>44383</v>
      </c>
      <c r="C251" s="85">
        <f>'E+ PSUI Customer Load'!C251+'PSUI Customer Gen'!C251</f>
        <v>1827.25</v>
      </c>
      <c r="D251" s="85">
        <f>'E+ PSUI Customer Load'!D251+'PSUI Customer Gen'!D251</f>
        <v>1808.77</v>
      </c>
      <c r="E251" s="85">
        <f>'E+ PSUI Customer Load'!E251+'PSUI Customer Gen'!E251</f>
        <v>1832.67</v>
      </c>
      <c r="F251" s="85">
        <f>'E+ PSUI Customer Load'!F251+'PSUI Customer Gen'!F251</f>
        <v>1857.17</v>
      </c>
      <c r="G251" s="85">
        <f>'E+ PSUI Customer Load'!G251+'PSUI Customer Gen'!G251</f>
        <v>1877.4</v>
      </c>
      <c r="H251" s="85">
        <f>'E+ PSUI Customer Load'!H251+'PSUI Customer Gen'!H251</f>
        <v>1971.97</v>
      </c>
      <c r="I251" s="85">
        <f>'E+ PSUI Customer Load'!I251+'PSUI Customer Gen'!I251</f>
        <v>1769.53</v>
      </c>
      <c r="J251" s="85">
        <f>'E+ PSUI Customer Load'!J251+'PSUI Customer Gen'!J251</f>
        <v>2194.4299999999998</v>
      </c>
      <c r="K251" s="85">
        <f>'E+ PSUI Customer Load'!K251+'PSUI Customer Gen'!K251</f>
        <v>2322.34</v>
      </c>
      <c r="L251" s="85">
        <f>'E+ PSUI Customer Load'!L251+'PSUI Customer Gen'!L251</f>
        <v>2288.674</v>
      </c>
      <c r="M251" s="85">
        <f>'E+ PSUI Customer Load'!M251+'PSUI Customer Gen'!M251</f>
        <v>2315.2199999999998</v>
      </c>
      <c r="N251" s="85">
        <f>'E+ PSUI Customer Load'!N251+'PSUI Customer Gen'!N251</f>
        <v>2311.37</v>
      </c>
      <c r="O251" s="85">
        <f>'E+ PSUI Customer Load'!O251+'PSUI Customer Gen'!O251</f>
        <v>2286.5500000000002</v>
      </c>
      <c r="P251" s="85">
        <f>'E+ PSUI Customer Load'!P251+'PSUI Customer Gen'!P251</f>
        <v>1924.34</v>
      </c>
      <c r="Q251" s="85">
        <f>'E+ PSUI Customer Load'!Q251+'PSUI Customer Gen'!Q251</f>
        <v>1888.64</v>
      </c>
      <c r="R251" s="85">
        <f>'E+ PSUI Customer Load'!R251+'PSUI Customer Gen'!R251</f>
        <v>2231.64</v>
      </c>
      <c r="S251" s="85">
        <f>'E+ PSUI Customer Load'!S251+'PSUI Customer Gen'!S251</f>
        <v>2229.89</v>
      </c>
      <c r="T251" s="85">
        <f>'E+ PSUI Customer Load'!T251+'PSUI Customer Gen'!T251</f>
        <v>2104.4499999999998</v>
      </c>
      <c r="U251" s="85">
        <f>'E+ PSUI Customer Load'!U251+'PSUI Customer Gen'!U251</f>
        <v>2029.48</v>
      </c>
      <c r="V251" s="85">
        <f>'E+ PSUI Customer Load'!V251+'PSUI Customer Gen'!V251</f>
        <v>1890.95</v>
      </c>
      <c r="W251" s="85">
        <f>'E+ PSUI Customer Load'!W251+'PSUI Customer Gen'!W251</f>
        <v>1862.39</v>
      </c>
      <c r="X251" s="85">
        <f>'E+ PSUI Customer Load'!X251+'PSUI Customer Gen'!X251</f>
        <v>1808.84</v>
      </c>
      <c r="Y251" s="85">
        <f>'E+ PSUI Customer Load'!Y251+'PSUI Customer Gen'!Y251</f>
        <v>1785.7</v>
      </c>
      <c r="Z251" s="85">
        <f>'E+ PSUI Customer Load'!Z251+'PSUI Customer Gen'!Z251</f>
        <v>1771.6</v>
      </c>
      <c r="AA251" s="93">
        <f t="shared" si="39"/>
        <v>2322.34</v>
      </c>
      <c r="AB251" s="84">
        <f t="shared" si="40"/>
        <v>2021</v>
      </c>
      <c r="AC251" s="83">
        <f t="shared" si="41"/>
        <v>7</v>
      </c>
      <c r="AD251" s="83" t="str">
        <f t="shared" si="42"/>
        <v/>
      </c>
      <c r="AE251" s="83" t="str">
        <f t="shared" si="43"/>
        <v/>
      </c>
      <c r="AF251" s="81">
        <f t="shared" si="44"/>
        <v>2322.34</v>
      </c>
      <c r="AG251" s="82" t="str">
        <f t="shared" si="45"/>
        <v>9:00</v>
      </c>
      <c r="AH251" s="81">
        <f t="shared" si="46"/>
        <v>50513.603999999992</v>
      </c>
      <c r="AI251" s="80" t="str">
        <f t="shared" si="47"/>
        <v/>
      </c>
      <c r="AJ251" s="80" t="str">
        <f t="shared" si="48"/>
        <v/>
      </c>
      <c r="AK251" s="80" t="str">
        <f t="shared" si="49"/>
        <v/>
      </c>
      <c r="AL251" s="79" t="str">
        <f t="shared" si="50"/>
        <v/>
      </c>
      <c r="AM251" s="78" t="str">
        <f t="shared" si="51"/>
        <v/>
      </c>
    </row>
    <row r="252" spans="2:39" ht="13.5" thickBot="1">
      <c r="B252" s="86">
        <v>44384</v>
      </c>
      <c r="C252" s="85">
        <f>'E+ PSUI Customer Load'!C252+'PSUI Customer Gen'!C252</f>
        <v>1773.1</v>
      </c>
      <c r="D252" s="85">
        <f>'E+ PSUI Customer Load'!D252+'PSUI Customer Gen'!D252</f>
        <v>1771.88</v>
      </c>
      <c r="E252" s="85">
        <f>'E+ PSUI Customer Load'!E252+'PSUI Customer Gen'!E252</f>
        <v>1814.89</v>
      </c>
      <c r="F252" s="85">
        <f>'E+ PSUI Customer Load'!F252+'PSUI Customer Gen'!F252</f>
        <v>1786.96</v>
      </c>
      <c r="G252" s="85">
        <f>'E+ PSUI Customer Load'!G252+'PSUI Customer Gen'!G252</f>
        <v>1782.97</v>
      </c>
      <c r="H252" s="85">
        <f>'E+ PSUI Customer Load'!H252+'PSUI Customer Gen'!H252</f>
        <v>1855.95</v>
      </c>
      <c r="I252" s="85">
        <f>'E+ PSUI Customer Load'!I252+'PSUI Customer Gen'!I252</f>
        <v>1979.32</v>
      </c>
      <c r="J252" s="85">
        <f>'E+ PSUI Customer Load'!J252+'PSUI Customer Gen'!J252</f>
        <v>2037.14</v>
      </c>
      <c r="K252" s="85">
        <f>'E+ PSUI Customer Load'!K252+'PSUI Customer Gen'!K252</f>
        <v>2088.73</v>
      </c>
      <c r="L252" s="85">
        <f>'E+ PSUI Customer Load'!L252+'PSUI Customer Gen'!L252</f>
        <v>2141.3000000000002</v>
      </c>
      <c r="M252" s="85">
        <f>'E+ PSUI Customer Load'!M252+'PSUI Customer Gen'!M252</f>
        <v>2223.31</v>
      </c>
      <c r="N252" s="85">
        <f>'E+ PSUI Customer Load'!N252+'PSUI Customer Gen'!N252</f>
        <v>2166.33</v>
      </c>
      <c r="O252" s="85">
        <f>'E+ PSUI Customer Load'!O252+'PSUI Customer Gen'!O252</f>
        <v>2129.02</v>
      </c>
      <c r="P252" s="85">
        <f>'E+ PSUI Customer Load'!P252+'PSUI Customer Gen'!P252</f>
        <v>2120.2600000000002</v>
      </c>
      <c r="Q252" s="85">
        <f>'E+ PSUI Customer Load'!Q252+'PSUI Customer Gen'!Q252</f>
        <v>2078.48</v>
      </c>
      <c r="R252" s="85">
        <f>'E+ PSUI Customer Load'!R252+'PSUI Customer Gen'!R252</f>
        <v>1997.56</v>
      </c>
      <c r="S252" s="85">
        <f>'E+ PSUI Customer Load'!S252+'PSUI Customer Gen'!S252</f>
        <v>1879.47</v>
      </c>
      <c r="T252" s="85">
        <f>'E+ PSUI Customer Load'!T252+'PSUI Customer Gen'!T252</f>
        <v>1809.71</v>
      </c>
      <c r="U252" s="85">
        <f>'E+ PSUI Customer Load'!U252+'PSUI Customer Gen'!U252</f>
        <v>1783.11</v>
      </c>
      <c r="V252" s="85">
        <f>'E+ PSUI Customer Load'!V252+'PSUI Customer Gen'!V252</f>
        <v>1686.06</v>
      </c>
      <c r="W252" s="85">
        <f>'E+ PSUI Customer Load'!W252+'PSUI Customer Gen'!W252</f>
        <v>1663.59</v>
      </c>
      <c r="X252" s="85">
        <f>'E+ PSUI Customer Load'!X252+'PSUI Customer Gen'!X252</f>
        <v>1641.22</v>
      </c>
      <c r="Y252" s="85">
        <f>'E+ PSUI Customer Load'!Y252+'PSUI Customer Gen'!Y252</f>
        <v>1609.86</v>
      </c>
      <c r="Z252" s="85">
        <f>'E+ PSUI Customer Load'!Z252+'PSUI Customer Gen'!Z252</f>
        <v>1593.31</v>
      </c>
      <c r="AA252" s="93">
        <f t="shared" si="39"/>
        <v>2223.31</v>
      </c>
      <c r="AB252" s="84">
        <f t="shared" si="40"/>
        <v>2021</v>
      </c>
      <c r="AC252" s="83">
        <f t="shared" si="41"/>
        <v>7</v>
      </c>
      <c r="AD252" s="83" t="str">
        <f t="shared" si="42"/>
        <v/>
      </c>
      <c r="AE252" s="83" t="str">
        <f t="shared" si="43"/>
        <v/>
      </c>
      <c r="AF252" s="81">
        <f t="shared" si="44"/>
        <v>2223.31</v>
      </c>
      <c r="AG252" s="82" t="str">
        <f t="shared" si="45"/>
        <v>11:00</v>
      </c>
      <c r="AH252" s="81">
        <f t="shared" si="46"/>
        <v>47636.839999999989</v>
      </c>
      <c r="AI252" s="80" t="str">
        <f t="shared" si="47"/>
        <v/>
      </c>
      <c r="AJ252" s="80" t="str">
        <f t="shared" si="48"/>
        <v/>
      </c>
      <c r="AK252" s="80" t="str">
        <f t="shared" si="49"/>
        <v/>
      </c>
      <c r="AL252" s="79" t="str">
        <f t="shared" si="50"/>
        <v/>
      </c>
      <c r="AM252" s="78" t="str">
        <f t="shared" si="51"/>
        <v/>
      </c>
    </row>
    <row r="253" spans="2:39" ht="13.5" thickBot="1">
      <c r="B253" s="86">
        <v>44385</v>
      </c>
      <c r="C253" s="85">
        <f>'E+ PSUI Customer Load'!C253+'PSUI Customer Gen'!C253</f>
        <v>1570.87</v>
      </c>
      <c r="D253" s="85">
        <f>'E+ PSUI Customer Load'!D253+'PSUI Customer Gen'!D253</f>
        <v>1574.34</v>
      </c>
      <c r="E253" s="85">
        <f>'E+ PSUI Customer Load'!E253+'PSUI Customer Gen'!E253</f>
        <v>1593.97</v>
      </c>
      <c r="F253" s="85">
        <f>'E+ PSUI Customer Load'!F253+'PSUI Customer Gen'!F253</f>
        <v>1593.45</v>
      </c>
      <c r="G253" s="85">
        <f>'E+ PSUI Customer Load'!G253+'PSUI Customer Gen'!G253</f>
        <v>1582.91</v>
      </c>
      <c r="H253" s="85">
        <f>'E+ PSUI Customer Load'!H253+'PSUI Customer Gen'!H253</f>
        <v>1627.88</v>
      </c>
      <c r="I253" s="85">
        <f>'E+ PSUI Customer Load'!I253+'PSUI Customer Gen'!I253</f>
        <v>1719.03</v>
      </c>
      <c r="J253" s="85">
        <f>'E+ PSUI Customer Load'!J253+'PSUI Customer Gen'!J253</f>
        <v>1744.02</v>
      </c>
      <c r="K253" s="85">
        <f>'E+ PSUI Customer Load'!K253+'PSUI Customer Gen'!K253</f>
        <v>1762.5</v>
      </c>
      <c r="L253" s="85">
        <f>'E+ PSUI Customer Load'!L253+'PSUI Customer Gen'!L253</f>
        <v>1781.92</v>
      </c>
      <c r="M253" s="85">
        <f>'E+ PSUI Customer Load'!M253+'PSUI Customer Gen'!M253</f>
        <v>1815.31</v>
      </c>
      <c r="N253" s="85">
        <f>'E+ PSUI Customer Load'!N253+'PSUI Customer Gen'!N253</f>
        <v>1819.79</v>
      </c>
      <c r="O253" s="85">
        <f>'E+ PSUI Customer Load'!O253+'PSUI Customer Gen'!O253</f>
        <v>1850.21</v>
      </c>
      <c r="P253" s="85">
        <f>'E+ PSUI Customer Load'!P253+'PSUI Customer Gen'!P253</f>
        <v>1875.34</v>
      </c>
      <c r="Q253" s="85">
        <f>'E+ PSUI Customer Load'!Q253+'PSUI Customer Gen'!Q253</f>
        <v>1905.72</v>
      </c>
      <c r="R253" s="85">
        <f>'E+ PSUI Customer Load'!R253+'PSUI Customer Gen'!R253</f>
        <v>1871.45</v>
      </c>
      <c r="S253" s="85">
        <f>'E+ PSUI Customer Load'!S253+'PSUI Customer Gen'!S253</f>
        <v>1820.49</v>
      </c>
      <c r="T253" s="85">
        <f>'E+ PSUI Customer Load'!T253+'PSUI Customer Gen'!T253</f>
        <v>1771.39</v>
      </c>
      <c r="U253" s="85">
        <f>'E+ PSUI Customer Load'!U253+'PSUI Customer Gen'!U253</f>
        <v>1739.36</v>
      </c>
      <c r="V253" s="85">
        <f>'E+ PSUI Customer Load'!V253+'PSUI Customer Gen'!V253</f>
        <v>1681.47</v>
      </c>
      <c r="W253" s="85">
        <f>'E+ PSUI Customer Load'!W253+'PSUI Customer Gen'!W253</f>
        <v>1701.46</v>
      </c>
      <c r="X253" s="85">
        <f>'E+ PSUI Customer Load'!X253+'PSUI Customer Gen'!X253</f>
        <v>1686.44</v>
      </c>
      <c r="Y253" s="85">
        <f>'E+ PSUI Customer Load'!Y253+'PSUI Customer Gen'!Y253</f>
        <v>1660.72</v>
      </c>
      <c r="Z253" s="85">
        <f>'E+ PSUI Customer Load'!Z253+'PSUI Customer Gen'!Z253</f>
        <v>1631.28</v>
      </c>
      <c r="AA253" s="93">
        <f t="shared" si="39"/>
        <v>1905.72</v>
      </c>
      <c r="AB253" s="84">
        <f t="shared" si="40"/>
        <v>2021</v>
      </c>
      <c r="AC253" s="83">
        <f t="shared" si="41"/>
        <v>7</v>
      </c>
      <c r="AD253" s="83" t="str">
        <f t="shared" si="42"/>
        <v/>
      </c>
      <c r="AE253" s="83" t="str">
        <f t="shared" si="43"/>
        <v/>
      </c>
      <c r="AF253" s="81">
        <f t="shared" si="44"/>
        <v>1905.72</v>
      </c>
      <c r="AG253" s="82" t="str">
        <f t="shared" si="45"/>
        <v>15:00</v>
      </c>
      <c r="AH253" s="81">
        <f t="shared" si="46"/>
        <v>43287.040000000008</v>
      </c>
      <c r="AI253" s="80" t="str">
        <f t="shared" si="47"/>
        <v/>
      </c>
      <c r="AJ253" s="80" t="str">
        <f t="shared" si="48"/>
        <v/>
      </c>
      <c r="AK253" s="80" t="str">
        <f t="shared" si="49"/>
        <v/>
      </c>
      <c r="AL253" s="79" t="str">
        <f t="shared" si="50"/>
        <v/>
      </c>
      <c r="AM253" s="78" t="str">
        <f t="shared" si="51"/>
        <v/>
      </c>
    </row>
    <row r="254" spans="2:39" ht="13.5" thickBot="1">
      <c r="B254" s="86">
        <v>44386</v>
      </c>
      <c r="C254" s="85">
        <f>'E+ PSUI Customer Load'!C254+'PSUI Customer Gen'!C254</f>
        <v>1585.43</v>
      </c>
      <c r="D254" s="85">
        <f>'E+ PSUI Customer Load'!D254+'PSUI Customer Gen'!D254</f>
        <v>1536.36</v>
      </c>
      <c r="E254" s="85">
        <f>'E+ PSUI Customer Load'!E254+'PSUI Customer Gen'!E254</f>
        <v>1526.81</v>
      </c>
      <c r="F254" s="85">
        <f>'E+ PSUI Customer Load'!F254+'PSUI Customer Gen'!F254</f>
        <v>1533.49</v>
      </c>
      <c r="G254" s="85">
        <f>'E+ PSUI Customer Load'!G254+'PSUI Customer Gen'!G254</f>
        <v>1530.13</v>
      </c>
      <c r="H254" s="85">
        <f>'E+ PSUI Customer Load'!H254+'PSUI Customer Gen'!H254</f>
        <v>1577.49</v>
      </c>
      <c r="I254" s="85">
        <f>'E+ PSUI Customer Load'!I254+'PSUI Customer Gen'!I254</f>
        <v>1679.3</v>
      </c>
      <c r="J254" s="85">
        <f>'E+ PSUI Customer Load'!J254+'PSUI Customer Gen'!J254</f>
        <v>1711.47</v>
      </c>
      <c r="K254" s="85">
        <f>'E+ PSUI Customer Load'!K254+'PSUI Customer Gen'!K254</f>
        <v>1745.98</v>
      </c>
      <c r="L254" s="85">
        <f>'E+ PSUI Customer Load'!L254+'PSUI Customer Gen'!L254</f>
        <v>1756.9</v>
      </c>
      <c r="M254" s="85">
        <f>'E+ PSUI Customer Load'!M254+'PSUI Customer Gen'!M254</f>
        <v>1792.49</v>
      </c>
      <c r="N254" s="85">
        <f>'E+ PSUI Customer Load'!N254+'PSUI Customer Gen'!N254</f>
        <v>1760.57</v>
      </c>
      <c r="O254" s="85">
        <f>'E+ PSUI Customer Load'!O254+'PSUI Customer Gen'!O254</f>
        <v>1758.3</v>
      </c>
      <c r="P254" s="85">
        <f>'E+ PSUI Customer Load'!P254+'PSUI Customer Gen'!P254</f>
        <v>1757.91</v>
      </c>
      <c r="Q254" s="85">
        <f>'E+ PSUI Customer Load'!Q254+'PSUI Customer Gen'!Q254</f>
        <v>1734.71</v>
      </c>
      <c r="R254" s="85">
        <f>'E+ PSUI Customer Load'!R254+'PSUI Customer Gen'!R254</f>
        <v>1706.42</v>
      </c>
      <c r="S254" s="85">
        <f>'E+ PSUI Customer Load'!S254+'PSUI Customer Gen'!S254</f>
        <v>1621.34</v>
      </c>
      <c r="T254" s="85">
        <f>'E+ PSUI Customer Load'!T254+'PSUI Customer Gen'!T254</f>
        <v>1570.52</v>
      </c>
      <c r="U254" s="85">
        <f>'E+ PSUI Customer Load'!U254+'PSUI Customer Gen'!U254</f>
        <v>1542.98</v>
      </c>
      <c r="V254" s="85">
        <f>'E+ PSUI Customer Load'!V254+'PSUI Customer Gen'!V254</f>
        <v>1496.01</v>
      </c>
      <c r="W254" s="85">
        <f>'E+ PSUI Customer Load'!W254+'PSUI Customer Gen'!W254</f>
        <v>1499.72</v>
      </c>
      <c r="X254" s="85">
        <f>'E+ PSUI Customer Load'!X254+'PSUI Customer Gen'!X254</f>
        <v>1486.14</v>
      </c>
      <c r="Y254" s="85">
        <f>'E+ PSUI Customer Load'!Y254+'PSUI Customer Gen'!Y254</f>
        <v>1443.4</v>
      </c>
      <c r="Z254" s="85">
        <f>'E+ PSUI Customer Load'!Z254+'PSUI Customer Gen'!Z254</f>
        <v>1434.55</v>
      </c>
      <c r="AA254" s="93">
        <f t="shared" si="39"/>
        <v>1792.49</v>
      </c>
      <c r="AB254" s="84">
        <f t="shared" si="40"/>
        <v>2021</v>
      </c>
      <c r="AC254" s="83">
        <f t="shared" si="41"/>
        <v>7</v>
      </c>
      <c r="AD254" s="83" t="str">
        <f t="shared" si="42"/>
        <v/>
      </c>
      <c r="AE254" s="83" t="str">
        <f t="shared" si="43"/>
        <v/>
      </c>
      <c r="AF254" s="81">
        <f t="shared" si="44"/>
        <v>1792.49</v>
      </c>
      <c r="AG254" s="82" t="str">
        <f t="shared" si="45"/>
        <v>11:00</v>
      </c>
      <c r="AH254" s="81">
        <f t="shared" si="46"/>
        <v>40580.909999999996</v>
      </c>
      <c r="AI254" s="80" t="str">
        <f t="shared" si="47"/>
        <v/>
      </c>
      <c r="AJ254" s="80" t="str">
        <f t="shared" si="48"/>
        <v/>
      </c>
      <c r="AK254" s="80" t="str">
        <f t="shared" si="49"/>
        <v/>
      </c>
      <c r="AL254" s="79" t="str">
        <f t="shared" si="50"/>
        <v/>
      </c>
      <c r="AM254" s="78" t="str">
        <f t="shared" si="51"/>
        <v/>
      </c>
    </row>
    <row r="255" spans="2:39" ht="13.5" thickBot="1">
      <c r="B255" s="86">
        <v>44387</v>
      </c>
      <c r="C255" s="85">
        <f>'E+ PSUI Customer Load'!C255+'PSUI Customer Gen'!C255</f>
        <v>1406.65</v>
      </c>
      <c r="D255" s="85">
        <f>'E+ PSUI Customer Load'!D255+'PSUI Customer Gen'!D255</f>
        <v>1396.82</v>
      </c>
      <c r="E255" s="85">
        <f>'E+ PSUI Customer Load'!E255+'PSUI Customer Gen'!E255</f>
        <v>1387.33</v>
      </c>
      <c r="F255" s="85">
        <f>'E+ PSUI Customer Load'!F255+'PSUI Customer Gen'!F255</f>
        <v>1354.43</v>
      </c>
      <c r="G255" s="85">
        <f>'E+ PSUI Customer Load'!G255+'PSUI Customer Gen'!G255</f>
        <v>1366.86</v>
      </c>
      <c r="H255" s="85">
        <f>'E+ PSUI Customer Load'!H255+'PSUI Customer Gen'!H255</f>
        <v>1377.04</v>
      </c>
      <c r="I255" s="85">
        <f>'E+ PSUI Customer Load'!I255+'PSUI Customer Gen'!I255</f>
        <v>1456.91</v>
      </c>
      <c r="J255" s="85">
        <f>'E+ PSUI Customer Load'!J255+'PSUI Customer Gen'!J255</f>
        <v>1524.88</v>
      </c>
      <c r="K255" s="85">
        <f>'E+ PSUI Customer Load'!K255+'PSUI Customer Gen'!K255</f>
        <v>1566.39</v>
      </c>
      <c r="L255" s="85">
        <f>'E+ PSUI Customer Load'!L255+'PSUI Customer Gen'!L255</f>
        <v>1589.14</v>
      </c>
      <c r="M255" s="85">
        <f>'E+ PSUI Customer Load'!M255+'PSUI Customer Gen'!M255</f>
        <v>1618.58</v>
      </c>
      <c r="N255" s="85">
        <f>'E+ PSUI Customer Load'!N255+'PSUI Customer Gen'!N255</f>
        <v>1624.39</v>
      </c>
      <c r="O255" s="85">
        <f>'E+ PSUI Customer Load'!O255+'PSUI Customer Gen'!O255</f>
        <v>1624.7</v>
      </c>
      <c r="P255" s="85">
        <f>'E+ PSUI Customer Load'!P255+'PSUI Customer Gen'!P255</f>
        <v>1606.47</v>
      </c>
      <c r="Q255" s="85">
        <f>'E+ PSUI Customer Load'!Q255+'PSUI Customer Gen'!Q255</f>
        <v>1641.75</v>
      </c>
      <c r="R255" s="85">
        <f>'E+ PSUI Customer Load'!R255+'PSUI Customer Gen'!R255</f>
        <v>1639.23</v>
      </c>
      <c r="S255" s="85">
        <f>'E+ PSUI Customer Load'!S255+'PSUI Customer Gen'!S255</f>
        <v>1590.02</v>
      </c>
      <c r="T255" s="85">
        <f>'E+ PSUI Customer Load'!T255+'PSUI Customer Gen'!T255</f>
        <v>1581.23</v>
      </c>
      <c r="U255" s="85">
        <f>'E+ PSUI Customer Load'!U255+'PSUI Customer Gen'!U255</f>
        <v>1543.04</v>
      </c>
      <c r="V255" s="85">
        <f>'E+ PSUI Customer Load'!V255+'PSUI Customer Gen'!V255</f>
        <v>1498.63</v>
      </c>
      <c r="W255" s="85">
        <f>'E+ PSUI Customer Load'!W255+'PSUI Customer Gen'!W255</f>
        <v>1472.42</v>
      </c>
      <c r="X255" s="85">
        <f>'E+ PSUI Customer Load'!X255+'PSUI Customer Gen'!X255</f>
        <v>1437.56</v>
      </c>
      <c r="Y255" s="85">
        <f>'E+ PSUI Customer Load'!Y255+'PSUI Customer Gen'!Y255</f>
        <v>1427.97</v>
      </c>
      <c r="Z255" s="85">
        <f>'E+ PSUI Customer Load'!Z255+'PSUI Customer Gen'!Z255</f>
        <v>1408.23</v>
      </c>
      <c r="AA255" s="93">
        <f t="shared" si="39"/>
        <v>1641.75</v>
      </c>
      <c r="AB255" s="84">
        <f t="shared" si="40"/>
        <v>2021</v>
      </c>
      <c r="AC255" s="83">
        <f t="shared" si="41"/>
        <v>7</v>
      </c>
      <c r="AD255" s="83" t="str">
        <f t="shared" si="42"/>
        <v/>
      </c>
      <c r="AE255" s="83" t="str">
        <f t="shared" si="43"/>
        <v/>
      </c>
      <c r="AF255" s="81">
        <f t="shared" si="44"/>
        <v>1641.75</v>
      </c>
      <c r="AG255" s="82" t="str">
        <f t="shared" si="45"/>
        <v>15:00</v>
      </c>
      <c r="AH255" s="81">
        <f t="shared" si="46"/>
        <v>37782.420000000006</v>
      </c>
      <c r="AI255" s="80" t="str">
        <f t="shared" si="47"/>
        <v/>
      </c>
      <c r="AJ255" s="80" t="str">
        <f t="shared" si="48"/>
        <v/>
      </c>
      <c r="AK255" s="80" t="str">
        <f t="shared" si="49"/>
        <v/>
      </c>
      <c r="AL255" s="79" t="str">
        <f t="shared" si="50"/>
        <v/>
      </c>
      <c r="AM255" s="78" t="str">
        <f t="shared" si="51"/>
        <v/>
      </c>
    </row>
    <row r="256" spans="2:39" ht="13.5" thickBot="1">
      <c r="B256" s="86">
        <v>44388</v>
      </c>
      <c r="C256" s="85">
        <f>'E+ PSUI Customer Load'!C256+'PSUI Customer Gen'!C256</f>
        <v>1392.27</v>
      </c>
      <c r="D256" s="85">
        <f>'E+ PSUI Customer Load'!D256+'PSUI Customer Gen'!D256</f>
        <v>1377.78</v>
      </c>
      <c r="E256" s="85">
        <f>'E+ PSUI Customer Load'!E256+'PSUI Customer Gen'!E256</f>
        <v>1386.7</v>
      </c>
      <c r="F256" s="85">
        <f>'E+ PSUI Customer Load'!F256+'PSUI Customer Gen'!F256</f>
        <v>1382.95</v>
      </c>
      <c r="G256" s="85">
        <f>'E+ PSUI Customer Load'!G256+'PSUI Customer Gen'!G256</f>
        <v>1401.86</v>
      </c>
      <c r="H256" s="85">
        <f>'E+ PSUI Customer Load'!H256+'PSUI Customer Gen'!H256</f>
        <v>1414.45</v>
      </c>
      <c r="I256" s="85">
        <f>'E+ PSUI Customer Load'!I256+'PSUI Customer Gen'!I256</f>
        <v>1510.36</v>
      </c>
      <c r="J256" s="85">
        <f>'E+ PSUI Customer Load'!J256+'PSUI Customer Gen'!J256</f>
        <v>1583.72</v>
      </c>
      <c r="K256" s="85">
        <f>'E+ PSUI Customer Load'!K256+'PSUI Customer Gen'!K256</f>
        <v>1593.34</v>
      </c>
      <c r="L256" s="85">
        <f>'E+ PSUI Customer Load'!L256+'PSUI Customer Gen'!L256</f>
        <v>1617.84</v>
      </c>
      <c r="M256" s="85">
        <f>'E+ PSUI Customer Load'!M256+'PSUI Customer Gen'!M256</f>
        <v>1670.31</v>
      </c>
      <c r="N256" s="85">
        <f>'E+ PSUI Customer Load'!N256+'PSUI Customer Gen'!N256</f>
        <v>1686.48</v>
      </c>
      <c r="O256" s="85">
        <f>'E+ PSUI Customer Load'!O256+'PSUI Customer Gen'!O256</f>
        <v>1706.29</v>
      </c>
      <c r="P256" s="85">
        <f>'E+ PSUI Customer Load'!P256+'PSUI Customer Gen'!P256</f>
        <v>1656.41</v>
      </c>
      <c r="Q256" s="85">
        <f>'E+ PSUI Customer Load'!Q256+'PSUI Customer Gen'!Q256</f>
        <v>1639.05</v>
      </c>
      <c r="R256" s="85">
        <f>'E+ PSUI Customer Load'!R256+'PSUI Customer Gen'!R256</f>
        <v>1630.69</v>
      </c>
      <c r="S256" s="85">
        <f>'E+ PSUI Customer Load'!S256+'PSUI Customer Gen'!S256</f>
        <v>1591.2</v>
      </c>
      <c r="T256" s="85">
        <f>'E+ PSUI Customer Load'!T256+'PSUI Customer Gen'!T256</f>
        <v>1587.5</v>
      </c>
      <c r="U256" s="85">
        <f>'E+ PSUI Customer Load'!U256+'PSUI Customer Gen'!U256</f>
        <v>1577.28</v>
      </c>
      <c r="V256" s="85">
        <f>'E+ PSUI Customer Load'!V256+'PSUI Customer Gen'!V256</f>
        <v>1534.16</v>
      </c>
      <c r="W256" s="85">
        <f>'E+ PSUI Customer Load'!W256+'PSUI Customer Gen'!W256</f>
        <v>1520.82</v>
      </c>
      <c r="X256" s="85">
        <f>'E+ PSUI Customer Load'!X256+'PSUI Customer Gen'!X256</f>
        <v>1506.82</v>
      </c>
      <c r="Y256" s="85">
        <f>'E+ PSUI Customer Load'!Y256+'PSUI Customer Gen'!Y256</f>
        <v>1501.15</v>
      </c>
      <c r="Z256" s="85">
        <f>'E+ PSUI Customer Load'!Z256+'PSUI Customer Gen'!Z256</f>
        <v>1493.94</v>
      </c>
      <c r="AA256" s="93">
        <f t="shared" si="39"/>
        <v>1706.29</v>
      </c>
      <c r="AB256" s="84">
        <f t="shared" si="40"/>
        <v>2021</v>
      </c>
      <c r="AC256" s="83">
        <f t="shared" si="41"/>
        <v>7</v>
      </c>
      <c r="AD256" s="83" t="str">
        <f t="shared" si="42"/>
        <v/>
      </c>
      <c r="AE256" s="83" t="str">
        <f t="shared" si="43"/>
        <v/>
      </c>
      <c r="AF256" s="81">
        <f t="shared" si="44"/>
        <v>1706.29</v>
      </c>
      <c r="AG256" s="82" t="str">
        <f t="shared" si="45"/>
        <v>13:00</v>
      </c>
      <c r="AH256" s="81">
        <f t="shared" si="46"/>
        <v>38669.660000000003</v>
      </c>
      <c r="AI256" s="80" t="str">
        <f t="shared" si="47"/>
        <v/>
      </c>
      <c r="AJ256" s="80" t="str">
        <f t="shared" si="48"/>
        <v/>
      </c>
      <c r="AK256" s="80" t="str">
        <f t="shared" si="49"/>
        <v/>
      </c>
      <c r="AL256" s="79" t="str">
        <f t="shared" si="50"/>
        <v/>
      </c>
      <c r="AM256" s="78" t="str">
        <f t="shared" si="51"/>
        <v/>
      </c>
    </row>
    <row r="257" spans="2:39" ht="13.5" thickBot="1">
      <c r="B257" s="86">
        <v>44389</v>
      </c>
      <c r="C257" s="85">
        <f>'E+ PSUI Customer Load'!C257+'PSUI Customer Gen'!C257</f>
        <v>1487.68</v>
      </c>
      <c r="D257" s="85">
        <f>'E+ PSUI Customer Load'!D257+'PSUI Customer Gen'!D257</f>
        <v>1494.67</v>
      </c>
      <c r="E257" s="85">
        <f>'E+ PSUI Customer Load'!E257+'PSUI Customer Gen'!E257</f>
        <v>1550.68</v>
      </c>
      <c r="F257" s="85">
        <f>'E+ PSUI Customer Load'!F257+'PSUI Customer Gen'!F257</f>
        <v>1585.12</v>
      </c>
      <c r="G257" s="85">
        <f>'E+ PSUI Customer Load'!G257+'PSUI Customer Gen'!G257</f>
        <v>1580.92</v>
      </c>
      <c r="H257" s="85">
        <f>'E+ PSUI Customer Load'!H257+'PSUI Customer Gen'!H257</f>
        <v>1620.36</v>
      </c>
      <c r="I257" s="85">
        <f>'E+ PSUI Customer Load'!I257+'PSUI Customer Gen'!I257</f>
        <v>1709.33</v>
      </c>
      <c r="J257" s="85">
        <f>'E+ PSUI Customer Load'!J257+'PSUI Customer Gen'!J257</f>
        <v>1757.24</v>
      </c>
      <c r="K257" s="85">
        <f>'E+ PSUI Customer Load'!K257+'PSUI Customer Gen'!K257</f>
        <v>1768.87</v>
      </c>
      <c r="L257" s="85">
        <f>'E+ PSUI Customer Load'!L257+'PSUI Customer Gen'!L257</f>
        <v>1860.81</v>
      </c>
      <c r="M257" s="85">
        <f>'E+ PSUI Customer Load'!M257+'PSUI Customer Gen'!M257</f>
        <v>1894.17</v>
      </c>
      <c r="N257" s="85">
        <f>'E+ PSUI Customer Load'!N257+'PSUI Customer Gen'!N257</f>
        <v>1837.36</v>
      </c>
      <c r="O257" s="85">
        <f>'E+ PSUI Customer Load'!O257+'PSUI Customer Gen'!O257</f>
        <v>1856.26</v>
      </c>
      <c r="P257" s="85">
        <f>'E+ PSUI Customer Load'!P257+'PSUI Customer Gen'!P257</f>
        <v>1890.49</v>
      </c>
      <c r="Q257" s="85">
        <f>'E+ PSUI Customer Load'!Q257+'PSUI Customer Gen'!Q257</f>
        <v>1883.56</v>
      </c>
      <c r="R257" s="85">
        <f>'E+ PSUI Customer Load'!R257+'PSUI Customer Gen'!R257</f>
        <v>1873.73</v>
      </c>
      <c r="S257" s="85">
        <f>'E+ PSUI Customer Load'!S257+'PSUI Customer Gen'!S257</f>
        <v>1779.33</v>
      </c>
      <c r="T257" s="85">
        <f>'E+ PSUI Customer Load'!T257+'PSUI Customer Gen'!T257</f>
        <v>1703.8</v>
      </c>
      <c r="U257" s="85">
        <f>'E+ PSUI Customer Load'!U257+'PSUI Customer Gen'!U257</f>
        <v>1667.3</v>
      </c>
      <c r="V257" s="85">
        <f>'E+ PSUI Customer Load'!V257+'PSUI Customer Gen'!V257</f>
        <v>1614.73</v>
      </c>
      <c r="W257" s="85">
        <f>'E+ PSUI Customer Load'!W257+'PSUI Customer Gen'!W257</f>
        <v>1606.96</v>
      </c>
      <c r="X257" s="85">
        <f>'E+ PSUI Customer Load'!X257+'PSUI Customer Gen'!X257</f>
        <v>1498.11</v>
      </c>
      <c r="Y257" s="85">
        <f>'E+ PSUI Customer Load'!Y257+'PSUI Customer Gen'!Y257</f>
        <v>1434.58</v>
      </c>
      <c r="Z257" s="85">
        <f>'E+ PSUI Customer Load'!Z257+'PSUI Customer Gen'!Z257</f>
        <v>1425.24</v>
      </c>
      <c r="AA257" s="93">
        <f t="shared" si="39"/>
        <v>1894.17</v>
      </c>
      <c r="AB257" s="84">
        <f t="shared" si="40"/>
        <v>2021</v>
      </c>
      <c r="AC257" s="83">
        <f t="shared" si="41"/>
        <v>7</v>
      </c>
      <c r="AD257" s="83" t="str">
        <f t="shared" si="42"/>
        <v/>
      </c>
      <c r="AE257" s="83" t="str">
        <f t="shared" si="43"/>
        <v/>
      </c>
      <c r="AF257" s="81">
        <f t="shared" si="44"/>
        <v>1894.17</v>
      </c>
      <c r="AG257" s="82" t="str">
        <f t="shared" si="45"/>
        <v>11:00</v>
      </c>
      <c r="AH257" s="81">
        <f t="shared" si="46"/>
        <v>42275.47</v>
      </c>
      <c r="AI257" s="80" t="str">
        <f t="shared" si="47"/>
        <v/>
      </c>
      <c r="AJ257" s="80" t="str">
        <f t="shared" si="48"/>
        <v/>
      </c>
      <c r="AK257" s="80" t="str">
        <f t="shared" si="49"/>
        <v/>
      </c>
      <c r="AL257" s="79" t="str">
        <f t="shared" si="50"/>
        <v/>
      </c>
      <c r="AM257" s="78" t="str">
        <f t="shared" si="51"/>
        <v/>
      </c>
    </row>
    <row r="258" spans="2:39" ht="13.5" thickBot="1">
      <c r="B258" s="86">
        <v>44390</v>
      </c>
      <c r="C258" s="85">
        <f>'E+ PSUI Customer Load'!C258+'PSUI Customer Gen'!C258</f>
        <v>1467.87</v>
      </c>
      <c r="D258" s="85">
        <f>'E+ PSUI Customer Load'!D258+'PSUI Customer Gen'!D258</f>
        <v>1649.72</v>
      </c>
      <c r="E258" s="85">
        <f>'E+ PSUI Customer Load'!E258+'PSUI Customer Gen'!E258</f>
        <v>1629.71</v>
      </c>
      <c r="F258" s="85">
        <f>'E+ PSUI Customer Load'!F258+'PSUI Customer Gen'!F258</f>
        <v>1624.42</v>
      </c>
      <c r="G258" s="85">
        <f>'E+ PSUI Customer Load'!G258+'PSUI Customer Gen'!G258</f>
        <v>1646.51</v>
      </c>
      <c r="H258" s="85">
        <f>'E+ PSUI Customer Load'!H258+'PSUI Customer Gen'!H258</f>
        <v>1707.2</v>
      </c>
      <c r="I258" s="85">
        <f>'E+ PSUI Customer Load'!I258+'PSUI Customer Gen'!I258</f>
        <v>1812.2</v>
      </c>
      <c r="J258" s="85">
        <f>'E+ PSUI Customer Load'!J258+'PSUI Customer Gen'!J258</f>
        <v>1884.51</v>
      </c>
      <c r="K258" s="85">
        <f>'E+ PSUI Customer Load'!K258+'PSUI Customer Gen'!K258</f>
        <v>1938.41</v>
      </c>
      <c r="L258" s="85">
        <f>'E+ PSUI Customer Load'!L258+'PSUI Customer Gen'!L258</f>
        <v>2018.45</v>
      </c>
      <c r="M258" s="85">
        <f>'E+ PSUI Customer Load'!M258+'PSUI Customer Gen'!M258</f>
        <v>2100.5300000000002</v>
      </c>
      <c r="N258" s="85">
        <f>'E+ PSUI Customer Load'!N258+'PSUI Customer Gen'!N258</f>
        <v>2116.21</v>
      </c>
      <c r="O258" s="85">
        <f>'E+ PSUI Customer Load'!O258+'PSUI Customer Gen'!O258</f>
        <v>2191.4499999999998</v>
      </c>
      <c r="P258" s="85">
        <f>'E+ PSUI Customer Load'!P258+'PSUI Customer Gen'!P258</f>
        <v>2213.6799999999998</v>
      </c>
      <c r="Q258" s="85">
        <f>'E+ PSUI Customer Load'!Q258+'PSUI Customer Gen'!Q258</f>
        <v>2189.39</v>
      </c>
      <c r="R258" s="85">
        <f>'E+ PSUI Customer Load'!R258+'PSUI Customer Gen'!R258</f>
        <v>2182.46</v>
      </c>
      <c r="S258" s="85">
        <f>'E+ PSUI Customer Load'!S258+'PSUI Customer Gen'!S258</f>
        <v>2078.62</v>
      </c>
      <c r="T258" s="85">
        <f>'E+ PSUI Customer Load'!T258+'PSUI Customer Gen'!T258</f>
        <v>1995.46</v>
      </c>
      <c r="U258" s="85">
        <f>'E+ PSUI Customer Load'!U258+'PSUI Customer Gen'!U258</f>
        <v>1946.49</v>
      </c>
      <c r="V258" s="85">
        <f>'E+ PSUI Customer Load'!V258+'PSUI Customer Gen'!V258</f>
        <v>1883</v>
      </c>
      <c r="W258" s="85">
        <f>'E+ PSUI Customer Load'!W258+'PSUI Customer Gen'!W258</f>
        <v>1806.38</v>
      </c>
      <c r="X258" s="85">
        <f>'E+ PSUI Customer Load'!X258+'PSUI Customer Gen'!X258</f>
        <v>1731.7</v>
      </c>
      <c r="Y258" s="85">
        <f>'E+ PSUI Customer Load'!Y258+'PSUI Customer Gen'!Y258</f>
        <v>1704.5</v>
      </c>
      <c r="Z258" s="85">
        <f>'E+ PSUI Customer Load'!Z258+'PSUI Customer Gen'!Z258</f>
        <v>1699.25</v>
      </c>
      <c r="AA258" s="93">
        <f t="shared" si="39"/>
        <v>2213.6799999999998</v>
      </c>
      <c r="AB258" s="84">
        <f t="shared" si="40"/>
        <v>2021</v>
      </c>
      <c r="AC258" s="83">
        <f t="shared" si="41"/>
        <v>7</v>
      </c>
      <c r="AD258" s="83" t="str">
        <f t="shared" si="42"/>
        <v/>
      </c>
      <c r="AE258" s="83" t="str">
        <f t="shared" si="43"/>
        <v/>
      </c>
      <c r="AF258" s="81">
        <f t="shared" si="44"/>
        <v>2213.6799999999998</v>
      </c>
      <c r="AG258" s="82" t="str">
        <f t="shared" si="45"/>
        <v>14:00</v>
      </c>
      <c r="AH258" s="81">
        <f t="shared" si="46"/>
        <v>47431.799999999988</v>
      </c>
      <c r="AI258" s="80" t="str">
        <f t="shared" si="47"/>
        <v/>
      </c>
      <c r="AJ258" s="80" t="str">
        <f t="shared" si="48"/>
        <v/>
      </c>
      <c r="AK258" s="80" t="str">
        <f t="shared" si="49"/>
        <v/>
      </c>
      <c r="AL258" s="79" t="str">
        <f t="shared" si="50"/>
        <v/>
      </c>
      <c r="AM258" s="78" t="str">
        <f t="shared" si="51"/>
        <v/>
      </c>
    </row>
    <row r="259" spans="2:39" ht="13.5" thickBot="1">
      <c r="B259" s="86">
        <v>44391</v>
      </c>
      <c r="C259" s="85">
        <f>'E+ PSUI Customer Load'!C259+'PSUI Customer Gen'!C259</f>
        <v>1721.86</v>
      </c>
      <c r="D259" s="85">
        <f>'E+ PSUI Customer Load'!D259+'PSUI Customer Gen'!D259</f>
        <v>1728.69</v>
      </c>
      <c r="E259" s="85">
        <f>'E+ PSUI Customer Load'!E259+'PSUI Customer Gen'!E259</f>
        <v>1767.54</v>
      </c>
      <c r="F259" s="85">
        <f>'E+ PSUI Customer Load'!F259+'PSUI Customer Gen'!F259</f>
        <v>1773.03</v>
      </c>
      <c r="G259" s="85">
        <f>'E+ PSUI Customer Load'!G259+'PSUI Customer Gen'!G259</f>
        <v>1762.99</v>
      </c>
      <c r="H259" s="85">
        <f>'E+ PSUI Customer Load'!H259+'PSUI Customer Gen'!H259</f>
        <v>1791.76</v>
      </c>
      <c r="I259" s="85">
        <f>'E+ PSUI Customer Load'!I259+'PSUI Customer Gen'!I259</f>
        <v>1905.19</v>
      </c>
      <c r="J259" s="85">
        <f>'E+ PSUI Customer Load'!J259+'PSUI Customer Gen'!J259</f>
        <v>1964.62</v>
      </c>
      <c r="K259" s="85">
        <f>'E+ PSUI Customer Load'!K259+'PSUI Customer Gen'!K259</f>
        <v>1991.82</v>
      </c>
      <c r="L259" s="85">
        <f>'E+ PSUI Customer Load'!L259+'PSUI Customer Gen'!L259</f>
        <v>2065.56</v>
      </c>
      <c r="M259" s="85">
        <f>'E+ PSUI Customer Load'!M259+'PSUI Customer Gen'!M259</f>
        <v>2137.38</v>
      </c>
      <c r="N259" s="85">
        <f>'E+ PSUI Customer Load'!N259+'PSUI Customer Gen'!N259</f>
        <v>2150.16</v>
      </c>
      <c r="O259" s="85">
        <f>'E+ PSUI Customer Load'!O259+'PSUI Customer Gen'!O259</f>
        <v>2153.59</v>
      </c>
      <c r="P259" s="85">
        <f>'E+ PSUI Customer Load'!P259+'PSUI Customer Gen'!P259</f>
        <v>2148.16</v>
      </c>
      <c r="Q259" s="85">
        <f>'E+ PSUI Customer Load'!Q259+'PSUI Customer Gen'!Q259</f>
        <v>2009.11</v>
      </c>
      <c r="R259" s="85">
        <f>'E+ PSUI Customer Load'!R259+'PSUI Customer Gen'!R259</f>
        <v>2078.65</v>
      </c>
      <c r="S259" s="85">
        <f>'E+ PSUI Customer Load'!S259+'PSUI Customer Gen'!S259</f>
        <v>1995.42</v>
      </c>
      <c r="T259" s="85">
        <f>'E+ PSUI Customer Load'!T259+'PSUI Customer Gen'!T259</f>
        <v>1870.68</v>
      </c>
      <c r="U259" s="85">
        <f>'E+ PSUI Customer Load'!U259+'PSUI Customer Gen'!U259</f>
        <v>1860.99</v>
      </c>
      <c r="V259" s="85">
        <f>'E+ PSUI Customer Load'!V259+'PSUI Customer Gen'!V259</f>
        <v>1816.22</v>
      </c>
      <c r="W259" s="85">
        <f>'E+ PSUI Customer Load'!W259+'PSUI Customer Gen'!W259</f>
        <v>1838.55</v>
      </c>
      <c r="X259" s="85">
        <f>'E+ PSUI Customer Load'!X259+'PSUI Customer Gen'!X259</f>
        <v>1803.52</v>
      </c>
      <c r="Y259" s="85">
        <f>'E+ PSUI Customer Load'!Y259+'PSUI Customer Gen'!Y259</f>
        <v>1770.44</v>
      </c>
      <c r="Z259" s="85">
        <f>'E+ PSUI Customer Load'!Z259+'PSUI Customer Gen'!Z259</f>
        <v>1740.8</v>
      </c>
      <c r="AA259" s="93">
        <f t="shared" ref="AA259:AA322" si="52">MAX(C259:Z259)</f>
        <v>2153.59</v>
      </c>
      <c r="AB259" s="84">
        <f t="shared" ref="AB259:AB322" si="53">YEAR(B259)</f>
        <v>2021</v>
      </c>
      <c r="AC259" s="83">
        <f t="shared" ref="AC259:AC322" si="54">MONTH(B259)</f>
        <v>7</v>
      </c>
      <c r="AD259" s="83" t="str">
        <f t="shared" ref="AD259:AD322" si="55">IF(AE259="","",AB259&amp;"-"&amp;AE259)</f>
        <v/>
      </c>
      <c r="AE259" s="83" t="str">
        <f t="shared" ref="AE259:AE322" si="56">IF(DAY(B259+1)=1,AC259,"")</f>
        <v/>
      </c>
      <c r="AF259" s="81">
        <f t="shared" ref="AF259:AF322" si="57">MAX(C259:AA259)</f>
        <v>2153.59</v>
      </c>
      <c r="AG259" s="82" t="str">
        <f t="shared" ref="AG259:AG322" si="58">INDEX($C$2:$Z$2,MATCH(AF259,C259:Z259,0))</f>
        <v>13:00</v>
      </c>
      <c r="AH259" s="81">
        <f t="shared" ref="AH259:AH322" si="59">SUM(C259:AA259)</f>
        <v>48000.320000000007</v>
      </c>
      <c r="AI259" s="80" t="str">
        <f t="shared" ref="AI259:AI322" si="60">IF(AE259&lt;&gt;"",SUMIFS(AF:AF,AC:AC,AC259,AB:AB,AB259),"")</f>
        <v/>
      </c>
      <c r="AJ259" s="80" t="str">
        <f t="shared" ref="AJ259:AJ322" si="61">IF(AI259="","",_xlfn.MAXIFS(AF:AF,AC:AC,AC259,AB:AB,AB259))</f>
        <v/>
      </c>
      <c r="AK259" s="80" t="str">
        <f t="shared" ref="AK259:AK322" si="62">IF(AI259="","",_xlfn.MAXIFS(AH:AH,AC:AC,AC259,AB:AB,AB259))</f>
        <v/>
      </c>
      <c r="AL259" s="79" t="str">
        <f t="shared" ref="AL259:AL322" si="63">IF(AI259&lt;&gt;"",INDEX(B:B,MATCH(AJ259,AF:AF,0)),"")</f>
        <v/>
      </c>
      <c r="AM259" s="78" t="str">
        <f t="shared" ref="AM259:AM322" si="64">IF(AI259&lt;&gt;"",INDEX(AG:AG,MATCH(AJ259,AF:AF,0)),"")</f>
        <v/>
      </c>
    </row>
    <row r="260" spans="2:39" ht="13.5" thickBot="1">
      <c r="B260" s="86">
        <v>44392</v>
      </c>
      <c r="C260" s="85">
        <f>'E+ PSUI Customer Load'!C260+'PSUI Customer Gen'!C260</f>
        <v>1733.76</v>
      </c>
      <c r="D260" s="85">
        <f>'E+ PSUI Customer Load'!D260+'PSUI Customer Gen'!D260</f>
        <v>1728.76</v>
      </c>
      <c r="E260" s="85">
        <f>'E+ PSUI Customer Load'!E260+'PSUI Customer Gen'!E260</f>
        <v>1748.74</v>
      </c>
      <c r="F260" s="85">
        <f>'E+ PSUI Customer Load'!F260+'PSUI Customer Gen'!F260</f>
        <v>1753.05</v>
      </c>
      <c r="G260" s="85">
        <f>'E+ PSUI Customer Load'!G260+'PSUI Customer Gen'!G260</f>
        <v>1788.85</v>
      </c>
      <c r="H260" s="85">
        <f>'E+ PSUI Customer Load'!H260+'PSUI Customer Gen'!H260</f>
        <v>1841.56</v>
      </c>
      <c r="I260" s="85">
        <f>'E+ PSUI Customer Load'!I260+'PSUI Customer Gen'!I260</f>
        <v>1946.39</v>
      </c>
      <c r="J260" s="85">
        <f>'E+ PSUI Customer Load'!J260+'PSUI Customer Gen'!J260</f>
        <v>2034.87</v>
      </c>
      <c r="K260" s="85">
        <f>'E+ PSUI Customer Load'!K260+'PSUI Customer Gen'!K260</f>
        <v>2096.7800000000002</v>
      </c>
      <c r="L260" s="85">
        <f>'E+ PSUI Customer Load'!L260+'PSUI Customer Gen'!L260</f>
        <v>2173.36</v>
      </c>
      <c r="M260" s="85">
        <f>'E+ PSUI Customer Load'!M260+'PSUI Customer Gen'!M260</f>
        <v>2216.2399999999998</v>
      </c>
      <c r="N260" s="85">
        <f>'E+ PSUI Customer Load'!N260+'PSUI Customer Gen'!N260</f>
        <v>2197.86</v>
      </c>
      <c r="O260" s="85">
        <f>'E+ PSUI Customer Load'!O260+'PSUI Customer Gen'!O260</f>
        <v>2212.67</v>
      </c>
      <c r="P260" s="85">
        <f>'E+ PSUI Customer Load'!P260+'PSUI Customer Gen'!P260</f>
        <v>2212.11</v>
      </c>
      <c r="Q260" s="85">
        <f>'E+ PSUI Customer Load'!Q260+'PSUI Customer Gen'!Q260</f>
        <v>2223.38</v>
      </c>
      <c r="R260" s="85">
        <f>'E+ PSUI Customer Load'!R260+'PSUI Customer Gen'!R260</f>
        <v>2188.69</v>
      </c>
      <c r="S260" s="85">
        <f>'E+ PSUI Customer Load'!S260+'PSUI Customer Gen'!S260</f>
        <v>2117.5</v>
      </c>
      <c r="T260" s="85">
        <f>'E+ PSUI Customer Load'!T260+'PSUI Customer Gen'!T260</f>
        <v>2033.26</v>
      </c>
      <c r="U260" s="85">
        <f>'E+ PSUI Customer Load'!U260+'PSUI Customer Gen'!U260</f>
        <v>1996.23</v>
      </c>
      <c r="V260" s="85">
        <f>'E+ PSUI Customer Load'!V260+'PSUI Customer Gen'!V260</f>
        <v>1961.02</v>
      </c>
      <c r="W260" s="85">
        <f>'E+ PSUI Customer Load'!W260+'PSUI Customer Gen'!W260</f>
        <v>1907.71</v>
      </c>
      <c r="X260" s="85">
        <f>'E+ PSUI Customer Load'!X260+'PSUI Customer Gen'!X260</f>
        <v>1841.7</v>
      </c>
      <c r="Y260" s="85">
        <f>'E+ PSUI Customer Load'!Y260+'PSUI Customer Gen'!Y260</f>
        <v>1754.52</v>
      </c>
      <c r="Z260" s="85">
        <f>'E+ PSUI Customer Load'!Z260+'PSUI Customer Gen'!Z260</f>
        <v>1725.82</v>
      </c>
      <c r="AA260" s="93">
        <f t="shared" si="52"/>
        <v>2223.38</v>
      </c>
      <c r="AB260" s="84">
        <f t="shared" si="53"/>
        <v>2021</v>
      </c>
      <c r="AC260" s="83">
        <f t="shared" si="54"/>
        <v>7</v>
      </c>
      <c r="AD260" s="83" t="str">
        <f t="shared" si="55"/>
        <v/>
      </c>
      <c r="AE260" s="83" t="str">
        <f t="shared" si="56"/>
        <v/>
      </c>
      <c r="AF260" s="81">
        <f t="shared" si="57"/>
        <v>2223.38</v>
      </c>
      <c r="AG260" s="82" t="str">
        <f t="shared" si="58"/>
        <v>15:00</v>
      </c>
      <c r="AH260" s="81">
        <f t="shared" si="59"/>
        <v>49658.209999999992</v>
      </c>
      <c r="AI260" s="80" t="str">
        <f t="shared" si="60"/>
        <v/>
      </c>
      <c r="AJ260" s="80" t="str">
        <f t="shared" si="61"/>
        <v/>
      </c>
      <c r="AK260" s="80" t="str">
        <f t="shared" si="62"/>
        <v/>
      </c>
      <c r="AL260" s="79" t="str">
        <f t="shared" si="63"/>
        <v/>
      </c>
      <c r="AM260" s="78" t="str">
        <f t="shared" si="64"/>
        <v/>
      </c>
    </row>
    <row r="261" spans="2:39" ht="13.5" thickBot="1">
      <c r="B261" s="86">
        <v>44393</v>
      </c>
      <c r="C261" s="85">
        <f>'E+ PSUI Customer Load'!C261+'PSUI Customer Gen'!C261</f>
        <v>1705.45</v>
      </c>
      <c r="D261" s="85">
        <f>'E+ PSUI Customer Load'!D261+'PSUI Customer Gen'!D261</f>
        <v>1680</v>
      </c>
      <c r="E261" s="85">
        <f>'E+ PSUI Customer Load'!E261+'PSUI Customer Gen'!E261</f>
        <v>1711.89</v>
      </c>
      <c r="F261" s="85">
        <f>'E+ PSUI Customer Load'!F261+'PSUI Customer Gen'!F261</f>
        <v>1711.19</v>
      </c>
      <c r="G261" s="85">
        <f>'E+ PSUI Customer Load'!G261+'PSUI Customer Gen'!G261</f>
        <v>1691.86</v>
      </c>
      <c r="H261" s="85">
        <f>'E+ PSUI Customer Load'!H261+'PSUI Customer Gen'!H261</f>
        <v>1724.2</v>
      </c>
      <c r="I261" s="85">
        <f>'E+ PSUI Customer Load'!I261+'PSUI Customer Gen'!I261</f>
        <v>1818.11</v>
      </c>
      <c r="J261" s="85">
        <f>'E+ PSUI Customer Load'!J261+'PSUI Customer Gen'!J261</f>
        <v>1887.83</v>
      </c>
      <c r="K261" s="85">
        <f>'E+ PSUI Customer Load'!K261+'PSUI Customer Gen'!K261</f>
        <v>1923.6</v>
      </c>
      <c r="L261" s="85">
        <f>'E+ PSUI Customer Load'!L261+'PSUI Customer Gen'!L261</f>
        <v>1979.85</v>
      </c>
      <c r="M261" s="85">
        <f>'E+ PSUI Customer Load'!M261+'PSUI Customer Gen'!M261</f>
        <v>2026.64</v>
      </c>
      <c r="N261" s="85">
        <f>'E+ PSUI Customer Load'!N261+'PSUI Customer Gen'!N261</f>
        <v>1985.24</v>
      </c>
      <c r="O261" s="85">
        <f>'E+ PSUI Customer Load'!O261+'PSUI Customer Gen'!O261</f>
        <v>1980.02</v>
      </c>
      <c r="P261" s="85">
        <f>'E+ PSUI Customer Load'!P261+'PSUI Customer Gen'!P261</f>
        <v>1980.62</v>
      </c>
      <c r="Q261" s="85">
        <f>'E+ PSUI Customer Load'!Q261+'PSUI Customer Gen'!Q261</f>
        <v>1964.62</v>
      </c>
      <c r="R261" s="85">
        <f>'E+ PSUI Customer Load'!R261+'PSUI Customer Gen'!R261</f>
        <v>1913.24</v>
      </c>
      <c r="S261" s="85">
        <f>'E+ PSUI Customer Load'!S261+'PSUI Customer Gen'!S261</f>
        <v>1808.94</v>
      </c>
      <c r="T261" s="85">
        <f>'E+ PSUI Customer Load'!T261+'PSUI Customer Gen'!T261</f>
        <v>1780.94</v>
      </c>
      <c r="U261" s="85">
        <f>'E+ PSUI Customer Load'!U261+'PSUI Customer Gen'!U261</f>
        <v>1714.4</v>
      </c>
      <c r="V261" s="85">
        <f>'E+ PSUI Customer Load'!V261+'PSUI Customer Gen'!V261</f>
        <v>1686.76</v>
      </c>
      <c r="W261" s="85">
        <f>'E+ PSUI Customer Load'!W261+'PSUI Customer Gen'!W261</f>
        <v>1673.25</v>
      </c>
      <c r="X261" s="85">
        <f>'E+ PSUI Customer Load'!X261+'PSUI Customer Gen'!X261</f>
        <v>1658.83</v>
      </c>
      <c r="Y261" s="85">
        <f>'E+ PSUI Customer Load'!Y261+'PSUI Customer Gen'!Y261</f>
        <v>1607.87</v>
      </c>
      <c r="Z261" s="85">
        <f>'E+ PSUI Customer Load'!Z261+'PSUI Customer Gen'!Z261</f>
        <v>1602.79</v>
      </c>
      <c r="AA261" s="93">
        <f t="shared" si="52"/>
        <v>2026.64</v>
      </c>
      <c r="AB261" s="84">
        <f t="shared" si="53"/>
        <v>2021</v>
      </c>
      <c r="AC261" s="83">
        <f t="shared" si="54"/>
        <v>7</v>
      </c>
      <c r="AD261" s="83" t="str">
        <f t="shared" si="55"/>
        <v/>
      </c>
      <c r="AE261" s="83" t="str">
        <f t="shared" si="56"/>
        <v/>
      </c>
      <c r="AF261" s="81">
        <f t="shared" si="57"/>
        <v>2026.64</v>
      </c>
      <c r="AG261" s="82" t="str">
        <f t="shared" si="58"/>
        <v>11:00</v>
      </c>
      <c r="AH261" s="81">
        <f t="shared" si="59"/>
        <v>45244.780000000013</v>
      </c>
      <c r="AI261" s="80" t="str">
        <f t="shared" si="60"/>
        <v/>
      </c>
      <c r="AJ261" s="80" t="str">
        <f t="shared" si="61"/>
        <v/>
      </c>
      <c r="AK261" s="80" t="str">
        <f t="shared" si="62"/>
        <v/>
      </c>
      <c r="AL261" s="79" t="str">
        <f t="shared" si="63"/>
        <v/>
      </c>
      <c r="AM261" s="78" t="str">
        <f t="shared" si="64"/>
        <v/>
      </c>
    </row>
    <row r="262" spans="2:39" ht="13.5" thickBot="1">
      <c r="B262" s="86">
        <v>44394</v>
      </c>
      <c r="C262" s="85">
        <f>'E+ PSUI Customer Load'!C262+'PSUI Customer Gen'!C262</f>
        <v>1587.11</v>
      </c>
      <c r="D262" s="85">
        <f>'E+ PSUI Customer Load'!D262+'PSUI Customer Gen'!D262</f>
        <v>1584.66</v>
      </c>
      <c r="E262" s="85">
        <f>'E+ PSUI Customer Load'!E262+'PSUI Customer Gen'!E262</f>
        <v>1594.95</v>
      </c>
      <c r="F262" s="85">
        <f>'E+ PSUI Customer Load'!F262+'PSUI Customer Gen'!F262</f>
        <v>1594.81</v>
      </c>
      <c r="G262" s="85">
        <f>'E+ PSUI Customer Load'!G262+'PSUI Customer Gen'!G262</f>
        <v>1618.5</v>
      </c>
      <c r="H262" s="85">
        <f>'E+ PSUI Customer Load'!H262+'PSUI Customer Gen'!H262</f>
        <v>1654.98</v>
      </c>
      <c r="I262" s="85">
        <f>'E+ PSUI Customer Load'!I262+'PSUI Customer Gen'!I262</f>
        <v>1734.18</v>
      </c>
      <c r="J262" s="85">
        <f>'E+ PSUI Customer Load'!J262+'PSUI Customer Gen'!J262</f>
        <v>1762.67</v>
      </c>
      <c r="K262" s="85">
        <f>'E+ PSUI Customer Load'!K262+'PSUI Customer Gen'!K262</f>
        <v>1750.56</v>
      </c>
      <c r="L262" s="85">
        <f>'E+ PSUI Customer Load'!L262+'PSUI Customer Gen'!L262</f>
        <v>1759.66</v>
      </c>
      <c r="M262" s="85">
        <f>'E+ PSUI Customer Load'!M262+'PSUI Customer Gen'!M262</f>
        <v>1753.26</v>
      </c>
      <c r="N262" s="85">
        <f>'E+ PSUI Customer Load'!N262+'PSUI Customer Gen'!N262</f>
        <v>1750.11</v>
      </c>
      <c r="O262" s="85">
        <f>'E+ PSUI Customer Load'!O262+'PSUI Customer Gen'!O262</f>
        <v>1755.11</v>
      </c>
      <c r="P262" s="85">
        <f>'E+ PSUI Customer Load'!P262+'PSUI Customer Gen'!P262</f>
        <v>1724.91</v>
      </c>
      <c r="Q262" s="85">
        <f>'E+ PSUI Customer Load'!Q262+'PSUI Customer Gen'!Q262</f>
        <v>1687.81</v>
      </c>
      <c r="R262" s="85">
        <f>'E+ PSUI Customer Load'!R262+'PSUI Customer Gen'!R262</f>
        <v>1708.49</v>
      </c>
      <c r="S262" s="85">
        <f>'E+ PSUI Customer Load'!S262+'PSUI Customer Gen'!S262</f>
        <v>1660.05</v>
      </c>
      <c r="T262" s="85">
        <f>'E+ PSUI Customer Load'!T262+'PSUI Customer Gen'!T262</f>
        <v>1648.92</v>
      </c>
      <c r="U262" s="85">
        <f>'E+ PSUI Customer Load'!U262+'PSUI Customer Gen'!U262</f>
        <v>1658.19</v>
      </c>
      <c r="V262" s="85">
        <f>'E+ PSUI Customer Load'!V262+'PSUI Customer Gen'!V262</f>
        <v>1652.14</v>
      </c>
      <c r="W262" s="85">
        <f>'E+ PSUI Customer Load'!W262+'PSUI Customer Gen'!W262</f>
        <v>1636.78</v>
      </c>
      <c r="X262" s="85">
        <f>'E+ PSUI Customer Load'!X262+'PSUI Customer Gen'!X262</f>
        <v>1620.64</v>
      </c>
      <c r="Y262" s="85">
        <f>'E+ PSUI Customer Load'!Y262+'PSUI Customer Gen'!Y262</f>
        <v>1598.24</v>
      </c>
      <c r="Z262" s="85">
        <f>'E+ PSUI Customer Load'!Z262+'PSUI Customer Gen'!Z262</f>
        <v>1589.07</v>
      </c>
      <c r="AA262" s="93">
        <f t="shared" si="52"/>
        <v>1762.67</v>
      </c>
      <c r="AB262" s="84">
        <f t="shared" si="53"/>
        <v>2021</v>
      </c>
      <c r="AC262" s="83">
        <f t="shared" si="54"/>
        <v>7</v>
      </c>
      <c r="AD262" s="83" t="str">
        <f t="shared" si="55"/>
        <v/>
      </c>
      <c r="AE262" s="83" t="str">
        <f t="shared" si="56"/>
        <v/>
      </c>
      <c r="AF262" s="81">
        <f t="shared" si="57"/>
        <v>1762.67</v>
      </c>
      <c r="AG262" s="82" t="str">
        <f t="shared" si="58"/>
        <v>8:00</v>
      </c>
      <c r="AH262" s="81">
        <f t="shared" si="59"/>
        <v>41848.47</v>
      </c>
      <c r="AI262" s="80" t="str">
        <f t="shared" si="60"/>
        <v/>
      </c>
      <c r="AJ262" s="80" t="str">
        <f t="shared" si="61"/>
        <v/>
      </c>
      <c r="AK262" s="80" t="str">
        <f t="shared" si="62"/>
        <v/>
      </c>
      <c r="AL262" s="79" t="str">
        <f t="shared" si="63"/>
        <v/>
      </c>
      <c r="AM262" s="78" t="str">
        <f t="shared" si="64"/>
        <v/>
      </c>
    </row>
    <row r="263" spans="2:39" ht="13.5" thickBot="1">
      <c r="B263" s="86">
        <v>44395</v>
      </c>
      <c r="C263" s="85">
        <f>'E+ PSUI Customer Load'!C263+'PSUI Customer Gen'!C263</f>
        <v>1571.08</v>
      </c>
      <c r="D263" s="85">
        <f>'E+ PSUI Customer Load'!D263+'PSUI Customer Gen'!D263</f>
        <v>1545.71</v>
      </c>
      <c r="E263" s="85">
        <f>'E+ PSUI Customer Load'!E263+'PSUI Customer Gen'!E263</f>
        <v>1525.13</v>
      </c>
      <c r="F263" s="85">
        <f>'E+ PSUI Customer Load'!F263+'PSUI Customer Gen'!F263</f>
        <v>1520.68</v>
      </c>
      <c r="G263" s="85">
        <f>'E+ PSUI Customer Load'!G263+'PSUI Customer Gen'!G263</f>
        <v>1512.87</v>
      </c>
      <c r="H263" s="85">
        <f>'E+ PSUI Customer Load'!H263+'PSUI Customer Gen'!H263</f>
        <v>1523.94</v>
      </c>
      <c r="I263" s="85">
        <f>'E+ PSUI Customer Load'!I263+'PSUI Customer Gen'!I263</f>
        <v>1602.44</v>
      </c>
      <c r="J263" s="85">
        <f>'E+ PSUI Customer Load'!J263+'PSUI Customer Gen'!J263</f>
        <v>1662.99</v>
      </c>
      <c r="K263" s="85">
        <f>'E+ PSUI Customer Load'!K263+'PSUI Customer Gen'!K263</f>
        <v>1728.06</v>
      </c>
      <c r="L263" s="85">
        <f>'E+ PSUI Customer Load'!L263+'PSUI Customer Gen'!L263</f>
        <v>1813.49</v>
      </c>
      <c r="M263" s="85">
        <f>'E+ PSUI Customer Load'!M263+'PSUI Customer Gen'!M263</f>
        <v>1875.06</v>
      </c>
      <c r="N263" s="85">
        <f>'E+ PSUI Customer Load'!N263+'PSUI Customer Gen'!N263</f>
        <v>1855.77</v>
      </c>
      <c r="O263" s="85">
        <f>'E+ PSUI Customer Load'!O263+'PSUI Customer Gen'!O263</f>
        <v>1848.46</v>
      </c>
      <c r="P263" s="85">
        <f>'E+ PSUI Customer Load'!P263+'PSUI Customer Gen'!P263</f>
        <v>1804.92</v>
      </c>
      <c r="Q263" s="85">
        <f>'E+ PSUI Customer Load'!Q263+'PSUI Customer Gen'!Q263</f>
        <v>1797.32</v>
      </c>
      <c r="R263" s="85">
        <f>'E+ PSUI Customer Load'!R263+'PSUI Customer Gen'!R263</f>
        <v>1793.16</v>
      </c>
      <c r="S263" s="85">
        <f>'E+ PSUI Customer Load'!S263+'PSUI Customer Gen'!S263</f>
        <v>1750.53</v>
      </c>
      <c r="T263" s="85">
        <f>'E+ PSUI Customer Load'!T263+'PSUI Customer Gen'!T263</f>
        <v>1735.48</v>
      </c>
      <c r="U263" s="85">
        <f>'E+ PSUI Customer Load'!U263+'PSUI Customer Gen'!U263</f>
        <v>1719.27</v>
      </c>
      <c r="V263" s="85">
        <f>'E+ PSUI Customer Load'!V263+'PSUI Customer Gen'!V263</f>
        <v>1694.77</v>
      </c>
      <c r="W263" s="85">
        <f>'E+ PSUI Customer Load'!W263+'PSUI Customer Gen'!W263</f>
        <v>1680.25</v>
      </c>
      <c r="X263" s="85">
        <f>'E+ PSUI Customer Load'!X263+'PSUI Customer Gen'!X263</f>
        <v>1652.74</v>
      </c>
      <c r="Y263" s="85">
        <f>'E+ PSUI Customer Load'!Y263+'PSUI Customer Gen'!Y263</f>
        <v>1661.7</v>
      </c>
      <c r="Z263" s="85">
        <f>'E+ PSUI Customer Load'!Z263+'PSUI Customer Gen'!Z263</f>
        <v>1649.2</v>
      </c>
      <c r="AA263" s="93">
        <f t="shared" si="52"/>
        <v>1875.06</v>
      </c>
      <c r="AB263" s="84">
        <f t="shared" si="53"/>
        <v>2021</v>
      </c>
      <c r="AC263" s="83">
        <f t="shared" si="54"/>
        <v>7</v>
      </c>
      <c r="AD263" s="83" t="str">
        <f t="shared" si="55"/>
        <v/>
      </c>
      <c r="AE263" s="83" t="str">
        <f t="shared" si="56"/>
        <v/>
      </c>
      <c r="AF263" s="81">
        <f t="shared" si="57"/>
        <v>1875.06</v>
      </c>
      <c r="AG263" s="82" t="str">
        <f t="shared" si="58"/>
        <v>11:00</v>
      </c>
      <c r="AH263" s="81">
        <f t="shared" si="59"/>
        <v>42400.079999999987</v>
      </c>
      <c r="AI263" s="80" t="str">
        <f t="shared" si="60"/>
        <v/>
      </c>
      <c r="AJ263" s="80" t="str">
        <f t="shared" si="61"/>
        <v/>
      </c>
      <c r="AK263" s="80" t="str">
        <f t="shared" si="62"/>
        <v/>
      </c>
      <c r="AL263" s="79" t="str">
        <f t="shared" si="63"/>
        <v/>
      </c>
      <c r="AM263" s="78" t="str">
        <f t="shared" si="64"/>
        <v/>
      </c>
    </row>
    <row r="264" spans="2:39" ht="13.5" thickBot="1">
      <c r="B264" s="86">
        <v>44396</v>
      </c>
      <c r="C264" s="85">
        <f>'E+ PSUI Customer Load'!C264+'PSUI Customer Gen'!C264</f>
        <v>1615.98</v>
      </c>
      <c r="D264" s="85">
        <f>'E+ PSUI Customer Load'!D264+'PSUI Customer Gen'!D264</f>
        <v>1597.23</v>
      </c>
      <c r="E264" s="85">
        <f>'E+ PSUI Customer Load'!E264+'PSUI Customer Gen'!E264</f>
        <v>1624.84</v>
      </c>
      <c r="F264" s="85">
        <f>'E+ PSUI Customer Load'!F264+'PSUI Customer Gen'!F264</f>
        <v>1634.78</v>
      </c>
      <c r="G264" s="85">
        <f>'E+ PSUI Customer Load'!G264+'PSUI Customer Gen'!G264</f>
        <v>1620.15</v>
      </c>
      <c r="H264" s="85">
        <f>'E+ PSUI Customer Load'!H264+'PSUI Customer Gen'!H264</f>
        <v>1630.2</v>
      </c>
      <c r="I264" s="85">
        <f>'E+ PSUI Customer Load'!I264+'PSUI Customer Gen'!I264</f>
        <v>1749.97</v>
      </c>
      <c r="J264" s="85">
        <f>'E+ PSUI Customer Load'!J264+'PSUI Customer Gen'!J264</f>
        <v>1845.83</v>
      </c>
      <c r="K264" s="85">
        <f>'E+ PSUI Customer Load'!K264+'PSUI Customer Gen'!K264</f>
        <v>1956.46</v>
      </c>
      <c r="L264" s="85">
        <f>'E+ PSUI Customer Load'!L264+'PSUI Customer Gen'!L264</f>
        <v>2066.89</v>
      </c>
      <c r="M264" s="85">
        <f>'E+ PSUI Customer Load'!M264+'PSUI Customer Gen'!M264</f>
        <v>2128.42</v>
      </c>
      <c r="N264" s="85">
        <f>'E+ PSUI Customer Load'!N264+'PSUI Customer Gen'!N264</f>
        <v>2121</v>
      </c>
      <c r="O264" s="85">
        <f>'E+ PSUI Customer Load'!O264+'PSUI Customer Gen'!O264</f>
        <v>2142.6</v>
      </c>
      <c r="P264" s="85">
        <f>'E+ PSUI Customer Load'!P264+'PSUI Customer Gen'!P264</f>
        <v>2149.11</v>
      </c>
      <c r="Q264" s="85">
        <f>'E+ PSUI Customer Load'!Q264+'PSUI Customer Gen'!Q264</f>
        <v>2155.02</v>
      </c>
      <c r="R264" s="85">
        <f>'E+ PSUI Customer Load'!R264+'PSUI Customer Gen'!R264</f>
        <v>2143.4</v>
      </c>
      <c r="S264" s="85">
        <f>'E+ PSUI Customer Load'!S264+'PSUI Customer Gen'!S264</f>
        <v>2033.89</v>
      </c>
      <c r="T264" s="85">
        <f>'E+ PSUI Customer Load'!T264+'PSUI Customer Gen'!T264</f>
        <v>1988</v>
      </c>
      <c r="U264" s="85">
        <f>'E+ PSUI Customer Load'!U264+'PSUI Customer Gen'!U264</f>
        <v>1941.94</v>
      </c>
      <c r="V264" s="85">
        <f>'E+ PSUI Customer Load'!V264+'PSUI Customer Gen'!V264</f>
        <v>1886.5</v>
      </c>
      <c r="W264" s="85">
        <f>'E+ PSUI Customer Load'!W264+'PSUI Customer Gen'!W264</f>
        <v>1882.9</v>
      </c>
      <c r="X264" s="85">
        <f>'E+ PSUI Customer Load'!X264+'PSUI Customer Gen'!X264</f>
        <v>1844.85</v>
      </c>
      <c r="Y264" s="85">
        <f>'E+ PSUI Customer Load'!Y264+'PSUI Customer Gen'!Y264</f>
        <v>1796.13</v>
      </c>
      <c r="Z264" s="85">
        <f>'E+ PSUI Customer Load'!Z264+'PSUI Customer Gen'!Z264</f>
        <v>1764.67</v>
      </c>
      <c r="AA264" s="93">
        <f t="shared" si="52"/>
        <v>2155.02</v>
      </c>
      <c r="AB264" s="84">
        <f t="shared" si="53"/>
        <v>2021</v>
      </c>
      <c r="AC264" s="83">
        <f t="shared" si="54"/>
        <v>7</v>
      </c>
      <c r="AD264" s="83" t="str">
        <f t="shared" si="55"/>
        <v/>
      </c>
      <c r="AE264" s="83" t="str">
        <f t="shared" si="56"/>
        <v/>
      </c>
      <c r="AF264" s="81">
        <f t="shared" si="57"/>
        <v>2155.02</v>
      </c>
      <c r="AG264" s="82" t="str">
        <f t="shared" si="58"/>
        <v>15:00</v>
      </c>
      <c r="AH264" s="81">
        <f t="shared" si="59"/>
        <v>47475.78</v>
      </c>
      <c r="AI264" s="80" t="str">
        <f t="shared" si="60"/>
        <v/>
      </c>
      <c r="AJ264" s="80" t="str">
        <f t="shared" si="61"/>
        <v/>
      </c>
      <c r="AK264" s="80" t="str">
        <f t="shared" si="62"/>
        <v/>
      </c>
      <c r="AL264" s="79" t="str">
        <f t="shared" si="63"/>
        <v/>
      </c>
      <c r="AM264" s="78" t="str">
        <f t="shared" si="64"/>
        <v/>
      </c>
    </row>
    <row r="265" spans="2:39" ht="13.5" thickBot="1">
      <c r="B265" s="86">
        <v>44397</v>
      </c>
      <c r="C265" s="85">
        <f>'E+ PSUI Customer Load'!C265+'PSUI Customer Gen'!C265</f>
        <v>1724.24</v>
      </c>
      <c r="D265" s="85">
        <f>'E+ PSUI Customer Load'!D265+'PSUI Customer Gen'!D265</f>
        <v>1709.26</v>
      </c>
      <c r="E265" s="85">
        <f>'E+ PSUI Customer Load'!E265+'PSUI Customer Gen'!E265</f>
        <v>1712.66</v>
      </c>
      <c r="F265" s="85">
        <f>'E+ PSUI Customer Load'!F265+'PSUI Customer Gen'!F265</f>
        <v>1708.95</v>
      </c>
      <c r="G265" s="85">
        <f>'E+ PSUI Customer Load'!G265+'PSUI Customer Gen'!G265</f>
        <v>1675.94</v>
      </c>
      <c r="H265" s="85">
        <f>'E+ PSUI Customer Load'!H265+'PSUI Customer Gen'!H265</f>
        <v>1746.33</v>
      </c>
      <c r="I265" s="85">
        <f>'E+ PSUI Customer Load'!I265+'PSUI Customer Gen'!I265</f>
        <v>1846.43</v>
      </c>
      <c r="J265" s="85">
        <f>'E+ PSUI Customer Load'!J265+'PSUI Customer Gen'!J265</f>
        <v>1951.25</v>
      </c>
      <c r="K265" s="85">
        <f>'E+ PSUI Customer Load'!K265+'PSUI Customer Gen'!K265</f>
        <v>2039.84</v>
      </c>
      <c r="L265" s="85">
        <f>'E+ PSUI Customer Load'!L265+'PSUI Customer Gen'!L265</f>
        <v>2147.2199999999998</v>
      </c>
      <c r="M265" s="85">
        <f>'E+ PSUI Customer Load'!M265+'PSUI Customer Gen'!M265</f>
        <v>2245.3200000000002</v>
      </c>
      <c r="N265" s="85">
        <f>'E+ PSUI Customer Load'!N265+'PSUI Customer Gen'!N265</f>
        <v>2196.6999999999998</v>
      </c>
      <c r="O265" s="85">
        <f>'E+ PSUI Customer Load'!O265+'PSUI Customer Gen'!O265</f>
        <v>2186.2399999999998</v>
      </c>
      <c r="P265" s="85">
        <f>'E+ PSUI Customer Load'!P265+'PSUI Customer Gen'!P265</f>
        <v>2163.04</v>
      </c>
      <c r="Q265" s="85">
        <f>'E+ PSUI Customer Load'!Q265+'PSUI Customer Gen'!Q265</f>
        <v>2140.36</v>
      </c>
      <c r="R265" s="85">
        <f>'E+ PSUI Customer Load'!R265+'PSUI Customer Gen'!R265</f>
        <v>2085.41</v>
      </c>
      <c r="S265" s="85">
        <f>'E+ PSUI Customer Load'!S265+'PSUI Customer Gen'!S265</f>
        <v>2008.62</v>
      </c>
      <c r="T265" s="85">
        <f>'E+ PSUI Customer Load'!T265+'PSUI Customer Gen'!T265</f>
        <v>1884.79</v>
      </c>
      <c r="U265" s="85">
        <f>'E+ PSUI Customer Load'!U265+'PSUI Customer Gen'!U265</f>
        <v>1832.11</v>
      </c>
      <c r="V265" s="85">
        <f>'E+ PSUI Customer Load'!V265+'PSUI Customer Gen'!V265</f>
        <v>1793.51</v>
      </c>
      <c r="W265" s="85">
        <f>'E+ PSUI Customer Load'!W265+'PSUI Customer Gen'!W265</f>
        <v>1734.22</v>
      </c>
      <c r="X265" s="85">
        <f>'E+ PSUI Customer Load'!X265+'PSUI Customer Gen'!X265</f>
        <v>1696.98</v>
      </c>
      <c r="Y265" s="85">
        <f>'E+ PSUI Customer Load'!Y265+'PSUI Customer Gen'!Y265</f>
        <v>1648.33</v>
      </c>
      <c r="Z265" s="85">
        <f>'E+ PSUI Customer Load'!Z265+'PSUI Customer Gen'!Z265</f>
        <v>1622.95</v>
      </c>
      <c r="AA265" s="93">
        <f t="shared" si="52"/>
        <v>2245.3200000000002</v>
      </c>
      <c r="AB265" s="84">
        <f t="shared" si="53"/>
        <v>2021</v>
      </c>
      <c r="AC265" s="83">
        <f t="shared" si="54"/>
        <v>7</v>
      </c>
      <c r="AD265" s="83" t="str">
        <f t="shared" si="55"/>
        <v/>
      </c>
      <c r="AE265" s="83" t="str">
        <f t="shared" si="56"/>
        <v/>
      </c>
      <c r="AF265" s="81">
        <f t="shared" si="57"/>
        <v>2245.3200000000002</v>
      </c>
      <c r="AG265" s="82" t="str">
        <f t="shared" si="58"/>
        <v>11:00</v>
      </c>
      <c r="AH265" s="81">
        <f t="shared" si="59"/>
        <v>47746.020000000004</v>
      </c>
      <c r="AI265" s="80" t="str">
        <f t="shared" si="60"/>
        <v/>
      </c>
      <c r="AJ265" s="80" t="str">
        <f t="shared" si="61"/>
        <v/>
      </c>
      <c r="AK265" s="80" t="str">
        <f t="shared" si="62"/>
        <v/>
      </c>
      <c r="AL265" s="79" t="str">
        <f t="shared" si="63"/>
        <v/>
      </c>
      <c r="AM265" s="78" t="str">
        <f t="shared" si="64"/>
        <v/>
      </c>
    </row>
    <row r="266" spans="2:39" ht="13.5" thickBot="1">
      <c r="B266" s="86">
        <v>44398</v>
      </c>
      <c r="C266" s="85">
        <f>'E+ PSUI Customer Load'!C266+'PSUI Customer Gen'!C266</f>
        <v>1600.45</v>
      </c>
      <c r="D266" s="85">
        <f>'E+ PSUI Customer Load'!D266+'PSUI Customer Gen'!D266</f>
        <v>1598.77</v>
      </c>
      <c r="E266" s="85">
        <f>'E+ PSUI Customer Load'!E266+'PSUI Customer Gen'!E266</f>
        <v>1596.98</v>
      </c>
      <c r="F266" s="85">
        <f>'E+ PSUI Customer Load'!F266+'PSUI Customer Gen'!F266</f>
        <v>1592.15</v>
      </c>
      <c r="G266" s="85">
        <f>'E+ PSUI Customer Load'!G266+'PSUI Customer Gen'!G266</f>
        <v>1580.88</v>
      </c>
      <c r="H266" s="85">
        <f>'E+ PSUI Customer Load'!H266+'PSUI Customer Gen'!H266</f>
        <v>1612.98</v>
      </c>
      <c r="I266" s="85">
        <f>'E+ PSUI Customer Load'!I266+'PSUI Customer Gen'!I266</f>
        <v>1698.34</v>
      </c>
      <c r="J266" s="85">
        <f>'E+ PSUI Customer Load'!J266+'PSUI Customer Gen'!J266</f>
        <v>1695.23</v>
      </c>
      <c r="K266" s="85">
        <f>'E+ PSUI Customer Load'!K266+'PSUI Customer Gen'!K266</f>
        <v>1744.26</v>
      </c>
      <c r="L266" s="85">
        <f>'E+ PSUI Customer Load'!L266+'PSUI Customer Gen'!L266</f>
        <v>1791.69</v>
      </c>
      <c r="M266" s="85">
        <f>'E+ PSUI Customer Load'!M266+'PSUI Customer Gen'!M266</f>
        <v>1825.98</v>
      </c>
      <c r="N266" s="85">
        <f>'E+ PSUI Customer Load'!N266+'PSUI Customer Gen'!N266</f>
        <v>1779.02</v>
      </c>
      <c r="O266" s="85">
        <f>'E+ PSUI Customer Load'!O266+'PSUI Customer Gen'!O266</f>
        <v>1780.52</v>
      </c>
      <c r="P266" s="85">
        <f>'E+ PSUI Customer Load'!P266+'PSUI Customer Gen'!P266</f>
        <v>1784.02</v>
      </c>
      <c r="Q266" s="85">
        <f>'E+ PSUI Customer Load'!Q266+'PSUI Customer Gen'!Q266</f>
        <v>1806.6</v>
      </c>
      <c r="R266" s="85">
        <f>'E+ PSUI Customer Load'!R266+'PSUI Customer Gen'!R266</f>
        <v>1777.4</v>
      </c>
      <c r="S266" s="85">
        <f>'E+ PSUI Customer Load'!S266+'PSUI Customer Gen'!S266</f>
        <v>1704.26</v>
      </c>
      <c r="T266" s="85">
        <f>'E+ PSUI Customer Load'!T266+'PSUI Customer Gen'!T266</f>
        <v>1655.54</v>
      </c>
      <c r="U266" s="85">
        <f>'E+ PSUI Customer Load'!U266+'PSUI Customer Gen'!U266</f>
        <v>1618.65</v>
      </c>
      <c r="V266" s="85">
        <f>'E+ PSUI Customer Load'!V266+'PSUI Customer Gen'!V266</f>
        <v>1535.14</v>
      </c>
      <c r="W266" s="85">
        <f>'E+ PSUI Customer Load'!W266+'PSUI Customer Gen'!W266</f>
        <v>1507.8</v>
      </c>
      <c r="X266" s="85">
        <f>'E+ PSUI Customer Load'!X266+'PSUI Customer Gen'!X266</f>
        <v>1484.35</v>
      </c>
      <c r="Y266" s="85">
        <f>'E+ PSUI Customer Load'!Y266+'PSUI Customer Gen'!Y266</f>
        <v>1425.38</v>
      </c>
      <c r="Z266" s="85">
        <f>'E+ PSUI Customer Load'!Z266+'PSUI Customer Gen'!Z266</f>
        <v>1418.59</v>
      </c>
      <c r="AA266" s="93">
        <f t="shared" si="52"/>
        <v>1825.98</v>
      </c>
      <c r="AB266" s="84">
        <f t="shared" si="53"/>
        <v>2021</v>
      </c>
      <c r="AC266" s="83">
        <f t="shared" si="54"/>
        <v>7</v>
      </c>
      <c r="AD266" s="83" t="str">
        <f t="shared" si="55"/>
        <v/>
      </c>
      <c r="AE266" s="83" t="str">
        <f t="shared" si="56"/>
        <v/>
      </c>
      <c r="AF266" s="81">
        <f t="shared" si="57"/>
        <v>1825.98</v>
      </c>
      <c r="AG266" s="82" t="str">
        <f t="shared" si="58"/>
        <v>11:00</v>
      </c>
      <c r="AH266" s="81">
        <f t="shared" si="59"/>
        <v>41440.959999999999</v>
      </c>
      <c r="AI266" s="80" t="str">
        <f t="shared" si="60"/>
        <v/>
      </c>
      <c r="AJ266" s="80" t="str">
        <f t="shared" si="61"/>
        <v/>
      </c>
      <c r="AK266" s="80" t="str">
        <f t="shared" si="62"/>
        <v/>
      </c>
      <c r="AL266" s="79" t="str">
        <f t="shared" si="63"/>
        <v/>
      </c>
      <c r="AM266" s="78" t="str">
        <f t="shared" si="64"/>
        <v/>
      </c>
    </row>
    <row r="267" spans="2:39" ht="13.5" thickBot="1">
      <c r="B267" s="86">
        <v>44399</v>
      </c>
      <c r="C267" s="85">
        <f>'E+ PSUI Customer Load'!C267+'PSUI Customer Gen'!C267</f>
        <v>1381.7</v>
      </c>
      <c r="D267" s="85">
        <f>'E+ PSUI Customer Load'!D267+'PSUI Customer Gen'!D267</f>
        <v>1368.5</v>
      </c>
      <c r="E267" s="85">
        <f>'E+ PSUI Customer Load'!E267+'PSUI Customer Gen'!E267</f>
        <v>1342.95</v>
      </c>
      <c r="F267" s="85">
        <f>'E+ PSUI Customer Load'!F267+'PSUI Customer Gen'!F267</f>
        <v>1341.59</v>
      </c>
      <c r="G267" s="85">
        <f>'E+ PSUI Customer Load'!G267+'PSUI Customer Gen'!G267</f>
        <v>1354.15</v>
      </c>
      <c r="H267" s="85">
        <f>'E+ PSUI Customer Load'!H267+'PSUI Customer Gen'!H267</f>
        <v>1412.81</v>
      </c>
      <c r="I267" s="85">
        <f>'E+ PSUI Customer Load'!I267+'PSUI Customer Gen'!I267</f>
        <v>1494.36</v>
      </c>
      <c r="J267" s="85">
        <f>'E+ PSUI Customer Load'!J267+'PSUI Customer Gen'!J267</f>
        <v>1584.21</v>
      </c>
      <c r="K267" s="85">
        <f>'E+ PSUI Customer Load'!K267+'PSUI Customer Gen'!K267</f>
        <v>1686.65</v>
      </c>
      <c r="L267" s="85">
        <f>'E+ PSUI Customer Load'!L267+'PSUI Customer Gen'!L267</f>
        <v>1788.18</v>
      </c>
      <c r="M267" s="85">
        <f>'E+ PSUI Customer Load'!M267+'PSUI Customer Gen'!M267</f>
        <v>1800.58</v>
      </c>
      <c r="N267" s="85">
        <f>'E+ PSUI Customer Load'!N267+'PSUI Customer Gen'!N267</f>
        <v>1796.38</v>
      </c>
      <c r="O267" s="85">
        <f>'E+ PSUI Customer Load'!O267+'PSUI Customer Gen'!O267</f>
        <v>1787.66</v>
      </c>
      <c r="P267" s="85">
        <f>'E+ PSUI Customer Load'!P267+'PSUI Customer Gen'!P267</f>
        <v>1820.49</v>
      </c>
      <c r="Q267" s="85">
        <f>'E+ PSUI Customer Load'!Q267+'PSUI Customer Gen'!Q267</f>
        <v>1810.94</v>
      </c>
      <c r="R267" s="85">
        <f>'E+ PSUI Customer Load'!R267+'PSUI Customer Gen'!R267</f>
        <v>1778.52</v>
      </c>
      <c r="S267" s="85">
        <f>'E+ PSUI Customer Load'!S267+'PSUI Customer Gen'!S267</f>
        <v>1702.79</v>
      </c>
      <c r="T267" s="85">
        <f>'E+ PSUI Customer Load'!T267+'PSUI Customer Gen'!T267</f>
        <v>1652.7</v>
      </c>
      <c r="U267" s="85">
        <f>'E+ PSUI Customer Load'!U267+'PSUI Customer Gen'!U267</f>
        <v>1642.2</v>
      </c>
      <c r="V267" s="85">
        <f>'E+ PSUI Customer Load'!V267+'PSUI Customer Gen'!V267</f>
        <v>1592.85</v>
      </c>
      <c r="W267" s="85">
        <f>'E+ PSUI Customer Load'!W267+'PSUI Customer Gen'!W267</f>
        <v>1579.69</v>
      </c>
      <c r="X267" s="85">
        <f>'E+ PSUI Customer Load'!X267+'PSUI Customer Gen'!X267</f>
        <v>1561.74</v>
      </c>
      <c r="Y267" s="85">
        <f>'E+ PSUI Customer Load'!Y267+'PSUI Customer Gen'!Y267</f>
        <v>1540.7</v>
      </c>
      <c r="Z267" s="85">
        <f>'E+ PSUI Customer Load'!Z267+'PSUI Customer Gen'!Z267</f>
        <v>1530.62</v>
      </c>
      <c r="AA267" s="93">
        <f t="shared" si="52"/>
        <v>1820.49</v>
      </c>
      <c r="AB267" s="84">
        <f t="shared" si="53"/>
        <v>2021</v>
      </c>
      <c r="AC267" s="83">
        <f t="shared" si="54"/>
        <v>7</v>
      </c>
      <c r="AD267" s="83" t="str">
        <f t="shared" si="55"/>
        <v/>
      </c>
      <c r="AE267" s="83" t="str">
        <f t="shared" si="56"/>
        <v/>
      </c>
      <c r="AF267" s="81">
        <f t="shared" si="57"/>
        <v>1820.49</v>
      </c>
      <c r="AG267" s="82" t="str">
        <f t="shared" si="58"/>
        <v>14:00</v>
      </c>
      <c r="AH267" s="81">
        <f t="shared" si="59"/>
        <v>40173.449999999997</v>
      </c>
      <c r="AI267" s="80" t="str">
        <f t="shared" si="60"/>
        <v/>
      </c>
      <c r="AJ267" s="80" t="str">
        <f t="shared" si="61"/>
        <v/>
      </c>
      <c r="AK267" s="80" t="str">
        <f t="shared" si="62"/>
        <v/>
      </c>
      <c r="AL267" s="79" t="str">
        <f t="shared" si="63"/>
        <v/>
      </c>
      <c r="AM267" s="78" t="str">
        <f t="shared" si="64"/>
        <v/>
      </c>
    </row>
    <row r="268" spans="2:39" ht="13.5" thickBot="1">
      <c r="B268" s="86">
        <v>44400</v>
      </c>
      <c r="C268" s="85">
        <f>'E+ PSUI Customer Load'!C268+'PSUI Customer Gen'!C268</f>
        <v>1512.46</v>
      </c>
      <c r="D268" s="85">
        <f>'E+ PSUI Customer Load'!D268+'PSUI Customer Gen'!D268</f>
        <v>1495.03</v>
      </c>
      <c r="E268" s="85">
        <f>'E+ PSUI Customer Load'!E268+'PSUI Customer Gen'!E268</f>
        <v>1495.34</v>
      </c>
      <c r="F268" s="85">
        <f>'E+ PSUI Customer Load'!F268+'PSUI Customer Gen'!F268</f>
        <v>1475.74</v>
      </c>
      <c r="G268" s="85">
        <f>'E+ PSUI Customer Load'!G268+'PSUI Customer Gen'!G268</f>
        <v>1479.38</v>
      </c>
      <c r="H268" s="85">
        <f>'E+ PSUI Customer Load'!H268+'PSUI Customer Gen'!H268</f>
        <v>1518.3</v>
      </c>
      <c r="I268" s="85">
        <f>'E+ PSUI Customer Load'!I268+'PSUI Customer Gen'!I268</f>
        <v>1596.52</v>
      </c>
      <c r="J268" s="85">
        <f>'E+ PSUI Customer Load'!J268+'PSUI Customer Gen'!J268</f>
        <v>1554.56</v>
      </c>
      <c r="K268" s="85">
        <f>'E+ PSUI Customer Load'!K268+'PSUI Customer Gen'!K268</f>
        <v>1743.6</v>
      </c>
      <c r="L268" s="85">
        <f>'E+ PSUI Customer Load'!L268+'PSUI Customer Gen'!L268</f>
        <v>1918.39</v>
      </c>
      <c r="M268" s="85">
        <f>'E+ PSUI Customer Load'!M268+'PSUI Customer Gen'!M268</f>
        <v>1934.14</v>
      </c>
      <c r="N268" s="85">
        <f>'E+ PSUI Customer Load'!N268+'PSUI Customer Gen'!N268</f>
        <v>1919.05</v>
      </c>
      <c r="O268" s="85">
        <f>'E+ PSUI Customer Load'!O268+'PSUI Customer Gen'!O268</f>
        <v>1874.15</v>
      </c>
      <c r="P268" s="85">
        <f>'E+ PSUI Customer Load'!P268+'PSUI Customer Gen'!P268</f>
        <v>1860.36</v>
      </c>
      <c r="Q268" s="85">
        <f>'E+ PSUI Customer Load'!Q268+'PSUI Customer Gen'!Q268</f>
        <v>1876.7</v>
      </c>
      <c r="R268" s="85">
        <f>'E+ PSUI Customer Load'!R268+'PSUI Customer Gen'!R268</f>
        <v>1852.31</v>
      </c>
      <c r="S268" s="85">
        <f>'E+ PSUI Customer Load'!S268+'PSUI Customer Gen'!S268</f>
        <v>1773.73</v>
      </c>
      <c r="T268" s="85">
        <f>'E+ PSUI Customer Load'!T268+'PSUI Customer Gen'!T268</f>
        <v>1724.38</v>
      </c>
      <c r="U268" s="85">
        <f>'E+ PSUI Customer Load'!U268+'PSUI Customer Gen'!U268</f>
        <v>1682.87</v>
      </c>
      <c r="V268" s="85">
        <f>'E+ PSUI Customer Load'!V268+'PSUI Customer Gen'!V268</f>
        <v>1640.45</v>
      </c>
      <c r="W268" s="85">
        <f>'E+ PSUI Customer Load'!W268+'PSUI Customer Gen'!W268</f>
        <v>1598.98</v>
      </c>
      <c r="X268" s="85">
        <f>'E+ PSUI Customer Load'!X268+'PSUI Customer Gen'!X268</f>
        <v>1555.51</v>
      </c>
      <c r="Y268" s="85">
        <f>'E+ PSUI Customer Load'!Y268+'PSUI Customer Gen'!Y268</f>
        <v>1532.37</v>
      </c>
      <c r="Z268" s="85">
        <f>'E+ PSUI Customer Load'!Z268+'PSUI Customer Gen'!Z268</f>
        <v>1507.03</v>
      </c>
      <c r="AA268" s="93">
        <f t="shared" si="52"/>
        <v>1934.14</v>
      </c>
      <c r="AB268" s="84">
        <f t="shared" si="53"/>
        <v>2021</v>
      </c>
      <c r="AC268" s="83">
        <f t="shared" si="54"/>
        <v>7</v>
      </c>
      <c r="AD268" s="83" t="str">
        <f t="shared" si="55"/>
        <v/>
      </c>
      <c r="AE268" s="83" t="str">
        <f t="shared" si="56"/>
        <v/>
      </c>
      <c r="AF268" s="81">
        <f t="shared" si="57"/>
        <v>1934.14</v>
      </c>
      <c r="AG268" s="82" t="str">
        <f t="shared" si="58"/>
        <v>11:00</v>
      </c>
      <c r="AH268" s="81">
        <f t="shared" si="59"/>
        <v>42055.490000000005</v>
      </c>
      <c r="AI268" s="80" t="str">
        <f t="shared" si="60"/>
        <v/>
      </c>
      <c r="AJ268" s="80" t="str">
        <f t="shared" si="61"/>
        <v/>
      </c>
      <c r="AK268" s="80" t="str">
        <f t="shared" si="62"/>
        <v/>
      </c>
      <c r="AL268" s="79" t="str">
        <f t="shared" si="63"/>
        <v/>
      </c>
      <c r="AM268" s="78" t="str">
        <f t="shared" si="64"/>
        <v/>
      </c>
    </row>
    <row r="269" spans="2:39" ht="13.5" thickBot="1">
      <c r="B269" s="86">
        <v>44401</v>
      </c>
      <c r="C269" s="85">
        <f>'E+ PSUI Customer Load'!C269+'PSUI Customer Gen'!C269</f>
        <v>1480.96</v>
      </c>
      <c r="D269" s="85">
        <f>'E+ PSUI Customer Load'!D269+'PSUI Customer Gen'!D269</f>
        <v>1472.8</v>
      </c>
      <c r="E269" s="85">
        <f>'E+ PSUI Customer Load'!E269+'PSUI Customer Gen'!E269</f>
        <v>1434.86</v>
      </c>
      <c r="F269" s="85">
        <f>'E+ PSUI Customer Load'!F269+'PSUI Customer Gen'!F269</f>
        <v>1421.77</v>
      </c>
      <c r="G269" s="85">
        <f>'E+ PSUI Customer Load'!G269+'PSUI Customer Gen'!G269</f>
        <v>1430.34</v>
      </c>
      <c r="H269" s="85">
        <f>'E+ PSUI Customer Load'!H269+'PSUI Customer Gen'!H269</f>
        <v>1457.78</v>
      </c>
      <c r="I269" s="85">
        <f>'E+ PSUI Customer Load'!I269+'PSUI Customer Gen'!I269</f>
        <v>1521.1</v>
      </c>
      <c r="J269" s="85">
        <f>'E+ PSUI Customer Load'!J269+'PSUI Customer Gen'!J269</f>
        <v>1614.24</v>
      </c>
      <c r="K269" s="85">
        <f>'E+ PSUI Customer Load'!K269+'PSUI Customer Gen'!K269</f>
        <v>1683.85</v>
      </c>
      <c r="L269" s="85">
        <f>'E+ PSUI Customer Load'!L269+'PSUI Customer Gen'!L269</f>
        <v>1726.31</v>
      </c>
      <c r="M269" s="85">
        <f>'E+ PSUI Customer Load'!M269+'PSUI Customer Gen'!M269</f>
        <v>1747.55</v>
      </c>
      <c r="N269" s="85">
        <f>'E+ PSUI Customer Load'!N269+'PSUI Customer Gen'!N269</f>
        <v>1763.3</v>
      </c>
      <c r="O269" s="85">
        <f>'E+ PSUI Customer Load'!O269+'PSUI Customer Gen'!O269</f>
        <v>1791.02</v>
      </c>
      <c r="P269" s="85">
        <f>'E+ PSUI Customer Load'!P269+'PSUI Customer Gen'!P269</f>
        <v>1758.61</v>
      </c>
      <c r="Q269" s="85">
        <f>'E+ PSUI Customer Load'!Q269+'PSUI Customer Gen'!Q269</f>
        <v>1761.48</v>
      </c>
      <c r="R269" s="85">
        <f>'E+ PSUI Customer Load'!R269+'PSUI Customer Gen'!R269</f>
        <v>1739.57</v>
      </c>
      <c r="S269" s="85">
        <f>'E+ PSUI Customer Load'!S269+'PSUI Customer Gen'!S269</f>
        <v>1737.3</v>
      </c>
      <c r="T269" s="85">
        <f>'E+ PSUI Customer Load'!T269+'PSUI Customer Gen'!T269</f>
        <v>1724</v>
      </c>
      <c r="U269" s="85">
        <f>'E+ PSUI Customer Load'!U269+'PSUI Customer Gen'!U269</f>
        <v>1721.65</v>
      </c>
      <c r="V269" s="85">
        <f>'E+ PSUI Customer Load'!V269+'PSUI Customer Gen'!V269</f>
        <v>1659.7</v>
      </c>
      <c r="W269" s="85">
        <f>'E+ PSUI Customer Load'!W269+'PSUI Customer Gen'!W269</f>
        <v>1657.71</v>
      </c>
      <c r="X269" s="85">
        <f>'E+ PSUI Customer Load'!X269+'PSUI Customer Gen'!X269</f>
        <v>1669.08</v>
      </c>
      <c r="Y269" s="85">
        <f>'E+ PSUI Customer Load'!Y269+'PSUI Customer Gen'!Y269</f>
        <v>1667.93</v>
      </c>
      <c r="Z269" s="85">
        <f>'E+ PSUI Customer Load'!Z269+'PSUI Customer Gen'!Z269</f>
        <v>1663.55</v>
      </c>
      <c r="AA269" s="93">
        <f t="shared" si="52"/>
        <v>1791.02</v>
      </c>
      <c r="AB269" s="84">
        <f t="shared" si="53"/>
        <v>2021</v>
      </c>
      <c r="AC269" s="83">
        <f t="shared" si="54"/>
        <v>7</v>
      </c>
      <c r="AD269" s="83" t="str">
        <f t="shared" si="55"/>
        <v/>
      </c>
      <c r="AE269" s="83" t="str">
        <f t="shared" si="56"/>
        <v/>
      </c>
      <c r="AF269" s="81">
        <f t="shared" si="57"/>
        <v>1791.02</v>
      </c>
      <c r="AG269" s="82" t="str">
        <f t="shared" si="58"/>
        <v>13:00</v>
      </c>
      <c r="AH269" s="81">
        <f t="shared" si="59"/>
        <v>41097.480000000003</v>
      </c>
      <c r="AI269" s="80" t="str">
        <f t="shared" si="60"/>
        <v/>
      </c>
      <c r="AJ269" s="80" t="str">
        <f t="shared" si="61"/>
        <v/>
      </c>
      <c r="AK269" s="80" t="str">
        <f t="shared" si="62"/>
        <v/>
      </c>
      <c r="AL269" s="79" t="str">
        <f t="shared" si="63"/>
        <v/>
      </c>
      <c r="AM269" s="78" t="str">
        <f t="shared" si="64"/>
        <v/>
      </c>
    </row>
    <row r="270" spans="2:39" ht="13.5" thickBot="1">
      <c r="B270" s="86">
        <v>44402</v>
      </c>
      <c r="C270" s="85">
        <f>'E+ PSUI Customer Load'!C270+'PSUI Customer Gen'!C270</f>
        <v>1649.9</v>
      </c>
      <c r="D270" s="85">
        <f>'E+ PSUI Customer Load'!D270+'PSUI Customer Gen'!D270</f>
        <v>1634.36</v>
      </c>
      <c r="E270" s="85">
        <f>'E+ PSUI Customer Load'!E270+'PSUI Customer Gen'!E270</f>
        <v>1616.79</v>
      </c>
      <c r="F270" s="85">
        <f>'E+ PSUI Customer Load'!F270+'PSUI Customer Gen'!F270</f>
        <v>1576.44</v>
      </c>
      <c r="G270" s="85">
        <f>'E+ PSUI Customer Load'!G270+'PSUI Customer Gen'!G270</f>
        <v>1562.54</v>
      </c>
      <c r="H270" s="85">
        <f>'E+ PSUI Customer Load'!H270+'PSUI Customer Gen'!H270</f>
        <v>1598.1</v>
      </c>
      <c r="I270" s="85">
        <f>'E+ PSUI Customer Load'!I270+'PSUI Customer Gen'!I270</f>
        <v>1685.85</v>
      </c>
      <c r="J270" s="85">
        <f>'E+ PSUI Customer Load'!J270+'PSUI Customer Gen'!J270</f>
        <v>1732.57</v>
      </c>
      <c r="K270" s="85">
        <f>'E+ PSUI Customer Load'!K270+'PSUI Customer Gen'!K270</f>
        <v>1776.01</v>
      </c>
      <c r="L270" s="85">
        <f>'E+ PSUI Customer Load'!L270+'PSUI Customer Gen'!L270</f>
        <v>1846.25</v>
      </c>
      <c r="M270" s="85">
        <f>'E+ PSUI Customer Load'!M270+'PSUI Customer Gen'!M270</f>
        <v>1883.46</v>
      </c>
      <c r="N270" s="85">
        <f>'E+ PSUI Customer Load'!N270+'PSUI Customer Gen'!N270</f>
        <v>1862.07</v>
      </c>
      <c r="O270" s="85">
        <f>'E+ PSUI Customer Load'!O270+'PSUI Customer Gen'!O270</f>
        <v>1831.13</v>
      </c>
      <c r="P270" s="85">
        <f>'E+ PSUI Customer Load'!P270+'PSUI Customer Gen'!P270</f>
        <v>1788.26</v>
      </c>
      <c r="Q270" s="85">
        <f>'E+ PSUI Customer Load'!Q270+'PSUI Customer Gen'!Q270</f>
        <v>1782.97</v>
      </c>
      <c r="R270" s="85">
        <f>'E+ PSUI Customer Load'!R270+'PSUI Customer Gen'!R270</f>
        <v>1747.48</v>
      </c>
      <c r="S270" s="85">
        <f>'E+ PSUI Customer Load'!S270+'PSUI Customer Gen'!S270</f>
        <v>1709.16</v>
      </c>
      <c r="T270" s="85">
        <f>'E+ PSUI Customer Load'!T270+'PSUI Customer Gen'!T270</f>
        <v>1708.88</v>
      </c>
      <c r="U270" s="85">
        <f>'E+ PSUI Customer Load'!U270+'PSUI Customer Gen'!U270</f>
        <v>1673.07</v>
      </c>
      <c r="V270" s="85">
        <f>'E+ PSUI Customer Load'!V270+'PSUI Customer Gen'!V270</f>
        <v>1607.55</v>
      </c>
      <c r="W270" s="85">
        <f>'E+ PSUI Customer Load'!W270+'PSUI Customer Gen'!W270</f>
        <v>1591.98</v>
      </c>
      <c r="X270" s="85">
        <f>'E+ PSUI Customer Load'!X270+'PSUI Customer Gen'!X270</f>
        <v>1568.14</v>
      </c>
      <c r="Y270" s="85">
        <f>'E+ PSUI Customer Load'!Y270+'PSUI Customer Gen'!Y270</f>
        <v>1558.03</v>
      </c>
      <c r="Z270" s="85">
        <f>'E+ PSUI Customer Load'!Z270+'PSUI Customer Gen'!Z270</f>
        <v>1556.52</v>
      </c>
      <c r="AA270" s="93">
        <f t="shared" si="52"/>
        <v>1883.46</v>
      </c>
      <c r="AB270" s="84">
        <f t="shared" si="53"/>
        <v>2021</v>
      </c>
      <c r="AC270" s="83">
        <f t="shared" si="54"/>
        <v>7</v>
      </c>
      <c r="AD270" s="83" t="str">
        <f t="shared" si="55"/>
        <v/>
      </c>
      <c r="AE270" s="83" t="str">
        <f t="shared" si="56"/>
        <v/>
      </c>
      <c r="AF270" s="81">
        <f t="shared" si="57"/>
        <v>1883.46</v>
      </c>
      <c r="AG270" s="82" t="str">
        <f t="shared" si="58"/>
        <v>11:00</v>
      </c>
      <c r="AH270" s="81">
        <f t="shared" si="59"/>
        <v>42430.969999999994</v>
      </c>
      <c r="AI270" s="80" t="str">
        <f t="shared" si="60"/>
        <v/>
      </c>
      <c r="AJ270" s="80" t="str">
        <f t="shared" si="61"/>
        <v/>
      </c>
      <c r="AK270" s="80" t="str">
        <f t="shared" si="62"/>
        <v/>
      </c>
      <c r="AL270" s="79" t="str">
        <f t="shared" si="63"/>
        <v/>
      </c>
      <c r="AM270" s="78" t="str">
        <f t="shared" si="64"/>
        <v/>
      </c>
    </row>
    <row r="271" spans="2:39" ht="13.5" thickBot="1">
      <c r="B271" s="86">
        <v>44403</v>
      </c>
      <c r="C271" s="85">
        <f>'E+ PSUI Customer Load'!C271+'PSUI Customer Gen'!C271</f>
        <v>1531.67</v>
      </c>
      <c r="D271" s="85">
        <f>'E+ PSUI Customer Load'!D271+'PSUI Customer Gen'!D271</f>
        <v>1517.28</v>
      </c>
      <c r="E271" s="85">
        <f>'E+ PSUI Customer Load'!E271+'PSUI Customer Gen'!E271</f>
        <v>1529.85</v>
      </c>
      <c r="F271" s="85">
        <f>'E+ PSUI Customer Load'!F271+'PSUI Customer Gen'!F271</f>
        <v>1541.16</v>
      </c>
      <c r="G271" s="85">
        <f>'E+ PSUI Customer Load'!G271+'PSUI Customer Gen'!G271</f>
        <v>1519.35</v>
      </c>
      <c r="H271" s="85">
        <f>'E+ PSUI Customer Load'!H271+'PSUI Customer Gen'!H271</f>
        <v>1574.44</v>
      </c>
      <c r="I271" s="85">
        <f>'E+ PSUI Customer Load'!I271+'PSUI Customer Gen'!I271</f>
        <v>1700.2</v>
      </c>
      <c r="J271" s="85">
        <f>'E+ PSUI Customer Load'!J271+'PSUI Customer Gen'!J271</f>
        <v>1800.47</v>
      </c>
      <c r="K271" s="85">
        <f>'E+ PSUI Customer Load'!K271+'PSUI Customer Gen'!K271</f>
        <v>1898.96</v>
      </c>
      <c r="L271" s="85">
        <f>'E+ PSUI Customer Load'!L271+'PSUI Customer Gen'!L271</f>
        <v>1954.61</v>
      </c>
      <c r="M271" s="85">
        <f>'E+ PSUI Customer Load'!M271+'PSUI Customer Gen'!M271</f>
        <v>2082.8200000000002</v>
      </c>
      <c r="N271" s="85">
        <f>'E+ PSUI Customer Load'!N271+'PSUI Customer Gen'!N271</f>
        <v>2053.14</v>
      </c>
      <c r="O271" s="85">
        <f>'E+ PSUI Customer Load'!O271+'PSUI Customer Gen'!O271</f>
        <v>2040.36</v>
      </c>
      <c r="P271" s="85">
        <f>'E+ PSUI Customer Load'!P271+'PSUI Customer Gen'!P271</f>
        <v>2016</v>
      </c>
      <c r="Q271" s="85">
        <f>'E+ PSUI Customer Load'!Q271+'PSUI Customer Gen'!Q271</f>
        <v>2029.23</v>
      </c>
      <c r="R271" s="85">
        <f>'E+ PSUI Customer Load'!R271+'PSUI Customer Gen'!R271</f>
        <v>1983.24</v>
      </c>
      <c r="S271" s="85">
        <f>'E+ PSUI Customer Load'!S271+'PSUI Customer Gen'!S271</f>
        <v>1913.91</v>
      </c>
      <c r="T271" s="85">
        <f>'E+ PSUI Customer Load'!T271+'PSUI Customer Gen'!T271</f>
        <v>1841.49</v>
      </c>
      <c r="U271" s="85">
        <f>'E+ PSUI Customer Load'!U271+'PSUI Customer Gen'!U271</f>
        <v>1792.32</v>
      </c>
      <c r="V271" s="85">
        <f>'E+ PSUI Customer Load'!V271+'PSUI Customer Gen'!V271</f>
        <v>1716.82</v>
      </c>
      <c r="W271" s="85">
        <f>'E+ PSUI Customer Load'!W271+'PSUI Customer Gen'!W271</f>
        <v>1723.96</v>
      </c>
      <c r="X271" s="85">
        <f>'E+ PSUI Customer Load'!X271+'PSUI Customer Gen'!X271</f>
        <v>1700.86</v>
      </c>
      <c r="Y271" s="85">
        <f>'E+ PSUI Customer Load'!Y271+'PSUI Customer Gen'!Y271</f>
        <v>1658.23</v>
      </c>
      <c r="Z271" s="85">
        <f>'E+ PSUI Customer Load'!Z271+'PSUI Customer Gen'!Z271</f>
        <v>1659.14</v>
      </c>
      <c r="AA271" s="93">
        <f t="shared" si="52"/>
        <v>2082.8200000000002</v>
      </c>
      <c r="AB271" s="84">
        <f t="shared" si="53"/>
        <v>2021</v>
      </c>
      <c r="AC271" s="83">
        <f t="shared" si="54"/>
        <v>7</v>
      </c>
      <c r="AD271" s="83" t="str">
        <f t="shared" si="55"/>
        <v/>
      </c>
      <c r="AE271" s="83" t="str">
        <f t="shared" si="56"/>
        <v/>
      </c>
      <c r="AF271" s="81">
        <f t="shared" si="57"/>
        <v>2082.8200000000002</v>
      </c>
      <c r="AG271" s="82" t="str">
        <f t="shared" si="58"/>
        <v>11:00</v>
      </c>
      <c r="AH271" s="81">
        <f t="shared" si="59"/>
        <v>44862.330000000009</v>
      </c>
      <c r="AI271" s="80" t="str">
        <f t="shared" si="60"/>
        <v/>
      </c>
      <c r="AJ271" s="80" t="str">
        <f t="shared" si="61"/>
        <v/>
      </c>
      <c r="AK271" s="80" t="str">
        <f t="shared" si="62"/>
        <v/>
      </c>
      <c r="AL271" s="79" t="str">
        <f t="shared" si="63"/>
        <v/>
      </c>
      <c r="AM271" s="78" t="str">
        <f t="shared" si="64"/>
        <v/>
      </c>
    </row>
    <row r="272" spans="2:39" ht="13.5" thickBot="1">
      <c r="B272" s="86">
        <v>44404</v>
      </c>
      <c r="C272" s="85">
        <f>'E+ PSUI Customer Load'!C272+'PSUI Customer Gen'!C272</f>
        <v>1634.22</v>
      </c>
      <c r="D272" s="85">
        <f>'E+ PSUI Customer Load'!D272+'PSUI Customer Gen'!D272</f>
        <v>1611.93</v>
      </c>
      <c r="E272" s="85">
        <f>'E+ PSUI Customer Load'!E272+'PSUI Customer Gen'!E272</f>
        <v>1615.57</v>
      </c>
      <c r="F272" s="85">
        <f>'E+ PSUI Customer Load'!F272+'PSUI Customer Gen'!F272</f>
        <v>1630.65</v>
      </c>
      <c r="G272" s="85">
        <f>'E+ PSUI Customer Load'!G272+'PSUI Customer Gen'!G272</f>
        <v>1629.32</v>
      </c>
      <c r="H272" s="85">
        <f>'E+ PSUI Customer Load'!H272+'PSUI Customer Gen'!H272</f>
        <v>1707.09</v>
      </c>
      <c r="I272" s="85">
        <f>'E+ PSUI Customer Load'!I272+'PSUI Customer Gen'!I272</f>
        <v>1815.45</v>
      </c>
      <c r="J272" s="85">
        <f>'E+ PSUI Customer Load'!J272+'PSUI Customer Gen'!J272</f>
        <v>1902.67</v>
      </c>
      <c r="K272" s="85">
        <f>'E+ PSUI Customer Load'!K272+'PSUI Customer Gen'!K272</f>
        <v>1934.28</v>
      </c>
      <c r="L272" s="85">
        <f>'E+ PSUI Customer Load'!L272+'PSUI Customer Gen'!L272</f>
        <v>1997.84</v>
      </c>
      <c r="M272" s="85">
        <f>'E+ PSUI Customer Load'!M272+'PSUI Customer Gen'!M272</f>
        <v>2018.98</v>
      </c>
      <c r="N272" s="85">
        <f>'E+ PSUI Customer Load'!N272+'PSUI Customer Gen'!N272</f>
        <v>2014.01</v>
      </c>
      <c r="O272" s="85">
        <f>'E+ PSUI Customer Load'!O272+'PSUI Customer Gen'!O272</f>
        <v>2051.91</v>
      </c>
      <c r="P272" s="85">
        <f>'E+ PSUI Customer Load'!P272+'PSUI Customer Gen'!P272</f>
        <v>2054.2199999999998</v>
      </c>
      <c r="Q272" s="85">
        <f>'E+ PSUI Customer Load'!Q272+'PSUI Customer Gen'!Q272</f>
        <v>2055.13</v>
      </c>
      <c r="R272" s="85">
        <f>'E+ PSUI Customer Load'!R272+'PSUI Customer Gen'!R272</f>
        <v>2050.3000000000002</v>
      </c>
      <c r="S272" s="85">
        <f>'E+ PSUI Customer Load'!S272+'PSUI Customer Gen'!S272</f>
        <v>1970.4</v>
      </c>
      <c r="T272" s="85">
        <f>'E+ PSUI Customer Load'!T272+'PSUI Customer Gen'!T272</f>
        <v>1892.63</v>
      </c>
      <c r="U272" s="85">
        <f>'E+ PSUI Customer Load'!U272+'PSUI Customer Gen'!U272</f>
        <v>1848.04</v>
      </c>
      <c r="V272" s="85">
        <f>'E+ PSUI Customer Load'!V272+'PSUI Customer Gen'!V272</f>
        <v>1774.54</v>
      </c>
      <c r="W272" s="85">
        <f>'E+ PSUI Customer Load'!W272+'PSUI Customer Gen'!W272</f>
        <v>1756.2</v>
      </c>
      <c r="X272" s="85">
        <f>'E+ PSUI Customer Load'!X272+'PSUI Customer Gen'!X272</f>
        <v>1722.53</v>
      </c>
      <c r="Y272" s="85">
        <f>'E+ PSUI Customer Load'!Y272+'PSUI Customer Gen'!Y272</f>
        <v>1707.69</v>
      </c>
      <c r="Z272" s="85">
        <f>'E+ PSUI Customer Load'!Z272+'PSUI Customer Gen'!Z272</f>
        <v>1684.87</v>
      </c>
      <c r="AA272" s="93">
        <f t="shared" si="52"/>
        <v>2055.13</v>
      </c>
      <c r="AB272" s="84">
        <f t="shared" si="53"/>
        <v>2021</v>
      </c>
      <c r="AC272" s="83">
        <f t="shared" si="54"/>
        <v>7</v>
      </c>
      <c r="AD272" s="83" t="str">
        <f t="shared" si="55"/>
        <v/>
      </c>
      <c r="AE272" s="83" t="str">
        <f t="shared" si="56"/>
        <v/>
      </c>
      <c r="AF272" s="81">
        <f t="shared" si="57"/>
        <v>2055.13</v>
      </c>
      <c r="AG272" s="82" t="str">
        <f t="shared" si="58"/>
        <v>15:00</v>
      </c>
      <c r="AH272" s="81">
        <f t="shared" si="59"/>
        <v>46135.6</v>
      </c>
      <c r="AI272" s="80" t="str">
        <f t="shared" si="60"/>
        <v/>
      </c>
      <c r="AJ272" s="80" t="str">
        <f t="shared" si="61"/>
        <v/>
      </c>
      <c r="AK272" s="80" t="str">
        <f t="shared" si="62"/>
        <v/>
      </c>
      <c r="AL272" s="79" t="str">
        <f t="shared" si="63"/>
        <v/>
      </c>
      <c r="AM272" s="78" t="str">
        <f t="shared" si="64"/>
        <v/>
      </c>
    </row>
    <row r="273" spans="2:39" ht="13.5" thickBot="1">
      <c r="B273" s="86">
        <v>44405</v>
      </c>
      <c r="C273" s="85">
        <f>'E+ PSUI Customer Load'!C273+'PSUI Customer Gen'!C273</f>
        <v>1667.26</v>
      </c>
      <c r="D273" s="85">
        <f>'E+ PSUI Customer Load'!D273+'PSUI Customer Gen'!D273</f>
        <v>1627.05</v>
      </c>
      <c r="E273" s="85">
        <f>'E+ PSUI Customer Load'!E273+'PSUI Customer Gen'!E273</f>
        <v>1608.95</v>
      </c>
      <c r="F273" s="85">
        <f>'E+ PSUI Customer Load'!F273+'PSUI Customer Gen'!F273</f>
        <v>1615.67</v>
      </c>
      <c r="G273" s="85">
        <f>'E+ PSUI Customer Load'!G273+'PSUI Customer Gen'!G273</f>
        <v>1657.43</v>
      </c>
      <c r="H273" s="85">
        <f>'E+ PSUI Customer Load'!H273+'PSUI Customer Gen'!H273</f>
        <v>1753.05</v>
      </c>
      <c r="I273" s="85">
        <f>'E+ PSUI Customer Load'!I273+'PSUI Customer Gen'!I273</f>
        <v>1879.54</v>
      </c>
      <c r="J273" s="85">
        <f>'E+ PSUI Customer Load'!J273+'PSUI Customer Gen'!J273</f>
        <v>1849.82</v>
      </c>
      <c r="K273" s="85">
        <f>'E+ PSUI Customer Load'!K273+'PSUI Customer Gen'!K273</f>
        <v>1882.65</v>
      </c>
      <c r="L273" s="85">
        <f>'E+ PSUI Customer Load'!L273+'PSUI Customer Gen'!L273</f>
        <v>1913.06</v>
      </c>
      <c r="M273" s="85">
        <f>'E+ PSUI Customer Load'!M273+'PSUI Customer Gen'!M273</f>
        <v>1940.3</v>
      </c>
      <c r="N273" s="85">
        <f>'E+ PSUI Customer Load'!N273+'PSUI Customer Gen'!N273</f>
        <v>1918.56</v>
      </c>
      <c r="O273" s="85">
        <f>'E+ PSUI Customer Load'!O273+'PSUI Customer Gen'!O273</f>
        <v>1921.57</v>
      </c>
      <c r="P273" s="85">
        <f>'E+ PSUI Customer Load'!P273+'PSUI Customer Gen'!P273</f>
        <v>1892.14</v>
      </c>
      <c r="Q273" s="85">
        <f>'E+ PSUI Customer Load'!Q273+'PSUI Customer Gen'!Q273</f>
        <v>1881.57</v>
      </c>
      <c r="R273" s="85">
        <f>'E+ PSUI Customer Load'!R273+'PSUI Customer Gen'!R273</f>
        <v>1828.72</v>
      </c>
      <c r="S273" s="85">
        <f>'E+ PSUI Customer Load'!S273+'PSUI Customer Gen'!S273</f>
        <v>1771.21</v>
      </c>
      <c r="T273" s="85">
        <f>'E+ PSUI Customer Load'!T273+'PSUI Customer Gen'!T273</f>
        <v>1697.61</v>
      </c>
      <c r="U273" s="85">
        <f>'E+ PSUI Customer Load'!U273+'PSUI Customer Gen'!U273</f>
        <v>1694.49</v>
      </c>
      <c r="V273" s="85">
        <f>'E+ PSUI Customer Load'!V273+'PSUI Customer Gen'!V273</f>
        <v>1581.93</v>
      </c>
      <c r="W273" s="85">
        <f>'E+ PSUI Customer Load'!W273+'PSUI Customer Gen'!W273</f>
        <v>1555.36</v>
      </c>
      <c r="X273" s="85">
        <f>'E+ PSUI Customer Load'!X273+'PSUI Customer Gen'!X273</f>
        <v>1535.45</v>
      </c>
      <c r="Y273" s="85">
        <f>'E+ PSUI Customer Load'!Y273+'PSUI Customer Gen'!Y273</f>
        <v>1526.63</v>
      </c>
      <c r="Z273" s="85">
        <f>'E+ PSUI Customer Load'!Z273+'PSUI Customer Gen'!Z273</f>
        <v>1521.45</v>
      </c>
      <c r="AA273" s="93">
        <f t="shared" si="52"/>
        <v>1940.3</v>
      </c>
      <c r="AB273" s="84">
        <f t="shared" si="53"/>
        <v>2021</v>
      </c>
      <c r="AC273" s="83">
        <f t="shared" si="54"/>
        <v>7</v>
      </c>
      <c r="AD273" s="83" t="str">
        <f t="shared" si="55"/>
        <v/>
      </c>
      <c r="AE273" s="83" t="str">
        <f t="shared" si="56"/>
        <v/>
      </c>
      <c r="AF273" s="81">
        <f t="shared" si="57"/>
        <v>1940.3</v>
      </c>
      <c r="AG273" s="82" t="str">
        <f t="shared" si="58"/>
        <v>11:00</v>
      </c>
      <c r="AH273" s="81">
        <f t="shared" si="59"/>
        <v>43661.77</v>
      </c>
      <c r="AI273" s="80" t="str">
        <f t="shared" si="60"/>
        <v/>
      </c>
      <c r="AJ273" s="80" t="str">
        <f t="shared" si="61"/>
        <v/>
      </c>
      <c r="AK273" s="80" t="str">
        <f t="shared" si="62"/>
        <v/>
      </c>
      <c r="AL273" s="79" t="str">
        <f t="shared" si="63"/>
        <v/>
      </c>
      <c r="AM273" s="78" t="str">
        <f t="shared" si="64"/>
        <v/>
      </c>
    </row>
    <row r="274" spans="2:39" ht="13.5" thickBot="1">
      <c r="B274" s="86">
        <v>44406</v>
      </c>
      <c r="C274" s="85">
        <f>'E+ PSUI Customer Load'!C274+'PSUI Customer Gen'!C274</f>
        <v>1506.68</v>
      </c>
      <c r="D274" s="85">
        <f>'E+ PSUI Customer Load'!D274+'PSUI Customer Gen'!D274</f>
        <v>1475.78</v>
      </c>
      <c r="E274" s="85">
        <f>'E+ PSUI Customer Load'!E274+'PSUI Customer Gen'!E274</f>
        <v>1483.48</v>
      </c>
      <c r="F274" s="85">
        <f>'E+ PSUI Customer Load'!F274+'PSUI Customer Gen'!F274</f>
        <v>1501.82</v>
      </c>
      <c r="G274" s="85">
        <f>'E+ PSUI Customer Load'!G274+'PSUI Customer Gen'!G274</f>
        <v>1525.16</v>
      </c>
      <c r="H274" s="85">
        <f>'E+ PSUI Customer Load'!H274+'PSUI Customer Gen'!H274</f>
        <v>1281.74</v>
      </c>
      <c r="I274" s="85">
        <f>'E+ PSUI Customer Load'!I274+'PSUI Customer Gen'!I274</f>
        <v>1419.78</v>
      </c>
      <c r="J274" s="85">
        <f>'E+ PSUI Customer Load'!J274+'PSUI Customer Gen'!J274</f>
        <v>1753.89</v>
      </c>
      <c r="K274" s="85">
        <f>'E+ PSUI Customer Load'!K274+'PSUI Customer Gen'!K274</f>
        <v>1950.94</v>
      </c>
      <c r="L274" s="85">
        <f>'E+ PSUI Customer Load'!L274+'PSUI Customer Gen'!L274</f>
        <v>2006.83</v>
      </c>
      <c r="M274" s="85">
        <f>'E+ PSUI Customer Load'!M274+'PSUI Customer Gen'!M274</f>
        <v>2088.59</v>
      </c>
      <c r="N274" s="85">
        <f>'E+ PSUI Customer Load'!N274+'PSUI Customer Gen'!N274</f>
        <v>2087.8200000000002</v>
      </c>
      <c r="O274" s="85">
        <f>'E+ PSUI Customer Load'!O274+'PSUI Customer Gen'!O274</f>
        <v>2078.02</v>
      </c>
      <c r="P274" s="85">
        <f>'E+ PSUI Customer Load'!P274+'PSUI Customer Gen'!P274</f>
        <v>2058.14</v>
      </c>
      <c r="Q274" s="85">
        <f>'E+ PSUI Customer Load'!Q274+'PSUI Customer Gen'!Q274</f>
        <v>2084.0100000000002</v>
      </c>
      <c r="R274" s="85">
        <f>'E+ PSUI Customer Load'!R274+'PSUI Customer Gen'!R274</f>
        <v>2038.47</v>
      </c>
      <c r="S274" s="85">
        <f>'E+ PSUI Customer Load'!S274+'PSUI Customer Gen'!S274</f>
        <v>1932.38</v>
      </c>
      <c r="T274" s="85">
        <f>'E+ PSUI Customer Load'!T274+'PSUI Customer Gen'!T274</f>
        <v>1835.54</v>
      </c>
      <c r="U274" s="85">
        <f>'E+ PSUI Customer Load'!U274+'PSUI Customer Gen'!U274</f>
        <v>1786.54</v>
      </c>
      <c r="V274" s="85">
        <f>'E+ PSUI Customer Load'!V274+'PSUI Customer Gen'!V274</f>
        <v>1707.09</v>
      </c>
      <c r="W274" s="85">
        <f>'E+ PSUI Customer Load'!W274+'PSUI Customer Gen'!W274</f>
        <v>1693.76</v>
      </c>
      <c r="X274" s="85">
        <f>'E+ PSUI Customer Load'!X274+'PSUI Customer Gen'!X274</f>
        <v>1667.44</v>
      </c>
      <c r="Y274" s="85">
        <f>'E+ PSUI Customer Load'!Y274+'PSUI Customer Gen'!Y274</f>
        <v>1640.87</v>
      </c>
      <c r="Z274" s="85">
        <f>'E+ PSUI Customer Load'!Z274+'PSUI Customer Gen'!Z274</f>
        <v>1633.52</v>
      </c>
      <c r="AA274" s="93">
        <f t="shared" si="52"/>
        <v>2088.59</v>
      </c>
      <c r="AB274" s="84">
        <f t="shared" si="53"/>
        <v>2021</v>
      </c>
      <c r="AC274" s="83">
        <f t="shared" si="54"/>
        <v>7</v>
      </c>
      <c r="AD274" s="83" t="str">
        <f t="shared" si="55"/>
        <v/>
      </c>
      <c r="AE274" s="83" t="str">
        <f t="shared" si="56"/>
        <v/>
      </c>
      <c r="AF274" s="81">
        <f t="shared" si="57"/>
        <v>2088.59</v>
      </c>
      <c r="AG274" s="82" t="str">
        <f t="shared" si="58"/>
        <v>11:00</v>
      </c>
      <c r="AH274" s="81">
        <f t="shared" si="59"/>
        <v>44326.880000000005</v>
      </c>
      <c r="AI274" s="80" t="str">
        <f t="shared" si="60"/>
        <v/>
      </c>
      <c r="AJ274" s="80" t="str">
        <f t="shared" si="61"/>
        <v/>
      </c>
      <c r="AK274" s="80" t="str">
        <f t="shared" si="62"/>
        <v/>
      </c>
      <c r="AL274" s="79" t="str">
        <f t="shared" si="63"/>
        <v/>
      </c>
      <c r="AM274" s="78" t="str">
        <f t="shared" si="64"/>
        <v/>
      </c>
    </row>
    <row r="275" spans="2:39" ht="13.5" thickBot="1">
      <c r="B275" s="86">
        <v>44407</v>
      </c>
      <c r="C275" s="85">
        <f>'E+ PSUI Customer Load'!C275+'PSUI Customer Gen'!C275</f>
        <v>1607.73</v>
      </c>
      <c r="D275" s="85">
        <f>'E+ PSUI Customer Load'!D275+'PSUI Customer Gen'!D275</f>
        <v>1585.33</v>
      </c>
      <c r="E275" s="85">
        <f>'E+ PSUI Customer Load'!E275+'PSUI Customer Gen'!E275</f>
        <v>1535.8</v>
      </c>
      <c r="F275" s="85">
        <f>'E+ PSUI Customer Load'!F275+'PSUI Customer Gen'!F275</f>
        <v>1515.26</v>
      </c>
      <c r="G275" s="85">
        <f>'E+ PSUI Customer Load'!G275+'PSUI Customer Gen'!G275</f>
        <v>1507.7</v>
      </c>
      <c r="H275" s="85">
        <f>'E+ PSUI Customer Load'!H275+'PSUI Customer Gen'!H275</f>
        <v>1525.06</v>
      </c>
      <c r="I275" s="85">
        <f>'E+ PSUI Customer Load'!I275+'PSUI Customer Gen'!I275</f>
        <v>1600.1</v>
      </c>
      <c r="J275" s="85">
        <f>'E+ PSUI Customer Load'!J275+'PSUI Customer Gen'!J275</f>
        <v>1643.43</v>
      </c>
      <c r="K275" s="85">
        <f>'E+ PSUI Customer Load'!K275+'PSUI Customer Gen'!K275</f>
        <v>1650.6</v>
      </c>
      <c r="L275" s="85">
        <f>'E+ PSUI Customer Load'!L275+'PSUI Customer Gen'!L275</f>
        <v>1669.43</v>
      </c>
      <c r="M275" s="85">
        <f>'E+ PSUI Customer Load'!M275+'PSUI Customer Gen'!M275</f>
        <v>1694.11</v>
      </c>
      <c r="N275" s="85">
        <f>'E+ PSUI Customer Load'!N275+'PSUI Customer Gen'!N275</f>
        <v>1716.47</v>
      </c>
      <c r="O275" s="85">
        <f>'E+ PSUI Customer Load'!O275+'PSUI Customer Gen'!O275</f>
        <v>1717.8</v>
      </c>
      <c r="P275" s="85">
        <f>'E+ PSUI Customer Load'!P275+'PSUI Customer Gen'!P275</f>
        <v>1711.82</v>
      </c>
      <c r="Q275" s="85">
        <f>'E+ PSUI Customer Load'!Q275+'PSUI Customer Gen'!Q275</f>
        <v>1728.41</v>
      </c>
      <c r="R275" s="85">
        <f>'E+ PSUI Customer Load'!R275+'PSUI Customer Gen'!R275</f>
        <v>1705.48</v>
      </c>
      <c r="S275" s="85">
        <f>'E+ PSUI Customer Load'!S275+'PSUI Customer Gen'!S275</f>
        <v>1621.97</v>
      </c>
      <c r="T275" s="85">
        <f>'E+ PSUI Customer Load'!T275+'PSUI Customer Gen'!T275</f>
        <v>1547.52</v>
      </c>
      <c r="U275" s="85">
        <f>'E+ PSUI Customer Load'!U275+'PSUI Customer Gen'!U275</f>
        <v>1520.54</v>
      </c>
      <c r="V275" s="85">
        <f>'E+ PSUI Customer Load'!V275+'PSUI Customer Gen'!V275</f>
        <v>1433.22</v>
      </c>
      <c r="W275" s="85">
        <f>'E+ PSUI Customer Load'!W275+'PSUI Customer Gen'!W275</f>
        <v>1416.56</v>
      </c>
      <c r="X275" s="85">
        <f>'E+ PSUI Customer Load'!X275+'PSUI Customer Gen'!X275</f>
        <v>1275.23</v>
      </c>
      <c r="Y275" s="85">
        <f>'E+ PSUI Customer Load'!Y275+'PSUI Customer Gen'!Y275</f>
        <v>1183.5999999999999</v>
      </c>
      <c r="Z275" s="85">
        <f>'E+ PSUI Customer Load'!Z275+'PSUI Customer Gen'!Z275</f>
        <v>1171.42</v>
      </c>
      <c r="AA275" s="93">
        <f t="shared" si="52"/>
        <v>1728.41</v>
      </c>
      <c r="AB275" s="84">
        <f t="shared" si="53"/>
        <v>2021</v>
      </c>
      <c r="AC275" s="83">
        <f t="shared" si="54"/>
        <v>7</v>
      </c>
      <c r="AD275" s="83" t="str">
        <f t="shared" si="55"/>
        <v/>
      </c>
      <c r="AE275" s="83" t="str">
        <f t="shared" si="56"/>
        <v/>
      </c>
      <c r="AF275" s="81">
        <f t="shared" si="57"/>
        <v>1728.41</v>
      </c>
      <c r="AG275" s="82" t="str">
        <f t="shared" si="58"/>
        <v>15:00</v>
      </c>
      <c r="AH275" s="81">
        <f t="shared" si="59"/>
        <v>39013.000000000007</v>
      </c>
      <c r="AI275" s="80" t="str">
        <f t="shared" si="60"/>
        <v/>
      </c>
      <c r="AJ275" s="80" t="str">
        <f t="shared" si="61"/>
        <v/>
      </c>
      <c r="AK275" s="80" t="str">
        <f t="shared" si="62"/>
        <v/>
      </c>
      <c r="AL275" s="79" t="str">
        <f t="shared" si="63"/>
        <v/>
      </c>
      <c r="AM275" s="78" t="str">
        <f t="shared" si="64"/>
        <v/>
      </c>
    </row>
    <row r="276" spans="2:39" ht="13.5" thickBot="1">
      <c r="B276" s="86">
        <v>44408</v>
      </c>
      <c r="C276" s="85">
        <f>'E+ PSUI Customer Load'!C276+'PSUI Customer Gen'!C276</f>
        <v>1165.18</v>
      </c>
      <c r="D276" s="85">
        <f>'E+ PSUI Customer Load'!D276+'PSUI Customer Gen'!D276</f>
        <v>1151.22</v>
      </c>
      <c r="E276" s="85">
        <f>'E+ PSUI Customer Load'!E276+'PSUI Customer Gen'!E276</f>
        <v>1041.18</v>
      </c>
      <c r="F276" s="85">
        <f>'E+ PSUI Customer Load'!F276+'PSUI Customer Gen'!F276</f>
        <v>1033.24</v>
      </c>
      <c r="G276" s="85">
        <f>'E+ PSUI Customer Load'!G276+'PSUI Customer Gen'!G276</f>
        <v>1031.69</v>
      </c>
      <c r="H276" s="85">
        <f>'E+ PSUI Customer Load'!H276+'PSUI Customer Gen'!H276</f>
        <v>1053.57</v>
      </c>
      <c r="I276" s="85">
        <f>'E+ PSUI Customer Load'!I276+'PSUI Customer Gen'!I276</f>
        <v>1123.8499999999999</v>
      </c>
      <c r="J276" s="85">
        <f>'E+ PSUI Customer Load'!J276+'PSUI Customer Gen'!J276</f>
        <v>1256.8900000000001</v>
      </c>
      <c r="K276" s="85">
        <f>'E+ PSUI Customer Load'!K276+'PSUI Customer Gen'!K276</f>
        <v>1305.8900000000001</v>
      </c>
      <c r="L276" s="85">
        <f>'E+ PSUI Customer Load'!L276+'PSUI Customer Gen'!L276</f>
        <v>1336.48</v>
      </c>
      <c r="M276" s="85">
        <f>'E+ PSUI Customer Load'!M276+'PSUI Customer Gen'!M276</f>
        <v>1353.49</v>
      </c>
      <c r="N276" s="85">
        <f>'E+ PSUI Customer Load'!N276+'PSUI Customer Gen'!N276</f>
        <v>1336.3</v>
      </c>
      <c r="O276" s="85">
        <f>'E+ PSUI Customer Load'!O276+'PSUI Customer Gen'!O276</f>
        <v>1355.62</v>
      </c>
      <c r="P276" s="85">
        <f>'E+ PSUI Customer Load'!P276+'PSUI Customer Gen'!P276</f>
        <v>1341.48</v>
      </c>
      <c r="Q276" s="85">
        <f>'E+ PSUI Customer Load'!Q276+'PSUI Customer Gen'!Q276</f>
        <v>1687.49</v>
      </c>
      <c r="R276" s="85">
        <f>'E+ PSUI Customer Load'!R276+'PSUI Customer Gen'!R276</f>
        <v>1645.81</v>
      </c>
      <c r="S276" s="85">
        <f>'E+ PSUI Customer Load'!S276+'PSUI Customer Gen'!S276</f>
        <v>1598.31</v>
      </c>
      <c r="T276" s="85">
        <f>'E+ PSUI Customer Load'!T276+'PSUI Customer Gen'!T276</f>
        <v>1581.09</v>
      </c>
      <c r="U276" s="85">
        <f>'E+ PSUI Customer Load'!U276+'PSUI Customer Gen'!U276</f>
        <v>1582.25</v>
      </c>
      <c r="V276" s="85">
        <f>'E+ PSUI Customer Load'!V276+'PSUI Customer Gen'!V276</f>
        <v>1543.54</v>
      </c>
      <c r="W276" s="85">
        <f>'E+ PSUI Customer Load'!W276+'PSUI Customer Gen'!W276</f>
        <v>1558.45</v>
      </c>
      <c r="X276" s="85">
        <f>'E+ PSUI Customer Load'!X276+'PSUI Customer Gen'!X276</f>
        <v>1536.32</v>
      </c>
      <c r="Y276" s="85">
        <f>'E+ PSUI Customer Load'!Y276+'PSUI Customer Gen'!Y276</f>
        <v>1527.86</v>
      </c>
      <c r="Z276" s="85">
        <f>'E+ PSUI Customer Load'!Z276+'PSUI Customer Gen'!Z276</f>
        <v>1536.57</v>
      </c>
      <c r="AA276" s="93">
        <f t="shared" si="52"/>
        <v>1687.49</v>
      </c>
      <c r="AB276" s="84">
        <f t="shared" si="53"/>
        <v>2021</v>
      </c>
      <c r="AC276" s="83">
        <f t="shared" si="54"/>
        <v>7</v>
      </c>
      <c r="AD276" s="83" t="str">
        <f t="shared" si="55"/>
        <v>2021-7</v>
      </c>
      <c r="AE276" s="83">
        <f t="shared" si="56"/>
        <v>7</v>
      </c>
      <c r="AF276" s="81">
        <f t="shared" si="57"/>
        <v>1687.49</v>
      </c>
      <c r="AG276" s="82" t="str">
        <f t="shared" si="58"/>
        <v>15:00</v>
      </c>
      <c r="AH276" s="81">
        <f t="shared" si="59"/>
        <v>34371.26</v>
      </c>
      <c r="AI276" s="80">
        <f t="shared" si="60"/>
        <v>60759.169999999991</v>
      </c>
      <c r="AJ276" s="80">
        <f t="shared" si="61"/>
        <v>2322.34</v>
      </c>
      <c r="AK276" s="80">
        <f t="shared" si="62"/>
        <v>50513.603999999992</v>
      </c>
      <c r="AL276" s="79">
        <f t="shared" si="63"/>
        <v>44383</v>
      </c>
      <c r="AM276" s="78" t="str">
        <f t="shared" si="64"/>
        <v>9:00</v>
      </c>
    </row>
    <row r="277" spans="2:39" ht="13.5" thickBot="1">
      <c r="B277" s="86">
        <v>44409</v>
      </c>
      <c r="C277" s="85">
        <f>'E+ PSUI Customer Load'!C277+'PSUI Customer Gen'!C277</f>
        <v>1530.1</v>
      </c>
      <c r="D277" s="85">
        <f>'E+ PSUI Customer Load'!D277+'PSUI Customer Gen'!D277</f>
        <v>1513.96</v>
      </c>
      <c r="E277" s="85">
        <f>'E+ PSUI Customer Load'!E277+'PSUI Customer Gen'!E277</f>
        <v>1488.45</v>
      </c>
      <c r="F277" s="85">
        <f>'E+ PSUI Customer Load'!F277+'PSUI Customer Gen'!F277</f>
        <v>1472.1</v>
      </c>
      <c r="G277" s="85">
        <f>'E+ PSUI Customer Load'!G277+'PSUI Customer Gen'!G277</f>
        <v>1461.39</v>
      </c>
      <c r="H277" s="85">
        <f>'E+ PSUI Customer Load'!H277+'PSUI Customer Gen'!H277</f>
        <v>1483.51</v>
      </c>
      <c r="I277" s="85">
        <f>'E+ PSUI Customer Load'!I277+'PSUI Customer Gen'!I277</f>
        <v>1533.94</v>
      </c>
      <c r="J277" s="85">
        <f>'E+ PSUI Customer Load'!J277+'PSUI Customer Gen'!J277</f>
        <v>1559.53</v>
      </c>
      <c r="K277" s="85">
        <f>'E+ PSUI Customer Load'!K277+'PSUI Customer Gen'!K277</f>
        <v>1582.25</v>
      </c>
      <c r="L277" s="85">
        <f>'E+ PSUI Customer Load'!L277+'PSUI Customer Gen'!L277</f>
        <v>1600.3</v>
      </c>
      <c r="M277" s="85">
        <f>'E+ PSUI Customer Load'!M277+'PSUI Customer Gen'!M277</f>
        <v>1635.62</v>
      </c>
      <c r="N277" s="85">
        <f>'E+ PSUI Customer Load'!N277+'PSUI Customer Gen'!N277</f>
        <v>1631.98</v>
      </c>
      <c r="O277" s="85">
        <f>'E+ PSUI Customer Load'!O277+'PSUI Customer Gen'!O277</f>
        <v>1632.47</v>
      </c>
      <c r="P277" s="85">
        <f>'E+ PSUI Customer Load'!P277+'PSUI Customer Gen'!P277</f>
        <v>1627.4</v>
      </c>
      <c r="Q277" s="85">
        <f>'E+ PSUI Customer Load'!Q277+'PSUI Customer Gen'!Q277</f>
        <v>1632.61</v>
      </c>
      <c r="R277" s="85">
        <f>'E+ PSUI Customer Load'!R277+'PSUI Customer Gen'!R277</f>
        <v>1564.29</v>
      </c>
      <c r="S277" s="85">
        <f>'E+ PSUI Customer Load'!S277+'PSUI Customer Gen'!S277</f>
        <v>1610.91</v>
      </c>
      <c r="T277" s="85">
        <f>'E+ PSUI Customer Load'!T277+'PSUI Customer Gen'!T277</f>
        <v>1565.97</v>
      </c>
      <c r="U277" s="85">
        <f>'E+ PSUI Customer Load'!U277+'PSUI Customer Gen'!U277</f>
        <v>1503.5</v>
      </c>
      <c r="V277" s="85">
        <f>'E+ PSUI Customer Load'!V277+'PSUI Customer Gen'!V277</f>
        <v>1434.9</v>
      </c>
      <c r="W277" s="85">
        <f>'E+ PSUI Customer Load'!W277+'PSUI Customer Gen'!W277</f>
        <v>1427.79</v>
      </c>
      <c r="X277" s="85">
        <f>'E+ PSUI Customer Load'!X277+'PSUI Customer Gen'!X277</f>
        <v>1409.1</v>
      </c>
      <c r="Y277" s="85">
        <f>'E+ PSUI Customer Load'!Y277+'PSUI Customer Gen'!Y277</f>
        <v>1370.36</v>
      </c>
      <c r="Z277" s="85">
        <f>'E+ PSUI Customer Load'!Z277+'PSUI Customer Gen'!Z277</f>
        <v>1360.73</v>
      </c>
      <c r="AA277" s="93">
        <f t="shared" si="52"/>
        <v>1635.62</v>
      </c>
      <c r="AB277" s="84">
        <f t="shared" si="53"/>
        <v>2021</v>
      </c>
      <c r="AC277" s="83">
        <f t="shared" si="54"/>
        <v>8</v>
      </c>
      <c r="AD277" s="83" t="str">
        <f t="shared" si="55"/>
        <v/>
      </c>
      <c r="AE277" s="83" t="str">
        <f t="shared" si="56"/>
        <v/>
      </c>
      <c r="AF277" s="81">
        <f t="shared" si="57"/>
        <v>1635.62</v>
      </c>
      <c r="AG277" s="82" t="str">
        <f t="shared" si="58"/>
        <v>11:00</v>
      </c>
      <c r="AH277" s="81">
        <f t="shared" si="59"/>
        <v>38268.780000000013</v>
      </c>
      <c r="AI277" s="80" t="str">
        <f t="shared" si="60"/>
        <v/>
      </c>
      <c r="AJ277" s="80" t="str">
        <f t="shared" si="61"/>
        <v/>
      </c>
      <c r="AK277" s="80" t="str">
        <f t="shared" si="62"/>
        <v/>
      </c>
      <c r="AL277" s="79" t="str">
        <f t="shared" si="63"/>
        <v/>
      </c>
      <c r="AM277" s="78" t="str">
        <f t="shared" si="64"/>
        <v/>
      </c>
    </row>
    <row r="278" spans="2:39" ht="13.5" thickBot="1">
      <c r="B278" s="86">
        <v>44410</v>
      </c>
      <c r="C278" s="85">
        <f>'E+ PSUI Customer Load'!C278+'PSUI Customer Gen'!C278</f>
        <v>1340.75</v>
      </c>
      <c r="D278" s="85">
        <f>'E+ PSUI Customer Load'!D278+'PSUI Customer Gen'!D278</f>
        <v>1338.72</v>
      </c>
      <c r="E278" s="85">
        <f>'E+ PSUI Customer Load'!E278+'PSUI Customer Gen'!E278</f>
        <v>1350.65</v>
      </c>
      <c r="F278" s="85">
        <f>'E+ PSUI Customer Load'!F278+'PSUI Customer Gen'!F278</f>
        <v>1332.73</v>
      </c>
      <c r="G278" s="85">
        <f>'E+ PSUI Customer Load'!G278+'PSUI Customer Gen'!G278</f>
        <v>1318.1</v>
      </c>
      <c r="H278" s="85">
        <f>'E+ PSUI Customer Load'!H278+'PSUI Customer Gen'!H278</f>
        <v>1337.84</v>
      </c>
      <c r="I278" s="85">
        <f>'E+ PSUI Customer Load'!I278+'PSUI Customer Gen'!I278</f>
        <v>1403.15</v>
      </c>
      <c r="J278" s="85">
        <f>'E+ PSUI Customer Load'!J278+'PSUI Customer Gen'!J278</f>
        <v>1465.84</v>
      </c>
      <c r="K278" s="85">
        <f>'E+ PSUI Customer Load'!K278+'PSUI Customer Gen'!K278</f>
        <v>1527.96</v>
      </c>
      <c r="L278" s="85">
        <f>'E+ PSUI Customer Load'!L278+'PSUI Customer Gen'!L278</f>
        <v>1555.02</v>
      </c>
      <c r="M278" s="85">
        <f>'E+ PSUI Customer Load'!M278+'PSUI Customer Gen'!M278</f>
        <v>1577.91</v>
      </c>
      <c r="N278" s="85">
        <f>'E+ PSUI Customer Load'!N278+'PSUI Customer Gen'!N278</f>
        <v>1557.85</v>
      </c>
      <c r="O278" s="85">
        <f>'E+ PSUI Customer Load'!O278+'PSUI Customer Gen'!O278</f>
        <v>1561.42</v>
      </c>
      <c r="P278" s="85">
        <f>'E+ PSUI Customer Load'!P278+'PSUI Customer Gen'!P278</f>
        <v>1567.9</v>
      </c>
      <c r="Q278" s="85">
        <f>'E+ PSUI Customer Load'!Q278+'PSUI Customer Gen'!Q278</f>
        <v>1592.08</v>
      </c>
      <c r="R278" s="85">
        <f>'E+ PSUI Customer Load'!R278+'PSUI Customer Gen'!R278</f>
        <v>1597.16</v>
      </c>
      <c r="S278" s="85">
        <f>'E+ PSUI Customer Load'!S278+'PSUI Customer Gen'!S278</f>
        <v>1563.59</v>
      </c>
      <c r="T278" s="85">
        <f>'E+ PSUI Customer Load'!T278+'PSUI Customer Gen'!T278</f>
        <v>1537.27</v>
      </c>
      <c r="U278" s="85">
        <f>'E+ PSUI Customer Load'!U278+'PSUI Customer Gen'!U278</f>
        <v>1520.86</v>
      </c>
      <c r="V278" s="85">
        <f>'E+ PSUI Customer Load'!V278+'PSUI Customer Gen'!V278</f>
        <v>1468.11</v>
      </c>
      <c r="W278" s="85">
        <f>'E+ PSUI Customer Load'!W278+'PSUI Customer Gen'!W278</f>
        <v>1472.7</v>
      </c>
      <c r="X278" s="85">
        <f>'E+ PSUI Customer Load'!X278+'PSUI Customer Gen'!X278</f>
        <v>1438.85</v>
      </c>
      <c r="Y278" s="85">
        <f>'E+ PSUI Customer Load'!Y278+'PSUI Customer Gen'!Y278</f>
        <v>1406.68</v>
      </c>
      <c r="Z278" s="85">
        <f>'E+ PSUI Customer Load'!Z278+'PSUI Customer Gen'!Z278</f>
        <v>1400.94</v>
      </c>
      <c r="AA278" s="93">
        <f t="shared" si="52"/>
        <v>1597.16</v>
      </c>
      <c r="AB278" s="84">
        <f t="shared" si="53"/>
        <v>2021</v>
      </c>
      <c r="AC278" s="83">
        <f t="shared" si="54"/>
        <v>8</v>
      </c>
      <c r="AD278" s="83" t="str">
        <f t="shared" si="55"/>
        <v/>
      </c>
      <c r="AE278" s="83" t="str">
        <f t="shared" si="56"/>
        <v/>
      </c>
      <c r="AF278" s="81">
        <f t="shared" si="57"/>
        <v>1597.16</v>
      </c>
      <c r="AG278" s="82" t="str">
        <f t="shared" si="58"/>
        <v>16:00</v>
      </c>
      <c r="AH278" s="81">
        <f t="shared" si="59"/>
        <v>36831.240000000013</v>
      </c>
      <c r="AI278" s="80" t="str">
        <f t="shared" si="60"/>
        <v/>
      </c>
      <c r="AJ278" s="80" t="str">
        <f t="shared" si="61"/>
        <v/>
      </c>
      <c r="AK278" s="80" t="str">
        <f t="shared" si="62"/>
        <v/>
      </c>
      <c r="AL278" s="79" t="str">
        <f t="shared" si="63"/>
        <v/>
      </c>
      <c r="AM278" s="78" t="str">
        <f t="shared" si="64"/>
        <v/>
      </c>
    </row>
    <row r="279" spans="2:39" ht="13.5" thickBot="1">
      <c r="B279" s="86">
        <v>44411</v>
      </c>
      <c r="C279" s="85">
        <f>'E+ PSUI Customer Load'!C279+'PSUI Customer Gen'!C279</f>
        <v>1387.47</v>
      </c>
      <c r="D279" s="85">
        <f>'E+ PSUI Customer Load'!D279+'PSUI Customer Gen'!D279</f>
        <v>1360.73</v>
      </c>
      <c r="E279" s="85">
        <f>'E+ PSUI Customer Load'!E279+'PSUI Customer Gen'!E279</f>
        <v>1334.55</v>
      </c>
      <c r="F279" s="85">
        <f>'E+ PSUI Customer Load'!F279+'PSUI Customer Gen'!F279</f>
        <v>1327.17</v>
      </c>
      <c r="G279" s="85">
        <f>'E+ PSUI Customer Load'!G279+'PSUI Customer Gen'!G279</f>
        <v>1296.44</v>
      </c>
      <c r="H279" s="85">
        <f>'E+ PSUI Customer Load'!H279+'PSUI Customer Gen'!H279</f>
        <v>1367.45</v>
      </c>
      <c r="I279" s="85">
        <f>'E+ PSUI Customer Load'!I279+'PSUI Customer Gen'!I279</f>
        <v>1501.96</v>
      </c>
      <c r="J279" s="85">
        <f>'E+ PSUI Customer Load'!J279+'PSUI Customer Gen'!J279</f>
        <v>1680.24</v>
      </c>
      <c r="K279" s="85">
        <f>'E+ PSUI Customer Load'!K279+'PSUI Customer Gen'!K279</f>
        <v>1814.33</v>
      </c>
      <c r="L279" s="85">
        <f>'E+ PSUI Customer Load'!L279+'PSUI Customer Gen'!L279</f>
        <v>1862.18</v>
      </c>
      <c r="M279" s="85">
        <f>'E+ PSUI Customer Load'!M279+'PSUI Customer Gen'!M279</f>
        <v>1893.5</v>
      </c>
      <c r="N279" s="85">
        <f>'E+ PSUI Customer Load'!N279+'PSUI Customer Gen'!N279</f>
        <v>1862.6</v>
      </c>
      <c r="O279" s="85">
        <f>'E+ PSUI Customer Load'!O279+'PSUI Customer Gen'!O279</f>
        <v>1868.9</v>
      </c>
      <c r="P279" s="85">
        <f>'E+ PSUI Customer Load'!P279+'PSUI Customer Gen'!P279</f>
        <v>1870.86</v>
      </c>
      <c r="Q279" s="85">
        <f>'E+ PSUI Customer Load'!Q279+'PSUI Customer Gen'!Q279</f>
        <v>1891.3</v>
      </c>
      <c r="R279" s="85">
        <f>'E+ PSUI Customer Load'!R279+'PSUI Customer Gen'!R279</f>
        <v>1905.68</v>
      </c>
      <c r="S279" s="85">
        <f>'E+ PSUI Customer Load'!S279+'PSUI Customer Gen'!S279</f>
        <v>1827.7</v>
      </c>
      <c r="T279" s="85">
        <f>'E+ PSUI Customer Load'!T279+'PSUI Customer Gen'!T279</f>
        <v>1812.9</v>
      </c>
      <c r="U279" s="85">
        <f>'E+ PSUI Customer Load'!U279+'PSUI Customer Gen'!U279</f>
        <v>1769.56</v>
      </c>
      <c r="V279" s="85">
        <f>'E+ PSUI Customer Load'!V279+'PSUI Customer Gen'!V279</f>
        <v>1679.02</v>
      </c>
      <c r="W279" s="85">
        <f>'E+ PSUI Customer Load'!W279+'PSUI Customer Gen'!W279</f>
        <v>1664.15</v>
      </c>
      <c r="X279" s="85">
        <f>'E+ PSUI Customer Load'!X279+'PSUI Customer Gen'!X279</f>
        <v>1618.16</v>
      </c>
      <c r="Y279" s="85">
        <f>'E+ PSUI Customer Load'!Y279+'PSUI Customer Gen'!Y279</f>
        <v>1577.17</v>
      </c>
      <c r="Z279" s="85">
        <f>'E+ PSUI Customer Load'!Z279+'PSUI Customer Gen'!Z279</f>
        <v>1543.33</v>
      </c>
      <c r="AA279" s="93">
        <f t="shared" si="52"/>
        <v>1905.68</v>
      </c>
      <c r="AB279" s="84">
        <f t="shared" si="53"/>
        <v>2021</v>
      </c>
      <c r="AC279" s="83">
        <f t="shared" si="54"/>
        <v>8</v>
      </c>
      <c r="AD279" s="83" t="str">
        <f t="shared" si="55"/>
        <v/>
      </c>
      <c r="AE279" s="83" t="str">
        <f t="shared" si="56"/>
        <v/>
      </c>
      <c r="AF279" s="81">
        <f t="shared" si="57"/>
        <v>1905.68</v>
      </c>
      <c r="AG279" s="82" t="str">
        <f t="shared" si="58"/>
        <v>16:00</v>
      </c>
      <c r="AH279" s="81">
        <f t="shared" si="59"/>
        <v>41623.030000000006</v>
      </c>
      <c r="AI279" s="80" t="str">
        <f t="shared" si="60"/>
        <v/>
      </c>
      <c r="AJ279" s="80" t="str">
        <f t="shared" si="61"/>
        <v/>
      </c>
      <c r="AK279" s="80" t="str">
        <f t="shared" si="62"/>
        <v/>
      </c>
      <c r="AL279" s="79" t="str">
        <f t="shared" si="63"/>
        <v/>
      </c>
      <c r="AM279" s="78" t="str">
        <f t="shared" si="64"/>
        <v/>
      </c>
    </row>
    <row r="280" spans="2:39" ht="13.5" thickBot="1">
      <c r="B280" s="86">
        <v>44412</v>
      </c>
      <c r="C280" s="85">
        <f>'E+ PSUI Customer Load'!C280+'PSUI Customer Gen'!C280</f>
        <v>1521.42</v>
      </c>
      <c r="D280" s="85">
        <f>'E+ PSUI Customer Load'!D280+'PSUI Customer Gen'!D280</f>
        <v>1501.01</v>
      </c>
      <c r="E280" s="85">
        <f>'E+ PSUI Customer Load'!E280+'PSUI Customer Gen'!E280</f>
        <v>1520.19</v>
      </c>
      <c r="F280" s="85">
        <f>'E+ PSUI Customer Load'!F280+'PSUI Customer Gen'!F280</f>
        <v>1512</v>
      </c>
      <c r="G280" s="85">
        <f>'E+ PSUI Customer Load'!G280+'PSUI Customer Gen'!G280</f>
        <v>1504.3</v>
      </c>
      <c r="H280" s="85">
        <f>'E+ PSUI Customer Load'!H280+'PSUI Customer Gen'!H280</f>
        <v>1541.96</v>
      </c>
      <c r="I280" s="85">
        <f>'E+ PSUI Customer Load'!I280+'PSUI Customer Gen'!I280</f>
        <v>1439.73</v>
      </c>
      <c r="J280" s="85">
        <f>'E+ PSUI Customer Load'!J280+'PSUI Customer Gen'!J280</f>
        <v>1490.44</v>
      </c>
      <c r="K280" s="85">
        <f>'E+ PSUI Customer Load'!K280+'PSUI Customer Gen'!K280</f>
        <v>1841.28</v>
      </c>
      <c r="L280" s="85">
        <f>'E+ PSUI Customer Load'!L280+'PSUI Customer Gen'!L280</f>
        <v>1893.82</v>
      </c>
      <c r="M280" s="85">
        <f>'E+ PSUI Customer Load'!M280+'PSUI Customer Gen'!M280</f>
        <v>1927.94</v>
      </c>
      <c r="N280" s="85">
        <f>'E+ PSUI Customer Load'!N280+'PSUI Customer Gen'!N280</f>
        <v>1928.68</v>
      </c>
      <c r="O280" s="85">
        <f>'E+ PSUI Customer Load'!O280+'PSUI Customer Gen'!O280</f>
        <v>1921.33</v>
      </c>
      <c r="P280" s="85">
        <f>'E+ PSUI Customer Load'!P280+'PSUI Customer Gen'!P280</f>
        <v>1890.63</v>
      </c>
      <c r="Q280" s="85">
        <f>'E+ PSUI Customer Load'!Q280+'PSUI Customer Gen'!Q280</f>
        <v>1913.21</v>
      </c>
      <c r="R280" s="85">
        <f>'E+ PSUI Customer Load'!R280+'PSUI Customer Gen'!R280</f>
        <v>1889.76</v>
      </c>
      <c r="S280" s="85">
        <f>'E+ PSUI Customer Load'!S280+'PSUI Customer Gen'!S280</f>
        <v>1816.01</v>
      </c>
      <c r="T280" s="85">
        <f>'E+ PSUI Customer Load'!T280+'PSUI Customer Gen'!T280</f>
        <v>1751.89</v>
      </c>
      <c r="U280" s="85">
        <f>'E+ PSUI Customer Load'!U280+'PSUI Customer Gen'!U280</f>
        <v>1713.18</v>
      </c>
      <c r="V280" s="85">
        <f>'E+ PSUI Customer Load'!V280+'PSUI Customer Gen'!V280</f>
        <v>1652.35</v>
      </c>
      <c r="W280" s="85">
        <f>'E+ PSUI Customer Load'!W280+'PSUI Customer Gen'!W280</f>
        <v>1645.25</v>
      </c>
      <c r="X280" s="85">
        <f>'E+ PSUI Customer Load'!X280+'PSUI Customer Gen'!X280</f>
        <v>1638.21</v>
      </c>
      <c r="Y280" s="85">
        <f>'E+ PSUI Customer Load'!Y280+'PSUI Customer Gen'!Y280</f>
        <v>1580.15</v>
      </c>
      <c r="Z280" s="85">
        <f>'E+ PSUI Customer Load'!Z280+'PSUI Customer Gen'!Z280</f>
        <v>1543.71</v>
      </c>
      <c r="AA280" s="93">
        <f t="shared" si="52"/>
        <v>1928.68</v>
      </c>
      <c r="AB280" s="84">
        <f t="shared" si="53"/>
        <v>2021</v>
      </c>
      <c r="AC280" s="83">
        <f t="shared" si="54"/>
        <v>8</v>
      </c>
      <c r="AD280" s="83" t="str">
        <f t="shared" si="55"/>
        <v/>
      </c>
      <c r="AE280" s="83" t="str">
        <f t="shared" si="56"/>
        <v/>
      </c>
      <c r="AF280" s="81">
        <f t="shared" si="57"/>
        <v>1928.68</v>
      </c>
      <c r="AG280" s="82" t="str">
        <f t="shared" si="58"/>
        <v>12:00</v>
      </c>
      <c r="AH280" s="81">
        <f t="shared" si="59"/>
        <v>42507.13</v>
      </c>
      <c r="AI280" s="80" t="str">
        <f t="shared" si="60"/>
        <v/>
      </c>
      <c r="AJ280" s="80" t="str">
        <f t="shared" si="61"/>
        <v/>
      </c>
      <c r="AK280" s="80" t="str">
        <f t="shared" si="62"/>
        <v/>
      </c>
      <c r="AL280" s="79" t="str">
        <f t="shared" si="63"/>
        <v/>
      </c>
      <c r="AM280" s="78" t="str">
        <f t="shared" si="64"/>
        <v/>
      </c>
    </row>
    <row r="281" spans="2:39" ht="13.5" thickBot="1">
      <c r="B281" s="86">
        <v>44413</v>
      </c>
      <c r="C281" s="85">
        <f>'E+ PSUI Customer Load'!C281+'PSUI Customer Gen'!C281</f>
        <v>1494.05</v>
      </c>
      <c r="D281" s="85">
        <f>'E+ PSUI Customer Load'!D281+'PSUI Customer Gen'!D281</f>
        <v>1484.07</v>
      </c>
      <c r="E281" s="85">
        <f>'E+ PSUI Customer Load'!E281+'PSUI Customer Gen'!E281</f>
        <v>1491.46</v>
      </c>
      <c r="F281" s="85">
        <f>'E+ PSUI Customer Load'!F281+'PSUI Customer Gen'!F281</f>
        <v>1483.37</v>
      </c>
      <c r="G281" s="85">
        <f>'E+ PSUI Customer Load'!G281+'PSUI Customer Gen'!G281</f>
        <v>1469.69</v>
      </c>
      <c r="H281" s="85">
        <f>'E+ PSUI Customer Load'!H281+'PSUI Customer Gen'!H281</f>
        <v>1542.69</v>
      </c>
      <c r="I281" s="85">
        <f>'E+ PSUI Customer Load'!I281+'PSUI Customer Gen'!I281</f>
        <v>1657.64</v>
      </c>
      <c r="J281" s="85">
        <f>'E+ PSUI Customer Load'!J281+'PSUI Customer Gen'!J281</f>
        <v>1772.02</v>
      </c>
      <c r="K281" s="85">
        <f>'E+ PSUI Customer Load'!K281+'PSUI Customer Gen'!K281</f>
        <v>1876.11</v>
      </c>
      <c r="L281" s="85">
        <f>'E+ PSUI Customer Load'!L281+'PSUI Customer Gen'!L281</f>
        <v>1948.59</v>
      </c>
      <c r="M281" s="85">
        <f>'E+ PSUI Customer Load'!M281+'PSUI Customer Gen'!M281</f>
        <v>1988.35</v>
      </c>
      <c r="N281" s="85">
        <f>'E+ PSUI Customer Load'!N281+'PSUI Customer Gen'!N281</f>
        <v>1940.47</v>
      </c>
      <c r="O281" s="85">
        <f>'E+ PSUI Customer Load'!O281+'PSUI Customer Gen'!O281</f>
        <v>1947.26</v>
      </c>
      <c r="P281" s="85">
        <f>'E+ PSUI Customer Load'!P281+'PSUI Customer Gen'!P281</f>
        <v>1965.29</v>
      </c>
      <c r="Q281" s="85">
        <f>'E+ PSUI Customer Load'!Q281+'PSUI Customer Gen'!Q281</f>
        <v>1977.22</v>
      </c>
      <c r="R281" s="85">
        <f>'E+ PSUI Customer Load'!R281+'PSUI Customer Gen'!R281</f>
        <v>1947.89</v>
      </c>
      <c r="S281" s="85">
        <f>'E+ PSUI Customer Load'!S281+'PSUI Customer Gen'!S281</f>
        <v>1872.54</v>
      </c>
      <c r="T281" s="85">
        <f>'E+ PSUI Customer Load'!T281+'PSUI Customer Gen'!T281</f>
        <v>1809.33</v>
      </c>
      <c r="U281" s="85">
        <f>'E+ PSUI Customer Load'!U281+'PSUI Customer Gen'!U281</f>
        <v>1783.46</v>
      </c>
      <c r="V281" s="85">
        <f>'E+ PSUI Customer Load'!V281+'PSUI Customer Gen'!V281</f>
        <v>1716.68</v>
      </c>
      <c r="W281" s="85">
        <f>'E+ PSUI Customer Load'!W281+'PSUI Customer Gen'!W281</f>
        <v>1731.87</v>
      </c>
      <c r="X281" s="85">
        <f>'E+ PSUI Customer Load'!X281+'PSUI Customer Gen'!X281</f>
        <v>1680.88</v>
      </c>
      <c r="Y281" s="85">
        <f>'E+ PSUI Customer Load'!Y281+'PSUI Customer Gen'!Y281</f>
        <v>1624.1</v>
      </c>
      <c r="Z281" s="85">
        <f>'E+ PSUI Customer Load'!Z281+'PSUI Customer Gen'!Z281</f>
        <v>1604.12</v>
      </c>
      <c r="AA281" s="93">
        <f t="shared" si="52"/>
        <v>1988.35</v>
      </c>
      <c r="AB281" s="84">
        <f t="shared" si="53"/>
        <v>2021</v>
      </c>
      <c r="AC281" s="83">
        <f t="shared" si="54"/>
        <v>8</v>
      </c>
      <c r="AD281" s="83" t="str">
        <f t="shared" si="55"/>
        <v/>
      </c>
      <c r="AE281" s="83" t="str">
        <f t="shared" si="56"/>
        <v/>
      </c>
      <c r="AF281" s="81">
        <f t="shared" si="57"/>
        <v>1988.35</v>
      </c>
      <c r="AG281" s="82" t="str">
        <f t="shared" si="58"/>
        <v>11:00</v>
      </c>
      <c r="AH281" s="81">
        <f t="shared" si="59"/>
        <v>43797.5</v>
      </c>
      <c r="AI281" s="80" t="str">
        <f t="shared" si="60"/>
        <v/>
      </c>
      <c r="AJ281" s="80" t="str">
        <f t="shared" si="61"/>
        <v/>
      </c>
      <c r="AK281" s="80" t="str">
        <f t="shared" si="62"/>
        <v/>
      </c>
      <c r="AL281" s="79" t="str">
        <f t="shared" si="63"/>
        <v/>
      </c>
      <c r="AM281" s="78" t="str">
        <f t="shared" si="64"/>
        <v/>
      </c>
    </row>
    <row r="282" spans="2:39" ht="13.5" thickBot="1">
      <c r="B282" s="86">
        <v>44414</v>
      </c>
      <c r="C282" s="85">
        <f>'E+ PSUI Customer Load'!C282+'PSUI Customer Gen'!C282</f>
        <v>1585.15</v>
      </c>
      <c r="D282" s="85">
        <f>'E+ PSUI Customer Load'!D282+'PSUI Customer Gen'!D282</f>
        <v>1570.69</v>
      </c>
      <c r="E282" s="85">
        <f>'E+ PSUI Customer Load'!E282+'PSUI Customer Gen'!E282</f>
        <v>1555.02</v>
      </c>
      <c r="F282" s="85">
        <f>'E+ PSUI Customer Load'!F282+'PSUI Customer Gen'!F282</f>
        <v>1546.06</v>
      </c>
      <c r="G282" s="85">
        <f>'E+ PSUI Customer Load'!G282+'PSUI Customer Gen'!G282</f>
        <v>1567.16</v>
      </c>
      <c r="H282" s="85">
        <f>'E+ PSUI Customer Load'!H282+'PSUI Customer Gen'!H282</f>
        <v>1627.29</v>
      </c>
      <c r="I282" s="85">
        <f>'E+ PSUI Customer Load'!I282+'PSUI Customer Gen'!I282</f>
        <v>1785.42</v>
      </c>
      <c r="J282" s="85">
        <f>'E+ PSUI Customer Load'!J282+'PSUI Customer Gen'!J282</f>
        <v>1896.44</v>
      </c>
      <c r="K282" s="85">
        <f>'E+ PSUI Customer Load'!K282+'PSUI Customer Gen'!K282</f>
        <v>1930.29</v>
      </c>
      <c r="L282" s="85">
        <f>'E+ PSUI Customer Load'!L282+'PSUI Customer Gen'!L282</f>
        <v>1984.54</v>
      </c>
      <c r="M282" s="85">
        <f>'E+ PSUI Customer Load'!M282+'PSUI Customer Gen'!M282</f>
        <v>2041.17</v>
      </c>
      <c r="N282" s="85">
        <f>'E+ PSUI Customer Load'!N282+'PSUI Customer Gen'!N282</f>
        <v>2013.62</v>
      </c>
      <c r="O282" s="85">
        <f>'E+ PSUI Customer Load'!O282+'PSUI Customer Gen'!O282</f>
        <v>2017.09</v>
      </c>
      <c r="P282" s="85">
        <f>'E+ PSUI Customer Load'!P282+'PSUI Customer Gen'!P282</f>
        <v>2048.9</v>
      </c>
      <c r="Q282" s="85">
        <f>'E+ PSUI Customer Load'!Q282+'PSUI Customer Gen'!Q282</f>
        <v>2055.7199999999998</v>
      </c>
      <c r="R282" s="85">
        <f>'E+ PSUI Customer Load'!R282+'PSUI Customer Gen'!R282</f>
        <v>2004.77</v>
      </c>
      <c r="S282" s="85">
        <f>'E+ PSUI Customer Load'!S282+'PSUI Customer Gen'!S282</f>
        <v>1921.54</v>
      </c>
      <c r="T282" s="85">
        <f>'E+ PSUI Customer Load'!T282+'PSUI Customer Gen'!T282</f>
        <v>1876.1</v>
      </c>
      <c r="U282" s="85">
        <f>'E+ PSUI Customer Load'!U282+'PSUI Customer Gen'!U282</f>
        <v>1820.42</v>
      </c>
      <c r="V282" s="85">
        <f>'E+ PSUI Customer Load'!V282+'PSUI Customer Gen'!V282</f>
        <v>1756.96</v>
      </c>
      <c r="W282" s="85">
        <f>'E+ PSUI Customer Load'!W282+'PSUI Customer Gen'!W282</f>
        <v>1752.98</v>
      </c>
      <c r="X282" s="85">
        <f>'E+ PSUI Customer Load'!X282+'PSUI Customer Gen'!X282</f>
        <v>1709.61</v>
      </c>
      <c r="Y282" s="85">
        <f>'E+ PSUI Customer Load'!Y282+'PSUI Customer Gen'!Y282</f>
        <v>1666.6</v>
      </c>
      <c r="Z282" s="85">
        <f>'E+ PSUI Customer Load'!Z282+'PSUI Customer Gen'!Z282</f>
        <v>1647.87</v>
      </c>
      <c r="AA282" s="93">
        <f t="shared" si="52"/>
        <v>2055.7199999999998</v>
      </c>
      <c r="AB282" s="84">
        <f t="shared" si="53"/>
        <v>2021</v>
      </c>
      <c r="AC282" s="83">
        <f t="shared" si="54"/>
        <v>8</v>
      </c>
      <c r="AD282" s="83" t="str">
        <f t="shared" si="55"/>
        <v/>
      </c>
      <c r="AE282" s="83" t="str">
        <f t="shared" si="56"/>
        <v/>
      </c>
      <c r="AF282" s="81">
        <f t="shared" si="57"/>
        <v>2055.7199999999998</v>
      </c>
      <c r="AG282" s="82" t="str">
        <f t="shared" si="58"/>
        <v>15:00</v>
      </c>
      <c r="AH282" s="81">
        <f t="shared" si="59"/>
        <v>45437.130000000012</v>
      </c>
      <c r="AI282" s="80" t="str">
        <f t="shared" si="60"/>
        <v/>
      </c>
      <c r="AJ282" s="80" t="str">
        <f t="shared" si="61"/>
        <v/>
      </c>
      <c r="AK282" s="80" t="str">
        <f t="shared" si="62"/>
        <v/>
      </c>
      <c r="AL282" s="79" t="str">
        <f t="shared" si="63"/>
        <v/>
      </c>
      <c r="AM282" s="78" t="str">
        <f t="shared" si="64"/>
        <v/>
      </c>
    </row>
    <row r="283" spans="2:39" ht="13.5" thickBot="1">
      <c r="B283" s="86">
        <v>44415</v>
      </c>
      <c r="C283" s="85">
        <f>'E+ PSUI Customer Load'!C283+'PSUI Customer Gen'!C283</f>
        <v>1631</v>
      </c>
      <c r="D283" s="85">
        <f>'E+ PSUI Customer Load'!D283+'PSUI Customer Gen'!D283</f>
        <v>1640.42</v>
      </c>
      <c r="E283" s="85">
        <f>'E+ PSUI Customer Load'!E283+'PSUI Customer Gen'!E283</f>
        <v>1639.89</v>
      </c>
      <c r="F283" s="85">
        <f>'E+ PSUI Customer Load'!F283+'PSUI Customer Gen'!F283</f>
        <v>1610.77</v>
      </c>
      <c r="G283" s="85">
        <f>'E+ PSUI Customer Load'!G283+'PSUI Customer Gen'!G283</f>
        <v>1629.64</v>
      </c>
      <c r="H283" s="85">
        <f>'E+ PSUI Customer Load'!H283+'PSUI Customer Gen'!H283</f>
        <v>1688.51</v>
      </c>
      <c r="I283" s="85">
        <f>'E+ PSUI Customer Load'!I283+'PSUI Customer Gen'!I283</f>
        <v>1746.22</v>
      </c>
      <c r="J283" s="85">
        <f>'E+ PSUI Customer Load'!J283+'PSUI Customer Gen'!J283</f>
        <v>1784.48</v>
      </c>
      <c r="K283" s="85">
        <f>'E+ PSUI Customer Load'!K283+'PSUI Customer Gen'!K283</f>
        <v>1798.76</v>
      </c>
      <c r="L283" s="85">
        <f>'E+ PSUI Customer Load'!L283+'PSUI Customer Gen'!L283</f>
        <v>1860</v>
      </c>
      <c r="M283" s="85">
        <f>'E+ PSUI Customer Load'!M283+'PSUI Customer Gen'!M283</f>
        <v>1912.12</v>
      </c>
      <c r="N283" s="85">
        <f>'E+ PSUI Customer Load'!N283+'PSUI Customer Gen'!N283</f>
        <v>1923.22</v>
      </c>
      <c r="O283" s="85">
        <f>'E+ PSUI Customer Load'!O283+'PSUI Customer Gen'!O283</f>
        <v>1907.71</v>
      </c>
      <c r="P283" s="85">
        <f>'E+ PSUI Customer Load'!P283+'PSUI Customer Gen'!P283</f>
        <v>1866.34</v>
      </c>
      <c r="Q283" s="85">
        <f>'E+ PSUI Customer Load'!Q283+'PSUI Customer Gen'!Q283</f>
        <v>1876.42</v>
      </c>
      <c r="R283" s="85">
        <f>'E+ PSUI Customer Load'!R283+'PSUI Customer Gen'!R283</f>
        <v>1877.4</v>
      </c>
      <c r="S283" s="85">
        <f>'E+ PSUI Customer Load'!S283+'PSUI Customer Gen'!S283</f>
        <v>1846.04</v>
      </c>
      <c r="T283" s="85">
        <f>'E+ PSUI Customer Load'!T283+'PSUI Customer Gen'!T283</f>
        <v>1843.66</v>
      </c>
      <c r="U283" s="85">
        <f>'E+ PSUI Customer Load'!U283+'PSUI Customer Gen'!U283</f>
        <v>1804.15</v>
      </c>
      <c r="V283" s="85">
        <f>'E+ PSUI Customer Load'!V283+'PSUI Customer Gen'!V283</f>
        <v>1746.05</v>
      </c>
      <c r="W283" s="85">
        <f>'E+ PSUI Customer Load'!W283+'PSUI Customer Gen'!W283</f>
        <v>1765.79</v>
      </c>
      <c r="X283" s="85">
        <f>'E+ PSUI Customer Load'!X283+'PSUI Customer Gen'!X283</f>
        <v>1749.72</v>
      </c>
      <c r="Y283" s="85">
        <f>'E+ PSUI Customer Load'!Y283+'PSUI Customer Gen'!Y283</f>
        <v>1713.5</v>
      </c>
      <c r="Z283" s="85">
        <f>'E+ PSUI Customer Load'!Z283+'PSUI Customer Gen'!Z283</f>
        <v>1701.11</v>
      </c>
      <c r="AA283" s="93">
        <f t="shared" si="52"/>
        <v>1923.22</v>
      </c>
      <c r="AB283" s="84">
        <f t="shared" si="53"/>
        <v>2021</v>
      </c>
      <c r="AC283" s="83">
        <f t="shared" si="54"/>
        <v>8</v>
      </c>
      <c r="AD283" s="83" t="str">
        <f t="shared" si="55"/>
        <v/>
      </c>
      <c r="AE283" s="83" t="str">
        <f t="shared" si="56"/>
        <v/>
      </c>
      <c r="AF283" s="81">
        <f t="shared" si="57"/>
        <v>1923.22</v>
      </c>
      <c r="AG283" s="82" t="str">
        <f t="shared" si="58"/>
        <v>12:00</v>
      </c>
      <c r="AH283" s="81">
        <f t="shared" si="59"/>
        <v>44486.140000000007</v>
      </c>
      <c r="AI283" s="80" t="str">
        <f t="shared" si="60"/>
        <v/>
      </c>
      <c r="AJ283" s="80" t="str">
        <f t="shared" si="61"/>
        <v/>
      </c>
      <c r="AK283" s="80" t="str">
        <f t="shared" si="62"/>
        <v/>
      </c>
      <c r="AL283" s="79" t="str">
        <f t="shared" si="63"/>
        <v/>
      </c>
      <c r="AM283" s="78" t="str">
        <f t="shared" si="64"/>
        <v/>
      </c>
    </row>
    <row r="284" spans="2:39" ht="13.5" thickBot="1">
      <c r="B284" s="86">
        <v>44416</v>
      </c>
      <c r="C284" s="85">
        <f>'E+ PSUI Customer Load'!C284+'PSUI Customer Gen'!C284</f>
        <v>1679.62</v>
      </c>
      <c r="D284" s="85">
        <f>'E+ PSUI Customer Load'!D284+'PSUI Customer Gen'!D284</f>
        <v>1666.53</v>
      </c>
      <c r="E284" s="85">
        <f>'E+ PSUI Customer Load'!E284+'PSUI Customer Gen'!E284</f>
        <v>1655.99</v>
      </c>
      <c r="F284" s="85">
        <f>'E+ PSUI Customer Load'!F284+'PSUI Customer Gen'!F284</f>
        <v>1694.14</v>
      </c>
      <c r="G284" s="85">
        <f>'E+ PSUI Customer Load'!G284+'PSUI Customer Gen'!G284</f>
        <v>1677.17</v>
      </c>
      <c r="H284" s="85">
        <f>'E+ PSUI Customer Load'!H284+'PSUI Customer Gen'!H284</f>
        <v>1687.56</v>
      </c>
      <c r="I284" s="85">
        <f>'E+ PSUI Customer Load'!I284+'PSUI Customer Gen'!I284</f>
        <v>1783.04</v>
      </c>
      <c r="J284" s="85">
        <f>'E+ PSUI Customer Load'!J284+'PSUI Customer Gen'!J284</f>
        <v>1818.81</v>
      </c>
      <c r="K284" s="85">
        <f>'E+ PSUI Customer Load'!K284+'PSUI Customer Gen'!K284</f>
        <v>1853.25</v>
      </c>
      <c r="L284" s="85">
        <f>'E+ PSUI Customer Load'!L284+'PSUI Customer Gen'!L284</f>
        <v>1911.63</v>
      </c>
      <c r="M284" s="85">
        <f>'E+ PSUI Customer Load'!M284+'PSUI Customer Gen'!M284</f>
        <v>1937.71</v>
      </c>
      <c r="N284" s="85">
        <f>'E+ PSUI Customer Load'!N284+'PSUI Customer Gen'!N284</f>
        <v>1913.17</v>
      </c>
      <c r="O284" s="85">
        <f>'E+ PSUI Customer Load'!O284+'PSUI Customer Gen'!O284</f>
        <v>1939.39</v>
      </c>
      <c r="P284" s="85">
        <f>'E+ PSUI Customer Load'!P284+'PSUI Customer Gen'!P284</f>
        <v>1928.6</v>
      </c>
      <c r="Q284" s="85">
        <f>'E+ PSUI Customer Load'!Q284+'PSUI Customer Gen'!Q284</f>
        <v>1922.66</v>
      </c>
      <c r="R284" s="85">
        <f>'E+ PSUI Customer Load'!R284+'PSUI Customer Gen'!R284</f>
        <v>1915.94</v>
      </c>
      <c r="S284" s="85">
        <f>'E+ PSUI Customer Load'!S284+'PSUI Customer Gen'!S284</f>
        <v>1871.07</v>
      </c>
      <c r="T284" s="85">
        <f>'E+ PSUI Customer Load'!T284+'PSUI Customer Gen'!T284</f>
        <v>1878.28</v>
      </c>
      <c r="U284" s="85">
        <f>'E+ PSUI Customer Load'!U284+'PSUI Customer Gen'!U284</f>
        <v>1862.45</v>
      </c>
      <c r="V284" s="85">
        <f>'E+ PSUI Customer Load'!V284+'PSUI Customer Gen'!V284</f>
        <v>1824.9</v>
      </c>
      <c r="W284" s="85">
        <f>'E+ PSUI Customer Load'!W284+'PSUI Customer Gen'!W284</f>
        <v>1741.04</v>
      </c>
      <c r="X284" s="85">
        <f>'E+ PSUI Customer Load'!X284+'PSUI Customer Gen'!X284</f>
        <v>1719.27</v>
      </c>
      <c r="Y284" s="85">
        <f>'E+ PSUI Customer Load'!Y284+'PSUI Customer Gen'!Y284</f>
        <v>1700.48</v>
      </c>
      <c r="Z284" s="85">
        <f>'E+ PSUI Customer Load'!Z284+'PSUI Customer Gen'!Z284</f>
        <v>1675.03</v>
      </c>
      <c r="AA284" s="93">
        <f t="shared" si="52"/>
        <v>1939.39</v>
      </c>
      <c r="AB284" s="84">
        <f t="shared" si="53"/>
        <v>2021</v>
      </c>
      <c r="AC284" s="83">
        <f t="shared" si="54"/>
        <v>8</v>
      </c>
      <c r="AD284" s="83" t="str">
        <f t="shared" si="55"/>
        <v/>
      </c>
      <c r="AE284" s="83" t="str">
        <f t="shared" si="56"/>
        <v/>
      </c>
      <c r="AF284" s="81">
        <f t="shared" si="57"/>
        <v>1939.39</v>
      </c>
      <c r="AG284" s="82" t="str">
        <f t="shared" si="58"/>
        <v>13:00</v>
      </c>
      <c r="AH284" s="81">
        <f t="shared" si="59"/>
        <v>45197.119999999988</v>
      </c>
      <c r="AI284" s="80" t="str">
        <f t="shared" si="60"/>
        <v/>
      </c>
      <c r="AJ284" s="80" t="str">
        <f t="shared" si="61"/>
        <v/>
      </c>
      <c r="AK284" s="80" t="str">
        <f t="shared" si="62"/>
        <v/>
      </c>
      <c r="AL284" s="79" t="str">
        <f t="shared" si="63"/>
        <v/>
      </c>
      <c r="AM284" s="78" t="str">
        <f t="shared" si="64"/>
        <v/>
      </c>
    </row>
    <row r="285" spans="2:39" ht="13.5" thickBot="1">
      <c r="B285" s="86">
        <v>44417</v>
      </c>
      <c r="C285" s="85">
        <f>'E+ PSUI Customer Load'!C285+'PSUI Customer Gen'!C285</f>
        <v>1686.48</v>
      </c>
      <c r="D285" s="85">
        <f>'E+ PSUI Customer Load'!D285+'PSUI Customer Gen'!D285</f>
        <v>1702.68</v>
      </c>
      <c r="E285" s="85">
        <f>'E+ PSUI Customer Load'!E285+'PSUI Customer Gen'!E285</f>
        <v>1705.97</v>
      </c>
      <c r="F285" s="85">
        <f>'E+ PSUI Customer Load'!F285+'PSUI Customer Gen'!F285</f>
        <v>1736.24</v>
      </c>
      <c r="G285" s="85">
        <f>'E+ PSUI Customer Load'!G285+'PSUI Customer Gen'!G285</f>
        <v>1716.75</v>
      </c>
      <c r="H285" s="85">
        <f>'E+ PSUI Customer Load'!H285+'PSUI Customer Gen'!H285</f>
        <v>1779.5</v>
      </c>
      <c r="I285" s="85">
        <f>'E+ PSUI Customer Load'!I285+'PSUI Customer Gen'!I285</f>
        <v>1913.73</v>
      </c>
      <c r="J285" s="85">
        <f>'E+ PSUI Customer Load'!J285+'PSUI Customer Gen'!J285</f>
        <v>2017.09</v>
      </c>
      <c r="K285" s="85">
        <f>'E+ PSUI Customer Load'!K285+'PSUI Customer Gen'!K285</f>
        <v>2134.86</v>
      </c>
      <c r="L285" s="85">
        <f>'E+ PSUI Customer Load'!L285+'PSUI Customer Gen'!L285</f>
        <v>2215.88</v>
      </c>
      <c r="M285" s="85">
        <f>'E+ PSUI Customer Load'!M285+'PSUI Customer Gen'!M285</f>
        <v>2326.69</v>
      </c>
      <c r="N285" s="85">
        <f>'E+ PSUI Customer Load'!N285+'PSUI Customer Gen'!N285</f>
        <v>2398.59</v>
      </c>
      <c r="O285" s="85">
        <f>'E+ PSUI Customer Load'!O285+'PSUI Customer Gen'!O285</f>
        <v>2396.14</v>
      </c>
      <c r="P285" s="85">
        <f>'E+ PSUI Customer Load'!P285+'PSUI Customer Gen'!P285</f>
        <v>2385.7800000000002</v>
      </c>
      <c r="Q285" s="85">
        <f>'E+ PSUI Customer Load'!Q285+'PSUI Customer Gen'!Q285</f>
        <v>2374.2600000000002</v>
      </c>
      <c r="R285" s="85">
        <f>'E+ PSUI Customer Load'!R285+'PSUI Customer Gen'!R285</f>
        <v>2315.92</v>
      </c>
      <c r="S285" s="85">
        <f>'E+ PSUI Customer Load'!S285+'PSUI Customer Gen'!S285</f>
        <v>2225.13</v>
      </c>
      <c r="T285" s="85">
        <f>'E+ PSUI Customer Load'!T285+'PSUI Customer Gen'!T285</f>
        <v>2150.8200000000002</v>
      </c>
      <c r="U285" s="85">
        <f>'E+ PSUI Customer Load'!U285+'PSUI Customer Gen'!U285</f>
        <v>2128.39</v>
      </c>
      <c r="V285" s="85">
        <f>'E+ PSUI Customer Load'!V285+'PSUI Customer Gen'!V285</f>
        <v>2086.35</v>
      </c>
      <c r="W285" s="85">
        <f>'E+ PSUI Customer Load'!W285+'PSUI Customer Gen'!W285</f>
        <v>2081.6999999999998</v>
      </c>
      <c r="X285" s="85">
        <f>'E+ PSUI Customer Load'!X285+'PSUI Customer Gen'!X285</f>
        <v>2049.6</v>
      </c>
      <c r="Y285" s="85">
        <f>'E+ PSUI Customer Load'!Y285+'PSUI Customer Gen'!Y285</f>
        <v>2020.1</v>
      </c>
      <c r="Z285" s="85">
        <f>'E+ PSUI Customer Load'!Z285+'PSUI Customer Gen'!Z285</f>
        <v>1983.14</v>
      </c>
      <c r="AA285" s="93">
        <f t="shared" si="52"/>
        <v>2398.59</v>
      </c>
      <c r="AB285" s="84">
        <f t="shared" si="53"/>
        <v>2021</v>
      </c>
      <c r="AC285" s="83">
        <f t="shared" si="54"/>
        <v>8</v>
      </c>
      <c r="AD285" s="83" t="str">
        <f t="shared" si="55"/>
        <v/>
      </c>
      <c r="AE285" s="83" t="str">
        <f t="shared" si="56"/>
        <v/>
      </c>
      <c r="AF285" s="81">
        <f t="shared" si="57"/>
        <v>2398.59</v>
      </c>
      <c r="AG285" s="82" t="str">
        <f t="shared" si="58"/>
        <v>12:00</v>
      </c>
      <c r="AH285" s="81">
        <f t="shared" si="59"/>
        <v>51930.37999999999</v>
      </c>
      <c r="AI285" s="80" t="str">
        <f t="shared" si="60"/>
        <v/>
      </c>
      <c r="AJ285" s="80" t="str">
        <f t="shared" si="61"/>
        <v/>
      </c>
      <c r="AK285" s="80" t="str">
        <f t="shared" si="62"/>
        <v/>
      </c>
      <c r="AL285" s="79" t="str">
        <f t="shared" si="63"/>
        <v/>
      </c>
      <c r="AM285" s="78" t="str">
        <f t="shared" si="64"/>
        <v/>
      </c>
    </row>
    <row r="286" spans="2:39" ht="13.5" thickBot="1">
      <c r="B286" s="86">
        <v>44418</v>
      </c>
      <c r="C286" s="85">
        <f>'E+ PSUI Customer Load'!C286+'PSUI Customer Gen'!C286</f>
        <v>1977.64</v>
      </c>
      <c r="D286" s="85">
        <f>'E+ PSUI Customer Load'!D286+'PSUI Customer Gen'!D286</f>
        <v>1970.5</v>
      </c>
      <c r="E286" s="85">
        <f>'E+ PSUI Customer Load'!E286+'PSUI Customer Gen'!E286</f>
        <v>1958.6</v>
      </c>
      <c r="F286" s="85">
        <f>'E+ PSUI Customer Load'!F286+'PSUI Customer Gen'!F286</f>
        <v>1956.5</v>
      </c>
      <c r="G286" s="85">
        <f>'E+ PSUI Customer Load'!G286+'PSUI Customer Gen'!G286</f>
        <v>1964.03</v>
      </c>
      <c r="H286" s="85">
        <f>'E+ PSUI Customer Load'!H286+'PSUI Customer Gen'!H286</f>
        <v>2073.2600000000002</v>
      </c>
      <c r="I286" s="85">
        <f>'E+ PSUI Customer Load'!I286+'PSUI Customer Gen'!I286</f>
        <v>2185.96</v>
      </c>
      <c r="J286" s="85">
        <f>'E+ PSUI Customer Load'!J286+'PSUI Customer Gen'!J286</f>
        <v>2259.2199999999998</v>
      </c>
      <c r="K286" s="85">
        <f>'E+ PSUI Customer Load'!K286+'PSUI Customer Gen'!K286</f>
        <v>2273.25</v>
      </c>
      <c r="L286" s="85">
        <f>'E+ PSUI Customer Load'!L286+'PSUI Customer Gen'!L286</f>
        <v>2276.19</v>
      </c>
      <c r="M286" s="85">
        <f>'E+ PSUI Customer Load'!M286+'PSUI Customer Gen'!M286</f>
        <v>2324.14</v>
      </c>
      <c r="N286" s="85">
        <f>'E+ PSUI Customer Load'!N286+'PSUI Customer Gen'!N286</f>
        <v>2309.27</v>
      </c>
      <c r="O286" s="85">
        <f>'E+ PSUI Customer Load'!O286+'PSUI Customer Gen'!O286</f>
        <v>2305.77</v>
      </c>
      <c r="P286" s="85">
        <f>'E+ PSUI Customer Load'!P286+'PSUI Customer Gen'!P286</f>
        <v>2356.69</v>
      </c>
      <c r="Q286" s="85">
        <f>'E+ PSUI Customer Load'!Q286+'PSUI Customer Gen'!Q286</f>
        <v>2384.2399999999998</v>
      </c>
      <c r="R286" s="85">
        <f>'E+ PSUI Customer Load'!R286+'PSUI Customer Gen'!R286</f>
        <v>2363.13</v>
      </c>
      <c r="S286" s="85">
        <f>'E+ PSUI Customer Load'!S286+'PSUI Customer Gen'!S286</f>
        <v>2297.19</v>
      </c>
      <c r="T286" s="85">
        <f>'E+ PSUI Customer Load'!T286+'PSUI Customer Gen'!T286</f>
        <v>2213.37</v>
      </c>
      <c r="U286" s="85">
        <f>'E+ PSUI Customer Load'!U286+'PSUI Customer Gen'!U286</f>
        <v>2137.94</v>
      </c>
      <c r="V286" s="85">
        <f>'E+ PSUI Customer Load'!V286+'PSUI Customer Gen'!V286</f>
        <v>2050.9299999999998</v>
      </c>
      <c r="W286" s="85">
        <f>'E+ PSUI Customer Load'!W286+'PSUI Customer Gen'!W286</f>
        <v>2046.31</v>
      </c>
      <c r="X286" s="85">
        <f>'E+ PSUI Customer Load'!X286+'PSUI Customer Gen'!X286</f>
        <v>1997.66</v>
      </c>
      <c r="Y286" s="85">
        <f>'E+ PSUI Customer Load'!Y286+'PSUI Customer Gen'!Y286</f>
        <v>1945.96</v>
      </c>
      <c r="Z286" s="85">
        <f>'E+ PSUI Customer Load'!Z286+'PSUI Customer Gen'!Z286</f>
        <v>1924.27</v>
      </c>
      <c r="AA286" s="93">
        <f t="shared" si="52"/>
        <v>2384.2399999999998</v>
      </c>
      <c r="AB286" s="84">
        <f t="shared" si="53"/>
        <v>2021</v>
      </c>
      <c r="AC286" s="83">
        <f t="shared" si="54"/>
        <v>8</v>
      </c>
      <c r="AD286" s="83" t="str">
        <f t="shared" si="55"/>
        <v/>
      </c>
      <c r="AE286" s="83" t="str">
        <f t="shared" si="56"/>
        <v/>
      </c>
      <c r="AF286" s="81">
        <f t="shared" si="57"/>
        <v>2384.2399999999998</v>
      </c>
      <c r="AG286" s="82" t="str">
        <f t="shared" si="58"/>
        <v>15:00</v>
      </c>
      <c r="AH286" s="81">
        <f t="shared" si="59"/>
        <v>53936.259999999995</v>
      </c>
      <c r="AI286" s="80" t="str">
        <f t="shared" si="60"/>
        <v/>
      </c>
      <c r="AJ286" s="80" t="str">
        <f t="shared" si="61"/>
        <v/>
      </c>
      <c r="AK286" s="80" t="str">
        <f t="shared" si="62"/>
        <v/>
      </c>
      <c r="AL286" s="79" t="str">
        <f t="shared" si="63"/>
        <v/>
      </c>
      <c r="AM286" s="78" t="str">
        <f t="shared" si="64"/>
        <v/>
      </c>
    </row>
    <row r="287" spans="2:39" ht="13.5" thickBot="1">
      <c r="B287" s="86">
        <v>44419</v>
      </c>
      <c r="C287" s="85">
        <f>'E+ PSUI Customer Load'!C287+'PSUI Customer Gen'!C287</f>
        <v>1911.24</v>
      </c>
      <c r="D287" s="85">
        <f>'E+ PSUI Customer Load'!D287+'PSUI Customer Gen'!D287</f>
        <v>1947.82</v>
      </c>
      <c r="E287" s="85">
        <f>'E+ PSUI Customer Load'!E287+'PSUI Customer Gen'!E287</f>
        <v>2019.85</v>
      </c>
      <c r="F287" s="85">
        <f>'E+ PSUI Customer Load'!F287+'PSUI Customer Gen'!F287</f>
        <v>2039.24</v>
      </c>
      <c r="G287" s="85">
        <f>'E+ PSUI Customer Load'!G287+'PSUI Customer Gen'!G287</f>
        <v>1948.28</v>
      </c>
      <c r="H287" s="85">
        <f>'E+ PSUI Customer Load'!H287+'PSUI Customer Gen'!H287</f>
        <v>2033.26</v>
      </c>
      <c r="I287" s="85">
        <f>'E+ PSUI Customer Load'!I287+'PSUI Customer Gen'!I287</f>
        <v>2161.14</v>
      </c>
      <c r="J287" s="85">
        <f>'E+ PSUI Customer Load'!J287+'PSUI Customer Gen'!J287</f>
        <v>2203.5</v>
      </c>
      <c r="K287" s="85">
        <f>'E+ PSUI Customer Load'!K287+'PSUI Customer Gen'!K287</f>
        <v>2250.2199999999998</v>
      </c>
      <c r="L287" s="85">
        <f>'E+ PSUI Customer Load'!L287+'PSUI Customer Gen'!L287</f>
        <v>2362.96</v>
      </c>
      <c r="M287" s="85">
        <f>'E+ PSUI Customer Load'!M287+'PSUI Customer Gen'!M287</f>
        <v>2393.02</v>
      </c>
      <c r="N287" s="85">
        <f>'E+ PSUI Customer Load'!N287+'PSUI Customer Gen'!N287</f>
        <v>2371.92</v>
      </c>
      <c r="O287" s="85">
        <f>'E+ PSUI Customer Load'!O287+'PSUI Customer Gen'!O287</f>
        <v>2405.2399999999998</v>
      </c>
      <c r="P287" s="85">
        <f>'E+ PSUI Customer Load'!P287+'PSUI Customer Gen'!P287</f>
        <v>2426.87</v>
      </c>
      <c r="Q287" s="85">
        <f>'E+ PSUI Customer Load'!Q287+'PSUI Customer Gen'!Q287</f>
        <v>2454.59</v>
      </c>
      <c r="R287" s="85">
        <f>'E+ PSUI Customer Load'!R287+'PSUI Customer Gen'!R287</f>
        <v>2412.17</v>
      </c>
      <c r="S287" s="85">
        <f>'E+ PSUI Customer Load'!S287+'PSUI Customer Gen'!S287</f>
        <v>2265.44</v>
      </c>
      <c r="T287" s="85">
        <f>'E+ PSUI Customer Load'!T287+'PSUI Customer Gen'!T287</f>
        <v>2114.77</v>
      </c>
      <c r="U287" s="85">
        <f>'E+ PSUI Customer Load'!U287+'PSUI Customer Gen'!U287</f>
        <v>2079.7399999999998</v>
      </c>
      <c r="V287" s="85">
        <f>'E+ PSUI Customer Load'!V287+'PSUI Customer Gen'!V287</f>
        <v>2018.63</v>
      </c>
      <c r="W287" s="85">
        <f>'E+ PSUI Customer Load'!W287+'PSUI Customer Gen'!W287</f>
        <v>1967.46</v>
      </c>
      <c r="X287" s="85">
        <f>'E+ PSUI Customer Load'!X287+'PSUI Customer Gen'!X287</f>
        <v>1929.48</v>
      </c>
      <c r="Y287" s="85">
        <f>'E+ PSUI Customer Load'!Y287+'PSUI Customer Gen'!Y287</f>
        <v>1880.59</v>
      </c>
      <c r="Z287" s="85">
        <f>'E+ PSUI Customer Load'!Z287+'PSUI Customer Gen'!Z287</f>
        <v>1877.16</v>
      </c>
      <c r="AA287" s="93">
        <f t="shared" si="52"/>
        <v>2454.59</v>
      </c>
      <c r="AB287" s="84">
        <f t="shared" si="53"/>
        <v>2021</v>
      </c>
      <c r="AC287" s="83">
        <f t="shared" si="54"/>
        <v>8</v>
      </c>
      <c r="AD287" s="83" t="str">
        <f t="shared" si="55"/>
        <v/>
      </c>
      <c r="AE287" s="83" t="str">
        <f t="shared" si="56"/>
        <v/>
      </c>
      <c r="AF287" s="81">
        <f t="shared" si="57"/>
        <v>2454.59</v>
      </c>
      <c r="AG287" s="82" t="str">
        <f t="shared" si="58"/>
        <v>15:00</v>
      </c>
      <c r="AH287" s="81">
        <f t="shared" si="59"/>
        <v>53929.179999999993</v>
      </c>
      <c r="AI287" s="80" t="str">
        <f t="shared" si="60"/>
        <v/>
      </c>
      <c r="AJ287" s="80" t="str">
        <f t="shared" si="61"/>
        <v/>
      </c>
      <c r="AK287" s="80" t="str">
        <f t="shared" si="62"/>
        <v/>
      </c>
      <c r="AL287" s="79" t="str">
        <f t="shared" si="63"/>
        <v/>
      </c>
      <c r="AM287" s="78" t="str">
        <f t="shared" si="64"/>
        <v/>
      </c>
    </row>
    <row r="288" spans="2:39" ht="13.5" thickBot="1">
      <c r="B288" s="86">
        <v>44420</v>
      </c>
      <c r="C288" s="85">
        <f>'E+ PSUI Customer Load'!C288+'PSUI Customer Gen'!C288</f>
        <v>1873.37</v>
      </c>
      <c r="D288" s="85">
        <f>'E+ PSUI Customer Load'!D288+'PSUI Customer Gen'!D288</f>
        <v>1879.99</v>
      </c>
      <c r="E288" s="85">
        <f>'E+ PSUI Customer Load'!E288+'PSUI Customer Gen'!E288</f>
        <v>1927.38</v>
      </c>
      <c r="F288" s="85">
        <f>'E+ PSUI Customer Load'!F288+'PSUI Customer Gen'!F288</f>
        <v>1966.48</v>
      </c>
      <c r="G288" s="85">
        <f>'E+ PSUI Customer Load'!G288+'PSUI Customer Gen'!G288</f>
        <v>1926.26</v>
      </c>
      <c r="H288" s="85">
        <f>'E+ PSUI Customer Load'!H288+'PSUI Customer Gen'!H288</f>
        <v>1974.04</v>
      </c>
      <c r="I288" s="85">
        <f>'E+ PSUI Customer Load'!I288+'PSUI Customer Gen'!I288</f>
        <v>2073.58</v>
      </c>
      <c r="J288" s="85">
        <f>'E+ PSUI Customer Load'!J288+'PSUI Customer Gen'!J288</f>
        <v>2087.0500000000002</v>
      </c>
      <c r="K288" s="85">
        <f>'E+ PSUI Customer Load'!K288+'PSUI Customer Gen'!K288</f>
        <v>2103.64</v>
      </c>
      <c r="L288" s="85">
        <f>'E+ PSUI Customer Load'!L288+'PSUI Customer Gen'!L288</f>
        <v>2191.21</v>
      </c>
      <c r="M288" s="85">
        <f>'E+ PSUI Customer Load'!M288+'PSUI Customer Gen'!M288</f>
        <v>2225.62</v>
      </c>
      <c r="N288" s="85">
        <f>'E+ PSUI Customer Load'!N288+'PSUI Customer Gen'!N288</f>
        <v>2200.4499999999998</v>
      </c>
      <c r="O288" s="85">
        <f>'E+ PSUI Customer Load'!O288+'PSUI Customer Gen'!O288</f>
        <v>2202.34</v>
      </c>
      <c r="P288" s="85">
        <f>'E+ PSUI Customer Load'!P288+'PSUI Customer Gen'!P288</f>
        <v>2227.61</v>
      </c>
      <c r="Q288" s="85">
        <f>'E+ PSUI Customer Load'!Q288+'PSUI Customer Gen'!Q288</f>
        <v>2249.52</v>
      </c>
      <c r="R288" s="85">
        <f>'E+ PSUI Customer Load'!R288+'PSUI Customer Gen'!R288</f>
        <v>2208.4699999999998</v>
      </c>
      <c r="S288" s="85">
        <f>'E+ PSUI Customer Load'!S288+'PSUI Customer Gen'!S288</f>
        <v>2107.0300000000002</v>
      </c>
      <c r="T288" s="85">
        <f>'E+ PSUI Customer Load'!T288+'PSUI Customer Gen'!T288</f>
        <v>2035.92</v>
      </c>
      <c r="U288" s="85">
        <f>'E+ PSUI Customer Load'!U288+'PSUI Customer Gen'!U288</f>
        <v>2013.17</v>
      </c>
      <c r="V288" s="85">
        <f>'E+ PSUI Customer Load'!V288+'PSUI Customer Gen'!V288</f>
        <v>1955.91</v>
      </c>
      <c r="W288" s="85">
        <f>'E+ PSUI Customer Load'!W288+'PSUI Customer Gen'!W288</f>
        <v>1948.52</v>
      </c>
      <c r="X288" s="85">
        <f>'E+ PSUI Customer Load'!X288+'PSUI Customer Gen'!X288</f>
        <v>1951.74</v>
      </c>
      <c r="Y288" s="85">
        <f>'E+ PSUI Customer Load'!Y288+'PSUI Customer Gen'!Y288</f>
        <v>1930.43</v>
      </c>
      <c r="Z288" s="85">
        <f>'E+ PSUI Customer Load'!Z288+'PSUI Customer Gen'!Z288</f>
        <v>1908.17</v>
      </c>
      <c r="AA288" s="93">
        <f t="shared" si="52"/>
        <v>2249.52</v>
      </c>
      <c r="AB288" s="84">
        <f t="shared" si="53"/>
        <v>2021</v>
      </c>
      <c r="AC288" s="83">
        <f t="shared" si="54"/>
        <v>8</v>
      </c>
      <c r="AD288" s="83" t="str">
        <f t="shared" si="55"/>
        <v/>
      </c>
      <c r="AE288" s="83" t="str">
        <f t="shared" si="56"/>
        <v/>
      </c>
      <c r="AF288" s="81">
        <f t="shared" si="57"/>
        <v>2249.52</v>
      </c>
      <c r="AG288" s="82" t="str">
        <f t="shared" si="58"/>
        <v>15:00</v>
      </c>
      <c r="AH288" s="81">
        <f t="shared" si="59"/>
        <v>51417.419999999991</v>
      </c>
      <c r="AI288" s="80" t="str">
        <f t="shared" si="60"/>
        <v/>
      </c>
      <c r="AJ288" s="80" t="str">
        <f t="shared" si="61"/>
        <v/>
      </c>
      <c r="AK288" s="80" t="str">
        <f t="shared" si="62"/>
        <v/>
      </c>
      <c r="AL288" s="79" t="str">
        <f t="shared" si="63"/>
        <v/>
      </c>
      <c r="AM288" s="78" t="str">
        <f t="shared" si="64"/>
        <v/>
      </c>
    </row>
    <row r="289" spans="2:39" ht="13.5" thickBot="1">
      <c r="B289" s="86">
        <v>44421</v>
      </c>
      <c r="C289" s="85">
        <f>'E+ PSUI Customer Load'!C289+'PSUI Customer Gen'!C289</f>
        <v>1897.32</v>
      </c>
      <c r="D289" s="85">
        <f>'E+ PSUI Customer Load'!D289+'PSUI Customer Gen'!D289</f>
        <v>1883.95</v>
      </c>
      <c r="E289" s="85">
        <f>'E+ PSUI Customer Load'!E289+'PSUI Customer Gen'!E289</f>
        <v>1921.4</v>
      </c>
      <c r="F289" s="85">
        <f>'E+ PSUI Customer Load'!F289+'PSUI Customer Gen'!F289</f>
        <v>1926.19</v>
      </c>
      <c r="G289" s="85">
        <f>'E+ PSUI Customer Load'!G289+'PSUI Customer Gen'!G289</f>
        <v>1919.89</v>
      </c>
      <c r="H289" s="85">
        <f>'E+ PSUI Customer Load'!H289+'PSUI Customer Gen'!H289</f>
        <v>1966.72</v>
      </c>
      <c r="I289" s="85">
        <f>'E+ PSUI Customer Load'!I289+'PSUI Customer Gen'!I289</f>
        <v>2093.59</v>
      </c>
      <c r="J289" s="85">
        <f>'E+ PSUI Customer Load'!J289+'PSUI Customer Gen'!J289</f>
        <v>2149.6999999999998</v>
      </c>
      <c r="K289" s="85">
        <f>'E+ PSUI Customer Load'!K289+'PSUI Customer Gen'!K289</f>
        <v>2194.15</v>
      </c>
      <c r="L289" s="85">
        <f>'E+ PSUI Customer Load'!L289+'PSUI Customer Gen'!L289</f>
        <v>2232.3000000000002</v>
      </c>
      <c r="M289" s="85">
        <f>'E+ PSUI Customer Load'!M289+'PSUI Customer Gen'!M289</f>
        <v>2263.38</v>
      </c>
      <c r="N289" s="85">
        <f>'E+ PSUI Customer Load'!N289+'PSUI Customer Gen'!N289</f>
        <v>2253.13</v>
      </c>
      <c r="O289" s="85">
        <f>'E+ PSUI Customer Load'!O289+'PSUI Customer Gen'!O289</f>
        <v>2250.85</v>
      </c>
      <c r="P289" s="85">
        <f>'E+ PSUI Customer Load'!P289+'PSUI Customer Gen'!P289</f>
        <v>2252.81</v>
      </c>
      <c r="Q289" s="85">
        <f>'E+ PSUI Customer Load'!Q289+'PSUI Customer Gen'!Q289</f>
        <v>2274.09</v>
      </c>
      <c r="R289" s="85">
        <f>'E+ PSUI Customer Load'!R289+'PSUI Customer Gen'!R289</f>
        <v>2223.06</v>
      </c>
      <c r="S289" s="85">
        <f>'E+ PSUI Customer Load'!S289+'PSUI Customer Gen'!S289</f>
        <v>2137.84</v>
      </c>
      <c r="T289" s="85">
        <f>'E+ PSUI Customer Load'!T289+'PSUI Customer Gen'!T289</f>
        <v>1978.48</v>
      </c>
      <c r="U289" s="85">
        <f>'E+ PSUI Customer Load'!U289+'PSUI Customer Gen'!U289</f>
        <v>1900.05</v>
      </c>
      <c r="V289" s="85">
        <f>'E+ PSUI Customer Load'!V289+'PSUI Customer Gen'!V289</f>
        <v>1871.1</v>
      </c>
      <c r="W289" s="85">
        <f>'E+ PSUI Customer Load'!W289+'PSUI Customer Gen'!W289</f>
        <v>1834.21</v>
      </c>
      <c r="X289" s="85">
        <f>'E+ PSUI Customer Load'!X289+'PSUI Customer Gen'!X289</f>
        <v>1789.55</v>
      </c>
      <c r="Y289" s="85">
        <f>'E+ PSUI Customer Load'!Y289+'PSUI Customer Gen'!Y289</f>
        <v>1712.2</v>
      </c>
      <c r="Z289" s="85">
        <f>'E+ PSUI Customer Load'!Z289+'PSUI Customer Gen'!Z289</f>
        <v>1668</v>
      </c>
      <c r="AA289" s="93">
        <f t="shared" si="52"/>
        <v>2274.09</v>
      </c>
      <c r="AB289" s="84">
        <f t="shared" si="53"/>
        <v>2021</v>
      </c>
      <c r="AC289" s="83">
        <f t="shared" si="54"/>
        <v>8</v>
      </c>
      <c r="AD289" s="83" t="str">
        <f t="shared" si="55"/>
        <v/>
      </c>
      <c r="AE289" s="83" t="str">
        <f t="shared" si="56"/>
        <v/>
      </c>
      <c r="AF289" s="81">
        <f t="shared" si="57"/>
        <v>2274.09</v>
      </c>
      <c r="AG289" s="82" t="str">
        <f t="shared" si="58"/>
        <v>15:00</v>
      </c>
      <c r="AH289" s="81">
        <f t="shared" si="59"/>
        <v>50868.05</v>
      </c>
      <c r="AI289" s="80" t="str">
        <f t="shared" si="60"/>
        <v/>
      </c>
      <c r="AJ289" s="80" t="str">
        <f t="shared" si="61"/>
        <v/>
      </c>
      <c r="AK289" s="80" t="str">
        <f t="shared" si="62"/>
        <v/>
      </c>
      <c r="AL289" s="79" t="str">
        <f t="shared" si="63"/>
        <v/>
      </c>
      <c r="AM289" s="78" t="str">
        <f t="shared" si="64"/>
        <v/>
      </c>
    </row>
    <row r="290" spans="2:39" ht="13.5" thickBot="1">
      <c r="B290" s="86">
        <v>44422</v>
      </c>
      <c r="C290" s="85">
        <f>'E+ PSUI Customer Load'!C290+'PSUI Customer Gen'!C290</f>
        <v>1622.95</v>
      </c>
      <c r="D290" s="85">
        <f>'E+ PSUI Customer Load'!D290+'PSUI Customer Gen'!D290</f>
        <v>1600.73</v>
      </c>
      <c r="E290" s="85">
        <f>'E+ PSUI Customer Load'!E290+'PSUI Customer Gen'!E290</f>
        <v>1597.33</v>
      </c>
      <c r="F290" s="85">
        <f>'E+ PSUI Customer Load'!F290+'PSUI Customer Gen'!F290</f>
        <v>1577.03</v>
      </c>
      <c r="G290" s="85">
        <f>'E+ PSUI Customer Load'!G290+'PSUI Customer Gen'!G290</f>
        <v>1534.79</v>
      </c>
      <c r="H290" s="85">
        <f>'E+ PSUI Customer Load'!H290+'PSUI Customer Gen'!H290</f>
        <v>1501.36</v>
      </c>
      <c r="I290" s="85">
        <f>'E+ PSUI Customer Load'!I290+'PSUI Customer Gen'!I290</f>
        <v>1559.85</v>
      </c>
      <c r="J290" s="85">
        <f>'E+ PSUI Customer Load'!J290+'PSUI Customer Gen'!J290</f>
        <v>1641.71</v>
      </c>
      <c r="K290" s="85">
        <f>'E+ PSUI Customer Load'!K290+'PSUI Customer Gen'!K290</f>
        <v>1672.55</v>
      </c>
      <c r="L290" s="85">
        <f>'E+ PSUI Customer Load'!L290+'PSUI Customer Gen'!L290</f>
        <v>1709.79</v>
      </c>
      <c r="M290" s="85">
        <f>'E+ PSUI Customer Load'!M290+'PSUI Customer Gen'!M290</f>
        <v>1733.83</v>
      </c>
      <c r="N290" s="85">
        <f>'E+ PSUI Customer Load'!N290+'PSUI Customer Gen'!N290</f>
        <v>1723.75</v>
      </c>
      <c r="O290" s="85">
        <f>'E+ PSUI Customer Load'!O290+'PSUI Customer Gen'!O290</f>
        <v>1738.28</v>
      </c>
      <c r="P290" s="85">
        <f>'E+ PSUI Customer Load'!P290+'PSUI Customer Gen'!P290</f>
        <v>1722.91</v>
      </c>
      <c r="Q290" s="85">
        <f>'E+ PSUI Customer Load'!Q290+'PSUI Customer Gen'!Q290</f>
        <v>1706.64</v>
      </c>
      <c r="R290" s="85">
        <f>'E+ PSUI Customer Load'!R290+'PSUI Customer Gen'!R290</f>
        <v>1703.66</v>
      </c>
      <c r="S290" s="85">
        <f>'E+ PSUI Customer Load'!S290+'PSUI Customer Gen'!S290</f>
        <v>1646.58</v>
      </c>
      <c r="T290" s="85">
        <f>'E+ PSUI Customer Load'!T290+'PSUI Customer Gen'!T290</f>
        <v>1619.77</v>
      </c>
      <c r="U290" s="85">
        <f>'E+ PSUI Customer Load'!U290+'PSUI Customer Gen'!U290</f>
        <v>1604.44</v>
      </c>
      <c r="V290" s="85">
        <f>'E+ PSUI Customer Load'!V290+'PSUI Customer Gen'!V290</f>
        <v>1548.71</v>
      </c>
      <c r="W290" s="85">
        <f>'E+ PSUI Customer Load'!W290+'PSUI Customer Gen'!W290</f>
        <v>1504.23</v>
      </c>
      <c r="X290" s="85">
        <f>'E+ PSUI Customer Load'!X290+'PSUI Customer Gen'!X290</f>
        <v>1475.71</v>
      </c>
      <c r="Y290" s="85">
        <f>'E+ PSUI Customer Load'!Y290+'PSUI Customer Gen'!Y290</f>
        <v>1430.24</v>
      </c>
      <c r="Z290" s="85">
        <f>'E+ PSUI Customer Load'!Z290+'PSUI Customer Gen'!Z290</f>
        <v>1395.31</v>
      </c>
      <c r="AA290" s="93">
        <f t="shared" si="52"/>
        <v>1738.28</v>
      </c>
      <c r="AB290" s="84">
        <f t="shared" si="53"/>
        <v>2021</v>
      </c>
      <c r="AC290" s="83">
        <f t="shared" si="54"/>
        <v>8</v>
      </c>
      <c r="AD290" s="83" t="str">
        <f t="shared" si="55"/>
        <v/>
      </c>
      <c r="AE290" s="83" t="str">
        <f t="shared" si="56"/>
        <v/>
      </c>
      <c r="AF290" s="81">
        <f t="shared" si="57"/>
        <v>1738.28</v>
      </c>
      <c r="AG290" s="82" t="str">
        <f t="shared" si="58"/>
        <v>13:00</v>
      </c>
      <c r="AH290" s="81">
        <f t="shared" si="59"/>
        <v>40310.429999999993</v>
      </c>
      <c r="AI290" s="80" t="str">
        <f t="shared" si="60"/>
        <v/>
      </c>
      <c r="AJ290" s="80" t="str">
        <f t="shared" si="61"/>
        <v/>
      </c>
      <c r="AK290" s="80" t="str">
        <f t="shared" si="62"/>
        <v/>
      </c>
      <c r="AL290" s="79" t="str">
        <f t="shared" si="63"/>
        <v/>
      </c>
      <c r="AM290" s="78" t="str">
        <f t="shared" si="64"/>
        <v/>
      </c>
    </row>
    <row r="291" spans="2:39" ht="13.5" thickBot="1">
      <c r="B291" s="86">
        <v>44423</v>
      </c>
      <c r="C291" s="85">
        <f>'E+ PSUI Customer Load'!C291+'PSUI Customer Gen'!C291</f>
        <v>1388.45</v>
      </c>
      <c r="D291" s="85">
        <f>'E+ PSUI Customer Load'!D291+'PSUI Customer Gen'!D291</f>
        <v>1344.32</v>
      </c>
      <c r="E291" s="85">
        <f>'E+ PSUI Customer Load'!E291+'PSUI Customer Gen'!E291</f>
        <v>1296.82</v>
      </c>
      <c r="F291" s="85">
        <f>'E+ PSUI Customer Load'!F291+'PSUI Customer Gen'!F291</f>
        <v>1077.0899999999999</v>
      </c>
      <c r="G291" s="85">
        <f>'E+ PSUI Customer Load'!G291+'PSUI Customer Gen'!G291</f>
        <v>1034.99</v>
      </c>
      <c r="H291" s="85">
        <f>'E+ PSUI Customer Load'!H291+'PSUI Customer Gen'!H291</f>
        <v>1036.74</v>
      </c>
      <c r="I291" s="85">
        <f>'E+ PSUI Customer Load'!I291+'PSUI Customer Gen'!I291</f>
        <v>1111.1099999999999</v>
      </c>
      <c r="J291" s="85">
        <f>'E+ PSUI Customer Load'!J291+'PSUI Customer Gen'!J291</f>
        <v>1570.24</v>
      </c>
      <c r="K291" s="85">
        <f>'E+ PSUI Customer Load'!K291+'PSUI Customer Gen'!K291</f>
        <v>1619.76</v>
      </c>
      <c r="L291" s="85">
        <f>'E+ PSUI Customer Load'!L291+'PSUI Customer Gen'!L291</f>
        <v>1659.42</v>
      </c>
      <c r="M291" s="85">
        <f>'E+ PSUI Customer Load'!M291+'PSUI Customer Gen'!M291</f>
        <v>1692.28</v>
      </c>
      <c r="N291" s="85">
        <f>'E+ PSUI Customer Load'!N291+'PSUI Customer Gen'!N291</f>
        <v>1681.4</v>
      </c>
      <c r="O291" s="85">
        <f>'E+ PSUI Customer Load'!O291+'PSUI Customer Gen'!O291</f>
        <v>1707.2</v>
      </c>
      <c r="P291" s="85">
        <f>'E+ PSUI Customer Load'!P291+'PSUI Customer Gen'!P291</f>
        <v>1704.08</v>
      </c>
      <c r="Q291" s="85">
        <f>'E+ PSUI Customer Load'!Q291+'PSUI Customer Gen'!Q291</f>
        <v>1709.89</v>
      </c>
      <c r="R291" s="85">
        <f>'E+ PSUI Customer Load'!R291+'PSUI Customer Gen'!R291</f>
        <v>1696.59</v>
      </c>
      <c r="S291" s="85">
        <f>'E+ PSUI Customer Load'!S291+'PSUI Customer Gen'!S291</f>
        <v>1661.77</v>
      </c>
      <c r="T291" s="85">
        <f>'E+ PSUI Customer Load'!T291+'PSUI Customer Gen'!T291</f>
        <v>1648.4</v>
      </c>
      <c r="U291" s="85">
        <f>'E+ PSUI Customer Load'!U291+'PSUI Customer Gen'!U291</f>
        <v>1652.39</v>
      </c>
      <c r="V291" s="85">
        <f>'E+ PSUI Customer Load'!V291+'PSUI Customer Gen'!V291</f>
        <v>1616.02</v>
      </c>
      <c r="W291" s="85">
        <f>'E+ PSUI Customer Load'!W291+'PSUI Customer Gen'!W291</f>
        <v>1603.67</v>
      </c>
      <c r="X291" s="85">
        <f>'E+ PSUI Customer Load'!X291+'PSUI Customer Gen'!X291</f>
        <v>1556.98</v>
      </c>
      <c r="Y291" s="85">
        <f>'E+ PSUI Customer Load'!Y291+'PSUI Customer Gen'!Y291</f>
        <v>1541.23</v>
      </c>
      <c r="Z291" s="85">
        <f>'E+ PSUI Customer Load'!Z291+'PSUI Customer Gen'!Z291</f>
        <v>1524.11</v>
      </c>
      <c r="AA291" s="93">
        <f t="shared" si="52"/>
        <v>1709.89</v>
      </c>
      <c r="AB291" s="84">
        <f t="shared" si="53"/>
        <v>2021</v>
      </c>
      <c r="AC291" s="83">
        <f t="shared" si="54"/>
        <v>8</v>
      </c>
      <c r="AD291" s="83" t="str">
        <f t="shared" si="55"/>
        <v/>
      </c>
      <c r="AE291" s="83" t="str">
        <f t="shared" si="56"/>
        <v/>
      </c>
      <c r="AF291" s="81">
        <f t="shared" si="57"/>
        <v>1709.89</v>
      </c>
      <c r="AG291" s="82" t="str">
        <f t="shared" si="58"/>
        <v>15:00</v>
      </c>
      <c r="AH291" s="81">
        <f t="shared" si="59"/>
        <v>37844.840000000011</v>
      </c>
      <c r="AI291" s="80" t="str">
        <f t="shared" si="60"/>
        <v/>
      </c>
      <c r="AJ291" s="80" t="str">
        <f t="shared" si="61"/>
        <v/>
      </c>
      <c r="AK291" s="80" t="str">
        <f t="shared" si="62"/>
        <v/>
      </c>
      <c r="AL291" s="79" t="str">
        <f t="shared" si="63"/>
        <v/>
      </c>
      <c r="AM291" s="78" t="str">
        <f t="shared" si="64"/>
        <v/>
      </c>
    </row>
    <row r="292" spans="2:39" ht="13.5" thickBot="1">
      <c r="B292" s="86">
        <v>44424</v>
      </c>
      <c r="C292" s="85">
        <f>'E+ PSUI Customer Load'!C292+'PSUI Customer Gen'!C292</f>
        <v>1505.42</v>
      </c>
      <c r="D292" s="85">
        <f>'E+ PSUI Customer Load'!D292+'PSUI Customer Gen'!D292</f>
        <v>1497.3</v>
      </c>
      <c r="E292" s="85">
        <f>'E+ PSUI Customer Load'!E292+'PSUI Customer Gen'!E292</f>
        <v>1449.7</v>
      </c>
      <c r="F292" s="85">
        <f>'E+ PSUI Customer Load'!F292+'PSUI Customer Gen'!F292</f>
        <v>1447.64</v>
      </c>
      <c r="G292" s="85">
        <f>'E+ PSUI Customer Load'!G292+'PSUI Customer Gen'!G292</f>
        <v>1452.61</v>
      </c>
      <c r="H292" s="85">
        <f>'E+ PSUI Customer Load'!H292+'PSUI Customer Gen'!H292</f>
        <v>1475.88</v>
      </c>
      <c r="I292" s="85">
        <f>'E+ PSUI Customer Load'!I292+'PSUI Customer Gen'!I292</f>
        <v>1587.22</v>
      </c>
      <c r="J292" s="85">
        <f>'E+ PSUI Customer Load'!J292+'PSUI Customer Gen'!J292</f>
        <v>1729.88</v>
      </c>
      <c r="K292" s="85">
        <f>'E+ PSUI Customer Load'!K292+'PSUI Customer Gen'!K292</f>
        <v>1840.96</v>
      </c>
      <c r="L292" s="85">
        <f>'E+ PSUI Customer Load'!L292+'PSUI Customer Gen'!L292</f>
        <v>1863.26</v>
      </c>
      <c r="M292" s="85">
        <f>'E+ PSUI Customer Load'!M292+'PSUI Customer Gen'!M292</f>
        <v>1907.47</v>
      </c>
      <c r="N292" s="85">
        <f>'E+ PSUI Customer Load'!N292+'PSUI Customer Gen'!N292</f>
        <v>1901.66</v>
      </c>
      <c r="O292" s="85">
        <f>'E+ PSUI Customer Load'!O292+'PSUI Customer Gen'!O292</f>
        <v>1889.86</v>
      </c>
      <c r="P292" s="85">
        <f>'E+ PSUI Customer Load'!P292+'PSUI Customer Gen'!P292</f>
        <v>1881.81</v>
      </c>
      <c r="Q292" s="85">
        <f>'E+ PSUI Customer Load'!Q292+'PSUI Customer Gen'!Q292</f>
        <v>1887.34</v>
      </c>
      <c r="R292" s="85">
        <f>'E+ PSUI Customer Load'!R292+'PSUI Customer Gen'!R292</f>
        <v>1854.69</v>
      </c>
      <c r="S292" s="85">
        <f>'E+ PSUI Customer Load'!S292+'PSUI Customer Gen'!S292</f>
        <v>1777.3</v>
      </c>
      <c r="T292" s="85">
        <f>'E+ PSUI Customer Load'!T292+'PSUI Customer Gen'!T292</f>
        <v>1725.99</v>
      </c>
      <c r="U292" s="85">
        <f>'E+ PSUI Customer Load'!U292+'PSUI Customer Gen'!U292</f>
        <v>1696.42</v>
      </c>
      <c r="V292" s="85">
        <f>'E+ PSUI Customer Load'!V292+'PSUI Customer Gen'!V292</f>
        <v>1675.1</v>
      </c>
      <c r="W292" s="85">
        <f>'E+ PSUI Customer Load'!W292+'PSUI Customer Gen'!W292</f>
        <v>1671.53</v>
      </c>
      <c r="X292" s="85">
        <f>'E+ PSUI Customer Load'!X292+'PSUI Customer Gen'!X292</f>
        <v>1670.97</v>
      </c>
      <c r="Y292" s="85">
        <f>'E+ PSUI Customer Load'!Y292+'PSUI Customer Gen'!Y292</f>
        <v>1638.42</v>
      </c>
      <c r="Z292" s="85">
        <f>'E+ PSUI Customer Load'!Z292+'PSUI Customer Gen'!Z292</f>
        <v>1635.27</v>
      </c>
      <c r="AA292" s="93">
        <f t="shared" si="52"/>
        <v>1907.47</v>
      </c>
      <c r="AB292" s="84">
        <f t="shared" si="53"/>
        <v>2021</v>
      </c>
      <c r="AC292" s="83">
        <f t="shared" si="54"/>
        <v>8</v>
      </c>
      <c r="AD292" s="83" t="str">
        <f t="shared" si="55"/>
        <v/>
      </c>
      <c r="AE292" s="83" t="str">
        <f t="shared" si="56"/>
        <v/>
      </c>
      <c r="AF292" s="81">
        <f t="shared" si="57"/>
        <v>1907.47</v>
      </c>
      <c r="AG292" s="82" t="str">
        <f t="shared" si="58"/>
        <v>11:00</v>
      </c>
      <c r="AH292" s="81">
        <f t="shared" si="59"/>
        <v>42571.169999999991</v>
      </c>
      <c r="AI292" s="80" t="str">
        <f t="shared" si="60"/>
        <v/>
      </c>
      <c r="AJ292" s="80" t="str">
        <f t="shared" si="61"/>
        <v/>
      </c>
      <c r="AK292" s="80" t="str">
        <f t="shared" si="62"/>
        <v/>
      </c>
      <c r="AL292" s="79" t="str">
        <f t="shared" si="63"/>
        <v/>
      </c>
      <c r="AM292" s="78" t="str">
        <f t="shared" si="64"/>
        <v/>
      </c>
    </row>
    <row r="293" spans="2:39" ht="13.5" thickBot="1">
      <c r="B293" s="86">
        <v>44425</v>
      </c>
      <c r="C293" s="85">
        <f>'E+ PSUI Customer Load'!C293+'PSUI Customer Gen'!C293</f>
        <v>1620.01</v>
      </c>
      <c r="D293" s="85">
        <f>'E+ PSUI Customer Load'!D293+'PSUI Customer Gen'!D293</f>
        <v>1649.13</v>
      </c>
      <c r="E293" s="85">
        <f>'E+ PSUI Customer Load'!E293+'PSUI Customer Gen'!E293</f>
        <v>1692.22</v>
      </c>
      <c r="F293" s="85">
        <f>'E+ PSUI Customer Load'!F293+'PSUI Customer Gen'!F293</f>
        <v>1700.62</v>
      </c>
      <c r="G293" s="85">
        <f>'E+ PSUI Customer Load'!G293+'PSUI Customer Gen'!G293</f>
        <v>1714.86</v>
      </c>
      <c r="H293" s="85">
        <f>'E+ PSUI Customer Load'!H293+'PSUI Customer Gen'!H293</f>
        <v>1768.41</v>
      </c>
      <c r="I293" s="85">
        <f>'E+ PSUI Customer Load'!I293+'PSUI Customer Gen'!I293</f>
        <v>1882.2</v>
      </c>
      <c r="J293" s="85">
        <f>'E+ PSUI Customer Load'!J293+'PSUI Customer Gen'!J293</f>
        <v>1966.16</v>
      </c>
      <c r="K293" s="85">
        <f>'E+ PSUI Customer Load'!K293+'PSUI Customer Gen'!K293</f>
        <v>1973.93</v>
      </c>
      <c r="L293" s="85">
        <f>'E+ PSUI Customer Load'!L293+'PSUI Customer Gen'!L293</f>
        <v>2143.6799999999998</v>
      </c>
      <c r="M293" s="85">
        <f>'E+ PSUI Customer Load'!M293+'PSUI Customer Gen'!M293</f>
        <v>2227.7199999999998</v>
      </c>
      <c r="N293" s="85">
        <f>'E+ PSUI Customer Load'!N293+'PSUI Customer Gen'!N293</f>
        <v>2200.52</v>
      </c>
      <c r="O293" s="85">
        <f>'E+ PSUI Customer Load'!O293+'PSUI Customer Gen'!O293</f>
        <v>2205.35</v>
      </c>
      <c r="P293" s="85">
        <f>'E+ PSUI Customer Load'!P293+'PSUI Customer Gen'!P293</f>
        <v>2228.59</v>
      </c>
      <c r="Q293" s="85">
        <f>'E+ PSUI Customer Load'!Q293+'PSUI Customer Gen'!Q293</f>
        <v>2219.14</v>
      </c>
      <c r="R293" s="85">
        <f>'E+ PSUI Customer Load'!R293+'PSUI Customer Gen'!R293</f>
        <v>2202.94</v>
      </c>
      <c r="S293" s="85">
        <f>'E+ PSUI Customer Load'!S293+'PSUI Customer Gen'!S293</f>
        <v>2125.9</v>
      </c>
      <c r="T293" s="85">
        <f>'E+ PSUI Customer Load'!T293+'PSUI Customer Gen'!T293</f>
        <v>2049.88</v>
      </c>
      <c r="U293" s="85">
        <f>'E+ PSUI Customer Load'!U293+'PSUI Customer Gen'!U293</f>
        <v>2022.13</v>
      </c>
      <c r="V293" s="85">
        <f>'E+ PSUI Customer Load'!V293+'PSUI Customer Gen'!V293</f>
        <v>1953.46</v>
      </c>
      <c r="W293" s="85">
        <f>'E+ PSUI Customer Load'!W293+'PSUI Customer Gen'!W293</f>
        <v>1931.3</v>
      </c>
      <c r="X293" s="85">
        <f>'E+ PSUI Customer Load'!X293+'PSUI Customer Gen'!X293</f>
        <v>1883.67</v>
      </c>
      <c r="Y293" s="85">
        <f>'E+ PSUI Customer Load'!Y293+'PSUI Customer Gen'!Y293</f>
        <v>1827.74</v>
      </c>
      <c r="Z293" s="85">
        <f>'E+ PSUI Customer Load'!Z293+'PSUI Customer Gen'!Z293</f>
        <v>1799.32</v>
      </c>
      <c r="AA293" s="93">
        <f t="shared" si="52"/>
        <v>2228.59</v>
      </c>
      <c r="AB293" s="84">
        <f t="shared" si="53"/>
        <v>2021</v>
      </c>
      <c r="AC293" s="83">
        <f t="shared" si="54"/>
        <v>8</v>
      </c>
      <c r="AD293" s="83" t="str">
        <f t="shared" si="55"/>
        <v/>
      </c>
      <c r="AE293" s="83" t="str">
        <f t="shared" si="56"/>
        <v/>
      </c>
      <c r="AF293" s="81">
        <f t="shared" si="57"/>
        <v>2228.59</v>
      </c>
      <c r="AG293" s="82" t="str">
        <f t="shared" si="58"/>
        <v>14:00</v>
      </c>
      <c r="AH293" s="81">
        <f t="shared" si="59"/>
        <v>49217.469999999987</v>
      </c>
      <c r="AI293" s="80" t="str">
        <f t="shared" si="60"/>
        <v/>
      </c>
      <c r="AJ293" s="80" t="str">
        <f t="shared" si="61"/>
        <v/>
      </c>
      <c r="AK293" s="80" t="str">
        <f t="shared" si="62"/>
        <v/>
      </c>
      <c r="AL293" s="79" t="str">
        <f t="shared" si="63"/>
        <v/>
      </c>
      <c r="AM293" s="78" t="str">
        <f t="shared" si="64"/>
        <v/>
      </c>
    </row>
    <row r="294" spans="2:39" ht="13.5" thickBot="1">
      <c r="B294" s="86">
        <v>44426</v>
      </c>
      <c r="C294" s="85">
        <f>'E+ PSUI Customer Load'!C294+'PSUI Customer Gen'!C294</f>
        <v>1773.31</v>
      </c>
      <c r="D294" s="85">
        <f>'E+ PSUI Customer Load'!D294+'PSUI Customer Gen'!D294</f>
        <v>1755.46</v>
      </c>
      <c r="E294" s="85">
        <f>'E+ PSUI Customer Load'!E294+'PSUI Customer Gen'!E294</f>
        <v>1777.09</v>
      </c>
      <c r="F294" s="85">
        <f>'E+ PSUI Customer Load'!F294+'PSUI Customer Gen'!F294</f>
        <v>1776.18</v>
      </c>
      <c r="G294" s="85">
        <f>'E+ PSUI Customer Load'!G294+'PSUI Customer Gen'!G294</f>
        <v>1773.55</v>
      </c>
      <c r="H294" s="85">
        <f>'E+ PSUI Customer Load'!H294+'PSUI Customer Gen'!H294</f>
        <v>1836.38</v>
      </c>
      <c r="I294" s="85">
        <f>'E+ PSUI Customer Load'!I294+'PSUI Customer Gen'!I294</f>
        <v>1960.7</v>
      </c>
      <c r="J294" s="85">
        <f>'E+ PSUI Customer Load'!J294+'PSUI Customer Gen'!J294</f>
        <v>2017.16</v>
      </c>
      <c r="K294" s="85">
        <f>'E+ PSUI Customer Load'!K294+'PSUI Customer Gen'!K294</f>
        <v>2082.46</v>
      </c>
      <c r="L294" s="85">
        <f>'E+ PSUI Customer Load'!L294+'PSUI Customer Gen'!L294</f>
        <v>2182.04</v>
      </c>
      <c r="M294" s="85">
        <f>'E+ PSUI Customer Load'!M294+'PSUI Customer Gen'!M294</f>
        <v>2193.98</v>
      </c>
      <c r="N294" s="85">
        <f>'E+ PSUI Customer Load'!N294+'PSUI Customer Gen'!N294</f>
        <v>2169.69</v>
      </c>
      <c r="O294" s="85">
        <f>'E+ PSUI Customer Load'!O294+'PSUI Customer Gen'!O294</f>
        <v>2200.2399999999998</v>
      </c>
      <c r="P294" s="85">
        <f>'E+ PSUI Customer Load'!P294+'PSUI Customer Gen'!P294</f>
        <v>2230.66</v>
      </c>
      <c r="Q294" s="85">
        <f>'E+ PSUI Customer Load'!Q294+'PSUI Customer Gen'!Q294</f>
        <v>2220.89</v>
      </c>
      <c r="R294" s="85">
        <f>'E+ PSUI Customer Load'!R294+'PSUI Customer Gen'!R294</f>
        <v>2179.14</v>
      </c>
      <c r="S294" s="85">
        <f>'E+ PSUI Customer Load'!S294+'PSUI Customer Gen'!S294</f>
        <v>2103.4699999999998</v>
      </c>
      <c r="T294" s="85">
        <f>'E+ PSUI Customer Load'!T294+'PSUI Customer Gen'!T294</f>
        <v>2038.51</v>
      </c>
      <c r="U294" s="85">
        <f>'E+ PSUI Customer Load'!U294+'PSUI Customer Gen'!U294</f>
        <v>2009.63</v>
      </c>
      <c r="V294" s="85">
        <f>'E+ PSUI Customer Load'!V294+'PSUI Customer Gen'!V294</f>
        <v>1968.58</v>
      </c>
      <c r="W294" s="85">
        <f>'E+ PSUI Customer Load'!W294+'PSUI Customer Gen'!W294</f>
        <v>1933.79</v>
      </c>
      <c r="X294" s="85">
        <f>'E+ PSUI Customer Load'!X294+'PSUI Customer Gen'!X294</f>
        <v>1904.28</v>
      </c>
      <c r="Y294" s="85">
        <f>'E+ PSUI Customer Load'!Y294+'PSUI Customer Gen'!Y294</f>
        <v>1846.14</v>
      </c>
      <c r="Z294" s="85">
        <f>'E+ PSUI Customer Load'!Z294+'PSUI Customer Gen'!Z294</f>
        <v>1830.74</v>
      </c>
      <c r="AA294" s="93">
        <f t="shared" si="52"/>
        <v>2230.66</v>
      </c>
      <c r="AB294" s="84">
        <f t="shared" si="53"/>
        <v>2021</v>
      </c>
      <c r="AC294" s="83">
        <f t="shared" si="54"/>
        <v>8</v>
      </c>
      <c r="AD294" s="83" t="str">
        <f t="shared" si="55"/>
        <v/>
      </c>
      <c r="AE294" s="83" t="str">
        <f t="shared" si="56"/>
        <v/>
      </c>
      <c r="AF294" s="81">
        <f t="shared" si="57"/>
        <v>2230.66</v>
      </c>
      <c r="AG294" s="82" t="str">
        <f t="shared" si="58"/>
        <v>14:00</v>
      </c>
      <c r="AH294" s="81">
        <f t="shared" si="59"/>
        <v>49994.729999999996</v>
      </c>
      <c r="AI294" s="80" t="str">
        <f t="shared" si="60"/>
        <v/>
      </c>
      <c r="AJ294" s="80" t="str">
        <f t="shared" si="61"/>
        <v/>
      </c>
      <c r="AK294" s="80" t="str">
        <f t="shared" si="62"/>
        <v/>
      </c>
      <c r="AL294" s="79" t="str">
        <f t="shared" si="63"/>
        <v/>
      </c>
      <c r="AM294" s="78" t="str">
        <f t="shared" si="64"/>
        <v/>
      </c>
    </row>
    <row r="295" spans="2:39" ht="13.5" thickBot="1">
      <c r="B295" s="86">
        <v>44427</v>
      </c>
      <c r="C295" s="85">
        <f>'E+ PSUI Customer Load'!C295+'PSUI Customer Gen'!C295</f>
        <v>1806.25</v>
      </c>
      <c r="D295" s="85">
        <f>'E+ PSUI Customer Load'!D295+'PSUI Customer Gen'!D295</f>
        <v>1802.36</v>
      </c>
      <c r="E295" s="85">
        <f>'E+ PSUI Customer Load'!E295+'PSUI Customer Gen'!E295</f>
        <v>1836.94</v>
      </c>
      <c r="F295" s="85">
        <f>'E+ PSUI Customer Load'!F295+'PSUI Customer Gen'!F295</f>
        <v>1822.49</v>
      </c>
      <c r="G295" s="85">
        <f>'E+ PSUI Customer Load'!G295+'PSUI Customer Gen'!G295</f>
        <v>1806.56</v>
      </c>
      <c r="H295" s="85">
        <f>'E+ PSUI Customer Load'!H295+'PSUI Customer Gen'!H295</f>
        <v>1840.68</v>
      </c>
      <c r="I295" s="85">
        <f>'E+ PSUI Customer Load'!I295+'PSUI Customer Gen'!I295</f>
        <v>1962.69</v>
      </c>
      <c r="J295" s="85">
        <f>'E+ PSUI Customer Load'!J295+'PSUI Customer Gen'!J295</f>
        <v>2011.87</v>
      </c>
      <c r="K295" s="85">
        <f>'E+ PSUI Customer Load'!K295+'PSUI Customer Gen'!K295</f>
        <v>2050.62</v>
      </c>
      <c r="L295" s="85">
        <f>'E+ PSUI Customer Load'!L295+'PSUI Customer Gen'!L295</f>
        <v>2108.54</v>
      </c>
      <c r="M295" s="85">
        <f>'E+ PSUI Customer Load'!M295+'PSUI Customer Gen'!M295</f>
        <v>2221.0700000000002</v>
      </c>
      <c r="N295" s="85">
        <f>'E+ PSUI Customer Load'!N295+'PSUI Customer Gen'!N295</f>
        <v>2214.84</v>
      </c>
      <c r="O295" s="85">
        <f>'E+ PSUI Customer Load'!O295+'PSUI Customer Gen'!O295</f>
        <v>2194.5</v>
      </c>
      <c r="P295" s="85">
        <f>'E+ PSUI Customer Load'!P295+'PSUI Customer Gen'!P295</f>
        <v>2178.75</v>
      </c>
      <c r="Q295" s="85">
        <f>'E+ PSUI Customer Load'!Q295+'PSUI Customer Gen'!Q295</f>
        <v>2132.48</v>
      </c>
      <c r="R295" s="85">
        <f>'E+ PSUI Customer Load'!R295+'PSUI Customer Gen'!R295</f>
        <v>2055.13</v>
      </c>
      <c r="S295" s="85">
        <f>'E+ PSUI Customer Load'!S295+'PSUI Customer Gen'!S295</f>
        <v>1980.97</v>
      </c>
      <c r="T295" s="85">
        <f>'E+ PSUI Customer Load'!T295+'PSUI Customer Gen'!T295</f>
        <v>1909.53</v>
      </c>
      <c r="U295" s="85">
        <f>'E+ PSUI Customer Load'!U295+'PSUI Customer Gen'!U295</f>
        <v>1870.47</v>
      </c>
      <c r="V295" s="85">
        <f>'E+ PSUI Customer Load'!V295+'PSUI Customer Gen'!V295</f>
        <v>1825.43</v>
      </c>
      <c r="W295" s="85">
        <f>'E+ PSUI Customer Load'!W295+'PSUI Customer Gen'!W295</f>
        <v>1817.55</v>
      </c>
      <c r="X295" s="85">
        <f>'E+ PSUI Customer Load'!X295+'PSUI Customer Gen'!X295</f>
        <v>1764.77</v>
      </c>
      <c r="Y295" s="85">
        <f>'E+ PSUI Customer Load'!Y295+'PSUI Customer Gen'!Y295</f>
        <v>1713.29</v>
      </c>
      <c r="Z295" s="85">
        <f>'E+ PSUI Customer Load'!Z295+'PSUI Customer Gen'!Z295</f>
        <v>1679.23</v>
      </c>
      <c r="AA295" s="93">
        <f t="shared" si="52"/>
        <v>2221.0700000000002</v>
      </c>
      <c r="AB295" s="84">
        <f t="shared" si="53"/>
        <v>2021</v>
      </c>
      <c r="AC295" s="83">
        <f t="shared" si="54"/>
        <v>8</v>
      </c>
      <c r="AD295" s="83" t="str">
        <f t="shared" si="55"/>
        <v/>
      </c>
      <c r="AE295" s="83" t="str">
        <f t="shared" si="56"/>
        <v/>
      </c>
      <c r="AF295" s="81">
        <f t="shared" si="57"/>
        <v>2221.0700000000002</v>
      </c>
      <c r="AG295" s="82" t="str">
        <f t="shared" si="58"/>
        <v>11:00</v>
      </c>
      <c r="AH295" s="81">
        <f t="shared" si="59"/>
        <v>48828.08</v>
      </c>
      <c r="AI295" s="80" t="str">
        <f t="shared" si="60"/>
        <v/>
      </c>
      <c r="AJ295" s="80" t="str">
        <f t="shared" si="61"/>
        <v/>
      </c>
      <c r="AK295" s="80" t="str">
        <f t="shared" si="62"/>
        <v/>
      </c>
      <c r="AL295" s="79" t="str">
        <f t="shared" si="63"/>
        <v/>
      </c>
      <c r="AM295" s="78" t="str">
        <f t="shared" si="64"/>
        <v/>
      </c>
    </row>
    <row r="296" spans="2:39" ht="13.5" thickBot="1">
      <c r="B296" s="86">
        <v>44428</v>
      </c>
      <c r="C296" s="85">
        <f>'E+ PSUI Customer Load'!C296+'PSUI Customer Gen'!C296</f>
        <v>1660.72</v>
      </c>
      <c r="D296" s="85">
        <f>'E+ PSUI Customer Load'!D296+'PSUI Customer Gen'!D296</f>
        <v>1639.96</v>
      </c>
      <c r="E296" s="85">
        <f>'E+ PSUI Customer Load'!E296+'PSUI Customer Gen'!E296</f>
        <v>1672.68</v>
      </c>
      <c r="F296" s="85">
        <f>'E+ PSUI Customer Load'!F296+'PSUI Customer Gen'!F296</f>
        <v>1649.52</v>
      </c>
      <c r="G296" s="85">
        <f>'E+ PSUI Customer Load'!G296+'PSUI Customer Gen'!G296</f>
        <v>1666.67</v>
      </c>
      <c r="H296" s="85">
        <f>'E+ PSUI Customer Load'!H296+'PSUI Customer Gen'!H296</f>
        <v>1696.49</v>
      </c>
      <c r="I296" s="85">
        <f>'E+ PSUI Customer Load'!I296+'PSUI Customer Gen'!I296</f>
        <v>1827.74</v>
      </c>
      <c r="J296" s="85">
        <f>'E+ PSUI Customer Load'!J296+'PSUI Customer Gen'!J296</f>
        <v>1909.99</v>
      </c>
      <c r="K296" s="85">
        <f>'E+ PSUI Customer Load'!K296+'PSUI Customer Gen'!K296</f>
        <v>1985.55</v>
      </c>
      <c r="L296" s="85">
        <f>'E+ PSUI Customer Load'!L296+'PSUI Customer Gen'!L296</f>
        <v>2077.85</v>
      </c>
      <c r="M296" s="85">
        <f>'E+ PSUI Customer Load'!M296+'PSUI Customer Gen'!M296</f>
        <v>2121.2800000000002</v>
      </c>
      <c r="N296" s="85">
        <f>'E+ PSUI Customer Load'!N296+'PSUI Customer Gen'!N296</f>
        <v>2118.7199999999998</v>
      </c>
      <c r="O296" s="85">
        <f>'E+ PSUI Customer Load'!O296+'PSUI Customer Gen'!O296</f>
        <v>2170.77</v>
      </c>
      <c r="P296" s="85">
        <f>'E+ PSUI Customer Load'!P296+'PSUI Customer Gen'!P296</f>
        <v>2171.23</v>
      </c>
      <c r="Q296" s="85">
        <f>'E+ PSUI Customer Load'!Q296+'PSUI Customer Gen'!Q296</f>
        <v>2163.7399999999998</v>
      </c>
      <c r="R296" s="85">
        <f>'E+ PSUI Customer Load'!R296+'PSUI Customer Gen'!R296</f>
        <v>2131.15</v>
      </c>
      <c r="S296" s="85">
        <f>'E+ PSUI Customer Load'!S296+'PSUI Customer Gen'!S296</f>
        <v>2036.09</v>
      </c>
      <c r="T296" s="85">
        <f>'E+ PSUI Customer Load'!T296+'PSUI Customer Gen'!T296</f>
        <v>1990.17</v>
      </c>
      <c r="U296" s="85">
        <f>'E+ PSUI Customer Load'!U296+'PSUI Customer Gen'!U296</f>
        <v>1935.85</v>
      </c>
      <c r="V296" s="85">
        <f>'E+ PSUI Customer Load'!V296+'PSUI Customer Gen'!V296</f>
        <v>1888.18</v>
      </c>
      <c r="W296" s="85">
        <f>'E+ PSUI Customer Load'!W296+'PSUI Customer Gen'!W296</f>
        <v>1861.3</v>
      </c>
      <c r="X296" s="85">
        <f>'E+ PSUI Customer Load'!X296+'PSUI Customer Gen'!X296</f>
        <v>1810.52</v>
      </c>
      <c r="Y296" s="85">
        <f>'E+ PSUI Customer Load'!Y296+'PSUI Customer Gen'!Y296</f>
        <v>1765.23</v>
      </c>
      <c r="Z296" s="85">
        <f>'E+ PSUI Customer Load'!Z296+'PSUI Customer Gen'!Z296</f>
        <v>1748.07</v>
      </c>
      <c r="AA296" s="93">
        <f t="shared" si="52"/>
        <v>2171.23</v>
      </c>
      <c r="AB296" s="84">
        <f t="shared" si="53"/>
        <v>2021</v>
      </c>
      <c r="AC296" s="83">
        <f t="shared" si="54"/>
        <v>8</v>
      </c>
      <c r="AD296" s="83" t="str">
        <f t="shared" si="55"/>
        <v/>
      </c>
      <c r="AE296" s="83" t="str">
        <f t="shared" si="56"/>
        <v/>
      </c>
      <c r="AF296" s="81">
        <f t="shared" si="57"/>
        <v>2171.23</v>
      </c>
      <c r="AG296" s="82" t="str">
        <f t="shared" si="58"/>
        <v>14:00</v>
      </c>
      <c r="AH296" s="81">
        <f t="shared" si="59"/>
        <v>47870.700000000004</v>
      </c>
      <c r="AI296" s="80" t="str">
        <f t="shared" si="60"/>
        <v/>
      </c>
      <c r="AJ296" s="80" t="str">
        <f t="shared" si="61"/>
        <v/>
      </c>
      <c r="AK296" s="80" t="str">
        <f t="shared" si="62"/>
        <v/>
      </c>
      <c r="AL296" s="79" t="str">
        <f t="shared" si="63"/>
        <v/>
      </c>
      <c r="AM296" s="78" t="str">
        <f t="shared" si="64"/>
        <v/>
      </c>
    </row>
    <row r="297" spans="2:39" ht="13.5" thickBot="1">
      <c r="B297" s="86">
        <v>44429</v>
      </c>
      <c r="C297" s="85">
        <f>'E+ PSUI Customer Load'!C297+'PSUI Customer Gen'!C297</f>
        <v>1739.05</v>
      </c>
      <c r="D297" s="85">
        <f>'E+ PSUI Customer Load'!D297+'PSUI Customer Gen'!D297</f>
        <v>1726.06</v>
      </c>
      <c r="E297" s="85">
        <f>'E+ PSUI Customer Load'!E297+'PSUI Customer Gen'!E297</f>
        <v>1730.16</v>
      </c>
      <c r="F297" s="85">
        <f>'E+ PSUI Customer Load'!F297+'PSUI Customer Gen'!F297</f>
        <v>1729.35</v>
      </c>
      <c r="G297" s="85">
        <f>'E+ PSUI Customer Load'!G297+'PSUI Customer Gen'!G297</f>
        <v>1745.17</v>
      </c>
      <c r="H297" s="85">
        <f>'E+ PSUI Customer Load'!H297+'PSUI Customer Gen'!H297</f>
        <v>1779.01</v>
      </c>
      <c r="I297" s="85">
        <f>'E+ PSUI Customer Load'!I297+'PSUI Customer Gen'!I297</f>
        <v>1849.96</v>
      </c>
      <c r="J297" s="85">
        <f>'E+ PSUI Customer Load'!J297+'PSUI Customer Gen'!J297</f>
        <v>1925.25</v>
      </c>
      <c r="K297" s="85">
        <f>'E+ PSUI Customer Load'!K297+'PSUI Customer Gen'!K297</f>
        <v>1975.61</v>
      </c>
      <c r="L297" s="85">
        <f>'E+ PSUI Customer Load'!L297+'PSUI Customer Gen'!L297</f>
        <v>2023.59</v>
      </c>
      <c r="M297" s="85">
        <f>'E+ PSUI Customer Load'!M297+'PSUI Customer Gen'!M297</f>
        <v>2050.4</v>
      </c>
      <c r="N297" s="85">
        <f>'E+ PSUI Customer Load'!N297+'PSUI Customer Gen'!N297</f>
        <v>2080.8200000000002</v>
      </c>
      <c r="O297" s="85">
        <f>'E+ PSUI Customer Load'!O297+'PSUI Customer Gen'!O297</f>
        <v>2095.1</v>
      </c>
      <c r="P297" s="85">
        <f>'E+ PSUI Customer Load'!P297+'PSUI Customer Gen'!P297</f>
        <v>2053.8000000000002</v>
      </c>
      <c r="Q297" s="85">
        <f>'E+ PSUI Customer Load'!Q297+'PSUI Customer Gen'!Q297</f>
        <v>2027.52</v>
      </c>
      <c r="R297" s="85">
        <f>'E+ PSUI Customer Load'!R297+'PSUI Customer Gen'!R297</f>
        <v>2013.41</v>
      </c>
      <c r="S297" s="85">
        <f>'E+ PSUI Customer Load'!S297+'PSUI Customer Gen'!S297</f>
        <v>1949.85</v>
      </c>
      <c r="T297" s="85">
        <f>'E+ PSUI Customer Load'!T297+'PSUI Customer Gen'!T297</f>
        <v>1939.49</v>
      </c>
      <c r="U297" s="85">
        <f>'E+ PSUI Customer Load'!U297+'PSUI Customer Gen'!U297</f>
        <v>1924.09</v>
      </c>
      <c r="V297" s="85">
        <f>'E+ PSUI Customer Load'!V297+'PSUI Customer Gen'!V297</f>
        <v>1893.29</v>
      </c>
      <c r="W297" s="85">
        <f>'E+ PSUI Customer Load'!W297+'PSUI Customer Gen'!W297</f>
        <v>1882.09</v>
      </c>
      <c r="X297" s="85">
        <f>'E+ PSUI Customer Load'!X297+'PSUI Customer Gen'!X297</f>
        <v>1855.45</v>
      </c>
      <c r="Y297" s="85">
        <f>'E+ PSUI Customer Load'!Y297+'PSUI Customer Gen'!Y297</f>
        <v>1827.53</v>
      </c>
      <c r="Z297" s="85">
        <f>'E+ PSUI Customer Load'!Z297+'PSUI Customer Gen'!Z297</f>
        <v>1795.82</v>
      </c>
      <c r="AA297" s="93">
        <f t="shared" si="52"/>
        <v>2095.1</v>
      </c>
      <c r="AB297" s="84">
        <f t="shared" si="53"/>
        <v>2021</v>
      </c>
      <c r="AC297" s="83">
        <f t="shared" si="54"/>
        <v>8</v>
      </c>
      <c r="AD297" s="83" t="str">
        <f t="shared" si="55"/>
        <v/>
      </c>
      <c r="AE297" s="83" t="str">
        <f t="shared" si="56"/>
        <v/>
      </c>
      <c r="AF297" s="81">
        <f t="shared" si="57"/>
        <v>2095.1</v>
      </c>
      <c r="AG297" s="82" t="str">
        <f t="shared" si="58"/>
        <v>13:00</v>
      </c>
      <c r="AH297" s="81">
        <f t="shared" si="59"/>
        <v>47706.969999999987</v>
      </c>
      <c r="AI297" s="80" t="str">
        <f t="shared" si="60"/>
        <v/>
      </c>
      <c r="AJ297" s="80" t="str">
        <f t="shared" si="61"/>
        <v/>
      </c>
      <c r="AK297" s="80" t="str">
        <f t="shared" si="62"/>
        <v/>
      </c>
      <c r="AL297" s="79" t="str">
        <f t="shared" si="63"/>
        <v/>
      </c>
      <c r="AM297" s="78" t="str">
        <f t="shared" si="64"/>
        <v/>
      </c>
    </row>
    <row r="298" spans="2:39" ht="13.5" thickBot="1">
      <c r="B298" s="86">
        <v>44430</v>
      </c>
      <c r="C298" s="85">
        <f>'E+ PSUI Customer Load'!C298+'PSUI Customer Gen'!C298</f>
        <v>1772.79</v>
      </c>
      <c r="D298" s="85">
        <f>'E+ PSUI Customer Load'!D298+'PSUI Customer Gen'!D298</f>
        <v>1767.19</v>
      </c>
      <c r="E298" s="85">
        <f>'E+ PSUI Customer Load'!E298+'PSUI Customer Gen'!E298</f>
        <v>1762.36</v>
      </c>
      <c r="F298" s="85">
        <f>'E+ PSUI Customer Load'!F298+'PSUI Customer Gen'!F298</f>
        <v>1751.82</v>
      </c>
      <c r="G298" s="85">
        <f>'E+ PSUI Customer Load'!G298+'PSUI Customer Gen'!G298</f>
        <v>1754.8</v>
      </c>
      <c r="H298" s="85">
        <f>'E+ PSUI Customer Load'!H298+'PSUI Customer Gen'!H298</f>
        <v>1784.69</v>
      </c>
      <c r="I298" s="85">
        <f>'E+ PSUI Customer Load'!I298+'PSUI Customer Gen'!I298</f>
        <v>1853.78</v>
      </c>
      <c r="J298" s="85">
        <f>'E+ PSUI Customer Load'!J298+'PSUI Customer Gen'!J298</f>
        <v>1936.1</v>
      </c>
      <c r="K298" s="85">
        <f>'E+ PSUI Customer Load'!K298+'PSUI Customer Gen'!K298</f>
        <v>1984.54</v>
      </c>
      <c r="L298" s="85">
        <f>'E+ PSUI Customer Load'!L298+'PSUI Customer Gen'!L298</f>
        <v>2030.04</v>
      </c>
      <c r="M298" s="85">
        <f>'E+ PSUI Customer Load'!M298+'PSUI Customer Gen'!M298</f>
        <v>2077.88</v>
      </c>
      <c r="N298" s="85">
        <f>'E+ PSUI Customer Load'!N298+'PSUI Customer Gen'!N298</f>
        <v>2050.02</v>
      </c>
      <c r="O298" s="85">
        <f>'E+ PSUI Customer Load'!O298+'PSUI Customer Gen'!O298</f>
        <v>2054.6799999999998</v>
      </c>
      <c r="P298" s="85">
        <f>'E+ PSUI Customer Load'!P298+'PSUI Customer Gen'!P298</f>
        <v>2017.23</v>
      </c>
      <c r="Q298" s="85">
        <f>'E+ PSUI Customer Load'!Q298+'PSUI Customer Gen'!Q298</f>
        <v>2002.18</v>
      </c>
      <c r="R298" s="85">
        <f>'E+ PSUI Customer Load'!R298+'PSUI Customer Gen'!R298</f>
        <v>1996.79</v>
      </c>
      <c r="S298" s="85">
        <f>'E+ PSUI Customer Load'!S298+'PSUI Customer Gen'!S298</f>
        <v>1972.81</v>
      </c>
      <c r="T298" s="85">
        <f>'E+ PSUI Customer Load'!T298+'PSUI Customer Gen'!T298</f>
        <v>1987.51</v>
      </c>
      <c r="U298" s="85">
        <f>'E+ PSUI Customer Load'!U298+'PSUI Customer Gen'!U298</f>
        <v>1977.92</v>
      </c>
      <c r="V298" s="85">
        <f>'E+ PSUI Customer Load'!V298+'PSUI Customer Gen'!V298</f>
        <v>1951.01</v>
      </c>
      <c r="W298" s="85">
        <f>'E+ PSUI Customer Load'!W298+'PSUI Customer Gen'!W298</f>
        <v>1941.8</v>
      </c>
      <c r="X298" s="85">
        <f>'E+ PSUI Customer Load'!X298+'PSUI Customer Gen'!X298</f>
        <v>1931.09</v>
      </c>
      <c r="Y298" s="85">
        <f>'E+ PSUI Customer Load'!Y298+'PSUI Customer Gen'!Y298</f>
        <v>1915.62</v>
      </c>
      <c r="Z298" s="85">
        <f>'E+ PSUI Customer Load'!Z298+'PSUI Customer Gen'!Z298</f>
        <v>1859.31</v>
      </c>
      <c r="AA298" s="93">
        <f t="shared" si="52"/>
        <v>2077.88</v>
      </c>
      <c r="AB298" s="84">
        <f t="shared" si="53"/>
        <v>2021</v>
      </c>
      <c r="AC298" s="83">
        <f t="shared" si="54"/>
        <v>8</v>
      </c>
      <c r="AD298" s="83" t="str">
        <f t="shared" si="55"/>
        <v/>
      </c>
      <c r="AE298" s="83" t="str">
        <f t="shared" si="56"/>
        <v/>
      </c>
      <c r="AF298" s="81">
        <f t="shared" si="57"/>
        <v>2077.88</v>
      </c>
      <c r="AG298" s="82" t="str">
        <f t="shared" si="58"/>
        <v>11:00</v>
      </c>
      <c r="AH298" s="81">
        <f t="shared" si="59"/>
        <v>48211.840000000004</v>
      </c>
      <c r="AI298" s="80" t="str">
        <f t="shared" si="60"/>
        <v/>
      </c>
      <c r="AJ298" s="80" t="str">
        <f t="shared" si="61"/>
        <v/>
      </c>
      <c r="AK298" s="80" t="str">
        <f t="shared" si="62"/>
        <v/>
      </c>
      <c r="AL298" s="79" t="str">
        <f t="shared" si="63"/>
        <v/>
      </c>
      <c r="AM298" s="78" t="str">
        <f t="shared" si="64"/>
        <v/>
      </c>
    </row>
    <row r="299" spans="2:39" ht="13.5" thickBot="1">
      <c r="B299" s="86">
        <v>44431</v>
      </c>
      <c r="C299" s="85">
        <f>'E+ PSUI Customer Load'!C299+'PSUI Customer Gen'!C299</f>
        <v>1813.52</v>
      </c>
      <c r="D299" s="85">
        <f>'E+ PSUI Customer Load'!D299+'PSUI Customer Gen'!D299</f>
        <v>1808.8</v>
      </c>
      <c r="E299" s="85">
        <f>'E+ PSUI Customer Load'!E299+'PSUI Customer Gen'!E299</f>
        <v>1826.51</v>
      </c>
      <c r="F299" s="85">
        <f>'E+ PSUI Customer Load'!F299+'PSUI Customer Gen'!F299</f>
        <v>1839.63</v>
      </c>
      <c r="G299" s="85">
        <f>'E+ PSUI Customer Load'!G299+'PSUI Customer Gen'!G299</f>
        <v>1821.33</v>
      </c>
      <c r="H299" s="85">
        <f>'E+ PSUI Customer Load'!H299+'PSUI Customer Gen'!H299</f>
        <v>1816.36</v>
      </c>
      <c r="I299" s="85">
        <f>'E+ PSUI Customer Load'!I299+'PSUI Customer Gen'!I299</f>
        <v>1949.29</v>
      </c>
      <c r="J299" s="85">
        <f>'E+ PSUI Customer Load'!J299+'PSUI Customer Gen'!J299</f>
        <v>2072.39</v>
      </c>
      <c r="K299" s="85">
        <f>'E+ PSUI Customer Load'!K299+'PSUI Customer Gen'!K299</f>
        <v>2150.54</v>
      </c>
      <c r="L299" s="85">
        <f>'E+ PSUI Customer Load'!L299+'PSUI Customer Gen'!L299</f>
        <v>2236.8200000000002</v>
      </c>
      <c r="M299" s="85">
        <f>'E+ PSUI Customer Load'!M299+'PSUI Customer Gen'!M299</f>
        <v>2312.35</v>
      </c>
      <c r="N299" s="85">
        <f>'E+ PSUI Customer Load'!N299+'PSUI Customer Gen'!N299</f>
        <v>2296.35</v>
      </c>
      <c r="O299" s="85">
        <f>'E+ PSUI Customer Load'!O299+'PSUI Customer Gen'!O299</f>
        <v>2287.3200000000002</v>
      </c>
      <c r="P299" s="85">
        <f>'E+ PSUI Customer Load'!P299+'PSUI Customer Gen'!P299</f>
        <v>2247.98</v>
      </c>
      <c r="Q299" s="85">
        <f>'E+ PSUI Customer Load'!Q299+'PSUI Customer Gen'!Q299</f>
        <v>2229.4299999999998</v>
      </c>
      <c r="R299" s="85">
        <f>'E+ PSUI Customer Load'!R299+'PSUI Customer Gen'!R299</f>
        <v>2191.2800000000002</v>
      </c>
      <c r="S299" s="85">
        <f>'E+ PSUI Customer Load'!S299+'PSUI Customer Gen'!S299</f>
        <v>2093.67</v>
      </c>
      <c r="T299" s="85">
        <f>'E+ PSUI Customer Load'!T299+'PSUI Customer Gen'!T299</f>
        <v>2044.17</v>
      </c>
      <c r="U299" s="85">
        <f>'E+ PSUI Customer Load'!U299+'PSUI Customer Gen'!U299</f>
        <v>2017.23</v>
      </c>
      <c r="V299" s="85">
        <f>'E+ PSUI Customer Load'!V299+'PSUI Customer Gen'!V299</f>
        <v>1965.43</v>
      </c>
      <c r="W299" s="85">
        <f>'E+ PSUI Customer Load'!W299+'PSUI Customer Gen'!W299</f>
        <v>1925.21</v>
      </c>
      <c r="X299" s="85">
        <f>'E+ PSUI Customer Load'!X299+'PSUI Customer Gen'!X299</f>
        <v>1892.31</v>
      </c>
      <c r="Y299" s="85">
        <f>'E+ PSUI Customer Load'!Y299+'PSUI Customer Gen'!Y299</f>
        <v>1844.96</v>
      </c>
      <c r="Z299" s="85">
        <f>'E+ PSUI Customer Load'!Z299+'PSUI Customer Gen'!Z299</f>
        <v>1821.4</v>
      </c>
      <c r="AA299" s="93">
        <f t="shared" si="52"/>
        <v>2312.35</v>
      </c>
      <c r="AB299" s="84">
        <f t="shared" si="53"/>
        <v>2021</v>
      </c>
      <c r="AC299" s="83">
        <f t="shared" si="54"/>
        <v>8</v>
      </c>
      <c r="AD299" s="83" t="str">
        <f t="shared" si="55"/>
        <v/>
      </c>
      <c r="AE299" s="83" t="str">
        <f t="shared" si="56"/>
        <v/>
      </c>
      <c r="AF299" s="81">
        <f t="shared" si="57"/>
        <v>2312.35</v>
      </c>
      <c r="AG299" s="82" t="str">
        <f t="shared" si="58"/>
        <v>11:00</v>
      </c>
      <c r="AH299" s="81">
        <f t="shared" si="59"/>
        <v>50816.63</v>
      </c>
      <c r="AI299" s="80" t="str">
        <f t="shared" si="60"/>
        <v/>
      </c>
      <c r="AJ299" s="80" t="str">
        <f t="shared" si="61"/>
        <v/>
      </c>
      <c r="AK299" s="80" t="str">
        <f t="shared" si="62"/>
        <v/>
      </c>
      <c r="AL299" s="79" t="str">
        <f t="shared" si="63"/>
        <v/>
      </c>
      <c r="AM299" s="78" t="str">
        <f t="shared" si="64"/>
        <v/>
      </c>
    </row>
    <row r="300" spans="2:39" ht="13.5" thickBot="1">
      <c r="B300" s="86">
        <v>44432</v>
      </c>
      <c r="C300" s="85">
        <f>'E+ PSUI Customer Load'!C300+'PSUI Customer Gen'!C300</f>
        <v>1803.79</v>
      </c>
      <c r="D300" s="85">
        <f>'E+ PSUI Customer Load'!D300+'PSUI Customer Gen'!D300</f>
        <v>1797.43</v>
      </c>
      <c r="E300" s="85">
        <f>'E+ PSUI Customer Load'!E300+'PSUI Customer Gen'!E300</f>
        <v>1826.37</v>
      </c>
      <c r="F300" s="85">
        <f>'E+ PSUI Customer Load'!F300+'PSUI Customer Gen'!F300</f>
        <v>1812.69</v>
      </c>
      <c r="G300" s="85">
        <f>'E+ PSUI Customer Load'!G300+'PSUI Customer Gen'!G300</f>
        <v>1800.54</v>
      </c>
      <c r="H300" s="85">
        <f>'E+ PSUI Customer Load'!H300+'PSUI Customer Gen'!H300</f>
        <v>1862.81</v>
      </c>
      <c r="I300" s="85">
        <f>'E+ PSUI Customer Load'!I300+'PSUI Customer Gen'!I300</f>
        <v>1968.72</v>
      </c>
      <c r="J300" s="85">
        <f>'E+ PSUI Customer Load'!J300+'PSUI Customer Gen'!J300</f>
        <v>2100.3200000000002</v>
      </c>
      <c r="K300" s="85">
        <f>'E+ PSUI Customer Load'!K300+'PSUI Customer Gen'!K300</f>
        <v>2164.4699999999998</v>
      </c>
      <c r="L300" s="85">
        <f>'E+ PSUI Customer Load'!L300+'PSUI Customer Gen'!L300</f>
        <v>2214.0700000000002</v>
      </c>
      <c r="M300" s="85">
        <f>'E+ PSUI Customer Load'!M300+'PSUI Customer Gen'!M300</f>
        <v>2294.71</v>
      </c>
      <c r="N300" s="85">
        <f>'E+ PSUI Customer Load'!N300+'PSUI Customer Gen'!N300</f>
        <v>2249.87</v>
      </c>
      <c r="O300" s="85">
        <f>'E+ PSUI Customer Load'!O300+'PSUI Customer Gen'!O300</f>
        <v>2285.29</v>
      </c>
      <c r="P300" s="85">
        <f>'E+ PSUI Customer Load'!P300+'PSUI Customer Gen'!P300</f>
        <v>2312.6999999999998</v>
      </c>
      <c r="Q300" s="85">
        <f>'E+ PSUI Customer Load'!Q300+'PSUI Customer Gen'!Q300</f>
        <v>2253.62</v>
      </c>
      <c r="R300" s="85">
        <f>'E+ PSUI Customer Load'!R300+'PSUI Customer Gen'!R300</f>
        <v>2242.87</v>
      </c>
      <c r="S300" s="85">
        <f>'E+ PSUI Customer Load'!S300+'PSUI Customer Gen'!S300</f>
        <v>2188.38</v>
      </c>
      <c r="T300" s="85">
        <f>'E+ PSUI Customer Load'!T300+'PSUI Customer Gen'!T300</f>
        <v>2142.6</v>
      </c>
      <c r="U300" s="85">
        <f>'E+ PSUI Customer Load'!U300+'PSUI Customer Gen'!U300</f>
        <v>2118.06</v>
      </c>
      <c r="V300" s="85">
        <f>'E+ PSUI Customer Load'!V300+'PSUI Customer Gen'!V300</f>
        <v>2108.0500000000002</v>
      </c>
      <c r="W300" s="85">
        <f>'E+ PSUI Customer Load'!W300+'PSUI Customer Gen'!W300</f>
        <v>2052.61</v>
      </c>
      <c r="X300" s="85">
        <f>'E+ PSUI Customer Load'!X300+'PSUI Customer Gen'!X300</f>
        <v>2016.81</v>
      </c>
      <c r="Y300" s="85">
        <f>'E+ PSUI Customer Load'!Y300+'PSUI Customer Gen'!Y300</f>
        <v>1976.77</v>
      </c>
      <c r="Z300" s="85">
        <f>'E+ PSUI Customer Load'!Z300+'PSUI Customer Gen'!Z300</f>
        <v>1948.28</v>
      </c>
      <c r="AA300" s="93">
        <f t="shared" si="52"/>
        <v>2312.6999999999998</v>
      </c>
      <c r="AB300" s="84">
        <f t="shared" si="53"/>
        <v>2021</v>
      </c>
      <c r="AC300" s="83">
        <f t="shared" si="54"/>
        <v>8</v>
      </c>
      <c r="AD300" s="83" t="str">
        <f t="shared" si="55"/>
        <v/>
      </c>
      <c r="AE300" s="83" t="str">
        <f t="shared" si="56"/>
        <v/>
      </c>
      <c r="AF300" s="81">
        <f t="shared" si="57"/>
        <v>2312.6999999999998</v>
      </c>
      <c r="AG300" s="82" t="str">
        <f t="shared" si="58"/>
        <v>14:00</v>
      </c>
      <c r="AH300" s="81">
        <f t="shared" si="59"/>
        <v>51854.529999999984</v>
      </c>
      <c r="AI300" s="80" t="str">
        <f t="shared" si="60"/>
        <v/>
      </c>
      <c r="AJ300" s="80" t="str">
        <f t="shared" si="61"/>
        <v/>
      </c>
      <c r="AK300" s="80" t="str">
        <f t="shared" si="62"/>
        <v/>
      </c>
      <c r="AL300" s="79" t="str">
        <f t="shared" si="63"/>
        <v/>
      </c>
      <c r="AM300" s="78" t="str">
        <f t="shared" si="64"/>
        <v/>
      </c>
    </row>
    <row r="301" spans="2:39" ht="13.5" thickBot="1">
      <c r="B301" s="86">
        <v>44433</v>
      </c>
      <c r="C301" s="85">
        <f>'E+ PSUI Customer Load'!C301+'PSUI Customer Gen'!C301</f>
        <v>1929.59</v>
      </c>
      <c r="D301" s="85">
        <f>'E+ PSUI Customer Load'!D301+'PSUI Customer Gen'!D301</f>
        <v>1910.79</v>
      </c>
      <c r="E301" s="85">
        <f>'E+ PSUI Customer Load'!E301+'PSUI Customer Gen'!E301</f>
        <v>1944.67</v>
      </c>
      <c r="F301" s="85">
        <f>'E+ PSUI Customer Load'!F301+'PSUI Customer Gen'!F301</f>
        <v>1941.45</v>
      </c>
      <c r="G301" s="85">
        <f>'E+ PSUI Customer Load'!G301+'PSUI Customer Gen'!G301</f>
        <v>1937.67</v>
      </c>
      <c r="H301" s="85">
        <f>'E+ PSUI Customer Load'!H301+'PSUI Customer Gen'!H301</f>
        <v>1976.49</v>
      </c>
      <c r="I301" s="85">
        <f>'E+ PSUI Customer Load'!I301+'PSUI Customer Gen'!I301</f>
        <v>2085.37</v>
      </c>
      <c r="J301" s="85">
        <f>'E+ PSUI Customer Load'!J301+'PSUI Customer Gen'!J301</f>
        <v>2196.08</v>
      </c>
      <c r="K301" s="85">
        <f>'E+ PSUI Customer Load'!K301+'PSUI Customer Gen'!K301</f>
        <v>2283.86</v>
      </c>
      <c r="L301" s="85">
        <f>'E+ PSUI Customer Load'!L301+'PSUI Customer Gen'!L301</f>
        <v>2347.4499999999998</v>
      </c>
      <c r="M301" s="85">
        <f>'E+ PSUI Customer Load'!M301+'PSUI Customer Gen'!M301</f>
        <v>2331.84</v>
      </c>
      <c r="N301" s="85">
        <f>'E+ PSUI Customer Load'!N301+'PSUI Customer Gen'!N301</f>
        <v>2287.9499999999998</v>
      </c>
      <c r="O301" s="85">
        <f>'E+ PSUI Customer Load'!O301+'PSUI Customer Gen'!O301</f>
        <v>2303.38</v>
      </c>
      <c r="P301" s="85">
        <f>'E+ PSUI Customer Load'!P301+'PSUI Customer Gen'!P301</f>
        <v>2320.4699999999998</v>
      </c>
      <c r="Q301" s="85">
        <f>'E+ PSUI Customer Load'!Q301+'PSUI Customer Gen'!Q301</f>
        <v>2275.63</v>
      </c>
      <c r="R301" s="85">
        <f>'E+ PSUI Customer Load'!R301+'PSUI Customer Gen'!R301</f>
        <v>2251.69</v>
      </c>
      <c r="S301" s="85">
        <f>'E+ PSUI Customer Load'!S301+'PSUI Customer Gen'!S301</f>
        <v>2192.86</v>
      </c>
      <c r="T301" s="85">
        <f>'E+ PSUI Customer Load'!T301+'PSUI Customer Gen'!T301</f>
        <v>2132.94</v>
      </c>
      <c r="U301" s="85">
        <f>'E+ PSUI Customer Load'!U301+'PSUI Customer Gen'!U301</f>
        <v>2117.5700000000002</v>
      </c>
      <c r="V301" s="85">
        <f>'E+ PSUI Customer Load'!V301+'PSUI Customer Gen'!V301</f>
        <v>2066.9299999999998</v>
      </c>
      <c r="W301" s="85">
        <f>'E+ PSUI Customer Load'!W301+'PSUI Customer Gen'!W301</f>
        <v>2047.43</v>
      </c>
      <c r="X301" s="85">
        <f>'E+ PSUI Customer Load'!X301+'PSUI Customer Gen'!X301</f>
        <v>2023.38</v>
      </c>
      <c r="Y301" s="85">
        <f>'E+ PSUI Customer Load'!Y301+'PSUI Customer Gen'!Y301</f>
        <v>1973.83</v>
      </c>
      <c r="Z301" s="85">
        <f>'E+ PSUI Customer Load'!Z301+'PSUI Customer Gen'!Z301</f>
        <v>1937.39</v>
      </c>
      <c r="AA301" s="93">
        <f t="shared" si="52"/>
        <v>2347.4499999999998</v>
      </c>
      <c r="AB301" s="84">
        <f t="shared" si="53"/>
        <v>2021</v>
      </c>
      <c r="AC301" s="83">
        <f t="shared" si="54"/>
        <v>8</v>
      </c>
      <c r="AD301" s="83" t="str">
        <f t="shared" si="55"/>
        <v/>
      </c>
      <c r="AE301" s="83" t="str">
        <f t="shared" si="56"/>
        <v/>
      </c>
      <c r="AF301" s="81">
        <f t="shared" si="57"/>
        <v>2347.4499999999998</v>
      </c>
      <c r="AG301" s="82" t="str">
        <f t="shared" si="58"/>
        <v>10:00</v>
      </c>
      <c r="AH301" s="81">
        <f t="shared" si="59"/>
        <v>53164.160000000003</v>
      </c>
      <c r="AI301" s="80" t="str">
        <f t="shared" si="60"/>
        <v/>
      </c>
      <c r="AJ301" s="80" t="str">
        <f t="shared" si="61"/>
        <v/>
      </c>
      <c r="AK301" s="80" t="str">
        <f t="shared" si="62"/>
        <v/>
      </c>
      <c r="AL301" s="79" t="str">
        <f t="shared" si="63"/>
        <v/>
      </c>
      <c r="AM301" s="78" t="str">
        <f t="shared" si="64"/>
        <v/>
      </c>
    </row>
    <row r="302" spans="2:39" ht="13.5" thickBot="1">
      <c r="B302" s="86">
        <v>44434</v>
      </c>
      <c r="C302" s="85">
        <f>'E+ PSUI Customer Load'!C302+'PSUI Customer Gen'!C302</f>
        <v>1902.74</v>
      </c>
      <c r="D302" s="85">
        <f>'E+ PSUI Customer Load'!D302+'PSUI Customer Gen'!D302</f>
        <v>1888.78</v>
      </c>
      <c r="E302" s="85">
        <f>'E+ PSUI Customer Load'!E302+'PSUI Customer Gen'!E302</f>
        <v>1931.2</v>
      </c>
      <c r="F302" s="85">
        <f>'E+ PSUI Customer Load'!F302+'PSUI Customer Gen'!F302</f>
        <v>1938.09</v>
      </c>
      <c r="G302" s="85">
        <f>'E+ PSUI Customer Load'!G302+'PSUI Customer Gen'!G302</f>
        <v>1951.15</v>
      </c>
      <c r="H302" s="85">
        <f>'E+ PSUI Customer Load'!H302+'PSUI Customer Gen'!H302</f>
        <v>1999.69</v>
      </c>
      <c r="I302" s="85">
        <f>'E+ PSUI Customer Load'!I302+'PSUI Customer Gen'!I302</f>
        <v>2144.63</v>
      </c>
      <c r="J302" s="85">
        <f>'E+ PSUI Customer Load'!J302+'PSUI Customer Gen'!J302</f>
        <v>2193.52</v>
      </c>
      <c r="K302" s="85">
        <f>'E+ PSUI Customer Load'!K302+'PSUI Customer Gen'!K302</f>
        <v>2261.0700000000002</v>
      </c>
      <c r="L302" s="85">
        <f>'E+ PSUI Customer Load'!L302+'PSUI Customer Gen'!L302</f>
        <v>2336.46</v>
      </c>
      <c r="M302" s="85">
        <f>'E+ PSUI Customer Load'!M302+'PSUI Customer Gen'!M302</f>
        <v>2415.52</v>
      </c>
      <c r="N302" s="85">
        <f>'E+ PSUI Customer Load'!N302+'PSUI Customer Gen'!N302</f>
        <v>2430.64</v>
      </c>
      <c r="O302" s="85">
        <f>'E+ PSUI Customer Load'!O302+'PSUI Customer Gen'!O302</f>
        <v>2446.2199999999998</v>
      </c>
      <c r="P302" s="85">
        <f>'E+ PSUI Customer Load'!P302+'PSUI Customer Gen'!P302</f>
        <v>2463.16</v>
      </c>
      <c r="Q302" s="85">
        <f>'E+ PSUI Customer Load'!Q302+'PSUI Customer Gen'!Q302</f>
        <v>2472.96</v>
      </c>
      <c r="R302" s="85">
        <f>'E+ PSUI Customer Load'!R302+'PSUI Customer Gen'!R302</f>
        <v>2419.38</v>
      </c>
      <c r="S302" s="85">
        <f>'E+ PSUI Customer Load'!S302+'PSUI Customer Gen'!S302</f>
        <v>2350.88</v>
      </c>
      <c r="T302" s="85">
        <f>'E+ PSUI Customer Load'!T302+'PSUI Customer Gen'!T302</f>
        <v>2237.34</v>
      </c>
      <c r="U302" s="85">
        <f>'E+ PSUI Customer Load'!U302+'PSUI Customer Gen'!U302</f>
        <v>2066.71</v>
      </c>
      <c r="V302" s="85">
        <f>'E+ PSUI Customer Load'!V302+'PSUI Customer Gen'!V302</f>
        <v>2015.3</v>
      </c>
      <c r="W302" s="85">
        <f>'E+ PSUI Customer Load'!W302+'PSUI Customer Gen'!W302</f>
        <v>1970.92</v>
      </c>
      <c r="X302" s="85">
        <f>'E+ PSUI Customer Load'!X302+'PSUI Customer Gen'!X302</f>
        <v>1886.89</v>
      </c>
      <c r="Y302" s="85">
        <f>'E+ PSUI Customer Load'!Y302+'PSUI Customer Gen'!Y302</f>
        <v>1829.28</v>
      </c>
      <c r="Z302" s="85">
        <f>'E+ PSUI Customer Load'!Z302+'PSUI Customer Gen'!Z302</f>
        <v>1818.39</v>
      </c>
      <c r="AA302" s="93">
        <f t="shared" si="52"/>
        <v>2472.96</v>
      </c>
      <c r="AB302" s="84">
        <f t="shared" si="53"/>
        <v>2021</v>
      </c>
      <c r="AC302" s="83">
        <f t="shared" si="54"/>
        <v>8</v>
      </c>
      <c r="AD302" s="83" t="str">
        <f t="shared" si="55"/>
        <v/>
      </c>
      <c r="AE302" s="83" t="str">
        <f t="shared" si="56"/>
        <v/>
      </c>
      <c r="AF302" s="81">
        <f t="shared" si="57"/>
        <v>2472.96</v>
      </c>
      <c r="AG302" s="82" t="str">
        <f t="shared" si="58"/>
        <v>15:00</v>
      </c>
      <c r="AH302" s="81">
        <f t="shared" si="59"/>
        <v>53843.87999999999</v>
      </c>
      <c r="AI302" s="80" t="str">
        <f t="shared" si="60"/>
        <v/>
      </c>
      <c r="AJ302" s="80" t="str">
        <f t="shared" si="61"/>
        <v/>
      </c>
      <c r="AK302" s="80" t="str">
        <f t="shared" si="62"/>
        <v/>
      </c>
      <c r="AL302" s="79" t="str">
        <f t="shared" si="63"/>
        <v/>
      </c>
      <c r="AM302" s="78" t="str">
        <f t="shared" si="64"/>
        <v/>
      </c>
    </row>
    <row r="303" spans="2:39" ht="13.5" thickBot="1">
      <c r="B303" s="86">
        <v>44435</v>
      </c>
      <c r="C303" s="85">
        <f>'E+ PSUI Customer Load'!C303+'PSUI Customer Gen'!C303</f>
        <v>1789.24</v>
      </c>
      <c r="D303" s="85">
        <f>'E+ PSUI Customer Load'!D303+'PSUI Customer Gen'!D303</f>
        <v>1770.96</v>
      </c>
      <c r="E303" s="85">
        <f>'E+ PSUI Customer Load'!E303+'PSUI Customer Gen'!E303</f>
        <v>1760.64</v>
      </c>
      <c r="F303" s="85">
        <f>'E+ PSUI Customer Load'!F303+'PSUI Customer Gen'!F303</f>
        <v>1748.67</v>
      </c>
      <c r="G303" s="85">
        <f>'E+ PSUI Customer Load'!G303+'PSUI Customer Gen'!G303</f>
        <v>1752.94</v>
      </c>
      <c r="H303" s="85">
        <f>'E+ PSUI Customer Load'!H303+'PSUI Customer Gen'!H303</f>
        <v>1795.5</v>
      </c>
      <c r="I303" s="85">
        <f>'E+ PSUI Customer Load'!I303+'PSUI Customer Gen'!I303</f>
        <v>1929.2</v>
      </c>
      <c r="J303" s="85">
        <f>'E+ PSUI Customer Load'!J303+'PSUI Customer Gen'!J303</f>
        <v>1964.62</v>
      </c>
      <c r="K303" s="85">
        <f>'E+ PSUI Customer Load'!K303+'PSUI Customer Gen'!K303</f>
        <v>1966.51</v>
      </c>
      <c r="L303" s="85">
        <f>'E+ PSUI Customer Load'!L303+'PSUI Customer Gen'!L303</f>
        <v>2060.4899999999998</v>
      </c>
      <c r="M303" s="85">
        <f>'E+ PSUI Customer Load'!M303+'PSUI Customer Gen'!M303</f>
        <v>2110.54</v>
      </c>
      <c r="N303" s="85">
        <f>'E+ PSUI Customer Load'!N303+'PSUI Customer Gen'!N303</f>
        <v>2119.92</v>
      </c>
      <c r="O303" s="85">
        <f>'E+ PSUI Customer Load'!O303+'PSUI Customer Gen'!O303</f>
        <v>2122.75</v>
      </c>
      <c r="P303" s="85">
        <f>'E+ PSUI Customer Load'!P303+'PSUI Customer Gen'!P303</f>
        <v>2131.0100000000002</v>
      </c>
      <c r="Q303" s="85">
        <f>'E+ PSUI Customer Load'!Q303+'PSUI Customer Gen'!Q303</f>
        <v>2130.21</v>
      </c>
      <c r="R303" s="85">
        <f>'E+ PSUI Customer Load'!R303+'PSUI Customer Gen'!R303</f>
        <v>2108.79</v>
      </c>
      <c r="S303" s="85">
        <f>'E+ PSUI Customer Load'!S303+'PSUI Customer Gen'!S303</f>
        <v>2009.28</v>
      </c>
      <c r="T303" s="85">
        <f>'E+ PSUI Customer Load'!T303+'PSUI Customer Gen'!T303</f>
        <v>1912.37</v>
      </c>
      <c r="U303" s="85">
        <f>'E+ PSUI Customer Load'!U303+'PSUI Customer Gen'!U303</f>
        <v>1838.59</v>
      </c>
      <c r="V303" s="85">
        <f>'E+ PSUI Customer Load'!V303+'PSUI Customer Gen'!V303</f>
        <v>1799.77</v>
      </c>
      <c r="W303" s="85">
        <f>'E+ PSUI Customer Load'!W303+'PSUI Customer Gen'!W303</f>
        <v>1796.48</v>
      </c>
      <c r="X303" s="85">
        <f>'E+ PSUI Customer Load'!X303+'PSUI Customer Gen'!X303</f>
        <v>1785.59</v>
      </c>
      <c r="Y303" s="85">
        <f>'E+ PSUI Customer Load'!Y303+'PSUI Customer Gen'!Y303</f>
        <v>1743.8</v>
      </c>
      <c r="Z303" s="85">
        <f>'E+ PSUI Customer Load'!Z303+'PSUI Customer Gen'!Z303</f>
        <v>1706.64</v>
      </c>
      <c r="AA303" s="93">
        <f t="shared" si="52"/>
        <v>2131.0100000000002</v>
      </c>
      <c r="AB303" s="84">
        <f t="shared" si="53"/>
        <v>2021</v>
      </c>
      <c r="AC303" s="83">
        <f t="shared" si="54"/>
        <v>8</v>
      </c>
      <c r="AD303" s="83" t="str">
        <f t="shared" si="55"/>
        <v/>
      </c>
      <c r="AE303" s="83" t="str">
        <f t="shared" si="56"/>
        <v/>
      </c>
      <c r="AF303" s="81">
        <f t="shared" si="57"/>
        <v>2131.0100000000002</v>
      </c>
      <c r="AG303" s="82" t="str">
        <f t="shared" si="58"/>
        <v>14:00</v>
      </c>
      <c r="AH303" s="81">
        <f t="shared" si="59"/>
        <v>47985.52</v>
      </c>
      <c r="AI303" s="80" t="str">
        <f t="shared" si="60"/>
        <v/>
      </c>
      <c r="AJ303" s="80" t="str">
        <f t="shared" si="61"/>
        <v/>
      </c>
      <c r="AK303" s="80" t="str">
        <f t="shared" si="62"/>
        <v/>
      </c>
      <c r="AL303" s="79" t="str">
        <f t="shared" si="63"/>
        <v/>
      </c>
      <c r="AM303" s="78" t="str">
        <f t="shared" si="64"/>
        <v/>
      </c>
    </row>
    <row r="304" spans="2:39" ht="13.5" thickBot="1">
      <c r="B304" s="86">
        <v>44436</v>
      </c>
      <c r="C304" s="85">
        <f>'E+ PSUI Customer Load'!C304+'PSUI Customer Gen'!C304</f>
        <v>1701.14</v>
      </c>
      <c r="D304" s="85">
        <f>'E+ PSUI Customer Load'!D304+'PSUI Customer Gen'!D304</f>
        <v>1717.84</v>
      </c>
      <c r="E304" s="85">
        <f>'E+ PSUI Customer Load'!E304+'PSUI Customer Gen'!E304</f>
        <v>1719.1</v>
      </c>
      <c r="F304" s="85">
        <f>'E+ PSUI Customer Load'!F304+'PSUI Customer Gen'!F304</f>
        <v>1707.34</v>
      </c>
      <c r="G304" s="85">
        <f>'E+ PSUI Customer Load'!G304+'PSUI Customer Gen'!G304</f>
        <v>1711.5</v>
      </c>
      <c r="H304" s="85">
        <f>'E+ PSUI Customer Load'!H304+'PSUI Customer Gen'!H304</f>
        <v>1764.04</v>
      </c>
      <c r="I304" s="85">
        <f>'E+ PSUI Customer Load'!I304+'PSUI Customer Gen'!I304</f>
        <v>1854.65</v>
      </c>
      <c r="J304" s="85">
        <f>'E+ PSUI Customer Load'!J304+'PSUI Customer Gen'!J304</f>
        <v>1871.28</v>
      </c>
      <c r="K304" s="85">
        <f>'E+ PSUI Customer Load'!K304+'PSUI Customer Gen'!K304</f>
        <v>1894.97</v>
      </c>
      <c r="L304" s="85">
        <f>'E+ PSUI Customer Load'!L304+'PSUI Customer Gen'!L304</f>
        <v>1949.15</v>
      </c>
      <c r="M304" s="85">
        <f>'E+ PSUI Customer Load'!M304+'PSUI Customer Gen'!M304</f>
        <v>2059.5100000000002</v>
      </c>
      <c r="N304" s="85">
        <f>'E+ PSUI Customer Load'!N304+'PSUI Customer Gen'!N304</f>
        <v>2089.0100000000002</v>
      </c>
      <c r="O304" s="85">
        <f>'E+ PSUI Customer Load'!O304+'PSUI Customer Gen'!O304</f>
        <v>2124.0100000000002</v>
      </c>
      <c r="P304" s="85">
        <f>'E+ PSUI Customer Load'!P304+'PSUI Customer Gen'!P304</f>
        <v>2124.15</v>
      </c>
      <c r="Q304" s="85">
        <f>'E+ PSUI Customer Load'!Q304+'PSUI Customer Gen'!Q304</f>
        <v>2205.3200000000002</v>
      </c>
      <c r="R304" s="85">
        <f>'E+ PSUI Customer Load'!R304+'PSUI Customer Gen'!R304</f>
        <v>2196.11</v>
      </c>
      <c r="S304" s="85">
        <f>'E+ PSUI Customer Load'!S304+'PSUI Customer Gen'!S304</f>
        <v>2170.46</v>
      </c>
      <c r="T304" s="85">
        <f>'E+ PSUI Customer Load'!T304+'PSUI Customer Gen'!T304</f>
        <v>2175.6999999999998</v>
      </c>
      <c r="U304" s="85">
        <f>'E+ PSUI Customer Load'!U304+'PSUI Customer Gen'!U304</f>
        <v>2149.38</v>
      </c>
      <c r="V304" s="85">
        <f>'E+ PSUI Customer Load'!V304+'PSUI Customer Gen'!V304</f>
        <v>2064.9</v>
      </c>
      <c r="W304" s="85">
        <f>'E+ PSUI Customer Load'!W304+'PSUI Customer Gen'!W304</f>
        <v>1984.61</v>
      </c>
      <c r="X304" s="85">
        <f>'E+ PSUI Customer Load'!X304+'PSUI Customer Gen'!X304</f>
        <v>1942.99</v>
      </c>
      <c r="Y304" s="85">
        <f>'E+ PSUI Customer Load'!Y304+'PSUI Customer Gen'!Y304</f>
        <v>1940.75</v>
      </c>
      <c r="Z304" s="85">
        <f>'E+ PSUI Customer Load'!Z304+'PSUI Customer Gen'!Z304</f>
        <v>1945.48</v>
      </c>
      <c r="AA304" s="93">
        <f t="shared" si="52"/>
        <v>2205.3200000000002</v>
      </c>
      <c r="AB304" s="84">
        <f t="shared" si="53"/>
        <v>2021</v>
      </c>
      <c r="AC304" s="83">
        <f t="shared" si="54"/>
        <v>8</v>
      </c>
      <c r="AD304" s="83" t="str">
        <f t="shared" si="55"/>
        <v/>
      </c>
      <c r="AE304" s="83" t="str">
        <f t="shared" si="56"/>
        <v/>
      </c>
      <c r="AF304" s="81">
        <f t="shared" si="57"/>
        <v>2205.3200000000002</v>
      </c>
      <c r="AG304" s="82" t="str">
        <f t="shared" si="58"/>
        <v>15:00</v>
      </c>
      <c r="AH304" s="81">
        <f t="shared" si="59"/>
        <v>49268.71</v>
      </c>
      <c r="AI304" s="80" t="str">
        <f t="shared" si="60"/>
        <v/>
      </c>
      <c r="AJ304" s="80" t="str">
        <f t="shared" si="61"/>
        <v/>
      </c>
      <c r="AK304" s="80" t="str">
        <f t="shared" si="62"/>
        <v/>
      </c>
      <c r="AL304" s="79" t="str">
        <f t="shared" si="63"/>
        <v/>
      </c>
      <c r="AM304" s="78" t="str">
        <f t="shared" si="64"/>
        <v/>
      </c>
    </row>
    <row r="305" spans="2:39" ht="13.5" thickBot="1">
      <c r="B305" s="86">
        <v>44437</v>
      </c>
      <c r="C305" s="85">
        <f>'E+ PSUI Customer Load'!C305+'PSUI Customer Gen'!C305</f>
        <v>1935.85</v>
      </c>
      <c r="D305" s="85">
        <f>'E+ PSUI Customer Load'!D305+'PSUI Customer Gen'!D305</f>
        <v>1921.36</v>
      </c>
      <c r="E305" s="85">
        <f>'E+ PSUI Customer Load'!E305+'PSUI Customer Gen'!E305</f>
        <v>1897.35</v>
      </c>
      <c r="F305" s="85">
        <f>'E+ PSUI Customer Load'!F305+'PSUI Customer Gen'!F305</f>
        <v>1866.83</v>
      </c>
      <c r="G305" s="85">
        <f>'E+ PSUI Customer Load'!G305+'PSUI Customer Gen'!G305</f>
        <v>1868.34</v>
      </c>
      <c r="H305" s="85">
        <f>'E+ PSUI Customer Load'!H305+'PSUI Customer Gen'!H305</f>
        <v>1885.91</v>
      </c>
      <c r="I305" s="85">
        <f>'E+ PSUI Customer Load'!I305+'PSUI Customer Gen'!I305</f>
        <v>1960.91</v>
      </c>
      <c r="J305" s="85">
        <f>'E+ PSUI Customer Load'!J305+'PSUI Customer Gen'!J305</f>
        <v>1999.38</v>
      </c>
      <c r="K305" s="85">
        <f>'E+ PSUI Customer Load'!K305+'PSUI Customer Gen'!K305</f>
        <v>2095.38</v>
      </c>
      <c r="L305" s="85">
        <f>'E+ PSUI Customer Load'!L305+'PSUI Customer Gen'!L305</f>
        <v>2176.5100000000002</v>
      </c>
      <c r="M305" s="85">
        <f>'E+ PSUI Customer Load'!M305+'PSUI Customer Gen'!M305</f>
        <v>2237.94</v>
      </c>
      <c r="N305" s="85">
        <f>'E+ PSUI Customer Load'!N305+'PSUI Customer Gen'!N305</f>
        <v>2214.56</v>
      </c>
      <c r="O305" s="85">
        <f>'E+ PSUI Customer Load'!O305+'PSUI Customer Gen'!O305</f>
        <v>2194.64</v>
      </c>
      <c r="P305" s="85">
        <f>'E+ PSUI Customer Load'!P305+'PSUI Customer Gen'!P305</f>
        <v>2209.1999999999998</v>
      </c>
      <c r="Q305" s="85">
        <f>'E+ PSUI Customer Load'!Q305+'PSUI Customer Gen'!Q305</f>
        <v>2200.0300000000002</v>
      </c>
      <c r="R305" s="85">
        <f>'E+ PSUI Customer Load'!R305+'PSUI Customer Gen'!R305</f>
        <v>2197.06</v>
      </c>
      <c r="S305" s="85">
        <f>'E+ PSUI Customer Load'!S305+'PSUI Customer Gen'!S305</f>
        <v>2142.42</v>
      </c>
      <c r="T305" s="85">
        <f>'E+ PSUI Customer Load'!T305+'PSUI Customer Gen'!T305</f>
        <v>2100.9499999999998</v>
      </c>
      <c r="U305" s="85">
        <f>'E+ PSUI Customer Load'!U305+'PSUI Customer Gen'!U305</f>
        <v>2093.04</v>
      </c>
      <c r="V305" s="85">
        <f>'E+ PSUI Customer Load'!V305+'PSUI Customer Gen'!V305</f>
        <v>1985.17</v>
      </c>
      <c r="W305" s="85">
        <f>'E+ PSUI Customer Load'!W305+'PSUI Customer Gen'!W305</f>
        <v>1888.39</v>
      </c>
      <c r="X305" s="85">
        <f>'E+ PSUI Customer Load'!X305+'PSUI Customer Gen'!X305</f>
        <v>1879.26</v>
      </c>
      <c r="Y305" s="85">
        <f>'E+ PSUI Customer Load'!Y305+'PSUI Customer Gen'!Y305</f>
        <v>1870.12</v>
      </c>
      <c r="Z305" s="85">
        <f>'E+ PSUI Customer Load'!Z305+'PSUI Customer Gen'!Z305</f>
        <v>1858.64</v>
      </c>
      <c r="AA305" s="93">
        <f t="shared" si="52"/>
        <v>2237.94</v>
      </c>
      <c r="AB305" s="84">
        <f t="shared" si="53"/>
        <v>2021</v>
      </c>
      <c r="AC305" s="83">
        <f t="shared" si="54"/>
        <v>8</v>
      </c>
      <c r="AD305" s="83" t="str">
        <f t="shared" si="55"/>
        <v/>
      </c>
      <c r="AE305" s="83" t="str">
        <f t="shared" si="56"/>
        <v/>
      </c>
      <c r="AF305" s="81">
        <f t="shared" si="57"/>
        <v>2237.94</v>
      </c>
      <c r="AG305" s="82" t="str">
        <f t="shared" si="58"/>
        <v>11:00</v>
      </c>
      <c r="AH305" s="81">
        <f t="shared" si="59"/>
        <v>50917.18</v>
      </c>
      <c r="AI305" s="80" t="str">
        <f t="shared" si="60"/>
        <v/>
      </c>
      <c r="AJ305" s="80" t="str">
        <f t="shared" si="61"/>
        <v/>
      </c>
      <c r="AK305" s="80" t="str">
        <f t="shared" si="62"/>
        <v/>
      </c>
      <c r="AL305" s="79" t="str">
        <f t="shared" si="63"/>
        <v/>
      </c>
      <c r="AM305" s="78" t="str">
        <f t="shared" si="64"/>
        <v/>
      </c>
    </row>
    <row r="306" spans="2:39" ht="13.5" thickBot="1">
      <c r="B306" s="86">
        <v>44438</v>
      </c>
      <c r="C306" s="85">
        <f>'E+ PSUI Customer Load'!C306+'PSUI Customer Gen'!C306</f>
        <v>1838.94</v>
      </c>
      <c r="D306" s="85">
        <f>'E+ PSUI Customer Load'!D306+'PSUI Customer Gen'!D306</f>
        <v>1839.01</v>
      </c>
      <c r="E306" s="85">
        <f>'E+ PSUI Customer Load'!E306+'PSUI Customer Gen'!E306</f>
        <v>1887.13</v>
      </c>
      <c r="F306" s="85">
        <f>'E+ PSUI Customer Load'!F306+'PSUI Customer Gen'!F306</f>
        <v>1923.46</v>
      </c>
      <c r="G306" s="85">
        <f>'E+ PSUI Customer Load'!G306+'PSUI Customer Gen'!G306</f>
        <v>1919.75</v>
      </c>
      <c r="H306" s="85">
        <f>'E+ PSUI Customer Load'!H306+'PSUI Customer Gen'!H306</f>
        <v>1969.7</v>
      </c>
      <c r="I306" s="85">
        <f>'E+ PSUI Customer Load'!I306+'PSUI Customer Gen'!I306</f>
        <v>2053.59</v>
      </c>
      <c r="J306" s="85">
        <f>'E+ PSUI Customer Load'!J306+'PSUI Customer Gen'!J306</f>
        <v>2128.39</v>
      </c>
      <c r="K306" s="85">
        <f>'E+ PSUI Customer Load'!K306+'PSUI Customer Gen'!K306</f>
        <v>2130.2800000000002</v>
      </c>
      <c r="L306" s="85">
        <f>'E+ PSUI Customer Load'!L306+'PSUI Customer Gen'!L306</f>
        <v>2144.66</v>
      </c>
      <c r="M306" s="85">
        <f>'E+ PSUI Customer Load'!M306+'PSUI Customer Gen'!M306</f>
        <v>2141.34</v>
      </c>
      <c r="N306" s="85">
        <f>'E+ PSUI Customer Load'!N306+'PSUI Customer Gen'!N306</f>
        <v>2109.38</v>
      </c>
      <c r="O306" s="85">
        <f>'E+ PSUI Customer Load'!O306+'PSUI Customer Gen'!O306</f>
        <v>2095.66</v>
      </c>
      <c r="P306" s="85">
        <f>'E+ PSUI Customer Load'!P306+'PSUI Customer Gen'!P306</f>
        <v>2100.98</v>
      </c>
      <c r="Q306" s="85">
        <f>'E+ PSUI Customer Load'!Q306+'PSUI Customer Gen'!Q306</f>
        <v>2090.1999999999998</v>
      </c>
      <c r="R306" s="85">
        <f>'E+ PSUI Customer Load'!R306+'PSUI Customer Gen'!R306</f>
        <v>2039.56</v>
      </c>
      <c r="S306" s="85">
        <f>'E+ PSUI Customer Load'!S306+'PSUI Customer Gen'!S306</f>
        <v>1930.53</v>
      </c>
      <c r="T306" s="85">
        <f>'E+ PSUI Customer Load'!T306+'PSUI Customer Gen'!T306</f>
        <v>1876.95</v>
      </c>
      <c r="U306" s="85">
        <f>'E+ PSUI Customer Load'!U306+'PSUI Customer Gen'!U306</f>
        <v>1847.69</v>
      </c>
      <c r="V306" s="85">
        <f>'E+ PSUI Customer Load'!V306+'PSUI Customer Gen'!V306</f>
        <v>1802.71</v>
      </c>
      <c r="W306" s="85">
        <f>'E+ PSUI Customer Load'!W306+'PSUI Customer Gen'!W306</f>
        <v>1773.7</v>
      </c>
      <c r="X306" s="85">
        <f>'E+ PSUI Customer Load'!X306+'PSUI Customer Gen'!X306</f>
        <v>1751.58</v>
      </c>
      <c r="Y306" s="85">
        <f>'E+ PSUI Customer Load'!Y306+'PSUI Customer Gen'!Y306</f>
        <v>1705.76</v>
      </c>
      <c r="Z306" s="85">
        <f>'E+ PSUI Customer Load'!Z306+'PSUI Customer Gen'!Z306</f>
        <v>1685.25</v>
      </c>
      <c r="AA306" s="93">
        <f t="shared" si="52"/>
        <v>2144.66</v>
      </c>
      <c r="AB306" s="84">
        <f t="shared" si="53"/>
        <v>2021</v>
      </c>
      <c r="AC306" s="83">
        <f t="shared" si="54"/>
        <v>8</v>
      </c>
      <c r="AD306" s="83" t="str">
        <f t="shared" si="55"/>
        <v/>
      </c>
      <c r="AE306" s="83" t="str">
        <f t="shared" si="56"/>
        <v/>
      </c>
      <c r="AF306" s="81">
        <f t="shared" si="57"/>
        <v>2144.66</v>
      </c>
      <c r="AG306" s="82" t="str">
        <f t="shared" si="58"/>
        <v>10:00</v>
      </c>
      <c r="AH306" s="81">
        <f t="shared" si="59"/>
        <v>48930.86</v>
      </c>
      <c r="AI306" s="80" t="str">
        <f t="shared" si="60"/>
        <v/>
      </c>
      <c r="AJ306" s="80" t="str">
        <f t="shared" si="61"/>
        <v/>
      </c>
      <c r="AK306" s="80" t="str">
        <f t="shared" si="62"/>
        <v/>
      </c>
      <c r="AL306" s="79" t="str">
        <f t="shared" si="63"/>
        <v/>
      </c>
      <c r="AM306" s="78" t="str">
        <f t="shared" si="64"/>
        <v/>
      </c>
    </row>
    <row r="307" spans="2:39" ht="13.5" thickBot="1">
      <c r="B307" s="86">
        <v>44439</v>
      </c>
      <c r="C307" s="85">
        <f>'E+ PSUI Customer Load'!C307+'PSUI Customer Gen'!C307</f>
        <v>1660.65</v>
      </c>
      <c r="D307" s="85">
        <f>'E+ PSUI Customer Load'!D307+'PSUI Customer Gen'!D307</f>
        <v>1671.42</v>
      </c>
      <c r="E307" s="85">
        <f>'E+ PSUI Customer Load'!E307+'PSUI Customer Gen'!E307</f>
        <v>1687.32</v>
      </c>
      <c r="F307" s="85">
        <f>'E+ PSUI Customer Load'!F307+'PSUI Customer Gen'!F307</f>
        <v>1716.72</v>
      </c>
      <c r="G307" s="85">
        <f>'E+ PSUI Customer Load'!G307+'PSUI Customer Gen'!G307</f>
        <v>1734.95</v>
      </c>
      <c r="H307" s="85">
        <f>'E+ PSUI Customer Load'!H307+'PSUI Customer Gen'!H307</f>
        <v>1798.05</v>
      </c>
      <c r="I307" s="85">
        <f>'E+ PSUI Customer Load'!I307+'PSUI Customer Gen'!I307</f>
        <v>1875.23</v>
      </c>
      <c r="J307" s="85">
        <f>'E+ PSUI Customer Load'!J307+'PSUI Customer Gen'!J307</f>
        <v>1885.41</v>
      </c>
      <c r="K307" s="85">
        <f>'E+ PSUI Customer Load'!K307+'PSUI Customer Gen'!K307</f>
        <v>1841.84</v>
      </c>
      <c r="L307" s="85">
        <f>'E+ PSUI Customer Load'!L307+'PSUI Customer Gen'!L307</f>
        <v>1851.88</v>
      </c>
      <c r="M307" s="85">
        <f>'E+ PSUI Customer Load'!M307+'PSUI Customer Gen'!M307</f>
        <v>1864.49</v>
      </c>
      <c r="N307" s="85">
        <f>'E+ PSUI Customer Load'!N307+'PSUI Customer Gen'!N307</f>
        <v>1855.1</v>
      </c>
      <c r="O307" s="85">
        <f>'E+ PSUI Customer Load'!O307+'PSUI Customer Gen'!O307</f>
        <v>1865.19</v>
      </c>
      <c r="P307" s="85">
        <f>'E+ PSUI Customer Load'!P307+'PSUI Customer Gen'!P307</f>
        <v>1870.33</v>
      </c>
      <c r="Q307" s="85">
        <f>'E+ PSUI Customer Load'!Q307+'PSUI Customer Gen'!Q307</f>
        <v>1851.5</v>
      </c>
      <c r="R307" s="85">
        <f>'E+ PSUI Customer Load'!R307+'PSUI Customer Gen'!R307</f>
        <v>1834.14</v>
      </c>
      <c r="S307" s="85">
        <f>'E+ PSUI Customer Load'!S307+'PSUI Customer Gen'!S307</f>
        <v>1742.65</v>
      </c>
      <c r="T307" s="85">
        <f>'E+ PSUI Customer Load'!T307+'PSUI Customer Gen'!T307</f>
        <v>1672.02</v>
      </c>
      <c r="U307" s="85">
        <f>'E+ PSUI Customer Load'!U307+'PSUI Customer Gen'!U307</f>
        <v>1651.06</v>
      </c>
      <c r="V307" s="85">
        <f>'E+ PSUI Customer Load'!V307+'PSUI Customer Gen'!V307</f>
        <v>1624.46</v>
      </c>
      <c r="W307" s="85">
        <f>'E+ PSUI Customer Load'!W307+'PSUI Customer Gen'!W307</f>
        <v>1574.72</v>
      </c>
      <c r="X307" s="85">
        <f>'E+ PSUI Customer Load'!X307+'PSUI Customer Gen'!X307</f>
        <v>1505.95</v>
      </c>
      <c r="Y307" s="85">
        <f>'E+ PSUI Customer Load'!Y307+'PSUI Customer Gen'!Y307</f>
        <v>1450.75</v>
      </c>
      <c r="Z307" s="85">
        <f>'E+ PSUI Customer Load'!Z307+'PSUI Customer Gen'!Z307</f>
        <v>1425.97</v>
      </c>
      <c r="AA307" s="93">
        <f t="shared" si="52"/>
        <v>1885.41</v>
      </c>
      <c r="AB307" s="84">
        <f t="shared" si="53"/>
        <v>2021</v>
      </c>
      <c r="AC307" s="83">
        <f t="shared" si="54"/>
        <v>8</v>
      </c>
      <c r="AD307" s="83" t="str">
        <f t="shared" si="55"/>
        <v>2021-8</v>
      </c>
      <c r="AE307" s="83">
        <f t="shared" si="56"/>
        <v>8</v>
      </c>
      <c r="AF307" s="81">
        <f t="shared" si="57"/>
        <v>1885.41</v>
      </c>
      <c r="AG307" s="82" t="str">
        <f t="shared" si="58"/>
        <v>8:00</v>
      </c>
      <c r="AH307" s="81">
        <f t="shared" si="59"/>
        <v>43397.210000000006</v>
      </c>
      <c r="AI307" s="80">
        <f t="shared" si="60"/>
        <v>65164.819999999992</v>
      </c>
      <c r="AJ307" s="80">
        <f t="shared" si="61"/>
        <v>2472.96</v>
      </c>
      <c r="AK307" s="80">
        <f t="shared" si="62"/>
        <v>53936.259999999995</v>
      </c>
      <c r="AL307" s="79">
        <f t="shared" si="63"/>
        <v>44434</v>
      </c>
      <c r="AM307" s="78" t="str">
        <f t="shared" si="64"/>
        <v>15:00</v>
      </c>
    </row>
    <row r="308" spans="2:39" ht="13.5" thickBot="1">
      <c r="B308" s="86">
        <v>44440</v>
      </c>
      <c r="C308" s="85">
        <f>'E+ PSUI Customer Load'!C308+'PSUI Customer Gen'!C308</f>
        <v>1427.09</v>
      </c>
      <c r="D308" s="85">
        <f>'E+ PSUI Customer Load'!D308+'PSUI Customer Gen'!D308</f>
        <v>1426.78</v>
      </c>
      <c r="E308" s="85">
        <f>'E+ PSUI Customer Load'!E308+'PSUI Customer Gen'!E308</f>
        <v>1417.89</v>
      </c>
      <c r="F308" s="85">
        <f>'E+ PSUI Customer Load'!F308+'PSUI Customer Gen'!F308</f>
        <v>1399.93</v>
      </c>
      <c r="G308" s="85">
        <f>'E+ PSUI Customer Load'!G308+'PSUI Customer Gen'!G308</f>
        <v>1446.9</v>
      </c>
      <c r="H308" s="85">
        <f>'E+ PSUI Customer Load'!H308+'PSUI Customer Gen'!H308</f>
        <v>1497.72</v>
      </c>
      <c r="I308" s="85">
        <f>'E+ PSUI Customer Load'!I308+'PSUI Customer Gen'!I308</f>
        <v>1479.03</v>
      </c>
      <c r="J308" s="85">
        <f>'E+ PSUI Customer Load'!J308+'PSUI Customer Gen'!J308</f>
        <v>1563.66</v>
      </c>
      <c r="K308" s="85">
        <f>'E+ PSUI Customer Load'!K308+'PSUI Customer Gen'!K308</f>
        <v>1622.57</v>
      </c>
      <c r="L308" s="85">
        <f>'E+ PSUI Customer Load'!L308+'PSUI Customer Gen'!L308</f>
        <v>1684.55</v>
      </c>
      <c r="M308" s="85">
        <f>'E+ PSUI Customer Load'!M308+'PSUI Customer Gen'!M308</f>
        <v>1771.84</v>
      </c>
      <c r="N308" s="85">
        <f>'E+ PSUI Customer Load'!N308+'PSUI Customer Gen'!N308</f>
        <v>1785.32</v>
      </c>
      <c r="O308" s="85">
        <f>'E+ PSUI Customer Load'!O308+'PSUI Customer Gen'!O308</f>
        <v>1800.09</v>
      </c>
      <c r="P308" s="85">
        <f>'E+ PSUI Customer Load'!P308+'PSUI Customer Gen'!P308</f>
        <v>1790.92</v>
      </c>
      <c r="Q308" s="85">
        <f>'E+ PSUI Customer Load'!Q308+'PSUI Customer Gen'!Q308</f>
        <v>1796.52</v>
      </c>
      <c r="R308" s="85">
        <f>'E+ PSUI Customer Load'!R308+'PSUI Customer Gen'!R308</f>
        <v>1747.13</v>
      </c>
      <c r="S308" s="85">
        <f>'E+ PSUI Customer Load'!S308+'PSUI Customer Gen'!S308</f>
        <v>1673.46</v>
      </c>
      <c r="T308" s="85">
        <f>'E+ PSUI Customer Load'!T308+'PSUI Customer Gen'!T308</f>
        <v>1598.49</v>
      </c>
      <c r="U308" s="85">
        <f>'E+ PSUI Customer Load'!U308+'PSUI Customer Gen'!U308</f>
        <v>1584.7</v>
      </c>
      <c r="V308" s="85">
        <f>'E+ PSUI Customer Load'!V308+'PSUI Customer Gen'!V308</f>
        <v>1544.8</v>
      </c>
      <c r="W308" s="85">
        <f>'E+ PSUI Customer Load'!W308+'PSUI Customer Gen'!W308</f>
        <v>1508.43</v>
      </c>
      <c r="X308" s="85">
        <f>'E+ PSUI Customer Load'!X308+'PSUI Customer Gen'!X308</f>
        <v>1440.32</v>
      </c>
      <c r="Y308" s="85">
        <f>'E+ PSUI Customer Load'!Y308+'PSUI Customer Gen'!Y308</f>
        <v>1381.1</v>
      </c>
      <c r="Z308" s="85">
        <f>'E+ PSUI Customer Load'!Z308+'PSUI Customer Gen'!Z308</f>
        <v>1328.32</v>
      </c>
      <c r="AA308" s="93">
        <f t="shared" si="52"/>
        <v>1800.09</v>
      </c>
      <c r="AB308" s="84">
        <f t="shared" si="53"/>
        <v>2021</v>
      </c>
      <c r="AC308" s="83">
        <f t="shared" si="54"/>
        <v>9</v>
      </c>
      <c r="AD308" s="83" t="str">
        <f t="shared" si="55"/>
        <v/>
      </c>
      <c r="AE308" s="83" t="str">
        <f t="shared" si="56"/>
        <v/>
      </c>
      <c r="AF308" s="81">
        <f t="shared" si="57"/>
        <v>1800.09</v>
      </c>
      <c r="AG308" s="82" t="str">
        <f t="shared" si="58"/>
        <v>13:00</v>
      </c>
      <c r="AH308" s="81">
        <f t="shared" si="59"/>
        <v>39517.649999999994</v>
      </c>
      <c r="AI308" s="80" t="str">
        <f t="shared" si="60"/>
        <v/>
      </c>
      <c r="AJ308" s="80" t="str">
        <f t="shared" si="61"/>
        <v/>
      </c>
      <c r="AK308" s="80" t="str">
        <f t="shared" si="62"/>
        <v/>
      </c>
      <c r="AL308" s="79" t="str">
        <f t="shared" si="63"/>
        <v/>
      </c>
      <c r="AM308" s="78" t="str">
        <f t="shared" si="64"/>
        <v/>
      </c>
    </row>
    <row r="309" spans="2:39" ht="13.5" thickBot="1">
      <c r="B309" s="86">
        <v>44441</v>
      </c>
      <c r="C309" s="85">
        <f>'E+ PSUI Customer Load'!C309+'PSUI Customer Gen'!C309</f>
        <v>1186.82</v>
      </c>
      <c r="D309" s="85">
        <f>'E+ PSUI Customer Load'!D309+'PSUI Customer Gen'!D309</f>
        <v>1188.71</v>
      </c>
      <c r="E309" s="85">
        <f>'E+ PSUI Customer Load'!E309+'PSUI Customer Gen'!E309</f>
        <v>1209.04</v>
      </c>
      <c r="F309" s="85">
        <f>'E+ PSUI Customer Load'!F309+'PSUI Customer Gen'!F309</f>
        <v>1119.3</v>
      </c>
      <c r="G309" s="85">
        <f>'E+ PSUI Customer Load'!G309+'PSUI Customer Gen'!G309</f>
        <v>1082.73</v>
      </c>
      <c r="H309" s="85">
        <f>'E+ PSUI Customer Load'!H309+'PSUI Customer Gen'!H309</f>
        <v>1129.07</v>
      </c>
      <c r="I309" s="85">
        <f>'E+ PSUI Customer Load'!I309+'PSUI Customer Gen'!I309</f>
        <v>1209.25</v>
      </c>
      <c r="J309" s="85">
        <f>'E+ PSUI Customer Load'!J309+'PSUI Customer Gen'!J309</f>
        <v>1274.28</v>
      </c>
      <c r="K309" s="85">
        <f>'E+ PSUI Customer Load'!K309+'PSUI Customer Gen'!K309</f>
        <v>1650.18</v>
      </c>
      <c r="L309" s="85">
        <f>'E+ PSUI Customer Load'!L309+'PSUI Customer Gen'!L309</f>
        <v>1667.61</v>
      </c>
      <c r="M309" s="85">
        <f>'E+ PSUI Customer Load'!M309+'PSUI Customer Gen'!M309</f>
        <v>1695.72</v>
      </c>
      <c r="N309" s="85">
        <f>'E+ PSUI Customer Load'!N309+'PSUI Customer Gen'!N309</f>
        <v>1683.43</v>
      </c>
      <c r="O309" s="85">
        <f>'E+ PSUI Customer Load'!O309+'PSUI Customer Gen'!O309</f>
        <v>1711.43</v>
      </c>
      <c r="P309" s="85">
        <f>'E+ PSUI Customer Load'!P309+'PSUI Customer Gen'!P309</f>
        <v>1721.65</v>
      </c>
      <c r="Q309" s="85">
        <f>'E+ PSUI Customer Load'!Q309+'PSUI Customer Gen'!Q309</f>
        <v>1734.5</v>
      </c>
      <c r="R309" s="85">
        <f>'E+ PSUI Customer Load'!R309+'PSUI Customer Gen'!R309</f>
        <v>1700.09</v>
      </c>
      <c r="S309" s="85">
        <f>'E+ PSUI Customer Load'!S309+'PSUI Customer Gen'!S309</f>
        <v>1613.71</v>
      </c>
      <c r="T309" s="85">
        <f>'E+ PSUI Customer Load'!T309+'PSUI Customer Gen'!T309</f>
        <v>1542.59</v>
      </c>
      <c r="U309" s="85">
        <f>'E+ PSUI Customer Load'!U309+'PSUI Customer Gen'!U309</f>
        <v>1492.79</v>
      </c>
      <c r="V309" s="85">
        <f>'E+ PSUI Customer Load'!V309+'PSUI Customer Gen'!V309</f>
        <v>1413.06</v>
      </c>
      <c r="W309" s="85">
        <f>'E+ PSUI Customer Load'!W309+'PSUI Customer Gen'!W309</f>
        <v>1237.78</v>
      </c>
      <c r="X309" s="85">
        <f>'E+ PSUI Customer Load'!X309+'PSUI Customer Gen'!X309</f>
        <v>1222.73</v>
      </c>
      <c r="Y309" s="85">
        <f>'E+ PSUI Customer Load'!Y309+'PSUI Customer Gen'!Y309</f>
        <v>1201.48</v>
      </c>
      <c r="Z309" s="85">
        <f>'E+ PSUI Customer Load'!Z309+'PSUI Customer Gen'!Z309</f>
        <v>1107.1600000000001</v>
      </c>
      <c r="AA309" s="93">
        <f t="shared" si="52"/>
        <v>1734.5</v>
      </c>
      <c r="AB309" s="84">
        <f t="shared" si="53"/>
        <v>2021</v>
      </c>
      <c r="AC309" s="83">
        <f t="shared" si="54"/>
        <v>9</v>
      </c>
      <c r="AD309" s="83" t="str">
        <f t="shared" si="55"/>
        <v/>
      </c>
      <c r="AE309" s="83" t="str">
        <f t="shared" si="56"/>
        <v/>
      </c>
      <c r="AF309" s="81">
        <f t="shared" si="57"/>
        <v>1734.5</v>
      </c>
      <c r="AG309" s="82" t="str">
        <f t="shared" si="58"/>
        <v>15:00</v>
      </c>
      <c r="AH309" s="81">
        <f t="shared" si="59"/>
        <v>35529.61</v>
      </c>
      <c r="AI309" s="80" t="str">
        <f t="shared" si="60"/>
        <v/>
      </c>
      <c r="AJ309" s="80" t="str">
        <f t="shared" si="61"/>
        <v/>
      </c>
      <c r="AK309" s="80" t="str">
        <f t="shared" si="62"/>
        <v/>
      </c>
      <c r="AL309" s="79" t="str">
        <f t="shared" si="63"/>
        <v/>
      </c>
      <c r="AM309" s="78" t="str">
        <f t="shared" si="64"/>
        <v/>
      </c>
    </row>
    <row r="310" spans="2:39" ht="13.5" thickBot="1">
      <c r="B310" s="86">
        <v>44442</v>
      </c>
      <c r="C310" s="85">
        <f>'E+ PSUI Customer Load'!C310+'PSUI Customer Gen'!C310</f>
        <v>1043.25</v>
      </c>
      <c r="D310" s="85">
        <f>'E+ PSUI Customer Load'!D310+'PSUI Customer Gen'!D310</f>
        <v>1048.1500000000001</v>
      </c>
      <c r="E310" s="85">
        <f>'E+ PSUI Customer Load'!E310+'PSUI Customer Gen'!E310</f>
        <v>1058.58</v>
      </c>
      <c r="F310" s="85">
        <f>'E+ PSUI Customer Load'!F310+'PSUI Customer Gen'!F310</f>
        <v>1061.1300000000001</v>
      </c>
      <c r="G310" s="85">
        <f>'E+ PSUI Customer Load'!G310+'PSUI Customer Gen'!G310</f>
        <v>1081.1500000000001</v>
      </c>
      <c r="H310" s="85">
        <f>'E+ PSUI Customer Load'!H310+'PSUI Customer Gen'!H310</f>
        <v>1125.81</v>
      </c>
      <c r="I310" s="85">
        <f>'E+ PSUI Customer Load'!I310+'PSUI Customer Gen'!I310</f>
        <v>1189.4000000000001</v>
      </c>
      <c r="J310" s="85">
        <f>'E+ PSUI Customer Load'!J310+'PSUI Customer Gen'!J310</f>
        <v>1239.74</v>
      </c>
      <c r="K310" s="85">
        <f>'E+ PSUI Customer Load'!K310+'PSUI Customer Gen'!K310</f>
        <v>1537.13</v>
      </c>
      <c r="L310" s="85">
        <f>'E+ PSUI Customer Load'!L310+'PSUI Customer Gen'!L310</f>
        <v>1682.28</v>
      </c>
      <c r="M310" s="85">
        <f>'E+ PSUI Customer Load'!M310+'PSUI Customer Gen'!M310</f>
        <v>1755.84</v>
      </c>
      <c r="N310" s="85">
        <f>'E+ PSUI Customer Load'!N310+'PSUI Customer Gen'!N310</f>
        <v>1765.54</v>
      </c>
      <c r="O310" s="85">
        <f>'E+ PSUI Customer Load'!O310+'PSUI Customer Gen'!O310</f>
        <v>1785.91</v>
      </c>
      <c r="P310" s="85">
        <f>'E+ PSUI Customer Load'!P310+'PSUI Customer Gen'!P310</f>
        <v>1771.04</v>
      </c>
      <c r="Q310" s="85">
        <f>'E+ PSUI Customer Load'!Q310+'PSUI Customer Gen'!Q310</f>
        <v>1770.76</v>
      </c>
      <c r="R310" s="85">
        <f>'E+ PSUI Customer Load'!R310+'PSUI Customer Gen'!R310</f>
        <v>1740.76</v>
      </c>
      <c r="S310" s="85">
        <f>'E+ PSUI Customer Load'!S310+'PSUI Customer Gen'!S310</f>
        <v>1662.32</v>
      </c>
      <c r="T310" s="85">
        <f>'E+ PSUI Customer Load'!T310+'PSUI Customer Gen'!T310</f>
        <v>1629.84</v>
      </c>
      <c r="U310" s="85">
        <f>'E+ PSUI Customer Load'!U310+'PSUI Customer Gen'!U310</f>
        <v>1589.21</v>
      </c>
      <c r="V310" s="85">
        <f>'E+ PSUI Customer Load'!V310+'PSUI Customer Gen'!V310</f>
        <v>1575.49</v>
      </c>
      <c r="W310" s="85">
        <f>'E+ PSUI Customer Load'!W310+'PSUI Customer Gen'!W310</f>
        <v>1554</v>
      </c>
      <c r="X310" s="85">
        <f>'E+ PSUI Customer Load'!X310+'PSUI Customer Gen'!X310</f>
        <v>1499.75</v>
      </c>
      <c r="Y310" s="85">
        <f>'E+ PSUI Customer Load'!Y310+'PSUI Customer Gen'!Y310</f>
        <v>1456.77</v>
      </c>
      <c r="Z310" s="85">
        <f>'E+ PSUI Customer Load'!Z310+'PSUI Customer Gen'!Z310</f>
        <v>1441.37</v>
      </c>
      <c r="AA310" s="93">
        <f t="shared" si="52"/>
        <v>1785.91</v>
      </c>
      <c r="AB310" s="84">
        <f t="shared" si="53"/>
        <v>2021</v>
      </c>
      <c r="AC310" s="83">
        <f t="shared" si="54"/>
        <v>9</v>
      </c>
      <c r="AD310" s="83" t="str">
        <f t="shared" si="55"/>
        <v/>
      </c>
      <c r="AE310" s="83" t="str">
        <f t="shared" si="56"/>
        <v/>
      </c>
      <c r="AF310" s="81">
        <f t="shared" si="57"/>
        <v>1785.91</v>
      </c>
      <c r="AG310" s="82" t="str">
        <f t="shared" si="58"/>
        <v>13:00</v>
      </c>
      <c r="AH310" s="81">
        <f t="shared" si="59"/>
        <v>36851.130000000005</v>
      </c>
      <c r="AI310" s="80" t="str">
        <f t="shared" si="60"/>
        <v/>
      </c>
      <c r="AJ310" s="80" t="str">
        <f t="shared" si="61"/>
        <v/>
      </c>
      <c r="AK310" s="80" t="str">
        <f t="shared" si="62"/>
        <v/>
      </c>
      <c r="AL310" s="79" t="str">
        <f t="shared" si="63"/>
        <v/>
      </c>
      <c r="AM310" s="78" t="str">
        <f t="shared" si="64"/>
        <v/>
      </c>
    </row>
    <row r="311" spans="2:39" ht="13.5" thickBot="1">
      <c r="B311" s="86">
        <v>44443</v>
      </c>
      <c r="C311" s="85">
        <f>'E+ PSUI Customer Load'!C311+'PSUI Customer Gen'!C311</f>
        <v>1423.66</v>
      </c>
      <c r="D311" s="85">
        <f>'E+ PSUI Customer Load'!D311+'PSUI Customer Gen'!D311</f>
        <v>1402.31</v>
      </c>
      <c r="E311" s="85">
        <f>'E+ PSUI Customer Load'!E311+'PSUI Customer Gen'!E311</f>
        <v>1389.36</v>
      </c>
      <c r="F311" s="85">
        <f>'E+ PSUI Customer Load'!F311+'PSUI Customer Gen'!F311</f>
        <v>1393.7</v>
      </c>
      <c r="G311" s="85">
        <f>'E+ PSUI Customer Load'!G311+'PSUI Customer Gen'!G311</f>
        <v>1404.24</v>
      </c>
      <c r="H311" s="85">
        <f>'E+ PSUI Customer Load'!H311+'PSUI Customer Gen'!H311</f>
        <v>1426.6</v>
      </c>
      <c r="I311" s="85">
        <f>'E+ PSUI Customer Load'!I311+'PSUI Customer Gen'!I311</f>
        <v>1475.15</v>
      </c>
      <c r="J311" s="85">
        <f>'E+ PSUI Customer Load'!J311+'PSUI Customer Gen'!J311</f>
        <v>1503.6</v>
      </c>
      <c r="K311" s="85">
        <f>'E+ PSUI Customer Load'!K311+'PSUI Customer Gen'!K311</f>
        <v>1561.11</v>
      </c>
      <c r="L311" s="85">
        <f>'E+ PSUI Customer Load'!L311+'PSUI Customer Gen'!L311</f>
        <v>1689.14</v>
      </c>
      <c r="M311" s="85">
        <f>'E+ PSUI Customer Load'!M311+'PSUI Customer Gen'!M311</f>
        <v>1690.95</v>
      </c>
      <c r="N311" s="85">
        <f>'E+ PSUI Customer Load'!N311+'PSUI Customer Gen'!N311</f>
        <v>1690.47</v>
      </c>
      <c r="O311" s="85">
        <f>'E+ PSUI Customer Load'!O311+'PSUI Customer Gen'!O311</f>
        <v>1698.52</v>
      </c>
      <c r="P311" s="85">
        <f>'E+ PSUI Customer Load'!P311+'PSUI Customer Gen'!P311</f>
        <v>1698.41</v>
      </c>
      <c r="Q311" s="85">
        <f>'E+ PSUI Customer Load'!Q311+'PSUI Customer Gen'!Q311</f>
        <v>1667.89</v>
      </c>
      <c r="R311" s="85">
        <f>'E+ PSUI Customer Load'!R311+'PSUI Customer Gen'!R311</f>
        <v>1658.72</v>
      </c>
      <c r="S311" s="85">
        <f>'E+ PSUI Customer Load'!S311+'PSUI Customer Gen'!S311</f>
        <v>1606.64</v>
      </c>
      <c r="T311" s="85">
        <f>'E+ PSUI Customer Load'!T311+'PSUI Customer Gen'!T311</f>
        <v>1581.79</v>
      </c>
      <c r="U311" s="85">
        <f>'E+ PSUI Customer Load'!U311+'PSUI Customer Gen'!U311</f>
        <v>1557.29</v>
      </c>
      <c r="V311" s="85">
        <f>'E+ PSUI Customer Load'!V311+'PSUI Customer Gen'!V311</f>
        <v>1531.84</v>
      </c>
      <c r="W311" s="85">
        <f>'E+ PSUI Customer Load'!W311+'PSUI Customer Gen'!W311</f>
        <v>1498.04</v>
      </c>
      <c r="X311" s="85">
        <f>'E+ PSUI Customer Load'!X311+'PSUI Customer Gen'!X311</f>
        <v>1499.58</v>
      </c>
      <c r="Y311" s="85">
        <f>'E+ PSUI Customer Load'!Y311+'PSUI Customer Gen'!Y311</f>
        <v>1521.35</v>
      </c>
      <c r="Z311" s="85">
        <f>'E+ PSUI Customer Load'!Z311+'PSUI Customer Gen'!Z311</f>
        <v>1557.15</v>
      </c>
      <c r="AA311" s="93">
        <f t="shared" si="52"/>
        <v>1698.52</v>
      </c>
      <c r="AB311" s="84">
        <f t="shared" si="53"/>
        <v>2021</v>
      </c>
      <c r="AC311" s="83">
        <f t="shared" si="54"/>
        <v>9</v>
      </c>
      <c r="AD311" s="83" t="str">
        <f t="shared" si="55"/>
        <v/>
      </c>
      <c r="AE311" s="83" t="str">
        <f t="shared" si="56"/>
        <v/>
      </c>
      <c r="AF311" s="81">
        <f t="shared" si="57"/>
        <v>1698.52</v>
      </c>
      <c r="AG311" s="82" t="str">
        <f t="shared" si="58"/>
        <v>13:00</v>
      </c>
      <c r="AH311" s="81">
        <f t="shared" si="59"/>
        <v>38826.03</v>
      </c>
      <c r="AI311" s="80" t="str">
        <f t="shared" si="60"/>
        <v/>
      </c>
      <c r="AJ311" s="80" t="str">
        <f t="shared" si="61"/>
        <v/>
      </c>
      <c r="AK311" s="80" t="str">
        <f t="shared" si="62"/>
        <v/>
      </c>
      <c r="AL311" s="79" t="str">
        <f t="shared" si="63"/>
        <v/>
      </c>
      <c r="AM311" s="78" t="str">
        <f t="shared" si="64"/>
        <v/>
      </c>
    </row>
    <row r="312" spans="2:39" ht="13.5" thickBot="1">
      <c r="B312" s="86">
        <v>44444</v>
      </c>
      <c r="C312" s="85">
        <f>'E+ PSUI Customer Load'!C312+'PSUI Customer Gen'!C312</f>
        <v>1571.78</v>
      </c>
      <c r="D312" s="85">
        <f>'E+ PSUI Customer Load'!D312+'PSUI Customer Gen'!D312</f>
        <v>1576.89</v>
      </c>
      <c r="E312" s="85">
        <f>'E+ PSUI Customer Load'!E312+'PSUI Customer Gen'!E312</f>
        <v>1576.3</v>
      </c>
      <c r="F312" s="85">
        <f>'E+ PSUI Customer Load'!F312+'PSUI Customer Gen'!F312</f>
        <v>1578.22</v>
      </c>
      <c r="G312" s="85">
        <f>'E+ PSUI Customer Load'!G312+'PSUI Customer Gen'!G312</f>
        <v>1569.58</v>
      </c>
      <c r="H312" s="85">
        <f>'E+ PSUI Customer Load'!H312+'PSUI Customer Gen'!H312</f>
        <v>1626.7</v>
      </c>
      <c r="I312" s="85">
        <f>'E+ PSUI Customer Load'!I312+'PSUI Customer Gen'!I312</f>
        <v>1674.44</v>
      </c>
      <c r="J312" s="85">
        <f>'E+ PSUI Customer Load'!J312+'PSUI Customer Gen'!J312</f>
        <v>1642.73</v>
      </c>
      <c r="K312" s="85">
        <f>'E+ PSUI Customer Load'!K312+'PSUI Customer Gen'!K312</f>
        <v>1663.69</v>
      </c>
      <c r="L312" s="85">
        <f>'E+ PSUI Customer Load'!L312+'PSUI Customer Gen'!L312</f>
        <v>1710.98</v>
      </c>
      <c r="M312" s="85">
        <f>'E+ PSUI Customer Load'!M312+'PSUI Customer Gen'!M312</f>
        <v>1709.65</v>
      </c>
      <c r="N312" s="85">
        <f>'E+ PSUI Customer Load'!N312+'PSUI Customer Gen'!N312</f>
        <v>1648.47</v>
      </c>
      <c r="O312" s="85">
        <f>'E+ PSUI Customer Load'!O312+'PSUI Customer Gen'!O312</f>
        <v>1658.27</v>
      </c>
      <c r="P312" s="85">
        <f>'E+ PSUI Customer Load'!P312+'PSUI Customer Gen'!P312</f>
        <v>1646.58</v>
      </c>
      <c r="Q312" s="85">
        <f>'E+ PSUI Customer Load'!Q312+'PSUI Customer Gen'!Q312</f>
        <v>1653.72</v>
      </c>
      <c r="R312" s="85">
        <f>'E+ PSUI Customer Load'!R312+'PSUI Customer Gen'!R312</f>
        <v>1627.5</v>
      </c>
      <c r="S312" s="85">
        <f>'E+ PSUI Customer Load'!S312+'PSUI Customer Gen'!S312</f>
        <v>1591.77</v>
      </c>
      <c r="T312" s="85">
        <f>'E+ PSUI Customer Load'!T312+'PSUI Customer Gen'!T312</f>
        <v>1538.57</v>
      </c>
      <c r="U312" s="85">
        <f>'E+ PSUI Customer Load'!U312+'PSUI Customer Gen'!U312</f>
        <v>1523.23</v>
      </c>
      <c r="V312" s="85">
        <f>'E+ PSUI Customer Load'!V312+'PSUI Customer Gen'!V312</f>
        <v>1505.56</v>
      </c>
      <c r="W312" s="85">
        <f>'E+ PSUI Customer Load'!W312+'PSUI Customer Gen'!W312</f>
        <v>1482.81</v>
      </c>
      <c r="X312" s="85">
        <f>'E+ PSUI Customer Load'!X312+'PSUI Customer Gen'!X312</f>
        <v>1502.34</v>
      </c>
      <c r="Y312" s="85">
        <f>'E+ PSUI Customer Load'!Y312+'PSUI Customer Gen'!Y312</f>
        <v>1506.33</v>
      </c>
      <c r="Z312" s="85">
        <f>'E+ PSUI Customer Load'!Z312+'PSUI Customer Gen'!Z312</f>
        <v>1491</v>
      </c>
      <c r="AA312" s="93">
        <f t="shared" si="52"/>
        <v>1710.98</v>
      </c>
      <c r="AB312" s="84">
        <f t="shared" si="53"/>
        <v>2021</v>
      </c>
      <c r="AC312" s="83">
        <f t="shared" si="54"/>
        <v>9</v>
      </c>
      <c r="AD312" s="83" t="str">
        <f t="shared" si="55"/>
        <v/>
      </c>
      <c r="AE312" s="83" t="str">
        <f t="shared" si="56"/>
        <v/>
      </c>
      <c r="AF312" s="81">
        <f t="shared" si="57"/>
        <v>1710.98</v>
      </c>
      <c r="AG312" s="82" t="str">
        <f t="shared" si="58"/>
        <v>10:00</v>
      </c>
      <c r="AH312" s="81">
        <f t="shared" si="59"/>
        <v>39988.090000000011</v>
      </c>
      <c r="AI312" s="80" t="str">
        <f t="shared" si="60"/>
        <v/>
      </c>
      <c r="AJ312" s="80" t="str">
        <f t="shared" si="61"/>
        <v/>
      </c>
      <c r="AK312" s="80" t="str">
        <f t="shared" si="62"/>
        <v/>
      </c>
      <c r="AL312" s="79" t="str">
        <f t="shared" si="63"/>
        <v/>
      </c>
      <c r="AM312" s="78" t="str">
        <f t="shared" si="64"/>
        <v/>
      </c>
    </row>
    <row r="313" spans="2:39" ht="13.5" thickBot="1">
      <c r="B313" s="86">
        <v>44445</v>
      </c>
      <c r="C313" s="85">
        <f>'E+ PSUI Customer Load'!C313+'PSUI Customer Gen'!C313</f>
        <v>1466.11</v>
      </c>
      <c r="D313" s="85">
        <f>'E+ PSUI Customer Load'!D313+'PSUI Customer Gen'!D313</f>
        <v>1446.62</v>
      </c>
      <c r="E313" s="85">
        <f>'E+ PSUI Customer Load'!E313+'PSUI Customer Gen'!E313</f>
        <v>1459.85</v>
      </c>
      <c r="F313" s="85">
        <f>'E+ PSUI Customer Load'!F313+'PSUI Customer Gen'!F313</f>
        <v>1423.21</v>
      </c>
      <c r="G313" s="85">
        <f>'E+ PSUI Customer Load'!G313+'PSUI Customer Gen'!G313</f>
        <v>1390.66</v>
      </c>
      <c r="H313" s="85">
        <f>'E+ PSUI Customer Load'!H313+'PSUI Customer Gen'!H313</f>
        <v>1386.21</v>
      </c>
      <c r="I313" s="85">
        <f>'E+ PSUI Customer Load'!I313+'PSUI Customer Gen'!I313</f>
        <v>1411.24</v>
      </c>
      <c r="J313" s="85">
        <f>'E+ PSUI Customer Load'!J313+'PSUI Customer Gen'!J313</f>
        <v>1449.56</v>
      </c>
      <c r="K313" s="85">
        <f>'E+ PSUI Customer Load'!K313+'PSUI Customer Gen'!K313</f>
        <v>1477.84</v>
      </c>
      <c r="L313" s="85">
        <f>'E+ PSUI Customer Load'!L313+'PSUI Customer Gen'!L313</f>
        <v>1500.87</v>
      </c>
      <c r="M313" s="85">
        <f>'E+ PSUI Customer Load'!M313+'PSUI Customer Gen'!M313</f>
        <v>1529.89</v>
      </c>
      <c r="N313" s="85">
        <f>'E+ PSUI Customer Load'!N313+'PSUI Customer Gen'!N313</f>
        <v>1522.08</v>
      </c>
      <c r="O313" s="85">
        <f>'E+ PSUI Customer Load'!O313+'PSUI Customer Gen'!O313</f>
        <v>1537.69</v>
      </c>
      <c r="P313" s="85">
        <f>'E+ PSUI Customer Load'!P313+'PSUI Customer Gen'!P313</f>
        <v>1524.64</v>
      </c>
      <c r="Q313" s="85">
        <f>'E+ PSUI Customer Load'!Q313+'PSUI Customer Gen'!Q313</f>
        <v>1546.41</v>
      </c>
      <c r="R313" s="85">
        <f>'E+ PSUI Customer Load'!R313+'PSUI Customer Gen'!R313</f>
        <v>1531.53</v>
      </c>
      <c r="S313" s="85">
        <f>'E+ PSUI Customer Load'!S313+'PSUI Customer Gen'!S313</f>
        <v>1483.16</v>
      </c>
      <c r="T313" s="85">
        <f>'E+ PSUI Customer Load'!T313+'PSUI Customer Gen'!T313</f>
        <v>1469.34</v>
      </c>
      <c r="U313" s="85">
        <f>'E+ PSUI Customer Load'!U313+'PSUI Customer Gen'!U313</f>
        <v>1436.3</v>
      </c>
      <c r="V313" s="85">
        <f>'E+ PSUI Customer Load'!V313+'PSUI Customer Gen'!V313</f>
        <v>1396.61</v>
      </c>
      <c r="W313" s="85">
        <f>'E+ PSUI Customer Load'!W313+'PSUI Customer Gen'!W313</f>
        <v>1375.71</v>
      </c>
      <c r="X313" s="85">
        <f>'E+ PSUI Customer Load'!X313+'PSUI Customer Gen'!X313</f>
        <v>1343.76</v>
      </c>
      <c r="Y313" s="85">
        <f>'E+ PSUI Customer Load'!Y313+'PSUI Customer Gen'!Y313</f>
        <v>1330.25</v>
      </c>
      <c r="Z313" s="85">
        <f>'E+ PSUI Customer Load'!Z313+'PSUI Customer Gen'!Z313</f>
        <v>1355.94</v>
      </c>
      <c r="AA313" s="93">
        <f t="shared" si="52"/>
        <v>1546.41</v>
      </c>
      <c r="AB313" s="84">
        <f t="shared" si="53"/>
        <v>2021</v>
      </c>
      <c r="AC313" s="83">
        <f t="shared" si="54"/>
        <v>9</v>
      </c>
      <c r="AD313" s="83" t="str">
        <f t="shared" si="55"/>
        <v/>
      </c>
      <c r="AE313" s="83" t="str">
        <f t="shared" si="56"/>
        <v/>
      </c>
      <c r="AF313" s="81">
        <f t="shared" si="57"/>
        <v>1546.41</v>
      </c>
      <c r="AG313" s="82" t="str">
        <f t="shared" si="58"/>
        <v>15:00</v>
      </c>
      <c r="AH313" s="81">
        <f t="shared" si="59"/>
        <v>36341.89</v>
      </c>
      <c r="AI313" s="80" t="str">
        <f t="shared" si="60"/>
        <v/>
      </c>
      <c r="AJ313" s="80" t="str">
        <f t="shared" si="61"/>
        <v/>
      </c>
      <c r="AK313" s="80" t="str">
        <f t="shared" si="62"/>
        <v/>
      </c>
      <c r="AL313" s="79" t="str">
        <f t="shared" si="63"/>
        <v/>
      </c>
      <c r="AM313" s="78" t="str">
        <f t="shared" si="64"/>
        <v/>
      </c>
    </row>
    <row r="314" spans="2:39" ht="13.5" thickBot="1">
      <c r="B314" s="86">
        <v>44446</v>
      </c>
      <c r="C314" s="85">
        <f>'E+ PSUI Customer Load'!C314+'PSUI Customer Gen'!C314</f>
        <v>1290.98</v>
      </c>
      <c r="D314" s="85">
        <f>'E+ PSUI Customer Load'!D314+'PSUI Customer Gen'!D314</f>
        <v>1103.73</v>
      </c>
      <c r="E314" s="85">
        <f>'E+ PSUI Customer Load'!E314+'PSUI Customer Gen'!E314</f>
        <v>1025.54</v>
      </c>
      <c r="F314" s="85">
        <f>'E+ PSUI Customer Load'!F314+'PSUI Customer Gen'!F314</f>
        <v>1031.5899999999999</v>
      </c>
      <c r="G314" s="85">
        <f>'E+ PSUI Customer Load'!G314+'PSUI Customer Gen'!G314</f>
        <v>1066.5899999999999</v>
      </c>
      <c r="H314" s="85">
        <f>'E+ PSUI Customer Load'!H314+'PSUI Customer Gen'!H314</f>
        <v>1115.98</v>
      </c>
      <c r="I314" s="85">
        <f>'E+ PSUI Customer Load'!I314+'PSUI Customer Gen'!I314</f>
        <v>1206.6199999999999</v>
      </c>
      <c r="J314" s="85">
        <f>'E+ PSUI Customer Load'!J314+'PSUI Customer Gen'!J314</f>
        <v>1335.81</v>
      </c>
      <c r="K314" s="85">
        <f>'E+ PSUI Customer Load'!K314+'PSUI Customer Gen'!K314</f>
        <v>1511.44</v>
      </c>
      <c r="L314" s="85">
        <f>'E+ PSUI Customer Load'!L314+'PSUI Customer Gen'!L314</f>
        <v>1549.8</v>
      </c>
      <c r="M314" s="85">
        <f>'E+ PSUI Customer Load'!M314+'PSUI Customer Gen'!M314</f>
        <v>1694.49</v>
      </c>
      <c r="N314" s="85">
        <f>'E+ PSUI Customer Load'!N314+'PSUI Customer Gen'!N314</f>
        <v>1982.58</v>
      </c>
      <c r="O314" s="85">
        <f>'E+ PSUI Customer Load'!O314+'PSUI Customer Gen'!O314</f>
        <v>1926.96</v>
      </c>
      <c r="P314" s="85">
        <f>'E+ PSUI Customer Load'!P314+'PSUI Customer Gen'!P314</f>
        <v>1947.79</v>
      </c>
      <c r="Q314" s="85">
        <f>'E+ PSUI Customer Load'!Q314+'PSUI Customer Gen'!Q314</f>
        <v>1960.39</v>
      </c>
      <c r="R314" s="85">
        <f>'E+ PSUI Customer Load'!R314+'PSUI Customer Gen'!R314</f>
        <v>1928.22</v>
      </c>
      <c r="S314" s="85">
        <f>'E+ PSUI Customer Load'!S314+'PSUI Customer Gen'!S314</f>
        <v>1894.03</v>
      </c>
      <c r="T314" s="85">
        <f>'E+ PSUI Customer Load'!T314+'PSUI Customer Gen'!T314</f>
        <v>1829.45</v>
      </c>
      <c r="U314" s="85">
        <f>'E+ PSUI Customer Load'!U314+'PSUI Customer Gen'!U314</f>
        <v>1683.92</v>
      </c>
      <c r="V314" s="85">
        <f>'E+ PSUI Customer Load'!V314+'PSUI Customer Gen'!V314</f>
        <v>1650.92</v>
      </c>
      <c r="W314" s="85">
        <f>'E+ PSUI Customer Load'!W314+'PSUI Customer Gen'!W314</f>
        <v>1623.9</v>
      </c>
      <c r="X314" s="85">
        <f>'E+ PSUI Customer Load'!X314+'PSUI Customer Gen'!X314</f>
        <v>1599.78</v>
      </c>
      <c r="Y314" s="85">
        <f>'E+ PSUI Customer Load'!Y314+'PSUI Customer Gen'!Y314</f>
        <v>1567.55</v>
      </c>
      <c r="Z314" s="85">
        <f>'E+ PSUI Customer Load'!Z314+'PSUI Customer Gen'!Z314</f>
        <v>1584.87</v>
      </c>
      <c r="AA314" s="93">
        <f t="shared" si="52"/>
        <v>1982.58</v>
      </c>
      <c r="AB314" s="84">
        <f t="shared" si="53"/>
        <v>2021</v>
      </c>
      <c r="AC314" s="83">
        <f t="shared" si="54"/>
        <v>9</v>
      </c>
      <c r="AD314" s="83" t="str">
        <f t="shared" si="55"/>
        <v/>
      </c>
      <c r="AE314" s="83" t="str">
        <f t="shared" si="56"/>
        <v/>
      </c>
      <c r="AF314" s="81">
        <f t="shared" si="57"/>
        <v>1982.58</v>
      </c>
      <c r="AG314" s="82" t="str">
        <f t="shared" si="58"/>
        <v>12:00</v>
      </c>
      <c r="AH314" s="81">
        <f t="shared" si="59"/>
        <v>39095.510000000009</v>
      </c>
      <c r="AI314" s="80" t="str">
        <f t="shared" si="60"/>
        <v/>
      </c>
      <c r="AJ314" s="80" t="str">
        <f t="shared" si="61"/>
        <v/>
      </c>
      <c r="AK314" s="80" t="str">
        <f t="shared" si="62"/>
        <v/>
      </c>
      <c r="AL314" s="79" t="str">
        <f t="shared" si="63"/>
        <v/>
      </c>
      <c r="AM314" s="78" t="str">
        <f t="shared" si="64"/>
        <v/>
      </c>
    </row>
    <row r="315" spans="2:39" ht="13.5" thickBot="1">
      <c r="B315" s="86">
        <v>44447</v>
      </c>
      <c r="C315" s="85">
        <f>'E+ PSUI Customer Load'!C315+'PSUI Customer Gen'!C315</f>
        <v>1611.54</v>
      </c>
      <c r="D315" s="85">
        <f>'E+ PSUI Customer Load'!D315+'PSUI Customer Gen'!D315</f>
        <v>1606.33</v>
      </c>
      <c r="E315" s="85">
        <f>'E+ PSUI Customer Load'!E315+'PSUI Customer Gen'!E315</f>
        <v>1613.85</v>
      </c>
      <c r="F315" s="85">
        <f>'E+ PSUI Customer Load'!F315+'PSUI Customer Gen'!F315</f>
        <v>1639.44</v>
      </c>
      <c r="G315" s="85">
        <f>'E+ PSUI Customer Load'!G315+'PSUI Customer Gen'!G315</f>
        <v>1652.49</v>
      </c>
      <c r="H315" s="85">
        <f>'E+ PSUI Customer Load'!H315+'PSUI Customer Gen'!H315</f>
        <v>1712.8</v>
      </c>
      <c r="I315" s="85">
        <f>'E+ PSUI Customer Load'!I315+'PSUI Customer Gen'!I315</f>
        <v>1766.03</v>
      </c>
      <c r="J315" s="85">
        <f>'E+ PSUI Customer Load'!J315+'PSUI Customer Gen'!J315</f>
        <v>1811.98</v>
      </c>
      <c r="K315" s="85">
        <f>'E+ PSUI Customer Load'!K315+'PSUI Customer Gen'!K315</f>
        <v>1855.6</v>
      </c>
      <c r="L315" s="85">
        <f>'E+ PSUI Customer Load'!L315+'PSUI Customer Gen'!L315</f>
        <v>1928.89</v>
      </c>
      <c r="M315" s="85">
        <f>'E+ PSUI Customer Load'!M315+'PSUI Customer Gen'!M315</f>
        <v>1935.12</v>
      </c>
      <c r="N315" s="85">
        <f>'E+ PSUI Customer Load'!N315+'PSUI Customer Gen'!N315</f>
        <v>1864.41</v>
      </c>
      <c r="O315" s="85">
        <f>'E+ PSUI Customer Load'!O315+'PSUI Customer Gen'!O315</f>
        <v>1851.5</v>
      </c>
      <c r="P315" s="85">
        <f>'E+ PSUI Customer Load'!P315+'PSUI Customer Gen'!P315</f>
        <v>1812.41</v>
      </c>
      <c r="Q315" s="85">
        <f>'E+ PSUI Customer Load'!Q315+'PSUI Customer Gen'!Q315</f>
        <v>1799.25</v>
      </c>
      <c r="R315" s="85">
        <f>'E+ PSUI Customer Load'!R315+'PSUI Customer Gen'!R315</f>
        <v>1761.13</v>
      </c>
      <c r="S315" s="85">
        <f>'E+ PSUI Customer Load'!S315+'PSUI Customer Gen'!S315</f>
        <v>1690.08</v>
      </c>
      <c r="T315" s="85">
        <f>'E+ PSUI Customer Load'!T315+'PSUI Customer Gen'!T315</f>
        <v>1631.07</v>
      </c>
      <c r="U315" s="85">
        <f>'E+ PSUI Customer Load'!U315+'PSUI Customer Gen'!U315</f>
        <v>1602.09</v>
      </c>
      <c r="V315" s="85">
        <f>'E+ PSUI Customer Load'!V315+'PSUI Customer Gen'!V315</f>
        <v>1577.42</v>
      </c>
      <c r="W315" s="85">
        <f>'E+ PSUI Customer Load'!W315+'PSUI Customer Gen'!W315</f>
        <v>1543.75</v>
      </c>
      <c r="X315" s="85">
        <f>'E+ PSUI Customer Load'!X315+'PSUI Customer Gen'!X315</f>
        <v>1522.96</v>
      </c>
      <c r="Y315" s="85">
        <f>'E+ PSUI Customer Load'!Y315+'PSUI Customer Gen'!Y315</f>
        <v>1516.69</v>
      </c>
      <c r="Z315" s="85">
        <f>'E+ PSUI Customer Load'!Z315+'PSUI Customer Gen'!Z315</f>
        <v>1501.74</v>
      </c>
      <c r="AA315" s="93">
        <f t="shared" si="52"/>
        <v>1935.12</v>
      </c>
      <c r="AB315" s="84">
        <f t="shared" si="53"/>
        <v>2021</v>
      </c>
      <c r="AC315" s="83">
        <f t="shared" si="54"/>
        <v>9</v>
      </c>
      <c r="AD315" s="83" t="str">
        <f t="shared" si="55"/>
        <v/>
      </c>
      <c r="AE315" s="83" t="str">
        <f t="shared" si="56"/>
        <v/>
      </c>
      <c r="AF315" s="81">
        <f t="shared" si="57"/>
        <v>1935.12</v>
      </c>
      <c r="AG315" s="82" t="str">
        <f t="shared" si="58"/>
        <v>11:00</v>
      </c>
      <c r="AH315" s="81">
        <f t="shared" si="59"/>
        <v>42743.689999999995</v>
      </c>
      <c r="AI315" s="80" t="str">
        <f t="shared" si="60"/>
        <v/>
      </c>
      <c r="AJ315" s="80" t="str">
        <f t="shared" si="61"/>
        <v/>
      </c>
      <c r="AK315" s="80" t="str">
        <f t="shared" si="62"/>
        <v/>
      </c>
      <c r="AL315" s="79" t="str">
        <f t="shared" si="63"/>
        <v/>
      </c>
      <c r="AM315" s="78" t="str">
        <f t="shared" si="64"/>
        <v/>
      </c>
    </row>
    <row r="316" spans="2:39" ht="13.5" thickBot="1">
      <c r="B316" s="86">
        <v>44448</v>
      </c>
      <c r="C316" s="85">
        <f>'E+ PSUI Customer Load'!C316+'PSUI Customer Gen'!C316</f>
        <v>1486.73</v>
      </c>
      <c r="D316" s="85">
        <f>'E+ PSUI Customer Load'!D316+'PSUI Customer Gen'!D316</f>
        <v>1473.54</v>
      </c>
      <c r="E316" s="85">
        <f>'E+ PSUI Customer Load'!E316+'PSUI Customer Gen'!E316</f>
        <v>1455.02</v>
      </c>
      <c r="F316" s="85">
        <f>'E+ PSUI Customer Load'!F316+'PSUI Customer Gen'!F316</f>
        <v>1431.19</v>
      </c>
      <c r="G316" s="85">
        <f>'E+ PSUI Customer Load'!G316+'PSUI Customer Gen'!G316</f>
        <v>1364.79</v>
      </c>
      <c r="H316" s="85">
        <f>'E+ PSUI Customer Load'!H316+'PSUI Customer Gen'!H316</f>
        <v>1306.3399999999999</v>
      </c>
      <c r="I316" s="85">
        <f>'E+ PSUI Customer Load'!I316+'PSUI Customer Gen'!I316</f>
        <v>1394.12</v>
      </c>
      <c r="J316" s="85">
        <f>'E+ PSUI Customer Load'!J316+'PSUI Customer Gen'!J316</f>
        <v>1612.38</v>
      </c>
      <c r="K316" s="85">
        <f>'E+ PSUI Customer Load'!K316+'PSUI Customer Gen'!K316</f>
        <v>1691.34</v>
      </c>
      <c r="L316" s="85">
        <f>'E+ PSUI Customer Load'!L316+'PSUI Customer Gen'!L316</f>
        <v>1741.11</v>
      </c>
      <c r="M316" s="85">
        <f>'E+ PSUI Customer Load'!M316+'PSUI Customer Gen'!M316</f>
        <v>1769.15</v>
      </c>
      <c r="N316" s="85">
        <f>'E+ PSUI Customer Load'!N316+'PSUI Customer Gen'!N316</f>
        <v>1501.05</v>
      </c>
      <c r="O316" s="85">
        <f>'E+ PSUI Customer Load'!O316+'PSUI Customer Gen'!O316</f>
        <v>1389.08</v>
      </c>
      <c r="P316" s="85">
        <f>'E+ PSUI Customer Load'!P316+'PSUI Customer Gen'!P316</f>
        <v>1386.63</v>
      </c>
      <c r="Q316" s="85">
        <f>'E+ PSUI Customer Load'!Q316+'PSUI Customer Gen'!Q316</f>
        <v>1664.78</v>
      </c>
      <c r="R316" s="85">
        <f>'E+ PSUI Customer Load'!R316+'PSUI Customer Gen'!R316</f>
        <v>1668.45</v>
      </c>
      <c r="S316" s="85">
        <f>'E+ PSUI Customer Load'!S316+'PSUI Customer Gen'!S316</f>
        <v>1572.83</v>
      </c>
      <c r="T316" s="85">
        <f>'E+ PSUI Customer Load'!T316+'PSUI Customer Gen'!T316</f>
        <v>1505.6</v>
      </c>
      <c r="U316" s="85">
        <f>'E+ PSUI Customer Load'!U316+'PSUI Customer Gen'!U316</f>
        <v>1478.51</v>
      </c>
      <c r="V316" s="85">
        <f>'E+ PSUI Customer Load'!V316+'PSUI Customer Gen'!V316</f>
        <v>1439.94</v>
      </c>
      <c r="W316" s="85">
        <f>'E+ PSUI Customer Load'!W316+'PSUI Customer Gen'!W316</f>
        <v>1416.73</v>
      </c>
      <c r="X316" s="85">
        <f>'E+ PSUI Customer Load'!X316+'PSUI Customer Gen'!X316</f>
        <v>1396.08</v>
      </c>
      <c r="Y316" s="85">
        <f>'E+ PSUI Customer Load'!Y316+'PSUI Customer Gen'!Y316</f>
        <v>1360.35</v>
      </c>
      <c r="Z316" s="85">
        <f>'E+ PSUI Customer Load'!Z316+'PSUI Customer Gen'!Z316</f>
        <v>1252.0899999999999</v>
      </c>
      <c r="AA316" s="93">
        <f t="shared" si="52"/>
        <v>1769.15</v>
      </c>
      <c r="AB316" s="84">
        <f t="shared" si="53"/>
        <v>2021</v>
      </c>
      <c r="AC316" s="83">
        <f t="shared" si="54"/>
        <v>9</v>
      </c>
      <c r="AD316" s="83" t="str">
        <f t="shared" si="55"/>
        <v/>
      </c>
      <c r="AE316" s="83" t="str">
        <f t="shared" si="56"/>
        <v/>
      </c>
      <c r="AF316" s="81">
        <f t="shared" si="57"/>
        <v>1769.15</v>
      </c>
      <c r="AG316" s="82" t="str">
        <f t="shared" si="58"/>
        <v>11:00</v>
      </c>
      <c r="AH316" s="81">
        <f t="shared" si="59"/>
        <v>37526.979999999996</v>
      </c>
      <c r="AI316" s="80" t="str">
        <f t="shared" si="60"/>
        <v/>
      </c>
      <c r="AJ316" s="80" t="str">
        <f t="shared" si="61"/>
        <v/>
      </c>
      <c r="AK316" s="80" t="str">
        <f t="shared" si="62"/>
        <v/>
      </c>
      <c r="AL316" s="79" t="str">
        <f t="shared" si="63"/>
        <v/>
      </c>
      <c r="AM316" s="78" t="str">
        <f t="shared" si="64"/>
        <v/>
      </c>
    </row>
    <row r="317" spans="2:39" ht="13.5" thickBot="1">
      <c r="B317" s="86">
        <v>44449</v>
      </c>
      <c r="C317" s="85">
        <f>'E+ PSUI Customer Load'!C317+'PSUI Customer Gen'!C317</f>
        <v>1190.52</v>
      </c>
      <c r="D317" s="85">
        <f>'E+ PSUI Customer Load'!D317+'PSUI Customer Gen'!D317</f>
        <v>1103.3800000000001</v>
      </c>
      <c r="E317" s="85">
        <f>'E+ PSUI Customer Load'!E317+'PSUI Customer Gen'!E317</f>
        <v>1041.46</v>
      </c>
      <c r="F317" s="85">
        <f>'E+ PSUI Customer Load'!F317+'PSUI Customer Gen'!F317</f>
        <v>1049.1600000000001</v>
      </c>
      <c r="G317" s="85">
        <f>'E+ PSUI Customer Load'!G317+'PSUI Customer Gen'!G317</f>
        <v>1062.32</v>
      </c>
      <c r="H317" s="85">
        <f>'E+ PSUI Customer Load'!H317+'PSUI Customer Gen'!H317</f>
        <v>1111.57</v>
      </c>
      <c r="I317" s="85">
        <f>'E+ PSUI Customer Load'!I317+'PSUI Customer Gen'!I317</f>
        <v>1184.72</v>
      </c>
      <c r="J317" s="85">
        <f>'E+ PSUI Customer Load'!J317+'PSUI Customer Gen'!J317</f>
        <v>1266.83</v>
      </c>
      <c r="K317" s="85">
        <f>'E+ PSUI Customer Load'!K317+'PSUI Customer Gen'!K317</f>
        <v>1624.8</v>
      </c>
      <c r="L317" s="85">
        <f>'E+ PSUI Customer Load'!L317+'PSUI Customer Gen'!L317</f>
        <v>1650.71</v>
      </c>
      <c r="M317" s="85">
        <f>'E+ PSUI Customer Load'!M317+'PSUI Customer Gen'!M317</f>
        <v>1674.79</v>
      </c>
      <c r="N317" s="85">
        <f>'E+ PSUI Customer Load'!N317+'PSUI Customer Gen'!N317</f>
        <v>1714.9</v>
      </c>
      <c r="O317" s="85">
        <f>'E+ PSUI Customer Load'!O317+'PSUI Customer Gen'!O317</f>
        <v>1766.91</v>
      </c>
      <c r="P317" s="85">
        <f>'E+ PSUI Customer Load'!P317+'PSUI Customer Gen'!P317</f>
        <v>1775.69</v>
      </c>
      <c r="Q317" s="85">
        <f>'E+ PSUI Customer Load'!Q317+'PSUI Customer Gen'!Q317</f>
        <v>1752.73</v>
      </c>
      <c r="R317" s="85">
        <f>'E+ PSUI Customer Load'!R317+'PSUI Customer Gen'!R317</f>
        <v>1736.74</v>
      </c>
      <c r="S317" s="85">
        <f>'E+ PSUI Customer Load'!S317+'PSUI Customer Gen'!S317</f>
        <v>1682.59</v>
      </c>
      <c r="T317" s="85">
        <f>'E+ PSUI Customer Load'!T317+'PSUI Customer Gen'!T317</f>
        <v>1630.02</v>
      </c>
      <c r="U317" s="85">
        <f>'E+ PSUI Customer Load'!U317+'PSUI Customer Gen'!U317</f>
        <v>1577.94</v>
      </c>
      <c r="V317" s="85">
        <f>'E+ PSUI Customer Load'!V317+'PSUI Customer Gen'!V317</f>
        <v>1530.59</v>
      </c>
      <c r="W317" s="85">
        <f>'E+ PSUI Customer Load'!W317+'PSUI Customer Gen'!W317</f>
        <v>1450.58</v>
      </c>
      <c r="X317" s="85">
        <f>'E+ PSUI Customer Load'!X317+'PSUI Customer Gen'!X317</f>
        <v>1416.03</v>
      </c>
      <c r="Y317" s="85">
        <f>'E+ PSUI Customer Load'!Y317+'PSUI Customer Gen'!Y317</f>
        <v>1340.4</v>
      </c>
      <c r="Z317" s="85">
        <f>'E+ PSUI Customer Load'!Z317+'PSUI Customer Gen'!Z317</f>
        <v>1316.32</v>
      </c>
      <c r="AA317" s="93">
        <f t="shared" si="52"/>
        <v>1775.69</v>
      </c>
      <c r="AB317" s="84">
        <f t="shared" si="53"/>
        <v>2021</v>
      </c>
      <c r="AC317" s="83">
        <f t="shared" si="54"/>
        <v>9</v>
      </c>
      <c r="AD317" s="83" t="str">
        <f t="shared" si="55"/>
        <v/>
      </c>
      <c r="AE317" s="83" t="str">
        <f t="shared" si="56"/>
        <v/>
      </c>
      <c r="AF317" s="81">
        <f t="shared" si="57"/>
        <v>1775.69</v>
      </c>
      <c r="AG317" s="82" t="str">
        <f t="shared" si="58"/>
        <v>14:00</v>
      </c>
      <c r="AH317" s="81">
        <f t="shared" si="59"/>
        <v>36427.39</v>
      </c>
      <c r="AI317" s="80" t="str">
        <f t="shared" si="60"/>
        <v/>
      </c>
      <c r="AJ317" s="80" t="str">
        <f t="shared" si="61"/>
        <v/>
      </c>
      <c r="AK317" s="80" t="str">
        <f t="shared" si="62"/>
        <v/>
      </c>
      <c r="AL317" s="79" t="str">
        <f t="shared" si="63"/>
        <v/>
      </c>
      <c r="AM317" s="78" t="str">
        <f t="shared" si="64"/>
        <v/>
      </c>
    </row>
    <row r="318" spans="2:39" ht="13.5" thickBot="1">
      <c r="B318" s="86">
        <v>44450</v>
      </c>
      <c r="C318" s="85">
        <f>'E+ PSUI Customer Load'!C318+'PSUI Customer Gen'!C318</f>
        <v>1177.51</v>
      </c>
      <c r="D318" s="85">
        <f>'E+ PSUI Customer Load'!D318+'PSUI Customer Gen'!D318</f>
        <v>1080.45</v>
      </c>
      <c r="E318" s="85">
        <f>'E+ PSUI Customer Load'!E318+'PSUI Customer Gen'!E318</f>
        <v>1004.12</v>
      </c>
      <c r="F318" s="85">
        <f>'E+ PSUI Customer Load'!F318+'PSUI Customer Gen'!F318</f>
        <v>1183.3499999999999</v>
      </c>
      <c r="G318" s="85">
        <f>'E+ PSUI Customer Load'!G318+'PSUI Customer Gen'!G318</f>
        <v>1197.77</v>
      </c>
      <c r="H318" s="85">
        <f>'E+ PSUI Customer Load'!H318+'PSUI Customer Gen'!H318</f>
        <v>1384.78</v>
      </c>
      <c r="I318" s="85">
        <f>'E+ PSUI Customer Load'!I318+'PSUI Customer Gen'!I318</f>
        <v>1490.02</v>
      </c>
      <c r="J318" s="85">
        <f>'E+ PSUI Customer Load'!J318+'PSUI Customer Gen'!J318</f>
        <v>1556.87</v>
      </c>
      <c r="K318" s="85">
        <f>'E+ PSUI Customer Load'!K318+'PSUI Customer Gen'!K318</f>
        <v>1626.91</v>
      </c>
      <c r="L318" s="85">
        <f>'E+ PSUI Customer Load'!L318+'PSUI Customer Gen'!L318</f>
        <v>1686.86</v>
      </c>
      <c r="M318" s="85">
        <f>'E+ PSUI Customer Load'!M318+'PSUI Customer Gen'!M318</f>
        <v>1710.45</v>
      </c>
      <c r="N318" s="85">
        <f>'E+ PSUI Customer Load'!N318+'PSUI Customer Gen'!N318</f>
        <v>1691.31</v>
      </c>
      <c r="O318" s="85">
        <f>'E+ PSUI Customer Load'!O318+'PSUI Customer Gen'!O318</f>
        <v>1706.81</v>
      </c>
      <c r="P318" s="85">
        <f>'E+ PSUI Customer Load'!P318+'PSUI Customer Gen'!P318</f>
        <v>1741.95</v>
      </c>
      <c r="Q318" s="85">
        <f>'E+ PSUI Customer Load'!Q318+'PSUI Customer Gen'!Q318</f>
        <v>1730.89</v>
      </c>
      <c r="R318" s="85">
        <f>'E+ PSUI Customer Load'!R318+'PSUI Customer Gen'!R318</f>
        <v>1714.34</v>
      </c>
      <c r="S318" s="85">
        <f>'E+ PSUI Customer Load'!S318+'PSUI Customer Gen'!S318</f>
        <v>1672.27</v>
      </c>
      <c r="T318" s="85">
        <f>'E+ PSUI Customer Load'!T318+'PSUI Customer Gen'!T318</f>
        <v>1656.1</v>
      </c>
      <c r="U318" s="85">
        <f>'E+ PSUI Customer Load'!U318+'PSUI Customer Gen'!U318</f>
        <v>1654.38</v>
      </c>
      <c r="V318" s="85">
        <f>'E+ PSUI Customer Load'!V318+'PSUI Customer Gen'!V318</f>
        <v>1628.24</v>
      </c>
      <c r="W318" s="85">
        <f>'E+ PSUI Customer Load'!W318+'PSUI Customer Gen'!W318</f>
        <v>1617.91</v>
      </c>
      <c r="X318" s="85">
        <f>'E+ PSUI Customer Load'!X318+'PSUI Customer Gen'!X318</f>
        <v>1594.22</v>
      </c>
      <c r="Y318" s="85">
        <f>'E+ PSUI Customer Load'!Y318+'PSUI Customer Gen'!Y318</f>
        <v>1579.87</v>
      </c>
      <c r="Z318" s="85">
        <f>'E+ PSUI Customer Load'!Z318+'PSUI Customer Gen'!Z318</f>
        <v>1586.23</v>
      </c>
      <c r="AA318" s="93">
        <f t="shared" si="52"/>
        <v>1741.95</v>
      </c>
      <c r="AB318" s="84">
        <f t="shared" si="53"/>
        <v>2021</v>
      </c>
      <c r="AC318" s="83">
        <f t="shared" si="54"/>
        <v>9</v>
      </c>
      <c r="AD318" s="83" t="str">
        <f t="shared" si="55"/>
        <v/>
      </c>
      <c r="AE318" s="83" t="str">
        <f t="shared" si="56"/>
        <v/>
      </c>
      <c r="AF318" s="81">
        <f t="shared" si="57"/>
        <v>1741.95</v>
      </c>
      <c r="AG318" s="82" t="str">
        <f t="shared" si="58"/>
        <v>14:00</v>
      </c>
      <c r="AH318" s="81">
        <f t="shared" si="59"/>
        <v>38415.560000000005</v>
      </c>
      <c r="AI318" s="80" t="str">
        <f t="shared" si="60"/>
        <v/>
      </c>
      <c r="AJ318" s="80" t="str">
        <f t="shared" si="61"/>
        <v/>
      </c>
      <c r="AK318" s="80" t="str">
        <f t="shared" si="62"/>
        <v/>
      </c>
      <c r="AL318" s="79" t="str">
        <f t="shared" si="63"/>
        <v/>
      </c>
      <c r="AM318" s="78" t="str">
        <f t="shared" si="64"/>
        <v/>
      </c>
    </row>
    <row r="319" spans="2:39" ht="13.5" thickBot="1">
      <c r="B319" s="86">
        <v>44451</v>
      </c>
      <c r="C319" s="85">
        <f>'E+ PSUI Customer Load'!C319+'PSUI Customer Gen'!C319</f>
        <v>1593.1</v>
      </c>
      <c r="D319" s="85">
        <f>'E+ PSUI Customer Load'!D319+'PSUI Customer Gen'!D319</f>
        <v>1579.9</v>
      </c>
      <c r="E319" s="85">
        <f>'E+ PSUI Customer Load'!E319+'PSUI Customer Gen'!E319</f>
        <v>1579.2</v>
      </c>
      <c r="F319" s="85">
        <f>'E+ PSUI Customer Load'!F319+'PSUI Customer Gen'!F319</f>
        <v>1568.49</v>
      </c>
      <c r="G319" s="85">
        <f>'E+ PSUI Customer Load'!G319+'PSUI Customer Gen'!G319</f>
        <v>1585.4</v>
      </c>
      <c r="H319" s="85">
        <f>'E+ PSUI Customer Load'!H319+'PSUI Customer Gen'!H319</f>
        <v>1623.82</v>
      </c>
      <c r="I319" s="85">
        <f>'E+ PSUI Customer Load'!I319+'PSUI Customer Gen'!I319</f>
        <v>1682</v>
      </c>
      <c r="J319" s="85">
        <f>'E+ PSUI Customer Load'!J319+'PSUI Customer Gen'!J319</f>
        <v>1699.36</v>
      </c>
      <c r="K319" s="85">
        <f>'E+ PSUI Customer Load'!K319+'PSUI Customer Gen'!K319</f>
        <v>1724.1</v>
      </c>
      <c r="L319" s="85">
        <f>'E+ PSUI Customer Load'!L319+'PSUI Customer Gen'!L319</f>
        <v>1748.07</v>
      </c>
      <c r="M319" s="85">
        <f>'E+ PSUI Customer Load'!M319+'PSUI Customer Gen'!M319</f>
        <v>1710.45</v>
      </c>
      <c r="N319" s="85">
        <f>'E+ PSUI Customer Load'!N319+'PSUI Customer Gen'!N319</f>
        <v>1693.79</v>
      </c>
      <c r="O319" s="85">
        <f>'E+ PSUI Customer Load'!O319+'PSUI Customer Gen'!O319</f>
        <v>1729.04</v>
      </c>
      <c r="P319" s="85">
        <f>'E+ PSUI Customer Load'!P319+'PSUI Customer Gen'!P319</f>
        <v>1735.34</v>
      </c>
      <c r="Q319" s="85">
        <f>'E+ PSUI Customer Load'!Q319+'PSUI Customer Gen'!Q319</f>
        <v>1726.31</v>
      </c>
      <c r="R319" s="85">
        <f>'E+ PSUI Customer Load'!R319+'PSUI Customer Gen'!R319</f>
        <v>1699.67</v>
      </c>
      <c r="S319" s="85">
        <f>'E+ PSUI Customer Load'!S319+'PSUI Customer Gen'!S319</f>
        <v>1661.98</v>
      </c>
      <c r="T319" s="85">
        <f>'E+ PSUI Customer Load'!T319+'PSUI Customer Gen'!T319</f>
        <v>1654.66</v>
      </c>
      <c r="U319" s="85">
        <f>'E+ PSUI Customer Load'!U319+'PSUI Customer Gen'!U319</f>
        <v>1636.88</v>
      </c>
      <c r="V319" s="85">
        <f>'E+ PSUI Customer Load'!V319+'PSUI Customer Gen'!V319</f>
        <v>1618.61</v>
      </c>
      <c r="W319" s="85">
        <f>'E+ PSUI Customer Load'!W319+'PSUI Customer Gen'!W319</f>
        <v>1597.19</v>
      </c>
      <c r="X319" s="85">
        <f>'E+ PSUI Customer Load'!X319+'PSUI Customer Gen'!X319</f>
        <v>1577.38</v>
      </c>
      <c r="Y319" s="85">
        <f>'E+ PSUI Customer Load'!Y319+'PSUI Customer Gen'!Y319</f>
        <v>1534.19</v>
      </c>
      <c r="Z319" s="85">
        <f>'E+ PSUI Customer Load'!Z319+'PSUI Customer Gen'!Z319</f>
        <v>1513.09</v>
      </c>
      <c r="AA319" s="93">
        <f t="shared" si="52"/>
        <v>1748.07</v>
      </c>
      <c r="AB319" s="84">
        <f t="shared" si="53"/>
        <v>2021</v>
      </c>
      <c r="AC319" s="83">
        <f t="shared" si="54"/>
        <v>9</v>
      </c>
      <c r="AD319" s="83" t="str">
        <f t="shared" si="55"/>
        <v/>
      </c>
      <c r="AE319" s="83" t="str">
        <f t="shared" si="56"/>
        <v/>
      </c>
      <c r="AF319" s="81">
        <f t="shared" si="57"/>
        <v>1748.07</v>
      </c>
      <c r="AG319" s="82" t="str">
        <f t="shared" si="58"/>
        <v>10:00</v>
      </c>
      <c r="AH319" s="81">
        <f t="shared" si="59"/>
        <v>41220.089999999997</v>
      </c>
      <c r="AI319" s="80" t="str">
        <f t="shared" si="60"/>
        <v/>
      </c>
      <c r="AJ319" s="80" t="str">
        <f t="shared" si="61"/>
        <v/>
      </c>
      <c r="AK319" s="80" t="str">
        <f t="shared" si="62"/>
        <v/>
      </c>
      <c r="AL319" s="79" t="str">
        <f t="shared" si="63"/>
        <v/>
      </c>
      <c r="AM319" s="78" t="str">
        <f t="shared" si="64"/>
        <v/>
      </c>
    </row>
    <row r="320" spans="2:39" ht="13.5" thickBot="1">
      <c r="B320" s="86">
        <v>44452</v>
      </c>
      <c r="C320" s="85">
        <f>'E+ PSUI Customer Load'!C320+'PSUI Customer Gen'!C320</f>
        <v>1476.3</v>
      </c>
      <c r="D320" s="85">
        <f>'E+ PSUI Customer Load'!D320+'PSUI Customer Gen'!D320</f>
        <v>1459.71</v>
      </c>
      <c r="E320" s="85">
        <f>'E+ PSUI Customer Load'!E320+'PSUI Customer Gen'!E320</f>
        <v>1427.97</v>
      </c>
      <c r="F320" s="85">
        <f>'E+ PSUI Customer Load'!F320+'PSUI Customer Gen'!F320</f>
        <v>1360.49</v>
      </c>
      <c r="G320" s="85">
        <f>'E+ PSUI Customer Load'!G320+'PSUI Customer Gen'!G320</f>
        <v>1224.44</v>
      </c>
      <c r="H320" s="85">
        <f>'E+ PSUI Customer Load'!H320+'PSUI Customer Gen'!H320</f>
        <v>1209.3900000000001</v>
      </c>
      <c r="I320" s="85">
        <f>'E+ PSUI Customer Load'!I320+'PSUI Customer Gen'!I320</f>
        <v>1171.5899999999999</v>
      </c>
      <c r="J320" s="85">
        <f>'E+ PSUI Customer Load'!J320+'PSUI Customer Gen'!J320</f>
        <v>1366.26</v>
      </c>
      <c r="K320" s="85">
        <f>'E+ PSUI Customer Load'!K320+'PSUI Customer Gen'!K320</f>
        <v>1705.69</v>
      </c>
      <c r="L320" s="85">
        <f>'E+ PSUI Customer Load'!L320+'PSUI Customer Gen'!L320</f>
        <v>1736.46</v>
      </c>
      <c r="M320" s="85">
        <f>'E+ PSUI Customer Load'!M320+'PSUI Customer Gen'!M320</f>
        <v>1677.94</v>
      </c>
      <c r="N320" s="85">
        <f>'E+ PSUI Customer Load'!N320+'PSUI Customer Gen'!N320</f>
        <v>1775.87</v>
      </c>
      <c r="O320" s="85">
        <f>'E+ PSUI Customer Load'!O320+'PSUI Customer Gen'!O320</f>
        <v>1786.47</v>
      </c>
      <c r="P320" s="85">
        <f>'E+ PSUI Customer Load'!P320+'PSUI Customer Gen'!P320</f>
        <v>1771.21</v>
      </c>
      <c r="Q320" s="85">
        <f>'E+ PSUI Customer Load'!Q320+'PSUI Customer Gen'!Q320</f>
        <v>1763.51</v>
      </c>
      <c r="R320" s="85">
        <f>'E+ PSUI Customer Load'!R320+'PSUI Customer Gen'!R320</f>
        <v>1711.85</v>
      </c>
      <c r="S320" s="85">
        <f>'E+ PSUI Customer Load'!S320+'PSUI Customer Gen'!S320</f>
        <v>1614.2</v>
      </c>
      <c r="T320" s="85">
        <f>'E+ PSUI Customer Load'!T320+'PSUI Customer Gen'!T320</f>
        <v>1592.89</v>
      </c>
      <c r="U320" s="85">
        <f>'E+ PSUI Customer Load'!U320+'PSUI Customer Gen'!U320</f>
        <v>1563</v>
      </c>
      <c r="V320" s="85">
        <f>'E+ PSUI Customer Load'!V320+'PSUI Customer Gen'!V320</f>
        <v>1542.94</v>
      </c>
      <c r="W320" s="85">
        <f>'E+ PSUI Customer Load'!W320+'PSUI Customer Gen'!W320</f>
        <v>1516.03</v>
      </c>
      <c r="X320" s="85">
        <f>'E+ PSUI Customer Load'!X320+'PSUI Customer Gen'!X320</f>
        <v>1534.93</v>
      </c>
      <c r="Y320" s="85">
        <f>'E+ PSUI Customer Load'!Y320+'PSUI Customer Gen'!Y320</f>
        <v>1504.09</v>
      </c>
      <c r="Z320" s="85">
        <f>'E+ PSUI Customer Load'!Z320+'PSUI Customer Gen'!Z320</f>
        <v>1487.08</v>
      </c>
      <c r="AA320" s="93">
        <f t="shared" si="52"/>
        <v>1786.47</v>
      </c>
      <c r="AB320" s="84">
        <f t="shared" si="53"/>
        <v>2021</v>
      </c>
      <c r="AC320" s="83">
        <f t="shared" si="54"/>
        <v>9</v>
      </c>
      <c r="AD320" s="83" t="str">
        <f t="shared" si="55"/>
        <v/>
      </c>
      <c r="AE320" s="83" t="str">
        <f t="shared" si="56"/>
        <v/>
      </c>
      <c r="AF320" s="81">
        <f t="shared" si="57"/>
        <v>1786.47</v>
      </c>
      <c r="AG320" s="82" t="str">
        <f t="shared" si="58"/>
        <v>13:00</v>
      </c>
      <c r="AH320" s="81">
        <f t="shared" si="59"/>
        <v>38766.779999999992</v>
      </c>
      <c r="AI320" s="80" t="str">
        <f t="shared" si="60"/>
        <v/>
      </c>
      <c r="AJ320" s="80" t="str">
        <f t="shared" si="61"/>
        <v/>
      </c>
      <c r="AK320" s="80" t="str">
        <f t="shared" si="62"/>
        <v/>
      </c>
      <c r="AL320" s="79" t="str">
        <f t="shared" si="63"/>
        <v/>
      </c>
      <c r="AM320" s="78" t="str">
        <f t="shared" si="64"/>
        <v/>
      </c>
    </row>
    <row r="321" spans="2:39" ht="13.5" thickBot="1">
      <c r="B321" s="86">
        <v>44453</v>
      </c>
      <c r="C321" s="85">
        <f>'E+ PSUI Customer Load'!C321+'PSUI Customer Gen'!C321</f>
        <v>1470.74</v>
      </c>
      <c r="D321" s="85">
        <f>'E+ PSUI Customer Load'!D321+'PSUI Customer Gen'!D321</f>
        <v>1462.44</v>
      </c>
      <c r="E321" s="85">
        <f>'E+ PSUI Customer Load'!E321+'PSUI Customer Gen'!E321</f>
        <v>1459.4</v>
      </c>
      <c r="F321" s="85">
        <f>'E+ PSUI Customer Load'!F321+'PSUI Customer Gen'!F321</f>
        <v>1465.24</v>
      </c>
      <c r="G321" s="85">
        <f>'E+ PSUI Customer Load'!G321+'PSUI Customer Gen'!G321</f>
        <v>1474.83</v>
      </c>
      <c r="H321" s="85">
        <f>'E+ PSUI Customer Load'!H321+'PSUI Customer Gen'!H321</f>
        <v>1506.12</v>
      </c>
      <c r="I321" s="85">
        <f>'E+ PSUI Customer Load'!I321+'PSUI Customer Gen'!I321</f>
        <v>1583.89</v>
      </c>
      <c r="J321" s="85">
        <f>'E+ PSUI Customer Load'!J321+'PSUI Customer Gen'!J321</f>
        <v>1656.87</v>
      </c>
      <c r="K321" s="85">
        <f>'E+ PSUI Customer Load'!K321+'PSUI Customer Gen'!K321</f>
        <v>1736.42</v>
      </c>
      <c r="L321" s="85">
        <f>'E+ PSUI Customer Load'!L321+'PSUI Customer Gen'!L321</f>
        <v>1796.87</v>
      </c>
      <c r="M321" s="85">
        <f>'E+ PSUI Customer Load'!M321+'PSUI Customer Gen'!M321</f>
        <v>1880.24</v>
      </c>
      <c r="N321" s="85">
        <f>'E+ PSUI Customer Load'!N321+'PSUI Customer Gen'!N321</f>
        <v>1919.82</v>
      </c>
      <c r="O321" s="85">
        <f>'E+ PSUI Customer Load'!O321+'PSUI Customer Gen'!O321</f>
        <v>1996.61</v>
      </c>
      <c r="P321" s="85">
        <f>'E+ PSUI Customer Load'!P321+'PSUI Customer Gen'!P321</f>
        <v>2048.9699999999998</v>
      </c>
      <c r="Q321" s="85">
        <f>'E+ PSUI Customer Load'!Q321+'PSUI Customer Gen'!Q321</f>
        <v>2049.7399999999998</v>
      </c>
      <c r="R321" s="85">
        <f>'E+ PSUI Customer Load'!R321+'PSUI Customer Gen'!R321</f>
        <v>2009.6</v>
      </c>
      <c r="S321" s="85">
        <f>'E+ PSUI Customer Load'!S321+'PSUI Customer Gen'!S321</f>
        <v>1906.52</v>
      </c>
      <c r="T321" s="85">
        <f>'E+ PSUI Customer Load'!T321+'PSUI Customer Gen'!T321</f>
        <v>1822.1</v>
      </c>
      <c r="U321" s="85">
        <f>'E+ PSUI Customer Load'!U321+'PSUI Customer Gen'!U321</f>
        <v>1791.96</v>
      </c>
      <c r="V321" s="85">
        <f>'E+ PSUI Customer Load'!V321+'PSUI Customer Gen'!V321</f>
        <v>1744.89</v>
      </c>
      <c r="W321" s="85">
        <f>'E+ PSUI Customer Load'!W321+'PSUI Customer Gen'!W321</f>
        <v>1720.71</v>
      </c>
      <c r="X321" s="85">
        <f>'E+ PSUI Customer Load'!X321+'PSUI Customer Gen'!X321</f>
        <v>1707.41</v>
      </c>
      <c r="Y321" s="85">
        <f>'E+ PSUI Customer Load'!Y321+'PSUI Customer Gen'!Y321</f>
        <v>1649.31</v>
      </c>
      <c r="Z321" s="85">
        <f>'E+ PSUI Customer Load'!Z321+'PSUI Customer Gen'!Z321</f>
        <v>1635.37</v>
      </c>
      <c r="AA321" s="93">
        <f t="shared" si="52"/>
        <v>2049.7399999999998</v>
      </c>
      <c r="AB321" s="84">
        <f t="shared" si="53"/>
        <v>2021</v>
      </c>
      <c r="AC321" s="83">
        <f t="shared" si="54"/>
        <v>9</v>
      </c>
      <c r="AD321" s="83" t="str">
        <f t="shared" si="55"/>
        <v/>
      </c>
      <c r="AE321" s="83" t="str">
        <f t="shared" si="56"/>
        <v/>
      </c>
      <c r="AF321" s="81">
        <f t="shared" si="57"/>
        <v>2049.7399999999998</v>
      </c>
      <c r="AG321" s="82" t="str">
        <f t="shared" si="58"/>
        <v>15:00</v>
      </c>
      <c r="AH321" s="81">
        <f t="shared" si="59"/>
        <v>43545.810000000005</v>
      </c>
      <c r="AI321" s="80" t="str">
        <f t="shared" si="60"/>
        <v/>
      </c>
      <c r="AJ321" s="80" t="str">
        <f t="shared" si="61"/>
        <v/>
      </c>
      <c r="AK321" s="80" t="str">
        <f t="shared" si="62"/>
        <v/>
      </c>
      <c r="AL321" s="79" t="str">
        <f t="shared" si="63"/>
        <v/>
      </c>
      <c r="AM321" s="78" t="str">
        <f t="shared" si="64"/>
        <v/>
      </c>
    </row>
    <row r="322" spans="2:39" ht="13.5" thickBot="1">
      <c r="B322" s="86">
        <v>44454</v>
      </c>
      <c r="C322" s="85">
        <f>'E+ PSUI Customer Load'!C322+'PSUI Customer Gen'!C322</f>
        <v>1614.27</v>
      </c>
      <c r="D322" s="85">
        <f>'E+ PSUI Customer Load'!D322+'PSUI Customer Gen'!D322</f>
        <v>1566.11</v>
      </c>
      <c r="E322" s="85">
        <f>'E+ PSUI Customer Load'!E322+'PSUI Customer Gen'!E322</f>
        <v>1538.67</v>
      </c>
      <c r="F322" s="85">
        <f>'E+ PSUI Customer Load'!F322+'PSUI Customer Gen'!F322</f>
        <v>1527.54</v>
      </c>
      <c r="G322" s="85">
        <f>'E+ PSUI Customer Load'!G322+'PSUI Customer Gen'!G322</f>
        <v>1510.56</v>
      </c>
      <c r="H322" s="85">
        <f>'E+ PSUI Customer Load'!H322+'PSUI Customer Gen'!H322</f>
        <v>1563.7</v>
      </c>
      <c r="I322" s="85">
        <f>'E+ PSUI Customer Load'!I322+'PSUI Customer Gen'!I322</f>
        <v>1647.41</v>
      </c>
      <c r="J322" s="85">
        <f>'E+ PSUI Customer Load'!J322+'PSUI Customer Gen'!J322</f>
        <v>1663.94</v>
      </c>
      <c r="K322" s="85">
        <f>'E+ PSUI Customer Load'!K322+'PSUI Customer Gen'!K322</f>
        <v>1701.35</v>
      </c>
      <c r="L322" s="85">
        <f>'E+ PSUI Customer Load'!L322+'PSUI Customer Gen'!L322</f>
        <v>1722.67</v>
      </c>
      <c r="M322" s="85">
        <f>'E+ PSUI Customer Load'!M322+'PSUI Customer Gen'!M322</f>
        <v>1574.97</v>
      </c>
      <c r="N322" s="85">
        <f>'E+ PSUI Customer Load'!N322+'PSUI Customer Gen'!N322</f>
        <v>1808.42</v>
      </c>
      <c r="O322" s="85">
        <f>'E+ PSUI Customer Load'!O322+'PSUI Customer Gen'!O322</f>
        <v>1832.18</v>
      </c>
      <c r="P322" s="85">
        <f>'E+ PSUI Customer Load'!P322+'PSUI Customer Gen'!P322</f>
        <v>1817.52</v>
      </c>
      <c r="Q322" s="85">
        <f>'E+ PSUI Customer Load'!Q322+'PSUI Customer Gen'!Q322</f>
        <v>1818.91</v>
      </c>
      <c r="R322" s="85">
        <f>'E+ PSUI Customer Load'!R322+'PSUI Customer Gen'!R322</f>
        <v>1780.1</v>
      </c>
      <c r="S322" s="85">
        <f>'E+ PSUI Customer Load'!S322+'PSUI Customer Gen'!S322</f>
        <v>1696.66</v>
      </c>
      <c r="T322" s="85">
        <f>'E+ PSUI Customer Load'!T322+'PSUI Customer Gen'!T322</f>
        <v>1647.77</v>
      </c>
      <c r="U322" s="85">
        <f>'E+ PSUI Customer Load'!U322+'PSUI Customer Gen'!U322</f>
        <v>1627.43</v>
      </c>
      <c r="V322" s="85">
        <f>'E+ PSUI Customer Load'!V322+'PSUI Customer Gen'!V322</f>
        <v>1600.62</v>
      </c>
      <c r="W322" s="85">
        <f>'E+ PSUI Customer Load'!W322+'PSUI Customer Gen'!W322</f>
        <v>1542.38</v>
      </c>
      <c r="X322" s="85">
        <f>'E+ PSUI Customer Load'!X322+'PSUI Customer Gen'!X322</f>
        <v>1519.74</v>
      </c>
      <c r="Y322" s="85">
        <f>'E+ PSUI Customer Load'!Y322+'PSUI Customer Gen'!Y322</f>
        <v>1482.25</v>
      </c>
      <c r="Z322" s="85">
        <f>'E+ PSUI Customer Load'!Z322+'PSUI Customer Gen'!Z322</f>
        <v>1446.38</v>
      </c>
      <c r="AA322" s="93">
        <f t="shared" si="52"/>
        <v>1832.18</v>
      </c>
      <c r="AB322" s="84">
        <f t="shared" si="53"/>
        <v>2021</v>
      </c>
      <c r="AC322" s="83">
        <f t="shared" si="54"/>
        <v>9</v>
      </c>
      <c r="AD322" s="83" t="str">
        <f t="shared" si="55"/>
        <v/>
      </c>
      <c r="AE322" s="83" t="str">
        <f t="shared" si="56"/>
        <v/>
      </c>
      <c r="AF322" s="81">
        <f t="shared" si="57"/>
        <v>1832.18</v>
      </c>
      <c r="AG322" s="82" t="str">
        <f t="shared" si="58"/>
        <v>13:00</v>
      </c>
      <c r="AH322" s="81">
        <f t="shared" si="59"/>
        <v>41083.729999999996</v>
      </c>
      <c r="AI322" s="80" t="str">
        <f t="shared" si="60"/>
        <v/>
      </c>
      <c r="AJ322" s="80" t="str">
        <f t="shared" si="61"/>
        <v/>
      </c>
      <c r="AK322" s="80" t="str">
        <f t="shared" si="62"/>
        <v/>
      </c>
      <c r="AL322" s="79" t="str">
        <f t="shared" si="63"/>
        <v/>
      </c>
      <c r="AM322" s="78" t="str">
        <f t="shared" si="64"/>
        <v/>
      </c>
    </row>
    <row r="323" spans="2:39" ht="13.5" thickBot="1">
      <c r="B323" s="86">
        <v>44455</v>
      </c>
      <c r="C323" s="85">
        <f>'E+ PSUI Customer Load'!C323+'PSUI Customer Gen'!C323</f>
        <v>1413.41</v>
      </c>
      <c r="D323" s="85">
        <f>'E+ PSUI Customer Load'!D323+'PSUI Customer Gen'!D323</f>
        <v>1328.92</v>
      </c>
      <c r="E323" s="85">
        <f>'E+ PSUI Customer Load'!E323+'PSUI Customer Gen'!E323</f>
        <v>1201.1300000000001</v>
      </c>
      <c r="F323" s="85">
        <f>'E+ PSUI Customer Load'!F323+'PSUI Customer Gen'!F323</f>
        <v>1198.92</v>
      </c>
      <c r="G323" s="85">
        <f>'E+ PSUI Customer Load'!G323+'PSUI Customer Gen'!G323</f>
        <v>1059.21</v>
      </c>
      <c r="H323" s="85">
        <f>'E+ PSUI Customer Load'!H323+'PSUI Customer Gen'!H323</f>
        <v>1086.23</v>
      </c>
      <c r="I323" s="85">
        <f>'E+ PSUI Customer Load'!I323+'PSUI Customer Gen'!I323</f>
        <v>1176.5999999999999</v>
      </c>
      <c r="J323" s="85">
        <f>'E+ PSUI Customer Load'!J323+'PSUI Customer Gen'!J323</f>
        <v>1300.22</v>
      </c>
      <c r="K323" s="85">
        <f>'E+ PSUI Customer Load'!K323+'PSUI Customer Gen'!K323</f>
        <v>1733.45</v>
      </c>
      <c r="L323" s="85">
        <f>'E+ PSUI Customer Load'!L323+'PSUI Customer Gen'!L323</f>
        <v>1801.1</v>
      </c>
      <c r="M323" s="85">
        <f>'E+ PSUI Customer Load'!M323+'PSUI Customer Gen'!M323</f>
        <v>1839.85</v>
      </c>
      <c r="N323" s="85">
        <f>'E+ PSUI Customer Load'!N323+'PSUI Customer Gen'!N323</f>
        <v>1809.33</v>
      </c>
      <c r="O323" s="85">
        <f>'E+ PSUI Customer Load'!O323+'PSUI Customer Gen'!O323</f>
        <v>1798.41</v>
      </c>
      <c r="P323" s="85">
        <f>'E+ PSUI Customer Load'!P323+'PSUI Customer Gen'!P323</f>
        <v>1791.37</v>
      </c>
      <c r="Q323" s="85">
        <f>'E+ PSUI Customer Load'!Q323+'PSUI Customer Gen'!Q323</f>
        <v>1784.4</v>
      </c>
      <c r="R323" s="85">
        <f>'E+ PSUI Customer Load'!R323+'PSUI Customer Gen'!R323</f>
        <v>1756.16</v>
      </c>
      <c r="S323" s="85">
        <f>'E+ PSUI Customer Load'!S323+'PSUI Customer Gen'!S323</f>
        <v>1676.82</v>
      </c>
      <c r="T323" s="85">
        <f>'E+ PSUI Customer Load'!T323+'PSUI Customer Gen'!T323</f>
        <v>1598.49</v>
      </c>
      <c r="U323" s="85">
        <f>'E+ PSUI Customer Load'!U323+'PSUI Customer Gen'!U323</f>
        <v>1586.97</v>
      </c>
      <c r="V323" s="85">
        <f>'E+ PSUI Customer Load'!V323+'PSUI Customer Gen'!V323</f>
        <v>1567.3</v>
      </c>
      <c r="W323" s="85">
        <f>'E+ PSUI Customer Load'!W323+'PSUI Customer Gen'!W323</f>
        <v>1523.97</v>
      </c>
      <c r="X323" s="85">
        <f>'E+ PSUI Customer Load'!X323+'PSUI Customer Gen'!X323</f>
        <v>1484.21</v>
      </c>
      <c r="Y323" s="85">
        <f>'E+ PSUI Customer Load'!Y323+'PSUI Customer Gen'!Y323</f>
        <v>1445.99</v>
      </c>
      <c r="Z323" s="85">
        <f>'E+ PSUI Customer Load'!Z323+'PSUI Customer Gen'!Z323</f>
        <v>1443.89</v>
      </c>
      <c r="AA323" s="93">
        <f t="shared" ref="AA323:AA386" si="65">MAX(C323:Z323)</f>
        <v>1839.85</v>
      </c>
      <c r="AB323" s="84">
        <f t="shared" ref="AB323:AB386" si="66">YEAR(B323)</f>
        <v>2021</v>
      </c>
      <c r="AC323" s="83">
        <f t="shared" ref="AC323:AC386" si="67">MONTH(B323)</f>
        <v>9</v>
      </c>
      <c r="AD323" s="83" t="str">
        <f t="shared" ref="AD323:AD386" si="68">IF(AE323="","",AB323&amp;"-"&amp;AE323)</f>
        <v/>
      </c>
      <c r="AE323" s="83" t="str">
        <f t="shared" ref="AE323:AE386" si="69">IF(DAY(B323+1)=1,AC323,"")</f>
        <v/>
      </c>
      <c r="AF323" s="81">
        <f t="shared" ref="AF323:AF386" si="70">MAX(C323:AA323)</f>
        <v>1839.85</v>
      </c>
      <c r="AG323" s="82" t="str">
        <f t="shared" ref="AG323:AG386" si="71">INDEX($C$2:$Z$2,MATCH(AF323,C323:Z323,0))</f>
        <v>11:00</v>
      </c>
      <c r="AH323" s="81">
        <f t="shared" ref="AH323:AH386" si="72">SUM(C323:AA323)</f>
        <v>38246.200000000004</v>
      </c>
      <c r="AI323" s="80" t="str">
        <f t="shared" ref="AI323:AI386" si="73">IF(AE323&lt;&gt;"",SUMIFS(AF:AF,AC:AC,AC323,AB:AB,AB323),"")</f>
        <v/>
      </c>
      <c r="AJ323" s="80" t="str">
        <f t="shared" ref="AJ323:AJ386" si="74">IF(AI323="","",_xlfn.MAXIFS(AF:AF,AC:AC,AC323,AB:AB,AB323))</f>
        <v/>
      </c>
      <c r="AK323" s="80" t="str">
        <f t="shared" ref="AK323:AK386" si="75">IF(AI323="","",_xlfn.MAXIFS(AH:AH,AC:AC,AC323,AB:AB,AB323))</f>
        <v/>
      </c>
      <c r="AL323" s="79" t="str">
        <f t="shared" ref="AL323:AL386" si="76">IF(AI323&lt;&gt;"",INDEX(B:B,MATCH(AJ323,AF:AF,0)),"")</f>
        <v/>
      </c>
      <c r="AM323" s="78" t="str">
        <f t="shared" ref="AM323:AM386" si="77">IF(AI323&lt;&gt;"",INDEX(AG:AG,MATCH(AJ323,AF:AF,0)),"")</f>
        <v/>
      </c>
    </row>
    <row r="324" spans="2:39" ht="13.5" thickBot="1">
      <c r="B324" s="86">
        <v>44456</v>
      </c>
      <c r="C324" s="85">
        <f>'E+ PSUI Customer Load'!C324+'PSUI Customer Gen'!C324</f>
        <v>1414</v>
      </c>
      <c r="D324" s="85">
        <f>'E+ PSUI Customer Load'!D324+'PSUI Customer Gen'!D324</f>
        <v>1419.85</v>
      </c>
      <c r="E324" s="85">
        <f>'E+ PSUI Customer Load'!E324+'PSUI Customer Gen'!E324</f>
        <v>1417.96</v>
      </c>
      <c r="F324" s="85">
        <f>'E+ PSUI Customer Load'!F324+'PSUI Customer Gen'!F324</f>
        <v>1395.17</v>
      </c>
      <c r="G324" s="85">
        <f>'E+ PSUI Customer Load'!G324+'PSUI Customer Gen'!G324</f>
        <v>1335.99</v>
      </c>
      <c r="H324" s="85">
        <f>'E+ PSUI Customer Load'!H324+'PSUI Customer Gen'!H324</f>
        <v>1312.99</v>
      </c>
      <c r="I324" s="85">
        <f>'E+ PSUI Customer Load'!I324+'PSUI Customer Gen'!I324</f>
        <v>1426.01</v>
      </c>
      <c r="J324" s="85">
        <f>'E+ PSUI Customer Load'!J324+'PSUI Customer Gen'!J324</f>
        <v>1673.07</v>
      </c>
      <c r="K324" s="85">
        <f>'E+ PSUI Customer Load'!K324+'PSUI Customer Gen'!K324</f>
        <v>1747.52</v>
      </c>
      <c r="L324" s="85">
        <f>'E+ PSUI Customer Load'!L324+'PSUI Customer Gen'!L324</f>
        <v>1835.89</v>
      </c>
      <c r="M324" s="85">
        <f>'E+ PSUI Customer Load'!M324+'PSUI Customer Gen'!M324</f>
        <v>1911.35</v>
      </c>
      <c r="N324" s="85">
        <f>'E+ PSUI Customer Load'!N324+'PSUI Customer Gen'!N324</f>
        <v>1903.37</v>
      </c>
      <c r="O324" s="85">
        <f>'E+ PSUI Customer Load'!O324+'PSUI Customer Gen'!O324</f>
        <v>1934.35</v>
      </c>
      <c r="P324" s="85">
        <f>'E+ PSUI Customer Load'!P324+'PSUI Customer Gen'!P324</f>
        <v>1943.38</v>
      </c>
      <c r="Q324" s="85">
        <f>'E+ PSUI Customer Load'!Q324+'PSUI Customer Gen'!Q324</f>
        <v>1965.08</v>
      </c>
      <c r="R324" s="85">
        <f>'E+ PSUI Customer Load'!R324+'PSUI Customer Gen'!R324</f>
        <v>1941.87</v>
      </c>
      <c r="S324" s="85">
        <f>'E+ PSUI Customer Load'!S324+'PSUI Customer Gen'!S324</f>
        <v>1840.72</v>
      </c>
      <c r="T324" s="85">
        <f>'E+ PSUI Customer Load'!T324+'PSUI Customer Gen'!T324</f>
        <v>1765.57</v>
      </c>
      <c r="U324" s="85">
        <f>'E+ PSUI Customer Load'!U324+'PSUI Customer Gen'!U324</f>
        <v>1730.44</v>
      </c>
      <c r="V324" s="85">
        <f>'E+ PSUI Customer Load'!V324+'PSUI Customer Gen'!V324</f>
        <v>1678.53</v>
      </c>
      <c r="W324" s="85">
        <f>'E+ PSUI Customer Load'!W324+'PSUI Customer Gen'!W324</f>
        <v>1667.05</v>
      </c>
      <c r="X324" s="85">
        <f>'E+ PSUI Customer Load'!X324+'PSUI Customer Gen'!X324</f>
        <v>1624.77</v>
      </c>
      <c r="Y324" s="85">
        <f>'E+ PSUI Customer Load'!Y324+'PSUI Customer Gen'!Y324</f>
        <v>1592.82</v>
      </c>
      <c r="Z324" s="85">
        <f>'E+ PSUI Customer Load'!Z324+'PSUI Customer Gen'!Z324</f>
        <v>1586.52</v>
      </c>
      <c r="AA324" s="93">
        <f t="shared" si="65"/>
        <v>1965.08</v>
      </c>
      <c r="AB324" s="84">
        <f t="shared" si="66"/>
        <v>2021</v>
      </c>
      <c r="AC324" s="83">
        <f t="shared" si="67"/>
        <v>9</v>
      </c>
      <c r="AD324" s="83" t="str">
        <f t="shared" si="68"/>
        <v/>
      </c>
      <c r="AE324" s="83" t="str">
        <f t="shared" si="69"/>
        <v/>
      </c>
      <c r="AF324" s="81">
        <f t="shared" si="70"/>
        <v>1965.08</v>
      </c>
      <c r="AG324" s="82" t="str">
        <f t="shared" si="71"/>
        <v>15:00</v>
      </c>
      <c r="AH324" s="81">
        <f t="shared" si="72"/>
        <v>42029.349999999991</v>
      </c>
      <c r="AI324" s="80" t="str">
        <f t="shared" si="73"/>
        <v/>
      </c>
      <c r="AJ324" s="80" t="str">
        <f t="shared" si="74"/>
        <v/>
      </c>
      <c r="AK324" s="80" t="str">
        <f t="shared" si="75"/>
        <v/>
      </c>
      <c r="AL324" s="79" t="str">
        <f t="shared" si="76"/>
        <v/>
      </c>
      <c r="AM324" s="78" t="str">
        <f t="shared" si="77"/>
        <v/>
      </c>
    </row>
    <row r="325" spans="2:39" ht="13.5" thickBot="1">
      <c r="B325" s="86">
        <v>44457</v>
      </c>
      <c r="C325" s="85">
        <f>'E+ PSUI Customer Load'!C325+'PSUI Customer Gen'!C325</f>
        <v>1565.48</v>
      </c>
      <c r="D325" s="85">
        <f>'E+ PSUI Customer Load'!D325+'PSUI Customer Gen'!D325</f>
        <v>1577.52</v>
      </c>
      <c r="E325" s="85">
        <f>'E+ PSUI Customer Load'!E325+'PSUI Customer Gen'!E325</f>
        <v>1570.91</v>
      </c>
      <c r="F325" s="85">
        <f>'E+ PSUI Customer Load'!F325+'PSUI Customer Gen'!F325</f>
        <v>1541.86</v>
      </c>
      <c r="G325" s="85">
        <f>'E+ PSUI Customer Load'!G325+'PSUI Customer Gen'!G325</f>
        <v>1515.47</v>
      </c>
      <c r="H325" s="85">
        <f>'E+ PSUI Customer Load'!H325+'PSUI Customer Gen'!H325</f>
        <v>1535.73</v>
      </c>
      <c r="I325" s="85">
        <f>'E+ PSUI Customer Load'!I325+'PSUI Customer Gen'!I325</f>
        <v>1566.21</v>
      </c>
      <c r="J325" s="85">
        <f>'E+ PSUI Customer Load'!J325+'PSUI Customer Gen'!J325</f>
        <v>1566.53</v>
      </c>
      <c r="K325" s="85">
        <f>'E+ PSUI Customer Load'!K325+'PSUI Customer Gen'!K325</f>
        <v>1518.83</v>
      </c>
      <c r="L325" s="85">
        <f>'E+ PSUI Customer Load'!L325+'PSUI Customer Gen'!L325</f>
        <v>1543.26</v>
      </c>
      <c r="M325" s="85">
        <f>'E+ PSUI Customer Load'!M325+'PSUI Customer Gen'!M325</f>
        <v>1610.28</v>
      </c>
      <c r="N325" s="85">
        <f>'E+ PSUI Customer Load'!N325+'PSUI Customer Gen'!N325</f>
        <v>1591.24</v>
      </c>
      <c r="O325" s="85">
        <f>'E+ PSUI Customer Load'!O325+'PSUI Customer Gen'!O325</f>
        <v>1569.78</v>
      </c>
      <c r="P325" s="85">
        <f>'E+ PSUI Customer Load'!P325+'PSUI Customer Gen'!P325</f>
        <v>1569.47</v>
      </c>
      <c r="Q325" s="85">
        <f>'E+ PSUI Customer Load'!Q325+'PSUI Customer Gen'!Q325</f>
        <v>1580.39</v>
      </c>
      <c r="R325" s="85">
        <f>'E+ PSUI Customer Load'!R325+'PSUI Customer Gen'!R325</f>
        <v>1570.21</v>
      </c>
      <c r="S325" s="85">
        <f>'E+ PSUI Customer Load'!S325+'PSUI Customer Gen'!S325</f>
        <v>1507.31</v>
      </c>
      <c r="T325" s="85">
        <f>'E+ PSUI Customer Load'!T325+'PSUI Customer Gen'!T325</f>
        <v>1480.92</v>
      </c>
      <c r="U325" s="85">
        <f>'E+ PSUI Customer Load'!U325+'PSUI Customer Gen'!U325</f>
        <v>1448.79</v>
      </c>
      <c r="V325" s="85">
        <f>'E+ PSUI Customer Load'!V325+'PSUI Customer Gen'!V325</f>
        <v>1393.1</v>
      </c>
      <c r="W325" s="85">
        <f>'E+ PSUI Customer Load'!W325+'PSUI Customer Gen'!W325</f>
        <v>1332.66</v>
      </c>
      <c r="X325" s="85">
        <f>'E+ PSUI Customer Load'!X325+'PSUI Customer Gen'!X325</f>
        <v>1317.16</v>
      </c>
      <c r="Y325" s="85">
        <f>'E+ PSUI Customer Load'!Y325+'PSUI Customer Gen'!Y325</f>
        <v>1217.4000000000001</v>
      </c>
      <c r="Z325" s="85">
        <f>'E+ PSUI Customer Load'!Z325+'PSUI Customer Gen'!Z325</f>
        <v>1001.14</v>
      </c>
      <c r="AA325" s="93">
        <f t="shared" si="65"/>
        <v>1610.28</v>
      </c>
      <c r="AB325" s="84">
        <f t="shared" si="66"/>
        <v>2021</v>
      </c>
      <c r="AC325" s="83">
        <f t="shared" si="67"/>
        <v>9</v>
      </c>
      <c r="AD325" s="83" t="str">
        <f t="shared" si="68"/>
        <v/>
      </c>
      <c r="AE325" s="83" t="str">
        <f t="shared" si="69"/>
        <v/>
      </c>
      <c r="AF325" s="81">
        <f t="shared" si="70"/>
        <v>1610.28</v>
      </c>
      <c r="AG325" s="82" t="str">
        <f t="shared" si="71"/>
        <v>11:00</v>
      </c>
      <c r="AH325" s="81">
        <f t="shared" si="72"/>
        <v>37301.93</v>
      </c>
      <c r="AI325" s="80" t="str">
        <f t="shared" si="73"/>
        <v/>
      </c>
      <c r="AJ325" s="80" t="str">
        <f t="shared" si="74"/>
        <v/>
      </c>
      <c r="AK325" s="80" t="str">
        <f t="shared" si="75"/>
        <v/>
      </c>
      <c r="AL325" s="79" t="str">
        <f t="shared" si="76"/>
        <v/>
      </c>
      <c r="AM325" s="78" t="str">
        <f t="shared" si="77"/>
        <v/>
      </c>
    </row>
    <row r="326" spans="2:39" ht="13.5" thickBot="1">
      <c r="B326" s="86">
        <v>44458</v>
      </c>
      <c r="C326" s="85">
        <f>'E+ PSUI Customer Load'!C326+'PSUI Customer Gen'!C326</f>
        <v>991.69</v>
      </c>
      <c r="D326" s="85">
        <f>'E+ PSUI Customer Load'!D326+'PSUI Customer Gen'!D326</f>
        <v>988.79</v>
      </c>
      <c r="E326" s="85">
        <f>'E+ PSUI Customer Load'!E326+'PSUI Customer Gen'!E326</f>
        <v>982.14</v>
      </c>
      <c r="F326" s="85">
        <f>'E+ PSUI Customer Load'!F326+'PSUI Customer Gen'!F326</f>
        <v>981.47</v>
      </c>
      <c r="G326" s="85">
        <f>'E+ PSUI Customer Load'!G326+'PSUI Customer Gen'!G326</f>
        <v>988.78</v>
      </c>
      <c r="H326" s="85">
        <f>'E+ PSUI Customer Load'!H326+'PSUI Customer Gen'!H326</f>
        <v>1014.13</v>
      </c>
      <c r="I326" s="85">
        <f>'E+ PSUI Customer Load'!I326+'PSUI Customer Gen'!I326</f>
        <v>1067.26</v>
      </c>
      <c r="J326" s="85">
        <f>'E+ PSUI Customer Load'!J326+'PSUI Customer Gen'!J326</f>
        <v>1062.67</v>
      </c>
      <c r="K326" s="85">
        <f>'E+ PSUI Customer Load'!K326+'PSUI Customer Gen'!K326</f>
        <v>1184.44</v>
      </c>
      <c r="L326" s="85">
        <f>'E+ PSUI Customer Load'!L326+'PSUI Customer Gen'!L326</f>
        <v>1250.1600000000001</v>
      </c>
      <c r="M326" s="85">
        <f>'E+ PSUI Customer Load'!M326+'PSUI Customer Gen'!M326</f>
        <v>1288.32</v>
      </c>
      <c r="N326" s="85">
        <f>'E+ PSUI Customer Load'!N326+'PSUI Customer Gen'!N326</f>
        <v>1285.69</v>
      </c>
      <c r="O326" s="85">
        <f>'E+ PSUI Customer Load'!O326+'PSUI Customer Gen'!O326</f>
        <v>1294.83</v>
      </c>
      <c r="P326" s="85">
        <f>'E+ PSUI Customer Load'!P326+'PSUI Customer Gen'!P326</f>
        <v>1305.6099999999999</v>
      </c>
      <c r="Q326" s="85">
        <f>'E+ PSUI Customer Load'!Q326+'PSUI Customer Gen'!Q326</f>
        <v>1299.17</v>
      </c>
      <c r="R326" s="85">
        <f>'E+ PSUI Customer Load'!R326+'PSUI Customer Gen'!R326</f>
        <v>1291.22</v>
      </c>
      <c r="S326" s="85">
        <f>'E+ PSUI Customer Load'!S326+'PSUI Customer Gen'!S326</f>
        <v>1245.69</v>
      </c>
      <c r="T326" s="85">
        <f>'E+ PSUI Customer Load'!T326+'PSUI Customer Gen'!T326</f>
        <v>1515.57</v>
      </c>
      <c r="U326" s="85">
        <f>'E+ PSUI Customer Load'!U326+'PSUI Customer Gen'!U326</f>
        <v>1571.78</v>
      </c>
      <c r="V326" s="85">
        <f>'E+ PSUI Customer Load'!V326+'PSUI Customer Gen'!V326</f>
        <v>1440.22</v>
      </c>
      <c r="W326" s="85">
        <f>'E+ PSUI Customer Load'!W326+'PSUI Customer Gen'!W326</f>
        <v>1370.25</v>
      </c>
      <c r="X326" s="85">
        <f>'E+ PSUI Customer Load'!X326+'PSUI Customer Gen'!X326</f>
        <v>1346.17</v>
      </c>
      <c r="Y326" s="85">
        <f>'E+ PSUI Customer Load'!Y326+'PSUI Customer Gen'!Y326</f>
        <v>1319.78</v>
      </c>
      <c r="Z326" s="85">
        <f>'E+ PSUI Customer Load'!Z326+'PSUI Customer Gen'!Z326</f>
        <v>1248.28</v>
      </c>
      <c r="AA326" s="93">
        <f t="shared" si="65"/>
        <v>1571.78</v>
      </c>
      <c r="AB326" s="84">
        <f t="shared" si="66"/>
        <v>2021</v>
      </c>
      <c r="AC326" s="83">
        <f t="shared" si="67"/>
        <v>9</v>
      </c>
      <c r="AD326" s="83" t="str">
        <f t="shared" si="68"/>
        <v/>
      </c>
      <c r="AE326" s="83" t="str">
        <f t="shared" si="69"/>
        <v/>
      </c>
      <c r="AF326" s="81">
        <f t="shared" si="70"/>
        <v>1571.78</v>
      </c>
      <c r="AG326" s="82" t="str">
        <f t="shared" si="71"/>
        <v>19:00</v>
      </c>
      <c r="AH326" s="81">
        <f t="shared" si="72"/>
        <v>30905.89</v>
      </c>
      <c r="AI326" s="80" t="str">
        <f t="shared" si="73"/>
        <v/>
      </c>
      <c r="AJ326" s="80" t="str">
        <f t="shared" si="74"/>
        <v/>
      </c>
      <c r="AK326" s="80" t="str">
        <f t="shared" si="75"/>
        <v/>
      </c>
      <c r="AL326" s="79" t="str">
        <f t="shared" si="76"/>
        <v/>
      </c>
      <c r="AM326" s="78" t="str">
        <f t="shared" si="77"/>
        <v/>
      </c>
    </row>
    <row r="327" spans="2:39" ht="13.5" thickBot="1">
      <c r="B327" s="86">
        <v>44459</v>
      </c>
      <c r="C327" s="85">
        <f>'E+ PSUI Customer Load'!C327+'PSUI Customer Gen'!C327</f>
        <v>1150.7</v>
      </c>
      <c r="D327" s="85">
        <f>'E+ PSUI Customer Load'!D327+'PSUI Customer Gen'!D327</f>
        <v>1142.23</v>
      </c>
      <c r="E327" s="85">
        <f>'E+ PSUI Customer Load'!E327+'PSUI Customer Gen'!E327</f>
        <v>1121.05</v>
      </c>
      <c r="F327" s="85">
        <f>'E+ PSUI Customer Load'!F327+'PSUI Customer Gen'!F327</f>
        <v>1013.42</v>
      </c>
      <c r="G327" s="85">
        <f>'E+ PSUI Customer Load'!G327+'PSUI Customer Gen'!G327</f>
        <v>1021.09</v>
      </c>
      <c r="H327" s="85">
        <f>'E+ PSUI Customer Load'!H327+'PSUI Customer Gen'!H327</f>
        <v>1084.2</v>
      </c>
      <c r="I327" s="85">
        <f>'E+ PSUI Customer Load'!I327+'PSUI Customer Gen'!I327</f>
        <v>1177.8900000000001</v>
      </c>
      <c r="J327" s="85">
        <f>'E+ PSUI Customer Load'!J327+'PSUI Customer Gen'!J327</f>
        <v>1209.6400000000001</v>
      </c>
      <c r="K327" s="85">
        <f>'E+ PSUI Customer Load'!K327+'PSUI Customer Gen'!K327</f>
        <v>1702.37</v>
      </c>
      <c r="L327" s="85">
        <f>'E+ PSUI Customer Load'!L327+'PSUI Customer Gen'!L327</f>
        <v>1792.25</v>
      </c>
      <c r="M327" s="85">
        <f>'E+ PSUI Customer Load'!M327+'PSUI Customer Gen'!M327</f>
        <v>1854.97</v>
      </c>
      <c r="N327" s="85">
        <f>'E+ PSUI Customer Load'!N327+'PSUI Customer Gen'!N327</f>
        <v>1861.83</v>
      </c>
      <c r="O327" s="85">
        <f>'E+ PSUI Customer Load'!O327+'PSUI Customer Gen'!O327</f>
        <v>1863.26</v>
      </c>
      <c r="P327" s="85">
        <f>'E+ PSUI Customer Load'!P327+'PSUI Customer Gen'!P327</f>
        <v>1863.19</v>
      </c>
      <c r="Q327" s="85">
        <f>'E+ PSUI Customer Load'!Q327+'PSUI Customer Gen'!Q327</f>
        <v>1867.71</v>
      </c>
      <c r="R327" s="85">
        <f>'E+ PSUI Customer Load'!R327+'PSUI Customer Gen'!R327</f>
        <v>1870.44</v>
      </c>
      <c r="S327" s="85">
        <f>'E+ PSUI Customer Load'!S327+'PSUI Customer Gen'!S327</f>
        <v>1753.08</v>
      </c>
      <c r="T327" s="85">
        <f>'E+ PSUI Customer Load'!T327+'PSUI Customer Gen'!T327</f>
        <v>1661.98</v>
      </c>
      <c r="U327" s="85">
        <f>'E+ PSUI Customer Load'!U327+'PSUI Customer Gen'!U327</f>
        <v>1634.26</v>
      </c>
      <c r="V327" s="85">
        <f>'E+ PSUI Customer Load'!V327+'PSUI Customer Gen'!V327</f>
        <v>1600.97</v>
      </c>
      <c r="W327" s="85">
        <f>'E+ PSUI Customer Load'!W327+'PSUI Customer Gen'!W327</f>
        <v>1619.45</v>
      </c>
      <c r="X327" s="85">
        <f>'E+ PSUI Customer Load'!X327+'PSUI Customer Gen'!X327</f>
        <v>1621.38</v>
      </c>
      <c r="Y327" s="85">
        <f>'E+ PSUI Customer Load'!Y327+'PSUI Customer Gen'!Y327</f>
        <v>1626.03</v>
      </c>
      <c r="Z327" s="85">
        <f>'E+ PSUI Customer Load'!Z327+'PSUI Customer Gen'!Z327</f>
        <v>1636.64</v>
      </c>
      <c r="AA327" s="93">
        <f t="shared" si="65"/>
        <v>1870.44</v>
      </c>
      <c r="AB327" s="84">
        <f t="shared" si="66"/>
        <v>2021</v>
      </c>
      <c r="AC327" s="83">
        <f t="shared" si="67"/>
        <v>9</v>
      </c>
      <c r="AD327" s="83" t="str">
        <f t="shared" si="68"/>
        <v/>
      </c>
      <c r="AE327" s="83" t="str">
        <f t="shared" si="69"/>
        <v/>
      </c>
      <c r="AF327" s="81">
        <f t="shared" si="70"/>
        <v>1870.44</v>
      </c>
      <c r="AG327" s="82" t="str">
        <f t="shared" si="71"/>
        <v>16:00</v>
      </c>
      <c r="AH327" s="81">
        <f t="shared" si="72"/>
        <v>38620.469999999994</v>
      </c>
      <c r="AI327" s="80" t="str">
        <f t="shared" si="73"/>
        <v/>
      </c>
      <c r="AJ327" s="80" t="str">
        <f t="shared" si="74"/>
        <v/>
      </c>
      <c r="AK327" s="80" t="str">
        <f t="shared" si="75"/>
        <v/>
      </c>
      <c r="AL327" s="79" t="str">
        <f t="shared" si="76"/>
        <v/>
      </c>
      <c r="AM327" s="78" t="str">
        <f t="shared" si="77"/>
        <v/>
      </c>
    </row>
    <row r="328" spans="2:39" ht="13.5" thickBot="1">
      <c r="B328" s="86">
        <v>44460</v>
      </c>
      <c r="C328" s="85">
        <f>'E+ PSUI Customer Load'!C328+'PSUI Customer Gen'!C328</f>
        <v>1643.92</v>
      </c>
      <c r="D328" s="85">
        <f>'E+ PSUI Customer Load'!D328+'PSUI Customer Gen'!D328</f>
        <v>1562.02</v>
      </c>
      <c r="E328" s="85">
        <f>'E+ PSUI Customer Load'!E328+'PSUI Customer Gen'!E328</f>
        <v>1615.22</v>
      </c>
      <c r="F328" s="85">
        <f>'E+ PSUI Customer Load'!F328+'PSUI Customer Gen'!F328</f>
        <v>1634.75</v>
      </c>
      <c r="G328" s="85">
        <f>'E+ PSUI Customer Load'!G328+'PSUI Customer Gen'!G328</f>
        <v>1636.84</v>
      </c>
      <c r="H328" s="85">
        <f>'E+ PSUI Customer Load'!H328+'PSUI Customer Gen'!H328</f>
        <v>1706.01</v>
      </c>
      <c r="I328" s="85">
        <f>'E+ PSUI Customer Load'!I328+'PSUI Customer Gen'!I328</f>
        <v>1808.28</v>
      </c>
      <c r="J328" s="85">
        <f>'E+ PSUI Customer Load'!J328+'PSUI Customer Gen'!J328</f>
        <v>1843.17</v>
      </c>
      <c r="K328" s="85">
        <f>'E+ PSUI Customer Load'!K328+'PSUI Customer Gen'!K328</f>
        <v>1863.47</v>
      </c>
      <c r="L328" s="85">
        <f>'E+ PSUI Customer Load'!L328+'PSUI Customer Gen'!L328</f>
        <v>1873.69</v>
      </c>
      <c r="M328" s="85">
        <f>'E+ PSUI Customer Load'!M328+'PSUI Customer Gen'!M328</f>
        <v>1927.1</v>
      </c>
      <c r="N328" s="85">
        <f>'E+ PSUI Customer Load'!N328+'PSUI Customer Gen'!N328</f>
        <v>1902.08</v>
      </c>
      <c r="O328" s="85">
        <f>'E+ PSUI Customer Load'!O328+'PSUI Customer Gen'!O328</f>
        <v>1876</v>
      </c>
      <c r="P328" s="85">
        <f>'E+ PSUI Customer Load'!P328+'PSUI Customer Gen'!P328</f>
        <v>1901.27</v>
      </c>
      <c r="Q328" s="85">
        <f>'E+ PSUI Customer Load'!Q328+'PSUI Customer Gen'!Q328</f>
        <v>1895.71</v>
      </c>
      <c r="R328" s="85">
        <f>'E+ PSUI Customer Load'!R328+'PSUI Customer Gen'!R328</f>
        <v>1855.11</v>
      </c>
      <c r="S328" s="85">
        <f>'E+ PSUI Customer Load'!S328+'PSUI Customer Gen'!S328</f>
        <v>1789.38</v>
      </c>
      <c r="T328" s="85">
        <f>'E+ PSUI Customer Load'!T328+'PSUI Customer Gen'!T328</f>
        <v>1746.57</v>
      </c>
      <c r="U328" s="85">
        <f>'E+ PSUI Customer Load'!U328+'PSUI Customer Gen'!U328</f>
        <v>1742.06</v>
      </c>
      <c r="V328" s="85">
        <f>'E+ PSUI Customer Load'!V328+'PSUI Customer Gen'!V328</f>
        <v>1732.33</v>
      </c>
      <c r="W328" s="85">
        <f>'E+ PSUI Customer Load'!W328+'PSUI Customer Gen'!W328</f>
        <v>1707.72</v>
      </c>
      <c r="X328" s="85">
        <f>'E+ PSUI Customer Load'!X328+'PSUI Customer Gen'!X328</f>
        <v>1692.85</v>
      </c>
      <c r="Y328" s="85">
        <f>'E+ PSUI Customer Load'!Y328+'PSUI Customer Gen'!Y328</f>
        <v>1668.91</v>
      </c>
      <c r="Z328" s="85">
        <f>'E+ PSUI Customer Load'!Z328+'PSUI Customer Gen'!Z328</f>
        <v>1669.82</v>
      </c>
      <c r="AA328" s="93">
        <f t="shared" si="65"/>
        <v>1927.1</v>
      </c>
      <c r="AB328" s="84">
        <f t="shared" si="66"/>
        <v>2021</v>
      </c>
      <c r="AC328" s="83">
        <f t="shared" si="67"/>
        <v>9</v>
      </c>
      <c r="AD328" s="83" t="str">
        <f t="shared" si="68"/>
        <v/>
      </c>
      <c r="AE328" s="83" t="str">
        <f t="shared" si="69"/>
        <v/>
      </c>
      <c r="AF328" s="81">
        <f t="shared" si="70"/>
        <v>1927.1</v>
      </c>
      <c r="AG328" s="82" t="str">
        <f t="shared" si="71"/>
        <v>11:00</v>
      </c>
      <c r="AH328" s="81">
        <f t="shared" si="72"/>
        <v>44221.38</v>
      </c>
      <c r="AI328" s="80" t="str">
        <f t="shared" si="73"/>
        <v/>
      </c>
      <c r="AJ328" s="80" t="str">
        <f t="shared" si="74"/>
        <v/>
      </c>
      <c r="AK328" s="80" t="str">
        <f t="shared" si="75"/>
        <v/>
      </c>
      <c r="AL328" s="79" t="str">
        <f t="shared" si="76"/>
        <v/>
      </c>
      <c r="AM328" s="78" t="str">
        <f t="shared" si="77"/>
        <v/>
      </c>
    </row>
    <row r="329" spans="2:39" ht="13.5" thickBot="1">
      <c r="B329" s="86">
        <v>44461</v>
      </c>
      <c r="C329" s="85">
        <f>'E+ PSUI Customer Load'!C329+'PSUI Customer Gen'!C329</f>
        <v>1660.3</v>
      </c>
      <c r="D329" s="85">
        <f>'E+ PSUI Customer Load'!D329+'PSUI Customer Gen'!D329</f>
        <v>1644.9</v>
      </c>
      <c r="E329" s="85">
        <f>'E+ PSUI Customer Load'!E329+'PSUI Customer Gen'!E329</f>
        <v>1638.84</v>
      </c>
      <c r="F329" s="85">
        <f>'E+ PSUI Customer Load'!F329+'PSUI Customer Gen'!F329</f>
        <v>1643.43</v>
      </c>
      <c r="G329" s="85">
        <f>'E+ PSUI Customer Load'!G329+'PSUI Customer Gen'!G329</f>
        <v>1549.77</v>
      </c>
      <c r="H329" s="85">
        <f>'E+ PSUI Customer Load'!H329+'PSUI Customer Gen'!H329</f>
        <v>1575.11</v>
      </c>
      <c r="I329" s="85">
        <f>'E+ PSUI Customer Load'!I329+'PSUI Customer Gen'!I329</f>
        <v>1634.89</v>
      </c>
      <c r="J329" s="85">
        <f>'E+ PSUI Customer Load'!J329+'PSUI Customer Gen'!J329</f>
        <v>1687.46</v>
      </c>
      <c r="K329" s="85">
        <f>'E+ PSUI Customer Load'!K329+'PSUI Customer Gen'!K329</f>
        <v>1666.07</v>
      </c>
      <c r="L329" s="85">
        <f>'E+ PSUI Customer Load'!L329+'PSUI Customer Gen'!L329</f>
        <v>1699.18</v>
      </c>
      <c r="M329" s="85">
        <f>'E+ PSUI Customer Load'!M329+'PSUI Customer Gen'!M329</f>
        <v>1753.99</v>
      </c>
      <c r="N329" s="85">
        <f>'E+ PSUI Customer Load'!N329+'PSUI Customer Gen'!N329</f>
        <v>1688.68</v>
      </c>
      <c r="O329" s="85">
        <f>'E+ PSUI Customer Load'!O329+'PSUI Customer Gen'!O329</f>
        <v>1619.59</v>
      </c>
      <c r="P329" s="85">
        <f>'E+ PSUI Customer Load'!P329+'PSUI Customer Gen'!P329</f>
        <v>1585.4</v>
      </c>
      <c r="Q329" s="85">
        <f>'E+ PSUI Customer Load'!Q329+'PSUI Customer Gen'!Q329</f>
        <v>1567.16</v>
      </c>
      <c r="R329" s="85">
        <f>'E+ PSUI Customer Load'!R329+'PSUI Customer Gen'!R329</f>
        <v>1387.37</v>
      </c>
      <c r="S329" s="85">
        <f>'E+ PSUI Customer Load'!S329+'PSUI Customer Gen'!S329</f>
        <v>1133.72</v>
      </c>
      <c r="T329" s="85">
        <f>'E+ PSUI Customer Load'!T329+'PSUI Customer Gen'!T329</f>
        <v>1100.33</v>
      </c>
      <c r="U329" s="85">
        <f>'E+ PSUI Customer Load'!U329+'PSUI Customer Gen'!U329</f>
        <v>1114.1600000000001</v>
      </c>
      <c r="V329" s="85">
        <f>'E+ PSUI Customer Load'!V329+'PSUI Customer Gen'!V329</f>
        <v>1080.6300000000001</v>
      </c>
      <c r="W329" s="85">
        <f>'E+ PSUI Customer Load'!W329+'PSUI Customer Gen'!W329</f>
        <v>1073.6300000000001</v>
      </c>
      <c r="X329" s="85">
        <f>'E+ PSUI Customer Load'!X329+'PSUI Customer Gen'!X329</f>
        <v>1059</v>
      </c>
      <c r="Y329" s="85">
        <f>'E+ PSUI Customer Load'!Y329+'PSUI Customer Gen'!Y329</f>
        <v>1044.58</v>
      </c>
      <c r="Z329" s="85">
        <f>'E+ PSUI Customer Load'!Z329+'PSUI Customer Gen'!Z329</f>
        <v>1027.53</v>
      </c>
      <c r="AA329" s="93">
        <f t="shared" si="65"/>
        <v>1753.99</v>
      </c>
      <c r="AB329" s="84">
        <f t="shared" si="66"/>
        <v>2021</v>
      </c>
      <c r="AC329" s="83">
        <f t="shared" si="67"/>
        <v>9</v>
      </c>
      <c r="AD329" s="83" t="str">
        <f t="shared" si="68"/>
        <v/>
      </c>
      <c r="AE329" s="83" t="str">
        <f t="shared" si="69"/>
        <v/>
      </c>
      <c r="AF329" s="81">
        <f t="shared" si="70"/>
        <v>1753.99</v>
      </c>
      <c r="AG329" s="82" t="str">
        <f t="shared" si="71"/>
        <v>11:00</v>
      </c>
      <c r="AH329" s="81">
        <f t="shared" si="72"/>
        <v>36389.71</v>
      </c>
      <c r="AI329" s="80" t="str">
        <f t="shared" si="73"/>
        <v/>
      </c>
      <c r="AJ329" s="80" t="str">
        <f t="shared" si="74"/>
        <v/>
      </c>
      <c r="AK329" s="80" t="str">
        <f t="shared" si="75"/>
        <v/>
      </c>
      <c r="AL329" s="79" t="str">
        <f t="shared" si="76"/>
        <v/>
      </c>
      <c r="AM329" s="78" t="str">
        <f t="shared" si="77"/>
        <v/>
      </c>
    </row>
    <row r="330" spans="2:39" ht="13.5" thickBot="1">
      <c r="B330" s="86">
        <v>44462</v>
      </c>
      <c r="C330" s="85">
        <f>'E+ PSUI Customer Load'!C330+'PSUI Customer Gen'!C330</f>
        <v>1021.41</v>
      </c>
      <c r="D330" s="85">
        <f>'E+ PSUI Customer Load'!D330+'PSUI Customer Gen'!D330</f>
        <v>1015.07</v>
      </c>
      <c r="E330" s="85">
        <f>'E+ PSUI Customer Load'!E330+'PSUI Customer Gen'!E330</f>
        <v>1015.87</v>
      </c>
      <c r="F330" s="85">
        <f>'E+ PSUI Customer Load'!F330+'PSUI Customer Gen'!F330</f>
        <v>1019.66</v>
      </c>
      <c r="G330" s="85">
        <f>'E+ PSUI Customer Load'!G330+'PSUI Customer Gen'!G330</f>
        <v>1032.92</v>
      </c>
      <c r="H330" s="85">
        <f>'E+ PSUI Customer Load'!H330+'PSUI Customer Gen'!H330</f>
        <v>1081.99</v>
      </c>
      <c r="I330" s="85">
        <f>'E+ PSUI Customer Load'!I330+'PSUI Customer Gen'!I330</f>
        <v>1170.96</v>
      </c>
      <c r="J330" s="85">
        <f>'E+ PSUI Customer Load'!J330+'PSUI Customer Gen'!J330</f>
        <v>1220.9100000000001</v>
      </c>
      <c r="K330" s="85">
        <f>'E+ PSUI Customer Load'!K330+'PSUI Customer Gen'!K330</f>
        <v>1510.25</v>
      </c>
      <c r="L330" s="85">
        <f>'E+ PSUI Customer Load'!L330+'PSUI Customer Gen'!L330</f>
        <v>1592.05</v>
      </c>
      <c r="M330" s="85">
        <f>'E+ PSUI Customer Load'!M330+'PSUI Customer Gen'!M330</f>
        <v>1563.45</v>
      </c>
      <c r="N330" s="85">
        <f>'E+ PSUI Customer Load'!N330+'PSUI Customer Gen'!N330</f>
        <v>1510.71</v>
      </c>
      <c r="O330" s="85">
        <f>'E+ PSUI Customer Load'!O330+'PSUI Customer Gen'!O330</f>
        <v>1521.42</v>
      </c>
      <c r="P330" s="85">
        <f>'E+ PSUI Customer Load'!P330+'PSUI Customer Gen'!P330</f>
        <v>1411.83</v>
      </c>
      <c r="Q330" s="85">
        <f>'E+ PSUI Customer Load'!Q330+'PSUI Customer Gen'!Q330</f>
        <v>1446.59</v>
      </c>
      <c r="R330" s="85">
        <f>'E+ PSUI Customer Load'!R330+'PSUI Customer Gen'!R330</f>
        <v>1441.69</v>
      </c>
      <c r="S330" s="85">
        <f>'E+ PSUI Customer Load'!S330+'PSUI Customer Gen'!S330</f>
        <v>1397.69</v>
      </c>
      <c r="T330" s="85">
        <f>'E+ PSUI Customer Load'!T330+'PSUI Customer Gen'!T330</f>
        <v>1181.3900000000001</v>
      </c>
      <c r="U330" s="85">
        <f>'E+ PSUI Customer Load'!U330+'PSUI Customer Gen'!U330</f>
        <v>1077.82</v>
      </c>
      <c r="V330" s="85">
        <f>'E+ PSUI Customer Load'!V330+'PSUI Customer Gen'!V330</f>
        <v>1081.29</v>
      </c>
      <c r="W330" s="85">
        <f>'E+ PSUI Customer Load'!W330+'PSUI Customer Gen'!W330</f>
        <v>1064.28</v>
      </c>
      <c r="X330" s="85">
        <f>'E+ PSUI Customer Load'!X330+'PSUI Customer Gen'!X330</f>
        <v>1042.72</v>
      </c>
      <c r="Y330" s="85">
        <f>'E+ PSUI Customer Load'!Y330+'PSUI Customer Gen'!Y330</f>
        <v>1007.06</v>
      </c>
      <c r="Z330" s="85">
        <f>'E+ PSUI Customer Load'!Z330+'PSUI Customer Gen'!Z330</f>
        <v>1007.65</v>
      </c>
      <c r="AA330" s="93">
        <f t="shared" si="65"/>
        <v>1592.05</v>
      </c>
      <c r="AB330" s="84">
        <f t="shared" si="66"/>
        <v>2021</v>
      </c>
      <c r="AC330" s="83">
        <f t="shared" si="67"/>
        <v>9</v>
      </c>
      <c r="AD330" s="83" t="str">
        <f t="shared" si="68"/>
        <v/>
      </c>
      <c r="AE330" s="83" t="str">
        <f t="shared" si="69"/>
        <v/>
      </c>
      <c r="AF330" s="81">
        <f t="shared" si="70"/>
        <v>1592.05</v>
      </c>
      <c r="AG330" s="82" t="str">
        <f t="shared" si="71"/>
        <v>10:00</v>
      </c>
      <c r="AH330" s="81">
        <f t="shared" si="72"/>
        <v>31028.73</v>
      </c>
      <c r="AI330" s="80" t="str">
        <f t="shared" si="73"/>
        <v/>
      </c>
      <c r="AJ330" s="80" t="str">
        <f t="shared" si="74"/>
        <v/>
      </c>
      <c r="AK330" s="80" t="str">
        <f t="shared" si="75"/>
        <v/>
      </c>
      <c r="AL330" s="79" t="str">
        <f t="shared" si="76"/>
        <v/>
      </c>
      <c r="AM330" s="78" t="str">
        <f t="shared" si="77"/>
        <v/>
      </c>
    </row>
    <row r="331" spans="2:39" ht="13.5" thickBot="1">
      <c r="B331" s="86">
        <v>44463</v>
      </c>
      <c r="C331" s="85">
        <f>'E+ PSUI Customer Load'!C331+'PSUI Customer Gen'!C331</f>
        <v>998.1</v>
      </c>
      <c r="D331" s="85">
        <f>'E+ PSUI Customer Load'!D331+'PSUI Customer Gen'!D331</f>
        <v>995.22</v>
      </c>
      <c r="E331" s="85">
        <f>'E+ PSUI Customer Load'!E331+'PSUI Customer Gen'!E331</f>
        <v>1002.75</v>
      </c>
      <c r="F331" s="85">
        <f>'E+ PSUI Customer Load'!F331+'PSUI Customer Gen'!F331</f>
        <v>1003.14</v>
      </c>
      <c r="G331" s="85">
        <f>'E+ PSUI Customer Load'!G331+'PSUI Customer Gen'!G331</f>
        <v>1018.99</v>
      </c>
      <c r="H331" s="85">
        <f>'E+ PSUI Customer Load'!H331+'PSUI Customer Gen'!H331</f>
        <v>1071.95</v>
      </c>
      <c r="I331" s="85">
        <f>'E+ PSUI Customer Load'!I331+'PSUI Customer Gen'!I331</f>
        <v>1156.47</v>
      </c>
      <c r="J331" s="85">
        <f>'E+ PSUI Customer Load'!J331+'PSUI Customer Gen'!J331</f>
        <v>1215.69</v>
      </c>
      <c r="K331" s="85">
        <f>'E+ PSUI Customer Load'!K331+'PSUI Customer Gen'!K331</f>
        <v>1199.56</v>
      </c>
      <c r="L331" s="85">
        <f>'E+ PSUI Customer Load'!L331+'PSUI Customer Gen'!L331</f>
        <v>1387.96</v>
      </c>
      <c r="M331" s="85">
        <f>'E+ PSUI Customer Load'!M331+'PSUI Customer Gen'!M331</f>
        <v>1517.74</v>
      </c>
      <c r="N331" s="85">
        <f>'E+ PSUI Customer Load'!N331+'PSUI Customer Gen'!N331</f>
        <v>1475.78</v>
      </c>
      <c r="O331" s="85">
        <f>'E+ PSUI Customer Load'!O331+'PSUI Customer Gen'!O331</f>
        <v>1477.21</v>
      </c>
      <c r="P331" s="85">
        <f>'E+ PSUI Customer Load'!P331+'PSUI Customer Gen'!P331</f>
        <v>1513.68</v>
      </c>
      <c r="Q331" s="85">
        <f>'E+ PSUI Customer Load'!Q331+'PSUI Customer Gen'!Q331</f>
        <v>1526.14</v>
      </c>
      <c r="R331" s="85">
        <f>'E+ PSUI Customer Load'!R331+'PSUI Customer Gen'!R331</f>
        <v>1517.81</v>
      </c>
      <c r="S331" s="85">
        <f>'E+ PSUI Customer Load'!S331+'PSUI Customer Gen'!S331</f>
        <v>1441.62</v>
      </c>
      <c r="T331" s="85">
        <f>'E+ PSUI Customer Load'!T331+'PSUI Customer Gen'!T331</f>
        <v>1401.12</v>
      </c>
      <c r="U331" s="85">
        <f>'E+ PSUI Customer Load'!U331+'PSUI Customer Gen'!U331</f>
        <v>1378.96</v>
      </c>
      <c r="V331" s="85">
        <f>'E+ PSUI Customer Load'!V331+'PSUI Customer Gen'!V331</f>
        <v>1327.69</v>
      </c>
      <c r="W331" s="85">
        <f>'E+ PSUI Customer Load'!W331+'PSUI Customer Gen'!W331</f>
        <v>1087.73</v>
      </c>
      <c r="X331" s="85">
        <f>'E+ PSUI Customer Load'!X331+'PSUI Customer Gen'!X331</f>
        <v>1026.17</v>
      </c>
      <c r="Y331" s="85">
        <f>'E+ PSUI Customer Load'!Y331+'PSUI Customer Gen'!Y331</f>
        <v>1003.59</v>
      </c>
      <c r="Z331" s="85">
        <f>'E+ PSUI Customer Load'!Z331+'PSUI Customer Gen'!Z331</f>
        <v>998.06</v>
      </c>
      <c r="AA331" s="93">
        <f t="shared" si="65"/>
        <v>1526.14</v>
      </c>
      <c r="AB331" s="84">
        <f t="shared" si="66"/>
        <v>2021</v>
      </c>
      <c r="AC331" s="83">
        <f t="shared" si="67"/>
        <v>9</v>
      </c>
      <c r="AD331" s="83" t="str">
        <f t="shared" si="68"/>
        <v/>
      </c>
      <c r="AE331" s="83" t="str">
        <f t="shared" si="69"/>
        <v/>
      </c>
      <c r="AF331" s="81">
        <f t="shared" si="70"/>
        <v>1526.14</v>
      </c>
      <c r="AG331" s="82" t="str">
        <f t="shared" si="71"/>
        <v>15:00</v>
      </c>
      <c r="AH331" s="81">
        <f t="shared" si="72"/>
        <v>31269.269999999997</v>
      </c>
      <c r="AI331" s="80" t="str">
        <f t="shared" si="73"/>
        <v/>
      </c>
      <c r="AJ331" s="80" t="str">
        <f t="shared" si="74"/>
        <v/>
      </c>
      <c r="AK331" s="80" t="str">
        <f t="shared" si="75"/>
        <v/>
      </c>
      <c r="AL331" s="79" t="str">
        <f t="shared" si="76"/>
        <v/>
      </c>
      <c r="AM331" s="78" t="str">
        <f t="shared" si="77"/>
        <v/>
      </c>
    </row>
    <row r="332" spans="2:39" ht="13.5" thickBot="1">
      <c r="B332" s="86">
        <v>44464</v>
      </c>
      <c r="C332" s="85">
        <f>'E+ PSUI Customer Load'!C332+'PSUI Customer Gen'!C332</f>
        <v>1000.58</v>
      </c>
      <c r="D332" s="85">
        <f>'E+ PSUI Customer Load'!D332+'PSUI Customer Gen'!D332</f>
        <v>992.46</v>
      </c>
      <c r="E332" s="85">
        <f>'E+ PSUI Customer Load'!E332+'PSUI Customer Gen'!E332</f>
        <v>994.14</v>
      </c>
      <c r="F332" s="85">
        <f>'E+ PSUI Customer Load'!F332+'PSUI Customer Gen'!F332</f>
        <v>999.36</v>
      </c>
      <c r="G332" s="85">
        <f>'E+ PSUI Customer Load'!G332+'PSUI Customer Gen'!G332</f>
        <v>1001.46</v>
      </c>
      <c r="H332" s="85">
        <f>'E+ PSUI Customer Load'!H332+'PSUI Customer Gen'!H332</f>
        <v>1035.3399999999999</v>
      </c>
      <c r="I332" s="85">
        <f>'E+ PSUI Customer Load'!I332+'PSUI Customer Gen'!I332</f>
        <v>1081.33</v>
      </c>
      <c r="J332" s="85">
        <f>'E+ PSUI Customer Load'!J332+'PSUI Customer Gen'!J332</f>
        <v>1226.68</v>
      </c>
      <c r="K332" s="85">
        <f>'E+ PSUI Customer Load'!K332+'PSUI Customer Gen'!K332</f>
        <v>1482.81</v>
      </c>
      <c r="L332" s="85">
        <f>'E+ PSUI Customer Load'!L332+'PSUI Customer Gen'!L332</f>
        <v>1472.8</v>
      </c>
      <c r="M332" s="85">
        <f>'E+ PSUI Customer Load'!M332+'PSUI Customer Gen'!M332</f>
        <v>1520.47</v>
      </c>
      <c r="N332" s="85">
        <f>'E+ PSUI Customer Load'!N332+'PSUI Customer Gen'!N332</f>
        <v>1512</v>
      </c>
      <c r="O332" s="85">
        <f>'E+ PSUI Customer Load'!O332+'PSUI Customer Gen'!O332</f>
        <v>1492.33</v>
      </c>
      <c r="P332" s="85">
        <f>'E+ PSUI Customer Load'!P332+'PSUI Customer Gen'!P332</f>
        <v>1455.93</v>
      </c>
      <c r="Q332" s="85">
        <f>'E+ PSUI Customer Load'!Q332+'PSUI Customer Gen'!Q332</f>
        <v>1423.28</v>
      </c>
      <c r="R332" s="85">
        <f>'E+ PSUI Customer Load'!R332+'PSUI Customer Gen'!R332</f>
        <v>1383.38</v>
      </c>
      <c r="S332" s="85">
        <f>'E+ PSUI Customer Load'!S332+'PSUI Customer Gen'!S332</f>
        <v>1330.84</v>
      </c>
      <c r="T332" s="85">
        <f>'E+ PSUI Customer Load'!T332+'PSUI Customer Gen'!T332</f>
        <v>1314.71</v>
      </c>
      <c r="U332" s="85">
        <f>'E+ PSUI Customer Load'!U332+'PSUI Customer Gen'!U332</f>
        <v>1242.78</v>
      </c>
      <c r="V332" s="85">
        <f>'E+ PSUI Customer Load'!V332+'PSUI Customer Gen'!V332</f>
        <v>1084.55</v>
      </c>
      <c r="W332" s="85">
        <f>'E+ PSUI Customer Load'!W332+'PSUI Customer Gen'!W332</f>
        <v>1039.57</v>
      </c>
      <c r="X332" s="85">
        <f>'E+ PSUI Customer Load'!X332+'PSUI Customer Gen'!X332</f>
        <v>1030.05</v>
      </c>
      <c r="Y332" s="85">
        <f>'E+ PSUI Customer Load'!Y332+'PSUI Customer Gen'!Y332</f>
        <v>1014.34</v>
      </c>
      <c r="Z332" s="85">
        <f>'E+ PSUI Customer Load'!Z332+'PSUI Customer Gen'!Z332</f>
        <v>1008.46</v>
      </c>
      <c r="AA332" s="93">
        <f t="shared" si="65"/>
        <v>1520.47</v>
      </c>
      <c r="AB332" s="84">
        <f t="shared" si="66"/>
        <v>2021</v>
      </c>
      <c r="AC332" s="83">
        <f t="shared" si="67"/>
        <v>9</v>
      </c>
      <c r="AD332" s="83" t="str">
        <f t="shared" si="68"/>
        <v/>
      </c>
      <c r="AE332" s="83" t="str">
        <f t="shared" si="69"/>
        <v/>
      </c>
      <c r="AF332" s="81">
        <f t="shared" si="70"/>
        <v>1520.47</v>
      </c>
      <c r="AG332" s="82" t="str">
        <f t="shared" si="71"/>
        <v>11:00</v>
      </c>
      <c r="AH332" s="81">
        <f t="shared" si="72"/>
        <v>30660.119999999995</v>
      </c>
      <c r="AI332" s="80" t="str">
        <f t="shared" si="73"/>
        <v/>
      </c>
      <c r="AJ332" s="80" t="str">
        <f t="shared" si="74"/>
        <v/>
      </c>
      <c r="AK332" s="80" t="str">
        <f t="shared" si="75"/>
        <v/>
      </c>
      <c r="AL332" s="79" t="str">
        <f t="shared" si="76"/>
        <v/>
      </c>
      <c r="AM332" s="78" t="str">
        <f t="shared" si="77"/>
        <v/>
      </c>
    </row>
    <row r="333" spans="2:39" ht="13.5" thickBot="1">
      <c r="B333" s="86">
        <v>44465</v>
      </c>
      <c r="C333" s="85">
        <f>'E+ PSUI Customer Load'!C333+'PSUI Customer Gen'!C333</f>
        <v>996.87</v>
      </c>
      <c r="D333" s="85">
        <f>'E+ PSUI Customer Load'!D333+'PSUI Customer Gen'!D333</f>
        <v>996.17</v>
      </c>
      <c r="E333" s="85">
        <f>'E+ PSUI Customer Load'!E333+'PSUI Customer Gen'!E333</f>
        <v>997.26</v>
      </c>
      <c r="F333" s="85">
        <f>'E+ PSUI Customer Load'!F333+'PSUI Customer Gen'!F333</f>
        <v>988.92</v>
      </c>
      <c r="G333" s="85">
        <f>'E+ PSUI Customer Load'!G333+'PSUI Customer Gen'!G333</f>
        <v>993.97</v>
      </c>
      <c r="H333" s="85">
        <f>'E+ PSUI Customer Load'!H333+'PSUI Customer Gen'!H333</f>
        <v>1022.14</v>
      </c>
      <c r="I333" s="85">
        <f>'E+ PSUI Customer Load'!I333+'PSUI Customer Gen'!I333</f>
        <v>1075.45</v>
      </c>
      <c r="J333" s="85">
        <f>'E+ PSUI Customer Load'!J333+'PSUI Customer Gen'!J333</f>
        <v>1079.1199999999999</v>
      </c>
      <c r="K333" s="85">
        <f>'E+ PSUI Customer Load'!K333+'PSUI Customer Gen'!K333</f>
        <v>1095.26</v>
      </c>
      <c r="L333" s="85">
        <f>'E+ PSUI Customer Load'!L333+'PSUI Customer Gen'!L333</f>
        <v>1366.51</v>
      </c>
      <c r="M333" s="85">
        <f>'E+ PSUI Customer Load'!M333+'PSUI Customer Gen'!M333</f>
        <v>1445.4</v>
      </c>
      <c r="N333" s="85">
        <f>'E+ PSUI Customer Load'!N333+'PSUI Customer Gen'!N333</f>
        <v>1418.24</v>
      </c>
      <c r="O333" s="85">
        <f>'E+ PSUI Customer Load'!O333+'PSUI Customer Gen'!O333</f>
        <v>1418.1</v>
      </c>
      <c r="P333" s="85">
        <f>'E+ PSUI Customer Load'!P333+'PSUI Customer Gen'!P333</f>
        <v>1385.9</v>
      </c>
      <c r="Q333" s="85">
        <f>'E+ PSUI Customer Load'!Q333+'PSUI Customer Gen'!Q333</f>
        <v>1390.13</v>
      </c>
      <c r="R333" s="85">
        <f>'E+ PSUI Customer Load'!R333+'PSUI Customer Gen'!R333</f>
        <v>1372.18</v>
      </c>
      <c r="S333" s="85">
        <f>'E+ PSUI Customer Load'!S333+'PSUI Customer Gen'!S333</f>
        <v>1334.69</v>
      </c>
      <c r="T333" s="85">
        <f>'E+ PSUI Customer Load'!T333+'PSUI Customer Gen'!T333</f>
        <v>1322.3</v>
      </c>
      <c r="U333" s="85">
        <f>'E+ PSUI Customer Load'!U333+'PSUI Customer Gen'!U333</f>
        <v>1323.46</v>
      </c>
      <c r="V333" s="85">
        <f>'E+ PSUI Customer Load'!V333+'PSUI Customer Gen'!V333</f>
        <v>1299.48</v>
      </c>
      <c r="W333" s="85">
        <f>'E+ PSUI Customer Load'!W333+'PSUI Customer Gen'!W333</f>
        <v>1272.5999999999999</v>
      </c>
      <c r="X333" s="85">
        <f>'E+ PSUI Customer Load'!X333+'PSUI Customer Gen'!X333</f>
        <v>1294.79</v>
      </c>
      <c r="Y333" s="85">
        <f>'E+ PSUI Customer Load'!Y333+'PSUI Customer Gen'!Y333</f>
        <v>1331.58</v>
      </c>
      <c r="Z333" s="85">
        <f>'E+ PSUI Customer Load'!Z333+'PSUI Customer Gen'!Z333</f>
        <v>1343.76</v>
      </c>
      <c r="AA333" s="93">
        <f t="shared" si="65"/>
        <v>1445.4</v>
      </c>
      <c r="AB333" s="84">
        <f t="shared" si="66"/>
        <v>2021</v>
      </c>
      <c r="AC333" s="83">
        <f t="shared" si="67"/>
        <v>9</v>
      </c>
      <c r="AD333" s="83" t="str">
        <f t="shared" si="68"/>
        <v/>
      </c>
      <c r="AE333" s="83" t="str">
        <f t="shared" si="69"/>
        <v/>
      </c>
      <c r="AF333" s="81">
        <f t="shared" si="70"/>
        <v>1445.4</v>
      </c>
      <c r="AG333" s="82" t="str">
        <f t="shared" si="71"/>
        <v>11:00</v>
      </c>
      <c r="AH333" s="81">
        <f t="shared" si="72"/>
        <v>31009.679999999997</v>
      </c>
      <c r="AI333" s="80" t="str">
        <f t="shared" si="73"/>
        <v/>
      </c>
      <c r="AJ333" s="80" t="str">
        <f t="shared" si="74"/>
        <v/>
      </c>
      <c r="AK333" s="80" t="str">
        <f t="shared" si="75"/>
        <v/>
      </c>
      <c r="AL333" s="79" t="str">
        <f t="shared" si="76"/>
        <v/>
      </c>
      <c r="AM333" s="78" t="str">
        <f t="shared" si="77"/>
        <v/>
      </c>
    </row>
    <row r="334" spans="2:39" ht="13.5" thickBot="1">
      <c r="B334" s="86">
        <v>44466</v>
      </c>
      <c r="C334" s="85">
        <f>'E+ PSUI Customer Load'!C334+'PSUI Customer Gen'!C334</f>
        <v>1343.37</v>
      </c>
      <c r="D334" s="85">
        <f>'E+ PSUI Customer Load'!D334+'PSUI Customer Gen'!D334</f>
        <v>1338.86</v>
      </c>
      <c r="E334" s="85">
        <f>'E+ PSUI Customer Load'!E334+'PSUI Customer Gen'!E334</f>
        <v>1349.71</v>
      </c>
      <c r="F334" s="85">
        <f>'E+ PSUI Customer Load'!F334+'PSUI Customer Gen'!F334</f>
        <v>1349.29</v>
      </c>
      <c r="G334" s="85">
        <f>'E+ PSUI Customer Load'!G334+'PSUI Customer Gen'!G334</f>
        <v>1361.99</v>
      </c>
      <c r="H334" s="85">
        <f>'E+ PSUI Customer Load'!H334+'PSUI Customer Gen'!H334</f>
        <v>1420.89</v>
      </c>
      <c r="I334" s="85">
        <f>'E+ PSUI Customer Load'!I334+'PSUI Customer Gen'!I334</f>
        <v>1509.41</v>
      </c>
      <c r="J334" s="85">
        <f>'E+ PSUI Customer Load'!J334+'PSUI Customer Gen'!J334</f>
        <v>1555.4</v>
      </c>
      <c r="K334" s="85">
        <f>'E+ PSUI Customer Load'!K334+'PSUI Customer Gen'!K334</f>
        <v>1618.54</v>
      </c>
      <c r="L334" s="85">
        <f>'E+ PSUI Customer Load'!L334+'PSUI Customer Gen'!L334</f>
        <v>1715.7</v>
      </c>
      <c r="M334" s="85">
        <f>'E+ PSUI Customer Load'!M334+'PSUI Customer Gen'!M334</f>
        <v>1740.27</v>
      </c>
      <c r="N334" s="85">
        <f>'E+ PSUI Customer Load'!N334+'PSUI Customer Gen'!N334</f>
        <v>1732.99</v>
      </c>
      <c r="O334" s="85">
        <f>'E+ PSUI Customer Load'!O334+'PSUI Customer Gen'!O334</f>
        <v>1752</v>
      </c>
      <c r="P334" s="85">
        <f>'E+ PSUI Customer Load'!P334+'PSUI Customer Gen'!P334</f>
        <v>1763.51</v>
      </c>
      <c r="Q334" s="85">
        <f>'E+ PSUI Customer Load'!Q334+'PSUI Customer Gen'!Q334</f>
        <v>1779.4</v>
      </c>
      <c r="R334" s="85">
        <f>'E+ PSUI Customer Load'!R334+'PSUI Customer Gen'!R334</f>
        <v>1754.13</v>
      </c>
      <c r="S334" s="85">
        <f>'E+ PSUI Customer Load'!S334+'PSUI Customer Gen'!S334</f>
        <v>1642.06</v>
      </c>
      <c r="T334" s="85">
        <f>'E+ PSUI Customer Load'!T334+'PSUI Customer Gen'!T334</f>
        <v>1590.93</v>
      </c>
      <c r="U334" s="85">
        <f>'E+ PSUI Customer Load'!U334+'PSUI Customer Gen'!U334</f>
        <v>1567.55</v>
      </c>
      <c r="V334" s="85">
        <f>'E+ PSUI Customer Load'!V334+'PSUI Customer Gen'!V334</f>
        <v>1517.01</v>
      </c>
      <c r="W334" s="85">
        <f>'E+ PSUI Customer Load'!W334+'PSUI Customer Gen'!W334</f>
        <v>1506.72</v>
      </c>
      <c r="X334" s="85">
        <f>'E+ PSUI Customer Load'!X334+'PSUI Customer Gen'!X334</f>
        <v>1487.61</v>
      </c>
      <c r="Y334" s="85">
        <f>'E+ PSUI Customer Load'!Y334+'PSUI Customer Gen'!Y334</f>
        <v>1433.64</v>
      </c>
      <c r="Z334" s="85">
        <f>'E+ PSUI Customer Load'!Z334+'PSUI Customer Gen'!Z334</f>
        <v>1402.8</v>
      </c>
      <c r="AA334" s="93">
        <f t="shared" si="65"/>
        <v>1779.4</v>
      </c>
      <c r="AB334" s="84">
        <f t="shared" si="66"/>
        <v>2021</v>
      </c>
      <c r="AC334" s="83">
        <f t="shared" si="67"/>
        <v>9</v>
      </c>
      <c r="AD334" s="83" t="str">
        <f t="shared" si="68"/>
        <v/>
      </c>
      <c r="AE334" s="83" t="str">
        <f t="shared" si="69"/>
        <v/>
      </c>
      <c r="AF334" s="81">
        <f t="shared" si="70"/>
        <v>1779.4</v>
      </c>
      <c r="AG334" s="82" t="str">
        <f t="shared" si="71"/>
        <v>15:00</v>
      </c>
      <c r="AH334" s="81">
        <f t="shared" si="72"/>
        <v>39013.180000000008</v>
      </c>
      <c r="AI334" s="80" t="str">
        <f t="shared" si="73"/>
        <v/>
      </c>
      <c r="AJ334" s="80" t="str">
        <f t="shared" si="74"/>
        <v/>
      </c>
      <c r="AK334" s="80" t="str">
        <f t="shared" si="75"/>
        <v/>
      </c>
      <c r="AL334" s="79" t="str">
        <f t="shared" si="76"/>
        <v/>
      </c>
      <c r="AM334" s="78" t="str">
        <f t="shared" si="77"/>
        <v/>
      </c>
    </row>
    <row r="335" spans="2:39" ht="13.5" thickBot="1">
      <c r="B335" s="86">
        <v>44467</v>
      </c>
      <c r="C335" s="85">
        <f>'E+ PSUI Customer Load'!C335+'PSUI Customer Gen'!C335</f>
        <v>1370.71</v>
      </c>
      <c r="D335" s="85">
        <f>'E+ PSUI Customer Load'!D335+'PSUI Customer Gen'!D335</f>
        <v>1316.38</v>
      </c>
      <c r="E335" s="85">
        <f>'E+ PSUI Customer Load'!E335+'PSUI Customer Gen'!E335</f>
        <v>1322.86</v>
      </c>
      <c r="F335" s="85">
        <f>'E+ PSUI Customer Load'!F335+'PSUI Customer Gen'!F335</f>
        <v>1124.6199999999999</v>
      </c>
      <c r="G335" s="85">
        <f>'E+ PSUI Customer Load'!G335+'PSUI Customer Gen'!G335</f>
        <v>1043.56</v>
      </c>
      <c r="H335" s="85">
        <f>'E+ PSUI Customer Load'!H335+'PSUI Customer Gen'!H335</f>
        <v>1101.3800000000001</v>
      </c>
      <c r="I335" s="85">
        <f>'E+ PSUI Customer Load'!I335+'PSUI Customer Gen'!I335</f>
        <v>1167.78</v>
      </c>
      <c r="J335" s="85">
        <f>'E+ PSUI Customer Load'!J335+'PSUI Customer Gen'!J335</f>
        <v>1216.32</v>
      </c>
      <c r="K335" s="85">
        <f>'E+ PSUI Customer Load'!K335+'PSUI Customer Gen'!K335</f>
        <v>1290.94</v>
      </c>
      <c r="L335" s="85">
        <f>'E+ PSUI Customer Load'!L335+'PSUI Customer Gen'!L335</f>
        <v>1403.46</v>
      </c>
      <c r="M335" s="85">
        <f>'E+ PSUI Customer Load'!M335+'PSUI Customer Gen'!M335</f>
        <v>1660.86</v>
      </c>
      <c r="N335" s="85">
        <f>'E+ PSUI Customer Load'!N335+'PSUI Customer Gen'!N335</f>
        <v>1615.01</v>
      </c>
      <c r="O335" s="85">
        <f>'E+ PSUI Customer Load'!O335+'PSUI Customer Gen'!O335</f>
        <v>1607.41</v>
      </c>
      <c r="P335" s="85">
        <f>'E+ PSUI Customer Load'!P335+'PSUI Customer Gen'!P335</f>
        <v>1614.17</v>
      </c>
      <c r="Q335" s="85">
        <f>'E+ PSUI Customer Load'!Q335+'PSUI Customer Gen'!Q335</f>
        <v>1629.43</v>
      </c>
      <c r="R335" s="85">
        <f>'E+ PSUI Customer Load'!R335+'PSUI Customer Gen'!R335</f>
        <v>1599.57</v>
      </c>
      <c r="S335" s="85">
        <f>'E+ PSUI Customer Load'!S335+'PSUI Customer Gen'!S335</f>
        <v>1505.21</v>
      </c>
      <c r="T335" s="85">
        <f>'E+ PSUI Customer Load'!T335+'PSUI Customer Gen'!T335</f>
        <v>1458</v>
      </c>
      <c r="U335" s="85">
        <f>'E+ PSUI Customer Load'!U335+'PSUI Customer Gen'!U335</f>
        <v>1451.24</v>
      </c>
      <c r="V335" s="85">
        <f>'E+ PSUI Customer Load'!V335+'PSUI Customer Gen'!V335</f>
        <v>1389.75</v>
      </c>
      <c r="W335" s="85">
        <f>'E+ PSUI Customer Load'!W335+'PSUI Customer Gen'!W335</f>
        <v>1328.64</v>
      </c>
      <c r="X335" s="85">
        <f>'E+ PSUI Customer Load'!X335+'PSUI Customer Gen'!X335</f>
        <v>1186.26</v>
      </c>
      <c r="Y335" s="85">
        <f>'E+ PSUI Customer Load'!Y335+'PSUI Customer Gen'!Y335</f>
        <v>1029.1099999999999</v>
      </c>
      <c r="Z335" s="85">
        <f>'E+ PSUI Customer Load'!Z335+'PSUI Customer Gen'!Z335</f>
        <v>1019.03</v>
      </c>
      <c r="AA335" s="93">
        <f t="shared" si="65"/>
        <v>1660.86</v>
      </c>
      <c r="AB335" s="84">
        <f t="shared" si="66"/>
        <v>2021</v>
      </c>
      <c r="AC335" s="83">
        <f t="shared" si="67"/>
        <v>9</v>
      </c>
      <c r="AD335" s="83" t="str">
        <f t="shared" si="68"/>
        <v/>
      </c>
      <c r="AE335" s="83" t="str">
        <f t="shared" si="69"/>
        <v/>
      </c>
      <c r="AF335" s="81">
        <f t="shared" si="70"/>
        <v>1660.86</v>
      </c>
      <c r="AG335" s="82" t="str">
        <f t="shared" si="71"/>
        <v>11:00</v>
      </c>
      <c r="AH335" s="81">
        <f t="shared" si="72"/>
        <v>34112.559999999998</v>
      </c>
      <c r="AI335" s="80" t="str">
        <f t="shared" si="73"/>
        <v/>
      </c>
      <c r="AJ335" s="80" t="str">
        <f t="shared" si="74"/>
        <v/>
      </c>
      <c r="AK335" s="80" t="str">
        <f t="shared" si="75"/>
        <v/>
      </c>
      <c r="AL335" s="79" t="str">
        <f t="shared" si="76"/>
        <v/>
      </c>
      <c r="AM335" s="78" t="str">
        <f t="shared" si="77"/>
        <v/>
      </c>
    </row>
    <row r="336" spans="2:39" ht="13.5" thickBot="1">
      <c r="B336" s="86">
        <v>44468</v>
      </c>
      <c r="C336" s="85">
        <f>'E+ PSUI Customer Load'!C336+'PSUI Customer Gen'!C336</f>
        <v>1019.13</v>
      </c>
      <c r="D336" s="85">
        <f>'E+ PSUI Customer Load'!D336+'PSUI Customer Gen'!D336</f>
        <v>1016.65</v>
      </c>
      <c r="E336" s="85">
        <f>'E+ PSUI Customer Load'!E336+'PSUI Customer Gen'!E336</f>
        <v>1007.02</v>
      </c>
      <c r="F336" s="85">
        <f>'E+ PSUI Customer Load'!F336+'PSUI Customer Gen'!F336</f>
        <v>1013.95</v>
      </c>
      <c r="G336" s="85">
        <f>'E+ PSUI Customer Load'!G336+'PSUI Customer Gen'!G336</f>
        <v>1034.1500000000001</v>
      </c>
      <c r="H336" s="85">
        <f>'E+ PSUI Customer Load'!H336+'PSUI Customer Gen'!H336</f>
        <v>1077.82</v>
      </c>
      <c r="I336" s="85">
        <f>'E+ PSUI Customer Load'!I336+'PSUI Customer Gen'!I336</f>
        <v>1169.25</v>
      </c>
      <c r="J336" s="85">
        <f>'E+ PSUI Customer Load'!J336+'PSUI Customer Gen'!J336</f>
        <v>1204.5999999999999</v>
      </c>
      <c r="K336" s="85">
        <f>'E+ PSUI Customer Load'!K336+'PSUI Customer Gen'!K336</f>
        <v>1307.42</v>
      </c>
      <c r="L336" s="85">
        <f>'E+ PSUI Customer Load'!L336+'PSUI Customer Gen'!L336</f>
        <v>1533.46</v>
      </c>
      <c r="M336" s="85">
        <f>'E+ PSUI Customer Load'!M336+'PSUI Customer Gen'!M336</f>
        <v>1654.56</v>
      </c>
      <c r="N336" s="85">
        <f>'E+ PSUI Customer Load'!N336+'PSUI Customer Gen'!N336</f>
        <v>1635.1</v>
      </c>
      <c r="O336" s="85">
        <f>'E+ PSUI Customer Load'!O336+'PSUI Customer Gen'!O336</f>
        <v>1618.23</v>
      </c>
      <c r="P336" s="85">
        <f>'E+ PSUI Customer Load'!P336+'PSUI Customer Gen'!P336</f>
        <v>1616.09</v>
      </c>
      <c r="Q336" s="85">
        <f>'E+ PSUI Customer Load'!Q336+'PSUI Customer Gen'!Q336</f>
        <v>1600.13</v>
      </c>
      <c r="R336" s="85">
        <f>'E+ PSUI Customer Load'!R336+'PSUI Customer Gen'!R336</f>
        <v>1581.86</v>
      </c>
      <c r="S336" s="85">
        <f>'E+ PSUI Customer Load'!S336+'PSUI Customer Gen'!S336</f>
        <v>1489.43</v>
      </c>
      <c r="T336" s="85">
        <f>'E+ PSUI Customer Load'!T336+'PSUI Customer Gen'!T336</f>
        <v>1434.69</v>
      </c>
      <c r="U336" s="85">
        <f>'E+ PSUI Customer Load'!U336+'PSUI Customer Gen'!U336</f>
        <v>1424.36</v>
      </c>
      <c r="V336" s="85">
        <f>'E+ PSUI Customer Load'!V336+'PSUI Customer Gen'!V336</f>
        <v>1328.98</v>
      </c>
      <c r="W336" s="85">
        <f>'E+ PSUI Customer Load'!W336+'PSUI Customer Gen'!W336</f>
        <v>1278.3800000000001</v>
      </c>
      <c r="X336" s="85">
        <f>'E+ PSUI Customer Load'!X336+'PSUI Customer Gen'!X336</f>
        <v>1158.99</v>
      </c>
      <c r="Y336" s="85">
        <f>'E+ PSUI Customer Load'!Y336+'PSUI Customer Gen'!Y336</f>
        <v>1018.19</v>
      </c>
      <c r="Z336" s="85">
        <f>'E+ PSUI Customer Load'!Z336+'PSUI Customer Gen'!Z336</f>
        <v>1011.12</v>
      </c>
      <c r="AA336" s="93">
        <f t="shared" si="65"/>
        <v>1654.56</v>
      </c>
      <c r="AB336" s="84">
        <f t="shared" si="66"/>
        <v>2021</v>
      </c>
      <c r="AC336" s="83">
        <f t="shared" si="67"/>
        <v>9</v>
      </c>
      <c r="AD336" s="83" t="str">
        <f t="shared" si="68"/>
        <v/>
      </c>
      <c r="AE336" s="83" t="str">
        <f t="shared" si="69"/>
        <v/>
      </c>
      <c r="AF336" s="81">
        <f t="shared" si="70"/>
        <v>1654.56</v>
      </c>
      <c r="AG336" s="82" t="str">
        <f t="shared" si="71"/>
        <v>11:00</v>
      </c>
      <c r="AH336" s="81">
        <f t="shared" si="72"/>
        <v>32888.120000000003</v>
      </c>
      <c r="AI336" s="80" t="str">
        <f t="shared" si="73"/>
        <v/>
      </c>
      <c r="AJ336" s="80" t="str">
        <f t="shared" si="74"/>
        <v/>
      </c>
      <c r="AK336" s="80" t="str">
        <f t="shared" si="75"/>
        <v/>
      </c>
      <c r="AL336" s="79" t="str">
        <f t="shared" si="76"/>
        <v/>
      </c>
      <c r="AM336" s="78" t="str">
        <f t="shared" si="77"/>
        <v/>
      </c>
    </row>
    <row r="337" spans="2:39" ht="13.5" thickBot="1">
      <c r="B337" s="86">
        <v>44469</v>
      </c>
      <c r="C337" s="85">
        <f>'E+ PSUI Customer Load'!C337+'PSUI Customer Gen'!C337</f>
        <v>982.84</v>
      </c>
      <c r="D337" s="85">
        <f>'E+ PSUI Customer Load'!D337+'PSUI Customer Gen'!D337</f>
        <v>986.51</v>
      </c>
      <c r="E337" s="85">
        <f>'E+ PSUI Customer Load'!E337+'PSUI Customer Gen'!E337</f>
        <v>987.42</v>
      </c>
      <c r="F337" s="85">
        <f>'E+ PSUI Customer Load'!F337+'PSUI Customer Gen'!F337</f>
        <v>997.82</v>
      </c>
      <c r="G337" s="85">
        <f>'E+ PSUI Customer Load'!G337+'PSUI Customer Gen'!G337</f>
        <v>1030.68</v>
      </c>
      <c r="H337" s="85">
        <f>'E+ PSUI Customer Load'!H337+'PSUI Customer Gen'!H337</f>
        <v>1077.51</v>
      </c>
      <c r="I337" s="85">
        <f>'E+ PSUI Customer Load'!I337+'PSUI Customer Gen'!I337</f>
        <v>1149.8599999999999</v>
      </c>
      <c r="J337" s="85">
        <f>'E+ PSUI Customer Load'!J337+'PSUI Customer Gen'!J337</f>
        <v>1196.83</v>
      </c>
      <c r="K337" s="85">
        <f>'E+ PSUI Customer Load'!K337+'PSUI Customer Gen'!K337</f>
        <v>1216.5</v>
      </c>
      <c r="L337" s="85">
        <f>'E+ PSUI Customer Load'!L337+'PSUI Customer Gen'!L337</f>
        <v>1247.72</v>
      </c>
      <c r="M337" s="85">
        <f>'E+ PSUI Customer Load'!M337+'PSUI Customer Gen'!M337</f>
        <v>1262.07</v>
      </c>
      <c r="N337" s="85">
        <f>'E+ PSUI Customer Load'!N337+'PSUI Customer Gen'!N337</f>
        <v>1288.21</v>
      </c>
      <c r="O337" s="85">
        <f>'E+ PSUI Customer Load'!O337+'PSUI Customer Gen'!O337</f>
        <v>1450.75</v>
      </c>
      <c r="P337" s="85">
        <f>'E+ PSUI Customer Load'!P337+'PSUI Customer Gen'!P337</f>
        <v>1540.39</v>
      </c>
      <c r="Q337" s="85">
        <f>'E+ PSUI Customer Load'!Q337+'PSUI Customer Gen'!Q337</f>
        <v>1589.39</v>
      </c>
      <c r="R337" s="85">
        <f>'E+ PSUI Customer Load'!R337+'PSUI Customer Gen'!R337</f>
        <v>1527.68</v>
      </c>
      <c r="S337" s="85">
        <f>'E+ PSUI Customer Load'!S337+'PSUI Customer Gen'!S337</f>
        <v>1456.39</v>
      </c>
      <c r="T337" s="85">
        <f>'E+ PSUI Customer Load'!T337+'PSUI Customer Gen'!T337</f>
        <v>1406.55</v>
      </c>
      <c r="U337" s="85">
        <f>'E+ PSUI Customer Load'!U337+'PSUI Customer Gen'!U337</f>
        <v>1393.42</v>
      </c>
      <c r="V337" s="85">
        <f>'E+ PSUI Customer Load'!V337+'PSUI Customer Gen'!V337</f>
        <v>1164.52</v>
      </c>
      <c r="W337" s="85">
        <f>'E+ PSUI Customer Load'!W337+'PSUI Customer Gen'!W337</f>
        <v>1078.67</v>
      </c>
      <c r="X337" s="85">
        <f>'E+ PSUI Customer Load'!X337+'PSUI Customer Gen'!X337</f>
        <v>1061.5899999999999</v>
      </c>
      <c r="Y337" s="85">
        <f>'E+ PSUI Customer Load'!Y337+'PSUI Customer Gen'!Y337</f>
        <v>1039.68</v>
      </c>
      <c r="Z337" s="85">
        <f>'E+ PSUI Customer Load'!Z337+'PSUI Customer Gen'!Z337</f>
        <v>1025.3599999999999</v>
      </c>
      <c r="AA337" s="93">
        <f t="shared" si="65"/>
        <v>1589.39</v>
      </c>
      <c r="AB337" s="84">
        <f t="shared" si="66"/>
        <v>2021</v>
      </c>
      <c r="AC337" s="83">
        <f t="shared" si="67"/>
        <v>9</v>
      </c>
      <c r="AD337" s="83" t="str">
        <f t="shared" si="68"/>
        <v>2021-9</v>
      </c>
      <c r="AE337" s="83">
        <f t="shared" si="69"/>
        <v>9</v>
      </c>
      <c r="AF337" s="81">
        <f t="shared" si="70"/>
        <v>1589.39</v>
      </c>
      <c r="AG337" s="82" t="str">
        <f t="shared" si="71"/>
        <v>15:00</v>
      </c>
      <c r="AH337" s="81">
        <f t="shared" si="72"/>
        <v>30747.750000000004</v>
      </c>
      <c r="AI337" s="80">
        <f t="shared" si="73"/>
        <v>52204.15</v>
      </c>
      <c r="AJ337" s="80">
        <f t="shared" si="74"/>
        <v>2049.7399999999998</v>
      </c>
      <c r="AK337" s="80">
        <f t="shared" si="75"/>
        <v>44221.38</v>
      </c>
      <c r="AL337" s="79">
        <f t="shared" si="76"/>
        <v>44453</v>
      </c>
      <c r="AM337" s="78" t="str">
        <f t="shared" si="77"/>
        <v>15:00</v>
      </c>
    </row>
    <row r="338" spans="2:39" ht="13.5" thickBot="1">
      <c r="B338" s="86">
        <v>44470</v>
      </c>
      <c r="C338" s="85">
        <f>'E+ PSUI Customer Load'!C338+'PSUI Customer Gen'!C338</f>
        <v>1026.4100000000001</v>
      </c>
      <c r="D338" s="85">
        <f>'E+ PSUI Customer Load'!D338+'PSUI Customer Gen'!D338</f>
        <v>1025.29</v>
      </c>
      <c r="E338" s="85">
        <f>'E+ PSUI Customer Load'!E338+'PSUI Customer Gen'!E338</f>
        <v>1031.3800000000001</v>
      </c>
      <c r="F338" s="85">
        <f>'E+ PSUI Customer Load'!F338+'PSUI Customer Gen'!F338</f>
        <v>1032.08</v>
      </c>
      <c r="G338" s="85">
        <f>'E+ PSUI Customer Load'!G338+'PSUI Customer Gen'!G338</f>
        <v>1057.53</v>
      </c>
      <c r="H338" s="85">
        <f>'E+ PSUI Customer Load'!H338+'PSUI Customer Gen'!H338</f>
        <v>1106.3499999999999</v>
      </c>
      <c r="I338" s="85">
        <f>'E+ PSUI Customer Load'!I338+'PSUI Customer Gen'!I338</f>
        <v>1189.02</v>
      </c>
      <c r="J338" s="85">
        <f>'E+ PSUI Customer Load'!J338+'PSUI Customer Gen'!J338</f>
        <v>1211</v>
      </c>
      <c r="K338" s="85">
        <f>'E+ PSUI Customer Load'!K338+'PSUI Customer Gen'!K338</f>
        <v>1213.6300000000001</v>
      </c>
      <c r="L338" s="85">
        <f>'E+ PSUI Customer Load'!L338+'PSUI Customer Gen'!L338</f>
        <v>1278.3800000000001</v>
      </c>
      <c r="M338" s="85">
        <f>'E+ PSUI Customer Load'!M338+'PSUI Customer Gen'!M338</f>
        <v>1616.86</v>
      </c>
      <c r="N338" s="85">
        <f>'E+ PSUI Customer Load'!N338+'PSUI Customer Gen'!N338</f>
        <v>1600.69</v>
      </c>
      <c r="O338" s="85">
        <f>'E+ PSUI Customer Load'!O338+'PSUI Customer Gen'!O338</f>
        <v>1612.45</v>
      </c>
      <c r="P338" s="85">
        <f>'E+ PSUI Customer Load'!P338+'PSUI Customer Gen'!P338</f>
        <v>1632.54</v>
      </c>
      <c r="Q338" s="85">
        <f>'E+ PSUI Customer Load'!Q338+'PSUI Customer Gen'!Q338</f>
        <v>1641.43</v>
      </c>
      <c r="R338" s="85">
        <f>'E+ PSUI Customer Load'!R338+'PSUI Customer Gen'!R338</f>
        <v>1614.76</v>
      </c>
      <c r="S338" s="85">
        <f>'E+ PSUI Customer Load'!S338+'PSUI Customer Gen'!S338</f>
        <v>1556.31</v>
      </c>
      <c r="T338" s="85">
        <f>'E+ PSUI Customer Load'!T338+'PSUI Customer Gen'!T338</f>
        <v>1492.44</v>
      </c>
      <c r="U338" s="85">
        <f>'E+ PSUI Customer Load'!U338+'PSUI Customer Gen'!U338</f>
        <v>1474.62</v>
      </c>
      <c r="V338" s="85">
        <f>'E+ PSUI Customer Load'!V338+'PSUI Customer Gen'!V338</f>
        <v>1454.25</v>
      </c>
      <c r="W338" s="85">
        <f>'E+ PSUI Customer Load'!W338+'PSUI Customer Gen'!W338</f>
        <v>1424.29</v>
      </c>
      <c r="X338" s="85">
        <f>'E+ PSUI Customer Load'!X338+'PSUI Customer Gen'!X338</f>
        <v>1362.8</v>
      </c>
      <c r="Y338" s="85">
        <f>'E+ PSUI Customer Load'!Y338+'PSUI Customer Gen'!Y338</f>
        <v>1301.68</v>
      </c>
      <c r="Z338" s="85">
        <f>'E+ PSUI Customer Load'!Z338+'PSUI Customer Gen'!Z338</f>
        <v>1280.02</v>
      </c>
      <c r="AA338" s="93">
        <f t="shared" si="65"/>
        <v>1641.43</v>
      </c>
      <c r="AB338" s="84">
        <f t="shared" si="66"/>
        <v>2021</v>
      </c>
      <c r="AC338" s="83">
        <f t="shared" si="67"/>
        <v>10</v>
      </c>
      <c r="AD338" s="83" t="str">
        <f t="shared" si="68"/>
        <v/>
      </c>
      <c r="AE338" s="83" t="str">
        <f t="shared" si="69"/>
        <v/>
      </c>
      <c r="AF338" s="81">
        <f t="shared" si="70"/>
        <v>1641.43</v>
      </c>
      <c r="AG338" s="82" t="str">
        <f t="shared" si="71"/>
        <v>15:00</v>
      </c>
      <c r="AH338" s="81">
        <f t="shared" si="72"/>
        <v>33877.64</v>
      </c>
      <c r="AI338" s="80" t="str">
        <f t="shared" si="73"/>
        <v/>
      </c>
      <c r="AJ338" s="80" t="str">
        <f t="shared" si="74"/>
        <v/>
      </c>
      <c r="AK338" s="80" t="str">
        <f t="shared" si="75"/>
        <v/>
      </c>
      <c r="AL338" s="79" t="str">
        <f t="shared" si="76"/>
        <v/>
      </c>
      <c r="AM338" s="78" t="str">
        <f t="shared" si="77"/>
        <v/>
      </c>
    </row>
    <row r="339" spans="2:39" ht="13.5" thickBot="1">
      <c r="B339" s="86">
        <v>44471</v>
      </c>
      <c r="C339" s="85">
        <f>'E+ PSUI Customer Load'!C339+'PSUI Customer Gen'!C339</f>
        <v>1258.77</v>
      </c>
      <c r="D339" s="85">
        <f>'E+ PSUI Customer Load'!D339+'PSUI Customer Gen'!D339</f>
        <v>1249.33</v>
      </c>
      <c r="E339" s="85">
        <f>'E+ PSUI Customer Load'!E339+'PSUI Customer Gen'!E339</f>
        <v>1260.5999999999999</v>
      </c>
      <c r="F339" s="85">
        <f>'E+ PSUI Customer Load'!F339+'PSUI Customer Gen'!F339</f>
        <v>1264.17</v>
      </c>
      <c r="G339" s="85">
        <f>'E+ PSUI Customer Load'!G339+'PSUI Customer Gen'!G339</f>
        <v>1166.97</v>
      </c>
      <c r="H339" s="85">
        <f>'E+ PSUI Customer Load'!H339+'PSUI Customer Gen'!H339</f>
        <v>1208.73</v>
      </c>
      <c r="I339" s="85">
        <f>'E+ PSUI Customer Load'!I339+'PSUI Customer Gen'!I339</f>
        <v>1238.3</v>
      </c>
      <c r="J339" s="85">
        <f>'E+ PSUI Customer Load'!J339+'PSUI Customer Gen'!J339</f>
        <v>1349.85</v>
      </c>
      <c r="K339" s="85">
        <f>'E+ PSUI Customer Load'!K339+'PSUI Customer Gen'!K339</f>
        <v>1468.64</v>
      </c>
      <c r="L339" s="85">
        <f>'E+ PSUI Customer Load'!L339+'PSUI Customer Gen'!L339</f>
        <v>1523.8</v>
      </c>
      <c r="M339" s="85">
        <f>'E+ PSUI Customer Load'!M339+'PSUI Customer Gen'!M339</f>
        <v>1593.59</v>
      </c>
      <c r="N339" s="85">
        <f>'E+ PSUI Customer Load'!N339+'PSUI Customer Gen'!N339</f>
        <v>1587.25</v>
      </c>
      <c r="O339" s="85">
        <f>'E+ PSUI Customer Load'!O339+'PSUI Customer Gen'!O339</f>
        <v>1574.51</v>
      </c>
      <c r="P339" s="85">
        <f>'E+ PSUI Customer Load'!P339+'PSUI Customer Gen'!P339</f>
        <v>1615.11</v>
      </c>
      <c r="Q339" s="85">
        <f>'E+ PSUI Customer Load'!Q339+'PSUI Customer Gen'!Q339</f>
        <v>1590.86</v>
      </c>
      <c r="R339" s="85">
        <f>'E+ PSUI Customer Load'!R339+'PSUI Customer Gen'!R339</f>
        <v>1581.05</v>
      </c>
      <c r="S339" s="85">
        <f>'E+ PSUI Customer Load'!S339+'PSUI Customer Gen'!S339</f>
        <v>1547.32</v>
      </c>
      <c r="T339" s="85">
        <f>'E+ PSUI Customer Load'!T339+'PSUI Customer Gen'!T339</f>
        <v>1536.54</v>
      </c>
      <c r="U339" s="85">
        <f>'E+ PSUI Customer Load'!U339+'PSUI Customer Gen'!U339</f>
        <v>1499.86</v>
      </c>
      <c r="V339" s="85">
        <f>'E+ PSUI Customer Load'!V339+'PSUI Customer Gen'!V339</f>
        <v>1412.88</v>
      </c>
      <c r="W339" s="85">
        <f>'E+ PSUI Customer Load'!W339+'PSUI Customer Gen'!W339</f>
        <v>1394.22</v>
      </c>
      <c r="X339" s="85">
        <f>'E+ PSUI Customer Load'!X339+'PSUI Customer Gen'!X339</f>
        <v>1384.63</v>
      </c>
      <c r="Y339" s="85">
        <f>'E+ PSUI Customer Load'!Y339+'PSUI Customer Gen'!Y339</f>
        <v>1372.42</v>
      </c>
      <c r="Z339" s="85">
        <f>'E+ PSUI Customer Load'!Z339+'PSUI Customer Gen'!Z339</f>
        <v>1381.06</v>
      </c>
      <c r="AA339" s="93">
        <f t="shared" si="65"/>
        <v>1615.11</v>
      </c>
      <c r="AB339" s="84">
        <f t="shared" si="66"/>
        <v>2021</v>
      </c>
      <c r="AC339" s="83">
        <f t="shared" si="67"/>
        <v>10</v>
      </c>
      <c r="AD339" s="83" t="str">
        <f t="shared" si="68"/>
        <v/>
      </c>
      <c r="AE339" s="83" t="str">
        <f t="shared" si="69"/>
        <v/>
      </c>
      <c r="AF339" s="81">
        <f t="shared" si="70"/>
        <v>1615.11</v>
      </c>
      <c r="AG339" s="82" t="str">
        <f t="shared" si="71"/>
        <v>14:00</v>
      </c>
      <c r="AH339" s="81">
        <f t="shared" si="72"/>
        <v>35675.57</v>
      </c>
      <c r="AI339" s="80" t="str">
        <f t="shared" si="73"/>
        <v/>
      </c>
      <c r="AJ339" s="80" t="str">
        <f t="shared" si="74"/>
        <v/>
      </c>
      <c r="AK339" s="80" t="str">
        <f t="shared" si="75"/>
        <v/>
      </c>
      <c r="AL339" s="79" t="str">
        <f t="shared" si="76"/>
        <v/>
      </c>
      <c r="AM339" s="78" t="str">
        <f t="shared" si="77"/>
        <v/>
      </c>
    </row>
    <row r="340" spans="2:39" ht="13.5" thickBot="1">
      <c r="B340" s="86">
        <v>44472</v>
      </c>
      <c r="C340" s="85">
        <f>'E+ PSUI Customer Load'!C340+'PSUI Customer Gen'!C340</f>
        <v>1388.17</v>
      </c>
      <c r="D340" s="85">
        <f>'E+ PSUI Customer Load'!D340+'PSUI Customer Gen'!D340</f>
        <v>1427.27</v>
      </c>
      <c r="E340" s="85">
        <f>'E+ PSUI Customer Load'!E340+'PSUI Customer Gen'!E340</f>
        <v>1453.16</v>
      </c>
      <c r="F340" s="85">
        <f>'E+ PSUI Customer Load'!F340+'PSUI Customer Gen'!F340</f>
        <v>1463.98</v>
      </c>
      <c r="G340" s="85">
        <f>'E+ PSUI Customer Load'!G340+'PSUI Customer Gen'!G340</f>
        <v>1481.2</v>
      </c>
      <c r="H340" s="85">
        <f>'E+ PSUI Customer Load'!H340+'PSUI Customer Gen'!H340</f>
        <v>1530.73</v>
      </c>
      <c r="I340" s="85">
        <f>'E+ PSUI Customer Load'!I340+'PSUI Customer Gen'!I340</f>
        <v>1598</v>
      </c>
      <c r="J340" s="85">
        <f>'E+ PSUI Customer Load'!J340+'PSUI Customer Gen'!J340</f>
        <v>1579.31</v>
      </c>
      <c r="K340" s="85">
        <f>'E+ PSUI Customer Load'!K340+'PSUI Customer Gen'!K340</f>
        <v>1598.1</v>
      </c>
      <c r="L340" s="85">
        <f>'E+ PSUI Customer Load'!L340+'PSUI Customer Gen'!L340</f>
        <v>1651.65</v>
      </c>
      <c r="M340" s="85">
        <f>'E+ PSUI Customer Load'!M340+'PSUI Customer Gen'!M340</f>
        <v>1667.29</v>
      </c>
      <c r="N340" s="85">
        <f>'E+ PSUI Customer Load'!N340+'PSUI Customer Gen'!N340</f>
        <v>1656.31</v>
      </c>
      <c r="O340" s="85">
        <f>'E+ PSUI Customer Load'!O340+'PSUI Customer Gen'!O340</f>
        <v>1619.27</v>
      </c>
      <c r="P340" s="85">
        <f>'E+ PSUI Customer Load'!P340+'PSUI Customer Gen'!P340</f>
        <v>1675.35</v>
      </c>
      <c r="Q340" s="85">
        <f>'E+ PSUI Customer Load'!Q340+'PSUI Customer Gen'!Q340</f>
        <v>1663.62</v>
      </c>
      <c r="R340" s="85">
        <f>'E+ PSUI Customer Load'!R340+'PSUI Customer Gen'!R340</f>
        <v>1662.47</v>
      </c>
      <c r="S340" s="85">
        <f>'E+ PSUI Customer Load'!S340+'PSUI Customer Gen'!S340</f>
        <v>1628.83</v>
      </c>
      <c r="T340" s="85">
        <f>'E+ PSUI Customer Load'!T340+'PSUI Customer Gen'!T340</f>
        <v>1627.99</v>
      </c>
      <c r="U340" s="85">
        <f>'E+ PSUI Customer Load'!U340+'PSUI Customer Gen'!U340</f>
        <v>1621.83</v>
      </c>
      <c r="V340" s="85">
        <f>'E+ PSUI Customer Load'!V340+'PSUI Customer Gen'!V340</f>
        <v>1595.02</v>
      </c>
      <c r="W340" s="85">
        <f>'E+ PSUI Customer Load'!W340+'PSUI Customer Gen'!W340</f>
        <v>1555.37</v>
      </c>
      <c r="X340" s="85">
        <f>'E+ PSUI Customer Load'!X340+'PSUI Customer Gen'!X340</f>
        <v>1548.23</v>
      </c>
      <c r="Y340" s="85">
        <f>'E+ PSUI Customer Load'!Y340+'PSUI Customer Gen'!Y340</f>
        <v>1505.52</v>
      </c>
      <c r="Z340" s="85">
        <f>'E+ PSUI Customer Load'!Z340+'PSUI Customer Gen'!Z340</f>
        <v>1467.55</v>
      </c>
      <c r="AA340" s="93">
        <f t="shared" si="65"/>
        <v>1675.35</v>
      </c>
      <c r="AB340" s="84">
        <f t="shared" si="66"/>
        <v>2021</v>
      </c>
      <c r="AC340" s="83">
        <f t="shared" si="67"/>
        <v>10</v>
      </c>
      <c r="AD340" s="83" t="str">
        <f t="shared" si="68"/>
        <v/>
      </c>
      <c r="AE340" s="83" t="str">
        <f t="shared" si="69"/>
        <v/>
      </c>
      <c r="AF340" s="81">
        <f t="shared" si="70"/>
        <v>1675.35</v>
      </c>
      <c r="AG340" s="82" t="str">
        <f t="shared" si="71"/>
        <v>14:00</v>
      </c>
      <c r="AH340" s="81">
        <f t="shared" si="72"/>
        <v>39341.57</v>
      </c>
      <c r="AI340" s="80" t="str">
        <f t="shared" si="73"/>
        <v/>
      </c>
      <c r="AJ340" s="80" t="str">
        <f t="shared" si="74"/>
        <v/>
      </c>
      <c r="AK340" s="80" t="str">
        <f t="shared" si="75"/>
        <v/>
      </c>
      <c r="AL340" s="79" t="str">
        <f t="shared" si="76"/>
        <v/>
      </c>
      <c r="AM340" s="78" t="str">
        <f t="shared" si="77"/>
        <v/>
      </c>
    </row>
    <row r="341" spans="2:39" ht="13.5" thickBot="1">
      <c r="B341" s="86">
        <v>44473</v>
      </c>
      <c r="C341" s="85">
        <f>'E+ PSUI Customer Load'!C341+'PSUI Customer Gen'!C341</f>
        <v>1463.35</v>
      </c>
      <c r="D341" s="85">
        <f>'E+ PSUI Customer Load'!D341+'PSUI Customer Gen'!D341</f>
        <v>1453.94</v>
      </c>
      <c r="E341" s="85">
        <f>'E+ PSUI Customer Load'!E341+'PSUI Customer Gen'!E341</f>
        <v>1443.23</v>
      </c>
      <c r="F341" s="85">
        <f>'E+ PSUI Customer Load'!F341+'PSUI Customer Gen'!F341</f>
        <v>1442.49</v>
      </c>
      <c r="G341" s="85">
        <f>'E+ PSUI Customer Load'!G341+'PSUI Customer Gen'!G341</f>
        <v>1439.17</v>
      </c>
      <c r="H341" s="85">
        <f>'E+ PSUI Customer Load'!H341+'PSUI Customer Gen'!H341</f>
        <v>1493.31</v>
      </c>
      <c r="I341" s="85">
        <f>'E+ PSUI Customer Load'!I341+'PSUI Customer Gen'!I341</f>
        <v>1572.34</v>
      </c>
      <c r="J341" s="85">
        <f>'E+ PSUI Customer Load'!J341+'PSUI Customer Gen'!J341</f>
        <v>1591.56</v>
      </c>
      <c r="K341" s="85">
        <f>'E+ PSUI Customer Load'!K341+'PSUI Customer Gen'!K341</f>
        <v>1636.85</v>
      </c>
      <c r="L341" s="85">
        <f>'E+ PSUI Customer Load'!L341+'PSUI Customer Gen'!L341</f>
        <v>1674.61</v>
      </c>
      <c r="M341" s="85">
        <f>'E+ PSUI Customer Load'!M341+'PSUI Customer Gen'!M341</f>
        <v>1692.92</v>
      </c>
      <c r="N341" s="85">
        <f>'E+ PSUI Customer Load'!N341+'PSUI Customer Gen'!N341</f>
        <v>1661.45</v>
      </c>
      <c r="O341" s="85">
        <f>'E+ PSUI Customer Load'!O341+'PSUI Customer Gen'!O341</f>
        <v>1671.53</v>
      </c>
      <c r="P341" s="85">
        <f>'E+ PSUI Customer Load'!P341+'PSUI Customer Gen'!P341</f>
        <v>1680.53</v>
      </c>
      <c r="Q341" s="85">
        <f>'E+ PSUI Customer Load'!Q341+'PSUI Customer Gen'!Q341</f>
        <v>1691.87</v>
      </c>
      <c r="R341" s="85">
        <f>'E+ PSUI Customer Load'!R341+'PSUI Customer Gen'!R341</f>
        <v>1652.88</v>
      </c>
      <c r="S341" s="85">
        <f>'E+ PSUI Customer Load'!S341+'PSUI Customer Gen'!S341</f>
        <v>1569.4</v>
      </c>
      <c r="T341" s="85">
        <f>'E+ PSUI Customer Load'!T341+'PSUI Customer Gen'!T341</f>
        <v>1537.55</v>
      </c>
      <c r="U341" s="85">
        <f>'E+ PSUI Customer Load'!U341+'PSUI Customer Gen'!U341</f>
        <v>1554.53</v>
      </c>
      <c r="V341" s="85">
        <f>'E+ PSUI Customer Load'!V341+'PSUI Customer Gen'!V341</f>
        <v>1540.35</v>
      </c>
      <c r="W341" s="85">
        <f>'E+ PSUI Customer Load'!W341+'PSUI Customer Gen'!W341</f>
        <v>1505.91</v>
      </c>
      <c r="X341" s="85">
        <f>'E+ PSUI Customer Load'!X341+'PSUI Customer Gen'!X341</f>
        <v>1486.66</v>
      </c>
      <c r="Y341" s="85">
        <f>'E+ PSUI Customer Load'!Y341+'PSUI Customer Gen'!Y341</f>
        <v>1436.51</v>
      </c>
      <c r="Z341" s="85">
        <f>'E+ PSUI Customer Load'!Z341+'PSUI Customer Gen'!Z341</f>
        <v>1422.09</v>
      </c>
      <c r="AA341" s="93">
        <f t="shared" si="65"/>
        <v>1692.92</v>
      </c>
      <c r="AB341" s="84">
        <f t="shared" si="66"/>
        <v>2021</v>
      </c>
      <c r="AC341" s="83">
        <f t="shared" si="67"/>
        <v>10</v>
      </c>
      <c r="AD341" s="83" t="str">
        <f t="shared" si="68"/>
        <v/>
      </c>
      <c r="AE341" s="83" t="str">
        <f t="shared" si="69"/>
        <v/>
      </c>
      <c r="AF341" s="81">
        <f t="shared" si="70"/>
        <v>1692.92</v>
      </c>
      <c r="AG341" s="82" t="str">
        <f t="shared" si="71"/>
        <v>11:00</v>
      </c>
      <c r="AH341" s="81">
        <f t="shared" si="72"/>
        <v>39007.949999999997</v>
      </c>
      <c r="AI341" s="80" t="str">
        <f t="shared" si="73"/>
        <v/>
      </c>
      <c r="AJ341" s="80" t="str">
        <f t="shared" si="74"/>
        <v/>
      </c>
      <c r="AK341" s="80" t="str">
        <f t="shared" si="75"/>
        <v/>
      </c>
      <c r="AL341" s="79" t="str">
        <f t="shared" si="76"/>
        <v/>
      </c>
      <c r="AM341" s="78" t="str">
        <f t="shared" si="77"/>
        <v/>
      </c>
    </row>
    <row r="342" spans="2:39" ht="13.5" thickBot="1">
      <c r="B342" s="86">
        <v>44474</v>
      </c>
      <c r="C342" s="85">
        <f>'E+ PSUI Customer Load'!C342+'PSUI Customer Gen'!C342</f>
        <v>1408.92</v>
      </c>
      <c r="D342" s="85">
        <f>'E+ PSUI Customer Load'!D342+'PSUI Customer Gen'!D342</f>
        <v>1414.18</v>
      </c>
      <c r="E342" s="85">
        <f>'E+ PSUI Customer Load'!E342+'PSUI Customer Gen'!E342</f>
        <v>1428.32</v>
      </c>
      <c r="F342" s="85">
        <f>'E+ PSUI Customer Load'!F342+'PSUI Customer Gen'!F342</f>
        <v>1437.35</v>
      </c>
      <c r="G342" s="85">
        <f>'E+ PSUI Customer Load'!G342+'PSUI Customer Gen'!G342</f>
        <v>1432.1</v>
      </c>
      <c r="H342" s="85">
        <f>'E+ PSUI Customer Load'!H342+'PSUI Customer Gen'!H342</f>
        <v>1513.44</v>
      </c>
      <c r="I342" s="85">
        <f>'E+ PSUI Customer Load'!I342+'PSUI Customer Gen'!I342</f>
        <v>1591.66</v>
      </c>
      <c r="J342" s="85">
        <f>'E+ PSUI Customer Load'!J342+'PSUI Customer Gen'!J342</f>
        <v>1626</v>
      </c>
      <c r="K342" s="85">
        <f>'E+ PSUI Customer Load'!K342+'PSUI Customer Gen'!K342</f>
        <v>1652.94</v>
      </c>
      <c r="L342" s="85">
        <f>'E+ PSUI Customer Load'!L342+'PSUI Customer Gen'!L342</f>
        <v>1711.12</v>
      </c>
      <c r="M342" s="85">
        <f>'E+ PSUI Customer Load'!M342+'PSUI Customer Gen'!M342</f>
        <v>1728.48</v>
      </c>
      <c r="N342" s="85">
        <f>'E+ PSUI Customer Load'!N342+'PSUI Customer Gen'!N342</f>
        <v>1711.5</v>
      </c>
      <c r="O342" s="85">
        <f>'E+ PSUI Customer Load'!O342+'PSUI Customer Gen'!O342</f>
        <v>1711.22</v>
      </c>
      <c r="P342" s="85">
        <f>'E+ PSUI Customer Load'!P342+'PSUI Customer Gen'!P342</f>
        <v>1697.19</v>
      </c>
      <c r="Q342" s="85">
        <f>'E+ PSUI Customer Load'!Q342+'PSUI Customer Gen'!Q342</f>
        <v>1706.08</v>
      </c>
      <c r="R342" s="85">
        <f>'E+ PSUI Customer Load'!R342+'PSUI Customer Gen'!R342</f>
        <v>1673.77</v>
      </c>
      <c r="S342" s="85">
        <f>'E+ PSUI Customer Load'!S342+'PSUI Customer Gen'!S342</f>
        <v>1607.62</v>
      </c>
      <c r="T342" s="85">
        <f>'E+ PSUI Customer Load'!T342+'PSUI Customer Gen'!T342</f>
        <v>1569.51</v>
      </c>
      <c r="U342" s="85">
        <f>'E+ PSUI Customer Load'!U342+'PSUI Customer Gen'!U342</f>
        <v>1558.55</v>
      </c>
      <c r="V342" s="85">
        <f>'E+ PSUI Customer Load'!V342+'PSUI Customer Gen'!V342</f>
        <v>1516.69</v>
      </c>
      <c r="W342" s="85">
        <f>'E+ PSUI Customer Load'!W342+'PSUI Customer Gen'!W342</f>
        <v>1485.68</v>
      </c>
      <c r="X342" s="85">
        <f>'E+ PSUI Customer Load'!X342+'PSUI Customer Gen'!X342</f>
        <v>1463.77</v>
      </c>
      <c r="Y342" s="85">
        <f>'E+ PSUI Customer Load'!Y342+'PSUI Customer Gen'!Y342</f>
        <v>1435.6</v>
      </c>
      <c r="Z342" s="85">
        <f>'E+ PSUI Customer Load'!Z342+'PSUI Customer Gen'!Z342</f>
        <v>1414.6</v>
      </c>
      <c r="AA342" s="93">
        <f t="shared" si="65"/>
        <v>1728.48</v>
      </c>
      <c r="AB342" s="84">
        <f t="shared" si="66"/>
        <v>2021</v>
      </c>
      <c r="AC342" s="83">
        <f t="shared" si="67"/>
        <v>10</v>
      </c>
      <c r="AD342" s="83" t="str">
        <f t="shared" si="68"/>
        <v/>
      </c>
      <c r="AE342" s="83" t="str">
        <f t="shared" si="69"/>
        <v/>
      </c>
      <c r="AF342" s="81">
        <f t="shared" si="70"/>
        <v>1728.48</v>
      </c>
      <c r="AG342" s="82" t="str">
        <f t="shared" si="71"/>
        <v>11:00</v>
      </c>
      <c r="AH342" s="81">
        <f t="shared" si="72"/>
        <v>39224.76999999999</v>
      </c>
      <c r="AI342" s="80" t="str">
        <f t="shared" si="73"/>
        <v/>
      </c>
      <c r="AJ342" s="80" t="str">
        <f t="shared" si="74"/>
        <v/>
      </c>
      <c r="AK342" s="80" t="str">
        <f t="shared" si="75"/>
        <v/>
      </c>
      <c r="AL342" s="79" t="str">
        <f t="shared" si="76"/>
        <v/>
      </c>
      <c r="AM342" s="78" t="str">
        <f t="shared" si="77"/>
        <v/>
      </c>
    </row>
    <row r="343" spans="2:39" ht="13.5" thickBot="1">
      <c r="B343" s="86">
        <v>44475</v>
      </c>
      <c r="C343" s="85">
        <f>'E+ PSUI Customer Load'!C343+'PSUI Customer Gen'!C343</f>
        <v>1389.08</v>
      </c>
      <c r="D343" s="85">
        <f>'E+ PSUI Customer Load'!D343+'PSUI Customer Gen'!D343</f>
        <v>1398.6</v>
      </c>
      <c r="E343" s="85">
        <f>'E+ PSUI Customer Load'!E343+'PSUI Customer Gen'!E343</f>
        <v>1434.2</v>
      </c>
      <c r="F343" s="85">
        <f>'E+ PSUI Customer Load'!F343+'PSUI Customer Gen'!F343</f>
        <v>1402.35</v>
      </c>
      <c r="G343" s="85">
        <f>'E+ PSUI Customer Load'!G343+'PSUI Customer Gen'!G343</f>
        <v>1385.93</v>
      </c>
      <c r="H343" s="85">
        <f>'E+ PSUI Customer Load'!H343+'PSUI Customer Gen'!H343</f>
        <v>1440.46</v>
      </c>
      <c r="I343" s="85">
        <f>'E+ PSUI Customer Load'!I343+'PSUI Customer Gen'!I343</f>
        <v>1586.87</v>
      </c>
      <c r="J343" s="85">
        <f>'E+ PSUI Customer Load'!J343+'PSUI Customer Gen'!J343</f>
        <v>1603.07</v>
      </c>
      <c r="K343" s="85">
        <f>'E+ PSUI Customer Load'!K343+'PSUI Customer Gen'!K343</f>
        <v>1642.34</v>
      </c>
      <c r="L343" s="85">
        <f>'E+ PSUI Customer Load'!L343+'PSUI Customer Gen'!L343</f>
        <v>1677.38</v>
      </c>
      <c r="M343" s="85">
        <f>'E+ PSUI Customer Load'!M343+'PSUI Customer Gen'!M343</f>
        <v>1669.82</v>
      </c>
      <c r="N343" s="85">
        <f>'E+ PSUI Customer Load'!N343+'PSUI Customer Gen'!N343</f>
        <v>1712.34</v>
      </c>
      <c r="O343" s="85">
        <f>'E+ PSUI Customer Load'!O343+'PSUI Customer Gen'!O343</f>
        <v>1711.12</v>
      </c>
      <c r="P343" s="85">
        <f>'E+ PSUI Customer Load'!P343+'PSUI Customer Gen'!P343</f>
        <v>1723.37</v>
      </c>
      <c r="Q343" s="85">
        <f>'E+ PSUI Customer Load'!Q343+'PSUI Customer Gen'!Q343</f>
        <v>1724.8</v>
      </c>
      <c r="R343" s="85">
        <f>'E+ PSUI Customer Load'!R343+'PSUI Customer Gen'!R343</f>
        <v>1693.37</v>
      </c>
      <c r="S343" s="85">
        <f>'E+ PSUI Customer Load'!S343+'PSUI Customer Gen'!S343</f>
        <v>1618.43</v>
      </c>
      <c r="T343" s="85">
        <f>'E+ PSUI Customer Load'!T343+'PSUI Customer Gen'!T343</f>
        <v>1566.85</v>
      </c>
      <c r="U343" s="85">
        <f>'E+ PSUI Customer Load'!U343+'PSUI Customer Gen'!U343</f>
        <v>1575.32</v>
      </c>
      <c r="V343" s="85">
        <f>'E+ PSUI Customer Load'!V343+'PSUI Customer Gen'!V343</f>
        <v>1536.15</v>
      </c>
      <c r="W343" s="85">
        <f>'E+ PSUI Customer Load'!W343+'PSUI Customer Gen'!W343</f>
        <v>1511.37</v>
      </c>
      <c r="X343" s="85">
        <f>'E+ PSUI Customer Load'!X343+'PSUI Customer Gen'!X343</f>
        <v>1485.4</v>
      </c>
      <c r="Y343" s="85">
        <f>'E+ PSUI Customer Load'!Y343+'PSUI Customer Gen'!Y343</f>
        <v>1464.54</v>
      </c>
      <c r="Z343" s="85">
        <f>'E+ PSUI Customer Load'!Z343+'PSUI Customer Gen'!Z343</f>
        <v>1454.64</v>
      </c>
      <c r="AA343" s="93">
        <f t="shared" si="65"/>
        <v>1724.8</v>
      </c>
      <c r="AB343" s="84">
        <f t="shared" si="66"/>
        <v>2021</v>
      </c>
      <c r="AC343" s="83">
        <f t="shared" si="67"/>
        <v>10</v>
      </c>
      <c r="AD343" s="83" t="str">
        <f t="shared" si="68"/>
        <v/>
      </c>
      <c r="AE343" s="83" t="str">
        <f t="shared" si="69"/>
        <v/>
      </c>
      <c r="AF343" s="81">
        <f t="shared" si="70"/>
        <v>1724.8</v>
      </c>
      <c r="AG343" s="82" t="str">
        <f t="shared" si="71"/>
        <v>15:00</v>
      </c>
      <c r="AH343" s="81">
        <f t="shared" si="72"/>
        <v>39132.6</v>
      </c>
      <c r="AI343" s="80" t="str">
        <f t="shared" si="73"/>
        <v/>
      </c>
      <c r="AJ343" s="80" t="str">
        <f t="shared" si="74"/>
        <v/>
      </c>
      <c r="AK343" s="80" t="str">
        <f t="shared" si="75"/>
        <v/>
      </c>
      <c r="AL343" s="79" t="str">
        <f t="shared" si="76"/>
        <v/>
      </c>
      <c r="AM343" s="78" t="str">
        <f t="shared" si="77"/>
        <v/>
      </c>
    </row>
    <row r="344" spans="2:39" ht="13.5" thickBot="1">
      <c r="B344" s="86">
        <v>44476</v>
      </c>
      <c r="C344" s="85">
        <f>'E+ PSUI Customer Load'!C344+'PSUI Customer Gen'!C344</f>
        <v>1463.95</v>
      </c>
      <c r="D344" s="85">
        <f>'E+ PSUI Customer Load'!D344+'PSUI Customer Gen'!D344</f>
        <v>1480.5</v>
      </c>
      <c r="E344" s="85">
        <f>'E+ PSUI Customer Load'!E344+'PSUI Customer Gen'!E344</f>
        <v>1484.07</v>
      </c>
      <c r="F344" s="85">
        <f>'E+ PSUI Customer Load'!F344+'PSUI Customer Gen'!F344</f>
        <v>1473.08</v>
      </c>
      <c r="G344" s="85">
        <f>'E+ PSUI Customer Load'!G344+'PSUI Customer Gen'!G344</f>
        <v>1489.22</v>
      </c>
      <c r="H344" s="85">
        <f>'E+ PSUI Customer Load'!H344+'PSUI Customer Gen'!H344</f>
        <v>1541.02</v>
      </c>
      <c r="I344" s="85">
        <f>'E+ PSUI Customer Load'!I344+'PSUI Customer Gen'!I344</f>
        <v>1621.16</v>
      </c>
      <c r="J344" s="85">
        <f>'E+ PSUI Customer Load'!J344+'PSUI Customer Gen'!J344</f>
        <v>1636.04</v>
      </c>
      <c r="K344" s="85">
        <f>'E+ PSUI Customer Load'!K344+'PSUI Customer Gen'!K344</f>
        <v>1680</v>
      </c>
      <c r="L344" s="85">
        <f>'E+ PSUI Customer Load'!L344+'PSUI Customer Gen'!L344</f>
        <v>1757.6</v>
      </c>
      <c r="M344" s="85">
        <f>'E+ PSUI Customer Load'!M344+'PSUI Customer Gen'!M344</f>
        <v>1809.05</v>
      </c>
      <c r="N344" s="85">
        <f>'E+ PSUI Customer Load'!N344+'PSUI Customer Gen'!N344</f>
        <v>1770.2</v>
      </c>
      <c r="O344" s="85">
        <f>'E+ PSUI Customer Load'!O344+'PSUI Customer Gen'!O344</f>
        <v>1790.99</v>
      </c>
      <c r="P344" s="85">
        <f>'E+ PSUI Customer Load'!P344+'PSUI Customer Gen'!P344</f>
        <v>1818.67</v>
      </c>
      <c r="Q344" s="85">
        <f>'E+ PSUI Customer Load'!Q344+'PSUI Customer Gen'!Q344</f>
        <v>1817.76</v>
      </c>
      <c r="R344" s="85">
        <f>'E+ PSUI Customer Load'!R344+'PSUI Customer Gen'!R344</f>
        <v>1750.91</v>
      </c>
      <c r="S344" s="85">
        <f>'E+ PSUI Customer Load'!S344+'PSUI Customer Gen'!S344</f>
        <v>1656.8</v>
      </c>
      <c r="T344" s="85">
        <f>'E+ PSUI Customer Load'!T344+'PSUI Customer Gen'!T344</f>
        <v>1613.89</v>
      </c>
      <c r="U344" s="85">
        <f>'E+ PSUI Customer Load'!U344+'PSUI Customer Gen'!U344</f>
        <v>1637.37</v>
      </c>
      <c r="V344" s="85">
        <f>'E+ PSUI Customer Load'!V344+'PSUI Customer Gen'!V344</f>
        <v>1596.38</v>
      </c>
      <c r="W344" s="85">
        <f>'E+ PSUI Customer Load'!W344+'PSUI Customer Gen'!W344</f>
        <v>1567.97</v>
      </c>
      <c r="X344" s="85">
        <f>'E+ PSUI Customer Load'!X344+'PSUI Customer Gen'!X344</f>
        <v>1532.79</v>
      </c>
      <c r="Y344" s="85">
        <f>'E+ PSUI Customer Load'!Y344+'PSUI Customer Gen'!Y344</f>
        <v>1519</v>
      </c>
      <c r="Z344" s="85">
        <f>'E+ PSUI Customer Load'!Z344+'PSUI Customer Gen'!Z344</f>
        <v>1466.92</v>
      </c>
      <c r="AA344" s="93">
        <f t="shared" si="65"/>
        <v>1818.67</v>
      </c>
      <c r="AB344" s="84">
        <f t="shared" si="66"/>
        <v>2021</v>
      </c>
      <c r="AC344" s="83">
        <f t="shared" si="67"/>
        <v>10</v>
      </c>
      <c r="AD344" s="83" t="str">
        <f t="shared" si="68"/>
        <v/>
      </c>
      <c r="AE344" s="83" t="str">
        <f t="shared" si="69"/>
        <v/>
      </c>
      <c r="AF344" s="81">
        <f t="shared" si="70"/>
        <v>1818.67</v>
      </c>
      <c r="AG344" s="82" t="str">
        <f t="shared" si="71"/>
        <v>14:00</v>
      </c>
      <c r="AH344" s="81">
        <f t="shared" si="72"/>
        <v>40794.009999999995</v>
      </c>
      <c r="AI344" s="80" t="str">
        <f t="shared" si="73"/>
        <v/>
      </c>
      <c r="AJ344" s="80" t="str">
        <f t="shared" si="74"/>
        <v/>
      </c>
      <c r="AK344" s="80" t="str">
        <f t="shared" si="75"/>
        <v/>
      </c>
      <c r="AL344" s="79" t="str">
        <f t="shared" si="76"/>
        <v/>
      </c>
      <c r="AM344" s="78" t="str">
        <f t="shared" si="77"/>
        <v/>
      </c>
    </row>
    <row r="345" spans="2:39" ht="13.5" thickBot="1">
      <c r="B345" s="86">
        <v>44477</v>
      </c>
      <c r="C345" s="85">
        <f>'E+ PSUI Customer Load'!C345+'PSUI Customer Gen'!C345</f>
        <v>1464.79</v>
      </c>
      <c r="D345" s="85">
        <f>'E+ PSUI Customer Load'!D345+'PSUI Customer Gen'!D345</f>
        <v>1469.58</v>
      </c>
      <c r="E345" s="85">
        <f>'E+ PSUI Customer Load'!E345+'PSUI Customer Gen'!E345</f>
        <v>1485.96</v>
      </c>
      <c r="F345" s="85">
        <f>'E+ PSUI Customer Load'!F345+'PSUI Customer Gen'!F345</f>
        <v>1489.81</v>
      </c>
      <c r="G345" s="85">
        <f>'E+ PSUI Customer Load'!G345+'PSUI Customer Gen'!G345</f>
        <v>1514.28</v>
      </c>
      <c r="H345" s="85">
        <f>'E+ PSUI Customer Load'!H345+'PSUI Customer Gen'!H345</f>
        <v>1581.86</v>
      </c>
      <c r="I345" s="85">
        <f>'E+ PSUI Customer Load'!I345+'PSUI Customer Gen'!I345</f>
        <v>1683.54</v>
      </c>
      <c r="J345" s="85">
        <f>'E+ PSUI Customer Load'!J345+'PSUI Customer Gen'!J345</f>
        <v>1685.81</v>
      </c>
      <c r="K345" s="85">
        <f>'E+ PSUI Customer Load'!K345+'PSUI Customer Gen'!K345</f>
        <v>1710.14</v>
      </c>
      <c r="L345" s="85">
        <f>'E+ PSUI Customer Load'!L345+'PSUI Customer Gen'!L345</f>
        <v>1748.39</v>
      </c>
      <c r="M345" s="85">
        <f>'E+ PSUI Customer Load'!M345+'PSUI Customer Gen'!M345</f>
        <v>1795.12</v>
      </c>
      <c r="N345" s="85">
        <f>'E+ PSUI Customer Load'!N345+'PSUI Customer Gen'!N345</f>
        <v>1789.06</v>
      </c>
      <c r="O345" s="85">
        <f>'E+ PSUI Customer Load'!O345+'PSUI Customer Gen'!O345</f>
        <v>1803.76</v>
      </c>
      <c r="P345" s="85">
        <f>'E+ PSUI Customer Load'!P345+'PSUI Customer Gen'!P345</f>
        <v>1808.87</v>
      </c>
      <c r="Q345" s="85">
        <f>'E+ PSUI Customer Load'!Q345+'PSUI Customer Gen'!Q345</f>
        <v>1750.24</v>
      </c>
      <c r="R345" s="85">
        <f>'E+ PSUI Customer Load'!R345+'PSUI Customer Gen'!R345</f>
        <v>1760.05</v>
      </c>
      <c r="S345" s="85">
        <f>'E+ PSUI Customer Load'!S345+'PSUI Customer Gen'!S345</f>
        <v>1657.81</v>
      </c>
      <c r="T345" s="85">
        <f>'E+ PSUI Customer Load'!T345+'PSUI Customer Gen'!T345</f>
        <v>1616.82</v>
      </c>
      <c r="U345" s="85">
        <f>'E+ PSUI Customer Load'!U345+'PSUI Customer Gen'!U345</f>
        <v>1603.91</v>
      </c>
      <c r="V345" s="85">
        <f>'E+ PSUI Customer Load'!V345+'PSUI Customer Gen'!V345</f>
        <v>1544.41</v>
      </c>
      <c r="W345" s="85">
        <f>'E+ PSUI Customer Load'!W345+'PSUI Customer Gen'!W345</f>
        <v>1513.23</v>
      </c>
      <c r="X345" s="85">
        <f>'E+ PSUI Customer Load'!X345+'PSUI Customer Gen'!X345</f>
        <v>1494.68</v>
      </c>
      <c r="Y345" s="85">
        <f>'E+ PSUI Customer Load'!Y345+'PSUI Customer Gen'!Y345</f>
        <v>1478.4</v>
      </c>
      <c r="Z345" s="85">
        <f>'E+ PSUI Customer Load'!Z345+'PSUI Customer Gen'!Z345</f>
        <v>1466.85</v>
      </c>
      <c r="AA345" s="93">
        <f t="shared" si="65"/>
        <v>1808.87</v>
      </c>
      <c r="AB345" s="84">
        <f t="shared" si="66"/>
        <v>2021</v>
      </c>
      <c r="AC345" s="83">
        <f t="shared" si="67"/>
        <v>10</v>
      </c>
      <c r="AD345" s="83" t="str">
        <f t="shared" si="68"/>
        <v/>
      </c>
      <c r="AE345" s="83" t="str">
        <f t="shared" si="69"/>
        <v/>
      </c>
      <c r="AF345" s="81">
        <f t="shared" si="70"/>
        <v>1808.87</v>
      </c>
      <c r="AG345" s="82" t="str">
        <f t="shared" si="71"/>
        <v>14:00</v>
      </c>
      <c r="AH345" s="81">
        <f t="shared" si="72"/>
        <v>40726.240000000005</v>
      </c>
      <c r="AI345" s="80" t="str">
        <f t="shared" si="73"/>
        <v/>
      </c>
      <c r="AJ345" s="80" t="str">
        <f t="shared" si="74"/>
        <v/>
      </c>
      <c r="AK345" s="80" t="str">
        <f t="shared" si="75"/>
        <v/>
      </c>
      <c r="AL345" s="79" t="str">
        <f t="shared" si="76"/>
        <v/>
      </c>
      <c r="AM345" s="78" t="str">
        <f t="shared" si="77"/>
        <v/>
      </c>
    </row>
    <row r="346" spans="2:39" ht="13.5" thickBot="1">
      <c r="B346" s="86">
        <v>44478</v>
      </c>
      <c r="C346" s="85">
        <f>'E+ PSUI Customer Load'!C346+'PSUI Customer Gen'!C346</f>
        <v>1474.48</v>
      </c>
      <c r="D346" s="85">
        <f>'E+ PSUI Customer Load'!D346+'PSUI Customer Gen'!D346</f>
        <v>1471.75</v>
      </c>
      <c r="E346" s="85">
        <f>'E+ PSUI Customer Load'!E346+'PSUI Customer Gen'!E346</f>
        <v>1466.22</v>
      </c>
      <c r="F346" s="85">
        <f>'E+ PSUI Customer Load'!F346+'PSUI Customer Gen'!F346</f>
        <v>1479.24</v>
      </c>
      <c r="G346" s="85">
        <f>'E+ PSUI Customer Load'!G346+'PSUI Customer Gen'!G346</f>
        <v>1502.27</v>
      </c>
      <c r="H346" s="85">
        <f>'E+ PSUI Customer Load'!H346+'PSUI Customer Gen'!H346</f>
        <v>1532.62</v>
      </c>
      <c r="I346" s="85">
        <f>'E+ PSUI Customer Load'!I346+'PSUI Customer Gen'!I346</f>
        <v>1603.52</v>
      </c>
      <c r="J346" s="85">
        <f>'E+ PSUI Customer Load'!J346+'PSUI Customer Gen'!J346</f>
        <v>1630.2</v>
      </c>
      <c r="K346" s="85">
        <f>'E+ PSUI Customer Load'!K346+'PSUI Customer Gen'!K346</f>
        <v>1643.78</v>
      </c>
      <c r="L346" s="85">
        <f>'E+ PSUI Customer Load'!L346+'PSUI Customer Gen'!L346</f>
        <v>1673.21</v>
      </c>
      <c r="M346" s="85">
        <f>'E+ PSUI Customer Load'!M346+'PSUI Customer Gen'!M346</f>
        <v>1688.93</v>
      </c>
      <c r="N346" s="85">
        <f>'E+ PSUI Customer Load'!N346+'PSUI Customer Gen'!N346</f>
        <v>1654.59</v>
      </c>
      <c r="O346" s="85">
        <f>'E+ PSUI Customer Load'!O346+'PSUI Customer Gen'!O346</f>
        <v>1649.66</v>
      </c>
      <c r="P346" s="85">
        <f>'E+ PSUI Customer Load'!P346+'PSUI Customer Gen'!P346</f>
        <v>1651.58</v>
      </c>
      <c r="Q346" s="85">
        <f>'E+ PSUI Customer Load'!Q346+'PSUI Customer Gen'!Q346</f>
        <v>1654.52</v>
      </c>
      <c r="R346" s="85">
        <f>'E+ PSUI Customer Load'!R346+'PSUI Customer Gen'!R346</f>
        <v>1662.15</v>
      </c>
      <c r="S346" s="85">
        <f>'E+ PSUI Customer Load'!S346+'PSUI Customer Gen'!S346</f>
        <v>1626.42</v>
      </c>
      <c r="T346" s="85">
        <f>'E+ PSUI Customer Load'!T346+'PSUI Customer Gen'!T346</f>
        <v>1606.4</v>
      </c>
      <c r="U346" s="85">
        <f>'E+ PSUI Customer Load'!U346+'PSUI Customer Gen'!U346</f>
        <v>1624.25</v>
      </c>
      <c r="V346" s="85">
        <f>'E+ PSUI Customer Load'!V346+'PSUI Customer Gen'!V346</f>
        <v>1579.55</v>
      </c>
      <c r="W346" s="85">
        <f>'E+ PSUI Customer Load'!W346+'PSUI Customer Gen'!W346</f>
        <v>1547.07</v>
      </c>
      <c r="X346" s="85">
        <f>'E+ PSUI Customer Load'!X346+'PSUI Customer Gen'!X346</f>
        <v>1536.29</v>
      </c>
      <c r="Y346" s="85">
        <f>'E+ PSUI Customer Load'!Y346+'PSUI Customer Gen'!Y346</f>
        <v>1488.94</v>
      </c>
      <c r="Z346" s="85">
        <f>'E+ PSUI Customer Load'!Z346+'PSUI Customer Gen'!Z346</f>
        <v>1493.28</v>
      </c>
      <c r="AA346" s="93">
        <f t="shared" si="65"/>
        <v>1688.93</v>
      </c>
      <c r="AB346" s="84">
        <f t="shared" si="66"/>
        <v>2021</v>
      </c>
      <c r="AC346" s="83">
        <f t="shared" si="67"/>
        <v>10</v>
      </c>
      <c r="AD346" s="83" t="str">
        <f t="shared" si="68"/>
        <v/>
      </c>
      <c r="AE346" s="83" t="str">
        <f t="shared" si="69"/>
        <v/>
      </c>
      <c r="AF346" s="81">
        <f t="shared" si="70"/>
        <v>1688.93</v>
      </c>
      <c r="AG346" s="82" t="str">
        <f t="shared" si="71"/>
        <v>11:00</v>
      </c>
      <c r="AH346" s="81">
        <f t="shared" si="72"/>
        <v>39629.850000000013</v>
      </c>
      <c r="AI346" s="80" t="str">
        <f t="shared" si="73"/>
        <v/>
      </c>
      <c r="AJ346" s="80" t="str">
        <f t="shared" si="74"/>
        <v/>
      </c>
      <c r="AK346" s="80" t="str">
        <f t="shared" si="75"/>
        <v/>
      </c>
      <c r="AL346" s="79" t="str">
        <f t="shared" si="76"/>
        <v/>
      </c>
      <c r="AM346" s="78" t="str">
        <f t="shared" si="77"/>
        <v/>
      </c>
    </row>
    <row r="347" spans="2:39" ht="13.5" thickBot="1">
      <c r="B347" s="86">
        <v>44479</v>
      </c>
      <c r="C347" s="85">
        <f>'E+ PSUI Customer Load'!C347+'PSUI Customer Gen'!C347</f>
        <v>1489.84</v>
      </c>
      <c r="D347" s="85">
        <f>'E+ PSUI Customer Load'!D347+'PSUI Customer Gen'!D347</f>
        <v>1468.08</v>
      </c>
      <c r="E347" s="85">
        <f>'E+ PSUI Customer Load'!E347+'PSUI Customer Gen'!E347</f>
        <v>1464.65</v>
      </c>
      <c r="F347" s="85">
        <f>'E+ PSUI Customer Load'!F347+'PSUI Customer Gen'!F347</f>
        <v>1484.67</v>
      </c>
      <c r="G347" s="85">
        <f>'E+ PSUI Customer Load'!G347+'PSUI Customer Gen'!G347</f>
        <v>1481.1</v>
      </c>
      <c r="H347" s="85">
        <f>'E+ PSUI Customer Load'!H347+'PSUI Customer Gen'!H347</f>
        <v>1507.17</v>
      </c>
      <c r="I347" s="85">
        <f>'E+ PSUI Customer Load'!I347+'PSUI Customer Gen'!I347</f>
        <v>1516.31</v>
      </c>
      <c r="J347" s="85">
        <f>'E+ PSUI Customer Load'!J347+'PSUI Customer Gen'!J347</f>
        <v>1506.71</v>
      </c>
      <c r="K347" s="85">
        <f>'E+ PSUI Customer Load'!K347+'PSUI Customer Gen'!K347</f>
        <v>1553.34</v>
      </c>
      <c r="L347" s="85">
        <f>'E+ PSUI Customer Load'!L347+'PSUI Customer Gen'!L347</f>
        <v>1595.44</v>
      </c>
      <c r="M347" s="85">
        <f>'E+ PSUI Customer Load'!M347+'PSUI Customer Gen'!M347</f>
        <v>1589.84</v>
      </c>
      <c r="N347" s="85">
        <f>'E+ PSUI Customer Load'!N347+'PSUI Customer Gen'!N347</f>
        <v>1580.18</v>
      </c>
      <c r="O347" s="85">
        <f>'E+ PSUI Customer Load'!O347+'PSUI Customer Gen'!O347</f>
        <v>1587.43</v>
      </c>
      <c r="P347" s="85">
        <f>'E+ PSUI Customer Load'!P347+'PSUI Customer Gen'!P347</f>
        <v>1582.49</v>
      </c>
      <c r="Q347" s="85">
        <f>'E+ PSUI Customer Load'!Q347+'PSUI Customer Gen'!Q347</f>
        <v>1591.7</v>
      </c>
      <c r="R347" s="85">
        <f>'E+ PSUI Customer Load'!R347+'PSUI Customer Gen'!R347</f>
        <v>1612.14</v>
      </c>
      <c r="S347" s="85">
        <f>'E+ PSUI Customer Load'!S347+'PSUI Customer Gen'!S347</f>
        <v>1577.42</v>
      </c>
      <c r="T347" s="85">
        <f>'E+ PSUI Customer Load'!T347+'PSUI Customer Gen'!T347</f>
        <v>1569.89</v>
      </c>
      <c r="U347" s="85">
        <f>'E+ PSUI Customer Load'!U347+'PSUI Customer Gen'!U347</f>
        <v>1568.88</v>
      </c>
      <c r="V347" s="85">
        <f>'E+ PSUI Customer Load'!V347+'PSUI Customer Gen'!V347</f>
        <v>1542.77</v>
      </c>
      <c r="W347" s="85">
        <f>'E+ PSUI Customer Load'!W347+'PSUI Customer Gen'!W347</f>
        <v>1507.45</v>
      </c>
      <c r="X347" s="85">
        <f>'E+ PSUI Customer Load'!X347+'PSUI Customer Gen'!X347</f>
        <v>1480.57</v>
      </c>
      <c r="Y347" s="85">
        <f>'E+ PSUI Customer Load'!Y347+'PSUI Customer Gen'!Y347</f>
        <v>1477.25</v>
      </c>
      <c r="Z347" s="85">
        <f>'E+ PSUI Customer Load'!Z347+'PSUI Customer Gen'!Z347</f>
        <v>1470.81</v>
      </c>
      <c r="AA347" s="93">
        <f t="shared" si="65"/>
        <v>1612.14</v>
      </c>
      <c r="AB347" s="84">
        <f t="shared" si="66"/>
        <v>2021</v>
      </c>
      <c r="AC347" s="83">
        <f t="shared" si="67"/>
        <v>10</v>
      </c>
      <c r="AD347" s="83" t="str">
        <f t="shared" si="68"/>
        <v/>
      </c>
      <c r="AE347" s="83" t="str">
        <f t="shared" si="69"/>
        <v/>
      </c>
      <c r="AF347" s="81">
        <f t="shared" si="70"/>
        <v>1612.14</v>
      </c>
      <c r="AG347" s="82" t="str">
        <f t="shared" si="71"/>
        <v>16:00</v>
      </c>
      <c r="AH347" s="81">
        <f t="shared" si="72"/>
        <v>38418.270000000004</v>
      </c>
      <c r="AI347" s="80" t="str">
        <f t="shared" si="73"/>
        <v/>
      </c>
      <c r="AJ347" s="80" t="str">
        <f t="shared" si="74"/>
        <v/>
      </c>
      <c r="AK347" s="80" t="str">
        <f t="shared" si="75"/>
        <v/>
      </c>
      <c r="AL347" s="79" t="str">
        <f t="shared" si="76"/>
        <v/>
      </c>
      <c r="AM347" s="78" t="str">
        <f t="shared" si="77"/>
        <v/>
      </c>
    </row>
    <row r="348" spans="2:39" ht="13.5" thickBot="1">
      <c r="B348" s="86">
        <v>44480</v>
      </c>
      <c r="C348" s="85">
        <f>'E+ PSUI Customer Load'!C348+'PSUI Customer Gen'!C348</f>
        <v>1471.23</v>
      </c>
      <c r="D348" s="85">
        <f>'E+ PSUI Customer Load'!D348+'PSUI Customer Gen'!D348</f>
        <v>1470.04</v>
      </c>
      <c r="E348" s="85">
        <f>'E+ PSUI Customer Load'!E348+'PSUI Customer Gen'!E348</f>
        <v>1472.63</v>
      </c>
      <c r="F348" s="85">
        <f>'E+ PSUI Customer Load'!F348+'PSUI Customer Gen'!F348</f>
        <v>1469.09</v>
      </c>
      <c r="G348" s="85">
        <f>'E+ PSUI Customer Load'!G348+'PSUI Customer Gen'!G348</f>
        <v>1484.7</v>
      </c>
      <c r="H348" s="85">
        <f>'E+ PSUI Customer Load'!H348+'PSUI Customer Gen'!H348</f>
        <v>1506.37</v>
      </c>
      <c r="I348" s="85">
        <f>'E+ PSUI Customer Load'!I348+'PSUI Customer Gen'!I348</f>
        <v>1549.07</v>
      </c>
      <c r="J348" s="85">
        <f>'E+ PSUI Customer Load'!J348+'PSUI Customer Gen'!J348</f>
        <v>1559.21</v>
      </c>
      <c r="K348" s="85">
        <f>'E+ PSUI Customer Load'!K348+'PSUI Customer Gen'!K348</f>
        <v>1604.86</v>
      </c>
      <c r="L348" s="85">
        <f>'E+ PSUI Customer Load'!L348+'PSUI Customer Gen'!L348</f>
        <v>1620.68</v>
      </c>
      <c r="M348" s="85">
        <f>'E+ PSUI Customer Load'!M348+'PSUI Customer Gen'!M348</f>
        <v>1683.64</v>
      </c>
      <c r="N348" s="85">
        <f>'E+ PSUI Customer Load'!N348+'PSUI Customer Gen'!N348</f>
        <v>1678.22</v>
      </c>
      <c r="O348" s="85">
        <f>'E+ PSUI Customer Load'!O348+'PSUI Customer Gen'!O348</f>
        <v>1697.57</v>
      </c>
      <c r="P348" s="85">
        <f>'E+ PSUI Customer Load'!P348+'PSUI Customer Gen'!P348</f>
        <v>1714.3</v>
      </c>
      <c r="Q348" s="85">
        <f>'E+ PSUI Customer Load'!Q348+'PSUI Customer Gen'!Q348</f>
        <v>1725.36</v>
      </c>
      <c r="R348" s="85">
        <f>'E+ PSUI Customer Load'!R348+'PSUI Customer Gen'!R348</f>
        <v>1704.36</v>
      </c>
      <c r="S348" s="85">
        <f>'E+ PSUI Customer Load'!S348+'PSUI Customer Gen'!S348</f>
        <v>1647.91</v>
      </c>
      <c r="T348" s="85">
        <f>'E+ PSUI Customer Load'!T348+'PSUI Customer Gen'!T348</f>
        <v>1632.51</v>
      </c>
      <c r="U348" s="85">
        <f>'E+ PSUI Customer Load'!U348+'PSUI Customer Gen'!U348</f>
        <v>1639.09</v>
      </c>
      <c r="V348" s="85">
        <f>'E+ PSUI Customer Load'!V348+'PSUI Customer Gen'!V348</f>
        <v>1590.44</v>
      </c>
      <c r="W348" s="85">
        <f>'E+ PSUI Customer Load'!W348+'PSUI Customer Gen'!W348</f>
        <v>1577.28</v>
      </c>
      <c r="X348" s="85">
        <f>'E+ PSUI Customer Load'!X348+'PSUI Customer Gen'!X348</f>
        <v>1563.52</v>
      </c>
      <c r="Y348" s="85">
        <f>'E+ PSUI Customer Load'!Y348+'PSUI Customer Gen'!Y348</f>
        <v>1555.75</v>
      </c>
      <c r="Z348" s="85">
        <f>'E+ PSUI Customer Load'!Z348+'PSUI Customer Gen'!Z348</f>
        <v>1539.79</v>
      </c>
      <c r="AA348" s="93">
        <f t="shared" si="65"/>
        <v>1725.36</v>
      </c>
      <c r="AB348" s="84">
        <f t="shared" si="66"/>
        <v>2021</v>
      </c>
      <c r="AC348" s="83">
        <f t="shared" si="67"/>
        <v>10</v>
      </c>
      <c r="AD348" s="83" t="str">
        <f t="shared" si="68"/>
        <v/>
      </c>
      <c r="AE348" s="83" t="str">
        <f t="shared" si="69"/>
        <v/>
      </c>
      <c r="AF348" s="81">
        <f t="shared" si="70"/>
        <v>1725.36</v>
      </c>
      <c r="AG348" s="82" t="str">
        <f t="shared" si="71"/>
        <v>15:00</v>
      </c>
      <c r="AH348" s="81">
        <f t="shared" si="72"/>
        <v>39882.979999999996</v>
      </c>
      <c r="AI348" s="80" t="str">
        <f t="shared" si="73"/>
        <v/>
      </c>
      <c r="AJ348" s="80" t="str">
        <f t="shared" si="74"/>
        <v/>
      </c>
      <c r="AK348" s="80" t="str">
        <f t="shared" si="75"/>
        <v/>
      </c>
      <c r="AL348" s="79" t="str">
        <f t="shared" si="76"/>
        <v/>
      </c>
      <c r="AM348" s="78" t="str">
        <f t="shared" si="77"/>
        <v/>
      </c>
    </row>
    <row r="349" spans="2:39" ht="13.5" thickBot="1">
      <c r="B349" s="86">
        <v>44481</v>
      </c>
      <c r="C349" s="85">
        <f>'E+ PSUI Customer Load'!C349+'PSUI Customer Gen'!C349</f>
        <v>1500.63</v>
      </c>
      <c r="D349" s="85">
        <f>'E+ PSUI Customer Load'!D349+'PSUI Customer Gen'!D349</f>
        <v>1490.51</v>
      </c>
      <c r="E349" s="85">
        <f>'E+ PSUI Customer Load'!E349+'PSUI Customer Gen'!E349</f>
        <v>1486.66</v>
      </c>
      <c r="F349" s="85">
        <f>'E+ PSUI Customer Load'!F349+'PSUI Customer Gen'!F349</f>
        <v>1485.51</v>
      </c>
      <c r="G349" s="85">
        <f>'E+ PSUI Customer Load'!G349+'PSUI Customer Gen'!G349</f>
        <v>1478.82</v>
      </c>
      <c r="H349" s="85">
        <f>'E+ PSUI Customer Load'!H349+'PSUI Customer Gen'!H349</f>
        <v>1522.43</v>
      </c>
      <c r="I349" s="85">
        <f>'E+ PSUI Customer Load'!I349+'PSUI Customer Gen'!I349</f>
        <v>1589.74</v>
      </c>
      <c r="J349" s="85">
        <f>'E+ PSUI Customer Load'!J349+'PSUI Customer Gen'!J349</f>
        <v>1659.77</v>
      </c>
      <c r="K349" s="85">
        <f>'E+ PSUI Customer Load'!K349+'PSUI Customer Gen'!K349</f>
        <v>1763.34</v>
      </c>
      <c r="L349" s="85">
        <f>'E+ PSUI Customer Load'!L349+'PSUI Customer Gen'!L349</f>
        <v>1825.22</v>
      </c>
      <c r="M349" s="85">
        <f>'E+ PSUI Customer Load'!M349+'PSUI Customer Gen'!M349</f>
        <v>1845.38</v>
      </c>
      <c r="N349" s="85">
        <f>'E+ PSUI Customer Load'!N349+'PSUI Customer Gen'!N349</f>
        <v>1827.42</v>
      </c>
      <c r="O349" s="85">
        <f>'E+ PSUI Customer Load'!O349+'PSUI Customer Gen'!O349</f>
        <v>1840.62</v>
      </c>
      <c r="P349" s="85">
        <f>'E+ PSUI Customer Load'!P349+'PSUI Customer Gen'!P349</f>
        <v>1848.88</v>
      </c>
      <c r="Q349" s="85">
        <f>'E+ PSUI Customer Load'!Q349+'PSUI Customer Gen'!Q349</f>
        <v>1856.47</v>
      </c>
      <c r="R349" s="85">
        <f>'E+ PSUI Customer Load'!R349+'PSUI Customer Gen'!R349</f>
        <v>1803.27</v>
      </c>
      <c r="S349" s="85">
        <f>'E+ PSUI Customer Load'!S349+'PSUI Customer Gen'!S349</f>
        <v>1713.04</v>
      </c>
      <c r="T349" s="85">
        <f>'E+ PSUI Customer Load'!T349+'PSUI Customer Gen'!T349</f>
        <v>1645.67</v>
      </c>
      <c r="U349" s="85">
        <f>'E+ PSUI Customer Load'!U349+'PSUI Customer Gen'!U349</f>
        <v>1647.17</v>
      </c>
      <c r="V349" s="85">
        <f>'E+ PSUI Customer Load'!V349+'PSUI Customer Gen'!V349</f>
        <v>1620.89</v>
      </c>
      <c r="W349" s="85">
        <f>'E+ PSUI Customer Load'!W349+'PSUI Customer Gen'!W349</f>
        <v>1611.93</v>
      </c>
      <c r="X349" s="85">
        <f>'E+ PSUI Customer Load'!X349+'PSUI Customer Gen'!X349</f>
        <v>1577.84</v>
      </c>
      <c r="Y349" s="85">
        <f>'E+ PSUI Customer Load'!Y349+'PSUI Customer Gen'!Y349</f>
        <v>1534.23</v>
      </c>
      <c r="Z349" s="85">
        <f>'E+ PSUI Customer Load'!Z349+'PSUI Customer Gen'!Z349</f>
        <v>1503.04</v>
      </c>
      <c r="AA349" s="93">
        <f t="shared" si="65"/>
        <v>1856.47</v>
      </c>
      <c r="AB349" s="84">
        <f t="shared" si="66"/>
        <v>2021</v>
      </c>
      <c r="AC349" s="83">
        <f t="shared" si="67"/>
        <v>10</v>
      </c>
      <c r="AD349" s="83" t="str">
        <f t="shared" si="68"/>
        <v/>
      </c>
      <c r="AE349" s="83" t="str">
        <f t="shared" si="69"/>
        <v/>
      </c>
      <c r="AF349" s="81">
        <f t="shared" si="70"/>
        <v>1856.47</v>
      </c>
      <c r="AG349" s="82" t="str">
        <f t="shared" si="71"/>
        <v>15:00</v>
      </c>
      <c r="AH349" s="81">
        <f t="shared" si="72"/>
        <v>41534.950000000004</v>
      </c>
      <c r="AI349" s="80" t="str">
        <f t="shared" si="73"/>
        <v/>
      </c>
      <c r="AJ349" s="80" t="str">
        <f t="shared" si="74"/>
        <v/>
      </c>
      <c r="AK349" s="80" t="str">
        <f t="shared" si="75"/>
        <v/>
      </c>
      <c r="AL349" s="79" t="str">
        <f t="shared" si="76"/>
        <v/>
      </c>
      <c r="AM349" s="78" t="str">
        <f t="shared" si="77"/>
        <v/>
      </c>
    </row>
    <row r="350" spans="2:39" ht="13.5" thickBot="1">
      <c r="B350" s="86">
        <v>44482</v>
      </c>
      <c r="C350" s="85">
        <f>'E+ PSUI Customer Load'!C350+'PSUI Customer Gen'!C350</f>
        <v>1466.78</v>
      </c>
      <c r="D350" s="85">
        <f>'E+ PSUI Customer Load'!D350+'PSUI Customer Gen'!D350</f>
        <v>1454.74</v>
      </c>
      <c r="E350" s="85">
        <f>'E+ PSUI Customer Load'!E350+'PSUI Customer Gen'!E350</f>
        <v>1459.99</v>
      </c>
      <c r="F350" s="85">
        <f>'E+ PSUI Customer Load'!F350+'PSUI Customer Gen'!F350</f>
        <v>1487.96</v>
      </c>
      <c r="G350" s="85">
        <f>'E+ PSUI Customer Load'!G350+'PSUI Customer Gen'!G350</f>
        <v>1493.63</v>
      </c>
      <c r="H350" s="85">
        <f>'E+ PSUI Customer Load'!H350+'PSUI Customer Gen'!H350</f>
        <v>1565.59</v>
      </c>
      <c r="I350" s="85">
        <f>'E+ PSUI Customer Load'!I350+'PSUI Customer Gen'!I350</f>
        <v>1668.35</v>
      </c>
      <c r="J350" s="85">
        <f>'E+ PSUI Customer Load'!J350+'PSUI Customer Gen'!J350</f>
        <v>1710.7</v>
      </c>
      <c r="K350" s="85">
        <f>'E+ PSUI Customer Load'!K350+'PSUI Customer Gen'!K350</f>
        <v>1700.58</v>
      </c>
      <c r="L350" s="85">
        <f>'E+ PSUI Customer Load'!L350+'PSUI Customer Gen'!L350</f>
        <v>1742.23</v>
      </c>
      <c r="M350" s="85">
        <f>'E+ PSUI Customer Load'!M350+'PSUI Customer Gen'!M350</f>
        <v>1817.34</v>
      </c>
      <c r="N350" s="85">
        <f>'E+ PSUI Customer Load'!N350+'PSUI Customer Gen'!N350</f>
        <v>1778.11</v>
      </c>
      <c r="O350" s="85">
        <f>'E+ PSUI Customer Load'!O350+'PSUI Customer Gen'!O350</f>
        <v>1766.8</v>
      </c>
      <c r="P350" s="85">
        <f>'E+ PSUI Customer Load'!P350+'PSUI Customer Gen'!P350</f>
        <v>1791.51</v>
      </c>
      <c r="Q350" s="85">
        <f>'E+ PSUI Customer Load'!Q350+'PSUI Customer Gen'!Q350</f>
        <v>1779.99</v>
      </c>
      <c r="R350" s="85">
        <f>'E+ PSUI Customer Load'!R350+'PSUI Customer Gen'!R350</f>
        <v>1743.1</v>
      </c>
      <c r="S350" s="85">
        <f>'E+ PSUI Customer Load'!S350+'PSUI Customer Gen'!S350</f>
        <v>1649.83</v>
      </c>
      <c r="T350" s="85">
        <f>'E+ PSUI Customer Load'!T350+'PSUI Customer Gen'!T350</f>
        <v>1576.3</v>
      </c>
      <c r="U350" s="85">
        <f>'E+ PSUI Customer Load'!U350+'PSUI Customer Gen'!U350</f>
        <v>1571.43</v>
      </c>
      <c r="V350" s="85">
        <f>'E+ PSUI Customer Load'!V350+'PSUI Customer Gen'!V350</f>
        <v>1525.86</v>
      </c>
      <c r="W350" s="85">
        <f>'E+ PSUI Customer Load'!W350+'PSUI Customer Gen'!W350</f>
        <v>1502.83</v>
      </c>
      <c r="X350" s="85">
        <f>'E+ PSUI Customer Load'!X350+'PSUI Customer Gen'!X350</f>
        <v>1464.05</v>
      </c>
      <c r="Y350" s="85">
        <f>'E+ PSUI Customer Load'!Y350+'PSUI Customer Gen'!Y350</f>
        <v>1428.49</v>
      </c>
      <c r="Z350" s="85">
        <f>'E+ PSUI Customer Load'!Z350+'PSUI Customer Gen'!Z350</f>
        <v>1405.32</v>
      </c>
      <c r="AA350" s="93">
        <f t="shared" si="65"/>
        <v>1817.34</v>
      </c>
      <c r="AB350" s="84">
        <f t="shared" si="66"/>
        <v>2021</v>
      </c>
      <c r="AC350" s="83">
        <f t="shared" si="67"/>
        <v>10</v>
      </c>
      <c r="AD350" s="83" t="str">
        <f t="shared" si="68"/>
        <v/>
      </c>
      <c r="AE350" s="83" t="str">
        <f t="shared" si="69"/>
        <v/>
      </c>
      <c r="AF350" s="81">
        <f t="shared" si="70"/>
        <v>1817.34</v>
      </c>
      <c r="AG350" s="82" t="str">
        <f t="shared" si="71"/>
        <v>11:00</v>
      </c>
      <c r="AH350" s="81">
        <f t="shared" si="72"/>
        <v>40368.849999999991</v>
      </c>
      <c r="AI350" s="80" t="str">
        <f t="shared" si="73"/>
        <v/>
      </c>
      <c r="AJ350" s="80" t="str">
        <f t="shared" si="74"/>
        <v/>
      </c>
      <c r="AK350" s="80" t="str">
        <f t="shared" si="75"/>
        <v/>
      </c>
      <c r="AL350" s="79" t="str">
        <f t="shared" si="76"/>
        <v/>
      </c>
      <c r="AM350" s="78" t="str">
        <f t="shared" si="77"/>
        <v/>
      </c>
    </row>
    <row r="351" spans="2:39" ht="13.5" thickBot="1">
      <c r="B351" s="86">
        <v>44483</v>
      </c>
      <c r="C351" s="85">
        <f>'E+ PSUI Customer Load'!C351+'PSUI Customer Gen'!C351</f>
        <v>1371.65</v>
      </c>
      <c r="D351" s="85">
        <f>'E+ PSUI Customer Load'!D351+'PSUI Customer Gen'!D351</f>
        <v>1346.49</v>
      </c>
      <c r="E351" s="85">
        <f>'E+ PSUI Customer Load'!E351+'PSUI Customer Gen'!E351</f>
        <v>1345.82</v>
      </c>
      <c r="F351" s="85">
        <f>'E+ PSUI Customer Load'!F351+'PSUI Customer Gen'!F351</f>
        <v>1346.42</v>
      </c>
      <c r="G351" s="85">
        <f>'E+ PSUI Customer Load'!G351+'PSUI Customer Gen'!G351</f>
        <v>1360.7</v>
      </c>
      <c r="H351" s="85">
        <f>'E+ PSUI Customer Load'!H351+'PSUI Customer Gen'!H351</f>
        <v>1409.45</v>
      </c>
      <c r="I351" s="85">
        <f>'E+ PSUI Customer Load'!I351+'PSUI Customer Gen'!I351</f>
        <v>1384.39</v>
      </c>
      <c r="J351" s="85">
        <f>'E+ PSUI Customer Load'!J351+'PSUI Customer Gen'!J351</f>
        <v>1434.93</v>
      </c>
      <c r="K351" s="85">
        <f>'E+ PSUI Customer Load'!K351+'PSUI Customer Gen'!K351</f>
        <v>1605.03</v>
      </c>
      <c r="L351" s="85">
        <f>'E+ PSUI Customer Load'!L351+'PSUI Customer Gen'!L351</f>
        <v>1741.78</v>
      </c>
      <c r="M351" s="85">
        <f>'E+ PSUI Customer Load'!M351+'PSUI Customer Gen'!M351</f>
        <v>1762.36</v>
      </c>
      <c r="N351" s="85">
        <f>'E+ PSUI Customer Load'!N351+'PSUI Customer Gen'!N351</f>
        <v>1742.16</v>
      </c>
      <c r="O351" s="85">
        <f>'E+ PSUI Customer Load'!O351+'PSUI Customer Gen'!O351</f>
        <v>1806.7</v>
      </c>
      <c r="P351" s="85">
        <f>'E+ PSUI Customer Load'!P351+'PSUI Customer Gen'!P351</f>
        <v>1842.05</v>
      </c>
      <c r="Q351" s="85">
        <f>'E+ PSUI Customer Load'!Q351+'PSUI Customer Gen'!Q351</f>
        <v>1893.99</v>
      </c>
      <c r="R351" s="85">
        <f>'E+ PSUI Customer Load'!R351+'PSUI Customer Gen'!R351</f>
        <v>1871.83</v>
      </c>
      <c r="S351" s="85">
        <f>'E+ PSUI Customer Load'!S351+'PSUI Customer Gen'!S351</f>
        <v>1793.68</v>
      </c>
      <c r="T351" s="85">
        <f>'E+ PSUI Customer Load'!T351+'PSUI Customer Gen'!T351</f>
        <v>1722.52</v>
      </c>
      <c r="U351" s="85">
        <f>'E+ PSUI Customer Load'!U351+'PSUI Customer Gen'!U351</f>
        <v>1721.09</v>
      </c>
      <c r="V351" s="85">
        <f>'E+ PSUI Customer Load'!V351+'PSUI Customer Gen'!V351</f>
        <v>1689.87</v>
      </c>
      <c r="W351" s="85">
        <f>'E+ PSUI Customer Load'!W351+'PSUI Customer Gen'!W351</f>
        <v>1671.01</v>
      </c>
      <c r="X351" s="85">
        <f>'E+ PSUI Customer Load'!X351+'PSUI Customer Gen'!X351</f>
        <v>1669.33</v>
      </c>
      <c r="Y351" s="85">
        <f>'E+ PSUI Customer Load'!Y351+'PSUI Customer Gen'!Y351</f>
        <v>1619.98</v>
      </c>
      <c r="Z351" s="85">
        <f>'E+ PSUI Customer Load'!Z351+'PSUI Customer Gen'!Z351</f>
        <v>1598.35</v>
      </c>
      <c r="AA351" s="93">
        <f t="shared" si="65"/>
        <v>1893.99</v>
      </c>
      <c r="AB351" s="84">
        <f t="shared" si="66"/>
        <v>2021</v>
      </c>
      <c r="AC351" s="83">
        <f t="shared" si="67"/>
        <v>10</v>
      </c>
      <c r="AD351" s="83" t="str">
        <f t="shared" si="68"/>
        <v/>
      </c>
      <c r="AE351" s="83" t="str">
        <f t="shared" si="69"/>
        <v/>
      </c>
      <c r="AF351" s="81">
        <f t="shared" si="70"/>
        <v>1893.99</v>
      </c>
      <c r="AG351" s="82" t="str">
        <f t="shared" si="71"/>
        <v>15:00</v>
      </c>
      <c r="AH351" s="81">
        <f t="shared" si="72"/>
        <v>40645.570000000007</v>
      </c>
      <c r="AI351" s="80" t="str">
        <f t="shared" si="73"/>
        <v/>
      </c>
      <c r="AJ351" s="80" t="str">
        <f t="shared" si="74"/>
        <v/>
      </c>
      <c r="AK351" s="80" t="str">
        <f t="shared" si="75"/>
        <v/>
      </c>
      <c r="AL351" s="79" t="str">
        <f t="shared" si="76"/>
        <v/>
      </c>
      <c r="AM351" s="78" t="str">
        <f t="shared" si="77"/>
        <v/>
      </c>
    </row>
    <row r="352" spans="2:39" ht="13.5" thickBot="1">
      <c r="B352" s="86">
        <v>44484</v>
      </c>
      <c r="C352" s="85">
        <f>'E+ PSUI Customer Load'!C352+'PSUI Customer Gen'!C352</f>
        <v>1462.79</v>
      </c>
      <c r="D352" s="85">
        <f>'E+ PSUI Customer Load'!D352+'PSUI Customer Gen'!D352</f>
        <v>1430.84</v>
      </c>
      <c r="E352" s="85">
        <f>'E+ PSUI Customer Load'!E352+'PSUI Customer Gen'!E352</f>
        <v>1592.18</v>
      </c>
      <c r="F352" s="85">
        <f>'E+ PSUI Customer Load'!F352+'PSUI Customer Gen'!F352</f>
        <v>1539.69</v>
      </c>
      <c r="G352" s="85">
        <f>'E+ PSUI Customer Load'!G352+'PSUI Customer Gen'!G352</f>
        <v>1514.91</v>
      </c>
      <c r="H352" s="85">
        <f>'E+ PSUI Customer Load'!H352+'PSUI Customer Gen'!H352</f>
        <v>1539.83</v>
      </c>
      <c r="I352" s="85">
        <f>'E+ PSUI Customer Load'!I352+'PSUI Customer Gen'!I352</f>
        <v>1615.15</v>
      </c>
      <c r="J352" s="85">
        <f>'E+ PSUI Customer Load'!J352+'PSUI Customer Gen'!J352</f>
        <v>1620.22</v>
      </c>
      <c r="K352" s="85">
        <f>'E+ PSUI Customer Load'!K352+'PSUI Customer Gen'!K352</f>
        <v>1647.24</v>
      </c>
      <c r="L352" s="85">
        <f>'E+ PSUI Customer Load'!L352+'PSUI Customer Gen'!L352</f>
        <v>1690.08</v>
      </c>
      <c r="M352" s="85">
        <f>'E+ PSUI Customer Load'!M352+'PSUI Customer Gen'!M352</f>
        <v>1740.31</v>
      </c>
      <c r="N352" s="85">
        <f>'E+ PSUI Customer Load'!N352+'PSUI Customer Gen'!N352</f>
        <v>1730.51</v>
      </c>
      <c r="O352" s="85">
        <f>'E+ PSUI Customer Load'!O352+'PSUI Customer Gen'!O352</f>
        <v>1726.13</v>
      </c>
      <c r="P352" s="85">
        <f>'E+ PSUI Customer Load'!P352+'PSUI Customer Gen'!P352</f>
        <v>1722.74</v>
      </c>
      <c r="Q352" s="85">
        <f>'E+ PSUI Customer Load'!Q352+'PSUI Customer Gen'!Q352</f>
        <v>1698.9</v>
      </c>
      <c r="R352" s="85">
        <f>'E+ PSUI Customer Load'!R352+'PSUI Customer Gen'!R352</f>
        <v>1631.25</v>
      </c>
      <c r="S352" s="85">
        <f>'E+ PSUI Customer Load'!S352+'PSUI Customer Gen'!S352</f>
        <v>1562.22</v>
      </c>
      <c r="T352" s="85">
        <f>'E+ PSUI Customer Load'!T352+'PSUI Customer Gen'!T352</f>
        <v>1496.5</v>
      </c>
      <c r="U352" s="85">
        <f>'E+ PSUI Customer Load'!U352+'PSUI Customer Gen'!U352</f>
        <v>1497.13</v>
      </c>
      <c r="V352" s="85">
        <f>'E+ PSUI Customer Load'!V352+'PSUI Customer Gen'!V352</f>
        <v>1484</v>
      </c>
      <c r="W352" s="85">
        <f>'E+ PSUI Customer Load'!W352+'PSUI Customer Gen'!W352</f>
        <v>1469.51</v>
      </c>
      <c r="X352" s="85">
        <f>'E+ PSUI Customer Load'!X352+'PSUI Customer Gen'!X352</f>
        <v>1451.59</v>
      </c>
      <c r="Y352" s="85">
        <f>'E+ PSUI Customer Load'!Y352+'PSUI Customer Gen'!Y352</f>
        <v>1422.37</v>
      </c>
      <c r="Z352" s="85">
        <f>'E+ PSUI Customer Load'!Z352+'PSUI Customer Gen'!Z352</f>
        <v>1418.8</v>
      </c>
      <c r="AA352" s="93">
        <f t="shared" si="65"/>
        <v>1740.31</v>
      </c>
      <c r="AB352" s="84">
        <f t="shared" si="66"/>
        <v>2021</v>
      </c>
      <c r="AC352" s="83">
        <f t="shared" si="67"/>
        <v>10</v>
      </c>
      <c r="AD352" s="83" t="str">
        <f t="shared" si="68"/>
        <v/>
      </c>
      <c r="AE352" s="83" t="str">
        <f t="shared" si="69"/>
        <v/>
      </c>
      <c r="AF352" s="81">
        <f t="shared" si="70"/>
        <v>1740.31</v>
      </c>
      <c r="AG352" s="82" t="str">
        <f t="shared" si="71"/>
        <v>11:00</v>
      </c>
      <c r="AH352" s="81">
        <f t="shared" si="72"/>
        <v>39445.200000000004</v>
      </c>
      <c r="AI352" s="80" t="str">
        <f t="shared" si="73"/>
        <v/>
      </c>
      <c r="AJ352" s="80" t="str">
        <f t="shared" si="74"/>
        <v/>
      </c>
      <c r="AK352" s="80" t="str">
        <f t="shared" si="75"/>
        <v/>
      </c>
      <c r="AL352" s="79" t="str">
        <f t="shared" si="76"/>
        <v/>
      </c>
      <c r="AM352" s="78" t="str">
        <f t="shared" si="77"/>
        <v/>
      </c>
    </row>
    <row r="353" spans="2:39" ht="13.5" thickBot="1">
      <c r="B353" s="86">
        <v>44485</v>
      </c>
      <c r="C353" s="85">
        <f>'E+ PSUI Customer Load'!C353+'PSUI Customer Gen'!C353</f>
        <v>1384.53</v>
      </c>
      <c r="D353" s="85">
        <f>'E+ PSUI Customer Load'!D353+'PSUI Customer Gen'!D353</f>
        <v>1371.37</v>
      </c>
      <c r="E353" s="85">
        <f>'E+ PSUI Customer Load'!E353+'PSUI Customer Gen'!E353</f>
        <v>1331.78</v>
      </c>
      <c r="F353" s="85">
        <f>'E+ PSUI Customer Load'!F353+'PSUI Customer Gen'!F353</f>
        <v>1295.3499999999999</v>
      </c>
      <c r="G353" s="85">
        <f>'E+ PSUI Customer Load'!G353+'PSUI Customer Gen'!G353</f>
        <v>1059.6600000000001</v>
      </c>
      <c r="H353" s="85">
        <f>'E+ PSUI Customer Load'!H353+'PSUI Customer Gen'!H353</f>
        <v>1061.94</v>
      </c>
      <c r="I353" s="85">
        <f>'E+ PSUI Customer Load'!I353+'PSUI Customer Gen'!I353</f>
        <v>1111.04</v>
      </c>
      <c r="J353" s="85">
        <f>'E+ PSUI Customer Load'!J353+'PSUI Customer Gen'!J353</f>
        <v>1112.51</v>
      </c>
      <c r="K353" s="85">
        <f>'E+ PSUI Customer Load'!K353+'PSUI Customer Gen'!K353</f>
        <v>1106</v>
      </c>
      <c r="L353" s="85">
        <f>'E+ PSUI Customer Load'!L353+'PSUI Customer Gen'!L353</f>
        <v>1123.71</v>
      </c>
      <c r="M353" s="85">
        <f>'E+ PSUI Customer Load'!M353+'PSUI Customer Gen'!M353</f>
        <v>1120.18</v>
      </c>
      <c r="N353" s="85">
        <f>'E+ PSUI Customer Load'!N353+'PSUI Customer Gen'!N353</f>
        <v>1113.18</v>
      </c>
      <c r="O353" s="85">
        <f>'E+ PSUI Customer Load'!O353+'PSUI Customer Gen'!O353</f>
        <v>1108.8</v>
      </c>
      <c r="P353" s="85">
        <f>'E+ PSUI Customer Load'!P353+'PSUI Customer Gen'!P353</f>
        <v>1082.0999999999999</v>
      </c>
      <c r="Q353" s="85">
        <f>'E+ PSUI Customer Load'!Q353+'PSUI Customer Gen'!Q353</f>
        <v>1077.6199999999999</v>
      </c>
      <c r="R353" s="85">
        <f>'E+ PSUI Customer Load'!R353+'PSUI Customer Gen'!R353</f>
        <v>1067.05</v>
      </c>
      <c r="S353" s="85">
        <f>'E+ PSUI Customer Load'!S353+'PSUI Customer Gen'!S353</f>
        <v>1042.02</v>
      </c>
      <c r="T353" s="85">
        <f>'E+ PSUI Customer Load'!T353+'PSUI Customer Gen'!T353</f>
        <v>1051.96</v>
      </c>
      <c r="U353" s="85">
        <f>'E+ PSUI Customer Load'!U353+'PSUI Customer Gen'!U353</f>
        <v>1065.96</v>
      </c>
      <c r="V353" s="85">
        <f>'E+ PSUI Customer Load'!V353+'PSUI Customer Gen'!V353</f>
        <v>1045.24</v>
      </c>
      <c r="W353" s="85">
        <f>'E+ PSUI Customer Load'!W353+'PSUI Customer Gen'!W353</f>
        <v>1037.02</v>
      </c>
      <c r="X353" s="85">
        <f>'E+ PSUI Customer Load'!X353+'PSUI Customer Gen'!X353</f>
        <v>1028.3399999999999</v>
      </c>
      <c r="Y353" s="85">
        <f>'E+ PSUI Customer Load'!Y353+'PSUI Customer Gen'!Y353</f>
        <v>1020.08</v>
      </c>
      <c r="Z353" s="85">
        <f>'E+ PSUI Customer Load'!Z353+'PSUI Customer Gen'!Z353</f>
        <v>1027.46</v>
      </c>
      <c r="AA353" s="93">
        <f t="shared" si="65"/>
        <v>1384.53</v>
      </c>
      <c r="AB353" s="84">
        <f t="shared" si="66"/>
        <v>2021</v>
      </c>
      <c r="AC353" s="83">
        <f t="shared" si="67"/>
        <v>10</v>
      </c>
      <c r="AD353" s="83" t="str">
        <f t="shared" si="68"/>
        <v/>
      </c>
      <c r="AE353" s="83" t="str">
        <f t="shared" si="69"/>
        <v/>
      </c>
      <c r="AF353" s="81">
        <f t="shared" si="70"/>
        <v>1384.53</v>
      </c>
      <c r="AG353" s="82" t="str">
        <f t="shared" si="71"/>
        <v>1:00</v>
      </c>
      <c r="AH353" s="81">
        <f t="shared" si="72"/>
        <v>28229.43</v>
      </c>
      <c r="AI353" s="80" t="str">
        <f t="shared" si="73"/>
        <v/>
      </c>
      <c r="AJ353" s="80" t="str">
        <f t="shared" si="74"/>
        <v/>
      </c>
      <c r="AK353" s="80" t="str">
        <f t="shared" si="75"/>
        <v/>
      </c>
      <c r="AL353" s="79" t="str">
        <f t="shared" si="76"/>
        <v/>
      </c>
      <c r="AM353" s="78" t="str">
        <f t="shared" si="77"/>
        <v/>
      </c>
    </row>
    <row r="354" spans="2:39" ht="13.5" thickBot="1">
      <c r="B354" s="86">
        <v>44486</v>
      </c>
      <c r="C354" s="85">
        <f>'E+ PSUI Customer Load'!C354+'PSUI Customer Gen'!C354</f>
        <v>1010.52</v>
      </c>
      <c r="D354" s="85">
        <f>'E+ PSUI Customer Load'!D354+'PSUI Customer Gen'!D354</f>
        <v>1006.01</v>
      </c>
      <c r="E354" s="85">
        <f>'E+ PSUI Customer Load'!E354+'PSUI Customer Gen'!E354</f>
        <v>1013.29</v>
      </c>
      <c r="F354" s="85">
        <f>'E+ PSUI Customer Load'!F354+'PSUI Customer Gen'!F354</f>
        <v>1017.55</v>
      </c>
      <c r="G354" s="85">
        <f>'E+ PSUI Customer Load'!G354+'PSUI Customer Gen'!G354</f>
        <v>1027.1500000000001</v>
      </c>
      <c r="H354" s="85">
        <f>'E+ PSUI Customer Load'!H354+'PSUI Customer Gen'!H354</f>
        <v>1051.58</v>
      </c>
      <c r="I354" s="85">
        <f>'E+ PSUI Customer Load'!I354+'PSUI Customer Gen'!I354</f>
        <v>1095.8499999999999</v>
      </c>
      <c r="J354" s="85">
        <f>'E+ PSUI Customer Load'!J354+'PSUI Customer Gen'!J354</f>
        <v>1100.51</v>
      </c>
      <c r="K354" s="85">
        <f>'E+ PSUI Customer Load'!K354+'PSUI Customer Gen'!K354</f>
        <v>1096.73</v>
      </c>
      <c r="L354" s="85">
        <f>'E+ PSUI Customer Load'!L354+'PSUI Customer Gen'!L354</f>
        <v>1108.45</v>
      </c>
      <c r="M354" s="85">
        <f>'E+ PSUI Customer Load'!M354+'PSUI Customer Gen'!M354</f>
        <v>1120.98</v>
      </c>
      <c r="N354" s="85">
        <f>'E+ PSUI Customer Load'!N354+'PSUI Customer Gen'!N354</f>
        <v>1080</v>
      </c>
      <c r="O354" s="85">
        <f>'E+ PSUI Customer Load'!O354+'PSUI Customer Gen'!O354</f>
        <v>1089.45</v>
      </c>
      <c r="P354" s="85">
        <f>'E+ PSUI Customer Load'!P354+'PSUI Customer Gen'!P354</f>
        <v>1073.6600000000001</v>
      </c>
      <c r="Q354" s="85">
        <f>'E+ PSUI Customer Load'!Q354+'PSUI Customer Gen'!Q354</f>
        <v>1069.3900000000001</v>
      </c>
      <c r="R354" s="85">
        <f>'E+ PSUI Customer Load'!R354+'PSUI Customer Gen'!R354</f>
        <v>1061.83</v>
      </c>
      <c r="S354" s="85">
        <f>'E+ PSUI Customer Load'!S354+'PSUI Customer Gen'!S354</f>
        <v>1046.29</v>
      </c>
      <c r="T354" s="85">
        <f>'E+ PSUI Customer Load'!T354+'PSUI Customer Gen'!T354</f>
        <v>1056.72</v>
      </c>
      <c r="U354" s="85">
        <f>'E+ PSUI Customer Load'!U354+'PSUI Customer Gen'!U354</f>
        <v>1068.73</v>
      </c>
      <c r="V354" s="85">
        <f>'E+ PSUI Customer Load'!V354+'PSUI Customer Gen'!V354</f>
        <v>1056.23</v>
      </c>
      <c r="W354" s="85">
        <f>'E+ PSUI Customer Load'!W354+'PSUI Customer Gen'!W354</f>
        <v>1048.5</v>
      </c>
      <c r="X354" s="85">
        <f>'E+ PSUI Customer Load'!X354+'PSUI Customer Gen'!X354</f>
        <v>1032.92</v>
      </c>
      <c r="Y354" s="85">
        <f>'E+ PSUI Customer Load'!Y354+'PSUI Customer Gen'!Y354</f>
        <v>1029.9100000000001</v>
      </c>
      <c r="Z354" s="85">
        <f>'E+ PSUI Customer Load'!Z354+'PSUI Customer Gen'!Z354</f>
        <v>1025.68</v>
      </c>
      <c r="AA354" s="93">
        <f t="shared" si="65"/>
        <v>1120.98</v>
      </c>
      <c r="AB354" s="84">
        <f t="shared" si="66"/>
        <v>2021</v>
      </c>
      <c r="AC354" s="83">
        <f t="shared" si="67"/>
        <v>10</v>
      </c>
      <c r="AD354" s="83" t="str">
        <f t="shared" si="68"/>
        <v/>
      </c>
      <c r="AE354" s="83" t="str">
        <f t="shared" si="69"/>
        <v/>
      </c>
      <c r="AF354" s="81">
        <f t="shared" si="70"/>
        <v>1120.98</v>
      </c>
      <c r="AG354" s="82" t="str">
        <f t="shared" si="71"/>
        <v>11:00</v>
      </c>
      <c r="AH354" s="81">
        <f t="shared" si="72"/>
        <v>26508.910000000003</v>
      </c>
      <c r="AI354" s="80" t="str">
        <f t="shared" si="73"/>
        <v/>
      </c>
      <c r="AJ354" s="80" t="str">
        <f t="shared" si="74"/>
        <v/>
      </c>
      <c r="AK354" s="80" t="str">
        <f t="shared" si="75"/>
        <v/>
      </c>
      <c r="AL354" s="79" t="str">
        <f t="shared" si="76"/>
        <v/>
      </c>
      <c r="AM354" s="78" t="str">
        <f t="shared" si="77"/>
        <v/>
      </c>
    </row>
    <row r="355" spans="2:39" ht="13.5" thickBot="1">
      <c r="B355" s="86">
        <v>44487</v>
      </c>
      <c r="C355" s="85">
        <f>'E+ PSUI Customer Load'!C355+'PSUI Customer Gen'!C355</f>
        <v>1021.23</v>
      </c>
      <c r="D355" s="85">
        <f>'E+ PSUI Customer Load'!D355+'PSUI Customer Gen'!D355</f>
        <v>1037.4000000000001</v>
      </c>
      <c r="E355" s="85">
        <f>'E+ PSUI Customer Load'!E355+'PSUI Customer Gen'!E355</f>
        <v>1032.6099999999999</v>
      </c>
      <c r="F355" s="85">
        <f>'E+ PSUI Customer Load'!F355+'PSUI Customer Gen'!F355</f>
        <v>1043.8</v>
      </c>
      <c r="G355" s="85">
        <f>'E+ PSUI Customer Load'!G355+'PSUI Customer Gen'!G355</f>
        <v>1058.33</v>
      </c>
      <c r="H355" s="85">
        <f>'E+ PSUI Customer Load'!H355+'PSUI Customer Gen'!H355</f>
        <v>1105.79</v>
      </c>
      <c r="I355" s="85">
        <f>'E+ PSUI Customer Load'!I355+'PSUI Customer Gen'!I355</f>
        <v>1212.0899999999999</v>
      </c>
      <c r="J355" s="85">
        <f>'E+ PSUI Customer Load'!J355+'PSUI Customer Gen'!J355</f>
        <v>1221.1500000000001</v>
      </c>
      <c r="K355" s="85">
        <f>'E+ PSUI Customer Load'!K355+'PSUI Customer Gen'!K355</f>
        <v>1248.24</v>
      </c>
      <c r="L355" s="85">
        <f>'E+ PSUI Customer Load'!L355+'PSUI Customer Gen'!L355</f>
        <v>1275.58</v>
      </c>
      <c r="M355" s="85">
        <f>'E+ PSUI Customer Load'!M355+'PSUI Customer Gen'!M355</f>
        <v>1287.6199999999999</v>
      </c>
      <c r="N355" s="85">
        <f>'E+ PSUI Customer Load'!N355+'PSUI Customer Gen'!N355</f>
        <v>1269.98</v>
      </c>
      <c r="O355" s="85">
        <f>'E+ PSUI Customer Load'!O355+'PSUI Customer Gen'!O355</f>
        <v>1265.98</v>
      </c>
      <c r="P355" s="85">
        <f>'E+ PSUI Customer Load'!P355+'PSUI Customer Gen'!P355</f>
        <v>1252.48</v>
      </c>
      <c r="Q355" s="85">
        <f>'E+ PSUI Customer Load'!Q355+'PSUI Customer Gen'!Q355</f>
        <v>1246.32</v>
      </c>
      <c r="R355" s="85">
        <f>'E+ PSUI Customer Load'!R355+'PSUI Customer Gen'!R355</f>
        <v>1201.06</v>
      </c>
      <c r="S355" s="85">
        <f>'E+ PSUI Customer Load'!S355+'PSUI Customer Gen'!S355</f>
        <v>1148.56</v>
      </c>
      <c r="T355" s="85">
        <f>'E+ PSUI Customer Load'!T355+'PSUI Customer Gen'!T355</f>
        <v>1114.1600000000001</v>
      </c>
      <c r="U355" s="85">
        <f>'E+ PSUI Customer Load'!U355+'PSUI Customer Gen'!U355</f>
        <v>1128.02</v>
      </c>
      <c r="V355" s="85">
        <f>'E+ PSUI Customer Load'!V355+'PSUI Customer Gen'!V355</f>
        <v>1103.3800000000001</v>
      </c>
      <c r="W355" s="85">
        <f>'E+ PSUI Customer Load'!W355+'PSUI Customer Gen'!W355</f>
        <v>1112.2</v>
      </c>
      <c r="X355" s="85">
        <f>'E+ PSUI Customer Load'!X355+'PSUI Customer Gen'!X355</f>
        <v>1076.92</v>
      </c>
      <c r="Y355" s="85">
        <f>'E+ PSUI Customer Load'!Y355+'PSUI Customer Gen'!Y355</f>
        <v>1046.82</v>
      </c>
      <c r="Z355" s="85">
        <f>'E+ PSUI Customer Load'!Z355+'PSUI Customer Gen'!Z355</f>
        <v>1049.96</v>
      </c>
      <c r="AA355" s="93">
        <f t="shared" si="65"/>
        <v>1287.6199999999999</v>
      </c>
      <c r="AB355" s="84">
        <f t="shared" si="66"/>
        <v>2021</v>
      </c>
      <c r="AC355" s="83">
        <f t="shared" si="67"/>
        <v>10</v>
      </c>
      <c r="AD355" s="83" t="str">
        <f t="shared" si="68"/>
        <v/>
      </c>
      <c r="AE355" s="83" t="str">
        <f t="shared" si="69"/>
        <v/>
      </c>
      <c r="AF355" s="81">
        <f t="shared" si="70"/>
        <v>1287.6199999999999</v>
      </c>
      <c r="AG355" s="82" t="str">
        <f t="shared" si="71"/>
        <v>11:00</v>
      </c>
      <c r="AH355" s="81">
        <f t="shared" si="72"/>
        <v>28847.3</v>
      </c>
      <c r="AI355" s="80" t="str">
        <f t="shared" si="73"/>
        <v/>
      </c>
      <c r="AJ355" s="80" t="str">
        <f t="shared" si="74"/>
        <v/>
      </c>
      <c r="AK355" s="80" t="str">
        <f t="shared" si="75"/>
        <v/>
      </c>
      <c r="AL355" s="79" t="str">
        <f t="shared" si="76"/>
        <v/>
      </c>
      <c r="AM355" s="78" t="str">
        <f t="shared" si="77"/>
        <v/>
      </c>
    </row>
    <row r="356" spans="2:39" ht="13.5" thickBot="1">
      <c r="B356" s="86">
        <v>44488</v>
      </c>
      <c r="C356" s="85">
        <f>'E+ PSUI Customer Load'!C356+'PSUI Customer Gen'!C356</f>
        <v>1038.45</v>
      </c>
      <c r="D356" s="85">
        <f>'E+ PSUI Customer Load'!D356+'PSUI Customer Gen'!D356</f>
        <v>1034.67</v>
      </c>
      <c r="E356" s="85">
        <f>'E+ PSUI Customer Load'!E356+'PSUI Customer Gen'!E356</f>
        <v>1044.23</v>
      </c>
      <c r="F356" s="85">
        <f>'E+ PSUI Customer Load'!F356+'PSUI Customer Gen'!F356</f>
        <v>1043.1400000000001</v>
      </c>
      <c r="G356" s="85">
        <f>'E+ PSUI Customer Load'!G356+'PSUI Customer Gen'!G356</f>
        <v>1066.45</v>
      </c>
      <c r="H356" s="85">
        <f>'E+ PSUI Customer Load'!H356+'PSUI Customer Gen'!H356</f>
        <v>1109.8499999999999</v>
      </c>
      <c r="I356" s="85">
        <f>'E+ PSUI Customer Load'!I356+'PSUI Customer Gen'!I356</f>
        <v>1210.48</v>
      </c>
      <c r="J356" s="85">
        <f>'E+ PSUI Customer Load'!J356+'PSUI Customer Gen'!J356</f>
        <v>1274.32</v>
      </c>
      <c r="K356" s="85">
        <f>'E+ PSUI Customer Load'!K356+'PSUI Customer Gen'!K356</f>
        <v>1249.05</v>
      </c>
      <c r="L356" s="85">
        <f>'E+ PSUI Customer Load'!L356+'PSUI Customer Gen'!L356</f>
        <v>1283.56</v>
      </c>
      <c r="M356" s="85">
        <f>'E+ PSUI Customer Load'!M356+'PSUI Customer Gen'!M356</f>
        <v>1668.52</v>
      </c>
      <c r="N356" s="85">
        <f>'E+ PSUI Customer Load'!N356+'PSUI Customer Gen'!N356</f>
        <v>1650.42</v>
      </c>
      <c r="O356" s="85">
        <f>'E+ PSUI Customer Load'!O356+'PSUI Customer Gen'!O356</f>
        <v>1627.36</v>
      </c>
      <c r="P356" s="85">
        <f>'E+ PSUI Customer Load'!P356+'PSUI Customer Gen'!P356</f>
        <v>1649.17</v>
      </c>
      <c r="Q356" s="85">
        <f>'E+ PSUI Customer Load'!Q356+'PSUI Customer Gen'!Q356</f>
        <v>1656.83</v>
      </c>
      <c r="R356" s="85">
        <f>'E+ PSUI Customer Load'!R356+'PSUI Customer Gen'!R356</f>
        <v>1633.17</v>
      </c>
      <c r="S356" s="85">
        <f>'E+ PSUI Customer Load'!S356+'PSUI Customer Gen'!S356</f>
        <v>1543.36</v>
      </c>
      <c r="T356" s="85">
        <f>'E+ PSUI Customer Load'!T356+'PSUI Customer Gen'!T356</f>
        <v>1464.51</v>
      </c>
      <c r="U356" s="85">
        <f>'E+ PSUI Customer Load'!U356+'PSUI Customer Gen'!U356</f>
        <v>1442.67</v>
      </c>
      <c r="V356" s="85">
        <f>'E+ PSUI Customer Load'!V356+'PSUI Customer Gen'!V356</f>
        <v>1430.07</v>
      </c>
      <c r="W356" s="85">
        <f>'E+ PSUI Customer Load'!W356+'PSUI Customer Gen'!W356</f>
        <v>1348.73</v>
      </c>
      <c r="X356" s="85">
        <f>'E+ PSUI Customer Load'!X356+'PSUI Customer Gen'!X356</f>
        <v>1231.8599999999999</v>
      </c>
      <c r="Y356" s="85">
        <f>'E+ PSUI Customer Load'!Y356+'PSUI Customer Gen'!Y356</f>
        <v>1053.29</v>
      </c>
      <c r="Z356" s="85">
        <f>'E+ PSUI Customer Load'!Z356+'PSUI Customer Gen'!Z356</f>
        <v>1041.42</v>
      </c>
      <c r="AA356" s="93">
        <f t="shared" si="65"/>
        <v>1668.52</v>
      </c>
      <c r="AB356" s="84">
        <f t="shared" si="66"/>
        <v>2021</v>
      </c>
      <c r="AC356" s="83">
        <f t="shared" si="67"/>
        <v>10</v>
      </c>
      <c r="AD356" s="83" t="str">
        <f t="shared" si="68"/>
        <v/>
      </c>
      <c r="AE356" s="83" t="str">
        <f t="shared" si="69"/>
        <v/>
      </c>
      <c r="AF356" s="81">
        <f t="shared" si="70"/>
        <v>1668.52</v>
      </c>
      <c r="AG356" s="82" t="str">
        <f t="shared" si="71"/>
        <v>11:00</v>
      </c>
      <c r="AH356" s="81">
        <f t="shared" si="72"/>
        <v>33464.1</v>
      </c>
      <c r="AI356" s="80" t="str">
        <f t="shared" si="73"/>
        <v/>
      </c>
      <c r="AJ356" s="80" t="str">
        <f t="shared" si="74"/>
        <v/>
      </c>
      <c r="AK356" s="80" t="str">
        <f t="shared" si="75"/>
        <v/>
      </c>
      <c r="AL356" s="79" t="str">
        <f t="shared" si="76"/>
        <v/>
      </c>
      <c r="AM356" s="78" t="str">
        <f t="shared" si="77"/>
        <v/>
      </c>
    </row>
    <row r="357" spans="2:39" ht="13.5" thickBot="1">
      <c r="B357" s="86">
        <v>44489</v>
      </c>
      <c r="C357" s="85">
        <f>'E+ PSUI Customer Load'!C357+'PSUI Customer Gen'!C357</f>
        <v>1028.51</v>
      </c>
      <c r="D357" s="85">
        <f>'E+ PSUI Customer Load'!D357+'PSUI Customer Gen'!D357</f>
        <v>1026.5899999999999</v>
      </c>
      <c r="E357" s="85">
        <f>'E+ PSUI Customer Load'!E357+'PSUI Customer Gen'!E357</f>
        <v>1033.44</v>
      </c>
      <c r="F357" s="85">
        <f>'E+ PSUI Customer Load'!F357+'PSUI Customer Gen'!F357</f>
        <v>1040.8</v>
      </c>
      <c r="G357" s="85">
        <f>'E+ PSUI Customer Load'!G357+'PSUI Customer Gen'!G357</f>
        <v>1055.18</v>
      </c>
      <c r="H357" s="85">
        <f>'E+ PSUI Customer Load'!H357+'PSUI Customer Gen'!H357</f>
        <v>1100.71</v>
      </c>
      <c r="I357" s="85">
        <f>'E+ PSUI Customer Load'!I357+'PSUI Customer Gen'!I357</f>
        <v>1206.31</v>
      </c>
      <c r="J357" s="85">
        <f>'E+ PSUI Customer Load'!J357+'PSUI Customer Gen'!J357</f>
        <v>1232.1400000000001</v>
      </c>
      <c r="K357" s="85">
        <f>'E+ PSUI Customer Load'!K357+'PSUI Customer Gen'!K357</f>
        <v>1262.56</v>
      </c>
      <c r="L357" s="85">
        <f>'E+ PSUI Customer Load'!L357+'PSUI Customer Gen'!L357</f>
        <v>1432.24</v>
      </c>
      <c r="M357" s="85">
        <f>'E+ PSUI Customer Load'!M357+'PSUI Customer Gen'!M357</f>
        <v>1431.05</v>
      </c>
      <c r="N357" s="85">
        <f>'E+ PSUI Customer Load'!N357+'PSUI Customer Gen'!N357</f>
        <v>1493.73</v>
      </c>
      <c r="O357" s="85">
        <f>'E+ PSUI Customer Load'!O357+'PSUI Customer Gen'!O357</f>
        <v>1630.44</v>
      </c>
      <c r="P357" s="85">
        <f>'E+ PSUI Customer Load'!P357+'PSUI Customer Gen'!P357</f>
        <v>1600.41</v>
      </c>
      <c r="Q357" s="85">
        <f>'E+ PSUI Customer Load'!Q357+'PSUI Customer Gen'!Q357</f>
        <v>1590.44</v>
      </c>
      <c r="R357" s="85">
        <f>'E+ PSUI Customer Load'!R357+'PSUI Customer Gen'!R357</f>
        <v>1569.82</v>
      </c>
      <c r="S357" s="85">
        <f>'E+ PSUI Customer Load'!S357+'PSUI Customer Gen'!S357</f>
        <v>1501.33</v>
      </c>
      <c r="T357" s="85">
        <f>'E+ PSUI Customer Load'!T357+'PSUI Customer Gen'!T357</f>
        <v>1419.32</v>
      </c>
      <c r="U357" s="85">
        <f>'E+ PSUI Customer Load'!U357+'PSUI Customer Gen'!U357</f>
        <v>1433.85</v>
      </c>
      <c r="V357" s="85">
        <f>'E+ PSUI Customer Load'!V357+'PSUI Customer Gen'!V357</f>
        <v>1370.5</v>
      </c>
      <c r="W357" s="85">
        <f>'E+ PSUI Customer Load'!W357+'PSUI Customer Gen'!W357</f>
        <v>1351.63</v>
      </c>
      <c r="X357" s="85">
        <f>'E+ PSUI Customer Load'!X357+'PSUI Customer Gen'!X357</f>
        <v>1332.7</v>
      </c>
      <c r="Y357" s="85">
        <f>'E+ PSUI Customer Load'!Y357+'PSUI Customer Gen'!Y357</f>
        <v>1305.1199999999999</v>
      </c>
      <c r="Z357" s="85">
        <f>'E+ PSUI Customer Load'!Z357+'PSUI Customer Gen'!Z357</f>
        <v>1200.01</v>
      </c>
      <c r="AA357" s="93">
        <f t="shared" si="65"/>
        <v>1630.44</v>
      </c>
      <c r="AB357" s="84">
        <f t="shared" si="66"/>
        <v>2021</v>
      </c>
      <c r="AC357" s="83">
        <f t="shared" si="67"/>
        <v>10</v>
      </c>
      <c r="AD357" s="83" t="str">
        <f t="shared" si="68"/>
        <v/>
      </c>
      <c r="AE357" s="83" t="str">
        <f t="shared" si="69"/>
        <v/>
      </c>
      <c r="AF357" s="81">
        <f t="shared" si="70"/>
        <v>1630.44</v>
      </c>
      <c r="AG357" s="82" t="str">
        <f t="shared" si="71"/>
        <v>13:00</v>
      </c>
      <c r="AH357" s="81">
        <f t="shared" si="72"/>
        <v>33279.269999999997</v>
      </c>
      <c r="AI357" s="80" t="str">
        <f t="shared" si="73"/>
        <v/>
      </c>
      <c r="AJ357" s="80" t="str">
        <f t="shared" si="74"/>
        <v/>
      </c>
      <c r="AK357" s="80" t="str">
        <f t="shared" si="75"/>
        <v/>
      </c>
      <c r="AL357" s="79" t="str">
        <f t="shared" si="76"/>
        <v/>
      </c>
      <c r="AM357" s="78" t="str">
        <f t="shared" si="77"/>
        <v/>
      </c>
    </row>
    <row r="358" spans="2:39" ht="13.5" thickBot="1">
      <c r="B358" s="86">
        <v>44490</v>
      </c>
      <c r="C358" s="85">
        <f>'E+ PSUI Customer Load'!C358+'PSUI Customer Gen'!C358</f>
        <v>1155.46</v>
      </c>
      <c r="D358" s="85">
        <f>'E+ PSUI Customer Load'!D358+'PSUI Customer Gen'!D358</f>
        <v>997.26</v>
      </c>
      <c r="E358" s="85">
        <f>'E+ PSUI Customer Load'!E358+'PSUI Customer Gen'!E358</f>
        <v>1007.82</v>
      </c>
      <c r="F358" s="85">
        <f>'E+ PSUI Customer Load'!F358+'PSUI Customer Gen'!F358</f>
        <v>1015.53</v>
      </c>
      <c r="G358" s="85">
        <f>'E+ PSUI Customer Load'!G358+'PSUI Customer Gen'!G358</f>
        <v>1039.92</v>
      </c>
      <c r="H358" s="85">
        <f>'E+ PSUI Customer Load'!H358+'PSUI Customer Gen'!H358</f>
        <v>1301.97</v>
      </c>
      <c r="I358" s="85">
        <f>'E+ PSUI Customer Load'!I358+'PSUI Customer Gen'!I358</f>
        <v>1409.48</v>
      </c>
      <c r="J358" s="85">
        <f>'E+ PSUI Customer Load'!J358+'PSUI Customer Gen'!J358</f>
        <v>1428.1</v>
      </c>
      <c r="K358" s="85">
        <f>'E+ PSUI Customer Load'!K358+'PSUI Customer Gen'!K358</f>
        <v>1449.11</v>
      </c>
      <c r="L358" s="85">
        <f>'E+ PSUI Customer Load'!L358+'PSUI Customer Gen'!L358</f>
        <v>1489.25</v>
      </c>
      <c r="M358" s="85">
        <f>'E+ PSUI Customer Load'!M358+'PSUI Customer Gen'!M358</f>
        <v>1507.45</v>
      </c>
      <c r="N358" s="85">
        <f>'E+ PSUI Customer Load'!N358+'PSUI Customer Gen'!N358</f>
        <v>1478.75</v>
      </c>
      <c r="O358" s="85">
        <f>'E+ PSUI Customer Load'!O358+'PSUI Customer Gen'!O358</f>
        <v>1446.31</v>
      </c>
      <c r="P358" s="85">
        <f>'E+ PSUI Customer Load'!P358+'PSUI Customer Gen'!P358</f>
        <v>1616.3</v>
      </c>
      <c r="Q358" s="85">
        <f>'E+ PSUI Customer Load'!Q358+'PSUI Customer Gen'!Q358</f>
        <v>1664.01</v>
      </c>
      <c r="R358" s="85">
        <f>'E+ PSUI Customer Load'!R358+'PSUI Customer Gen'!R358</f>
        <v>1621.1</v>
      </c>
      <c r="S358" s="85">
        <f>'E+ PSUI Customer Load'!S358+'PSUI Customer Gen'!S358</f>
        <v>1548.12</v>
      </c>
      <c r="T358" s="85">
        <f>'E+ PSUI Customer Load'!T358+'PSUI Customer Gen'!T358</f>
        <v>1529.82</v>
      </c>
      <c r="U358" s="85">
        <f>'E+ PSUI Customer Load'!U358+'PSUI Customer Gen'!U358</f>
        <v>1307.08</v>
      </c>
      <c r="V358" s="85">
        <f>'E+ PSUI Customer Load'!V358+'PSUI Customer Gen'!V358</f>
        <v>1106.5999999999999</v>
      </c>
      <c r="W358" s="85">
        <f>'E+ PSUI Customer Load'!W358+'PSUI Customer Gen'!W358</f>
        <v>1089.97</v>
      </c>
      <c r="X358" s="85">
        <f>'E+ PSUI Customer Load'!X358+'PSUI Customer Gen'!X358</f>
        <v>1064.24</v>
      </c>
      <c r="Y358" s="85">
        <f>'E+ PSUI Customer Load'!Y358+'PSUI Customer Gen'!Y358</f>
        <v>1020.22</v>
      </c>
      <c r="Z358" s="85">
        <f>'E+ PSUI Customer Load'!Z358+'PSUI Customer Gen'!Z358</f>
        <v>1012.45</v>
      </c>
      <c r="AA358" s="93">
        <f t="shared" si="65"/>
        <v>1664.01</v>
      </c>
      <c r="AB358" s="84">
        <f t="shared" si="66"/>
        <v>2021</v>
      </c>
      <c r="AC358" s="83">
        <f t="shared" si="67"/>
        <v>10</v>
      </c>
      <c r="AD358" s="83" t="str">
        <f t="shared" si="68"/>
        <v/>
      </c>
      <c r="AE358" s="83" t="str">
        <f t="shared" si="69"/>
        <v/>
      </c>
      <c r="AF358" s="81">
        <f t="shared" si="70"/>
        <v>1664.01</v>
      </c>
      <c r="AG358" s="82" t="str">
        <f t="shared" si="71"/>
        <v>15:00</v>
      </c>
      <c r="AH358" s="81">
        <f t="shared" si="72"/>
        <v>32970.33</v>
      </c>
      <c r="AI358" s="80" t="str">
        <f t="shared" si="73"/>
        <v/>
      </c>
      <c r="AJ358" s="80" t="str">
        <f t="shared" si="74"/>
        <v/>
      </c>
      <c r="AK358" s="80" t="str">
        <f t="shared" si="75"/>
        <v/>
      </c>
      <c r="AL358" s="79" t="str">
        <f t="shared" si="76"/>
        <v/>
      </c>
      <c r="AM358" s="78" t="str">
        <f t="shared" si="77"/>
        <v/>
      </c>
    </row>
    <row r="359" spans="2:39" ht="13.5" thickBot="1">
      <c r="B359" s="86">
        <v>44491</v>
      </c>
      <c r="C359" s="85">
        <f>'E+ PSUI Customer Load'!C359+'PSUI Customer Gen'!C359</f>
        <v>1004.96</v>
      </c>
      <c r="D359" s="85">
        <f>'E+ PSUI Customer Load'!D359+'PSUI Customer Gen'!D359</f>
        <v>993.72</v>
      </c>
      <c r="E359" s="85">
        <f>'E+ PSUI Customer Load'!E359+'PSUI Customer Gen'!E359</f>
        <v>1012.69</v>
      </c>
      <c r="F359" s="85">
        <f>'E+ PSUI Customer Load'!F359+'PSUI Customer Gen'!F359</f>
        <v>1017.42</v>
      </c>
      <c r="G359" s="85">
        <f>'E+ PSUI Customer Load'!G359+'PSUI Customer Gen'!G359</f>
        <v>1046.8499999999999</v>
      </c>
      <c r="H359" s="85">
        <f>'E+ PSUI Customer Load'!H359+'PSUI Customer Gen'!H359</f>
        <v>1095.22</v>
      </c>
      <c r="I359" s="85">
        <f>'E+ PSUI Customer Load'!I359+'PSUI Customer Gen'!I359</f>
        <v>1209.81</v>
      </c>
      <c r="J359" s="85">
        <f>'E+ PSUI Customer Load'!J359+'PSUI Customer Gen'!J359</f>
        <v>1233.82</v>
      </c>
      <c r="K359" s="85">
        <f>'E+ PSUI Customer Load'!K359+'PSUI Customer Gen'!K359</f>
        <v>1242.05</v>
      </c>
      <c r="L359" s="85">
        <f>'E+ PSUI Customer Load'!L359+'PSUI Customer Gen'!L359</f>
        <v>1256.71</v>
      </c>
      <c r="M359" s="85">
        <f>'E+ PSUI Customer Load'!M359+'PSUI Customer Gen'!M359</f>
        <v>1269.17</v>
      </c>
      <c r="N359" s="85">
        <f>'E+ PSUI Customer Load'!N359+'PSUI Customer Gen'!N359</f>
        <v>1248.98</v>
      </c>
      <c r="O359" s="85">
        <f>'E+ PSUI Customer Load'!O359+'PSUI Customer Gen'!O359</f>
        <v>1231.0899999999999</v>
      </c>
      <c r="P359" s="85">
        <f>'E+ PSUI Customer Load'!P359+'PSUI Customer Gen'!P359</f>
        <v>1224.3699999999999</v>
      </c>
      <c r="Q359" s="85">
        <f>'E+ PSUI Customer Load'!Q359+'PSUI Customer Gen'!Q359</f>
        <v>1227.3499999999999</v>
      </c>
      <c r="R359" s="85">
        <f>'E+ PSUI Customer Load'!R359+'PSUI Customer Gen'!R359</f>
        <v>1207.29</v>
      </c>
      <c r="S359" s="85">
        <f>'E+ PSUI Customer Load'!S359+'PSUI Customer Gen'!S359</f>
        <v>1148.18</v>
      </c>
      <c r="T359" s="85">
        <f>'E+ PSUI Customer Load'!T359+'PSUI Customer Gen'!T359</f>
        <v>1115.5899999999999</v>
      </c>
      <c r="U359" s="85">
        <f>'E+ PSUI Customer Load'!U359+'PSUI Customer Gen'!U359</f>
        <v>1141.77</v>
      </c>
      <c r="V359" s="85">
        <f>'E+ PSUI Customer Load'!V359+'PSUI Customer Gen'!V359</f>
        <v>1114.6099999999999</v>
      </c>
      <c r="W359" s="85">
        <f>'E+ PSUI Customer Load'!W359+'PSUI Customer Gen'!W359</f>
        <v>1102.33</v>
      </c>
      <c r="X359" s="85">
        <f>'E+ PSUI Customer Load'!X359+'PSUI Customer Gen'!X359</f>
        <v>1071.8399999999999</v>
      </c>
      <c r="Y359" s="85">
        <f>'E+ PSUI Customer Load'!Y359+'PSUI Customer Gen'!Y359</f>
        <v>1045.7</v>
      </c>
      <c r="Z359" s="85">
        <f>'E+ PSUI Customer Load'!Z359+'PSUI Customer Gen'!Z359</f>
        <v>1038.42</v>
      </c>
      <c r="AA359" s="93">
        <f t="shared" si="65"/>
        <v>1269.17</v>
      </c>
      <c r="AB359" s="84">
        <f t="shared" si="66"/>
        <v>2021</v>
      </c>
      <c r="AC359" s="83">
        <f t="shared" si="67"/>
        <v>10</v>
      </c>
      <c r="AD359" s="83" t="str">
        <f t="shared" si="68"/>
        <v/>
      </c>
      <c r="AE359" s="83" t="str">
        <f t="shared" si="69"/>
        <v/>
      </c>
      <c r="AF359" s="81">
        <f t="shared" si="70"/>
        <v>1269.17</v>
      </c>
      <c r="AG359" s="82" t="str">
        <f t="shared" si="71"/>
        <v>11:00</v>
      </c>
      <c r="AH359" s="81">
        <f t="shared" si="72"/>
        <v>28569.11</v>
      </c>
      <c r="AI359" s="80" t="str">
        <f t="shared" si="73"/>
        <v/>
      </c>
      <c r="AJ359" s="80" t="str">
        <f t="shared" si="74"/>
        <v/>
      </c>
      <c r="AK359" s="80" t="str">
        <f t="shared" si="75"/>
        <v/>
      </c>
      <c r="AL359" s="79" t="str">
        <f t="shared" si="76"/>
        <v/>
      </c>
      <c r="AM359" s="78" t="str">
        <f t="shared" si="77"/>
        <v/>
      </c>
    </row>
    <row r="360" spans="2:39" ht="13.5" thickBot="1">
      <c r="B360" s="86">
        <v>44492</v>
      </c>
      <c r="C360" s="85">
        <f>'E+ PSUI Customer Load'!C360+'PSUI Customer Gen'!C360</f>
        <v>1024.3399999999999</v>
      </c>
      <c r="D360" s="85">
        <f>'E+ PSUI Customer Load'!D360+'PSUI Customer Gen'!D360</f>
        <v>1038.42</v>
      </c>
      <c r="E360" s="85">
        <f>'E+ PSUI Customer Load'!E360+'PSUI Customer Gen'!E360</f>
        <v>1021.79</v>
      </c>
      <c r="F360" s="85">
        <f>'E+ PSUI Customer Load'!F360+'PSUI Customer Gen'!F360</f>
        <v>1024.28</v>
      </c>
      <c r="G360" s="85">
        <f>'E+ PSUI Customer Load'!G360+'PSUI Customer Gen'!G360</f>
        <v>1039.78</v>
      </c>
      <c r="H360" s="85">
        <f>'E+ PSUI Customer Load'!H360+'PSUI Customer Gen'!H360</f>
        <v>1050.81</v>
      </c>
      <c r="I360" s="85">
        <f>'E+ PSUI Customer Load'!I360+'PSUI Customer Gen'!I360</f>
        <v>1121.05</v>
      </c>
      <c r="J360" s="85">
        <f>'E+ PSUI Customer Load'!J360+'PSUI Customer Gen'!J360</f>
        <v>1105.3399999999999</v>
      </c>
      <c r="K360" s="85">
        <f>'E+ PSUI Customer Load'!K360+'PSUI Customer Gen'!K360</f>
        <v>1112.58</v>
      </c>
      <c r="L360" s="85">
        <f>'E+ PSUI Customer Load'!L360+'PSUI Customer Gen'!L360</f>
        <v>1110.27</v>
      </c>
      <c r="M360" s="85">
        <f>'E+ PSUI Customer Load'!M360+'PSUI Customer Gen'!M360</f>
        <v>1133.1300000000001</v>
      </c>
      <c r="N360" s="85">
        <f>'E+ PSUI Customer Load'!N360+'PSUI Customer Gen'!N360</f>
        <v>1095.8900000000001</v>
      </c>
      <c r="O360" s="85">
        <f>'E+ PSUI Customer Load'!O360+'PSUI Customer Gen'!O360</f>
        <v>1088.74</v>
      </c>
      <c r="P360" s="85">
        <f>'E+ PSUI Customer Load'!P360+'PSUI Customer Gen'!P360</f>
        <v>1080.07</v>
      </c>
      <c r="Q360" s="85">
        <f>'E+ PSUI Customer Load'!Q360+'PSUI Customer Gen'!Q360</f>
        <v>1077.02</v>
      </c>
      <c r="R360" s="85">
        <f>'E+ PSUI Customer Load'!R360+'PSUI Customer Gen'!R360</f>
        <v>1073.49</v>
      </c>
      <c r="S360" s="85">
        <f>'E+ PSUI Customer Load'!S360+'PSUI Customer Gen'!S360</f>
        <v>1047.24</v>
      </c>
      <c r="T360" s="85">
        <f>'E+ PSUI Customer Load'!T360+'PSUI Customer Gen'!T360</f>
        <v>1055.71</v>
      </c>
      <c r="U360" s="85">
        <f>'E+ PSUI Customer Load'!U360+'PSUI Customer Gen'!U360</f>
        <v>1074.19</v>
      </c>
      <c r="V360" s="85">
        <f>'E+ PSUI Customer Load'!V360+'PSUI Customer Gen'!V360</f>
        <v>1047.4100000000001</v>
      </c>
      <c r="W360" s="85">
        <f>'E+ PSUI Customer Load'!W360+'PSUI Customer Gen'!W360</f>
        <v>1058.72</v>
      </c>
      <c r="X360" s="85">
        <f>'E+ PSUI Customer Load'!X360+'PSUI Customer Gen'!X360</f>
        <v>1035.72</v>
      </c>
      <c r="Y360" s="85">
        <f>'E+ PSUI Customer Load'!Y360+'PSUI Customer Gen'!Y360</f>
        <v>1030.19</v>
      </c>
      <c r="Z360" s="85">
        <f>'E+ PSUI Customer Load'!Z360+'PSUI Customer Gen'!Z360</f>
        <v>1027.74</v>
      </c>
      <c r="AA360" s="93">
        <f t="shared" si="65"/>
        <v>1133.1300000000001</v>
      </c>
      <c r="AB360" s="84">
        <f t="shared" si="66"/>
        <v>2021</v>
      </c>
      <c r="AC360" s="83">
        <f t="shared" si="67"/>
        <v>10</v>
      </c>
      <c r="AD360" s="83" t="str">
        <f t="shared" si="68"/>
        <v/>
      </c>
      <c r="AE360" s="83" t="str">
        <f t="shared" si="69"/>
        <v/>
      </c>
      <c r="AF360" s="81">
        <f t="shared" si="70"/>
        <v>1133.1300000000001</v>
      </c>
      <c r="AG360" s="82" t="str">
        <f t="shared" si="71"/>
        <v>11:00</v>
      </c>
      <c r="AH360" s="81">
        <f t="shared" si="72"/>
        <v>26707.050000000003</v>
      </c>
      <c r="AI360" s="80" t="str">
        <f t="shared" si="73"/>
        <v/>
      </c>
      <c r="AJ360" s="80" t="str">
        <f t="shared" si="74"/>
        <v/>
      </c>
      <c r="AK360" s="80" t="str">
        <f t="shared" si="75"/>
        <v/>
      </c>
      <c r="AL360" s="79" t="str">
        <f t="shared" si="76"/>
        <v/>
      </c>
      <c r="AM360" s="78" t="str">
        <f t="shared" si="77"/>
        <v/>
      </c>
    </row>
    <row r="361" spans="2:39" ht="13.5" thickBot="1">
      <c r="B361" s="86">
        <v>44493</v>
      </c>
      <c r="C361" s="85">
        <f>'E+ PSUI Customer Load'!C361+'PSUI Customer Gen'!C361</f>
        <v>1033.94</v>
      </c>
      <c r="D361" s="85">
        <f>'E+ PSUI Customer Load'!D361+'PSUI Customer Gen'!D361</f>
        <v>1033.1600000000001</v>
      </c>
      <c r="E361" s="85">
        <f>'E+ PSUI Customer Load'!E361+'PSUI Customer Gen'!E361</f>
        <v>1019.45</v>
      </c>
      <c r="F361" s="85">
        <f>'E+ PSUI Customer Load'!F361+'PSUI Customer Gen'!F361</f>
        <v>1042.0899999999999</v>
      </c>
      <c r="G361" s="85">
        <f>'E+ PSUI Customer Load'!G361+'PSUI Customer Gen'!G361</f>
        <v>1045.45</v>
      </c>
      <c r="H361" s="85">
        <f>'E+ PSUI Customer Load'!H361+'PSUI Customer Gen'!H361</f>
        <v>1063.02</v>
      </c>
      <c r="I361" s="85">
        <f>'E+ PSUI Customer Load'!I361+'PSUI Customer Gen'!I361</f>
        <v>1145.2</v>
      </c>
      <c r="J361" s="85">
        <f>'E+ PSUI Customer Load'!J361+'PSUI Customer Gen'!J361</f>
        <v>1145.17</v>
      </c>
      <c r="K361" s="85">
        <f>'E+ PSUI Customer Load'!K361+'PSUI Customer Gen'!K361</f>
        <v>1075.6199999999999</v>
      </c>
      <c r="L361" s="85">
        <f>'E+ PSUI Customer Load'!L361+'PSUI Customer Gen'!L361</f>
        <v>1112.68</v>
      </c>
      <c r="M361" s="85">
        <f>'E+ PSUI Customer Load'!M361+'PSUI Customer Gen'!M361</f>
        <v>1128.47</v>
      </c>
      <c r="N361" s="85">
        <f>'E+ PSUI Customer Load'!N361+'PSUI Customer Gen'!N361</f>
        <v>1081.32</v>
      </c>
      <c r="O361" s="85">
        <f>'E+ PSUI Customer Load'!O361+'PSUI Customer Gen'!O361</f>
        <v>1076.95</v>
      </c>
      <c r="P361" s="85">
        <f>'E+ PSUI Customer Load'!P361+'PSUI Customer Gen'!P361</f>
        <v>1058.44</v>
      </c>
      <c r="Q361" s="85">
        <f>'E+ PSUI Customer Load'!Q361+'PSUI Customer Gen'!Q361</f>
        <v>1071.9100000000001</v>
      </c>
      <c r="R361" s="85">
        <f>'E+ PSUI Customer Load'!R361+'PSUI Customer Gen'!R361</f>
        <v>1070.06</v>
      </c>
      <c r="S361" s="85">
        <f>'E+ PSUI Customer Load'!S361+'PSUI Customer Gen'!S361</f>
        <v>1032.4000000000001</v>
      </c>
      <c r="T361" s="85">
        <f>'E+ PSUI Customer Load'!T361+'PSUI Customer Gen'!T361</f>
        <v>1053.1199999999999</v>
      </c>
      <c r="U361" s="85">
        <f>'E+ PSUI Customer Load'!U361+'PSUI Customer Gen'!U361</f>
        <v>1061.3800000000001</v>
      </c>
      <c r="V361" s="85">
        <f>'E+ PSUI Customer Load'!V361+'PSUI Customer Gen'!V361</f>
        <v>1040.0999999999999</v>
      </c>
      <c r="W361" s="85">
        <f>'E+ PSUI Customer Load'!W361+'PSUI Customer Gen'!W361</f>
        <v>1039.19</v>
      </c>
      <c r="X361" s="85">
        <f>'E+ PSUI Customer Load'!X361+'PSUI Customer Gen'!X361</f>
        <v>1022.28</v>
      </c>
      <c r="Y361" s="85">
        <f>'E+ PSUI Customer Load'!Y361+'PSUI Customer Gen'!Y361</f>
        <v>1015.18</v>
      </c>
      <c r="Z361" s="85">
        <f>'E+ PSUI Customer Load'!Z361+'PSUI Customer Gen'!Z361</f>
        <v>1017.21</v>
      </c>
      <c r="AA361" s="93">
        <f t="shared" si="65"/>
        <v>1145.2</v>
      </c>
      <c r="AB361" s="84">
        <f t="shared" si="66"/>
        <v>2021</v>
      </c>
      <c r="AC361" s="83">
        <f t="shared" si="67"/>
        <v>10</v>
      </c>
      <c r="AD361" s="83" t="str">
        <f t="shared" si="68"/>
        <v/>
      </c>
      <c r="AE361" s="83" t="str">
        <f t="shared" si="69"/>
        <v/>
      </c>
      <c r="AF361" s="81">
        <f t="shared" si="70"/>
        <v>1145.2</v>
      </c>
      <c r="AG361" s="82" t="str">
        <f t="shared" si="71"/>
        <v>7:00</v>
      </c>
      <c r="AH361" s="81">
        <f t="shared" si="72"/>
        <v>26628.989999999998</v>
      </c>
      <c r="AI361" s="80" t="str">
        <f t="shared" si="73"/>
        <v/>
      </c>
      <c r="AJ361" s="80" t="str">
        <f t="shared" si="74"/>
        <v/>
      </c>
      <c r="AK361" s="80" t="str">
        <f t="shared" si="75"/>
        <v/>
      </c>
      <c r="AL361" s="79" t="str">
        <f t="shared" si="76"/>
        <v/>
      </c>
      <c r="AM361" s="78" t="str">
        <f t="shared" si="77"/>
        <v/>
      </c>
    </row>
    <row r="362" spans="2:39" ht="13.5" thickBot="1">
      <c r="B362" s="86">
        <v>44494</v>
      </c>
      <c r="C362" s="85">
        <f>'E+ PSUI Customer Load'!C362+'PSUI Customer Gen'!C362</f>
        <v>1013.99</v>
      </c>
      <c r="D362" s="85">
        <f>'E+ PSUI Customer Load'!D362+'PSUI Customer Gen'!D362</f>
        <v>1026.06</v>
      </c>
      <c r="E362" s="85">
        <f>'E+ PSUI Customer Load'!E362+'PSUI Customer Gen'!E362</f>
        <v>1017.62</v>
      </c>
      <c r="F362" s="85">
        <f>'E+ PSUI Customer Load'!F362+'PSUI Customer Gen'!F362</f>
        <v>1031.03</v>
      </c>
      <c r="G362" s="85">
        <f>'E+ PSUI Customer Load'!G362+'PSUI Customer Gen'!G362</f>
        <v>1043.9100000000001</v>
      </c>
      <c r="H362" s="85">
        <f>'E+ PSUI Customer Load'!H362+'PSUI Customer Gen'!H362</f>
        <v>1100.68</v>
      </c>
      <c r="I362" s="85">
        <f>'E+ PSUI Customer Load'!I362+'PSUI Customer Gen'!I362</f>
        <v>1220.6600000000001</v>
      </c>
      <c r="J362" s="85">
        <f>'E+ PSUI Customer Load'!J362+'PSUI Customer Gen'!J362</f>
        <v>1243.76</v>
      </c>
      <c r="K362" s="85">
        <f>'E+ PSUI Customer Load'!K362+'PSUI Customer Gen'!K362</f>
        <v>1248.6600000000001</v>
      </c>
      <c r="L362" s="85">
        <f>'E+ PSUI Customer Load'!L362+'PSUI Customer Gen'!L362</f>
        <v>1275.75</v>
      </c>
      <c r="M362" s="85">
        <f>'E+ PSUI Customer Load'!M362+'PSUI Customer Gen'!M362</f>
        <v>1285.1300000000001</v>
      </c>
      <c r="N362" s="85">
        <f>'E+ PSUI Customer Load'!N362+'PSUI Customer Gen'!N362</f>
        <v>1286.57</v>
      </c>
      <c r="O362" s="85">
        <f>'E+ PSUI Customer Load'!O362+'PSUI Customer Gen'!O362</f>
        <v>1291.3900000000001</v>
      </c>
      <c r="P362" s="85">
        <f>'E+ PSUI Customer Load'!P362+'PSUI Customer Gen'!P362</f>
        <v>1278.97</v>
      </c>
      <c r="Q362" s="85">
        <f>'E+ PSUI Customer Load'!Q362+'PSUI Customer Gen'!Q362</f>
        <v>1276.03</v>
      </c>
      <c r="R362" s="85">
        <f>'E+ PSUI Customer Load'!R362+'PSUI Customer Gen'!R362</f>
        <v>1235.46</v>
      </c>
      <c r="S362" s="85">
        <f>'E+ PSUI Customer Load'!S362+'PSUI Customer Gen'!S362</f>
        <v>1170.68</v>
      </c>
      <c r="T362" s="85">
        <f>'E+ PSUI Customer Load'!T362+'PSUI Customer Gen'!T362</f>
        <v>1140.6500000000001</v>
      </c>
      <c r="U362" s="85">
        <f>'E+ PSUI Customer Load'!U362+'PSUI Customer Gen'!U362</f>
        <v>1161.76</v>
      </c>
      <c r="V362" s="85">
        <f>'E+ PSUI Customer Load'!V362+'PSUI Customer Gen'!V362</f>
        <v>1122.56</v>
      </c>
      <c r="W362" s="85">
        <f>'E+ PSUI Customer Load'!W362+'PSUI Customer Gen'!W362</f>
        <v>1134.28</v>
      </c>
      <c r="X362" s="85">
        <f>'E+ PSUI Customer Load'!X362+'PSUI Customer Gen'!X362</f>
        <v>1105.4100000000001</v>
      </c>
      <c r="Y362" s="85">
        <f>'E+ PSUI Customer Load'!Y362+'PSUI Customer Gen'!Y362</f>
        <v>1062.43</v>
      </c>
      <c r="Z362" s="85">
        <f>'E+ PSUI Customer Load'!Z362+'PSUI Customer Gen'!Z362</f>
        <v>1063.8599999999999</v>
      </c>
      <c r="AA362" s="93">
        <f t="shared" si="65"/>
        <v>1291.3900000000001</v>
      </c>
      <c r="AB362" s="84">
        <f t="shared" si="66"/>
        <v>2021</v>
      </c>
      <c r="AC362" s="83">
        <f t="shared" si="67"/>
        <v>10</v>
      </c>
      <c r="AD362" s="83" t="str">
        <f t="shared" si="68"/>
        <v/>
      </c>
      <c r="AE362" s="83" t="str">
        <f t="shared" si="69"/>
        <v/>
      </c>
      <c r="AF362" s="81">
        <f t="shared" si="70"/>
        <v>1291.3900000000001</v>
      </c>
      <c r="AG362" s="82" t="str">
        <f t="shared" si="71"/>
        <v>13:00</v>
      </c>
      <c r="AH362" s="81">
        <f t="shared" si="72"/>
        <v>29128.69</v>
      </c>
      <c r="AI362" s="80" t="str">
        <f t="shared" si="73"/>
        <v/>
      </c>
      <c r="AJ362" s="80" t="str">
        <f t="shared" si="74"/>
        <v/>
      </c>
      <c r="AK362" s="80" t="str">
        <f t="shared" si="75"/>
        <v/>
      </c>
      <c r="AL362" s="79" t="str">
        <f t="shared" si="76"/>
        <v/>
      </c>
      <c r="AM362" s="78" t="str">
        <f t="shared" si="77"/>
        <v/>
      </c>
    </row>
    <row r="363" spans="2:39" ht="13.5" thickBot="1">
      <c r="B363" s="86">
        <v>44495</v>
      </c>
      <c r="C363" s="85">
        <f>'E+ PSUI Customer Load'!C363+'PSUI Customer Gen'!C363</f>
        <v>1062.25</v>
      </c>
      <c r="D363" s="85">
        <f>'E+ PSUI Customer Load'!D363+'PSUI Customer Gen'!D363</f>
        <v>1046.68</v>
      </c>
      <c r="E363" s="85">
        <f>'E+ PSUI Customer Load'!E363+'PSUI Customer Gen'!E363</f>
        <v>1076.25</v>
      </c>
      <c r="F363" s="85">
        <f>'E+ PSUI Customer Load'!F363+'PSUI Customer Gen'!F363</f>
        <v>1070.97</v>
      </c>
      <c r="G363" s="85">
        <f>'E+ PSUI Customer Load'!G363+'PSUI Customer Gen'!G363</f>
        <v>1084.2</v>
      </c>
      <c r="H363" s="85">
        <f>'E+ PSUI Customer Load'!H363+'PSUI Customer Gen'!H363</f>
        <v>877.8</v>
      </c>
      <c r="I363" s="85">
        <f>'E+ PSUI Customer Load'!I363+'PSUI Customer Gen'!I363</f>
        <v>1220.77</v>
      </c>
      <c r="J363" s="85">
        <f>'E+ PSUI Customer Load'!J363+'PSUI Customer Gen'!J363</f>
        <v>1271.69</v>
      </c>
      <c r="K363" s="85">
        <f>'E+ PSUI Customer Load'!K363+'PSUI Customer Gen'!K363</f>
        <v>1276.6600000000001</v>
      </c>
      <c r="L363" s="85">
        <f>'E+ PSUI Customer Load'!L363+'PSUI Customer Gen'!L363</f>
        <v>1292.73</v>
      </c>
      <c r="M363" s="85">
        <f>'E+ PSUI Customer Load'!M363+'PSUI Customer Gen'!M363</f>
        <v>1323.91</v>
      </c>
      <c r="N363" s="85">
        <f>'E+ PSUI Customer Load'!N363+'PSUI Customer Gen'!N363</f>
        <v>1290.21</v>
      </c>
      <c r="O363" s="85">
        <f>'E+ PSUI Customer Load'!O363+'PSUI Customer Gen'!O363</f>
        <v>1277.8900000000001</v>
      </c>
      <c r="P363" s="85">
        <f>'E+ PSUI Customer Load'!P363+'PSUI Customer Gen'!P363</f>
        <v>1282.58</v>
      </c>
      <c r="Q363" s="85">
        <f>'E+ PSUI Customer Load'!Q363+'PSUI Customer Gen'!Q363</f>
        <v>1274.32</v>
      </c>
      <c r="R363" s="85">
        <f>'E+ PSUI Customer Load'!R363+'PSUI Customer Gen'!R363</f>
        <v>1248.52</v>
      </c>
      <c r="S363" s="85">
        <f>'E+ PSUI Customer Load'!S363+'PSUI Customer Gen'!S363</f>
        <v>1180.5899999999999</v>
      </c>
      <c r="T363" s="85">
        <f>'E+ PSUI Customer Load'!T363+'PSUI Customer Gen'!T363</f>
        <v>1162.25</v>
      </c>
      <c r="U363" s="85">
        <f>'E+ PSUI Customer Load'!U363+'PSUI Customer Gen'!U363</f>
        <v>1161.93</v>
      </c>
      <c r="V363" s="85">
        <f>'E+ PSUI Customer Load'!V363+'PSUI Customer Gen'!V363</f>
        <v>1127.95</v>
      </c>
      <c r="W363" s="85">
        <f>'E+ PSUI Customer Load'!W363+'PSUI Customer Gen'!W363</f>
        <v>1115.5899999999999</v>
      </c>
      <c r="X363" s="85">
        <f>'E+ PSUI Customer Load'!X363+'PSUI Customer Gen'!X363</f>
        <v>1094.5899999999999</v>
      </c>
      <c r="Y363" s="85">
        <f>'E+ PSUI Customer Load'!Y363+'PSUI Customer Gen'!Y363</f>
        <v>1055.43</v>
      </c>
      <c r="Z363" s="85">
        <f>'E+ PSUI Customer Load'!Z363+'PSUI Customer Gen'!Z363</f>
        <v>1050.28</v>
      </c>
      <c r="AA363" s="93">
        <f t="shared" si="65"/>
        <v>1323.91</v>
      </c>
      <c r="AB363" s="84">
        <f t="shared" si="66"/>
        <v>2021</v>
      </c>
      <c r="AC363" s="83">
        <f t="shared" si="67"/>
        <v>10</v>
      </c>
      <c r="AD363" s="83" t="str">
        <f t="shared" si="68"/>
        <v/>
      </c>
      <c r="AE363" s="83" t="str">
        <f t="shared" si="69"/>
        <v/>
      </c>
      <c r="AF363" s="81">
        <f t="shared" si="70"/>
        <v>1323.91</v>
      </c>
      <c r="AG363" s="82" t="str">
        <f t="shared" si="71"/>
        <v>11:00</v>
      </c>
      <c r="AH363" s="81">
        <f t="shared" si="72"/>
        <v>29249.949999999997</v>
      </c>
      <c r="AI363" s="80" t="str">
        <f t="shared" si="73"/>
        <v/>
      </c>
      <c r="AJ363" s="80" t="str">
        <f t="shared" si="74"/>
        <v/>
      </c>
      <c r="AK363" s="80" t="str">
        <f t="shared" si="75"/>
        <v/>
      </c>
      <c r="AL363" s="79" t="str">
        <f t="shared" si="76"/>
        <v/>
      </c>
      <c r="AM363" s="78" t="str">
        <f t="shared" si="77"/>
        <v/>
      </c>
    </row>
    <row r="364" spans="2:39" ht="13.5" thickBot="1">
      <c r="B364" s="86">
        <v>44496</v>
      </c>
      <c r="C364" s="85">
        <f>'E+ PSUI Customer Load'!C364+'PSUI Customer Gen'!C364</f>
        <v>1044.0899999999999</v>
      </c>
      <c r="D364" s="85">
        <f>'E+ PSUI Customer Load'!D364+'PSUI Customer Gen'!D364</f>
        <v>1034.77</v>
      </c>
      <c r="E364" s="85">
        <f>'E+ PSUI Customer Load'!E364+'PSUI Customer Gen'!E364</f>
        <v>1045.77</v>
      </c>
      <c r="F364" s="85">
        <f>'E+ PSUI Customer Load'!F364+'PSUI Customer Gen'!F364</f>
        <v>1049.2</v>
      </c>
      <c r="G364" s="85">
        <f>'E+ PSUI Customer Load'!G364+'PSUI Customer Gen'!G364</f>
        <v>1063.68</v>
      </c>
      <c r="H364" s="85">
        <f>'E+ PSUI Customer Load'!H364+'PSUI Customer Gen'!H364</f>
        <v>1105.76</v>
      </c>
      <c r="I364" s="85">
        <f>'E+ PSUI Customer Load'!I364+'PSUI Customer Gen'!I364</f>
        <v>1230.92</v>
      </c>
      <c r="J364" s="85">
        <f>'E+ PSUI Customer Load'!J364+'PSUI Customer Gen'!J364</f>
        <v>1257.8</v>
      </c>
      <c r="K364" s="85">
        <f>'E+ PSUI Customer Load'!K364+'PSUI Customer Gen'!K364</f>
        <v>1269.52</v>
      </c>
      <c r="L364" s="85">
        <f>'E+ PSUI Customer Load'!L364+'PSUI Customer Gen'!L364</f>
        <v>1289.1600000000001</v>
      </c>
      <c r="M364" s="85">
        <f>'E+ PSUI Customer Load'!M364+'PSUI Customer Gen'!M364</f>
        <v>1305.8900000000001</v>
      </c>
      <c r="N364" s="85">
        <f>'E+ PSUI Customer Load'!N364+'PSUI Customer Gen'!N364</f>
        <v>1661.73</v>
      </c>
      <c r="O364" s="85">
        <f>'E+ PSUI Customer Load'!O364+'PSUI Customer Gen'!O364</f>
        <v>1556.56</v>
      </c>
      <c r="P364" s="85">
        <f>'E+ PSUI Customer Load'!P364+'PSUI Customer Gen'!P364</f>
        <v>1558.06</v>
      </c>
      <c r="Q364" s="85">
        <f>'E+ PSUI Customer Load'!Q364+'PSUI Customer Gen'!Q364</f>
        <v>1569.51</v>
      </c>
      <c r="R364" s="85">
        <f>'E+ PSUI Customer Load'!R364+'PSUI Customer Gen'!R364</f>
        <v>1540.14</v>
      </c>
      <c r="S364" s="85">
        <f>'E+ PSUI Customer Load'!S364+'PSUI Customer Gen'!S364</f>
        <v>1429.79</v>
      </c>
      <c r="T364" s="85">
        <f>'E+ PSUI Customer Load'!T364+'PSUI Customer Gen'!T364</f>
        <v>1395.69</v>
      </c>
      <c r="U364" s="85">
        <f>'E+ PSUI Customer Load'!U364+'PSUI Customer Gen'!U364</f>
        <v>1296.47</v>
      </c>
      <c r="V364" s="85">
        <f>'E+ PSUI Customer Load'!V364+'PSUI Customer Gen'!V364</f>
        <v>1225.04</v>
      </c>
      <c r="W364" s="85">
        <f>'E+ PSUI Customer Load'!W364+'PSUI Customer Gen'!W364</f>
        <v>1123.1199999999999</v>
      </c>
      <c r="X364" s="85">
        <f>'E+ PSUI Customer Load'!X364+'PSUI Customer Gen'!X364</f>
        <v>1072.8900000000001</v>
      </c>
      <c r="Y364" s="85">
        <f>'E+ PSUI Customer Load'!Y364+'PSUI Customer Gen'!Y364</f>
        <v>1034.99</v>
      </c>
      <c r="Z364" s="85">
        <f>'E+ PSUI Customer Load'!Z364+'PSUI Customer Gen'!Z364</f>
        <v>1038.24</v>
      </c>
      <c r="AA364" s="93">
        <f t="shared" si="65"/>
        <v>1661.73</v>
      </c>
      <c r="AB364" s="84">
        <f t="shared" si="66"/>
        <v>2021</v>
      </c>
      <c r="AC364" s="83">
        <f t="shared" si="67"/>
        <v>10</v>
      </c>
      <c r="AD364" s="83" t="str">
        <f t="shared" si="68"/>
        <v/>
      </c>
      <c r="AE364" s="83" t="str">
        <f t="shared" si="69"/>
        <v/>
      </c>
      <c r="AF364" s="81">
        <f t="shared" si="70"/>
        <v>1661.73</v>
      </c>
      <c r="AG364" s="82" t="str">
        <f t="shared" si="71"/>
        <v>12:00</v>
      </c>
      <c r="AH364" s="81">
        <f t="shared" si="72"/>
        <v>31860.52</v>
      </c>
      <c r="AI364" s="80" t="str">
        <f t="shared" si="73"/>
        <v/>
      </c>
      <c r="AJ364" s="80" t="str">
        <f t="shared" si="74"/>
        <v/>
      </c>
      <c r="AK364" s="80" t="str">
        <f t="shared" si="75"/>
        <v/>
      </c>
      <c r="AL364" s="79" t="str">
        <f t="shared" si="76"/>
        <v/>
      </c>
      <c r="AM364" s="78" t="str">
        <f t="shared" si="77"/>
        <v/>
      </c>
    </row>
    <row r="365" spans="2:39" ht="13.5" thickBot="1">
      <c r="B365" s="86">
        <v>44497</v>
      </c>
      <c r="C365" s="85">
        <f>'E+ PSUI Customer Load'!C365+'PSUI Customer Gen'!C365</f>
        <v>1028.83</v>
      </c>
      <c r="D365" s="85">
        <f>'E+ PSUI Customer Load'!D365+'PSUI Customer Gen'!D365</f>
        <v>1041.04</v>
      </c>
      <c r="E365" s="85">
        <f>'E+ PSUI Customer Load'!E365+'PSUI Customer Gen'!E365</f>
        <v>1046.99</v>
      </c>
      <c r="F365" s="85">
        <f>'E+ PSUI Customer Load'!F365+'PSUI Customer Gen'!F365</f>
        <v>1052.4100000000001</v>
      </c>
      <c r="G365" s="85">
        <f>'E+ PSUI Customer Load'!G365+'PSUI Customer Gen'!G365</f>
        <v>1077.68</v>
      </c>
      <c r="H365" s="85">
        <f>'E+ PSUI Customer Load'!H365+'PSUI Customer Gen'!H365</f>
        <v>1107.4000000000001</v>
      </c>
      <c r="I365" s="85">
        <f>'E+ PSUI Customer Load'!I365+'PSUI Customer Gen'!I365</f>
        <v>1228.92</v>
      </c>
      <c r="J365" s="85">
        <f>'E+ PSUI Customer Load'!J365+'PSUI Customer Gen'!J365</f>
        <v>1260.28</v>
      </c>
      <c r="K365" s="85">
        <f>'E+ PSUI Customer Load'!K365+'PSUI Customer Gen'!K365</f>
        <v>1254.79</v>
      </c>
      <c r="L365" s="85">
        <f>'E+ PSUI Customer Load'!L365+'PSUI Customer Gen'!L365</f>
        <v>1278.55</v>
      </c>
      <c r="M365" s="85">
        <f>'E+ PSUI Customer Load'!M365+'PSUI Customer Gen'!M365</f>
        <v>1297.73</v>
      </c>
      <c r="N365" s="85">
        <f>'E+ PSUI Customer Load'!N365+'PSUI Customer Gen'!N365</f>
        <v>1278.2</v>
      </c>
      <c r="O365" s="85">
        <f>'E+ PSUI Customer Load'!O365+'PSUI Customer Gen'!O365</f>
        <v>1265.01</v>
      </c>
      <c r="P365" s="85">
        <f>'E+ PSUI Customer Load'!P365+'PSUI Customer Gen'!P365</f>
        <v>1258.3599999999999</v>
      </c>
      <c r="Q365" s="85">
        <f>'E+ PSUI Customer Load'!Q365+'PSUI Customer Gen'!Q365</f>
        <v>1250.52</v>
      </c>
      <c r="R365" s="85">
        <f>'E+ PSUI Customer Load'!R365+'PSUI Customer Gen'!R365</f>
        <v>1219.8599999999999</v>
      </c>
      <c r="S365" s="85">
        <f>'E+ PSUI Customer Load'!S365+'PSUI Customer Gen'!S365</f>
        <v>1162.98</v>
      </c>
      <c r="T365" s="85">
        <f>'E+ PSUI Customer Load'!T365+'PSUI Customer Gen'!T365</f>
        <v>1136.31</v>
      </c>
      <c r="U365" s="85">
        <f>'E+ PSUI Customer Load'!U365+'PSUI Customer Gen'!U365</f>
        <v>1139.1400000000001</v>
      </c>
      <c r="V365" s="85">
        <f>'E+ PSUI Customer Load'!V365+'PSUI Customer Gen'!V365</f>
        <v>1116.71</v>
      </c>
      <c r="W365" s="85">
        <f>'E+ PSUI Customer Load'!W365+'PSUI Customer Gen'!W365</f>
        <v>1109.5</v>
      </c>
      <c r="X365" s="85">
        <f>'E+ PSUI Customer Load'!X365+'PSUI Customer Gen'!X365</f>
        <v>1089.69</v>
      </c>
      <c r="Y365" s="85">
        <f>'E+ PSUI Customer Load'!Y365+'PSUI Customer Gen'!Y365</f>
        <v>1052.8</v>
      </c>
      <c r="Z365" s="85">
        <f>'E+ PSUI Customer Load'!Z365+'PSUI Customer Gen'!Z365</f>
        <v>1038.94</v>
      </c>
      <c r="AA365" s="93">
        <f t="shared" si="65"/>
        <v>1297.73</v>
      </c>
      <c r="AB365" s="84">
        <f t="shared" si="66"/>
        <v>2021</v>
      </c>
      <c r="AC365" s="83">
        <f t="shared" si="67"/>
        <v>10</v>
      </c>
      <c r="AD365" s="83" t="str">
        <f t="shared" si="68"/>
        <v/>
      </c>
      <c r="AE365" s="83" t="str">
        <f t="shared" si="69"/>
        <v/>
      </c>
      <c r="AF365" s="81">
        <f t="shared" si="70"/>
        <v>1297.73</v>
      </c>
      <c r="AG365" s="82" t="str">
        <f t="shared" si="71"/>
        <v>11:00</v>
      </c>
      <c r="AH365" s="81">
        <f t="shared" si="72"/>
        <v>29090.369999999995</v>
      </c>
      <c r="AI365" s="80" t="str">
        <f t="shared" si="73"/>
        <v/>
      </c>
      <c r="AJ365" s="80" t="str">
        <f t="shared" si="74"/>
        <v/>
      </c>
      <c r="AK365" s="80" t="str">
        <f t="shared" si="75"/>
        <v/>
      </c>
      <c r="AL365" s="79" t="str">
        <f t="shared" si="76"/>
        <v/>
      </c>
      <c r="AM365" s="78" t="str">
        <f t="shared" si="77"/>
        <v/>
      </c>
    </row>
    <row r="366" spans="2:39" ht="13.5" thickBot="1">
      <c r="B366" s="86">
        <v>44498</v>
      </c>
      <c r="C366" s="85">
        <f>'E+ PSUI Customer Load'!C366+'PSUI Customer Gen'!C366</f>
        <v>1029.3499999999999</v>
      </c>
      <c r="D366" s="85">
        <f>'E+ PSUI Customer Load'!D366+'PSUI Customer Gen'!D366</f>
        <v>1041.32</v>
      </c>
      <c r="E366" s="85">
        <f>'E+ PSUI Customer Load'!E366+'PSUI Customer Gen'!E366</f>
        <v>1041.8800000000001</v>
      </c>
      <c r="F366" s="85">
        <f>'E+ PSUI Customer Load'!F366+'PSUI Customer Gen'!F366</f>
        <v>1043.1400000000001</v>
      </c>
      <c r="G366" s="85">
        <f>'E+ PSUI Customer Load'!G366+'PSUI Customer Gen'!G366</f>
        <v>1059.17</v>
      </c>
      <c r="H366" s="85">
        <f>'E+ PSUI Customer Load'!H366+'PSUI Customer Gen'!H366</f>
        <v>1110.17</v>
      </c>
      <c r="I366" s="85">
        <f>'E+ PSUI Customer Load'!I366+'PSUI Customer Gen'!I366</f>
        <v>1215.3399999999999</v>
      </c>
      <c r="J366" s="85">
        <f>'E+ PSUI Customer Load'!J366+'PSUI Customer Gen'!J366</f>
        <v>1236.1300000000001</v>
      </c>
      <c r="K366" s="85">
        <f>'E+ PSUI Customer Load'!K366+'PSUI Customer Gen'!K366</f>
        <v>1266.8599999999999</v>
      </c>
      <c r="L366" s="85">
        <f>'E+ PSUI Customer Load'!L366+'PSUI Customer Gen'!L366</f>
        <v>1271.17</v>
      </c>
      <c r="M366" s="85">
        <f>'E+ PSUI Customer Load'!M366+'PSUI Customer Gen'!M366</f>
        <v>1290.8</v>
      </c>
      <c r="N366" s="85">
        <f>'E+ PSUI Customer Load'!N366+'PSUI Customer Gen'!N366</f>
        <v>1257.48</v>
      </c>
      <c r="O366" s="85">
        <f>'E+ PSUI Customer Load'!O366+'PSUI Customer Gen'!O366</f>
        <v>1255.06</v>
      </c>
      <c r="P366" s="85">
        <f>'E+ PSUI Customer Load'!P366+'PSUI Customer Gen'!P366</f>
        <v>1242.8499999999999</v>
      </c>
      <c r="Q366" s="85">
        <f>'E+ PSUI Customer Load'!Q366+'PSUI Customer Gen'!Q366</f>
        <v>1228.01</v>
      </c>
      <c r="R366" s="85">
        <f>'E+ PSUI Customer Load'!R366+'PSUI Customer Gen'!R366</f>
        <v>1241.98</v>
      </c>
      <c r="S366" s="85">
        <f>'E+ PSUI Customer Load'!S366+'PSUI Customer Gen'!S366</f>
        <v>1178.8699999999999</v>
      </c>
      <c r="T366" s="85">
        <f>'E+ PSUI Customer Load'!T366+'PSUI Customer Gen'!T366</f>
        <v>1147.58</v>
      </c>
      <c r="U366" s="85">
        <f>'E+ PSUI Customer Load'!U366+'PSUI Customer Gen'!U366</f>
        <v>1147.2</v>
      </c>
      <c r="V366" s="85">
        <f>'E+ PSUI Customer Load'!V366+'PSUI Customer Gen'!V366</f>
        <v>1125.43</v>
      </c>
      <c r="W366" s="85">
        <f>'E+ PSUI Customer Load'!W366+'PSUI Customer Gen'!W366</f>
        <v>1111.53</v>
      </c>
      <c r="X366" s="85">
        <f>'E+ PSUI Customer Load'!X366+'PSUI Customer Gen'!X366</f>
        <v>1094.07</v>
      </c>
      <c r="Y366" s="85">
        <f>'E+ PSUI Customer Load'!Y366+'PSUI Customer Gen'!Y366</f>
        <v>1067.29</v>
      </c>
      <c r="Z366" s="85">
        <f>'E+ PSUI Customer Load'!Z366+'PSUI Customer Gen'!Z366</f>
        <v>1063.2</v>
      </c>
      <c r="AA366" s="93">
        <f t="shared" si="65"/>
        <v>1290.8</v>
      </c>
      <c r="AB366" s="84">
        <f t="shared" si="66"/>
        <v>2021</v>
      </c>
      <c r="AC366" s="83">
        <f t="shared" si="67"/>
        <v>10</v>
      </c>
      <c r="AD366" s="83" t="str">
        <f t="shared" si="68"/>
        <v/>
      </c>
      <c r="AE366" s="83" t="str">
        <f t="shared" si="69"/>
        <v/>
      </c>
      <c r="AF366" s="81">
        <f t="shared" si="70"/>
        <v>1290.8</v>
      </c>
      <c r="AG366" s="82" t="str">
        <f t="shared" si="71"/>
        <v>11:00</v>
      </c>
      <c r="AH366" s="81">
        <f t="shared" si="72"/>
        <v>29056.679999999997</v>
      </c>
      <c r="AI366" s="80" t="str">
        <f t="shared" si="73"/>
        <v/>
      </c>
      <c r="AJ366" s="80" t="str">
        <f t="shared" si="74"/>
        <v/>
      </c>
      <c r="AK366" s="80" t="str">
        <f t="shared" si="75"/>
        <v/>
      </c>
      <c r="AL366" s="79" t="str">
        <f t="shared" si="76"/>
        <v/>
      </c>
      <c r="AM366" s="78" t="str">
        <f t="shared" si="77"/>
        <v/>
      </c>
    </row>
    <row r="367" spans="2:39" ht="13.5" thickBot="1">
      <c r="B367" s="86">
        <v>44499</v>
      </c>
      <c r="C367" s="85">
        <f>'E+ PSUI Customer Load'!C367+'PSUI Customer Gen'!C367</f>
        <v>1053.3599999999999</v>
      </c>
      <c r="D367" s="85">
        <f>'E+ PSUI Customer Load'!D367+'PSUI Customer Gen'!D367</f>
        <v>1042.02</v>
      </c>
      <c r="E367" s="85">
        <f>'E+ PSUI Customer Load'!E367+'PSUI Customer Gen'!E367</f>
        <v>1040.72</v>
      </c>
      <c r="F367" s="85">
        <f>'E+ PSUI Customer Load'!F367+'PSUI Customer Gen'!F367</f>
        <v>1040.76</v>
      </c>
      <c r="G367" s="85">
        <f>'E+ PSUI Customer Load'!G367+'PSUI Customer Gen'!G367</f>
        <v>1051.05</v>
      </c>
      <c r="H367" s="85">
        <f>'E+ PSUI Customer Load'!H367+'PSUI Customer Gen'!H367</f>
        <v>1071.04</v>
      </c>
      <c r="I367" s="85">
        <f>'E+ PSUI Customer Load'!I367+'PSUI Customer Gen'!I367</f>
        <v>1138.94</v>
      </c>
      <c r="J367" s="85">
        <f>'E+ PSUI Customer Load'!J367+'PSUI Customer Gen'!J367</f>
        <v>1144.68</v>
      </c>
      <c r="K367" s="85">
        <f>'E+ PSUI Customer Load'!K367+'PSUI Customer Gen'!K367</f>
        <v>1128.57</v>
      </c>
      <c r="L367" s="85">
        <f>'E+ PSUI Customer Load'!L367+'PSUI Customer Gen'!L367</f>
        <v>1140.2</v>
      </c>
      <c r="M367" s="85">
        <f>'E+ PSUI Customer Load'!M367+'PSUI Customer Gen'!M367</f>
        <v>1154.02</v>
      </c>
      <c r="N367" s="85">
        <f>'E+ PSUI Customer Load'!N367+'PSUI Customer Gen'!N367</f>
        <v>1140.8900000000001</v>
      </c>
      <c r="O367" s="85">
        <f>'E+ PSUI Customer Load'!O367+'PSUI Customer Gen'!O367</f>
        <v>1121.1600000000001</v>
      </c>
      <c r="P367" s="85">
        <f>'E+ PSUI Customer Load'!P367+'PSUI Customer Gen'!P367</f>
        <v>1126.6199999999999</v>
      </c>
      <c r="Q367" s="85">
        <f>'E+ PSUI Customer Load'!Q367+'PSUI Customer Gen'!Q367</f>
        <v>1099.21</v>
      </c>
      <c r="R367" s="85">
        <f>'E+ PSUI Customer Load'!R367+'PSUI Customer Gen'!R367</f>
        <v>1095.6400000000001</v>
      </c>
      <c r="S367" s="85">
        <f>'E+ PSUI Customer Load'!S367+'PSUI Customer Gen'!S367</f>
        <v>1064.6300000000001</v>
      </c>
      <c r="T367" s="85">
        <f>'E+ PSUI Customer Load'!T367+'PSUI Customer Gen'!T367</f>
        <v>1085.04</v>
      </c>
      <c r="U367" s="85">
        <f>'E+ PSUI Customer Load'!U367+'PSUI Customer Gen'!U367</f>
        <v>1074.29</v>
      </c>
      <c r="V367" s="85">
        <f>'E+ PSUI Customer Load'!V367+'PSUI Customer Gen'!V367</f>
        <v>1055.8499999999999</v>
      </c>
      <c r="W367" s="85">
        <f>'E+ PSUI Customer Load'!W367+'PSUI Customer Gen'!W367</f>
        <v>1052.8</v>
      </c>
      <c r="X367" s="85">
        <f>'E+ PSUI Customer Load'!X367+'PSUI Customer Gen'!X367</f>
        <v>1035.3699999999999</v>
      </c>
      <c r="Y367" s="85">
        <f>'E+ PSUI Customer Load'!Y367+'PSUI Customer Gen'!Y367</f>
        <v>1048.92</v>
      </c>
      <c r="Z367" s="85">
        <f>'E+ PSUI Customer Load'!Z367+'PSUI Customer Gen'!Z367</f>
        <v>1025.68</v>
      </c>
      <c r="AA367" s="93">
        <f t="shared" si="65"/>
        <v>1154.02</v>
      </c>
      <c r="AB367" s="84">
        <f t="shared" si="66"/>
        <v>2021</v>
      </c>
      <c r="AC367" s="83">
        <f t="shared" si="67"/>
        <v>10</v>
      </c>
      <c r="AD367" s="83" t="str">
        <f t="shared" si="68"/>
        <v/>
      </c>
      <c r="AE367" s="83" t="str">
        <f t="shared" si="69"/>
        <v/>
      </c>
      <c r="AF367" s="81">
        <f t="shared" si="70"/>
        <v>1154.02</v>
      </c>
      <c r="AG367" s="82" t="str">
        <f t="shared" si="71"/>
        <v>11:00</v>
      </c>
      <c r="AH367" s="81">
        <f t="shared" si="72"/>
        <v>27185.48</v>
      </c>
      <c r="AI367" s="80" t="str">
        <f t="shared" si="73"/>
        <v/>
      </c>
      <c r="AJ367" s="80" t="str">
        <f t="shared" si="74"/>
        <v/>
      </c>
      <c r="AK367" s="80" t="str">
        <f t="shared" si="75"/>
        <v/>
      </c>
      <c r="AL367" s="79" t="str">
        <f t="shared" si="76"/>
        <v/>
      </c>
      <c r="AM367" s="78" t="str">
        <f t="shared" si="77"/>
        <v/>
      </c>
    </row>
    <row r="368" spans="2:39" ht="13.5" thickBot="1">
      <c r="B368" s="86">
        <v>44500</v>
      </c>
      <c r="C368" s="85">
        <f>'E+ PSUI Customer Load'!C368+'PSUI Customer Gen'!C368</f>
        <v>1023.02</v>
      </c>
      <c r="D368" s="85">
        <f>'E+ PSUI Customer Load'!D368+'PSUI Customer Gen'!D368</f>
        <v>1018.08</v>
      </c>
      <c r="E368" s="85">
        <f>'E+ PSUI Customer Load'!E368+'PSUI Customer Gen'!E368</f>
        <v>1017.84</v>
      </c>
      <c r="F368" s="85">
        <f>'E+ PSUI Customer Load'!F368+'PSUI Customer Gen'!F368</f>
        <v>1017.45</v>
      </c>
      <c r="G368" s="85">
        <f>'E+ PSUI Customer Load'!G368+'PSUI Customer Gen'!G368</f>
        <v>1034.3599999999999</v>
      </c>
      <c r="H368" s="85">
        <f>'E+ PSUI Customer Load'!H368+'PSUI Customer Gen'!H368</f>
        <v>1050.42</v>
      </c>
      <c r="I368" s="85">
        <f>'E+ PSUI Customer Load'!I368+'PSUI Customer Gen'!I368</f>
        <v>1130.4000000000001</v>
      </c>
      <c r="J368" s="85">
        <f>'E+ PSUI Customer Load'!J368+'PSUI Customer Gen'!J368</f>
        <v>1131.76</v>
      </c>
      <c r="K368" s="85">
        <f>'E+ PSUI Customer Load'!K368+'PSUI Customer Gen'!K368</f>
        <v>1104.3599999999999</v>
      </c>
      <c r="L368" s="85">
        <f>'E+ PSUI Customer Load'!L368+'PSUI Customer Gen'!L368</f>
        <v>1128.44</v>
      </c>
      <c r="M368" s="85">
        <f>'E+ PSUI Customer Load'!M368+'PSUI Customer Gen'!M368</f>
        <v>1175.06</v>
      </c>
      <c r="N368" s="85">
        <f>'E+ PSUI Customer Load'!N368+'PSUI Customer Gen'!N368</f>
        <v>1287.9000000000001</v>
      </c>
      <c r="O368" s="85">
        <f>'E+ PSUI Customer Load'!O368+'PSUI Customer Gen'!O368</f>
        <v>1264.5899999999999</v>
      </c>
      <c r="P368" s="85">
        <f>'E+ PSUI Customer Load'!P368+'PSUI Customer Gen'!P368</f>
        <v>1187.8699999999999</v>
      </c>
      <c r="Q368" s="85">
        <f>'E+ PSUI Customer Load'!Q368+'PSUI Customer Gen'!Q368</f>
        <v>1177.33</v>
      </c>
      <c r="R368" s="85">
        <f>'E+ PSUI Customer Load'!R368+'PSUI Customer Gen'!R368</f>
        <v>1140.72</v>
      </c>
      <c r="S368" s="85">
        <f>'E+ PSUI Customer Load'!S368+'PSUI Customer Gen'!S368</f>
        <v>1042.8900000000001</v>
      </c>
      <c r="T368" s="85">
        <f>'E+ PSUI Customer Load'!T368+'PSUI Customer Gen'!T368</f>
        <v>1056.2</v>
      </c>
      <c r="U368" s="85">
        <f>'E+ PSUI Customer Load'!U368+'PSUI Customer Gen'!U368</f>
        <v>1077.58</v>
      </c>
      <c r="V368" s="85">
        <f>'E+ PSUI Customer Load'!V368+'PSUI Customer Gen'!V368</f>
        <v>1055.18</v>
      </c>
      <c r="W368" s="85">
        <f>'E+ PSUI Customer Load'!W368+'PSUI Customer Gen'!W368</f>
        <v>1053.3599999999999</v>
      </c>
      <c r="X368" s="85">
        <f>'E+ PSUI Customer Load'!X368+'PSUI Customer Gen'!X368</f>
        <v>1038.83</v>
      </c>
      <c r="Y368" s="85">
        <f>'E+ PSUI Customer Load'!Y368+'PSUI Customer Gen'!Y368</f>
        <v>1003.87</v>
      </c>
      <c r="Z368" s="85">
        <f>'E+ PSUI Customer Load'!Z368+'PSUI Customer Gen'!Z368</f>
        <v>1045.5899999999999</v>
      </c>
      <c r="AA368" s="93">
        <f t="shared" si="65"/>
        <v>1287.9000000000001</v>
      </c>
      <c r="AB368" s="84">
        <f t="shared" si="66"/>
        <v>2021</v>
      </c>
      <c r="AC368" s="83">
        <f t="shared" si="67"/>
        <v>10</v>
      </c>
      <c r="AD368" s="83" t="str">
        <f t="shared" si="68"/>
        <v>2021-10</v>
      </c>
      <c r="AE368" s="83">
        <f t="shared" si="69"/>
        <v>10</v>
      </c>
      <c r="AF368" s="81">
        <f t="shared" si="70"/>
        <v>1287.9000000000001</v>
      </c>
      <c r="AG368" s="82" t="str">
        <f t="shared" si="71"/>
        <v>12:00</v>
      </c>
      <c r="AH368" s="81">
        <f t="shared" si="72"/>
        <v>27551</v>
      </c>
      <c r="AI368" s="80">
        <f t="shared" si="73"/>
        <v>47651.250000000007</v>
      </c>
      <c r="AJ368" s="80">
        <f t="shared" si="74"/>
        <v>1893.99</v>
      </c>
      <c r="AK368" s="80">
        <f t="shared" si="75"/>
        <v>41534.950000000004</v>
      </c>
      <c r="AL368" s="79">
        <f t="shared" si="76"/>
        <v>44483</v>
      </c>
      <c r="AM368" s="78" t="str">
        <f t="shared" si="77"/>
        <v>15:00</v>
      </c>
    </row>
    <row r="369" spans="2:39" ht="13.5" thickBot="1">
      <c r="B369" s="86">
        <v>44501</v>
      </c>
      <c r="C369" s="85">
        <f>'E+ PSUI Customer Load'!C369+'PSUI Customer Gen'!C369</f>
        <v>1035.55</v>
      </c>
      <c r="D369" s="85">
        <f>'E+ PSUI Customer Load'!D369+'PSUI Customer Gen'!D369</f>
        <v>1033.4100000000001</v>
      </c>
      <c r="E369" s="85">
        <f>'E+ PSUI Customer Load'!E369+'PSUI Customer Gen'!E369</f>
        <v>1053.54</v>
      </c>
      <c r="F369" s="85">
        <f>'E+ PSUI Customer Load'!F369+'PSUI Customer Gen'!F369</f>
        <v>1081.8900000000001</v>
      </c>
      <c r="G369" s="85">
        <f>'E+ PSUI Customer Load'!G369+'PSUI Customer Gen'!G369</f>
        <v>1092.3900000000001</v>
      </c>
      <c r="H369" s="85">
        <f>'E+ PSUI Customer Load'!H369+'PSUI Customer Gen'!H369</f>
        <v>1133.44</v>
      </c>
      <c r="I369" s="85">
        <f>'E+ PSUI Customer Load'!I369+'PSUI Customer Gen'!I369</f>
        <v>1252.2</v>
      </c>
      <c r="J369" s="85">
        <f>'E+ PSUI Customer Load'!J369+'PSUI Customer Gen'!J369</f>
        <v>1290</v>
      </c>
      <c r="K369" s="85">
        <f>'E+ PSUI Customer Load'!K369+'PSUI Customer Gen'!K369</f>
        <v>1330.21</v>
      </c>
      <c r="L369" s="85">
        <f>'E+ PSUI Customer Load'!L369+'PSUI Customer Gen'!L369</f>
        <v>1360.8330000000001</v>
      </c>
      <c r="M369" s="85">
        <f>'E+ PSUI Customer Load'!M369+'PSUI Customer Gen'!M369</f>
        <v>1396.106</v>
      </c>
      <c r="N369" s="85">
        <f>'E+ PSUI Customer Load'!N369+'PSUI Customer Gen'!N369</f>
        <v>1330.4979999999998</v>
      </c>
      <c r="O369" s="85">
        <f>'E+ PSUI Customer Load'!O369+'PSUI Customer Gen'!O369</f>
        <v>1323.1960000000001</v>
      </c>
      <c r="P369" s="85">
        <f>'E+ PSUI Customer Load'!P369+'PSUI Customer Gen'!P369</f>
        <v>1309.143</v>
      </c>
      <c r="Q369" s="85">
        <f>'E+ PSUI Customer Load'!Q369+'PSUI Customer Gen'!Q369</f>
        <v>1293.6770000000001</v>
      </c>
      <c r="R369" s="85">
        <f>'E+ PSUI Customer Load'!R369+'PSUI Customer Gen'!R369</f>
        <v>1255.232</v>
      </c>
      <c r="S369" s="85">
        <f>'E+ PSUI Customer Load'!S369+'PSUI Customer Gen'!S369</f>
        <v>1193.778</v>
      </c>
      <c r="T369" s="85">
        <f>'E+ PSUI Customer Load'!T369+'PSUI Customer Gen'!T369</f>
        <v>1188.5430000000001</v>
      </c>
      <c r="U369" s="85">
        <f>'E+ PSUI Customer Load'!U369+'PSUI Customer Gen'!U369</f>
        <v>1196.5440000000001</v>
      </c>
      <c r="V369" s="85">
        <f>'E+ PSUI Customer Load'!V369+'PSUI Customer Gen'!V369</f>
        <v>1167.758</v>
      </c>
      <c r="W369" s="85">
        <f>'E+ PSUI Customer Load'!W369+'PSUI Customer Gen'!W369</f>
        <v>1154.671</v>
      </c>
      <c r="X369" s="85">
        <f>'E+ PSUI Customer Load'!X369+'PSUI Customer Gen'!X369</f>
        <v>1136.508</v>
      </c>
      <c r="Y369" s="85">
        <f>'E+ PSUI Customer Load'!Y369+'PSUI Customer Gen'!Y369</f>
        <v>1105.4389999999999</v>
      </c>
      <c r="Z369" s="85">
        <f>'E+ PSUI Customer Load'!Z369+'PSUI Customer Gen'!Z369</f>
        <v>1104.239</v>
      </c>
      <c r="AA369" s="93">
        <f t="shared" si="65"/>
        <v>1396.106</v>
      </c>
      <c r="AB369" s="84">
        <f t="shared" si="66"/>
        <v>2021</v>
      </c>
      <c r="AC369" s="83">
        <f t="shared" si="67"/>
        <v>11</v>
      </c>
      <c r="AD369" s="83" t="str">
        <f t="shared" si="68"/>
        <v/>
      </c>
      <c r="AE369" s="83" t="str">
        <f t="shared" si="69"/>
        <v/>
      </c>
      <c r="AF369" s="81">
        <f t="shared" si="70"/>
        <v>1396.106</v>
      </c>
      <c r="AG369" s="82" t="str">
        <f t="shared" si="71"/>
        <v>11:00</v>
      </c>
      <c r="AH369" s="81">
        <f t="shared" si="72"/>
        <v>30214.901000000005</v>
      </c>
      <c r="AI369" s="80" t="str">
        <f t="shared" si="73"/>
        <v/>
      </c>
      <c r="AJ369" s="80" t="str">
        <f t="shared" si="74"/>
        <v/>
      </c>
      <c r="AK369" s="80" t="str">
        <f t="shared" si="75"/>
        <v/>
      </c>
      <c r="AL369" s="79" t="str">
        <f t="shared" si="76"/>
        <v/>
      </c>
      <c r="AM369" s="78" t="str">
        <f t="shared" si="77"/>
        <v/>
      </c>
    </row>
    <row r="370" spans="2:39" ht="13.5" thickBot="1">
      <c r="B370" s="86">
        <v>44502</v>
      </c>
      <c r="C370" s="85">
        <f>'E+ PSUI Customer Load'!C370+'PSUI Customer Gen'!C370</f>
        <v>1096.0360000000001</v>
      </c>
      <c r="D370" s="85">
        <f>'E+ PSUI Customer Load'!D370+'PSUI Customer Gen'!D370</f>
        <v>1097.903</v>
      </c>
      <c r="E370" s="85">
        <f>'E+ PSUI Customer Load'!E370+'PSUI Customer Gen'!E370</f>
        <v>1108.99</v>
      </c>
      <c r="F370" s="85">
        <f>'E+ PSUI Customer Load'!F370+'PSUI Customer Gen'!F370</f>
        <v>1127.8770000000002</v>
      </c>
      <c r="G370" s="85">
        <f>'E+ PSUI Customer Load'!G370+'PSUI Customer Gen'!G370</f>
        <v>1132.8399999999999</v>
      </c>
      <c r="H370" s="85">
        <f>'E+ PSUI Customer Load'!H370+'PSUI Customer Gen'!H370</f>
        <v>1179.6500000000001</v>
      </c>
      <c r="I370" s="85">
        <f>'E+ PSUI Customer Load'!I370+'PSUI Customer Gen'!I370</f>
        <v>1302.93</v>
      </c>
      <c r="J370" s="85">
        <f>'E+ PSUI Customer Load'!J370+'PSUI Customer Gen'!J370</f>
        <v>1330.489</v>
      </c>
      <c r="K370" s="85">
        <f>'E+ PSUI Customer Load'!K370+'PSUI Customer Gen'!K370</f>
        <v>1338.069</v>
      </c>
      <c r="L370" s="85">
        <f>'E+ PSUI Customer Load'!L370+'PSUI Customer Gen'!L370</f>
        <v>1367.46</v>
      </c>
      <c r="M370" s="85">
        <f>'E+ PSUI Customer Load'!M370+'PSUI Customer Gen'!M370</f>
        <v>1355.375</v>
      </c>
      <c r="N370" s="85">
        <f>'E+ PSUI Customer Load'!N370+'PSUI Customer Gen'!N370</f>
        <v>1333.2250000000001</v>
      </c>
      <c r="O370" s="85">
        <f>'E+ PSUI Customer Load'!O370+'PSUI Customer Gen'!O370</f>
        <v>1345.9499999999998</v>
      </c>
      <c r="P370" s="85">
        <f>'E+ PSUI Customer Load'!P370+'PSUI Customer Gen'!P370</f>
        <v>1325.627</v>
      </c>
      <c r="Q370" s="85">
        <f>'E+ PSUI Customer Load'!Q370+'PSUI Customer Gen'!Q370</f>
        <v>1311.2370000000001</v>
      </c>
      <c r="R370" s="85">
        <f>'E+ PSUI Customer Load'!R370+'PSUI Customer Gen'!R370</f>
        <v>1282.3969999999999</v>
      </c>
      <c r="S370" s="85">
        <f>'E+ PSUI Customer Load'!S370+'PSUI Customer Gen'!S370</f>
        <v>1217.3390000000002</v>
      </c>
      <c r="T370" s="85">
        <f>'E+ PSUI Customer Load'!T370+'PSUI Customer Gen'!T370</f>
        <v>1230.02</v>
      </c>
      <c r="U370" s="85">
        <f>'E+ PSUI Customer Load'!U370+'PSUI Customer Gen'!U370</f>
        <v>1231.9839999999999</v>
      </c>
      <c r="V370" s="85">
        <f>'E+ PSUI Customer Load'!V370+'PSUI Customer Gen'!V370</f>
        <v>1203.0730000000001</v>
      </c>
      <c r="W370" s="85">
        <f>'E+ PSUI Customer Load'!W370+'PSUI Customer Gen'!W370</f>
        <v>1182.1610000000001</v>
      </c>
      <c r="X370" s="85">
        <f>'E+ PSUI Customer Load'!X370+'PSUI Customer Gen'!X370</f>
        <v>1162.992</v>
      </c>
      <c r="Y370" s="85">
        <f>'E+ PSUI Customer Load'!Y370+'PSUI Customer Gen'!Y370</f>
        <v>1132.0529999999999</v>
      </c>
      <c r="Z370" s="85">
        <f>'E+ PSUI Customer Load'!Z370+'PSUI Customer Gen'!Z370</f>
        <v>1122.384</v>
      </c>
      <c r="AA370" s="93">
        <f t="shared" si="65"/>
        <v>1367.46</v>
      </c>
      <c r="AB370" s="84">
        <f t="shared" si="66"/>
        <v>2021</v>
      </c>
      <c r="AC370" s="83">
        <f t="shared" si="67"/>
        <v>11</v>
      </c>
      <c r="AD370" s="83" t="str">
        <f t="shared" si="68"/>
        <v/>
      </c>
      <c r="AE370" s="83" t="str">
        <f t="shared" si="69"/>
        <v/>
      </c>
      <c r="AF370" s="81">
        <f t="shared" si="70"/>
        <v>1367.46</v>
      </c>
      <c r="AG370" s="82" t="str">
        <f t="shared" si="71"/>
        <v>10:00</v>
      </c>
      <c r="AH370" s="81">
        <f t="shared" si="72"/>
        <v>30885.521000000001</v>
      </c>
      <c r="AI370" s="80" t="str">
        <f t="shared" si="73"/>
        <v/>
      </c>
      <c r="AJ370" s="80" t="str">
        <f t="shared" si="74"/>
        <v/>
      </c>
      <c r="AK370" s="80" t="str">
        <f t="shared" si="75"/>
        <v/>
      </c>
      <c r="AL370" s="79" t="str">
        <f t="shared" si="76"/>
        <v/>
      </c>
      <c r="AM370" s="78" t="str">
        <f t="shared" si="77"/>
        <v/>
      </c>
    </row>
    <row r="371" spans="2:39" ht="13.5" thickBot="1">
      <c r="B371" s="86">
        <v>44503</v>
      </c>
      <c r="C371" s="85">
        <f>'E+ PSUI Customer Load'!C371+'PSUI Customer Gen'!C371</f>
        <v>1122.3410000000001</v>
      </c>
      <c r="D371" s="85">
        <f>'E+ PSUI Customer Load'!D371+'PSUI Customer Gen'!D371</f>
        <v>1106.5409999999999</v>
      </c>
      <c r="E371" s="85">
        <f>'E+ PSUI Customer Load'!E371+'PSUI Customer Gen'!E371</f>
        <v>1113.7449999999999</v>
      </c>
      <c r="F371" s="85">
        <f>'E+ PSUI Customer Load'!F371+'PSUI Customer Gen'!F371</f>
        <v>1125.5350000000001</v>
      </c>
      <c r="G371" s="85">
        <f>'E+ PSUI Customer Load'!G371+'PSUI Customer Gen'!G371</f>
        <v>1148.6610000000001</v>
      </c>
      <c r="H371" s="85">
        <f>'E+ PSUI Customer Load'!H371+'PSUI Customer Gen'!H371</f>
        <v>1214.115</v>
      </c>
      <c r="I371" s="85">
        <f>'E+ PSUI Customer Load'!I371+'PSUI Customer Gen'!I371</f>
        <v>1328.731</v>
      </c>
      <c r="J371" s="85">
        <f>'E+ PSUI Customer Load'!J371+'PSUI Customer Gen'!J371</f>
        <v>1337.7170000000001</v>
      </c>
      <c r="K371" s="85">
        <f>'E+ PSUI Customer Load'!K371+'PSUI Customer Gen'!K371</f>
        <v>1364.4089999999999</v>
      </c>
      <c r="L371" s="85">
        <f>'E+ PSUI Customer Load'!L371+'PSUI Customer Gen'!L371</f>
        <v>1384.49</v>
      </c>
      <c r="M371" s="85">
        <f>'E+ PSUI Customer Load'!M371+'PSUI Customer Gen'!M371</f>
        <v>1376.5419999999999</v>
      </c>
      <c r="N371" s="85">
        <f>'E+ PSUI Customer Load'!N371+'PSUI Customer Gen'!N371</f>
        <v>1355.5740000000001</v>
      </c>
      <c r="O371" s="85">
        <f>'E+ PSUI Customer Load'!O371+'PSUI Customer Gen'!O371</f>
        <v>1338.723</v>
      </c>
      <c r="P371" s="85">
        <f>'E+ PSUI Customer Load'!P371+'PSUI Customer Gen'!P371</f>
        <v>1307.8579999999999</v>
      </c>
      <c r="Q371" s="85">
        <f>'E+ PSUI Customer Load'!Q371+'PSUI Customer Gen'!Q371</f>
        <v>1298.68</v>
      </c>
      <c r="R371" s="85">
        <f>'E+ PSUI Customer Load'!R371+'PSUI Customer Gen'!R371</f>
        <v>1278.0030000000002</v>
      </c>
      <c r="S371" s="85">
        <f>'E+ PSUI Customer Load'!S371+'PSUI Customer Gen'!S371</f>
        <v>1211.6519999999998</v>
      </c>
      <c r="T371" s="85">
        <f>'E+ PSUI Customer Load'!T371+'PSUI Customer Gen'!T371</f>
        <v>1188.078</v>
      </c>
      <c r="U371" s="85">
        <f>'E+ PSUI Customer Load'!U371+'PSUI Customer Gen'!U371</f>
        <v>1188.509</v>
      </c>
      <c r="V371" s="85">
        <f>'E+ PSUI Customer Load'!V371+'PSUI Customer Gen'!V371</f>
        <v>1168.0340000000001</v>
      </c>
      <c r="W371" s="85">
        <f>'E+ PSUI Customer Load'!W371+'PSUI Customer Gen'!W371</f>
        <v>1161.1089999999999</v>
      </c>
      <c r="X371" s="85">
        <f>'E+ PSUI Customer Load'!X371+'PSUI Customer Gen'!X371</f>
        <v>1166.8420000000001</v>
      </c>
      <c r="Y371" s="85">
        <f>'E+ PSUI Customer Load'!Y371+'PSUI Customer Gen'!Y371</f>
        <v>1116.8679999999999</v>
      </c>
      <c r="Z371" s="85">
        <f>'E+ PSUI Customer Load'!Z371+'PSUI Customer Gen'!Z371</f>
        <v>1113.174</v>
      </c>
      <c r="AA371" s="93">
        <f t="shared" si="65"/>
        <v>1384.49</v>
      </c>
      <c r="AB371" s="84">
        <f t="shared" si="66"/>
        <v>2021</v>
      </c>
      <c r="AC371" s="83">
        <f t="shared" si="67"/>
        <v>11</v>
      </c>
      <c r="AD371" s="83" t="str">
        <f t="shared" si="68"/>
        <v/>
      </c>
      <c r="AE371" s="83" t="str">
        <f t="shared" si="69"/>
        <v/>
      </c>
      <c r="AF371" s="81">
        <f t="shared" si="70"/>
        <v>1384.49</v>
      </c>
      <c r="AG371" s="82" t="str">
        <f t="shared" si="71"/>
        <v>10:00</v>
      </c>
      <c r="AH371" s="81">
        <f t="shared" si="72"/>
        <v>30900.421000000002</v>
      </c>
      <c r="AI371" s="80" t="str">
        <f t="shared" si="73"/>
        <v/>
      </c>
      <c r="AJ371" s="80" t="str">
        <f t="shared" si="74"/>
        <v/>
      </c>
      <c r="AK371" s="80" t="str">
        <f t="shared" si="75"/>
        <v/>
      </c>
      <c r="AL371" s="79" t="str">
        <f t="shared" si="76"/>
        <v/>
      </c>
      <c r="AM371" s="78" t="str">
        <f t="shared" si="77"/>
        <v/>
      </c>
    </row>
    <row r="372" spans="2:39" ht="13.5" thickBot="1">
      <c r="B372" s="86">
        <v>44504</v>
      </c>
      <c r="C372" s="85">
        <f>'E+ PSUI Customer Load'!C372+'PSUI Customer Gen'!C372</f>
        <v>1102.5220000000002</v>
      </c>
      <c r="D372" s="85">
        <f>'E+ PSUI Customer Load'!D372+'PSUI Customer Gen'!D372</f>
        <v>1098.066</v>
      </c>
      <c r="E372" s="85">
        <f>'E+ PSUI Customer Load'!E372+'PSUI Customer Gen'!E372</f>
        <v>1112.6390000000001</v>
      </c>
      <c r="F372" s="85">
        <f>'E+ PSUI Customer Load'!F372+'PSUI Customer Gen'!F372</f>
        <v>1115.3329999999999</v>
      </c>
      <c r="G372" s="85">
        <f>'E+ PSUI Customer Load'!G372+'PSUI Customer Gen'!G372</f>
        <v>1126.3909999999998</v>
      </c>
      <c r="H372" s="85">
        <f>'E+ PSUI Customer Load'!H372+'PSUI Customer Gen'!H372</f>
        <v>1183.2909999999999</v>
      </c>
      <c r="I372" s="85">
        <f>'E+ PSUI Customer Load'!I372+'PSUI Customer Gen'!I372</f>
        <v>1310.7739999999999</v>
      </c>
      <c r="J372" s="85">
        <f>'E+ PSUI Customer Load'!J372+'PSUI Customer Gen'!J372</f>
        <v>1338.018</v>
      </c>
      <c r="K372" s="85">
        <f>'E+ PSUI Customer Load'!K372+'PSUI Customer Gen'!K372</f>
        <v>1365.0119999999999</v>
      </c>
      <c r="L372" s="85">
        <f>'E+ PSUI Customer Load'!L372+'PSUI Customer Gen'!L372</f>
        <v>1360.8510000000001</v>
      </c>
      <c r="M372" s="85">
        <f>'E+ PSUI Customer Load'!M372+'PSUI Customer Gen'!M372</f>
        <v>1365.9079999999999</v>
      </c>
      <c r="N372" s="85">
        <f>'E+ PSUI Customer Load'!N372+'PSUI Customer Gen'!N372</f>
        <v>1331.518</v>
      </c>
      <c r="O372" s="85">
        <f>'E+ PSUI Customer Load'!O372+'PSUI Customer Gen'!O372</f>
        <v>1333.538</v>
      </c>
      <c r="P372" s="85">
        <f>'E+ PSUI Customer Load'!P372+'PSUI Customer Gen'!P372</f>
        <v>1335.7750000000001</v>
      </c>
      <c r="Q372" s="85">
        <f>'E+ PSUI Customer Load'!Q372+'PSUI Customer Gen'!Q372</f>
        <v>1340.519</v>
      </c>
      <c r="R372" s="85">
        <f>'E+ PSUI Customer Load'!R372+'PSUI Customer Gen'!R372</f>
        <v>1288.1670000000001</v>
      </c>
      <c r="S372" s="85">
        <f>'E+ PSUI Customer Load'!S372+'PSUI Customer Gen'!S372</f>
        <v>1223.1969999999999</v>
      </c>
      <c r="T372" s="85">
        <f>'E+ PSUI Customer Load'!T372+'PSUI Customer Gen'!T372</f>
        <v>1215.779</v>
      </c>
      <c r="U372" s="85">
        <f>'E+ PSUI Customer Load'!U372+'PSUI Customer Gen'!U372</f>
        <v>1209.1500000000001</v>
      </c>
      <c r="V372" s="85">
        <f>'E+ PSUI Customer Load'!V372+'PSUI Customer Gen'!V372</f>
        <v>1199.7860000000001</v>
      </c>
      <c r="W372" s="85">
        <f>'E+ PSUI Customer Load'!W372+'PSUI Customer Gen'!W372</f>
        <v>1167.7719999999999</v>
      </c>
      <c r="X372" s="85">
        <f>'E+ PSUI Customer Load'!X372+'PSUI Customer Gen'!X372</f>
        <v>1164.8999999999999</v>
      </c>
      <c r="Y372" s="85">
        <f>'E+ PSUI Customer Load'!Y372+'PSUI Customer Gen'!Y372</f>
        <v>1128.721</v>
      </c>
      <c r="Z372" s="85">
        <f>'E+ PSUI Customer Load'!Z372+'PSUI Customer Gen'!Z372</f>
        <v>1131.2040000000002</v>
      </c>
      <c r="AA372" s="93">
        <f t="shared" si="65"/>
        <v>1365.9079999999999</v>
      </c>
      <c r="AB372" s="84">
        <f t="shared" si="66"/>
        <v>2021</v>
      </c>
      <c r="AC372" s="83">
        <f t="shared" si="67"/>
        <v>11</v>
      </c>
      <c r="AD372" s="83" t="str">
        <f t="shared" si="68"/>
        <v/>
      </c>
      <c r="AE372" s="83" t="str">
        <f t="shared" si="69"/>
        <v/>
      </c>
      <c r="AF372" s="81">
        <f t="shared" si="70"/>
        <v>1365.9079999999999</v>
      </c>
      <c r="AG372" s="82" t="str">
        <f t="shared" si="71"/>
        <v>11:00</v>
      </c>
      <c r="AH372" s="81">
        <f t="shared" si="72"/>
        <v>30914.739000000009</v>
      </c>
      <c r="AI372" s="80" t="str">
        <f t="shared" si="73"/>
        <v/>
      </c>
      <c r="AJ372" s="80" t="str">
        <f t="shared" si="74"/>
        <v/>
      </c>
      <c r="AK372" s="80" t="str">
        <f t="shared" si="75"/>
        <v/>
      </c>
      <c r="AL372" s="79" t="str">
        <f t="shared" si="76"/>
        <v/>
      </c>
      <c r="AM372" s="78" t="str">
        <f t="shared" si="77"/>
        <v/>
      </c>
    </row>
    <row r="373" spans="2:39" ht="13.5" thickBot="1">
      <c r="B373" s="86">
        <v>44505</v>
      </c>
      <c r="C373" s="85">
        <f>'E+ PSUI Customer Load'!C373+'PSUI Customer Gen'!C373</f>
        <v>1121.172</v>
      </c>
      <c r="D373" s="85">
        <f>'E+ PSUI Customer Load'!D373+'PSUI Customer Gen'!D373</f>
        <v>1123.7549999999999</v>
      </c>
      <c r="E373" s="85">
        <f>'E+ PSUI Customer Load'!E373+'PSUI Customer Gen'!E373</f>
        <v>1138.788</v>
      </c>
      <c r="F373" s="85">
        <f>'E+ PSUI Customer Load'!F373+'PSUI Customer Gen'!F373</f>
        <v>1138.9349999999999</v>
      </c>
      <c r="G373" s="85">
        <f>'E+ PSUI Customer Load'!G373+'PSUI Customer Gen'!G373</f>
        <v>1158.317</v>
      </c>
      <c r="H373" s="85">
        <f>'E+ PSUI Customer Load'!H373+'PSUI Customer Gen'!H373</f>
        <v>1206.4829999999999</v>
      </c>
      <c r="I373" s="85">
        <f>'E+ PSUI Customer Load'!I373+'PSUI Customer Gen'!I373</f>
        <v>1317.819</v>
      </c>
      <c r="J373" s="85">
        <f>'E+ PSUI Customer Load'!J373+'PSUI Customer Gen'!J373</f>
        <v>1327.953</v>
      </c>
      <c r="K373" s="85">
        <f>'E+ PSUI Customer Load'!K373+'PSUI Customer Gen'!K373</f>
        <v>1350.309</v>
      </c>
      <c r="L373" s="85">
        <f>'E+ PSUI Customer Load'!L373+'PSUI Customer Gen'!L373</f>
        <v>1358.788</v>
      </c>
      <c r="M373" s="85">
        <f>'E+ PSUI Customer Load'!M373+'PSUI Customer Gen'!M373</f>
        <v>1361.8420000000001</v>
      </c>
      <c r="N373" s="85">
        <f>'E+ PSUI Customer Load'!N373+'PSUI Customer Gen'!N373</f>
        <v>1322.9199999999998</v>
      </c>
      <c r="O373" s="85">
        <f>'E+ PSUI Customer Load'!O373+'PSUI Customer Gen'!O373</f>
        <v>1335.8529999999998</v>
      </c>
      <c r="P373" s="85">
        <f>'E+ PSUI Customer Load'!P373+'PSUI Customer Gen'!P373</f>
        <v>1319.7349999999999</v>
      </c>
      <c r="Q373" s="85">
        <f>'E+ PSUI Customer Load'!Q373+'PSUI Customer Gen'!Q373</f>
        <v>1288.4260000000002</v>
      </c>
      <c r="R373" s="85">
        <f>'E+ PSUI Customer Load'!R373+'PSUI Customer Gen'!R373</f>
        <v>1249.125</v>
      </c>
      <c r="S373" s="85">
        <f>'E+ PSUI Customer Load'!S373+'PSUI Customer Gen'!S373</f>
        <v>1184.039</v>
      </c>
      <c r="T373" s="85">
        <f>'E+ PSUI Customer Load'!T373+'PSUI Customer Gen'!T373</f>
        <v>1185.9280000000001</v>
      </c>
      <c r="U373" s="85">
        <f>'E+ PSUI Customer Load'!U373+'PSUI Customer Gen'!U373</f>
        <v>1185.1990000000001</v>
      </c>
      <c r="V373" s="85">
        <f>'E+ PSUI Customer Load'!V373+'PSUI Customer Gen'!V373</f>
        <v>1155.6009999999999</v>
      </c>
      <c r="W373" s="85">
        <f>'E+ PSUI Customer Load'!W373+'PSUI Customer Gen'!W373</f>
        <v>1145.498</v>
      </c>
      <c r="X373" s="85">
        <f>'E+ PSUI Customer Load'!X373+'PSUI Customer Gen'!X373</f>
        <v>1134.586</v>
      </c>
      <c r="Y373" s="85">
        <f>'E+ PSUI Customer Load'!Y373+'PSUI Customer Gen'!Y373</f>
        <v>1099.095</v>
      </c>
      <c r="Z373" s="85">
        <f>'E+ PSUI Customer Load'!Z373+'PSUI Customer Gen'!Z373</f>
        <v>1108.8630000000001</v>
      </c>
      <c r="AA373" s="93">
        <f t="shared" si="65"/>
        <v>1361.8420000000001</v>
      </c>
      <c r="AB373" s="84">
        <f t="shared" si="66"/>
        <v>2021</v>
      </c>
      <c r="AC373" s="83">
        <f t="shared" si="67"/>
        <v>11</v>
      </c>
      <c r="AD373" s="83" t="str">
        <f t="shared" si="68"/>
        <v/>
      </c>
      <c r="AE373" s="83" t="str">
        <f t="shared" si="69"/>
        <v/>
      </c>
      <c r="AF373" s="81">
        <f t="shared" si="70"/>
        <v>1361.8420000000001</v>
      </c>
      <c r="AG373" s="82" t="str">
        <f t="shared" si="71"/>
        <v>11:00</v>
      </c>
      <c r="AH373" s="81">
        <f t="shared" si="72"/>
        <v>30680.870999999999</v>
      </c>
      <c r="AI373" s="80" t="str">
        <f t="shared" si="73"/>
        <v/>
      </c>
      <c r="AJ373" s="80" t="str">
        <f t="shared" si="74"/>
        <v/>
      </c>
      <c r="AK373" s="80" t="str">
        <f t="shared" si="75"/>
        <v/>
      </c>
      <c r="AL373" s="79" t="str">
        <f t="shared" si="76"/>
        <v/>
      </c>
      <c r="AM373" s="78" t="str">
        <f t="shared" si="77"/>
        <v/>
      </c>
    </row>
    <row r="374" spans="2:39" ht="13.5" thickBot="1">
      <c r="B374" s="86">
        <v>44506</v>
      </c>
      <c r="C374" s="85">
        <f>'E+ PSUI Customer Load'!C374+'PSUI Customer Gen'!C374</f>
        <v>1096.7149999999999</v>
      </c>
      <c r="D374" s="85">
        <f>'E+ PSUI Customer Load'!D374+'PSUI Customer Gen'!D374</f>
        <v>1093.739</v>
      </c>
      <c r="E374" s="85">
        <f>'E+ PSUI Customer Load'!E374+'PSUI Customer Gen'!E374</f>
        <v>1098.846</v>
      </c>
      <c r="F374" s="85">
        <f>'E+ PSUI Customer Load'!F374+'PSUI Customer Gen'!F374</f>
        <v>1102.1570000000002</v>
      </c>
      <c r="G374" s="85">
        <f>'E+ PSUI Customer Load'!G374+'PSUI Customer Gen'!G374</f>
        <v>1119.732</v>
      </c>
      <c r="H374" s="85">
        <f>'E+ PSUI Customer Load'!H374+'PSUI Customer Gen'!H374</f>
        <v>1149.1389999999999</v>
      </c>
      <c r="I374" s="85">
        <f>'E+ PSUI Customer Load'!I374+'PSUI Customer Gen'!I374</f>
        <v>1191.2329999999999</v>
      </c>
      <c r="J374" s="85">
        <f>'E+ PSUI Customer Load'!J374+'PSUI Customer Gen'!J374</f>
        <v>1212.6079999999999</v>
      </c>
      <c r="K374" s="85">
        <f>'E+ PSUI Customer Load'!K374+'PSUI Customer Gen'!K374</f>
        <v>1200.4160000000002</v>
      </c>
      <c r="L374" s="85">
        <f>'E+ PSUI Customer Load'!L374+'PSUI Customer Gen'!L374</f>
        <v>1184.99</v>
      </c>
      <c r="M374" s="85">
        <f>'E+ PSUI Customer Load'!M374+'PSUI Customer Gen'!M374</f>
        <v>1028.748</v>
      </c>
      <c r="N374" s="85">
        <f>'E+ PSUI Customer Load'!N374+'PSUI Customer Gen'!N374</f>
        <v>1126.067</v>
      </c>
      <c r="O374" s="85">
        <f>'E+ PSUI Customer Load'!O374+'PSUI Customer Gen'!O374</f>
        <v>1158.9649999999999</v>
      </c>
      <c r="P374" s="85">
        <f>'E+ PSUI Customer Load'!P374+'PSUI Customer Gen'!P374</f>
        <v>1137.452</v>
      </c>
      <c r="Q374" s="85">
        <f>'E+ PSUI Customer Load'!Q374+'PSUI Customer Gen'!Q374</f>
        <v>1115.2539999999999</v>
      </c>
      <c r="R374" s="85">
        <f>'E+ PSUI Customer Load'!R374+'PSUI Customer Gen'!R374</f>
        <v>1114.559</v>
      </c>
      <c r="S374" s="85">
        <f>'E+ PSUI Customer Load'!S374+'PSUI Customer Gen'!S374</f>
        <v>1083.0810000000001</v>
      </c>
      <c r="T374" s="85">
        <f>'E+ PSUI Customer Load'!T374+'PSUI Customer Gen'!T374</f>
        <v>1104.373</v>
      </c>
      <c r="U374" s="85">
        <f>'E+ PSUI Customer Load'!U374+'PSUI Customer Gen'!U374</f>
        <v>1111.8579999999999</v>
      </c>
      <c r="V374" s="85">
        <f>'E+ PSUI Customer Load'!V374+'PSUI Customer Gen'!V374</f>
        <v>1091.789</v>
      </c>
      <c r="W374" s="85">
        <f>'E+ PSUI Customer Load'!W374+'PSUI Customer Gen'!W374</f>
        <v>1095.0260000000001</v>
      </c>
      <c r="X374" s="85">
        <f>'E+ PSUI Customer Load'!X374+'PSUI Customer Gen'!X374</f>
        <v>1083.2520000000002</v>
      </c>
      <c r="Y374" s="85">
        <f>'E+ PSUI Customer Load'!Y374+'PSUI Customer Gen'!Y374</f>
        <v>1068.2430000000002</v>
      </c>
      <c r="Z374" s="85">
        <f>'E+ PSUI Customer Load'!Z374+'PSUI Customer Gen'!Z374</f>
        <v>1073.0409999999999</v>
      </c>
      <c r="AA374" s="93">
        <f t="shared" si="65"/>
        <v>1212.6079999999999</v>
      </c>
      <c r="AB374" s="84">
        <f t="shared" si="66"/>
        <v>2021</v>
      </c>
      <c r="AC374" s="83">
        <f t="shared" si="67"/>
        <v>11</v>
      </c>
      <c r="AD374" s="83" t="str">
        <f t="shared" si="68"/>
        <v/>
      </c>
      <c r="AE374" s="83" t="str">
        <f t="shared" si="69"/>
        <v/>
      </c>
      <c r="AF374" s="81">
        <f t="shared" si="70"/>
        <v>1212.6079999999999</v>
      </c>
      <c r="AG374" s="82" t="str">
        <f t="shared" si="71"/>
        <v>8:00</v>
      </c>
      <c r="AH374" s="81">
        <f t="shared" si="72"/>
        <v>28053.891000000003</v>
      </c>
      <c r="AI374" s="80" t="str">
        <f t="shared" si="73"/>
        <v/>
      </c>
      <c r="AJ374" s="80" t="str">
        <f t="shared" si="74"/>
        <v/>
      </c>
      <c r="AK374" s="80" t="str">
        <f t="shared" si="75"/>
        <v/>
      </c>
      <c r="AL374" s="79" t="str">
        <f t="shared" si="76"/>
        <v/>
      </c>
      <c r="AM374" s="78" t="str">
        <f t="shared" si="77"/>
        <v/>
      </c>
    </row>
    <row r="375" spans="2:39" ht="13.5" thickBot="1">
      <c r="B375" s="86">
        <v>44507</v>
      </c>
      <c r="C375" s="85">
        <f>'E+ PSUI Customer Load'!C375+'PSUI Customer Gen'!C375</f>
        <v>1066.4720000000002</v>
      </c>
      <c r="D375" s="85">
        <f>'E+ PSUI Customer Load'!D375+'PSUI Customer Gen'!D375</f>
        <v>1062.299</v>
      </c>
      <c r="E375" s="85">
        <f>'E+ PSUI Customer Load'!E375+'PSUI Customer Gen'!E375</f>
        <v>1061.126</v>
      </c>
      <c r="F375" s="85">
        <f>'E+ PSUI Customer Load'!F375+'PSUI Customer Gen'!F375</f>
        <v>1059.816</v>
      </c>
      <c r="G375" s="85">
        <f>'E+ PSUI Customer Load'!G375+'PSUI Customer Gen'!G375</f>
        <v>1064.963</v>
      </c>
      <c r="H375" s="85">
        <f>'E+ PSUI Customer Load'!H375+'PSUI Customer Gen'!H375</f>
        <v>1073.431</v>
      </c>
      <c r="I375" s="85">
        <f>'E+ PSUI Customer Load'!I375+'PSUI Customer Gen'!I375</f>
        <v>1097.126</v>
      </c>
      <c r="J375" s="85">
        <f>'E+ PSUI Customer Load'!J375+'PSUI Customer Gen'!J375</f>
        <v>1141.0640000000001</v>
      </c>
      <c r="K375" s="85">
        <f>'E+ PSUI Customer Load'!K375+'PSUI Customer Gen'!K375</f>
        <v>1153.008</v>
      </c>
      <c r="L375" s="85">
        <f>'E+ PSUI Customer Load'!L375+'PSUI Customer Gen'!L375</f>
        <v>1149.2739999999999</v>
      </c>
      <c r="M375" s="85">
        <f>'E+ PSUI Customer Load'!M375+'PSUI Customer Gen'!M375</f>
        <v>1150.674</v>
      </c>
      <c r="N375" s="85">
        <f>'E+ PSUI Customer Load'!N375+'PSUI Customer Gen'!N375</f>
        <v>1152.422</v>
      </c>
      <c r="O375" s="85">
        <f>'E+ PSUI Customer Load'!O375+'PSUI Customer Gen'!O375</f>
        <v>1113.3979999999999</v>
      </c>
      <c r="P375" s="85">
        <f>'E+ PSUI Customer Load'!P375+'PSUI Customer Gen'!P375</f>
        <v>1109.4599999999998</v>
      </c>
      <c r="Q375" s="85">
        <f>'E+ PSUI Customer Load'!Q375+'PSUI Customer Gen'!Q375</f>
        <v>1119.114</v>
      </c>
      <c r="R375" s="85">
        <f>'E+ PSUI Customer Load'!R375+'PSUI Customer Gen'!R375</f>
        <v>1092.9359999999999</v>
      </c>
      <c r="S375" s="85">
        <f>'E+ PSUI Customer Load'!S375+'PSUI Customer Gen'!S375</f>
        <v>1092.702</v>
      </c>
      <c r="T375" s="85">
        <f>'E+ PSUI Customer Load'!T375+'PSUI Customer Gen'!T375</f>
        <v>1073.6309999999999</v>
      </c>
      <c r="U375" s="85">
        <f>'E+ PSUI Customer Load'!U375+'PSUI Customer Gen'!U375</f>
        <v>1095.25</v>
      </c>
      <c r="V375" s="85">
        <f>'E+ PSUI Customer Load'!V375+'PSUI Customer Gen'!V375</f>
        <v>1100.3039999999999</v>
      </c>
      <c r="W375" s="85">
        <f>'E+ PSUI Customer Load'!W375+'PSUI Customer Gen'!W375</f>
        <v>1065.4569999999999</v>
      </c>
      <c r="X375" s="85">
        <f>'E+ PSUI Customer Load'!X375+'PSUI Customer Gen'!X375</f>
        <v>1055.3520000000001</v>
      </c>
      <c r="Y375" s="85">
        <f>'E+ PSUI Customer Load'!Y375+'PSUI Customer Gen'!Y375</f>
        <v>1053.5830000000001</v>
      </c>
      <c r="Z375" s="85">
        <f>'E+ PSUI Customer Load'!Z375+'PSUI Customer Gen'!Z375</f>
        <v>1058.9010000000001</v>
      </c>
      <c r="AA375" s="93">
        <f t="shared" si="65"/>
        <v>1153.008</v>
      </c>
      <c r="AB375" s="84">
        <f t="shared" si="66"/>
        <v>2021</v>
      </c>
      <c r="AC375" s="83">
        <f t="shared" si="67"/>
        <v>11</v>
      </c>
      <c r="AD375" s="83" t="str">
        <f t="shared" si="68"/>
        <v/>
      </c>
      <c r="AE375" s="83" t="str">
        <f t="shared" si="69"/>
        <v/>
      </c>
      <c r="AF375" s="81">
        <f t="shared" si="70"/>
        <v>1153.008</v>
      </c>
      <c r="AG375" s="82" t="str">
        <f t="shared" si="71"/>
        <v>9:00</v>
      </c>
      <c r="AH375" s="81">
        <f t="shared" si="72"/>
        <v>27414.771000000004</v>
      </c>
      <c r="AI375" s="80" t="str">
        <f t="shared" si="73"/>
        <v/>
      </c>
      <c r="AJ375" s="80" t="str">
        <f t="shared" si="74"/>
        <v/>
      </c>
      <c r="AK375" s="80" t="str">
        <f t="shared" si="75"/>
        <v/>
      </c>
      <c r="AL375" s="79" t="str">
        <f t="shared" si="76"/>
        <v/>
      </c>
      <c r="AM375" s="78" t="str">
        <f t="shared" si="77"/>
        <v/>
      </c>
    </row>
    <row r="376" spans="2:39" ht="13.5" thickBot="1">
      <c r="B376" s="86">
        <v>44508</v>
      </c>
      <c r="C376" s="85">
        <f>'E+ PSUI Customer Load'!C376+'PSUI Customer Gen'!C376</f>
        <v>1060.741</v>
      </c>
      <c r="D376" s="85">
        <f>'E+ PSUI Customer Load'!D376+'PSUI Customer Gen'!D376</f>
        <v>1054.9850000000001</v>
      </c>
      <c r="E376" s="85">
        <f>'E+ PSUI Customer Load'!E376+'PSUI Customer Gen'!E376</f>
        <v>1063.26</v>
      </c>
      <c r="F376" s="85">
        <f>'E+ PSUI Customer Load'!F376+'PSUI Customer Gen'!F376</f>
        <v>1082.4960000000001</v>
      </c>
      <c r="G376" s="85">
        <f>'E+ PSUI Customer Load'!G376+'PSUI Customer Gen'!G376</f>
        <v>1096.143</v>
      </c>
      <c r="H376" s="85">
        <f>'E+ PSUI Customer Load'!H376+'PSUI Customer Gen'!H376</f>
        <v>1111.2749999999999</v>
      </c>
      <c r="I376" s="85">
        <f>'E+ PSUI Customer Load'!I376+'PSUI Customer Gen'!I376</f>
        <v>1168.837</v>
      </c>
      <c r="J376" s="85">
        <f>'E+ PSUI Customer Load'!J376+'PSUI Customer Gen'!J376</f>
        <v>1294.125</v>
      </c>
      <c r="K376" s="85">
        <f>'E+ PSUI Customer Load'!K376+'PSUI Customer Gen'!K376</f>
        <v>1302.981</v>
      </c>
      <c r="L376" s="85">
        <f>'E+ PSUI Customer Load'!L376+'PSUI Customer Gen'!L376</f>
        <v>1293.4259999999999</v>
      </c>
      <c r="M376" s="85">
        <f>'E+ PSUI Customer Load'!M376+'PSUI Customer Gen'!M376</f>
        <v>1314.3240000000001</v>
      </c>
      <c r="N376" s="85">
        <f>'E+ PSUI Customer Load'!N376+'PSUI Customer Gen'!N376</f>
        <v>1313.625</v>
      </c>
      <c r="O376" s="85">
        <f>'E+ PSUI Customer Load'!O376+'PSUI Customer Gen'!O376</f>
        <v>1283.1389999999999</v>
      </c>
      <c r="P376" s="85">
        <f>'E+ PSUI Customer Load'!P376+'PSUI Customer Gen'!P376</f>
        <v>1294.796</v>
      </c>
      <c r="Q376" s="85">
        <f>'E+ PSUI Customer Load'!Q376+'PSUI Customer Gen'!Q376</f>
        <v>1281.95</v>
      </c>
      <c r="R376" s="85">
        <f>'E+ PSUI Customer Load'!R376+'PSUI Customer Gen'!R376</f>
        <v>1281.8910000000001</v>
      </c>
      <c r="S376" s="85">
        <f>'E+ PSUI Customer Load'!S376+'PSUI Customer Gen'!S376</f>
        <v>1228.7829999999999</v>
      </c>
      <c r="T376" s="85">
        <f>'E+ PSUI Customer Load'!T376+'PSUI Customer Gen'!T376</f>
        <v>1174.145</v>
      </c>
      <c r="U376" s="85">
        <f>'E+ PSUI Customer Load'!U376+'PSUI Customer Gen'!U376</f>
        <v>1158.941</v>
      </c>
      <c r="V376" s="85">
        <f>'E+ PSUI Customer Load'!V376+'PSUI Customer Gen'!V376</f>
        <v>1185.7570000000001</v>
      </c>
      <c r="W376" s="85">
        <f>'E+ PSUI Customer Load'!W376+'PSUI Customer Gen'!W376</f>
        <v>1147.394</v>
      </c>
      <c r="X376" s="85">
        <f>'E+ PSUI Customer Load'!X376+'PSUI Customer Gen'!X376</f>
        <v>1128.828</v>
      </c>
      <c r="Y376" s="85">
        <f>'E+ PSUI Customer Load'!Y376+'PSUI Customer Gen'!Y376</f>
        <v>1118.818</v>
      </c>
      <c r="Z376" s="85">
        <f>'E+ PSUI Customer Load'!Z376+'PSUI Customer Gen'!Z376</f>
        <v>1086.8920000000001</v>
      </c>
      <c r="AA376" s="93">
        <f t="shared" si="65"/>
        <v>1314.3240000000001</v>
      </c>
      <c r="AB376" s="84">
        <f t="shared" si="66"/>
        <v>2021</v>
      </c>
      <c r="AC376" s="83">
        <f t="shared" si="67"/>
        <v>11</v>
      </c>
      <c r="AD376" s="83" t="str">
        <f t="shared" si="68"/>
        <v/>
      </c>
      <c r="AE376" s="83" t="str">
        <f t="shared" si="69"/>
        <v/>
      </c>
      <c r="AF376" s="81">
        <f t="shared" si="70"/>
        <v>1314.3240000000001</v>
      </c>
      <c r="AG376" s="82" t="str">
        <f t="shared" si="71"/>
        <v>11:00</v>
      </c>
      <c r="AH376" s="81">
        <f t="shared" si="72"/>
        <v>29841.876</v>
      </c>
      <c r="AI376" s="80" t="str">
        <f t="shared" si="73"/>
        <v/>
      </c>
      <c r="AJ376" s="80" t="str">
        <f t="shared" si="74"/>
        <v/>
      </c>
      <c r="AK376" s="80" t="str">
        <f t="shared" si="75"/>
        <v/>
      </c>
      <c r="AL376" s="79" t="str">
        <f t="shared" si="76"/>
        <v/>
      </c>
      <c r="AM376" s="78" t="str">
        <f t="shared" si="77"/>
        <v/>
      </c>
    </row>
    <row r="377" spans="2:39" ht="13.5" thickBot="1">
      <c r="B377" s="86">
        <v>44509</v>
      </c>
      <c r="C377" s="85">
        <f>'E+ PSUI Customer Load'!C377+'PSUI Customer Gen'!C377</f>
        <v>1059.155</v>
      </c>
      <c r="D377" s="85">
        <f>'E+ PSUI Customer Load'!D377+'PSUI Customer Gen'!D377</f>
        <v>1061.848</v>
      </c>
      <c r="E377" s="85">
        <f>'E+ PSUI Customer Load'!E377+'PSUI Customer Gen'!E377</f>
        <v>1057.5910000000001</v>
      </c>
      <c r="F377" s="85">
        <f>'E+ PSUI Customer Load'!F377+'PSUI Customer Gen'!F377</f>
        <v>1063.2729999999999</v>
      </c>
      <c r="G377" s="85">
        <f>'E+ PSUI Customer Load'!G377+'PSUI Customer Gen'!G377</f>
        <v>1071.3139999999999</v>
      </c>
      <c r="H377" s="85">
        <f>'E+ PSUI Customer Load'!H377+'PSUI Customer Gen'!H377</f>
        <v>1085.9259999999999</v>
      </c>
      <c r="I377" s="85">
        <f>'E+ PSUI Customer Load'!I377+'PSUI Customer Gen'!I377</f>
        <v>1163.2289999999998</v>
      </c>
      <c r="J377" s="85">
        <f>'E+ PSUI Customer Load'!J377+'PSUI Customer Gen'!J377</f>
        <v>1258.481</v>
      </c>
      <c r="K377" s="85">
        <f>'E+ PSUI Customer Load'!K377+'PSUI Customer Gen'!K377</f>
        <v>1288.1959999999999</v>
      </c>
      <c r="L377" s="85">
        <f>'E+ PSUI Customer Load'!L377+'PSUI Customer Gen'!L377</f>
        <v>1296.086</v>
      </c>
      <c r="M377" s="85">
        <f>'E+ PSUI Customer Load'!M377+'PSUI Customer Gen'!M377</f>
        <v>1324.646</v>
      </c>
      <c r="N377" s="85">
        <f>'E+ PSUI Customer Load'!N377+'PSUI Customer Gen'!N377</f>
        <v>1350.992</v>
      </c>
      <c r="O377" s="85">
        <f>'E+ PSUI Customer Load'!O377+'PSUI Customer Gen'!O377</f>
        <v>1309.345</v>
      </c>
      <c r="P377" s="85">
        <f>'E+ PSUI Customer Load'!P377+'PSUI Customer Gen'!P377</f>
        <v>1306.848</v>
      </c>
      <c r="Q377" s="85">
        <f>'E+ PSUI Customer Load'!Q377+'PSUI Customer Gen'!Q377</f>
        <v>1286.78</v>
      </c>
      <c r="R377" s="85">
        <f>'E+ PSUI Customer Load'!R377+'PSUI Customer Gen'!R377</f>
        <v>1291.375</v>
      </c>
      <c r="S377" s="85">
        <f>'E+ PSUI Customer Load'!S377+'PSUI Customer Gen'!S377</f>
        <v>1260.1179999999999</v>
      </c>
      <c r="T377" s="85">
        <f>'E+ PSUI Customer Load'!T377+'PSUI Customer Gen'!T377</f>
        <v>1205.354</v>
      </c>
      <c r="U377" s="85">
        <f>'E+ PSUI Customer Load'!U377+'PSUI Customer Gen'!U377</f>
        <v>1169.9829999999999</v>
      </c>
      <c r="V377" s="85">
        <f>'E+ PSUI Customer Load'!V377+'PSUI Customer Gen'!V377</f>
        <v>1168.8399999999999</v>
      </c>
      <c r="W377" s="85">
        <f>'E+ PSUI Customer Load'!W377+'PSUI Customer Gen'!W377</f>
        <v>1155.078</v>
      </c>
      <c r="X377" s="85">
        <f>'E+ PSUI Customer Load'!X377+'PSUI Customer Gen'!X377</f>
        <v>1141.3130000000001</v>
      </c>
      <c r="Y377" s="85">
        <f>'E+ PSUI Customer Load'!Y377+'PSUI Customer Gen'!Y377</f>
        <v>1119.5700000000002</v>
      </c>
      <c r="Z377" s="85">
        <f>'E+ PSUI Customer Load'!Z377+'PSUI Customer Gen'!Z377</f>
        <v>1086.6579999999999</v>
      </c>
      <c r="AA377" s="93">
        <f t="shared" si="65"/>
        <v>1350.992</v>
      </c>
      <c r="AB377" s="84">
        <f t="shared" si="66"/>
        <v>2021</v>
      </c>
      <c r="AC377" s="83">
        <f t="shared" si="67"/>
        <v>11</v>
      </c>
      <c r="AD377" s="83" t="str">
        <f t="shared" si="68"/>
        <v/>
      </c>
      <c r="AE377" s="83" t="str">
        <f t="shared" si="69"/>
        <v/>
      </c>
      <c r="AF377" s="81">
        <f t="shared" si="70"/>
        <v>1350.992</v>
      </c>
      <c r="AG377" s="82" t="str">
        <f t="shared" si="71"/>
        <v>12:00</v>
      </c>
      <c r="AH377" s="81">
        <f t="shared" si="72"/>
        <v>29932.990999999998</v>
      </c>
      <c r="AI377" s="80" t="str">
        <f t="shared" si="73"/>
        <v/>
      </c>
      <c r="AJ377" s="80" t="str">
        <f t="shared" si="74"/>
        <v/>
      </c>
      <c r="AK377" s="80" t="str">
        <f t="shared" si="75"/>
        <v/>
      </c>
      <c r="AL377" s="79" t="str">
        <f t="shared" si="76"/>
        <v/>
      </c>
      <c r="AM377" s="78" t="str">
        <f t="shared" si="77"/>
        <v/>
      </c>
    </row>
    <row r="378" spans="2:39" ht="13.5" thickBot="1">
      <c r="B378" s="86">
        <v>44510</v>
      </c>
      <c r="C378" s="85">
        <f>'E+ PSUI Customer Load'!C378+'PSUI Customer Gen'!C378</f>
        <v>1063.4580000000001</v>
      </c>
      <c r="D378" s="85">
        <f>'E+ PSUI Customer Load'!D378+'PSUI Customer Gen'!D378</f>
        <v>1061.713</v>
      </c>
      <c r="E378" s="85">
        <f>'E+ PSUI Customer Load'!E378+'PSUI Customer Gen'!E378</f>
        <v>1065.114</v>
      </c>
      <c r="F378" s="85">
        <f>'E+ PSUI Customer Load'!F378+'PSUI Customer Gen'!F378</f>
        <v>1077.5060000000001</v>
      </c>
      <c r="G378" s="85">
        <f>'E+ PSUI Customer Load'!G378+'PSUI Customer Gen'!G378</f>
        <v>1101.681</v>
      </c>
      <c r="H378" s="85">
        <f>'E+ PSUI Customer Load'!H378+'PSUI Customer Gen'!H378</f>
        <v>1118.106</v>
      </c>
      <c r="I378" s="85">
        <f>'E+ PSUI Customer Load'!I378+'PSUI Customer Gen'!I378</f>
        <v>1187.692</v>
      </c>
      <c r="J378" s="85">
        <f>'E+ PSUI Customer Load'!J378+'PSUI Customer Gen'!J378</f>
        <v>1109.502</v>
      </c>
      <c r="K378" s="85">
        <f>'E+ PSUI Customer Load'!K378+'PSUI Customer Gen'!K378</f>
        <v>1153.22</v>
      </c>
      <c r="L378" s="85">
        <f>'E+ PSUI Customer Load'!L378+'PSUI Customer Gen'!L378</f>
        <v>1369.914</v>
      </c>
      <c r="M378" s="85">
        <f>'E+ PSUI Customer Load'!M378+'PSUI Customer Gen'!M378</f>
        <v>1338.7830000000001</v>
      </c>
      <c r="N378" s="85">
        <f>'E+ PSUI Customer Load'!N378+'PSUI Customer Gen'!N378</f>
        <v>1332.9549999999999</v>
      </c>
      <c r="O378" s="85">
        <f>'E+ PSUI Customer Load'!O378+'PSUI Customer Gen'!O378</f>
        <v>1304.528</v>
      </c>
      <c r="P378" s="85">
        <f>'E+ PSUI Customer Load'!P378+'PSUI Customer Gen'!P378</f>
        <v>1307.8599999999999</v>
      </c>
      <c r="Q378" s="85">
        <f>'E+ PSUI Customer Load'!Q378+'PSUI Customer Gen'!Q378</f>
        <v>1291.655</v>
      </c>
      <c r="R378" s="85">
        <f>'E+ PSUI Customer Load'!R378+'PSUI Customer Gen'!R378</f>
        <v>1296.0230000000001</v>
      </c>
      <c r="S378" s="85">
        <f>'E+ PSUI Customer Load'!S378+'PSUI Customer Gen'!S378</f>
        <v>1265.6699999999998</v>
      </c>
      <c r="T378" s="85">
        <f>'E+ PSUI Customer Load'!T378+'PSUI Customer Gen'!T378</f>
        <v>1221.586</v>
      </c>
      <c r="U378" s="85">
        <f>'E+ PSUI Customer Load'!U378+'PSUI Customer Gen'!U378</f>
        <v>1204.8139999999999</v>
      </c>
      <c r="V378" s="85">
        <f>'E+ PSUI Customer Load'!V378+'PSUI Customer Gen'!V378</f>
        <v>1177.4960000000001</v>
      </c>
      <c r="W378" s="85">
        <f>'E+ PSUI Customer Load'!W378+'PSUI Customer Gen'!W378</f>
        <v>1135.1179999999999</v>
      </c>
      <c r="X378" s="85">
        <f>'E+ PSUI Customer Load'!X378+'PSUI Customer Gen'!X378</f>
        <v>1109.807</v>
      </c>
      <c r="Y378" s="85">
        <f>'E+ PSUI Customer Load'!Y378+'PSUI Customer Gen'!Y378</f>
        <v>1099.2850000000001</v>
      </c>
      <c r="Z378" s="85">
        <f>'E+ PSUI Customer Load'!Z378+'PSUI Customer Gen'!Z378</f>
        <v>1062.2730000000001</v>
      </c>
      <c r="AA378" s="93">
        <f t="shared" si="65"/>
        <v>1369.914</v>
      </c>
      <c r="AB378" s="84">
        <f t="shared" si="66"/>
        <v>2021</v>
      </c>
      <c r="AC378" s="83">
        <f t="shared" si="67"/>
        <v>11</v>
      </c>
      <c r="AD378" s="83" t="str">
        <f t="shared" si="68"/>
        <v/>
      </c>
      <c r="AE378" s="83" t="str">
        <f t="shared" si="69"/>
        <v/>
      </c>
      <c r="AF378" s="81">
        <f t="shared" si="70"/>
        <v>1369.914</v>
      </c>
      <c r="AG378" s="82" t="str">
        <f t="shared" si="71"/>
        <v>10:00</v>
      </c>
      <c r="AH378" s="81">
        <f t="shared" si="72"/>
        <v>29825.672999999995</v>
      </c>
      <c r="AI378" s="80" t="str">
        <f t="shared" si="73"/>
        <v/>
      </c>
      <c r="AJ378" s="80" t="str">
        <f t="shared" si="74"/>
        <v/>
      </c>
      <c r="AK378" s="80" t="str">
        <f t="shared" si="75"/>
        <v/>
      </c>
      <c r="AL378" s="79" t="str">
        <f t="shared" si="76"/>
        <v/>
      </c>
      <c r="AM378" s="78" t="str">
        <f t="shared" si="77"/>
        <v/>
      </c>
    </row>
    <row r="379" spans="2:39" ht="13.5" thickBot="1">
      <c r="B379" s="86">
        <v>44511</v>
      </c>
      <c r="C379" s="85">
        <f>'E+ PSUI Customer Load'!C379+'PSUI Customer Gen'!C379</f>
        <v>1079.6600000000001</v>
      </c>
      <c r="D379" s="85">
        <f>'E+ PSUI Customer Load'!D379+'PSUI Customer Gen'!D379</f>
        <v>1070.7919999999999</v>
      </c>
      <c r="E379" s="85">
        <f>'E+ PSUI Customer Load'!E379+'PSUI Customer Gen'!E379</f>
        <v>1069.9450000000002</v>
      </c>
      <c r="F379" s="85">
        <f>'E+ PSUI Customer Load'!F379+'PSUI Customer Gen'!F379</f>
        <v>1067.836</v>
      </c>
      <c r="G379" s="85">
        <f>'E+ PSUI Customer Load'!G379+'PSUI Customer Gen'!G379</f>
        <v>1061.105</v>
      </c>
      <c r="H379" s="85">
        <f>'E+ PSUI Customer Load'!H379+'PSUI Customer Gen'!H379</f>
        <v>1078.0609999999999</v>
      </c>
      <c r="I379" s="85">
        <f>'E+ PSUI Customer Load'!I379+'PSUI Customer Gen'!I379</f>
        <v>1128.1130000000001</v>
      </c>
      <c r="J379" s="85">
        <f>'E+ PSUI Customer Load'!J379+'PSUI Customer Gen'!J379</f>
        <v>1162.153</v>
      </c>
      <c r="K379" s="85">
        <f>'E+ PSUI Customer Load'!K379+'PSUI Customer Gen'!K379</f>
        <v>1178.1840000000002</v>
      </c>
      <c r="L379" s="85">
        <f>'E+ PSUI Customer Load'!L379+'PSUI Customer Gen'!L379</f>
        <v>1173.069</v>
      </c>
      <c r="M379" s="85">
        <f>'E+ PSUI Customer Load'!M379+'PSUI Customer Gen'!M379</f>
        <v>1196.3800000000001</v>
      </c>
      <c r="N379" s="85">
        <f>'E+ PSUI Customer Load'!N379+'PSUI Customer Gen'!N379</f>
        <v>1204.9100000000001</v>
      </c>
      <c r="O379" s="85">
        <f>'E+ PSUI Customer Load'!O379+'PSUI Customer Gen'!O379</f>
        <v>1173.9369999999999</v>
      </c>
      <c r="P379" s="85">
        <f>'E+ PSUI Customer Load'!P379+'PSUI Customer Gen'!P379</f>
        <v>1180.1490000000001</v>
      </c>
      <c r="Q379" s="85">
        <f>'E+ PSUI Customer Load'!Q379+'PSUI Customer Gen'!Q379</f>
        <v>1098.0070000000001</v>
      </c>
      <c r="R379" s="85">
        <f>'E+ PSUI Customer Load'!R379+'PSUI Customer Gen'!R379</f>
        <v>1124.5899999999999</v>
      </c>
      <c r="S379" s="85">
        <f>'E+ PSUI Customer Load'!S379+'PSUI Customer Gen'!S379</f>
        <v>1167.6510000000001</v>
      </c>
      <c r="T379" s="85">
        <f>'E+ PSUI Customer Load'!T379+'PSUI Customer Gen'!T379</f>
        <v>1175.8920000000001</v>
      </c>
      <c r="U379" s="85">
        <f>'E+ PSUI Customer Load'!U379+'PSUI Customer Gen'!U379</f>
        <v>1148.4449999999999</v>
      </c>
      <c r="V379" s="85">
        <f>'E+ PSUI Customer Load'!V379+'PSUI Customer Gen'!V379</f>
        <v>1131.8020000000001</v>
      </c>
      <c r="W379" s="85">
        <f>'E+ PSUI Customer Load'!W379+'PSUI Customer Gen'!W379</f>
        <v>1120.817</v>
      </c>
      <c r="X379" s="85">
        <f>'E+ PSUI Customer Load'!X379+'PSUI Customer Gen'!X379</f>
        <v>1119.1849999999999</v>
      </c>
      <c r="Y379" s="85">
        <f>'E+ PSUI Customer Load'!Y379+'PSUI Customer Gen'!Y379</f>
        <v>1102.2650000000001</v>
      </c>
      <c r="Z379" s="85">
        <f>'E+ PSUI Customer Load'!Z379+'PSUI Customer Gen'!Z379</f>
        <v>1074.818</v>
      </c>
      <c r="AA379" s="93">
        <f t="shared" si="65"/>
        <v>1204.9100000000001</v>
      </c>
      <c r="AB379" s="84">
        <f t="shared" si="66"/>
        <v>2021</v>
      </c>
      <c r="AC379" s="83">
        <f t="shared" si="67"/>
        <v>11</v>
      </c>
      <c r="AD379" s="83" t="str">
        <f t="shared" si="68"/>
        <v/>
      </c>
      <c r="AE379" s="83" t="str">
        <f t="shared" si="69"/>
        <v/>
      </c>
      <c r="AF379" s="81">
        <f t="shared" si="70"/>
        <v>1204.9100000000001</v>
      </c>
      <c r="AG379" s="82" t="str">
        <f t="shared" si="71"/>
        <v>12:00</v>
      </c>
      <c r="AH379" s="81">
        <f t="shared" si="72"/>
        <v>28292.675999999999</v>
      </c>
      <c r="AI379" s="80" t="str">
        <f t="shared" si="73"/>
        <v/>
      </c>
      <c r="AJ379" s="80" t="str">
        <f t="shared" si="74"/>
        <v/>
      </c>
      <c r="AK379" s="80" t="str">
        <f t="shared" si="75"/>
        <v/>
      </c>
      <c r="AL379" s="79" t="str">
        <f t="shared" si="76"/>
        <v/>
      </c>
      <c r="AM379" s="78" t="str">
        <f t="shared" si="77"/>
        <v/>
      </c>
    </row>
    <row r="380" spans="2:39" ht="13.5" thickBot="1">
      <c r="B380" s="86">
        <v>44512</v>
      </c>
      <c r="C380" s="85">
        <f>'E+ PSUI Customer Load'!C380+'PSUI Customer Gen'!C380</f>
        <v>1072.577</v>
      </c>
      <c r="D380" s="85">
        <f>'E+ PSUI Customer Load'!D380+'PSUI Customer Gen'!D380</f>
        <v>1066.1960000000001</v>
      </c>
      <c r="E380" s="85">
        <f>'E+ PSUI Customer Load'!E380+'PSUI Customer Gen'!E380</f>
        <v>1075.0020000000002</v>
      </c>
      <c r="F380" s="85">
        <f>'E+ PSUI Customer Load'!F380+'PSUI Customer Gen'!F380</f>
        <v>1063.021</v>
      </c>
      <c r="G380" s="85">
        <f>'E+ PSUI Customer Load'!G380+'PSUI Customer Gen'!G380</f>
        <v>1084.066</v>
      </c>
      <c r="H380" s="85">
        <f>'E+ PSUI Customer Load'!H380+'PSUI Customer Gen'!H380</f>
        <v>1103.251</v>
      </c>
      <c r="I380" s="85">
        <f>'E+ PSUI Customer Load'!I380+'PSUI Customer Gen'!I380</f>
        <v>1168.7439999999999</v>
      </c>
      <c r="J380" s="85">
        <f>'E+ PSUI Customer Load'!J380+'PSUI Customer Gen'!J380</f>
        <v>1291.4559999999999</v>
      </c>
      <c r="K380" s="85">
        <f>'E+ PSUI Customer Load'!K380+'PSUI Customer Gen'!K380</f>
        <v>1271.4090000000001</v>
      </c>
      <c r="L380" s="85">
        <f>'E+ PSUI Customer Load'!L380+'PSUI Customer Gen'!L380</f>
        <v>1301.617</v>
      </c>
      <c r="M380" s="85">
        <f>'E+ PSUI Customer Load'!M380+'PSUI Customer Gen'!M380</f>
        <v>1311.8319999999999</v>
      </c>
      <c r="N380" s="85">
        <f>'E+ PSUI Customer Load'!N380+'PSUI Customer Gen'!N380</f>
        <v>1323.0249999999999</v>
      </c>
      <c r="O380" s="85">
        <f>'E+ PSUI Customer Load'!O380+'PSUI Customer Gen'!O380</f>
        <v>1280.7719999999999</v>
      </c>
      <c r="P380" s="85">
        <f>'E+ PSUI Customer Load'!P380+'PSUI Customer Gen'!P380</f>
        <v>1271.8990000000001</v>
      </c>
      <c r="Q380" s="85">
        <f>'E+ PSUI Customer Load'!Q380+'PSUI Customer Gen'!Q380</f>
        <v>1264.0119999999999</v>
      </c>
      <c r="R380" s="85">
        <f>'E+ PSUI Customer Load'!R380+'PSUI Customer Gen'!R380</f>
        <v>1261.576</v>
      </c>
      <c r="S380" s="85">
        <f>'E+ PSUI Customer Load'!S380+'PSUI Customer Gen'!S380</f>
        <v>1233.567</v>
      </c>
      <c r="T380" s="85">
        <f>'E+ PSUI Customer Load'!T380+'PSUI Customer Gen'!T380</f>
        <v>1208.393</v>
      </c>
      <c r="U380" s="85">
        <f>'E+ PSUI Customer Load'!U380+'PSUI Customer Gen'!U380</f>
        <v>1186.047</v>
      </c>
      <c r="V380" s="85">
        <f>'E+ PSUI Customer Load'!V380+'PSUI Customer Gen'!V380</f>
        <v>1184.624</v>
      </c>
      <c r="W380" s="85">
        <f>'E+ PSUI Customer Load'!W380+'PSUI Customer Gen'!W380</f>
        <v>1147.798</v>
      </c>
      <c r="X380" s="85">
        <f>'E+ PSUI Customer Load'!X380+'PSUI Customer Gen'!X380</f>
        <v>1146.1490000000001</v>
      </c>
      <c r="Y380" s="85">
        <f>'E+ PSUI Customer Load'!Y380+'PSUI Customer Gen'!Y380</f>
        <v>1134.8219999999999</v>
      </c>
      <c r="Z380" s="85">
        <f>'E+ PSUI Customer Load'!Z380+'PSUI Customer Gen'!Z380</f>
        <v>1104.3120000000001</v>
      </c>
      <c r="AA380" s="93">
        <f t="shared" si="65"/>
        <v>1323.0249999999999</v>
      </c>
      <c r="AB380" s="84">
        <f t="shared" si="66"/>
        <v>2021</v>
      </c>
      <c r="AC380" s="83">
        <f t="shared" si="67"/>
        <v>11</v>
      </c>
      <c r="AD380" s="83" t="str">
        <f t="shared" si="68"/>
        <v/>
      </c>
      <c r="AE380" s="83" t="str">
        <f t="shared" si="69"/>
        <v/>
      </c>
      <c r="AF380" s="81">
        <f t="shared" si="70"/>
        <v>1323.0249999999999</v>
      </c>
      <c r="AG380" s="82" t="str">
        <f t="shared" si="71"/>
        <v>12:00</v>
      </c>
      <c r="AH380" s="81">
        <f t="shared" si="72"/>
        <v>29879.192000000003</v>
      </c>
      <c r="AI380" s="80" t="str">
        <f t="shared" si="73"/>
        <v/>
      </c>
      <c r="AJ380" s="80" t="str">
        <f t="shared" si="74"/>
        <v/>
      </c>
      <c r="AK380" s="80" t="str">
        <f t="shared" si="75"/>
        <v/>
      </c>
      <c r="AL380" s="79" t="str">
        <f t="shared" si="76"/>
        <v/>
      </c>
      <c r="AM380" s="78" t="str">
        <f t="shared" si="77"/>
        <v/>
      </c>
    </row>
    <row r="381" spans="2:39" ht="13.5" thickBot="1">
      <c r="B381" s="86">
        <v>44513</v>
      </c>
      <c r="C381" s="85">
        <f>'E+ PSUI Customer Load'!C381+'PSUI Customer Gen'!C381</f>
        <v>1105.424</v>
      </c>
      <c r="D381" s="85">
        <f>'E+ PSUI Customer Load'!D381+'PSUI Customer Gen'!D381</f>
        <v>1107.068</v>
      </c>
      <c r="E381" s="85">
        <f>'E+ PSUI Customer Load'!E381+'PSUI Customer Gen'!E381</f>
        <v>1091.9569999999999</v>
      </c>
      <c r="F381" s="85">
        <f>'E+ PSUI Customer Load'!F381+'PSUI Customer Gen'!F381</f>
        <v>1097.0739999999998</v>
      </c>
      <c r="G381" s="85">
        <f>'E+ PSUI Customer Load'!G381+'PSUI Customer Gen'!G381</f>
        <v>1087.143</v>
      </c>
      <c r="H381" s="85">
        <f>'E+ PSUI Customer Load'!H381+'PSUI Customer Gen'!H381</f>
        <v>1108.9460000000001</v>
      </c>
      <c r="I381" s="85">
        <f>'E+ PSUI Customer Load'!I381+'PSUI Customer Gen'!I381</f>
        <v>1134.886</v>
      </c>
      <c r="J381" s="85">
        <f>'E+ PSUI Customer Load'!J381+'PSUI Customer Gen'!J381</f>
        <v>1181.5409999999999</v>
      </c>
      <c r="K381" s="85">
        <f>'E+ PSUI Customer Load'!K381+'PSUI Customer Gen'!K381</f>
        <v>1182.819</v>
      </c>
      <c r="L381" s="85">
        <f>'E+ PSUI Customer Load'!L381+'PSUI Customer Gen'!L381</f>
        <v>1179.7629999999999</v>
      </c>
      <c r="M381" s="85">
        <f>'E+ PSUI Customer Load'!M381+'PSUI Customer Gen'!M381</f>
        <v>1191.567</v>
      </c>
      <c r="N381" s="85">
        <f>'E+ PSUI Customer Load'!N381+'PSUI Customer Gen'!N381</f>
        <v>1193.5900000000001</v>
      </c>
      <c r="O381" s="85">
        <f>'E+ PSUI Customer Load'!O381+'PSUI Customer Gen'!O381</f>
        <v>1182.5820000000001</v>
      </c>
      <c r="P381" s="85">
        <f>'E+ PSUI Customer Load'!P381+'PSUI Customer Gen'!P381</f>
        <v>1166.6590000000001</v>
      </c>
      <c r="Q381" s="85">
        <f>'E+ PSUI Customer Load'!Q381+'PSUI Customer Gen'!Q381</f>
        <v>1151.8259999999998</v>
      </c>
      <c r="R381" s="85">
        <f>'E+ PSUI Customer Load'!R381+'PSUI Customer Gen'!R381</f>
        <v>1150.6500000000001</v>
      </c>
      <c r="S381" s="85">
        <f>'E+ PSUI Customer Load'!S381+'PSUI Customer Gen'!S381</f>
        <v>1151.4370000000001</v>
      </c>
      <c r="T381" s="85">
        <f>'E+ PSUI Customer Load'!T381+'PSUI Customer Gen'!T381</f>
        <v>1139.4459999999999</v>
      </c>
      <c r="U381" s="85">
        <f>'E+ PSUI Customer Load'!U381+'PSUI Customer Gen'!U381</f>
        <v>1149.6079999999999</v>
      </c>
      <c r="V381" s="85">
        <f>'E+ PSUI Customer Load'!V381+'PSUI Customer Gen'!V381</f>
        <v>1138.712</v>
      </c>
      <c r="W381" s="85">
        <f>'E+ PSUI Customer Load'!W381+'PSUI Customer Gen'!W381</f>
        <v>1120.039</v>
      </c>
      <c r="X381" s="85">
        <f>'E+ PSUI Customer Load'!X381+'PSUI Customer Gen'!X381</f>
        <v>1113.5150000000001</v>
      </c>
      <c r="Y381" s="85">
        <f>'E+ PSUI Customer Load'!Y381+'PSUI Customer Gen'!Y381</f>
        <v>1111.6990000000001</v>
      </c>
      <c r="Z381" s="85">
        <f>'E+ PSUI Customer Load'!Z381+'PSUI Customer Gen'!Z381</f>
        <v>1109.3819999999998</v>
      </c>
      <c r="AA381" s="93">
        <f t="shared" si="65"/>
        <v>1193.5900000000001</v>
      </c>
      <c r="AB381" s="84">
        <f t="shared" si="66"/>
        <v>2021</v>
      </c>
      <c r="AC381" s="83">
        <f t="shared" si="67"/>
        <v>11</v>
      </c>
      <c r="AD381" s="83" t="str">
        <f t="shared" si="68"/>
        <v/>
      </c>
      <c r="AE381" s="83" t="str">
        <f t="shared" si="69"/>
        <v/>
      </c>
      <c r="AF381" s="81">
        <f t="shared" si="70"/>
        <v>1193.5900000000001</v>
      </c>
      <c r="AG381" s="82" t="str">
        <f t="shared" si="71"/>
        <v>12:00</v>
      </c>
      <c r="AH381" s="81">
        <f t="shared" si="72"/>
        <v>28540.923000000003</v>
      </c>
      <c r="AI381" s="80" t="str">
        <f t="shared" si="73"/>
        <v/>
      </c>
      <c r="AJ381" s="80" t="str">
        <f t="shared" si="74"/>
        <v/>
      </c>
      <c r="AK381" s="80" t="str">
        <f t="shared" si="75"/>
        <v/>
      </c>
      <c r="AL381" s="79" t="str">
        <f t="shared" si="76"/>
        <v/>
      </c>
      <c r="AM381" s="78" t="str">
        <f t="shared" si="77"/>
        <v/>
      </c>
    </row>
    <row r="382" spans="2:39" ht="13.5" thickBot="1">
      <c r="B382" s="86">
        <v>44514</v>
      </c>
      <c r="C382" s="85">
        <f>'E+ PSUI Customer Load'!C382+'PSUI Customer Gen'!C382</f>
        <v>1108.444</v>
      </c>
      <c r="D382" s="85">
        <f>'E+ PSUI Customer Load'!D382+'PSUI Customer Gen'!D382</f>
        <v>1095.825</v>
      </c>
      <c r="E382" s="85">
        <f>'E+ PSUI Customer Load'!E382+'PSUI Customer Gen'!E382</f>
        <v>1091.0840000000001</v>
      </c>
      <c r="F382" s="85">
        <f>'E+ PSUI Customer Load'!F382+'PSUI Customer Gen'!F382</f>
        <v>1088.8389999999999</v>
      </c>
      <c r="G382" s="85">
        <f>'E+ PSUI Customer Load'!G382+'PSUI Customer Gen'!G382</f>
        <v>1105.7180000000001</v>
      </c>
      <c r="H382" s="85">
        <f>'E+ PSUI Customer Load'!H382+'PSUI Customer Gen'!H382</f>
        <v>1107.9470000000001</v>
      </c>
      <c r="I382" s="85">
        <f>'E+ PSUI Customer Load'!I382+'PSUI Customer Gen'!I382</f>
        <v>1141.2</v>
      </c>
      <c r="J382" s="85">
        <f>'E+ PSUI Customer Load'!J382+'PSUI Customer Gen'!J382</f>
        <v>1180.1089999999999</v>
      </c>
      <c r="K382" s="85">
        <f>'E+ PSUI Customer Load'!K382+'PSUI Customer Gen'!K382</f>
        <v>1184.2070000000001</v>
      </c>
      <c r="L382" s="85">
        <f>'E+ PSUI Customer Load'!L382+'PSUI Customer Gen'!L382</f>
        <v>1167.3449999999998</v>
      </c>
      <c r="M382" s="85">
        <f>'E+ PSUI Customer Load'!M382+'PSUI Customer Gen'!M382</f>
        <v>1183.9740000000002</v>
      </c>
      <c r="N382" s="85">
        <f>'E+ PSUI Customer Load'!N382+'PSUI Customer Gen'!N382</f>
        <v>1179.788</v>
      </c>
      <c r="O382" s="85">
        <f>'E+ PSUI Customer Load'!O382+'PSUI Customer Gen'!O382</f>
        <v>1182.2639999999999</v>
      </c>
      <c r="P382" s="85">
        <f>'E+ PSUI Customer Load'!P382+'PSUI Customer Gen'!P382</f>
        <v>1177.912</v>
      </c>
      <c r="Q382" s="85">
        <f>'E+ PSUI Customer Load'!Q382+'PSUI Customer Gen'!Q382</f>
        <v>1179.3520000000001</v>
      </c>
      <c r="R382" s="85">
        <f>'E+ PSUI Customer Load'!R382+'PSUI Customer Gen'!R382</f>
        <v>1179.489</v>
      </c>
      <c r="S382" s="85">
        <f>'E+ PSUI Customer Load'!S382+'PSUI Customer Gen'!S382</f>
        <v>1158.9960000000001</v>
      </c>
      <c r="T382" s="85">
        <f>'E+ PSUI Customer Load'!T382+'PSUI Customer Gen'!T382</f>
        <v>1153.768</v>
      </c>
      <c r="U382" s="85">
        <f>'E+ PSUI Customer Load'!U382+'PSUI Customer Gen'!U382</f>
        <v>1167.672</v>
      </c>
      <c r="V382" s="85">
        <f>'E+ PSUI Customer Load'!V382+'PSUI Customer Gen'!V382</f>
        <v>1156.472</v>
      </c>
      <c r="W382" s="85">
        <f>'E+ PSUI Customer Load'!W382+'PSUI Customer Gen'!W382</f>
        <v>1132.914</v>
      </c>
      <c r="X382" s="85">
        <f>'E+ PSUI Customer Load'!X382+'PSUI Customer Gen'!X382</f>
        <v>1129.877</v>
      </c>
      <c r="Y382" s="85">
        <f>'E+ PSUI Customer Load'!Y382+'PSUI Customer Gen'!Y382</f>
        <v>1117.627</v>
      </c>
      <c r="Z382" s="85">
        <f>'E+ PSUI Customer Load'!Z382+'PSUI Customer Gen'!Z382</f>
        <v>1107.934</v>
      </c>
      <c r="AA382" s="93">
        <f t="shared" si="65"/>
        <v>1184.2070000000001</v>
      </c>
      <c r="AB382" s="84">
        <f t="shared" si="66"/>
        <v>2021</v>
      </c>
      <c r="AC382" s="83">
        <f t="shared" si="67"/>
        <v>11</v>
      </c>
      <c r="AD382" s="83" t="str">
        <f t="shared" si="68"/>
        <v/>
      </c>
      <c r="AE382" s="83" t="str">
        <f t="shared" si="69"/>
        <v/>
      </c>
      <c r="AF382" s="81">
        <f t="shared" si="70"/>
        <v>1184.2070000000001</v>
      </c>
      <c r="AG382" s="82" t="str">
        <f t="shared" si="71"/>
        <v>9:00</v>
      </c>
      <c r="AH382" s="81">
        <f t="shared" si="72"/>
        <v>28662.964</v>
      </c>
      <c r="AI382" s="80" t="str">
        <f t="shared" si="73"/>
        <v/>
      </c>
      <c r="AJ382" s="80" t="str">
        <f t="shared" si="74"/>
        <v/>
      </c>
      <c r="AK382" s="80" t="str">
        <f t="shared" si="75"/>
        <v/>
      </c>
      <c r="AL382" s="79" t="str">
        <f t="shared" si="76"/>
        <v/>
      </c>
      <c r="AM382" s="78" t="str">
        <f t="shared" si="77"/>
        <v/>
      </c>
    </row>
    <row r="383" spans="2:39" ht="13.5" thickBot="1">
      <c r="B383" s="86">
        <v>44515</v>
      </c>
      <c r="C383" s="85">
        <f>'E+ PSUI Customer Load'!C383+'PSUI Customer Gen'!C383</f>
        <v>1108.3999999999999</v>
      </c>
      <c r="D383" s="85">
        <f>'E+ PSUI Customer Load'!D383+'PSUI Customer Gen'!D383</f>
        <v>1107.585</v>
      </c>
      <c r="E383" s="85">
        <f>'E+ PSUI Customer Load'!E383+'PSUI Customer Gen'!E383</f>
        <v>1107.8790000000001</v>
      </c>
      <c r="F383" s="85">
        <f>'E+ PSUI Customer Load'!F383+'PSUI Customer Gen'!F383</f>
        <v>1109.76</v>
      </c>
      <c r="G383" s="85">
        <f>'E+ PSUI Customer Load'!G383+'PSUI Customer Gen'!G383</f>
        <v>1119.402</v>
      </c>
      <c r="H383" s="85">
        <f>'E+ PSUI Customer Load'!H383+'PSUI Customer Gen'!H383</f>
        <v>1142.8789999999999</v>
      </c>
      <c r="I383" s="85">
        <f>'E+ PSUI Customer Load'!I383+'PSUI Customer Gen'!I383</f>
        <v>1203.2050000000002</v>
      </c>
      <c r="J383" s="85">
        <f>'E+ PSUI Customer Load'!J383+'PSUI Customer Gen'!J383</f>
        <v>1299.9589999999998</v>
      </c>
      <c r="K383" s="85">
        <f>'E+ PSUI Customer Load'!K383+'PSUI Customer Gen'!K383</f>
        <v>1321.069</v>
      </c>
      <c r="L383" s="85">
        <f>'E+ PSUI Customer Load'!L383+'PSUI Customer Gen'!L383</f>
        <v>1334.6569999999999</v>
      </c>
      <c r="M383" s="85">
        <f>'E+ PSUI Customer Load'!M383+'PSUI Customer Gen'!M383</f>
        <v>1373.7139999999999</v>
      </c>
      <c r="N383" s="85">
        <f>'E+ PSUI Customer Load'!N383+'PSUI Customer Gen'!N383</f>
        <v>1359.576</v>
      </c>
      <c r="O383" s="85">
        <f>'E+ PSUI Customer Load'!O383+'PSUI Customer Gen'!O383</f>
        <v>1275.223</v>
      </c>
      <c r="P383" s="85">
        <f>'E+ PSUI Customer Load'!P383+'PSUI Customer Gen'!P383</f>
        <v>1300.1500000000001</v>
      </c>
      <c r="Q383" s="85">
        <f>'E+ PSUI Customer Load'!Q383+'PSUI Customer Gen'!Q383</f>
        <v>1334.1849999999999</v>
      </c>
      <c r="R383" s="85">
        <f>'E+ PSUI Customer Load'!R383+'PSUI Customer Gen'!R383</f>
        <v>1373.596</v>
      </c>
      <c r="S383" s="85">
        <f>'E+ PSUI Customer Load'!S383+'PSUI Customer Gen'!S383</f>
        <v>1325.6590000000001</v>
      </c>
      <c r="T383" s="85">
        <f>'E+ PSUI Customer Load'!T383+'PSUI Customer Gen'!T383</f>
        <v>1272.201</v>
      </c>
      <c r="U383" s="85">
        <f>'E+ PSUI Customer Load'!U383+'PSUI Customer Gen'!U383</f>
        <v>1250.22</v>
      </c>
      <c r="V383" s="85">
        <f>'E+ PSUI Customer Load'!V383+'PSUI Customer Gen'!V383</f>
        <v>1232.9070000000002</v>
      </c>
      <c r="W383" s="85">
        <f>'E+ PSUI Customer Load'!W383+'PSUI Customer Gen'!W383</f>
        <v>1213.2370000000001</v>
      </c>
      <c r="X383" s="85">
        <f>'E+ PSUI Customer Load'!X383+'PSUI Customer Gen'!X383</f>
        <v>1205.0230000000001</v>
      </c>
      <c r="Y383" s="85">
        <f>'E+ PSUI Customer Load'!Y383+'PSUI Customer Gen'!Y383</f>
        <v>1177.07</v>
      </c>
      <c r="Z383" s="85">
        <f>'E+ PSUI Customer Load'!Z383+'PSUI Customer Gen'!Z383</f>
        <v>1125.0490000000002</v>
      </c>
      <c r="AA383" s="93">
        <f t="shared" si="65"/>
        <v>1373.7139999999999</v>
      </c>
      <c r="AB383" s="84">
        <f t="shared" si="66"/>
        <v>2021</v>
      </c>
      <c r="AC383" s="83">
        <f t="shared" si="67"/>
        <v>11</v>
      </c>
      <c r="AD383" s="83" t="str">
        <f t="shared" si="68"/>
        <v/>
      </c>
      <c r="AE383" s="83" t="str">
        <f t="shared" si="69"/>
        <v/>
      </c>
      <c r="AF383" s="81">
        <f t="shared" si="70"/>
        <v>1373.7139999999999</v>
      </c>
      <c r="AG383" s="82" t="str">
        <f t="shared" si="71"/>
        <v>11:00</v>
      </c>
      <c r="AH383" s="81">
        <f t="shared" si="72"/>
        <v>31046.319000000003</v>
      </c>
      <c r="AI383" s="80" t="str">
        <f t="shared" si="73"/>
        <v/>
      </c>
      <c r="AJ383" s="80" t="str">
        <f t="shared" si="74"/>
        <v/>
      </c>
      <c r="AK383" s="80" t="str">
        <f t="shared" si="75"/>
        <v/>
      </c>
      <c r="AL383" s="79" t="str">
        <f t="shared" si="76"/>
        <v/>
      </c>
      <c r="AM383" s="78" t="str">
        <f t="shared" si="77"/>
        <v/>
      </c>
    </row>
    <row r="384" spans="2:39" ht="13.5" thickBot="1">
      <c r="B384" s="86">
        <v>44516</v>
      </c>
      <c r="C384" s="85">
        <f>'E+ PSUI Customer Load'!C384+'PSUI Customer Gen'!C384</f>
        <v>1133.2259999999999</v>
      </c>
      <c r="D384" s="85">
        <f>'E+ PSUI Customer Load'!D384+'PSUI Customer Gen'!D384</f>
        <v>1132.8420000000001</v>
      </c>
      <c r="E384" s="85">
        <f>'E+ PSUI Customer Load'!E384+'PSUI Customer Gen'!E384</f>
        <v>1129.597</v>
      </c>
      <c r="F384" s="85">
        <f>'E+ PSUI Customer Load'!F384+'PSUI Customer Gen'!F384</f>
        <v>1135.0119999999999</v>
      </c>
      <c r="G384" s="85">
        <f>'E+ PSUI Customer Load'!G384+'PSUI Customer Gen'!G384</f>
        <v>1140.9579999999999</v>
      </c>
      <c r="H384" s="85">
        <f>'E+ PSUI Customer Load'!H384+'PSUI Customer Gen'!H384</f>
        <v>1148.7739999999999</v>
      </c>
      <c r="I384" s="85">
        <f>'E+ PSUI Customer Load'!I384+'PSUI Customer Gen'!I384</f>
        <v>1219.7529999999999</v>
      </c>
      <c r="J384" s="85">
        <f>'E+ PSUI Customer Load'!J384+'PSUI Customer Gen'!J384</f>
        <v>1326.8330000000001</v>
      </c>
      <c r="K384" s="85">
        <f>'E+ PSUI Customer Load'!K384+'PSUI Customer Gen'!K384</f>
        <v>1352.1279999999999</v>
      </c>
      <c r="L384" s="85">
        <f>'E+ PSUI Customer Load'!L384+'PSUI Customer Gen'!L384</f>
        <v>1356.9690000000001</v>
      </c>
      <c r="M384" s="85">
        <f>'E+ PSUI Customer Load'!M384+'PSUI Customer Gen'!M384</f>
        <v>1379.8919999999998</v>
      </c>
      <c r="N384" s="85">
        <f>'E+ PSUI Customer Load'!N384+'PSUI Customer Gen'!N384</f>
        <v>1391.133</v>
      </c>
      <c r="O384" s="85">
        <f>'E+ PSUI Customer Load'!O384+'PSUI Customer Gen'!O384</f>
        <v>1363.3130000000001</v>
      </c>
      <c r="P384" s="85">
        <f>'E+ PSUI Customer Load'!P384+'PSUI Customer Gen'!P384</f>
        <v>1323.7449999999999</v>
      </c>
      <c r="Q384" s="85">
        <f>'E+ PSUI Customer Load'!Q384+'PSUI Customer Gen'!Q384</f>
        <v>1337.8419999999999</v>
      </c>
      <c r="R384" s="85">
        <f>'E+ PSUI Customer Load'!R384+'PSUI Customer Gen'!R384</f>
        <v>1335.4690000000001</v>
      </c>
      <c r="S384" s="85">
        <f>'E+ PSUI Customer Load'!S384+'PSUI Customer Gen'!S384</f>
        <v>1304.8019999999999</v>
      </c>
      <c r="T384" s="85">
        <f>'E+ PSUI Customer Load'!T384+'PSUI Customer Gen'!T384</f>
        <v>1274.8389999999999</v>
      </c>
      <c r="U384" s="85">
        <f>'E+ PSUI Customer Load'!U384+'PSUI Customer Gen'!U384</f>
        <v>1244.633</v>
      </c>
      <c r="V384" s="85">
        <f>'E+ PSUI Customer Load'!V384+'PSUI Customer Gen'!V384</f>
        <v>1227.673</v>
      </c>
      <c r="W384" s="85">
        <f>'E+ PSUI Customer Load'!W384+'PSUI Customer Gen'!W384</f>
        <v>1194.308</v>
      </c>
      <c r="X384" s="85">
        <f>'E+ PSUI Customer Load'!X384+'PSUI Customer Gen'!X384</f>
        <v>1193.972</v>
      </c>
      <c r="Y384" s="85">
        <f>'E+ PSUI Customer Load'!Y384+'PSUI Customer Gen'!Y384</f>
        <v>1170.5729999999999</v>
      </c>
      <c r="Z384" s="85">
        <f>'E+ PSUI Customer Load'!Z384+'PSUI Customer Gen'!Z384</f>
        <v>1134.0810000000001</v>
      </c>
      <c r="AA384" s="93">
        <f t="shared" si="65"/>
        <v>1391.133</v>
      </c>
      <c r="AB384" s="84">
        <f t="shared" si="66"/>
        <v>2021</v>
      </c>
      <c r="AC384" s="83">
        <f t="shared" si="67"/>
        <v>11</v>
      </c>
      <c r="AD384" s="83" t="str">
        <f t="shared" si="68"/>
        <v/>
      </c>
      <c r="AE384" s="83" t="str">
        <f t="shared" si="69"/>
        <v/>
      </c>
      <c r="AF384" s="81">
        <f t="shared" si="70"/>
        <v>1391.133</v>
      </c>
      <c r="AG384" s="82" t="str">
        <f t="shared" si="71"/>
        <v>12:00</v>
      </c>
      <c r="AH384" s="81">
        <f t="shared" si="72"/>
        <v>31343.500000000007</v>
      </c>
      <c r="AI384" s="80" t="str">
        <f t="shared" si="73"/>
        <v/>
      </c>
      <c r="AJ384" s="80" t="str">
        <f t="shared" si="74"/>
        <v/>
      </c>
      <c r="AK384" s="80" t="str">
        <f t="shared" si="75"/>
        <v/>
      </c>
      <c r="AL384" s="79" t="str">
        <f t="shared" si="76"/>
        <v/>
      </c>
      <c r="AM384" s="78" t="str">
        <f t="shared" si="77"/>
        <v/>
      </c>
    </row>
    <row r="385" spans="2:39" ht="13.5" thickBot="1">
      <c r="B385" s="86">
        <v>44517</v>
      </c>
      <c r="C385" s="85">
        <f>'E+ PSUI Customer Load'!C385+'PSUI Customer Gen'!C385</f>
        <v>1129.0349999999999</v>
      </c>
      <c r="D385" s="85">
        <f>'E+ PSUI Customer Load'!D385+'PSUI Customer Gen'!D385</f>
        <v>1127.646</v>
      </c>
      <c r="E385" s="85">
        <f>'E+ PSUI Customer Load'!E385+'PSUI Customer Gen'!E385</f>
        <v>1128.9690000000001</v>
      </c>
      <c r="F385" s="85">
        <f>'E+ PSUI Customer Load'!F385+'PSUI Customer Gen'!F385</f>
        <v>1125.912</v>
      </c>
      <c r="G385" s="85">
        <f>'E+ PSUI Customer Load'!G385+'PSUI Customer Gen'!G385</f>
        <v>1127.1990000000001</v>
      </c>
      <c r="H385" s="85">
        <f>'E+ PSUI Customer Load'!H385+'PSUI Customer Gen'!H385</f>
        <v>1067.2339999999999</v>
      </c>
      <c r="I385" s="85">
        <f>'E+ PSUI Customer Load'!I385+'PSUI Customer Gen'!I385</f>
        <v>1242.5650000000001</v>
      </c>
      <c r="J385" s="85">
        <f>'E+ PSUI Customer Load'!J385+'PSUI Customer Gen'!J385</f>
        <v>1367.8240000000001</v>
      </c>
      <c r="K385" s="85">
        <f>'E+ PSUI Customer Load'!K385+'PSUI Customer Gen'!K385</f>
        <v>1331.3589999999999</v>
      </c>
      <c r="L385" s="85">
        <f>'E+ PSUI Customer Load'!L385+'PSUI Customer Gen'!L385</f>
        <v>1342.9759999999999</v>
      </c>
      <c r="M385" s="85">
        <f>'E+ PSUI Customer Load'!M385+'PSUI Customer Gen'!M385</f>
        <v>1357.877</v>
      </c>
      <c r="N385" s="85">
        <f>'E+ PSUI Customer Load'!N385+'PSUI Customer Gen'!N385</f>
        <v>1355.268</v>
      </c>
      <c r="O385" s="85">
        <f>'E+ PSUI Customer Load'!O385+'PSUI Customer Gen'!O385</f>
        <v>1327.502</v>
      </c>
      <c r="P385" s="85">
        <f>'E+ PSUI Customer Load'!P385+'PSUI Customer Gen'!P385</f>
        <v>1312.5260000000001</v>
      </c>
      <c r="Q385" s="85">
        <f>'E+ PSUI Customer Load'!Q385+'PSUI Customer Gen'!Q385</f>
        <v>1300.4580000000001</v>
      </c>
      <c r="R385" s="85">
        <f>'E+ PSUI Customer Load'!R385+'PSUI Customer Gen'!R385</f>
        <v>1303.336</v>
      </c>
      <c r="S385" s="85">
        <f>'E+ PSUI Customer Load'!S385+'PSUI Customer Gen'!S385</f>
        <v>1276.136</v>
      </c>
      <c r="T385" s="85">
        <f>'E+ PSUI Customer Load'!T385+'PSUI Customer Gen'!T385</f>
        <v>1220.008</v>
      </c>
      <c r="U385" s="85">
        <f>'E+ PSUI Customer Load'!U385+'PSUI Customer Gen'!U385</f>
        <v>1172.877</v>
      </c>
      <c r="V385" s="85">
        <f>'E+ PSUI Customer Load'!V385+'PSUI Customer Gen'!V385</f>
        <v>1171.3920000000001</v>
      </c>
      <c r="W385" s="85">
        <f>'E+ PSUI Customer Load'!W385+'PSUI Customer Gen'!W385</f>
        <v>1138.3029999999999</v>
      </c>
      <c r="X385" s="85">
        <f>'E+ PSUI Customer Load'!X385+'PSUI Customer Gen'!X385</f>
        <v>1115.8709999999999</v>
      </c>
      <c r="Y385" s="85">
        <f>'E+ PSUI Customer Load'!Y385+'PSUI Customer Gen'!Y385</f>
        <v>1092.8890000000001</v>
      </c>
      <c r="Z385" s="85">
        <f>'E+ PSUI Customer Load'!Z385+'PSUI Customer Gen'!Z385</f>
        <v>1062.413</v>
      </c>
      <c r="AA385" s="93">
        <f t="shared" si="65"/>
        <v>1367.8240000000001</v>
      </c>
      <c r="AB385" s="84">
        <f t="shared" si="66"/>
        <v>2021</v>
      </c>
      <c r="AC385" s="83">
        <f t="shared" si="67"/>
        <v>11</v>
      </c>
      <c r="AD385" s="83" t="str">
        <f t="shared" si="68"/>
        <v/>
      </c>
      <c r="AE385" s="83" t="str">
        <f t="shared" si="69"/>
        <v/>
      </c>
      <c r="AF385" s="81">
        <f t="shared" si="70"/>
        <v>1367.8240000000001</v>
      </c>
      <c r="AG385" s="82" t="str">
        <f t="shared" si="71"/>
        <v>8:00</v>
      </c>
      <c r="AH385" s="81">
        <f t="shared" si="72"/>
        <v>30565.399000000001</v>
      </c>
      <c r="AI385" s="80" t="str">
        <f t="shared" si="73"/>
        <v/>
      </c>
      <c r="AJ385" s="80" t="str">
        <f t="shared" si="74"/>
        <v/>
      </c>
      <c r="AK385" s="80" t="str">
        <f t="shared" si="75"/>
        <v/>
      </c>
      <c r="AL385" s="79" t="str">
        <f t="shared" si="76"/>
        <v/>
      </c>
      <c r="AM385" s="78" t="str">
        <f t="shared" si="77"/>
        <v/>
      </c>
    </row>
    <row r="386" spans="2:39" ht="13.5" thickBot="1">
      <c r="B386" s="86">
        <v>44518</v>
      </c>
      <c r="C386" s="85">
        <f>'E+ PSUI Customer Load'!C386+'PSUI Customer Gen'!C386</f>
        <v>1060.886</v>
      </c>
      <c r="D386" s="85">
        <f>'E+ PSUI Customer Load'!D386+'PSUI Customer Gen'!D386</f>
        <v>1063.279</v>
      </c>
      <c r="E386" s="85">
        <f>'E+ PSUI Customer Load'!E386+'PSUI Customer Gen'!E386</f>
        <v>1071.019</v>
      </c>
      <c r="F386" s="85">
        <f>'E+ PSUI Customer Load'!F386+'PSUI Customer Gen'!F386</f>
        <v>1080.008</v>
      </c>
      <c r="G386" s="85">
        <f>'E+ PSUI Customer Load'!G386+'PSUI Customer Gen'!G386</f>
        <v>1087.0790000000002</v>
      </c>
      <c r="H386" s="85">
        <f>'E+ PSUI Customer Load'!H386+'PSUI Customer Gen'!H386</f>
        <v>1100.787</v>
      </c>
      <c r="I386" s="85">
        <f>'E+ PSUI Customer Load'!I386+'PSUI Customer Gen'!I386</f>
        <v>1155.2329999999999</v>
      </c>
      <c r="J386" s="85">
        <f>'E+ PSUI Customer Load'!J386+'PSUI Customer Gen'!J386</f>
        <v>1299.277</v>
      </c>
      <c r="K386" s="85">
        <f>'E+ PSUI Customer Load'!K386+'PSUI Customer Gen'!K386</f>
        <v>1332.2809999999999</v>
      </c>
      <c r="L386" s="85">
        <f>'E+ PSUI Customer Load'!L386+'PSUI Customer Gen'!L386</f>
        <v>1332.27</v>
      </c>
      <c r="M386" s="85">
        <f>'E+ PSUI Customer Load'!M386+'PSUI Customer Gen'!M386</f>
        <v>1373.0330000000001</v>
      </c>
      <c r="N386" s="85">
        <f>'E+ PSUI Customer Load'!N386+'PSUI Customer Gen'!N386</f>
        <v>1392.2829999999999</v>
      </c>
      <c r="O386" s="85">
        <f>'E+ PSUI Customer Load'!O386+'PSUI Customer Gen'!O386</f>
        <v>1331.683</v>
      </c>
      <c r="P386" s="85">
        <f>'E+ PSUI Customer Load'!P386+'PSUI Customer Gen'!P386</f>
        <v>1328.404</v>
      </c>
      <c r="Q386" s="85">
        <f>'E+ PSUI Customer Load'!Q386+'PSUI Customer Gen'!Q386</f>
        <v>1340.979</v>
      </c>
      <c r="R386" s="85">
        <f>'E+ PSUI Customer Load'!R386+'PSUI Customer Gen'!R386</f>
        <v>1330.6320000000001</v>
      </c>
      <c r="S386" s="85">
        <f>'E+ PSUI Customer Load'!S386+'PSUI Customer Gen'!S386</f>
        <v>1286.027</v>
      </c>
      <c r="T386" s="85">
        <f>'E+ PSUI Customer Load'!T386+'PSUI Customer Gen'!T386</f>
        <v>1253.461</v>
      </c>
      <c r="U386" s="85">
        <f>'E+ PSUI Customer Load'!U386+'PSUI Customer Gen'!U386</f>
        <v>1223.424</v>
      </c>
      <c r="V386" s="85">
        <f>'E+ PSUI Customer Load'!V386+'PSUI Customer Gen'!V386</f>
        <v>1227.03</v>
      </c>
      <c r="W386" s="85">
        <f>'E+ PSUI Customer Load'!W386+'PSUI Customer Gen'!W386</f>
        <v>1213.0740000000001</v>
      </c>
      <c r="X386" s="85">
        <f>'E+ PSUI Customer Load'!X386+'PSUI Customer Gen'!X386</f>
        <v>1201.8789999999999</v>
      </c>
      <c r="Y386" s="85">
        <f>'E+ PSUI Customer Load'!Y386+'PSUI Customer Gen'!Y386</f>
        <v>1182.269</v>
      </c>
      <c r="Z386" s="85">
        <f>'E+ PSUI Customer Load'!Z386+'PSUI Customer Gen'!Z386</f>
        <v>1151.165</v>
      </c>
      <c r="AA386" s="93">
        <f t="shared" si="65"/>
        <v>1392.2829999999999</v>
      </c>
      <c r="AB386" s="84">
        <f t="shared" si="66"/>
        <v>2021</v>
      </c>
      <c r="AC386" s="83">
        <f t="shared" si="67"/>
        <v>11</v>
      </c>
      <c r="AD386" s="83" t="str">
        <f t="shared" si="68"/>
        <v/>
      </c>
      <c r="AE386" s="83" t="str">
        <f t="shared" si="69"/>
        <v/>
      </c>
      <c r="AF386" s="81">
        <f t="shared" si="70"/>
        <v>1392.2829999999999</v>
      </c>
      <c r="AG386" s="82" t="str">
        <f t="shared" si="71"/>
        <v>12:00</v>
      </c>
      <c r="AH386" s="81">
        <f t="shared" si="72"/>
        <v>30809.745000000003</v>
      </c>
      <c r="AI386" s="80" t="str">
        <f t="shared" si="73"/>
        <v/>
      </c>
      <c r="AJ386" s="80" t="str">
        <f t="shared" si="74"/>
        <v/>
      </c>
      <c r="AK386" s="80" t="str">
        <f t="shared" si="75"/>
        <v/>
      </c>
      <c r="AL386" s="79" t="str">
        <f t="shared" si="76"/>
        <v/>
      </c>
      <c r="AM386" s="78" t="str">
        <f t="shared" si="77"/>
        <v/>
      </c>
    </row>
    <row r="387" spans="2:39" ht="13.5" thickBot="1">
      <c r="B387" s="86">
        <v>44519</v>
      </c>
      <c r="C387" s="85">
        <f>'E+ PSUI Customer Load'!C387+'PSUI Customer Gen'!C387</f>
        <v>1150.08</v>
      </c>
      <c r="D387" s="85">
        <f>'E+ PSUI Customer Load'!D387+'PSUI Customer Gen'!D387</f>
        <v>1138.47</v>
      </c>
      <c r="E387" s="85">
        <f>'E+ PSUI Customer Load'!E387+'PSUI Customer Gen'!E387</f>
        <v>1137.3420000000001</v>
      </c>
      <c r="F387" s="85">
        <f>'E+ PSUI Customer Load'!F387+'PSUI Customer Gen'!F387</f>
        <v>1134.797</v>
      </c>
      <c r="G387" s="85">
        <f>'E+ PSUI Customer Load'!G387+'PSUI Customer Gen'!G387</f>
        <v>1145.2909999999999</v>
      </c>
      <c r="H387" s="85">
        <f>'E+ PSUI Customer Load'!H387+'PSUI Customer Gen'!H387</f>
        <v>1163.444</v>
      </c>
      <c r="I387" s="85">
        <f>'E+ PSUI Customer Load'!I387+'PSUI Customer Gen'!I387</f>
        <v>1208.0050000000001</v>
      </c>
      <c r="J387" s="85">
        <f>'E+ PSUI Customer Load'!J387+'PSUI Customer Gen'!J387</f>
        <v>1314.8500000000001</v>
      </c>
      <c r="K387" s="85">
        <f>'E+ PSUI Customer Load'!K387+'PSUI Customer Gen'!K387</f>
        <v>1322.894</v>
      </c>
      <c r="L387" s="85">
        <f>'E+ PSUI Customer Load'!L387+'PSUI Customer Gen'!L387</f>
        <v>1341.7060000000001</v>
      </c>
      <c r="M387" s="85">
        <f>'E+ PSUI Customer Load'!M387+'PSUI Customer Gen'!M387</f>
        <v>1379.9340000000002</v>
      </c>
      <c r="N387" s="85">
        <f>'E+ PSUI Customer Load'!N387+'PSUI Customer Gen'!N387</f>
        <v>1376.1310000000001</v>
      </c>
      <c r="O387" s="85">
        <f>'E+ PSUI Customer Load'!O387+'PSUI Customer Gen'!O387</f>
        <v>1336.7560000000001</v>
      </c>
      <c r="P387" s="85">
        <f>'E+ PSUI Customer Load'!P387+'PSUI Customer Gen'!P387</f>
        <v>1326.2060000000001</v>
      </c>
      <c r="Q387" s="85">
        <f>'E+ PSUI Customer Load'!Q387+'PSUI Customer Gen'!Q387</f>
        <v>1334.626</v>
      </c>
      <c r="R387" s="85">
        <f>'E+ PSUI Customer Load'!R387+'PSUI Customer Gen'!R387</f>
        <v>1308.1890000000001</v>
      </c>
      <c r="S387" s="85">
        <f>'E+ PSUI Customer Load'!S387+'PSUI Customer Gen'!S387</f>
        <v>1287.1569999999999</v>
      </c>
      <c r="T387" s="85">
        <f>'E+ PSUI Customer Load'!T387+'PSUI Customer Gen'!T387</f>
        <v>1277.174</v>
      </c>
      <c r="U387" s="85">
        <f>'E+ PSUI Customer Load'!U387+'PSUI Customer Gen'!U387</f>
        <v>1257.172</v>
      </c>
      <c r="V387" s="85">
        <f>'E+ PSUI Customer Load'!V387+'PSUI Customer Gen'!V387</f>
        <v>1243.9199999999998</v>
      </c>
      <c r="W387" s="85">
        <f>'E+ PSUI Customer Load'!W387+'PSUI Customer Gen'!W387</f>
        <v>1209.9669999999999</v>
      </c>
      <c r="X387" s="85">
        <f>'E+ PSUI Customer Load'!X387+'PSUI Customer Gen'!X387</f>
        <v>1202.502</v>
      </c>
      <c r="Y387" s="85">
        <f>'E+ PSUI Customer Load'!Y387+'PSUI Customer Gen'!Y387</f>
        <v>1191.7179999999998</v>
      </c>
      <c r="Z387" s="85">
        <f>'E+ PSUI Customer Load'!Z387+'PSUI Customer Gen'!Z387</f>
        <v>1150.8150000000001</v>
      </c>
      <c r="AA387" s="93">
        <f t="shared" ref="AA387:AA450" si="78">MAX(C387:Z387)</f>
        <v>1379.9340000000002</v>
      </c>
      <c r="AB387" s="84">
        <f t="shared" ref="AB387:AB450" si="79">YEAR(B387)</f>
        <v>2021</v>
      </c>
      <c r="AC387" s="83">
        <f t="shared" ref="AC387:AC450" si="80">MONTH(B387)</f>
        <v>11</v>
      </c>
      <c r="AD387" s="83" t="str">
        <f t="shared" ref="AD387:AD450" si="81">IF(AE387="","",AB387&amp;"-"&amp;AE387)</f>
        <v/>
      </c>
      <c r="AE387" s="83" t="str">
        <f t="shared" ref="AE387:AE450" si="82">IF(DAY(B387+1)=1,AC387,"")</f>
        <v/>
      </c>
      <c r="AF387" s="81">
        <f t="shared" ref="AF387:AF450" si="83">MAX(C387:AA387)</f>
        <v>1379.9340000000002</v>
      </c>
      <c r="AG387" s="82" t="str">
        <f t="shared" ref="AG387:AG450" si="84">INDEX($C$2:$Z$2,MATCH(AF387,C387:Z387,0))</f>
        <v>11:00</v>
      </c>
      <c r="AH387" s="81">
        <f t="shared" ref="AH387:AH450" si="85">SUM(C387:AA387)</f>
        <v>31319.079999999998</v>
      </c>
      <c r="AI387" s="80" t="str">
        <f t="shared" ref="AI387:AI450" si="86">IF(AE387&lt;&gt;"",SUMIFS(AF:AF,AC:AC,AC387,AB:AB,AB387),"")</f>
        <v/>
      </c>
      <c r="AJ387" s="80" t="str">
        <f t="shared" ref="AJ387:AJ450" si="87">IF(AI387="","",_xlfn.MAXIFS(AF:AF,AC:AC,AC387,AB:AB,AB387))</f>
        <v/>
      </c>
      <c r="AK387" s="80" t="str">
        <f t="shared" ref="AK387:AK450" si="88">IF(AI387="","",_xlfn.MAXIFS(AH:AH,AC:AC,AC387,AB:AB,AB387))</f>
        <v/>
      </c>
      <c r="AL387" s="79" t="str">
        <f t="shared" ref="AL387:AL450" si="89">IF(AI387&lt;&gt;"",INDEX(B:B,MATCH(AJ387,AF:AF,0)),"")</f>
        <v/>
      </c>
      <c r="AM387" s="78" t="str">
        <f t="shared" ref="AM387:AM450" si="90">IF(AI387&lt;&gt;"",INDEX(AG:AG,MATCH(AJ387,AF:AF,0)),"")</f>
        <v/>
      </c>
    </row>
    <row r="388" spans="2:39" ht="13.5" thickBot="1">
      <c r="B388" s="86">
        <v>44520</v>
      </c>
      <c r="C388" s="85">
        <f>'E+ PSUI Customer Load'!C388+'PSUI Customer Gen'!C388</f>
        <v>1144.126</v>
      </c>
      <c r="D388" s="85">
        <f>'E+ PSUI Customer Load'!D388+'PSUI Customer Gen'!D388</f>
        <v>1147.7530000000002</v>
      </c>
      <c r="E388" s="85">
        <f>'E+ PSUI Customer Load'!E388+'PSUI Customer Gen'!E388</f>
        <v>1145.682</v>
      </c>
      <c r="F388" s="85">
        <f>'E+ PSUI Customer Load'!F388+'PSUI Customer Gen'!F388</f>
        <v>1126.1610000000001</v>
      </c>
      <c r="G388" s="85">
        <f>'E+ PSUI Customer Load'!G388+'PSUI Customer Gen'!G388</f>
        <v>1142.249</v>
      </c>
      <c r="H388" s="85">
        <f>'E+ PSUI Customer Load'!H388+'PSUI Customer Gen'!H388</f>
        <v>1163.393</v>
      </c>
      <c r="I388" s="85">
        <f>'E+ PSUI Customer Load'!I388+'PSUI Customer Gen'!I388</f>
        <v>1183.3989999999999</v>
      </c>
      <c r="J388" s="85">
        <f>'E+ PSUI Customer Load'!J388+'PSUI Customer Gen'!J388</f>
        <v>1242.5529999999999</v>
      </c>
      <c r="K388" s="85">
        <f>'E+ PSUI Customer Load'!K388+'PSUI Customer Gen'!K388</f>
        <v>1246.5039999999999</v>
      </c>
      <c r="L388" s="85">
        <f>'E+ PSUI Customer Load'!L388+'PSUI Customer Gen'!L388</f>
        <v>1228.6079999999999</v>
      </c>
      <c r="M388" s="85">
        <f>'E+ PSUI Customer Load'!M388+'PSUI Customer Gen'!M388</f>
        <v>1208.1379999999999</v>
      </c>
      <c r="N388" s="85">
        <f>'E+ PSUI Customer Load'!N388+'PSUI Customer Gen'!N388</f>
        <v>1220.1080000000002</v>
      </c>
      <c r="O388" s="85">
        <f>'E+ PSUI Customer Load'!O388+'PSUI Customer Gen'!O388</f>
        <v>1182.306</v>
      </c>
      <c r="P388" s="85">
        <f>'E+ PSUI Customer Load'!P388+'PSUI Customer Gen'!P388</f>
        <v>1185.7160000000001</v>
      </c>
      <c r="Q388" s="85">
        <f>'E+ PSUI Customer Load'!Q388+'PSUI Customer Gen'!Q388</f>
        <v>1176.6699999999998</v>
      </c>
      <c r="R388" s="85">
        <f>'E+ PSUI Customer Load'!R388+'PSUI Customer Gen'!R388</f>
        <v>1174.53</v>
      </c>
      <c r="S388" s="85">
        <f>'E+ PSUI Customer Load'!S388+'PSUI Customer Gen'!S388</f>
        <v>1179.3029999999999</v>
      </c>
      <c r="T388" s="85">
        <f>'E+ PSUI Customer Load'!T388+'PSUI Customer Gen'!T388</f>
        <v>1172.365</v>
      </c>
      <c r="U388" s="85">
        <f>'E+ PSUI Customer Load'!U388+'PSUI Customer Gen'!U388</f>
        <v>1176.6579999999999</v>
      </c>
      <c r="V388" s="85">
        <f>'E+ PSUI Customer Load'!V388+'PSUI Customer Gen'!V388</f>
        <v>1168.7429999999999</v>
      </c>
      <c r="W388" s="85">
        <f>'E+ PSUI Customer Load'!W388+'PSUI Customer Gen'!W388</f>
        <v>1147.4690000000001</v>
      </c>
      <c r="X388" s="85">
        <f>'E+ PSUI Customer Load'!X388+'PSUI Customer Gen'!X388</f>
        <v>1142.3530000000001</v>
      </c>
      <c r="Y388" s="85">
        <f>'E+ PSUI Customer Load'!Y388+'PSUI Customer Gen'!Y388</f>
        <v>1127.905</v>
      </c>
      <c r="Z388" s="85">
        <f>'E+ PSUI Customer Load'!Z388+'PSUI Customer Gen'!Z388</f>
        <v>1121.173</v>
      </c>
      <c r="AA388" s="93">
        <f t="shared" si="78"/>
        <v>1246.5039999999999</v>
      </c>
      <c r="AB388" s="84">
        <f t="shared" si="79"/>
        <v>2021</v>
      </c>
      <c r="AC388" s="83">
        <f t="shared" si="80"/>
        <v>11</v>
      </c>
      <c r="AD388" s="83" t="str">
        <f t="shared" si="81"/>
        <v/>
      </c>
      <c r="AE388" s="83" t="str">
        <f t="shared" si="82"/>
        <v/>
      </c>
      <c r="AF388" s="81">
        <f t="shared" si="83"/>
        <v>1246.5039999999999</v>
      </c>
      <c r="AG388" s="82" t="str">
        <f t="shared" si="84"/>
        <v>9:00</v>
      </c>
      <c r="AH388" s="81">
        <f t="shared" si="85"/>
        <v>29400.368999999995</v>
      </c>
      <c r="AI388" s="80" t="str">
        <f t="shared" si="86"/>
        <v/>
      </c>
      <c r="AJ388" s="80" t="str">
        <f t="shared" si="87"/>
        <v/>
      </c>
      <c r="AK388" s="80" t="str">
        <f t="shared" si="88"/>
        <v/>
      </c>
      <c r="AL388" s="79" t="str">
        <f t="shared" si="89"/>
        <v/>
      </c>
      <c r="AM388" s="78" t="str">
        <f t="shared" si="90"/>
        <v/>
      </c>
    </row>
    <row r="389" spans="2:39" ht="13.5" thickBot="1">
      <c r="B389" s="86">
        <v>44521</v>
      </c>
      <c r="C389" s="85">
        <f>'E+ PSUI Customer Load'!C389+'PSUI Customer Gen'!C389</f>
        <v>1125.749</v>
      </c>
      <c r="D389" s="85">
        <f>'E+ PSUI Customer Load'!D389+'PSUI Customer Gen'!D389</f>
        <v>1116.5239999999999</v>
      </c>
      <c r="E389" s="85">
        <f>'E+ PSUI Customer Load'!E389+'PSUI Customer Gen'!E389</f>
        <v>1104.3589999999999</v>
      </c>
      <c r="F389" s="85">
        <f>'E+ PSUI Customer Load'!F389+'PSUI Customer Gen'!F389</f>
        <v>1110.2439999999999</v>
      </c>
      <c r="G389" s="85">
        <f>'E+ PSUI Customer Load'!G389+'PSUI Customer Gen'!G389</f>
        <v>1134.26</v>
      </c>
      <c r="H389" s="85">
        <f>'E+ PSUI Customer Load'!H389+'PSUI Customer Gen'!H389</f>
        <v>1162.5520000000001</v>
      </c>
      <c r="I389" s="85">
        <f>'E+ PSUI Customer Load'!I389+'PSUI Customer Gen'!I389</f>
        <v>1169.404</v>
      </c>
      <c r="J389" s="85">
        <f>'E+ PSUI Customer Load'!J389+'PSUI Customer Gen'!J389</f>
        <v>1230.55</v>
      </c>
      <c r="K389" s="85">
        <f>'E+ PSUI Customer Load'!K389+'PSUI Customer Gen'!K389</f>
        <v>1209.703</v>
      </c>
      <c r="L389" s="85">
        <f>'E+ PSUI Customer Load'!L389+'PSUI Customer Gen'!L389</f>
        <v>1178.261</v>
      </c>
      <c r="M389" s="85">
        <f>'E+ PSUI Customer Load'!M389+'PSUI Customer Gen'!M389</f>
        <v>1208.7080000000001</v>
      </c>
      <c r="N389" s="85">
        <f>'E+ PSUI Customer Load'!N389+'PSUI Customer Gen'!N389</f>
        <v>1186.1989999999998</v>
      </c>
      <c r="O389" s="85">
        <f>'E+ PSUI Customer Load'!O389+'PSUI Customer Gen'!O389</f>
        <v>1168.079</v>
      </c>
      <c r="P389" s="85">
        <f>'E+ PSUI Customer Load'!P389+'PSUI Customer Gen'!P389</f>
        <v>1170.6120000000001</v>
      </c>
      <c r="Q389" s="85">
        <f>'E+ PSUI Customer Load'!Q389+'PSUI Customer Gen'!Q389</f>
        <v>1153.3389999999999</v>
      </c>
      <c r="R389" s="85">
        <f>'E+ PSUI Customer Load'!R389+'PSUI Customer Gen'!R389</f>
        <v>1167.1020000000001</v>
      </c>
      <c r="S389" s="85">
        <f>'E+ PSUI Customer Load'!S389+'PSUI Customer Gen'!S389</f>
        <v>1177.5650000000001</v>
      </c>
      <c r="T389" s="85">
        <f>'E+ PSUI Customer Load'!T389+'PSUI Customer Gen'!T389</f>
        <v>1152.9560000000001</v>
      </c>
      <c r="U389" s="85">
        <f>'E+ PSUI Customer Load'!U389+'PSUI Customer Gen'!U389</f>
        <v>1163.527</v>
      </c>
      <c r="V389" s="85">
        <f>'E+ PSUI Customer Load'!V389+'PSUI Customer Gen'!V389</f>
        <v>1144.4829999999999</v>
      </c>
      <c r="W389" s="85">
        <f>'E+ PSUI Customer Load'!W389+'PSUI Customer Gen'!W389</f>
        <v>1128.886</v>
      </c>
      <c r="X389" s="85">
        <f>'E+ PSUI Customer Load'!X389+'PSUI Customer Gen'!X389</f>
        <v>1118.412</v>
      </c>
      <c r="Y389" s="85">
        <f>'E+ PSUI Customer Load'!Y389+'PSUI Customer Gen'!Y389</f>
        <v>1106.9189999999999</v>
      </c>
      <c r="Z389" s="85">
        <f>'E+ PSUI Customer Load'!Z389+'PSUI Customer Gen'!Z389</f>
        <v>1110.3139999999999</v>
      </c>
      <c r="AA389" s="93">
        <f t="shared" si="78"/>
        <v>1230.55</v>
      </c>
      <c r="AB389" s="84">
        <f t="shared" si="79"/>
        <v>2021</v>
      </c>
      <c r="AC389" s="83">
        <f t="shared" si="80"/>
        <v>11</v>
      </c>
      <c r="AD389" s="83" t="str">
        <f t="shared" si="81"/>
        <v/>
      </c>
      <c r="AE389" s="83" t="str">
        <f t="shared" si="82"/>
        <v/>
      </c>
      <c r="AF389" s="81">
        <f t="shared" si="83"/>
        <v>1230.55</v>
      </c>
      <c r="AG389" s="82" t="str">
        <f t="shared" si="84"/>
        <v>8:00</v>
      </c>
      <c r="AH389" s="81">
        <f t="shared" si="85"/>
        <v>28929.256999999994</v>
      </c>
      <c r="AI389" s="80" t="str">
        <f t="shared" si="86"/>
        <v/>
      </c>
      <c r="AJ389" s="80" t="str">
        <f t="shared" si="87"/>
        <v/>
      </c>
      <c r="AK389" s="80" t="str">
        <f t="shared" si="88"/>
        <v/>
      </c>
      <c r="AL389" s="79" t="str">
        <f t="shared" si="89"/>
        <v/>
      </c>
      <c r="AM389" s="78" t="str">
        <f t="shared" si="90"/>
        <v/>
      </c>
    </row>
    <row r="390" spans="2:39" ht="13.5" thickBot="1">
      <c r="B390" s="86">
        <v>44522</v>
      </c>
      <c r="C390" s="85">
        <f>'E+ PSUI Customer Load'!C390+'PSUI Customer Gen'!C390</f>
        <v>1119.704</v>
      </c>
      <c r="D390" s="85">
        <f>'E+ PSUI Customer Load'!D390+'PSUI Customer Gen'!D390</f>
        <v>1112.7860000000001</v>
      </c>
      <c r="E390" s="85">
        <f>'E+ PSUI Customer Load'!E390+'PSUI Customer Gen'!E390</f>
        <v>1121.3819999999998</v>
      </c>
      <c r="F390" s="85">
        <f>'E+ PSUI Customer Load'!F390+'PSUI Customer Gen'!F390</f>
        <v>1163.1420000000001</v>
      </c>
      <c r="G390" s="85">
        <f>'E+ PSUI Customer Load'!G390+'PSUI Customer Gen'!G390</f>
        <v>1167.5029999999999</v>
      </c>
      <c r="H390" s="85">
        <f>'E+ PSUI Customer Load'!H390+'PSUI Customer Gen'!H390</f>
        <v>1187.1489999999999</v>
      </c>
      <c r="I390" s="85">
        <f>'E+ PSUI Customer Load'!I390+'PSUI Customer Gen'!I390</f>
        <v>1243.3779999999999</v>
      </c>
      <c r="J390" s="85">
        <f>'E+ PSUI Customer Load'!J390+'PSUI Customer Gen'!J390</f>
        <v>1315.8620000000001</v>
      </c>
      <c r="K390" s="85">
        <f>'E+ PSUI Customer Load'!K390+'PSUI Customer Gen'!K390</f>
        <v>1252.816</v>
      </c>
      <c r="L390" s="85">
        <f>'E+ PSUI Customer Load'!L390+'PSUI Customer Gen'!L390</f>
        <v>1333.96</v>
      </c>
      <c r="M390" s="85">
        <f>'E+ PSUI Customer Load'!M390+'PSUI Customer Gen'!M390</f>
        <v>1332.66</v>
      </c>
      <c r="N390" s="85">
        <f>'E+ PSUI Customer Load'!N390+'PSUI Customer Gen'!N390</f>
        <v>1338.22</v>
      </c>
      <c r="O390" s="85">
        <f>'E+ PSUI Customer Load'!O390+'PSUI Customer Gen'!O390</f>
        <v>1311.42</v>
      </c>
      <c r="P390" s="85">
        <f>'E+ PSUI Customer Load'!P390+'PSUI Customer Gen'!P390</f>
        <v>1305.43</v>
      </c>
      <c r="Q390" s="85">
        <f>'E+ PSUI Customer Load'!Q390+'PSUI Customer Gen'!Q390</f>
        <v>1290.2</v>
      </c>
      <c r="R390" s="85">
        <f>'E+ PSUI Customer Load'!R390+'PSUI Customer Gen'!R390</f>
        <v>1308.8880000000001</v>
      </c>
      <c r="S390" s="85">
        <f>'E+ PSUI Customer Load'!S390+'PSUI Customer Gen'!S390</f>
        <v>1392.059</v>
      </c>
      <c r="T390" s="85">
        <f>'E+ PSUI Customer Load'!T390+'PSUI Customer Gen'!T390</f>
        <v>1281.5519999999999</v>
      </c>
      <c r="U390" s="85">
        <f>'E+ PSUI Customer Load'!U390+'PSUI Customer Gen'!U390</f>
        <v>1265.319</v>
      </c>
      <c r="V390" s="85">
        <f>'E+ PSUI Customer Load'!V390+'PSUI Customer Gen'!V390</f>
        <v>1248.3059999999998</v>
      </c>
      <c r="W390" s="85">
        <f>'E+ PSUI Customer Load'!W390+'PSUI Customer Gen'!W390</f>
        <v>1225.49</v>
      </c>
      <c r="X390" s="85">
        <f>'E+ PSUI Customer Load'!X390+'PSUI Customer Gen'!X390</f>
        <v>1204.722</v>
      </c>
      <c r="Y390" s="85">
        <f>'E+ PSUI Customer Load'!Y390+'PSUI Customer Gen'!Y390</f>
        <v>1186.58</v>
      </c>
      <c r="Z390" s="85">
        <f>'E+ PSUI Customer Load'!Z390+'PSUI Customer Gen'!Z390</f>
        <v>1167.4460000000001</v>
      </c>
      <c r="AA390" s="93">
        <f t="shared" si="78"/>
        <v>1392.059</v>
      </c>
      <c r="AB390" s="84">
        <f t="shared" si="79"/>
        <v>2021</v>
      </c>
      <c r="AC390" s="83">
        <f t="shared" si="80"/>
        <v>11</v>
      </c>
      <c r="AD390" s="83" t="str">
        <f t="shared" si="81"/>
        <v/>
      </c>
      <c r="AE390" s="83" t="str">
        <f t="shared" si="82"/>
        <v/>
      </c>
      <c r="AF390" s="81">
        <f t="shared" si="83"/>
        <v>1392.059</v>
      </c>
      <c r="AG390" s="82" t="str">
        <f t="shared" si="84"/>
        <v>17:00</v>
      </c>
      <c r="AH390" s="81">
        <f t="shared" si="85"/>
        <v>31268.033000000007</v>
      </c>
      <c r="AI390" s="80" t="str">
        <f t="shared" si="86"/>
        <v/>
      </c>
      <c r="AJ390" s="80" t="str">
        <f t="shared" si="87"/>
        <v/>
      </c>
      <c r="AK390" s="80" t="str">
        <f t="shared" si="88"/>
        <v/>
      </c>
      <c r="AL390" s="79" t="str">
        <f t="shared" si="89"/>
        <v/>
      </c>
      <c r="AM390" s="78" t="str">
        <f t="shared" si="90"/>
        <v/>
      </c>
    </row>
    <row r="391" spans="2:39" ht="13.5" thickBot="1">
      <c r="B391" s="86">
        <v>44523</v>
      </c>
      <c r="C391" s="85">
        <f>'E+ PSUI Customer Load'!C391+'PSUI Customer Gen'!C391</f>
        <v>1163.902</v>
      </c>
      <c r="D391" s="85">
        <f>'E+ PSUI Customer Load'!D391+'PSUI Customer Gen'!D391</f>
        <v>1162.701</v>
      </c>
      <c r="E391" s="85">
        <f>'E+ PSUI Customer Load'!E391+'PSUI Customer Gen'!E391</f>
        <v>1166.8969999999999</v>
      </c>
      <c r="F391" s="85">
        <f>'E+ PSUI Customer Load'!F391+'PSUI Customer Gen'!F391</f>
        <v>1158.595</v>
      </c>
      <c r="G391" s="85">
        <f>'E+ PSUI Customer Load'!G391+'PSUI Customer Gen'!G391</f>
        <v>1160.8620000000001</v>
      </c>
      <c r="H391" s="85">
        <f>'E+ PSUI Customer Load'!H391+'PSUI Customer Gen'!H391</f>
        <v>1170.2190000000001</v>
      </c>
      <c r="I391" s="85">
        <f>'E+ PSUI Customer Load'!I391+'PSUI Customer Gen'!I391</f>
        <v>1231.018</v>
      </c>
      <c r="J391" s="85">
        <f>'E+ PSUI Customer Load'!J391+'PSUI Customer Gen'!J391</f>
        <v>1309.5540000000001</v>
      </c>
      <c r="K391" s="85">
        <f>'E+ PSUI Customer Load'!K391+'PSUI Customer Gen'!K391</f>
        <v>1270.0809999999999</v>
      </c>
      <c r="L391" s="85">
        <f>'E+ PSUI Customer Load'!L391+'PSUI Customer Gen'!L391</f>
        <v>1390.085</v>
      </c>
      <c r="M391" s="85">
        <f>'E+ PSUI Customer Load'!M391+'PSUI Customer Gen'!M391</f>
        <v>1466.3240000000001</v>
      </c>
      <c r="N391" s="85">
        <f>'E+ PSUI Customer Load'!N391+'PSUI Customer Gen'!N391</f>
        <v>1385.4349999999999</v>
      </c>
      <c r="O391" s="85">
        <f>'E+ PSUI Customer Load'!O391+'PSUI Customer Gen'!O391</f>
        <v>1364.146</v>
      </c>
      <c r="P391" s="85">
        <f>'E+ PSUI Customer Load'!P391+'PSUI Customer Gen'!P391</f>
        <v>1380.7329999999999</v>
      </c>
      <c r="Q391" s="85">
        <f>'E+ PSUI Customer Load'!Q391+'PSUI Customer Gen'!Q391</f>
        <v>1379.452</v>
      </c>
      <c r="R391" s="85">
        <f>'E+ PSUI Customer Load'!R391+'PSUI Customer Gen'!R391</f>
        <v>1376.1860000000001</v>
      </c>
      <c r="S391" s="85">
        <f>'E+ PSUI Customer Load'!S391+'PSUI Customer Gen'!S391</f>
        <v>1315.8979999999999</v>
      </c>
      <c r="T391" s="85">
        <f>'E+ PSUI Customer Load'!T391+'PSUI Customer Gen'!T391</f>
        <v>1273.4989999999998</v>
      </c>
      <c r="U391" s="85">
        <f>'E+ PSUI Customer Load'!U391+'PSUI Customer Gen'!U391</f>
        <v>1261.682</v>
      </c>
      <c r="V391" s="85">
        <f>'E+ PSUI Customer Load'!V391+'PSUI Customer Gen'!V391</f>
        <v>1244.4599999999998</v>
      </c>
      <c r="W391" s="85">
        <f>'E+ PSUI Customer Load'!W391+'PSUI Customer Gen'!W391</f>
        <v>1220.6510000000001</v>
      </c>
      <c r="X391" s="85">
        <f>'E+ PSUI Customer Load'!X391+'PSUI Customer Gen'!X391</f>
        <v>1237.048</v>
      </c>
      <c r="Y391" s="85">
        <f>'E+ PSUI Customer Load'!Y391+'PSUI Customer Gen'!Y391</f>
        <v>1208.8240000000001</v>
      </c>
      <c r="Z391" s="85">
        <f>'E+ PSUI Customer Load'!Z391+'PSUI Customer Gen'!Z391</f>
        <v>1197.3400000000001</v>
      </c>
      <c r="AA391" s="93">
        <f t="shared" si="78"/>
        <v>1466.3240000000001</v>
      </c>
      <c r="AB391" s="84">
        <f t="shared" si="79"/>
        <v>2021</v>
      </c>
      <c r="AC391" s="83">
        <f t="shared" si="80"/>
        <v>11</v>
      </c>
      <c r="AD391" s="83" t="str">
        <f t="shared" si="81"/>
        <v/>
      </c>
      <c r="AE391" s="83" t="str">
        <f t="shared" si="82"/>
        <v/>
      </c>
      <c r="AF391" s="81">
        <f t="shared" si="83"/>
        <v>1466.3240000000001</v>
      </c>
      <c r="AG391" s="82" t="str">
        <f t="shared" si="84"/>
        <v>11:00</v>
      </c>
      <c r="AH391" s="81">
        <f t="shared" si="85"/>
        <v>31961.916000000005</v>
      </c>
      <c r="AI391" s="80" t="str">
        <f t="shared" si="86"/>
        <v/>
      </c>
      <c r="AJ391" s="80" t="str">
        <f t="shared" si="87"/>
        <v/>
      </c>
      <c r="AK391" s="80" t="str">
        <f t="shared" si="88"/>
        <v/>
      </c>
      <c r="AL391" s="79" t="str">
        <f t="shared" si="89"/>
        <v/>
      </c>
      <c r="AM391" s="78" t="str">
        <f t="shared" si="90"/>
        <v/>
      </c>
    </row>
    <row r="392" spans="2:39" ht="13.5" thickBot="1">
      <c r="B392" s="86">
        <v>44524</v>
      </c>
      <c r="C392" s="85">
        <f>'E+ PSUI Customer Load'!C392+'PSUI Customer Gen'!C392</f>
        <v>1190.3599999999999</v>
      </c>
      <c r="D392" s="85">
        <f>'E+ PSUI Customer Load'!D392+'PSUI Customer Gen'!D392</f>
        <v>1195.768</v>
      </c>
      <c r="E392" s="85">
        <f>'E+ PSUI Customer Load'!E392+'PSUI Customer Gen'!E392</f>
        <v>1200.6000000000001</v>
      </c>
      <c r="F392" s="85">
        <f>'E+ PSUI Customer Load'!F392+'PSUI Customer Gen'!F392</f>
        <v>1212.5129999999999</v>
      </c>
      <c r="G392" s="85">
        <f>'E+ PSUI Customer Load'!G392+'PSUI Customer Gen'!G392</f>
        <v>1215.4950000000001</v>
      </c>
      <c r="H392" s="85">
        <f>'E+ PSUI Customer Load'!H392+'PSUI Customer Gen'!H392</f>
        <v>1228.742</v>
      </c>
      <c r="I392" s="85">
        <f>'E+ PSUI Customer Load'!I392+'PSUI Customer Gen'!I392</f>
        <v>1269.943</v>
      </c>
      <c r="J392" s="85">
        <f>'E+ PSUI Customer Load'!J392+'PSUI Customer Gen'!J392</f>
        <v>1334.816</v>
      </c>
      <c r="K392" s="85">
        <f>'E+ PSUI Customer Load'!K392+'PSUI Customer Gen'!K392</f>
        <v>1357.3710000000001</v>
      </c>
      <c r="L392" s="85">
        <f>'E+ PSUI Customer Load'!L392+'PSUI Customer Gen'!L392</f>
        <v>1366.6379999999999</v>
      </c>
      <c r="M392" s="85">
        <f>'E+ PSUI Customer Load'!M392+'PSUI Customer Gen'!M392</f>
        <v>1372.038</v>
      </c>
      <c r="N392" s="85">
        <f>'E+ PSUI Customer Load'!N392+'PSUI Customer Gen'!N392</f>
        <v>1384.9959999999999</v>
      </c>
      <c r="O392" s="85">
        <f>'E+ PSUI Customer Load'!O392+'PSUI Customer Gen'!O392</f>
        <v>1351.9789999999998</v>
      </c>
      <c r="P392" s="85">
        <f>'E+ PSUI Customer Load'!P392+'PSUI Customer Gen'!P392</f>
        <v>1317.8519999999999</v>
      </c>
      <c r="Q392" s="85">
        <f>'E+ PSUI Customer Load'!Q392+'PSUI Customer Gen'!Q392</f>
        <v>1330.1089999999999</v>
      </c>
      <c r="R392" s="85">
        <f>'E+ PSUI Customer Load'!R392+'PSUI Customer Gen'!R392</f>
        <v>1315.4630000000002</v>
      </c>
      <c r="S392" s="85">
        <f>'E+ PSUI Customer Load'!S392+'PSUI Customer Gen'!S392</f>
        <v>1262.0049999999999</v>
      </c>
      <c r="T392" s="85">
        <f>'E+ PSUI Customer Load'!T392+'PSUI Customer Gen'!T392</f>
        <v>1230.7450000000001</v>
      </c>
      <c r="U392" s="85">
        <f>'E+ PSUI Customer Load'!U392+'PSUI Customer Gen'!U392</f>
        <v>1212.298</v>
      </c>
      <c r="V392" s="85">
        <f>'E+ PSUI Customer Load'!V392+'PSUI Customer Gen'!V392</f>
        <v>1189.019</v>
      </c>
      <c r="W392" s="85">
        <f>'E+ PSUI Customer Load'!W392+'PSUI Customer Gen'!W392</f>
        <v>1161.3430000000001</v>
      </c>
      <c r="X392" s="85">
        <f>'E+ PSUI Customer Load'!X392+'PSUI Customer Gen'!X392</f>
        <v>1143.0629999999999</v>
      </c>
      <c r="Y392" s="85">
        <f>'E+ PSUI Customer Load'!Y392+'PSUI Customer Gen'!Y392</f>
        <v>1132.2550000000001</v>
      </c>
      <c r="Z392" s="85">
        <f>'E+ PSUI Customer Load'!Z392+'PSUI Customer Gen'!Z392</f>
        <v>1111.5450000000001</v>
      </c>
      <c r="AA392" s="93">
        <f t="shared" si="78"/>
        <v>1384.9959999999999</v>
      </c>
      <c r="AB392" s="84">
        <f t="shared" si="79"/>
        <v>2021</v>
      </c>
      <c r="AC392" s="83">
        <f t="shared" si="80"/>
        <v>11</v>
      </c>
      <c r="AD392" s="83" t="str">
        <f t="shared" si="81"/>
        <v/>
      </c>
      <c r="AE392" s="83" t="str">
        <f t="shared" si="82"/>
        <v/>
      </c>
      <c r="AF392" s="81">
        <f t="shared" si="83"/>
        <v>1384.9959999999999</v>
      </c>
      <c r="AG392" s="82" t="str">
        <f t="shared" si="84"/>
        <v>12:00</v>
      </c>
      <c r="AH392" s="81">
        <f t="shared" si="85"/>
        <v>31471.951999999997</v>
      </c>
      <c r="AI392" s="80" t="str">
        <f t="shared" si="86"/>
        <v/>
      </c>
      <c r="AJ392" s="80" t="str">
        <f t="shared" si="87"/>
        <v/>
      </c>
      <c r="AK392" s="80" t="str">
        <f t="shared" si="88"/>
        <v/>
      </c>
      <c r="AL392" s="79" t="str">
        <f t="shared" si="89"/>
        <v/>
      </c>
      <c r="AM392" s="78" t="str">
        <f t="shared" si="90"/>
        <v/>
      </c>
    </row>
    <row r="393" spans="2:39" ht="13.5" thickBot="1">
      <c r="B393" s="86">
        <v>44525</v>
      </c>
      <c r="C393" s="85">
        <f>'E+ PSUI Customer Load'!C393+'PSUI Customer Gen'!C393</f>
        <v>1097.54</v>
      </c>
      <c r="D393" s="85">
        <f>'E+ PSUI Customer Load'!D393+'PSUI Customer Gen'!D393</f>
        <v>1112.8489999999999</v>
      </c>
      <c r="E393" s="85">
        <f>'E+ PSUI Customer Load'!E393+'PSUI Customer Gen'!E393</f>
        <v>1101.5709999999999</v>
      </c>
      <c r="F393" s="85">
        <f>'E+ PSUI Customer Load'!F393+'PSUI Customer Gen'!F393</f>
        <v>1115.165</v>
      </c>
      <c r="G393" s="85">
        <f>'E+ PSUI Customer Load'!G393+'PSUI Customer Gen'!G393</f>
        <v>1127.04</v>
      </c>
      <c r="H393" s="85">
        <f>'E+ PSUI Customer Load'!H393+'PSUI Customer Gen'!H393</f>
        <v>1142.367</v>
      </c>
      <c r="I393" s="85">
        <f>'E+ PSUI Customer Load'!I393+'PSUI Customer Gen'!I393</f>
        <v>1185.9799999999998</v>
      </c>
      <c r="J393" s="85">
        <f>'E+ PSUI Customer Load'!J393+'PSUI Customer Gen'!J393</f>
        <v>1292.2190000000001</v>
      </c>
      <c r="K393" s="85">
        <f>'E+ PSUI Customer Load'!K393+'PSUI Customer Gen'!K393</f>
        <v>1327.376</v>
      </c>
      <c r="L393" s="85">
        <f>'E+ PSUI Customer Load'!L393+'PSUI Customer Gen'!L393</f>
        <v>1337.374</v>
      </c>
      <c r="M393" s="85">
        <f>'E+ PSUI Customer Load'!M393+'PSUI Customer Gen'!M393</f>
        <v>1362.8510000000001</v>
      </c>
      <c r="N393" s="85">
        <f>'E+ PSUI Customer Load'!N393+'PSUI Customer Gen'!N393</f>
        <v>1393.6370000000002</v>
      </c>
      <c r="O393" s="85">
        <f>'E+ PSUI Customer Load'!O393+'PSUI Customer Gen'!O393</f>
        <v>1381.806</v>
      </c>
      <c r="P393" s="85">
        <f>'E+ PSUI Customer Load'!P393+'PSUI Customer Gen'!P393</f>
        <v>1374.049</v>
      </c>
      <c r="Q393" s="85">
        <f>'E+ PSUI Customer Load'!Q393+'PSUI Customer Gen'!Q393</f>
        <v>1364.029</v>
      </c>
      <c r="R393" s="85">
        <f>'E+ PSUI Customer Load'!R393+'PSUI Customer Gen'!R393</f>
        <v>1350.4829999999999</v>
      </c>
      <c r="S393" s="85">
        <f>'E+ PSUI Customer Load'!S393+'PSUI Customer Gen'!S393</f>
        <v>1320.7279999999998</v>
      </c>
      <c r="T393" s="85">
        <f>'E+ PSUI Customer Load'!T393+'PSUI Customer Gen'!T393</f>
        <v>1256.422</v>
      </c>
      <c r="U393" s="85">
        <f>'E+ PSUI Customer Load'!U393+'PSUI Customer Gen'!U393</f>
        <v>1223.9940000000001</v>
      </c>
      <c r="V393" s="85">
        <f>'E+ PSUI Customer Load'!V393+'PSUI Customer Gen'!V393</f>
        <v>1220.4670000000001</v>
      </c>
      <c r="W393" s="85">
        <f>'E+ PSUI Customer Load'!W393+'PSUI Customer Gen'!W393</f>
        <v>1199.1469999999999</v>
      </c>
      <c r="X393" s="85">
        <f>'E+ PSUI Customer Load'!X393+'PSUI Customer Gen'!X393</f>
        <v>1180.221</v>
      </c>
      <c r="Y393" s="85">
        <f>'E+ PSUI Customer Load'!Y393+'PSUI Customer Gen'!Y393</f>
        <v>1173.864</v>
      </c>
      <c r="Z393" s="85">
        <f>'E+ PSUI Customer Load'!Z393+'PSUI Customer Gen'!Z393</f>
        <v>1138.491</v>
      </c>
      <c r="AA393" s="93">
        <f t="shared" si="78"/>
        <v>1393.6370000000002</v>
      </c>
      <c r="AB393" s="84">
        <f t="shared" si="79"/>
        <v>2021</v>
      </c>
      <c r="AC393" s="83">
        <f t="shared" si="80"/>
        <v>11</v>
      </c>
      <c r="AD393" s="83" t="str">
        <f t="shared" si="81"/>
        <v/>
      </c>
      <c r="AE393" s="83" t="str">
        <f t="shared" si="82"/>
        <v/>
      </c>
      <c r="AF393" s="81">
        <f t="shared" si="83"/>
        <v>1393.6370000000002</v>
      </c>
      <c r="AG393" s="82" t="str">
        <f t="shared" si="84"/>
        <v>12:00</v>
      </c>
      <c r="AH393" s="81">
        <f t="shared" si="85"/>
        <v>31173.306999999997</v>
      </c>
      <c r="AI393" s="80" t="str">
        <f t="shared" si="86"/>
        <v/>
      </c>
      <c r="AJ393" s="80" t="str">
        <f t="shared" si="87"/>
        <v/>
      </c>
      <c r="AK393" s="80" t="str">
        <f t="shared" si="88"/>
        <v/>
      </c>
      <c r="AL393" s="79" t="str">
        <f t="shared" si="89"/>
        <v/>
      </c>
      <c r="AM393" s="78" t="str">
        <f t="shared" si="90"/>
        <v/>
      </c>
    </row>
    <row r="394" spans="2:39" ht="13.5" thickBot="1">
      <c r="B394" s="86">
        <v>44526</v>
      </c>
      <c r="C394" s="85">
        <f>'E+ PSUI Customer Load'!C394+'PSUI Customer Gen'!C394</f>
        <v>1141.3110000000001</v>
      </c>
      <c r="D394" s="85">
        <f>'E+ PSUI Customer Load'!D394+'PSUI Customer Gen'!D394</f>
        <v>1143.4559999999999</v>
      </c>
      <c r="E394" s="85">
        <f>'E+ PSUI Customer Load'!E394+'PSUI Customer Gen'!E394</f>
        <v>1137.903</v>
      </c>
      <c r="F394" s="85">
        <f>'E+ PSUI Customer Load'!F394+'PSUI Customer Gen'!F394</f>
        <v>1160.616</v>
      </c>
      <c r="G394" s="85">
        <f>'E+ PSUI Customer Load'!G394+'PSUI Customer Gen'!G394</f>
        <v>1158.8420000000001</v>
      </c>
      <c r="H394" s="85">
        <f>'E+ PSUI Customer Load'!H394+'PSUI Customer Gen'!H394</f>
        <v>1194.9270000000001</v>
      </c>
      <c r="I394" s="85">
        <f>'E+ PSUI Customer Load'!I394+'PSUI Customer Gen'!I394</f>
        <v>1235.7469999999998</v>
      </c>
      <c r="J394" s="85">
        <f>'E+ PSUI Customer Load'!J394+'PSUI Customer Gen'!J394</f>
        <v>1343.797</v>
      </c>
      <c r="K394" s="85">
        <f>'E+ PSUI Customer Load'!K394+'PSUI Customer Gen'!K394</f>
        <v>1355.596</v>
      </c>
      <c r="L394" s="85">
        <f>'E+ PSUI Customer Load'!L394+'PSUI Customer Gen'!L394</f>
        <v>1391.366</v>
      </c>
      <c r="M394" s="85">
        <f>'E+ PSUI Customer Load'!M394+'PSUI Customer Gen'!M394</f>
        <v>1402.27</v>
      </c>
      <c r="N394" s="85">
        <f>'E+ PSUI Customer Load'!N394+'PSUI Customer Gen'!N394</f>
        <v>1424.2869999999998</v>
      </c>
      <c r="O394" s="85">
        <f>'E+ PSUI Customer Load'!O394+'PSUI Customer Gen'!O394</f>
        <v>1394.2350000000001</v>
      </c>
      <c r="P394" s="85">
        <f>'E+ PSUI Customer Load'!P394+'PSUI Customer Gen'!P394</f>
        <v>1401.867</v>
      </c>
      <c r="Q394" s="85">
        <f>'E+ PSUI Customer Load'!Q394+'PSUI Customer Gen'!Q394</f>
        <v>1379.117</v>
      </c>
      <c r="R394" s="85">
        <f>'E+ PSUI Customer Load'!R394+'PSUI Customer Gen'!R394</f>
        <v>1388.7950000000001</v>
      </c>
      <c r="S394" s="85">
        <f>'E+ PSUI Customer Load'!S394+'PSUI Customer Gen'!S394</f>
        <v>1338.9480000000001</v>
      </c>
      <c r="T394" s="85">
        <f>'E+ PSUI Customer Load'!T394+'PSUI Customer Gen'!T394</f>
        <v>1297.527</v>
      </c>
      <c r="U394" s="85">
        <f>'E+ PSUI Customer Load'!U394+'PSUI Customer Gen'!U394</f>
        <v>1286.7190000000001</v>
      </c>
      <c r="V394" s="85">
        <f>'E+ PSUI Customer Load'!V394+'PSUI Customer Gen'!V394</f>
        <v>1272.645</v>
      </c>
      <c r="W394" s="85">
        <f>'E+ PSUI Customer Load'!W394+'PSUI Customer Gen'!W394</f>
        <v>1259.3539999999998</v>
      </c>
      <c r="X394" s="85">
        <f>'E+ PSUI Customer Load'!X394+'PSUI Customer Gen'!X394</f>
        <v>1220.6899999999998</v>
      </c>
      <c r="Y394" s="85">
        <f>'E+ PSUI Customer Load'!Y394+'PSUI Customer Gen'!Y394</f>
        <v>1216.6600000000001</v>
      </c>
      <c r="Z394" s="85">
        <f>'E+ PSUI Customer Load'!Z394+'PSUI Customer Gen'!Z394</f>
        <v>1194.894</v>
      </c>
      <c r="AA394" s="93">
        <f t="shared" si="78"/>
        <v>1424.2869999999998</v>
      </c>
      <c r="AB394" s="84">
        <f t="shared" si="79"/>
        <v>2021</v>
      </c>
      <c r="AC394" s="83">
        <f t="shared" si="80"/>
        <v>11</v>
      </c>
      <c r="AD394" s="83" t="str">
        <f t="shared" si="81"/>
        <v/>
      </c>
      <c r="AE394" s="83" t="str">
        <f t="shared" si="82"/>
        <v/>
      </c>
      <c r="AF394" s="81">
        <f t="shared" si="83"/>
        <v>1424.2869999999998</v>
      </c>
      <c r="AG394" s="82" t="str">
        <f t="shared" si="84"/>
        <v>12:00</v>
      </c>
      <c r="AH394" s="81">
        <f t="shared" si="85"/>
        <v>32165.855999999996</v>
      </c>
      <c r="AI394" s="80" t="str">
        <f t="shared" si="86"/>
        <v/>
      </c>
      <c r="AJ394" s="80" t="str">
        <f t="shared" si="87"/>
        <v/>
      </c>
      <c r="AK394" s="80" t="str">
        <f t="shared" si="88"/>
        <v/>
      </c>
      <c r="AL394" s="79" t="str">
        <f t="shared" si="89"/>
        <v/>
      </c>
      <c r="AM394" s="78" t="str">
        <f t="shared" si="90"/>
        <v/>
      </c>
    </row>
    <row r="395" spans="2:39" ht="13.5" thickBot="1">
      <c r="B395" s="86">
        <v>44527</v>
      </c>
      <c r="C395" s="85">
        <f>'E+ PSUI Customer Load'!C395+'PSUI Customer Gen'!C395</f>
        <v>1184.4560000000001</v>
      </c>
      <c r="D395" s="85">
        <f>'E+ PSUI Customer Load'!D395+'PSUI Customer Gen'!D395</f>
        <v>1185.4590000000001</v>
      </c>
      <c r="E395" s="85">
        <f>'E+ PSUI Customer Load'!E395+'PSUI Customer Gen'!E395</f>
        <v>1191.1989999999998</v>
      </c>
      <c r="F395" s="85">
        <f>'E+ PSUI Customer Load'!F395+'PSUI Customer Gen'!F395</f>
        <v>1182.165</v>
      </c>
      <c r="G395" s="85">
        <f>'E+ PSUI Customer Load'!G395+'PSUI Customer Gen'!G395</f>
        <v>1181.6120000000001</v>
      </c>
      <c r="H395" s="85">
        <f>'E+ PSUI Customer Load'!H395+'PSUI Customer Gen'!H395</f>
        <v>1202.82</v>
      </c>
      <c r="I395" s="85">
        <f>'E+ PSUI Customer Load'!I395+'PSUI Customer Gen'!I395</f>
        <v>1222.0820000000001</v>
      </c>
      <c r="J395" s="85">
        <f>'E+ PSUI Customer Load'!J395+'PSUI Customer Gen'!J395</f>
        <v>1266.3580000000002</v>
      </c>
      <c r="K395" s="85">
        <f>'E+ PSUI Customer Load'!K395+'PSUI Customer Gen'!K395</f>
        <v>1260.53</v>
      </c>
      <c r="L395" s="85">
        <f>'E+ PSUI Customer Load'!L395+'PSUI Customer Gen'!L395</f>
        <v>1275.1680000000001</v>
      </c>
      <c r="M395" s="85">
        <f>'E+ PSUI Customer Load'!M395+'PSUI Customer Gen'!M395</f>
        <v>1271.742</v>
      </c>
      <c r="N395" s="85">
        <f>'E+ PSUI Customer Load'!N395+'PSUI Customer Gen'!N395</f>
        <v>1266.68</v>
      </c>
      <c r="O395" s="85">
        <f>'E+ PSUI Customer Load'!O395+'PSUI Customer Gen'!O395</f>
        <v>1223.203</v>
      </c>
      <c r="P395" s="85">
        <f>'E+ PSUI Customer Load'!P395+'PSUI Customer Gen'!P395</f>
        <v>1240.4159999999999</v>
      </c>
      <c r="Q395" s="85">
        <f>'E+ PSUI Customer Load'!Q395+'PSUI Customer Gen'!Q395</f>
        <v>1239.365</v>
      </c>
      <c r="R395" s="85">
        <f>'E+ PSUI Customer Load'!R395+'PSUI Customer Gen'!R395</f>
        <v>1248.04</v>
      </c>
      <c r="S395" s="85">
        <f>'E+ PSUI Customer Load'!S395+'PSUI Customer Gen'!S395</f>
        <v>1229.673</v>
      </c>
      <c r="T395" s="85">
        <f>'E+ PSUI Customer Load'!T395+'PSUI Customer Gen'!T395</f>
        <v>1224.5049999999999</v>
      </c>
      <c r="U395" s="85">
        <f>'E+ PSUI Customer Load'!U395+'PSUI Customer Gen'!U395</f>
        <v>1221.462</v>
      </c>
      <c r="V395" s="85">
        <f>'E+ PSUI Customer Load'!V395+'PSUI Customer Gen'!V395</f>
        <v>1231.076</v>
      </c>
      <c r="W395" s="85">
        <f>'E+ PSUI Customer Load'!W395+'PSUI Customer Gen'!W395</f>
        <v>1187.73</v>
      </c>
      <c r="X395" s="85">
        <f>'E+ PSUI Customer Load'!X395+'PSUI Customer Gen'!X395</f>
        <v>1201.894</v>
      </c>
      <c r="Y395" s="85">
        <f>'E+ PSUI Customer Load'!Y395+'PSUI Customer Gen'!Y395</f>
        <v>1182.3810000000001</v>
      </c>
      <c r="Z395" s="85">
        <f>'E+ PSUI Customer Load'!Z395+'PSUI Customer Gen'!Z395</f>
        <v>1190.2720000000002</v>
      </c>
      <c r="AA395" s="93">
        <f t="shared" si="78"/>
        <v>1275.1680000000001</v>
      </c>
      <c r="AB395" s="84">
        <f t="shared" si="79"/>
        <v>2021</v>
      </c>
      <c r="AC395" s="83">
        <f t="shared" si="80"/>
        <v>11</v>
      </c>
      <c r="AD395" s="83" t="str">
        <f t="shared" si="81"/>
        <v/>
      </c>
      <c r="AE395" s="83" t="str">
        <f t="shared" si="82"/>
        <v/>
      </c>
      <c r="AF395" s="81">
        <f t="shared" si="83"/>
        <v>1275.1680000000001</v>
      </c>
      <c r="AG395" s="82" t="str">
        <f t="shared" si="84"/>
        <v>10:00</v>
      </c>
      <c r="AH395" s="81">
        <f t="shared" si="85"/>
        <v>30585.456000000006</v>
      </c>
      <c r="AI395" s="80" t="str">
        <f t="shared" si="86"/>
        <v/>
      </c>
      <c r="AJ395" s="80" t="str">
        <f t="shared" si="87"/>
        <v/>
      </c>
      <c r="AK395" s="80" t="str">
        <f t="shared" si="88"/>
        <v/>
      </c>
      <c r="AL395" s="79" t="str">
        <f t="shared" si="89"/>
        <v/>
      </c>
      <c r="AM395" s="78" t="str">
        <f t="shared" si="90"/>
        <v/>
      </c>
    </row>
    <row r="396" spans="2:39" ht="13.5" thickBot="1">
      <c r="B396" s="86">
        <v>44528</v>
      </c>
      <c r="C396" s="85">
        <f>'E+ PSUI Customer Load'!C396+'PSUI Customer Gen'!C396</f>
        <v>1182.6879999999999</v>
      </c>
      <c r="D396" s="85">
        <f>'E+ PSUI Customer Load'!D396+'PSUI Customer Gen'!D396</f>
        <v>1173.9090000000001</v>
      </c>
      <c r="E396" s="85">
        <f>'E+ PSUI Customer Load'!E396+'PSUI Customer Gen'!E396</f>
        <v>1171.0329999999999</v>
      </c>
      <c r="F396" s="85">
        <f>'E+ PSUI Customer Load'!F396+'PSUI Customer Gen'!F396</f>
        <v>1175.319</v>
      </c>
      <c r="G396" s="85">
        <f>'E+ PSUI Customer Load'!G396+'PSUI Customer Gen'!G396</f>
        <v>1167.914</v>
      </c>
      <c r="H396" s="85">
        <f>'E+ PSUI Customer Load'!H396+'PSUI Customer Gen'!H396</f>
        <v>1178.1299999999999</v>
      </c>
      <c r="I396" s="85">
        <f>'E+ PSUI Customer Load'!I396+'PSUI Customer Gen'!I396</f>
        <v>1207.317</v>
      </c>
      <c r="J396" s="85">
        <f>'E+ PSUI Customer Load'!J396+'PSUI Customer Gen'!J396</f>
        <v>1253.7470000000001</v>
      </c>
      <c r="K396" s="85">
        <f>'E+ PSUI Customer Load'!K396+'PSUI Customer Gen'!K396</f>
        <v>1263.22</v>
      </c>
      <c r="L396" s="85">
        <f>'E+ PSUI Customer Load'!L396+'PSUI Customer Gen'!L396</f>
        <v>1244.0719999999999</v>
      </c>
      <c r="M396" s="85">
        <f>'E+ PSUI Customer Load'!M396+'PSUI Customer Gen'!M396</f>
        <v>1262.7339999999999</v>
      </c>
      <c r="N396" s="85">
        <f>'E+ PSUI Customer Load'!N396+'PSUI Customer Gen'!N396</f>
        <v>1250.4199999999998</v>
      </c>
      <c r="O396" s="85">
        <f>'E+ PSUI Customer Load'!O396+'PSUI Customer Gen'!O396</f>
        <v>1237.7939999999999</v>
      </c>
      <c r="P396" s="85">
        <f>'E+ PSUI Customer Load'!P396+'PSUI Customer Gen'!P396</f>
        <v>1235.4279999999999</v>
      </c>
      <c r="Q396" s="85">
        <f>'E+ PSUI Customer Load'!Q396+'PSUI Customer Gen'!Q396</f>
        <v>1226.2939999999999</v>
      </c>
      <c r="R396" s="85">
        <f>'E+ PSUI Customer Load'!R396+'PSUI Customer Gen'!R396</f>
        <v>1243.1019999999999</v>
      </c>
      <c r="S396" s="85">
        <f>'E+ PSUI Customer Load'!S396+'PSUI Customer Gen'!S396</f>
        <v>1243.8800000000001</v>
      </c>
      <c r="T396" s="85">
        <f>'E+ PSUI Customer Load'!T396+'PSUI Customer Gen'!T396</f>
        <v>1216.0790000000002</v>
      </c>
      <c r="U396" s="85">
        <f>'E+ PSUI Customer Load'!U396+'PSUI Customer Gen'!U396</f>
        <v>1216.1100000000001</v>
      </c>
      <c r="V396" s="85">
        <f>'E+ PSUI Customer Load'!V396+'PSUI Customer Gen'!V396</f>
        <v>1208.4100000000001</v>
      </c>
      <c r="W396" s="85">
        <f>'E+ PSUI Customer Load'!W396+'PSUI Customer Gen'!W396</f>
        <v>1189.604</v>
      </c>
      <c r="X396" s="85">
        <f>'E+ PSUI Customer Load'!X396+'PSUI Customer Gen'!X396</f>
        <v>1182.2329999999999</v>
      </c>
      <c r="Y396" s="85">
        <f>'E+ PSUI Customer Load'!Y396+'PSUI Customer Gen'!Y396</f>
        <v>1188.1199999999999</v>
      </c>
      <c r="Z396" s="85">
        <f>'E+ PSUI Customer Load'!Z396+'PSUI Customer Gen'!Z396</f>
        <v>1168.2269999999999</v>
      </c>
      <c r="AA396" s="93">
        <f t="shared" si="78"/>
        <v>1263.22</v>
      </c>
      <c r="AB396" s="84">
        <f t="shared" si="79"/>
        <v>2021</v>
      </c>
      <c r="AC396" s="83">
        <f t="shared" si="80"/>
        <v>11</v>
      </c>
      <c r="AD396" s="83" t="str">
        <f t="shared" si="81"/>
        <v/>
      </c>
      <c r="AE396" s="83" t="str">
        <f t="shared" si="82"/>
        <v/>
      </c>
      <c r="AF396" s="81">
        <f t="shared" si="83"/>
        <v>1263.22</v>
      </c>
      <c r="AG396" s="82" t="str">
        <f t="shared" si="84"/>
        <v>9:00</v>
      </c>
      <c r="AH396" s="81">
        <f t="shared" si="85"/>
        <v>30349.004000000001</v>
      </c>
      <c r="AI396" s="80" t="str">
        <f t="shared" si="86"/>
        <v/>
      </c>
      <c r="AJ396" s="80" t="str">
        <f t="shared" si="87"/>
        <v/>
      </c>
      <c r="AK396" s="80" t="str">
        <f t="shared" si="88"/>
        <v/>
      </c>
      <c r="AL396" s="79" t="str">
        <f t="shared" si="89"/>
        <v/>
      </c>
      <c r="AM396" s="78" t="str">
        <f t="shared" si="90"/>
        <v/>
      </c>
    </row>
    <row r="397" spans="2:39" ht="13.5" thickBot="1">
      <c r="B397" s="86">
        <v>44529</v>
      </c>
      <c r="C397" s="85">
        <f>'E+ PSUI Customer Load'!C397+'PSUI Customer Gen'!C397</f>
        <v>1159.9580000000001</v>
      </c>
      <c r="D397" s="85">
        <f>'E+ PSUI Customer Load'!D397+'PSUI Customer Gen'!D397</f>
        <v>1159.3630000000001</v>
      </c>
      <c r="E397" s="85">
        <f>'E+ PSUI Customer Load'!E397+'PSUI Customer Gen'!E397</f>
        <v>1164.239</v>
      </c>
      <c r="F397" s="85">
        <f>'E+ PSUI Customer Load'!F397+'PSUI Customer Gen'!F397</f>
        <v>1186.059</v>
      </c>
      <c r="G397" s="85">
        <f>'E+ PSUI Customer Load'!G397+'PSUI Customer Gen'!G397</f>
        <v>1223.124</v>
      </c>
      <c r="H397" s="85">
        <f>'E+ PSUI Customer Load'!H397+'PSUI Customer Gen'!H397</f>
        <v>1246.1770000000001</v>
      </c>
      <c r="I397" s="85">
        <f>'E+ PSUI Customer Load'!I397+'PSUI Customer Gen'!I397</f>
        <v>1293.202</v>
      </c>
      <c r="J397" s="85">
        <f>'E+ PSUI Customer Load'!J397+'PSUI Customer Gen'!J397</f>
        <v>1393.704</v>
      </c>
      <c r="K397" s="85">
        <f>'E+ PSUI Customer Load'!K397+'PSUI Customer Gen'!K397</f>
        <v>1328.211</v>
      </c>
      <c r="L397" s="85">
        <f>'E+ PSUI Customer Load'!L397+'PSUI Customer Gen'!L397</f>
        <v>1422.3</v>
      </c>
      <c r="M397" s="85">
        <f>'E+ PSUI Customer Load'!M397+'PSUI Customer Gen'!M397</f>
        <v>1473.8789999999999</v>
      </c>
      <c r="N397" s="85">
        <f>'E+ PSUI Customer Load'!N397+'PSUI Customer Gen'!N397</f>
        <v>1458.3339999999998</v>
      </c>
      <c r="O397" s="85">
        <f>'E+ PSUI Customer Load'!O397+'PSUI Customer Gen'!O397</f>
        <v>1356.443</v>
      </c>
      <c r="P397" s="85">
        <f>'E+ PSUI Customer Load'!P397+'PSUI Customer Gen'!P397</f>
        <v>1361.85</v>
      </c>
      <c r="Q397" s="85">
        <f>'E+ PSUI Customer Load'!Q397+'PSUI Customer Gen'!Q397</f>
        <v>1452.6489999999999</v>
      </c>
      <c r="R397" s="85">
        <f>'E+ PSUI Customer Load'!R397+'PSUI Customer Gen'!R397</f>
        <v>1398.1690000000001</v>
      </c>
      <c r="S397" s="85">
        <f>'E+ PSUI Customer Load'!S397+'PSUI Customer Gen'!S397</f>
        <v>1350.9660000000001</v>
      </c>
      <c r="T397" s="85">
        <f>'E+ PSUI Customer Load'!T397+'PSUI Customer Gen'!T397</f>
        <v>1323.125</v>
      </c>
      <c r="U397" s="85">
        <f>'E+ PSUI Customer Load'!U397+'PSUI Customer Gen'!U397</f>
        <v>1307.3679999999999</v>
      </c>
      <c r="V397" s="85">
        <f>'E+ PSUI Customer Load'!V397+'PSUI Customer Gen'!V397</f>
        <v>1278.251</v>
      </c>
      <c r="W397" s="85">
        <f>'E+ PSUI Customer Load'!W397+'PSUI Customer Gen'!W397</f>
        <v>1276.069</v>
      </c>
      <c r="X397" s="85">
        <f>'E+ PSUI Customer Load'!X397+'PSUI Customer Gen'!X397</f>
        <v>1271.413</v>
      </c>
      <c r="Y397" s="85">
        <f>'E+ PSUI Customer Load'!Y397+'PSUI Customer Gen'!Y397</f>
        <v>1244.6390000000001</v>
      </c>
      <c r="Z397" s="85">
        <f>'E+ PSUI Customer Load'!Z397+'PSUI Customer Gen'!Z397</f>
        <v>1220.1310000000001</v>
      </c>
      <c r="AA397" s="93">
        <f t="shared" si="78"/>
        <v>1473.8789999999999</v>
      </c>
      <c r="AB397" s="84">
        <f t="shared" si="79"/>
        <v>2021</v>
      </c>
      <c r="AC397" s="83">
        <f t="shared" si="80"/>
        <v>11</v>
      </c>
      <c r="AD397" s="83" t="str">
        <f t="shared" si="81"/>
        <v/>
      </c>
      <c r="AE397" s="83" t="str">
        <f t="shared" si="82"/>
        <v/>
      </c>
      <c r="AF397" s="81">
        <f t="shared" si="83"/>
        <v>1473.8789999999999</v>
      </c>
      <c r="AG397" s="82" t="str">
        <f t="shared" si="84"/>
        <v>11:00</v>
      </c>
      <c r="AH397" s="81">
        <f t="shared" si="85"/>
        <v>32823.501999999993</v>
      </c>
      <c r="AI397" s="80" t="str">
        <f t="shared" si="86"/>
        <v/>
      </c>
      <c r="AJ397" s="80" t="str">
        <f t="shared" si="87"/>
        <v/>
      </c>
      <c r="AK397" s="80" t="str">
        <f t="shared" si="88"/>
        <v/>
      </c>
      <c r="AL397" s="79" t="str">
        <f t="shared" si="89"/>
        <v/>
      </c>
      <c r="AM397" s="78" t="str">
        <f t="shared" si="90"/>
        <v/>
      </c>
    </row>
    <row r="398" spans="2:39" ht="13.5" thickBot="1">
      <c r="B398" s="86">
        <v>44530</v>
      </c>
      <c r="C398" s="85">
        <f>'E+ PSUI Customer Load'!C398+'PSUI Customer Gen'!C398</f>
        <v>1218.989</v>
      </c>
      <c r="D398" s="85">
        <f>'E+ PSUI Customer Load'!D398+'PSUI Customer Gen'!D398</f>
        <v>1216.0540000000001</v>
      </c>
      <c r="E398" s="85">
        <f>'E+ PSUI Customer Load'!E398+'PSUI Customer Gen'!E398</f>
        <v>1210.8590000000002</v>
      </c>
      <c r="F398" s="85">
        <f>'E+ PSUI Customer Load'!F398+'PSUI Customer Gen'!F398</f>
        <v>1195.9690000000001</v>
      </c>
      <c r="G398" s="85">
        <f>'E+ PSUI Customer Load'!G398+'PSUI Customer Gen'!G398</f>
        <v>1212.816</v>
      </c>
      <c r="H398" s="85">
        <f>'E+ PSUI Customer Load'!H398+'PSUI Customer Gen'!H398</f>
        <v>1237.3409999999999</v>
      </c>
      <c r="I398" s="85">
        <f>'E+ PSUI Customer Load'!I398+'PSUI Customer Gen'!I398</f>
        <v>1293.8309999999999</v>
      </c>
      <c r="J398" s="85">
        <f>'E+ PSUI Customer Load'!J398+'PSUI Customer Gen'!J398</f>
        <v>1379.759</v>
      </c>
      <c r="K398" s="85">
        <f>'E+ PSUI Customer Load'!K398+'PSUI Customer Gen'!K398</f>
        <v>1404.3950000000002</v>
      </c>
      <c r="L398" s="85">
        <f>'E+ PSUI Customer Load'!L398+'PSUI Customer Gen'!L398</f>
        <v>1417.6080000000002</v>
      </c>
      <c r="M398" s="85">
        <f>'E+ PSUI Customer Load'!M398+'PSUI Customer Gen'!M398</f>
        <v>1443.5690000000002</v>
      </c>
      <c r="N398" s="85">
        <f>'E+ PSUI Customer Load'!N398+'PSUI Customer Gen'!N398</f>
        <v>1433.4449999999999</v>
      </c>
      <c r="O398" s="85">
        <f>'E+ PSUI Customer Load'!O398+'PSUI Customer Gen'!O398</f>
        <v>1408.405</v>
      </c>
      <c r="P398" s="85">
        <f>'E+ PSUI Customer Load'!P398+'PSUI Customer Gen'!P398</f>
        <v>1390.845</v>
      </c>
      <c r="Q398" s="85">
        <f>'E+ PSUI Customer Load'!Q398+'PSUI Customer Gen'!Q398</f>
        <v>1382.7920000000001</v>
      </c>
      <c r="R398" s="85">
        <f>'E+ PSUI Customer Load'!R398+'PSUI Customer Gen'!R398</f>
        <v>1374.058</v>
      </c>
      <c r="S398" s="85">
        <f>'E+ PSUI Customer Load'!S398+'PSUI Customer Gen'!S398</f>
        <v>1381.5300000000002</v>
      </c>
      <c r="T398" s="85">
        <f>'E+ PSUI Customer Load'!T398+'PSUI Customer Gen'!T398</f>
        <v>1328.7740000000001</v>
      </c>
      <c r="U398" s="85">
        <f>'E+ PSUI Customer Load'!U398+'PSUI Customer Gen'!U398</f>
        <v>1304.682</v>
      </c>
      <c r="V398" s="85">
        <f>'E+ PSUI Customer Load'!V398+'PSUI Customer Gen'!V398</f>
        <v>1292.05</v>
      </c>
      <c r="W398" s="85">
        <f>'E+ PSUI Customer Load'!W398+'PSUI Customer Gen'!W398</f>
        <v>1240.2269999999999</v>
      </c>
      <c r="X398" s="85">
        <f>'E+ PSUI Customer Load'!X398+'PSUI Customer Gen'!X398</f>
        <v>1218.3</v>
      </c>
      <c r="Y398" s="85">
        <f>'E+ PSUI Customer Load'!Y398+'PSUI Customer Gen'!Y398</f>
        <v>1218.0219999999999</v>
      </c>
      <c r="Z398" s="85">
        <f>'E+ PSUI Customer Load'!Z398+'PSUI Customer Gen'!Z398</f>
        <v>1188.7660000000001</v>
      </c>
      <c r="AA398" s="93">
        <f t="shared" si="78"/>
        <v>1443.5690000000002</v>
      </c>
      <c r="AB398" s="84">
        <f t="shared" si="79"/>
        <v>2021</v>
      </c>
      <c r="AC398" s="83">
        <f t="shared" si="80"/>
        <v>11</v>
      </c>
      <c r="AD398" s="83" t="str">
        <f t="shared" si="81"/>
        <v>2021-11</v>
      </c>
      <c r="AE398" s="83">
        <f t="shared" si="82"/>
        <v>11</v>
      </c>
      <c r="AF398" s="81">
        <f t="shared" si="83"/>
        <v>1443.5690000000002</v>
      </c>
      <c r="AG398" s="82" t="str">
        <f t="shared" si="84"/>
        <v>11:00</v>
      </c>
      <c r="AH398" s="81">
        <f t="shared" si="85"/>
        <v>32836.655000000006</v>
      </c>
      <c r="AI398" s="80">
        <f t="shared" si="86"/>
        <v>40081.465000000004</v>
      </c>
      <c r="AJ398" s="80">
        <f t="shared" si="87"/>
        <v>1473.8789999999999</v>
      </c>
      <c r="AK398" s="80">
        <f t="shared" si="88"/>
        <v>32836.655000000006</v>
      </c>
      <c r="AL398" s="79">
        <f t="shared" si="89"/>
        <v>44529</v>
      </c>
      <c r="AM398" s="78" t="str">
        <f t="shared" si="90"/>
        <v>11:00</v>
      </c>
    </row>
    <row r="399" spans="2:39" ht="13.5" thickBot="1">
      <c r="B399" s="86">
        <v>44531</v>
      </c>
      <c r="C399" s="85">
        <f>'E+ PSUI Customer Load'!C399+'PSUI Customer Gen'!C399</f>
        <v>1178.0439999999999</v>
      </c>
      <c r="D399" s="85">
        <f>'E+ PSUI Customer Load'!D399+'PSUI Customer Gen'!D399</f>
        <v>1164.489</v>
      </c>
      <c r="E399" s="85">
        <f>'E+ PSUI Customer Load'!E399+'PSUI Customer Gen'!E399</f>
        <v>1173.6110000000001</v>
      </c>
      <c r="F399" s="85">
        <f>'E+ PSUI Customer Load'!F399+'PSUI Customer Gen'!F399</f>
        <v>1177.2080000000001</v>
      </c>
      <c r="G399" s="85">
        <f>'E+ PSUI Customer Load'!G399+'PSUI Customer Gen'!G399</f>
        <v>1190.04</v>
      </c>
      <c r="H399" s="85">
        <f>'E+ PSUI Customer Load'!H399+'PSUI Customer Gen'!H399</f>
        <v>1215.1280000000002</v>
      </c>
      <c r="I399" s="85">
        <f>'E+ PSUI Customer Load'!I399+'PSUI Customer Gen'!I399</f>
        <v>1262.479</v>
      </c>
      <c r="J399" s="85">
        <f>'E+ PSUI Customer Load'!J399+'PSUI Customer Gen'!J399</f>
        <v>1354.183</v>
      </c>
      <c r="K399" s="85">
        <f>'E+ PSUI Customer Load'!K399+'PSUI Customer Gen'!K399</f>
        <v>1353.64</v>
      </c>
      <c r="L399" s="85">
        <f>'E+ PSUI Customer Load'!L399+'PSUI Customer Gen'!L399</f>
        <v>1365.9379999999999</v>
      </c>
      <c r="M399" s="85">
        <f>'E+ PSUI Customer Load'!M399+'PSUI Customer Gen'!M399</f>
        <v>1393.117</v>
      </c>
      <c r="N399" s="85">
        <f>'E+ PSUI Customer Load'!N399+'PSUI Customer Gen'!N399</f>
        <v>1406.4650000000001</v>
      </c>
      <c r="O399" s="85">
        <f>'E+ PSUI Customer Load'!O399+'PSUI Customer Gen'!O399</f>
        <v>1372.6180000000002</v>
      </c>
      <c r="P399" s="85">
        <f>'E+ PSUI Customer Load'!P399+'PSUI Customer Gen'!P399</f>
        <v>1295.2760000000001</v>
      </c>
      <c r="Q399" s="85">
        <f>'E+ PSUI Customer Load'!Q399+'PSUI Customer Gen'!Q399</f>
        <v>1471.6569999999999</v>
      </c>
      <c r="R399" s="85">
        <f>'E+ PSUI Customer Load'!R399+'PSUI Customer Gen'!R399</f>
        <v>1361.17</v>
      </c>
      <c r="S399" s="85">
        <f>'E+ PSUI Customer Load'!S399+'PSUI Customer Gen'!S399</f>
        <v>1341.0119999999999</v>
      </c>
      <c r="T399" s="85">
        <f>'E+ PSUI Customer Load'!T399+'PSUI Customer Gen'!T399</f>
        <v>1315.848</v>
      </c>
      <c r="U399" s="85">
        <f>'E+ PSUI Customer Load'!U399+'PSUI Customer Gen'!U399</f>
        <v>1289.2180000000001</v>
      </c>
      <c r="V399" s="85">
        <f>'E+ PSUI Customer Load'!V399+'PSUI Customer Gen'!V399</f>
        <v>1272.6190000000001</v>
      </c>
      <c r="W399" s="85">
        <f>'E+ PSUI Customer Load'!W399+'PSUI Customer Gen'!W399</f>
        <v>1265.989</v>
      </c>
      <c r="X399" s="85">
        <f>'E+ PSUI Customer Load'!X399+'PSUI Customer Gen'!X399</f>
        <v>1239.1690000000001</v>
      </c>
      <c r="Y399" s="85">
        <f>'E+ PSUI Customer Load'!Y399+'PSUI Customer Gen'!Y399</f>
        <v>1229.1390000000001</v>
      </c>
      <c r="Z399" s="85">
        <f>'E+ PSUI Customer Load'!Z399+'PSUI Customer Gen'!Z399</f>
        <v>1197.8149999999998</v>
      </c>
      <c r="AA399" s="93">
        <f t="shared" si="78"/>
        <v>1471.6569999999999</v>
      </c>
      <c r="AB399" s="84">
        <f t="shared" si="79"/>
        <v>2021</v>
      </c>
      <c r="AC399" s="83">
        <f t="shared" si="80"/>
        <v>12</v>
      </c>
      <c r="AD399" s="83" t="str">
        <f t="shared" si="81"/>
        <v/>
      </c>
      <c r="AE399" s="83" t="str">
        <f t="shared" si="82"/>
        <v/>
      </c>
      <c r="AF399" s="81">
        <f t="shared" si="83"/>
        <v>1471.6569999999999</v>
      </c>
      <c r="AG399" s="82" t="str">
        <f t="shared" si="84"/>
        <v>15:00</v>
      </c>
      <c r="AH399" s="81">
        <f t="shared" si="85"/>
        <v>32357.529000000002</v>
      </c>
      <c r="AI399" s="80" t="str">
        <f t="shared" si="86"/>
        <v/>
      </c>
      <c r="AJ399" s="80" t="str">
        <f t="shared" si="87"/>
        <v/>
      </c>
      <c r="AK399" s="80" t="str">
        <f t="shared" si="88"/>
        <v/>
      </c>
      <c r="AL399" s="79" t="str">
        <f t="shared" si="89"/>
        <v/>
      </c>
      <c r="AM399" s="78" t="str">
        <f t="shared" si="90"/>
        <v/>
      </c>
    </row>
    <row r="400" spans="2:39" ht="13.5" thickBot="1">
      <c r="B400" s="86">
        <v>44532</v>
      </c>
      <c r="C400" s="85">
        <f>'E+ PSUI Customer Load'!C400+'PSUI Customer Gen'!C400</f>
        <v>1208.9380000000001</v>
      </c>
      <c r="D400" s="85">
        <f>'E+ PSUI Customer Load'!D400+'PSUI Customer Gen'!D400</f>
        <v>1198.2430000000002</v>
      </c>
      <c r="E400" s="85">
        <f>'E+ PSUI Customer Load'!E400+'PSUI Customer Gen'!E400</f>
        <v>1185.202</v>
      </c>
      <c r="F400" s="85">
        <f>'E+ PSUI Customer Load'!F400+'PSUI Customer Gen'!F400</f>
        <v>1185.4920000000002</v>
      </c>
      <c r="G400" s="85">
        <f>'E+ PSUI Customer Load'!G400+'PSUI Customer Gen'!G400</f>
        <v>1199.5529999999999</v>
      </c>
      <c r="H400" s="85">
        <f>'E+ PSUI Customer Load'!H400+'PSUI Customer Gen'!H400</f>
        <v>1029.7329999999999</v>
      </c>
      <c r="I400" s="85">
        <f>'E+ PSUI Customer Load'!I400+'PSUI Customer Gen'!I400</f>
        <v>1264.095</v>
      </c>
      <c r="J400" s="85">
        <f>'E+ PSUI Customer Load'!J400+'PSUI Customer Gen'!J400</f>
        <v>1314.9270000000001</v>
      </c>
      <c r="K400" s="85">
        <f>'E+ PSUI Customer Load'!K400+'PSUI Customer Gen'!K400</f>
        <v>1330.914</v>
      </c>
      <c r="L400" s="85">
        <f>'E+ PSUI Customer Load'!L400+'PSUI Customer Gen'!L400</f>
        <v>1337.95</v>
      </c>
      <c r="M400" s="85">
        <f>'E+ PSUI Customer Load'!M400+'PSUI Customer Gen'!M400</f>
        <v>1370.0830000000001</v>
      </c>
      <c r="N400" s="85">
        <f>'E+ PSUI Customer Load'!N400+'PSUI Customer Gen'!N400</f>
        <v>1381.0310000000002</v>
      </c>
      <c r="O400" s="85">
        <f>'E+ PSUI Customer Load'!O400+'PSUI Customer Gen'!O400</f>
        <v>1351.057</v>
      </c>
      <c r="P400" s="85">
        <f>'E+ PSUI Customer Load'!P400+'PSUI Customer Gen'!P400</f>
        <v>1350.3620000000001</v>
      </c>
      <c r="Q400" s="85">
        <f>'E+ PSUI Customer Load'!Q400+'PSUI Customer Gen'!Q400</f>
        <v>1342.472</v>
      </c>
      <c r="R400" s="85">
        <f>'E+ PSUI Customer Load'!R400+'PSUI Customer Gen'!R400</f>
        <v>1347.77</v>
      </c>
      <c r="S400" s="85">
        <f>'E+ PSUI Customer Load'!S400+'PSUI Customer Gen'!S400</f>
        <v>1306.7550000000001</v>
      </c>
      <c r="T400" s="85">
        <f>'E+ PSUI Customer Load'!T400+'PSUI Customer Gen'!T400</f>
        <v>1279.8579999999999</v>
      </c>
      <c r="U400" s="85">
        <f>'E+ PSUI Customer Load'!U400+'PSUI Customer Gen'!U400</f>
        <v>1256.405</v>
      </c>
      <c r="V400" s="85">
        <f>'E+ PSUI Customer Load'!V400+'PSUI Customer Gen'!V400</f>
        <v>1250.5210000000002</v>
      </c>
      <c r="W400" s="85">
        <f>'E+ PSUI Customer Load'!W400+'PSUI Customer Gen'!W400</f>
        <v>1226.019</v>
      </c>
      <c r="X400" s="85">
        <f>'E+ PSUI Customer Load'!X400+'PSUI Customer Gen'!X400</f>
        <v>1206.8519999999999</v>
      </c>
      <c r="Y400" s="85">
        <f>'E+ PSUI Customer Load'!Y400+'PSUI Customer Gen'!Y400</f>
        <v>1200.0559999999998</v>
      </c>
      <c r="Z400" s="85">
        <f>'E+ PSUI Customer Load'!Z400+'PSUI Customer Gen'!Z400</f>
        <v>1187.0450000000001</v>
      </c>
      <c r="AA400" s="93">
        <f t="shared" si="78"/>
        <v>1381.0310000000002</v>
      </c>
      <c r="AB400" s="84">
        <f t="shared" si="79"/>
        <v>2021</v>
      </c>
      <c r="AC400" s="83">
        <f t="shared" si="80"/>
        <v>12</v>
      </c>
      <c r="AD400" s="83" t="str">
        <f t="shared" si="81"/>
        <v/>
      </c>
      <c r="AE400" s="83" t="str">
        <f t="shared" si="82"/>
        <v/>
      </c>
      <c r="AF400" s="81">
        <f t="shared" si="83"/>
        <v>1381.0310000000002</v>
      </c>
      <c r="AG400" s="82" t="str">
        <f t="shared" si="84"/>
        <v>12:00</v>
      </c>
      <c r="AH400" s="81">
        <f t="shared" si="85"/>
        <v>31692.364000000005</v>
      </c>
      <c r="AI400" s="80" t="str">
        <f t="shared" si="86"/>
        <v/>
      </c>
      <c r="AJ400" s="80" t="str">
        <f t="shared" si="87"/>
        <v/>
      </c>
      <c r="AK400" s="80" t="str">
        <f t="shared" si="88"/>
        <v/>
      </c>
      <c r="AL400" s="79" t="str">
        <f t="shared" si="89"/>
        <v/>
      </c>
      <c r="AM400" s="78" t="str">
        <f t="shared" si="90"/>
        <v/>
      </c>
    </row>
    <row r="401" spans="2:39" ht="13.5" thickBot="1">
      <c r="B401" s="86">
        <v>44533</v>
      </c>
      <c r="C401" s="85">
        <f>'E+ PSUI Customer Load'!C401+'PSUI Customer Gen'!C401</f>
        <v>1170.0910000000001</v>
      </c>
      <c r="D401" s="85">
        <f>'E+ PSUI Customer Load'!D401+'PSUI Customer Gen'!D401</f>
        <v>1173.1490000000001</v>
      </c>
      <c r="E401" s="85">
        <f>'E+ PSUI Customer Load'!E401+'PSUI Customer Gen'!E401</f>
        <v>1168.8600000000001</v>
      </c>
      <c r="F401" s="85">
        <f>'E+ PSUI Customer Load'!F401+'PSUI Customer Gen'!F401</f>
        <v>1170.855</v>
      </c>
      <c r="G401" s="85">
        <f>'E+ PSUI Customer Load'!G401+'PSUI Customer Gen'!G401</f>
        <v>1179.056</v>
      </c>
      <c r="H401" s="85">
        <f>'E+ PSUI Customer Load'!H401+'PSUI Customer Gen'!H401</f>
        <v>1207.9379999999999</v>
      </c>
      <c r="I401" s="85">
        <f>'E+ PSUI Customer Load'!I401+'PSUI Customer Gen'!I401</f>
        <v>1256.222</v>
      </c>
      <c r="J401" s="85">
        <f>'E+ PSUI Customer Load'!J401+'PSUI Customer Gen'!J401</f>
        <v>1356.942</v>
      </c>
      <c r="K401" s="85">
        <f>'E+ PSUI Customer Load'!K401+'PSUI Customer Gen'!K401</f>
        <v>1370.027</v>
      </c>
      <c r="L401" s="85">
        <f>'E+ PSUI Customer Load'!L401+'PSUI Customer Gen'!L401</f>
        <v>1383.8220000000001</v>
      </c>
      <c r="M401" s="85">
        <f>'E+ PSUI Customer Load'!M401+'PSUI Customer Gen'!M401</f>
        <v>1374.5130000000001</v>
      </c>
      <c r="N401" s="85">
        <f>'E+ PSUI Customer Load'!N401+'PSUI Customer Gen'!N401</f>
        <v>1395.0930000000001</v>
      </c>
      <c r="O401" s="85">
        <f>'E+ PSUI Customer Load'!O401+'PSUI Customer Gen'!O401</f>
        <v>1383.481</v>
      </c>
      <c r="P401" s="85">
        <f>'E+ PSUI Customer Load'!P401+'PSUI Customer Gen'!P401</f>
        <v>1366.9479999999999</v>
      </c>
      <c r="Q401" s="85">
        <f>'E+ PSUI Customer Load'!Q401+'PSUI Customer Gen'!Q401</f>
        <v>1365.3820000000001</v>
      </c>
      <c r="R401" s="85">
        <f>'E+ PSUI Customer Load'!R401+'PSUI Customer Gen'!R401</f>
        <v>1378.759</v>
      </c>
      <c r="S401" s="85">
        <f>'E+ PSUI Customer Load'!S401+'PSUI Customer Gen'!S401</f>
        <v>1334.569</v>
      </c>
      <c r="T401" s="85">
        <f>'E+ PSUI Customer Load'!T401+'PSUI Customer Gen'!T401</f>
        <v>1298.4829999999999</v>
      </c>
      <c r="U401" s="85">
        <f>'E+ PSUI Customer Load'!U401+'PSUI Customer Gen'!U401</f>
        <v>1268.9929999999999</v>
      </c>
      <c r="V401" s="85">
        <f>'E+ PSUI Customer Load'!V401+'PSUI Customer Gen'!V401</f>
        <v>1271.5900000000001</v>
      </c>
      <c r="W401" s="85">
        <f>'E+ PSUI Customer Load'!W401+'PSUI Customer Gen'!W401</f>
        <v>1244.2289999999998</v>
      </c>
      <c r="X401" s="85">
        <f>'E+ PSUI Customer Load'!X401+'PSUI Customer Gen'!X401</f>
        <v>1226.2079999999999</v>
      </c>
      <c r="Y401" s="85">
        <f>'E+ PSUI Customer Load'!Y401+'PSUI Customer Gen'!Y401</f>
        <v>1216.367</v>
      </c>
      <c r="Z401" s="85">
        <f>'E+ PSUI Customer Load'!Z401+'PSUI Customer Gen'!Z401</f>
        <v>1178.164</v>
      </c>
      <c r="AA401" s="93">
        <f t="shared" si="78"/>
        <v>1395.0930000000001</v>
      </c>
      <c r="AB401" s="84">
        <f t="shared" si="79"/>
        <v>2021</v>
      </c>
      <c r="AC401" s="83">
        <f t="shared" si="80"/>
        <v>12</v>
      </c>
      <c r="AD401" s="83" t="str">
        <f t="shared" si="81"/>
        <v/>
      </c>
      <c r="AE401" s="83" t="str">
        <f t="shared" si="82"/>
        <v/>
      </c>
      <c r="AF401" s="81">
        <f t="shared" si="83"/>
        <v>1395.0930000000001</v>
      </c>
      <c r="AG401" s="82" t="str">
        <f t="shared" si="84"/>
        <v>12:00</v>
      </c>
      <c r="AH401" s="81">
        <f t="shared" si="85"/>
        <v>32134.834000000003</v>
      </c>
      <c r="AI401" s="80" t="str">
        <f t="shared" si="86"/>
        <v/>
      </c>
      <c r="AJ401" s="80" t="str">
        <f t="shared" si="87"/>
        <v/>
      </c>
      <c r="AK401" s="80" t="str">
        <f t="shared" si="88"/>
        <v/>
      </c>
      <c r="AL401" s="79" t="str">
        <f t="shared" si="89"/>
        <v/>
      </c>
      <c r="AM401" s="78" t="str">
        <f t="shared" si="90"/>
        <v/>
      </c>
    </row>
    <row r="402" spans="2:39" ht="13.5" thickBot="1">
      <c r="B402" s="86">
        <v>44534</v>
      </c>
      <c r="C402" s="85">
        <f>'E+ PSUI Customer Load'!C402+'PSUI Customer Gen'!C402</f>
        <v>1165.5450000000001</v>
      </c>
      <c r="D402" s="85">
        <f>'E+ PSUI Customer Load'!D402+'PSUI Customer Gen'!D402</f>
        <v>1172.6859999999999</v>
      </c>
      <c r="E402" s="85">
        <f>'E+ PSUI Customer Load'!E402+'PSUI Customer Gen'!E402</f>
        <v>1158.3789999999999</v>
      </c>
      <c r="F402" s="85">
        <f>'E+ PSUI Customer Load'!F402+'PSUI Customer Gen'!F402</f>
        <v>1164.4269999999999</v>
      </c>
      <c r="G402" s="85">
        <f>'E+ PSUI Customer Load'!G402+'PSUI Customer Gen'!G402</f>
        <v>1174.0759999999998</v>
      </c>
      <c r="H402" s="85">
        <f>'E+ PSUI Customer Load'!H402+'PSUI Customer Gen'!H402</f>
        <v>1172.2180000000001</v>
      </c>
      <c r="I402" s="85">
        <f>'E+ PSUI Customer Load'!I402+'PSUI Customer Gen'!I402</f>
        <v>1217.8119999999999</v>
      </c>
      <c r="J402" s="85">
        <f>'E+ PSUI Customer Load'!J402+'PSUI Customer Gen'!J402</f>
        <v>1254.77</v>
      </c>
      <c r="K402" s="85">
        <f>'E+ PSUI Customer Load'!K402+'PSUI Customer Gen'!K402</f>
        <v>1239.242</v>
      </c>
      <c r="L402" s="85">
        <f>'E+ PSUI Customer Load'!L402+'PSUI Customer Gen'!L402</f>
        <v>1230.04</v>
      </c>
      <c r="M402" s="85">
        <f>'E+ PSUI Customer Load'!M402+'PSUI Customer Gen'!M402</f>
        <v>1245.1599999999999</v>
      </c>
      <c r="N402" s="85">
        <f>'E+ PSUI Customer Load'!N402+'PSUI Customer Gen'!N402</f>
        <v>1240.376</v>
      </c>
      <c r="O402" s="85">
        <f>'E+ PSUI Customer Load'!O402+'PSUI Customer Gen'!O402</f>
        <v>1233.048</v>
      </c>
      <c r="P402" s="85">
        <f>'E+ PSUI Customer Load'!P402+'PSUI Customer Gen'!P402</f>
        <v>1228.1019999999999</v>
      </c>
      <c r="Q402" s="85">
        <f>'E+ PSUI Customer Load'!Q402+'PSUI Customer Gen'!Q402</f>
        <v>1242.5309999999999</v>
      </c>
      <c r="R402" s="85">
        <f>'E+ PSUI Customer Load'!R402+'PSUI Customer Gen'!R402</f>
        <v>1224.3239999999998</v>
      </c>
      <c r="S402" s="85">
        <f>'E+ PSUI Customer Load'!S402+'PSUI Customer Gen'!S402</f>
        <v>1228.5229999999999</v>
      </c>
      <c r="T402" s="85">
        <f>'E+ PSUI Customer Load'!T402+'PSUI Customer Gen'!T402</f>
        <v>1210.2700000000002</v>
      </c>
      <c r="U402" s="85">
        <f>'E+ PSUI Customer Load'!U402+'PSUI Customer Gen'!U402</f>
        <v>1215.0630000000001</v>
      </c>
      <c r="V402" s="85">
        <f>'E+ PSUI Customer Load'!V402+'PSUI Customer Gen'!V402</f>
        <v>1209.511</v>
      </c>
      <c r="W402" s="85">
        <f>'E+ PSUI Customer Load'!W402+'PSUI Customer Gen'!W402</f>
        <v>1195.364</v>
      </c>
      <c r="X402" s="85">
        <f>'E+ PSUI Customer Load'!X402+'PSUI Customer Gen'!X402</f>
        <v>1185.019</v>
      </c>
      <c r="Y402" s="85">
        <f>'E+ PSUI Customer Load'!Y402+'PSUI Customer Gen'!Y402</f>
        <v>1188.127</v>
      </c>
      <c r="Z402" s="85">
        <f>'E+ PSUI Customer Load'!Z402+'PSUI Customer Gen'!Z402</f>
        <v>1179.346</v>
      </c>
      <c r="AA402" s="93">
        <f t="shared" si="78"/>
        <v>1254.77</v>
      </c>
      <c r="AB402" s="84">
        <f t="shared" si="79"/>
        <v>2021</v>
      </c>
      <c r="AC402" s="83">
        <f t="shared" si="80"/>
        <v>12</v>
      </c>
      <c r="AD402" s="83" t="str">
        <f t="shared" si="81"/>
        <v/>
      </c>
      <c r="AE402" s="83" t="str">
        <f t="shared" si="82"/>
        <v/>
      </c>
      <c r="AF402" s="81">
        <f t="shared" si="83"/>
        <v>1254.77</v>
      </c>
      <c r="AG402" s="82" t="str">
        <f t="shared" si="84"/>
        <v>8:00</v>
      </c>
      <c r="AH402" s="81">
        <f t="shared" si="85"/>
        <v>30228.729000000007</v>
      </c>
      <c r="AI402" s="80" t="str">
        <f t="shared" si="86"/>
        <v/>
      </c>
      <c r="AJ402" s="80" t="str">
        <f t="shared" si="87"/>
        <v/>
      </c>
      <c r="AK402" s="80" t="str">
        <f t="shared" si="88"/>
        <v/>
      </c>
      <c r="AL402" s="79" t="str">
        <f t="shared" si="89"/>
        <v/>
      </c>
      <c r="AM402" s="78" t="str">
        <f t="shared" si="90"/>
        <v/>
      </c>
    </row>
    <row r="403" spans="2:39" ht="13.5" thickBot="1">
      <c r="B403" s="86">
        <v>44535</v>
      </c>
      <c r="C403" s="85">
        <f>'E+ PSUI Customer Load'!C403+'PSUI Customer Gen'!C403</f>
        <v>1178.308</v>
      </c>
      <c r="D403" s="85">
        <f>'E+ PSUI Customer Load'!D403+'PSUI Customer Gen'!D403</f>
        <v>1172.0060000000001</v>
      </c>
      <c r="E403" s="85">
        <f>'E+ PSUI Customer Load'!E403+'PSUI Customer Gen'!E403</f>
        <v>1176.8679999999999</v>
      </c>
      <c r="F403" s="85">
        <f>'E+ PSUI Customer Load'!F403+'PSUI Customer Gen'!F403</f>
        <v>1172.327</v>
      </c>
      <c r="G403" s="85">
        <f>'E+ PSUI Customer Load'!G403+'PSUI Customer Gen'!G403</f>
        <v>1176.4360000000001</v>
      </c>
      <c r="H403" s="85">
        <f>'E+ PSUI Customer Load'!H403+'PSUI Customer Gen'!H403</f>
        <v>1195.1490000000001</v>
      </c>
      <c r="I403" s="85">
        <f>'E+ PSUI Customer Load'!I403+'PSUI Customer Gen'!I403</f>
        <v>1213.4359999999999</v>
      </c>
      <c r="J403" s="85">
        <f>'E+ PSUI Customer Load'!J403+'PSUI Customer Gen'!J403</f>
        <v>1276.5219999999999</v>
      </c>
      <c r="K403" s="85">
        <f>'E+ PSUI Customer Load'!K403+'PSUI Customer Gen'!K403</f>
        <v>1250.3140000000001</v>
      </c>
      <c r="L403" s="85">
        <f>'E+ PSUI Customer Load'!L403+'PSUI Customer Gen'!L403</f>
        <v>1256.6000000000001</v>
      </c>
      <c r="M403" s="85">
        <f>'E+ PSUI Customer Load'!M403+'PSUI Customer Gen'!M403</f>
        <v>1259.7240000000002</v>
      </c>
      <c r="N403" s="85">
        <f>'E+ PSUI Customer Load'!N403+'PSUI Customer Gen'!N403</f>
        <v>1264.6309999999999</v>
      </c>
      <c r="O403" s="85">
        <f>'E+ PSUI Customer Load'!O403+'PSUI Customer Gen'!O403</f>
        <v>1249.5049999999999</v>
      </c>
      <c r="P403" s="85">
        <f>'E+ PSUI Customer Load'!P403+'PSUI Customer Gen'!P403</f>
        <v>1253.915</v>
      </c>
      <c r="Q403" s="85">
        <f>'E+ PSUI Customer Load'!Q403+'PSUI Customer Gen'!Q403</f>
        <v>1233.0449999999998</v>
      </c>
      <c r="R403" s="85">
        <f>'E+ PSUI Customer Load'!R403+'PSUI Customer Gen'!R403</f>
        <v>1234.5329999999999</v>
      </c>
      <c r="S403" s="85">
        <f>'E+ PSUI Customer Load'!S403+'PSUI Customer Gen'!S403</f>
        <v>1253.434</v>
      </c>
      <c r="T403" s="85">
        <f>'E+ PSUI Customer Load'!T403+'PSUI Customer Gen'!T403</f>
        <v>1238.653</v>
      </c>
      <c r="U403" s="85">
        <f>'E+ PSUI Customer Load'!U403+'PSUI Customer Gen'!U403</f>
        <v>1237.115</v>
      </c>
      <c r="V403" s="85">
        <f>'E+ PSUI Customer Load'!V403+'PSUI Customer Gen'!V403</f>
        <v>1235.462</v>
      </c>
      <c r="W403" s="85">
        <f>'E+ PSUI Customer Load'!W403+'PSUI Customer Gen'!W403</f>
        <v>1199.1659999999999</v>
      </c>
      <c r="X403" s="85">
        <f>'E+ PSUI Customer Load'!X403+'PSUI Customer Gen'!X403</f>
        <v>1196.7670000000001</v>
      </c>
      <c r="Y403" s="85">
        <f>'E+ PSUI Customer Load'!Y403+'PSUI Customer Gen'!Y403</f>
        <v>1188.654</v>
      </c>
      <c r="Z403" s="85">
        <f>'E+ PSUI Customer Load'!Z403+'PSUI Customer Gen'!Z403</f>
        <v>1165.1189999999999</v>
      </c>
      <c r="AA403" s="93">
        <f t="shared" si="78"/>
        <v>1276.5219999999999</v>
      </c>
      <c r="AB403" s="84">
        <f t="shared" si="79"/>
        <v>2021</v>
      </c>
      <c r="AC403" s="83">
        <f t="shared" si="80"/>
        <v>12</v>
      </c>
      <c r="AD403" s="83" t="str">
        <f t="shared" si="81"/>
        <v/>
      </c>
      <c r="AE403" s="83" t="str">
        <f t="shared" si="82"/>
        <v/>
      </c>
      <c r="AF403" s="81">
        <f t="shared" si="83"/>
        <v>1276.5219999999999</v>
      </c>
      <c r="AG403" s="82" t="str">
        <f t="shared" si="84"/>
        <v>8:00</v>
      </c>
      <c r="AH403" s="81">
        <f t="shared" si="85"/>
        <v>30554.210999999996</v>
      </c>
      <c r="AI403" s="80" t="str">
        <f t="shared" si="86"/>
        <v/>
      </c>
      <c r="AJ403" s="80" t="str">
        <f t="shared" si="87"/>
        <v/>
      </c>
      <c r="AK403" s="80" t="str">
        <f t="shared" si="88"/>
        <v/>
      </c>
      <c r="AL403" s="79" t="str">
        <f t="shared" si="89"/>
        <v/>
      </c>
      <c r="AM403" s="78" t="str">
        <f t="shared" si="90"/>
        <v/>
      </c>
    </row>
    <row r="404" spans="2:39" ht="13.5" thickBot="1">
      <c r="B404" s="86">
        <v>44536</v>
      </c>
      <c r="C404" s="85">
        <f>'E+ PSUI Customer Load'!C404+'PSUI Customer Gen'!C404</f>
        <v>1175.1499999999999</v>
      </c>
      <c r="D404" s="85">
        <f>'E+ PSUI Customer Load'!D404+'PSUI Customer Gen'!D404</f>
        <v>1155.5590000000002</v>
      </c>
      <c r="E404" s="85">
        <f>'E+ PSUI Customer Load'!E404+'PSUI Customer Gen'!E404</f>
        <v>1145.712</v>
      </c>
      <c r="F404" s="85">
        <f>'E+ PSUI Customer Load'!F404+'PSUI Customer Gen'!F404</f>
        <v>1139.47</v>
      </c>
      <c r="G404" s="85">
        <f>'E+ PSUI Customer Load'!G404+'PSUI Customer Gen'!G404</f>
        <v>1156.306</v>
      </c>
      <c r="H404" s="85">
        <f>'E+ PSUI Customer Load'!H404+'PSUI Customer Gen'!H404</f>
        <v>1154.7280000000001</v>
      </c>
      <c r="I404" s="85">
        <f>'E+ PSUI Customer Load'!I404+'PSUI Customer Gen'!I404</f>
        <v>1208.0719999999999</v>
      </c>
      <c r="J404" s="85">
        <f>'E+ PSUI Customer Load'!J404+'PSUI Customer Gen'!J404</f>
        <v>1314.299</v>
      </c>
      <c r="K404" s="85">
        <f>'E+ PSUI Customer Load'!K404+'PSUI Customer Gen'!K404</f>
        <v>1341.9590000000001</v>
      </c>
      <c r="L404" s="85">
        <f>'E+ PSUI Customer Load'!L404+'PSUI Customer Gen'!L404</f>
        <v>1376.173</v>
      </c>
      <c r="M404" s="85">
        <f>'E+ PSUI Customer Load'!M404+'PSUI Customer Gen'!M404</f>
        <v>1407.0070000000001</v>
      </c>
      <c r="N404" s="85">
        <f>'E+ PSUI Customer Load'!N404+'PSUI Customer Gen'!N404</f>
        <v>1409.8109999999999</v>
      </c>
      <c r="O404" s="85">
        <f>'E+ PSUI Customer Load'!O404+'PSUI Customer Gen'!O404</f>
        <v>1391.566</v>
      </c>
      <c r="P404" s="85">
        <f>'E+ PSUI Customer Load'!P404+'PSUI Customer Gen'!P404</f>
        <v>1402.9869999999999</v>
      </c>
      <c r="Q404" s="85">
        <f>'E+ PSUI Customer Load'!Q404+'PSUI Customer Gen'!Q404</f>
        <v>1390.9469999999999</v>
      </c>
      <c r="R404" s="85">
        <f>'E+ PSUI Customer Load'!R404+'PSUI Customer Gen'!R404</f>
        <v>1391.461</v>
      </c>
      <c r="S404" s="85">
        <f>'E+ PSUI Customer Load'!S404+'PSUI Customer Gen'!S404</f>
        <v>1381.3600000000001</v>
      </c>
      <c r="T404" s="85">
        <f>'E+ PSUI Customer Load'!T404+'PSUI Customer Gen'!T404</f>
        <v>1323.7800000000002</v>
      </c>
      <c r="U404" s="85">
        <f>'E+ PSUI Customer Load'!U404+'PSUI Customer Gen'!U404</f>
        <v>1291.2139999999999</v>
      </c>
      <c r="V404" s="85">
        <f>'E+ PSUI Customer Load'!V404+'PSUI Customer Gen'!V404</f>
        <v>1287.752</v>
      </c>
      <c r="W404" s="85">
        <f>'E+ PSUI Customer Load'!W404+'PSUI Customer Gen'!W404</f>
        <v>1255.2549999999999</v>
      </c>
      <c r="X404" s="85">
        <f>'E+ PSUI Customer Load'!X404+'PSUI Customer Gen'!X404</f>
        <v>1251.0119999999999</v>
      </c>
      <c r="Y404" s="85">
        <f>'E+ PSUI Customer Load'!Y404+'PSUI Customer Gen'!Y404</f>
        <v>1209.4559999999999</v>
      </c>
      <c r="Z404" s="85">
        <f>'E+ PSUI Customer Load'!Z404+'PSUI Customer Gen'!Z404</f>
        <v>1202.348</v>
      </c>
      <c r="AA404" s="93">
        <f t="shared" si="78"/>
        <v>1409.8109999999999</v>
      </c>
      <c r="AB404" s="84">
        <f t="shared" si="79"/>
        <v>2021</v>
      </c>
      <c r="AC404" s="83">
        <f t="shared" si="80"/>
        <v>12</v>
      </c>
      <c r="AD404" s="83" t="str">
        <f t="shared" si="81"/>
        <v/>
      </c>
      <c r="AE404" s="83" t="str">
        <f t="shared" si="82"/>
        <v/>
      </c>
      <c r="AF404" s="81">
        <f t="shared" si="83"/>
        <v>1409.8109999999999</v>
      </c>
      <c r="AG404" s="82" t="str">
        <f t="shared" si="84"/>
        <v>12:00</v>
      </c>
      <c r="AH404" s="81">
        <f t="shared" si="85"/>
        <v>32173.195</v>
      </c>
      <c r="AI404" s="80" t="str">
        <f t="shared" si="86"/>
        <v/>
      </c>
      <c r="AJ404" s="80" t="str">
        <f t="shared" si="87"/>
        <v/>
      </c>
      <c r="AK404" s="80" t="str">
        <f t="shared" si="88"/>
        <v/>
      </c>
      <c r="AL404" s="79" t="str">
        <f t="shared" si="89"/>
        <v/>
      </c>
      <c r="AM404" s="78" t="str">
        <f t="shared" si="90"/>
        <v/>
      </c>
    </row>
    <row r="405" spans="2:39" ht="13.5" thickBot="1">
      <c r="B405" s="86">
        <v>44537</v>
      </c>
      <c r="C405" s="85">
        <f>'E+ PSUI Customer Load'!C405+'PSUI Customer Gen'!C405</f>
        <v>1205.6680000000001</v>
      </c>
      <c r="D405" s="85">
        <f>'E+ PSUI Customer Load'!D405+'PSUI Customer Gen'!D405</f>
        <v>1197.8790000000001</v>
      </c>
      <c r="E405" s="85">
        <f>'E+ PSUI Customer Load'!E405+'PSUI Customer Gen'!E405</f>
        <v>1202.7279999999998</v>
      </c>
      <c r="F405" s="85">
        <f>'E+ PSUI Customer Load'!F405+'PSUI Customer Gen'!F405</f>
        <v>1211.6099999999999</v>
      </c>
      <c r="G405" s="85">
        <f>'E+ PSUI Customer Load'!G405+'PSUI Customer Gen'!G405</f>
        <v>1218.2930000000001</v>
      </c>
      <c r="H405" s="85">
        <f>'E+ PSUI Customer Load'!H405+'PSUI Customer Gen'!H405</f>
        <v>1245.845</v>
      </c>
      <c r="I405" s="85">
        <f>'E+ PSUI Customer Load'!I405+'PSUI Customer Gen'!I405</f>
        <v>1313.473</v>
      </c>
      <c r="J405" s="85">
        <f>'E+ PSUI Customer Load'!J405+'PSUI Customer Gen'!J405</f>
        <v>1410.7329999999999</v>
      </c>
      <c r="K405" s="85">
        <f>'E+ PSUI Customer Load'!K405+'PSUI Customer Gen'!K405</f>
        <v>1427.9739999999999</v>
      </c>
      <c r="L405" s="85">
        <f>'E+ PSUI Customer Load'!L405+'PSUI Customer Gen'!L405</f>
        <v>1429.1830000000002</v>
      </c>
      <c r="M405" s="85">
        <f>'E+ PSUI Customer Load'!M405+'PSUI Customer Gen'!M405</f>
        <v>1447.6769999999999</v>
      </c>
      <c r="N405" s="85">
        <f>'E+ PSUI Customer Load'!N405+'PSUI Customer Gen'!N405</f>
        <v>1476.2220000000002</v>
      </c>
      <c r="O405" s="85">
        <f>'E+ PSUI Customer Load'!O405+'PSUI Customer Gen'!O405</f>
        <v>1444.848</v>
      </c>
      <c r="P405" s="85">
        <f>'E+ PSUI Customer Load'!P405+'PSUI Customer Gen'!P405</f>
        <v>1424.01</v>
      </c>
      <c r="Q405" s="85">
        <f>'E+ PSUI Customer Load'!Q405+'PSUI Customer Gen'!Q405</f>
        <v>1419.4090000000001</v>
      </c>
      <c r="R405" s="85">
        <f>'E+ PSUI Customer Load'!R405+'PSUI Customer Gen'!R405</f>
        <v>1436.826</v>
      </c>
      <c r="S405" s="85">
        <f>'E+ PSUI Customer Load'!S405+'PSUI Customer Gen'!S405</f>
        <v>1387.8109999999999</v>
      </c>
      <c r="T405" s="85">
        <f>'E+ PSUI Customer Load'!T405+'PSUI Customer Gen'!T405</f>
        <v>1359.088</v>
      </c>
      <c r="U405" s="85">
        <f>'E+ PSUI Customer Load'!U405+'PSUI Customer Gen'!U405</f>
        <v>1344.9769999999999</v>
      </c>
      <c r="V405" s="85">
        <f>'E+ PSUI Customer Load'!V405+'PSUI Customer Gen'!V405</f>
        <v>1332.5170000000001</v>
      </c>
      <c r="W405" s="85">
        <f>'E+ PSUI Customer Load'!W405+'PSUI Customer Gen'!W405</f>
        <v>1321.3489999999999</v>
      </c>
      <c r="X405" s="85">
        <f>'E+ PSUI Customer Load'!X405+'PSUI Customer Gen'!X405</f>
        <v>1318.0890000000002</v>
      </c>
      <c r="Y405" s="85">
        <f>'E+ PSUI Customer Load'!Y405+'PSUI Customer Gen'!Y405</f>
        <v>1305.2940000000001</v>
      </c>
      <c r="Z405" s="85">
        <f>'E+ PSUI Customer Load'!Z405+'PSUI Customer Gen'!Z405</f>
        <v>1279.4880000000001</v>
      </c>
      <c r="AA405" s="93">
        <f t="shared" si="78"/>
        <v>1476.2220000000002</v>
      </c>
      <c r="AB405" s="84">
        <f t="shared" si="79"/>
        <v>2021</v>
      </c>
      <c r="AC405" s="83">
        <f t="shared" si="80"/>
        <v>12</v>
      </c>
      <c r="AD405" s="83" t="str">
        <f t="shared" si="81"/>
        <v/>
      </c>
      <c r="AE405" s="83" t="str">
        <f t="shared" si="82"/>
        <v/>
      </c>
      <c r="AF405" s="81">
        <f t="shared" si="83"/>
        <v>1476.2220000000002</v>
      </c>
      <c r="AG405" s="82" t="str">
        <f t="shared" si="84"/>
        <v>12:00</v>
      </c>
      <c r="AH405" s="81">
        <f t="shared" si="85"/>
        <v>33637.213000000003</v>
      </c>
      <c r="AI405" s="80" t="str">
        <f t="shared" si="86"/>
        <v/>
      </c>
      <c r="AJ405" s="80" t="str">
        <f t="shared" si="87"/>
        <v/>
      </c>
      <c r="AK405" s="80" t="str">
        <f t="shared" si="88"/>
        <v/>
      </c>
      <c r="AL405" s="79" t="str">
        <f t="shared" si="89"/>
        <v/>
      </c>
      <c r="AM405" s="78" t="str">
        <f t="shared" si="90"/>
        <v/>
      </c>
    </row>
    <row r="406" spans="2:39" ht="13.5" thickBot="1">
      <c r="B406" s="86">
        <v>44538</v>
      </c>
      <c r="C406" s="85">
        <f>'E+ PSUI Customer Load'!C406+'PSUI Customer Gen'!C406</f>
        <v>1278.4920000000002</v>
      </c>
      <c r="D406" s="85">
        <f>'E+ PSUI Customer Load'!D406+'PSUI Customer Gen'!D406</f>
        <v>1266.085</v>
      </c>
      <c r="E406" s="85">
        <f>'E+ PSUI Customer Load'!E406+'PSUI Customer Gen'!E406</f>
        <v>1253.3510000000001</v>
      </c>
      <c r="F406" s="85">
        <f>'E+ PSUI Customer Load'!F406+'PSUI Customer Gen'!F406</f>
        <v>1257.3789999999999</v>
      </c>
      <c r="G406" s="85">
        <f>'E+ PSUI Customer Load'!G406+'PSUI Customer Gen'!G406</f>
        <v>1263.6469999999999</v>
      </c>
      <c r="H406" s="85">
        <f>'E+ PSUI Customer Load'!H406+'PSUI Customer Gen'!H406</f>
        <v>1293.0970000000002</v>
      </c>
      <c r="I406" s="85">
        <f>'E+ PSUI Customer Load'!I406+'PSUI Customer Gen'!I406</f>
        <v>1353.662</v>
      </c>
      <c r="J406" s="85">
        <f>'E+ PSUI Customer Load'!J406+'PSUI Customer Gen'!J406</f>
        <v>1302.1420000000001</v>
      </c>
      <c r="K406" s="85">
        <f>'E+ PSUI Customer Load'!K406+'PSUI Customer Gen'!K406</f>
        <v>1345.4</v>
      </c>
      <c r="L406" s="85">
        <f>'E+ PSUI Customer Load'!L406+'PSUI Customer Gen'!L406</f>
        <v>1404.17</v>
      </c>
      <c r="M406" s="85">
        <f>'E+ PSUI Customer Load'!M406+'PSUI Customer Gen'!M406</f>
        <v>1419.36</v>
      </c>
      <c r="N406" s="85">
        <f>'E+ PSUI Customer Load'!N406+'PSUI Customer Gen'!N406</f>
        <v>1425.41</v>
      </c>
      <c r="O406" s="85">
        <f>'E+ PSUI Customer Load'!O406+'PSUI Customer Gen'!O406</f>
        <v>1384.56</v>
      </c>
      <c r="P406" s="85">
        <f>'E+ PSUI Customer Load'!P406+'PSUI Customer Gen'!P406</f>
        <v>1393.17</v>
      </c>
      <c r="Q406" s="85">
        <f>'E+ PSUI Customer Load'!Q406+'PSUI Customer Gen'!Q406</f>
        <v>1392.48</v>
      </c>
      <c r="R406" s="85">
        <f>'E+ PSUI Customer Load'!R406+'PSUI Customer Gen'!R406</f>
        <v>1377.25</v>
      </c>
      <c r="S406" s="85">
        <f>'E+ PSUI Customer Load'!S406+'PSUI Customer Gen'!S406</f>
        <v>1460.5439999999999</v>
      </c>
      <c r="T406" s="85">
        <f>'E+ PSUI Customer Load'!T406+'PSUI Customer Gen'!T406</f>
        <v>1411.068</v>
      </c>
      <c r="U406" s="85">
        <f>'E+ PSUI Customer Load'!U406+'PSUI Customer Gen'!U406</f>
        <v>1371.6970000000001</v>
      </c>
      <c r="V406" s="85">
        <f>'E+ PSUI Customer Load'!V406+'PSUI Customer Gen'!V406</f>
        <v>1348.6320000000001</v>
      </c>
      <c r="W406" s="85">
        <f>'E+ PSUI Customer Load'!W406+'PSUI Customer Gen'!W406</f>
        <v>1283.373</v>
      </c>
      <c r="X406" s="85">
        <f>'E+ PSUI Customer Load'!X406+'PSUI Customer Gen'!X406</f>
        <v>1275.258</v>
      </c>
      <c r="Y406" s="85">
        <f>'E+ PSUI Customer Load'!Y406+'PSUI Customer Gen'!Y406</f>
        <v>1242.723</v>
      </c>
      <c r="Z406" s="85">
        <f>'E+ PSUI Customer Load'!Z406+'PSUI Customer Gen'!Z406</f>
        <v>1233.0070000000001</v>
      </c>
      <c r="AA406" s="93">
        <f t="shared" si="78"/>
        <v>1460.5439999999999</v>
      </c>
      <c r="AB406" s="84">
        <f t="shared" si="79"/>
        <v>2021</v>
      </c>
      <c r="AC406" s="83">
        <f t="shared" si="80"/>
        <v>12</v>
      </c>
      <c r="AD406" s="83" t="str">
        <f t="shared" si="81"/>
        <v/>
      </c>
      <c r="AE406" s="83" t="str">
        <f t="shared" si="82"/>
        <v/>
      </c>
      <c r="AF406" s="81">
        <f t="shared" si="83"/>
        <v>1460.5439999999999</v>
      </c>
      <c r="AG406" s="82" t="str">
        <f t="shared" si="84"/>
        <v>17:00</v>
      </c>
      <c r="AH406" s="81">
        <f t="shared" si="85"/>
        <v>33496.501000000004</v>
      </c>
      <c r="AI406" s="80" t="str">
        <f t="shared" si="86"/>
        <v/>
      </c>
      <c r="AJ406" s="80" t="str">
        <f t="shared" si="87"/>
        <v/>
      </c>
      <c r="AK406" s="80" t="str">
        <f t="shared" si="88"/>
        <v/>
      </c>
      <c r="AL406" s="79" t="str">
        <f t="shared" si="89"/>
        <v/>
      </c>
      <c r="AM406" s="78" t="str">
        <f t="shared" si="90"/>
        <v/>
      </c>
    </row>
    <row r="407" spans="2:39" ht="13.5" thickBot="1">
      <c r="B407" s="86">
        <v>44539</v>
      </c>
      <c r="C407" s="85">
        <f>'E+ PSUI Customer Load'!C407+'PSUI Customer Gen'!C407</f>
        <v>1229.2370000000001</v>
      </c>
      <c r="D407" s="85">
        <f>'E+ PSUI Customer Load'!D407+'PSUI Customer Gen'!D407</f>
        <v>1227.1389999999999</v>
      </c>
      <c r="E407" s="85">
        <f>'E+ PSUI Customer Load'!E407+'PSUI Customer Gen'!E407</f>
        <v>1241.6569999999999</v>
      </c>
      <c r="F407" s="85">
        <f>'E+ PSUI Customer Load'!F407+'PSUI Customer Gen'!F407</f>
        <v>1249.0230000000001</v>
      </c>
      <c r="G407" s="85">
        <f>'E+ PSUI Customer Load'!G407+'PSUI Customer Gen'!G407</f>
        <v>1269.002</v>
      </c>
      <c r="H407" s="85">
        <f>'E+ PSUI Customer Load'!H407+'PSUI Customer Gen'!H407</f>
        <v>1298.809</v>
      </c>
      <c r="I407" s="85">
        <f>'E+ PSUI Customer Load'!I407+'PSUI Customer Gen'!I407</f>
        <v>1347.818</v>
      </c>
      <c r="J407" s="85">
        <f>'E+ PSUI Customer Load'!J407+'PSUI Customer Gen'!J407</f>
        <v>1415.9880000000001</v>
      </c>
      <c r="K407" s="85">
        <f>'E+ PSUI Customer Load'!K407+'PSUI Customer Gen'!K407</f>
        <v>1336.354</v>
      </c>
      <c r="L407" s="85">
        <f>'E+ PSUI Customer Load'!L407+'PSUI Customer Gen'!L407</f>
        <v>1392.34</v>
      </c>
      <c r="M407" s="85">
        <f>'E+ PSUI Customer Load'!M407+'PSUI Customer Gen'!M407</f>
        <v>1409.94</v>
      </c>
      <c r="N407" s="85">
        <f>'E+ PSUI Customer Load'!N407+'PSUI Customer Gen'!N407</f>
        <v>1408.33</v>
      </c>
      <c r="O407" s="85">
        <f>'E+ PSUI Customer Load'!O407+'PSUI Customer Gen'!O407</f>
        <v>1360</v>
      </c>
      <c r="P407" s="85">
        <f>'E+ PSUI Customer Load'!P407+'PSUI Customer Gen'!P407</f>
        <v>1388.66</v>
      </c>
      <c r="Q407" s="85">
        <f>'E+ PSUI Customer Load'!Q407+'PSUI Customer Gen'!Q407</f>
        <v>1402</v>
      </c>
      <c r="R407" s="85">
        <f>'E+ PSUI Customer Load'!R407+'PSUI Customer Gen'!R407</f>
        <v>1397.27</v>
      </c>
      <c r="S407" s="85">
        <f>'E+ PSUI Customer Load'!S407+'PSUI Customer Gen'!S407</f>
        <v>1356.88</v>
      </c>
      <c r="T407" s="85">
        <f>'E+ PSUI Customer Load'!T407+'PSUI Customer Gen'!T407</f>
        <v>1308.69</v>
      </c>
      <c r="U407" s="85">
        <f>'E+ PSUI Customer Load'!U407+'PSUI Customer Gen'!U407</f>
        <v>1380.473</v>
      </c>
      <c r="V407" s="85">
        <f>'E+ PSUI Customer Load'!V407+'PSUI Customer Gen'!V407</f>
        <v>1349.7540000000001</v>
      </c>
      <c r="W407" s="85">
        <f>'E+ PSUI Customer Load'!W407+'PSUI Customer Gen'!W407</f>
        <v>1297.1279999999999</v>
      </c>
      <c r="X407" s="85">
        <f>'E+ PSUI Customer Load'!X407+'PSUI Customer Gen'!X407</f>
        <v>1275.1590000000001</v>
      </c>
      <c r="Y407" s="85">
        <f>'E+ PSUI Customer Load'!Y407+'PSUI Customer Gen'!Y407</f>
        <v>1254.0130000000001</v>
      </c>
      <c r="Z407" s="85">
        <f>'E+ PSUI Customer Load'!Z407+'PSUI Customer Gen'!Z407</f>
        <v>1220.2530000000002</v>
      </c>
      <c r="AA407" s="93">
        <f t="shared" si="78"/>
        <v>1415.9880000000001</v>
      </c>
      <c r="AB407" s="84">
        <f t="shared" si="79"/>
        <v>2021</v>
      </c>
      <c r="AC407" s="83">
        <f t="shared" si="80"/>
        <v>12</v>
      </c>
      <c r="AD407" s="83" t="str">
        <f t="shared" si="81"/>
        <v/>
      </c>
      <c r="AE407" s="83" t="str">
        <f t="shared" si="82"/>
        <v/>
      </c>
      <c r="AF407" s="81">
        <f t="shared" si="83"/>
        <v>1415.9880000000001</v>
      </c>
      <c r="AG407" s="82" t="str">
        <f t="shared" si="84"/>
        <v>8:00</v>
      </c>
      <c r="AH407" s="81">
        <f t="shared" si="85"/>
        <v>33231.904999999999</v>
      </c>
      <c r="AI407" s="80" t="str">
        <f t="shared" si="86"/>
        <v/>
      </c>
      <c r="AJ407" s="80" t="str">
        <f t="shared" si="87"/>
        <v/>
      </c>
      <c r="AK407" s="80" t="str">
        <f t="shared" si="88"/>
        <v/>
      </c>
      <c r="AL407" s="79" t="str">
        <f t="shared" si="89"/>
        <v/>
      </c>
      <c r="AM407" s="78" t="str">
        <f t="shared" si="90"/>
        <v/>
      </c>
    </row>
    <row r="408" spans="2:39" ht="13.5" thickBot="1">
      <c r="B408" s="86">
        <v>44540</v>
      </c>
      <c r="C408" s="85">
        <f>'E+ PSUI Customer Load'!C408+'PSUI Customer Gen'!C408</f>
        <v>1216.0449999999998</v>
      </c>
      <c r="D408" s="85">
        <f>'E+ PSUI Customer Load'!D408+'PSUI Customer Gen'!D408</f>
        <v>1215.481</v>
      </c>
      <c r="E408" s="85">
        <f>'E+ PSUI Customer Load'!E408+'PSUI Customer Gen'!E408</f>
        <v>1205.47</v>
      </c>
      <c r="F408" s="85">
        <f>'E+ PSUI Customer Load'!F408+'PSUI Customer Gen'!F408</f>
        <v>1195.8899999999999</v>
      </c>
      <c r="G408" s="85">
        <f>'E+ PSUI Customer Load'!G408+'PSUI Customer Gen'!G408</f>
        <v>1216.5409999999999</v>
      </c>
      <c r="H408" s="85">
        <f>'E+ PSUI Customer Load'!H408+'PSUI Customer Gen'!H408</f>
        <v>1233.5729999999999</v>
      </c>
      <c r="I408" s="85">
        <f>'E+ PSUI Customer Load'!I408+'PSUI Customer Gen'!I408</f>
        <v>1266.9960000000001</v>
      </c>
      <c r="J408" s="85">
        <f>'E+ PSUI Customer Load'!J408+'PSUI Customer Gen'!J408</f>
        <v>1362.9290000000001</v>
      </c>
      <c r="K408" s="85">
        <f>'E+ PSUI Customer Load'!K408+'PSUI Customer Gen'!K408</f>
        <v>1368.127</v>
      </c>
      <c r="L408" s="85">
        <f>'E+ PSUI Customer Load'!L408+'PSUI Customer Gen'!L408</f>
        <v>1380.9549999999999</v>
      </c>
      <c r="M408" s="85">
        <f>'E+ PSUI Customer Load'!M408+'PSUI Customer Gen'!M408</f>
        <v>1409.0649999999998</v>
      </c>
      <c r="N408" s="85">
        <f>'E+ PSUI Customer Load'!N408+'PSUI Customer Gen'!N408</f>
        <v>1410.5020000000002</v>
      </c>
      <c r="O408" s="85">
        <f>'E+ PSUI Customer Load'!O408+'PSUI Customer Gen'!O408</f>
        <v>1372.557</v>
      </c>
      <c r="P408" s="85">
        <f>'E+ PSUI Customer Load'!P408+'PSUI Customer Gen'!P408</f>
        <v>1367.3490000000002</v>
      </c>
      <c r="Q408" s="85">
        <f>'E+ PSUI Customer Load'!Q408+'PSUI Customer Gen'!Q408</f>
        <v>1366.0150000000001</v>
      </c>
      <c r="R408" s="85">
        <f>'E+ PSUI Customer Load'!R408+'PSUI Customer Gen'!R408</f>
        <v>1351.56</v>
      </c>
      <c r="S408" s="85">
        <f>'E+ PSUI Customer Load'!S408+'PSUI Customer Gen'!S408</f>
        <v>1302.172</v>
      </c>
      <c r="T408" s="85">
        <f>'E+ PSUI Customer Load'!T408+'PSUI Customer Gen'!T408</f>
        <v>1281.587</v>
      </c>
      <c r="U408" s="85">
        <f>'E+ PSUI Customer Load'!U408+'PSUI Customer Gen'!U408</f>
        <v>1259.838</v>
      </c>
      <c r="V408" s="85">
        <f>'E+ PSUI Customer Load'!V408+'PSUI Customer Gen'!V408</f>
        <v>1252.019</v>
      </c>
      <c r="W408" s="85">
        <f>'E+ PSUI Customer Load'!W408+'PSUI Customer Gen'!W408</f>
        <v>1229.288</v>
      </c>
      <c r="X408" s="85">
        <f>'E+ PSUI Customer Load'!X408+'PSUI Customer Gen'!X408</f>
        <v>1191.3780000000002</v>
      </c>
      <c r="Y408" s="85">
        <f>'E+ PSUI Customer Load'!Y408+'PSUI Customer Gen'!Y408</f>
        <v>1114.3789999999999</v>
      </c>
      <c r="Z408" s="85">
        <f>'E+ PSUI Customer Load'!Z408+'PSUI Customer Gen'!Z408</f>
        <v>1156.653</v>
      </c>
      <c r="AA408" s="93">
        <f t="shared" si="78"/>
        <v>1410.5020000000002</v>
      </c>
      <c r="AB408" s="84">
        <f t="shared" si="79"/>
        <v>2021</v>
      </c>
      <c r="AC408" s="83">
        <f t="shared" si="80"/>
        <v>12</v>
      </c>
      <c r="AD408" s="83" t="str">
        <f t="shared" si="81"/>
        <v/>
      </c>
      <c r="AE408" s="83" t="str">
        <f t="shared" si="82"/>
        <v/>
      </c>
      <c r="AF408" s="81">
        <f t="shared" si="83"/>
        <v>1410.5020000000002</v>
      </c>
      <c r="AG408" s="82" t="str">
        <f t="shared" si="84"/>
        <v>12:00</v>
      </c>
      <c r="AH408" s="81">
        <f t="shared" si="85"/>
        <v>32136.871000000003</v>
      </c>
      <c r="AI408" s="80" t="str">
        <f t="shared" si="86"/>
        <v/>
      </c>
      <c r="AJ408" s="80" t="str">
        <f t="shared" si="87"/>
        <v/>
      </c>
      <c r="AK408" s="80" t="str">
        <f t="shared" si="88"/>
        <v/>
      </c>
      <c r="AL408" s="79" t="str">
        <f t="shared" si="89"/>
        <v/>
      </c>
      <c r="AM408" s="78" t="str">
        <f t="shared" si="90"/>
        <v/>
      </c>
    </row>
    <row r="409" spans="2:39" ht="13.5" thickBot="1">
      <c r="B409" s="86">
        <v>44541</v>
      </c>
      <c r="C409" s="85">
        <f>'E+ PSUI Customer Load'!C409+'PSUI Customer Gen'!C409</f>
        <v>1139.011</v>
      </c>
      <c r="D409" s="85">
        <f>'E+ PSUI Customer Load'!D409+'PSUI Customer Gen'!D409</f>
        <v>1127.279</v>
      </c>
      <c r="E409" s="85">
        <f>'E+ PSUI Customer Load'!E409+'PSUI Customer Gen'!E409</f>
        <v>1130.4459999999999</v>
      </c>
      <c r="F409" s="85">
        <f>'E+ PSUI Customer Load'!F409+'PSUI Customer Gen'!F409</f>
        <v>1120.3699999999999</v>
      </c>
      <c r="G409" s="85">
        <f>'E+ PSUI Customer Load'!G409+'PSUI Customer Gen'!G409</f>
        <v>1122.9870000000001</v>
      </c>
      <c r="H409" s="85">
        <f>'E+ PSUI Customer Load'!H409+'PSUI Customer Gen'!H409</f>
        <v>1123.394</v>
      </c>
      <c r="I409" s="85">
        <f>'E+ PSUI Customer Load'!I409+'PSUI Customer Gen'!I409</f>
        <v>1140.095</v>
      </c>
      <c r="J409" s="85">
        <f>'E+ PSUI Customer Load'!J409+'PSUI Customer Gen'!J409</f>
        <v>1217.8330000000001</v>
      </c>
      <c r="K409" s="85">
        <f>'E+ PSUI Customer Load'!K409+'PSUI Customer Gen'!K409</f>
        <v>1196.7649999999999</v>
      </c>
      <c r="L409" s="85">
        <f>'E+ PSUI Customer Load'!L409+'PSUI Customer Gen'!L409</f>
        <v>1183.384</v>
      </c>
      <c r="M409" s="85">
        <f>'E+ PSUI Customer Load'!M409+'PSUI Customer Gen'!M409</f>
        <v>1177.837</v>
      </c>
      <c r="N409" s="85">
        <f>'E+ PSUI Customer Load'!N409+'PSUI Customer Gen'!N409</f>
        <v>1174.627</v>
      </c>
      <c r="O409" s="85">
        <f>'E+ PSUI Customer Load'!O409+'PSUI Customer Gen'!O409</f>
        <v>1149.6419999999998</v>
      </c>
      <c r="P409" s="85">
        <f>'E+ PSUI Customer Load'!P409+'PSUI Customer Gen'!P409</f>
        <v>1150.2430000000002</v>
      </c>
      <c r="Q409" s="85">
        <f>'E+ PSUI Customer Load'!Q409+'PSUI Customer Gen'!Q409</f>
        <v>1071.8410000000001</v>
      </c>
      <c r="R409" s="85">
        <f>'E+ PSUI Customer Load'!R409+'PSUI Customer Gen'!R409</f>
        <v>1135.43</v>
      </c>
      <c r="S409" s="85">
        <f>'E+ PSUI Customer Load'!S409+'PSUI Customer Gen'!S409</f>
        <v>1158.8900000000001</v>
      </c>
      <c r="T409" s="85">
        <f>'E+ PSUI Customer Load'!T409+'PSUI Customer Gen'!T409</f>
        <v>1157.8399999999999</v>
      </c>
      <c r="U409" s="85">
        <f>'E+ PSUI Customer Load'!U409+'PSUI Customer Gen'!U409</f>
        <v>1175.02</v>
      </c>
      <c r="V409" s="85">
        <f>'E+ PSUI Customer Load'!V409+'PSUI Customer Gen'!V409</f>
        <v>1159.6600000000001</v>
      </c>
      <c r="W409" s="85">
        <f>'E+ PSUI Customer Load'!W409+'PSUI Customer Gen'!W409</f>
        <v>1128.3699999999999</v>
      </c>
      <c r="X409" s="85">
        <f>'E+ PSUI Customer Load'!X409+'PSUI Customer Gen'!X409</f>
        <v>1130.96</v>
      </c>
      <c r="Y409" s="85">
        <f>'E+ PSUI Customer Load'!Y409+'PSUI Customer Gen'!Y409</f>
        <v>1132.29</v>
      </c>
      <c r="Z409" s="85">
        <f>'E+ PSUI Customer Load'!Z409+'PSUI Customer Gen'!Z409</f>
        <v>1115.5899999999999</v>
      </c>
      <c r="AA409" s="93">
        <f t="shared" si="78"/>
        <v>1217.8330000000001</v>
      </c>
      <c r="AB409" s="84">
        <f t="shared" si="79"/>
        <v>2021</v>
      </c>
      <c r="AC409" s="83">
        <f t="shared" si="80"/>
        <v>12</v>
      </c>
      <c r="AD409" s="83" t="str">
        <f t="shared" si="81"/>
        <v/>
      </c>
      <c r="AE409" s="83" t="str">
        <f t="shared" si="82"/>
        <v/>
      </c>
      <c r="AF409" s="81">
        <f t="shared" si="83"/>
        <v>1217.8330000000001</v>
      </c>
      <c r="AG409" s="82" t="str">
        <f t="shared" si="84"/>
        <v>8:00</v>
      </c>
      <c r="AH409" s="81">
        <f t="shared" si="85"/>
        <v>28737.636999999999</v>
      </c>
      <c r="AI409" s="80" t="str">
        <f t="shared" si="86"/>
        <v/>
      </c>
      <c r="AJ409" s="80" t="str">
        <f t="shared" si="87"/>
        <v/>
      </c>
      <c r="AK409" s="80" t="str">
        <f t="shared" si="88"/>
        <v/>
      </c>
      <c r="AL409" s="79" t="str">
        <f t="shared" si="89"/>
        <v/>
      </c>
      <c r="AM409" s="78" t="str">
        <f t="shared" si="90"/>
        <v/>
      </c>
    </row>
    <row r="410" spans="2:39" ht="13.5" thickBot="1">
      <c r="B410" s="86">
        <v>44542</v>
      </c>
      <c r="C410" s="85">
        <f>'E+ PSUI Customer Load'!C410+'PSUI Customer Gen'!C410</f>
        <v>1119.51</v>
      </c>
      <c r="D410" s="85">
        <f>'E+ PSUI Customer Load'!D410+'PSUI Customer Gen'!D410</f>
        <v>1112.2</v>
      </c>
      <c r="E410" s="85">
        <f>'E+ PSUI Customer Load'!E410+'PSUI Customer Gen'!E410</f>
        <v>1116.6099999999999</v>
      </c>
      <c r="F410" s="85">
        <f>'E+ PSUI Customer Load'!F410+'PSUI Customer Gen'!F410</f>
        <v>1119.6500000000001</v>
      </c>
      <c r="G410" s="85">
        <f>'E+ PSUI Customer Load'!G410+'PSUI Customer Gen'!G410</f>
        <v>1142.6500000000001</v>
      </c>
      <c r="H410" s="85">
        <f>'E+ PSUI Customer Load'!H410+'PSUI Customer Gen'!H410</f>
        <v>1141.9100000000001</v>
      </c>
      <c r="I410" s="85">
        <f>'E+ PSUI Customer Load'!I410+'PSUI Customer Gen'!I410</f>
        <v>1155.8399999999999</v>
      </c>
      <c r="J410" s="85">
        <f>'E+ PSUI Customer Load'!J410+'PSUI Customer Gen'!J410</f>
        <v>1227.8</v>
      </c>
      <c r="K410" s="85">
        <f>'E+ PSUI Customer Load'!K410+'PSUI Customer Gen'!K410</f>
        <v>1209.29</v>
      </c>
      <c r="L410" s="85">
        <f>'E+ PSUI Customer Load'!L410+'PSUI Customer Gen'!L410</f>
        <v>1201.8599999999999</v>
      </c>
      <c r="M410" s="85">
        <f>'E+ PSUI Customer Load'!M410+'PSUI Customer Gen'!M410</f>
        <v>1295.1689999999999</v>
      </c>
      <c r="N410" s="85">
        <f>'E+ PSUI Customer Load'!N410+'PSUI Customer Gen'!N410</f>
        <v>1223.4860000000001</v>
      </c>
      <c r="O410" s="85">
        <f>'E+ PSUI Customer Load'!O410+'PSUI Customer Gen'!O410</f>
        <v>1169.3789999999999</v>
      </c>
      <c r="P410" s="85">
        <f>'E+ PSUI Customer Load'!P410+'PSUI Customer Gen'!P410</f>
        <v>1179.029</v>
      </c>
      <c r="Q410" s="85">
        <f>'E+ PSUI Customer Load'!Q410+'PSUI Customer Gen'!Q410</f>
        <v>1178.9749999999999</v>
      </c>
      <c r="R410" s="85">
        <f>'E+ PSUI Customer Load'!R410+'PSUI Customer Gen'!R410</f>
        <v>1169.76</v>
      </c>
      <c r="S410" s="85">
        <f>'E+ PSUI Customer Load'!S410+'PSUI Customer Gen'!S410</f>
        <v>1165.1479999999999</v>
      </c>
      <c r="T410" s="85">
        <f>'E+ PSUI Customer Load'!T410+'PSUI Customer Gen'!T410</f>
        <v>1178.7359999999999</v>
      </c>
      <c r="U410" s="85">
        <f>'E+ PSUI Customer Load'!U410+'PSUI Customer Gen'!U410</f>
        <v>1195.0390000000002</v>
      </c>
      <c r="V410" s="85">
        <f>'E+ PSUI Customer Load'!V410+'PSUI Customer Gen'!V410</f>
        <v>1188.489</v>
      </c>
      <c r="W410" s="85">
        <f>'E+ PSUI Customer Load'!W410+'PSUI Customer Gen'!W410</f>
        <v>1165.105</v>
      </c>
      <c r="X410" s="85">
        <f>'E+ PSUI Customer Load'!X410+'PSUI Customer Gen'!X410</f>
        <v>1157.2929999999999</v>
      </c>
      <c r="Y410" s="85">
        <f>'E+ PSUI Customer Load'!Y410+'PSUI Customer Gen'!Y410</f>
        <v>1159.1570000000002</v>
      </c>
      <c r="Z410" s="85">
        <f>'E+ PSUI Customer Load'!Z410+'PSUI Customer Gen'!Z410</f>
        <v>1146.3489999999999</v>
      </c>
      <c r="AA410" s="93">
        <f t="shared" si="78"/>
        <v>1295.1689999999999</v>
      </c>
      <c r="AB410" s="84">
        <f t="shared" si="79"/>
        <v>2021</v>
      </c>
      <c r="AC410" s="83">
        <f t="shared" si="80"/>
        <v>12</v>
      </c>
      <c r="AD410" s="83" t="str">
        <f t="shared" si="81"/>
        <v/>
      </c>
      <c r="AE410" s="83" t="str">
        <f t="shared" si="82"/>
        <v/>
      </c>
      <c r="AF410" s="81">
        <f t="shared" si="83"/>
        <v>1295.1689999999999</v>
      </c>
      <c r="AG410" s="82" t="str">
        <f t="shared" si="84"/>
        <v>11:00</v>
      </c>
      <c r="AH410" s="81">
        <f t="shared" si="85"/>
        <v>29413.602999999996</v>
      </c>
      <c r="AI410" s="80" t="str">
        <f t="shared" si="86"/>
        <v/>
      </c>
      <c r="AJ410" s="80" t="str">
        <f t="shared" si="87"/>
        <v/>
      </c>
      <c r="AK410" s="80" t="str">
        <f t="shared" si="88"/>
        <v/>
      </c>
      <c r="AL410" s="79" t="str">
        <f t="shared" si="89"/>
        <v/>
      </c>
      <c r="AM410" s="78" t="str">
        <f t="shared" si="90"/>
        <v/>
      </c>
    </row>
    <row r="411" spans="2:39" ht="13.5" thickBot="1">
      <c r="B411" s="86">
        <v>44543</v>
      </c>
      <c r="C411" s="85">
        <f>'E+ PSUI Customer Load'!C411+'PSUI Customer Gen'!C411</f>
        <v>1143.25</v>
      </c>
      <c r="D411" s="85">
        <f>'E+ PSUI Customer Load'!D411+'PSUI Customer Gen'!D411</f>
        <v>1138.6879999999999</v>
      </c>
      <c r="E411" s="85">
        <f>'E+ PSUI Customer Load'!E411+'PSUI Customer Gen'!E411</f>
        <v>1130.752</v>
      </c>
      <c r="F411" s="85">
        <f>'E+ PSUI Customer Load'!F411+'PSUI Customer Gen'!F411</f>
        <v>1136.126</v>
      </c>
      <c r="G411" s="85">
        <f>'E+ PSUI Customer Load'!G411+'PSUI Customer Gen'!G411</f>
        <v>1151.673</v>
      </c>
      <c r="H411" s="85">
        <f>'E+ PSUI Customer Load'!H411+'PSUI Customer Gen'!H411</f>
        <v>1159.9459999999999</v>
      </c>
      <c r="I411" s="85">
        <f>'E+ PSUI Customer Load'!I411+'PSUI Customer Gen'!I411</f>
        <v>1211.3409999999999</v>
      </c>
      <c r="J411" s="85">
        <f>'E+ PSUI Customer Load'!J411+'PSUI Customer Gen'!J411</f>
        <v>1327.3490000000002</v>
      </c>
      <c r="K411" s="85">
        <f>'E+ PSUI Customer Load'!K411+'PSUI Customer Gen'!K411</f>
        <v>1289.739</v>
      </c>
      <c r="L411" s="85">
        <f>'E+ PSUI Customer Load'!L411+'PSUI Customer Gen'!L411</f>
        <v>1342.74</v>
      </c>
      <c r="M411" s="85">
        <f>'E+ PSUI Customer Load'!M411+'PSUI Customer Gen'!M411</f>
        <v>1472.829</v>
      </c>
      <c r="N411" s="85">
        <f>'E+ PSUI Customer Load'!N411+'PSUI Customer Gen'!N411</f>
        <v>1383.12</v>
      </c>
      <c r="O411" s="85">
        <f>'E+ PSUI Customer Load'!O411+'PSUI Customer Gen'!O411</f>
        <v>1365.9380000000001</v>
      </c>
      <c r="P411" s="85">
        <f>'E+ PSUI Customer Load'!P411+'PSUI Customer Gen'!P411</f>
        <v>1345.039</v>
      </c>
      <c r="Q411" s="85">
        <f>'E+ PSUI Customer Load'!Q411+'PSUI Customer Gen'!Q411</f>
        <v>1340.9740000000002</v>
      </c>
      <c r="R411" s="85">
        <f>'E+ PSUI Customer Load'!R411+'PSUI Customer Gen'!R411</f>
        <v>1338.596</v>
      </c>
      <c r="S411" s="85">
        <f>'E+ PSUI Customer Load'!S411+'PSUI Customer Gen'!S411</f>
        <v>1303.2460000000001</v>
      </c>
      <c r="T411" s="85">
        <f>'E+ PSUI Customer Load'!T411+'PSUI Customer Gen'!T411</f>
        <v>1271.008</v>
      </c>
      <c r="U411" s="85">
        <f>'E+ PSUI Customer Load'!U411+'PSUI Customer Gen'!U411</f>
        <v>1254.2260000000001</v>
      </c>
      <c r="V411" s="85">
        <f>'E+ PSUI Customer Load'!V411+'PSUI Customer Gen'!V411</f>
        <v>1244.318</v>
      </c>
      <c r="W411" s="85">
        <f>'E+ PSUI Customer Load'!W411+'PSUI Customer Gen'!W411</f>
        <v>1221.953</v>
      </c>
      <c r="X411" s="85">
        <f>'E+ PSUI Customer Load'!X411+'PSUI Customer Gen'!X411</f>
        <v>1207.761</v>
      </c>
      <c r="Y411" s="85">
        <f>'E+ PSUI Customer Load'!Y411+'PSUI Customer Gen'!Y411</f>
        <v>1202.1220000000001</v>
      </c>
      <c r="Z411" s="85">
        <f>'E+ PSUI Customer Load'!Z411+'PSUI Customer Gen'!Z411</f>
        <v>1178.798</v>
      </c>
      <c r="AA411" s="93">
        <f t="shared" si="78"/>
        <v>1472.829</v>
      </c>
      <c r="AB411" s="84">
        <f t="shared" si="79"/>
        <v>2021</v>
      </c>
      <c r="AC411" s="83">
        <f t="shared" si="80"/>
        <v>12</v>
      </c>
      <c r="AD411" s="83" t="str">
        <f t="shared" si="81"/>
        <v/>
      </c>
      <c r="AE411" s="83" t="str">
        <f t="shared" si="82"/>
        <v/>
      </c>
      <c r="AF411" s="81">
        <f t="shared" si="83"/>
        <v>1472.829</v>
      </c>
      <c r="AG411" s="82" t="str">
        <f t="shared" si="84"/>
        <v>11:00</v>
      </c>
      <c r="AH411" s="81">
        <f t="shared" si="85"/>
        <v>31634.361000000001</v>
      </c>
      <c r="AI411" s="80" t="str">
        <f t="shared" si="86"/>
        <v/>
      </c>
      <c r="AJ411" s="80" t="str">
        <f t="shared" si="87"/>
        <v/>
      </c>
      <c r="AK411" s="80" t="str">
        <f t="shared" si="88"/>
        <v/>
      </c>
      <c r="AL411" s="79" t="str">
        <f t="shared" si="89"/>
        <v/>
      </c>
      <c r="AM411" s="78" t="str">
        <f t="shared" si="90"/>
        <v/>
      </c>
    </row>
    <row r="412" spans="2:39" ht="13.5" thickBot="1">
      <c r="B412" s="86">
        <v>44544</v>
      </c>
      <c r="C412" s="85">
        <f>'E+ PSUI Customer Load'!C412+'PSUI Customer Gen'!C412</f>
        <v>1180.049</v>
      </c>
      <c r="D412" s="85">
        <f>'E+ PSUI Customer Load'!D412+'PSUI Customer Gen'!D412</f>
        <v>1185.095</v>
      </c>
      <c r="E412" s="85">
        <f>'E+ PSUI Customer Load'!E412+'PSUI Customer Gen'!E412</f>
        <v>1168.877</v>
      </c>
      <c r="F412" s="85">
        <f>'E+ PSUI Customer Load'!F412+'PSUI Customer Gen'!F412</f>
        <v>1173.9979999999998</v>
      </c>
      <c r="G412" s="85">
        <f>'E+ PSUI Customer Load'!G412+'PSUI Customer Gen'!G412</f>
        <v>1213.481</v>
      </c>
      <c r="H412" s="85">
        <f>'E+ PSUI Customer Load'!H412+'PSUI Customer Gen'!H412</f>
        <v>1217.0550000000001</v>
      </c>
      <c r="I412" s="85">
        <f>'E+ PSUI Customer Load'!I412+'PSUI Customer Gen'!I412</f>
        <v>1282.827</v>
      </c>
      <c r="J412" s="85">
        <f>'E+ PSUI Customer Load'!J412+'PSUI Customer Gen'!J412</f>
        <v>1369.1310000000001</v>
      </c>
      <c r="K412" s="85">
        <f>'E+ PSUI Customer Load'!K412+'PSUI Customer Gen'!K412</f>
        <v>1401.52</v>
      </c>
      <c r="L412" s="85">
        <f>'E+ PSUI Customer Load'!L412+'PSUI Customer Gen'!L412</f>
        <v>1385.9660000000001</v>
      </c>
      <c r="M412" s="85">
        <f>'E+ PSUI Customer Load'!M412+'PSUI Customer Gen'!M412</f>
        <v>1391.5640000000001</v>
      </c>
      <c r="N412" s="85">
        <f>'E+ PSUI Customer Load'!N412+'PSUI Customer Gen'!N412</f>
        <v>1380.22</v>
      </c>
      <c r="O412" s="85">
        <f>'E+ PSUI Customer Load'!O412+'PSUI Customer Gen'!O412</f>
        <v>1358.9940000000001</v>
      </c>
      <c r="P412" s="85">
        <f>'E+ PSUI Customer Load'!P412+'PSUI Customer Gen'!P412</f>
        <v>1343.191</v>
      </c>
      <c r="Q412" s="85">
        <f>'E+ PSUI Customer Load'!Q412+'PSUI Customer Gen'!Q412</f>
        <v>1335.1209999999999</v>
      </c>
      <c r="R412" s="85">
        <f>'E+ PSUI Customer Load'!R412+'PSUI Customer Gen'!R412</f>
        <v>1337.9670000000001</v>
      </c>
      <c r="S412" s="85">
        <f>'E+ PSUI Customer Load'!S412+'PSUI Customer Gen'!S412</f>
        <v>1316.069</v>
      </c>
      <c r="T412" s="85">
        <f>'E+ PSUI Customer Load'!T412+'PSUI Customer Gen'!T412</f>
        <v>1278.7139999999999</v>
      </c>
      <c r="U412" s="85">
        <f>'E+ PSUI Customer Load'!U412+'PSUI Customer Gen'!U412</f>
        <v>1261.191</v>
      </c>
      <c r="V412" s="85">
        <f>'E+ PSUI Customer Load'!V412+'PSUI Customer Gen'!V412</f>
        <v>1259.846</v>
      </c>
      <c r="W412" s="85">
        <f>'E+ PSUI Customer Load'!W412+'PSUI Customer Gen'!W412</f>
        <v>1241.7659999999998</v>
      </c>
      <c r="X412" s="85">
        <f>'E+ PSUI Customer Load'!X412+'PSUI Customer Gen'!X412</f>
        <v>1249.4649999999999</v>
      </c>
      <c r="Y412" s="85">
        <f>'E+ PSUI Customer Load'!Y412+'PSUI Customer Gen'!Y412</f>
        <v>1222.9690000000001</v>
      </c>
      <c r="Z412" s="85">
        <f>'E+ PSUI Customer Load'!Z412+'PSUI Customer Gen'!Z412</f>
        <v>1198.9079999999999</v>
      </c>
      <c r="AA412" s="93">
        <f t="shared" si="78"/>
        <v>1401.52</v>
      </c>
      <c r="AB412" s="84">
        <f t="shared" si="79"/>
        <v>2021</v>
      </c>
      <c r="AC412" s="83">
        <f t="shared" si="80"/>
        <v>12</v>
      </c>
      <c r="AD412" s="83" t="str">
        <f t="shared" si="81"/>
        <v/>
      </c>
      <c r="AE412" s="83" t="str">
        <f t="shared" si="82"/>
        <v/>
      </c>
      <c r="AF412" s="81">
        <f t="shared" si="83"/>
        <v>1401.52</v>
      </c>
      <c r="AG412" s="82" t="str">
        <f t="shared" si="84"/>
        <v>9:00</v>
      </c>
      <c r="AH412" s="81">
        <f t="shared" si="85"/>
        <v>32155.503999999997</v>
      </c>
      <c r="AI412" s="80" t="str">
        <f t="shared" si="86"/>
        <v/>
      </c>
      <c r="AJ412" s="80" t="str">
        <f t="shared" si="87"/>
        <v/>
      </c>
      <c r="AK412" s="80" t="str">
        <f t="shared" si="88"/>
        <v/>
      </c>
      <c r="AL412" s="79" t="str">
        <f t="shared" si="89"/>
        <v/>
      </c>
      <c r="AM412" s="78" t="str">
        <f t="shared" si="90"/>
        <v/>
      </c>
    </row>
    <row r="413" spans="2:39" ht="13.5" thickBot="1">
      <c r="B413" s="86">
        <v>44545</v>
      </c>
      <c r="C413" s="85">
        <f>'E+ PSUI Customer Load'!C413+'PSUI Customer Gen'!C413</f>
        <v>1190.2730000000001</v>
      </c>
      <c r="D413" s="85">
        <f>'E+ PSUI Customer Load'!D413+'PSUI Customer Gen'!D413</f>
        <v>1181.828</v>
      </c>
      <c r="E413" s="85">
        <f>'E+ PSUI Customer Load'!E413+'PSUI Customer Gen'!E413</f>
        <v>1183.5519999999999</v>
      </c>
      <c r="F413" s="85">
        <f>'E+ PSUI Customer Load'!F413+'PSUI Customer Gen'!F413</f>
        <v>1179.0810000000001</v>
      </c>
      <c r="G413" s="85">
        <f>'E+ PSUI Customer Load'!G413+'PSUI Customer Gen'!G413</f>
        <v>1198.835</v>
      </c>
      <c r="H413" s="85">
        <f>'E+ PSUI Customer Load'!H413+'PSUI Customer Gen'!H413</f>
        <v>1207.8239999999998</v>
      </c>
      <c r="I413" s="85">
        <f>'E+ PSUI Customer Load'!I413+'PSUI Customer Gen'!I413</f>
        <v>1258.1130000000001</v>
      </c>
      <c r="J413" s="85">
        <f>'E+ PSUI Customer Load'!J413+'PSUI Customer Gen'!J413</f>
        <v>1360.068</v>
      </c>
      <c r="K413" s="85">
        <f>'E+ PSUI Customer Load'!K413+'PSUI Customer Gen'!K413</f>
        <v>1296.798</v>
      </c>
      <c r="L413" s="85">
        <f>'E+ PSUI Customer Load'!L413+'PSUI Customer Gen'!L413</f>
        <v>1387.47</v>
      </c>
      <c r="M413" s="85">
        <f>'E+ PSUI Customer Load'!M413+'PSUI Customer Gen'!M413</f>
        <v>1413.97</v>
      </c>
      <c r="N413" s="85">
        <f>'E+ PSUI Customer Load'!N413+'PSUI Customer Gen'!N413</f>
        <v>1448.62</v>
      </c>
      <c r="O413" s="85">
        <f>'E+ PSUI Customer Load'!O413+'PSUI Customer Gen'!O413</f>
        <v>1373.79</v>
      </c>
      <c r="P413" s="85">
        <f>'E+ PSUI Customer Load'!P413+'PSUI Customer Gen'!P413</f>
        <v>1368.19</v>
      </c>
      <c r="Q413" s="85">
        <f>'E+ PSUI Customer Load'!Q413+'PSUI Customer Gen'!Q413</f>
        <v>1347.33</v>
      </c>
      <c r="R413" s="85">
        <f>'E+ PSUI Customer Load'!R413+'PSUI Customer Gen'!R413</f>
        <v>1351.39</v>
      </c>
      <c r="S413" s="85">
        <f>'E+ PSUI Customer Load'!S413+'PSUI Customer Gen'!S413</f>
        <v>1311.21</v>
      </c>
      <c r="T413" s="85">
        <f>'E+ PSUI Customer Load'!T413+'PSUI Customer Gen'!T413</f>
        <v>1302.3910000000001</v>
      </c>
      <c r="U413" s="85">
        <f>'E+ PSUI Customer Load'!U413+'PSUI Customer Gen'!U413</f>
        <v>1300.096</v>
      </c>
      <c r="V413" s="85">
        <f>'E+ PSUI Customer Load'!V413+'PSUI Customer Gen'!V413</f>
        <v>1241.82</v>
      </c>
      <c r="W413" s="85">
        <f>'E+ PSUI Customer Load'!W413+'PSUI Customer Gen'!W413</f>
        <v>1210.0510000000002</v>
      </c>
      <c r="X413" s="85">
        <f>'E+ PSUI Customer Load'!X413+'PSUI Customer Gen'!X413</f>
        <v>1195.1849999999999</v>
      </c>
      <c r="Y413" s="85">
        <f>'E+ PSUI Customer Load'!Y413+'PSUI Customer Gen'!Y413</f>
        <v>1189.8110000000001</v>
      </c>
      <c r="Z413" s="85">
        <f>'E+ PSUI Customer Load'!Z413+'PSUI Customer Gen'!Z413</f>
        <v>1154.19</v>
      </c>
      <c r="AA413" s="93">
        <f t="shared" si="78"/>
        <v>1448.62</v>
      </c>
      <c r="AB413" s="84">
        <f t="shared" si="79"/>
        <v>2021</v>
      </c>
      <c r="AC413" s="83">
        <f t="shared" si="80"/>
        <v>12</v>
      </c>
      <c r="AD413" s="83" t="str">
        <f t="shared" si="81"/>
        <v/>
      </c>
      <c r="AE413" s="83" t="str">
        <f t="shared" si="82"/>
        <v/>
      </c>
      <c r="AF413" s="81">
        <f t="shared" si="83"/>
        <v>1448.62</v>
      </c>
      <c r="AG413" s="82" t="str">
        <f t="shared" si="84"/>
        <v>12:00</v>
      </c>
      <c r="AH413" s="81">
        <f t="shared" si="85"/>
        <v>32100.505999999998</v>
      </c>
      <c r="AI413" s="80" t="str">
        <f t="shared" si="86"/>
        <v/>
      </c>
      <c r="AJ413" s="80" t="str">
        <f t="shared" si="87"/>
        <v/>
      </c>
      <c r="AK413" s="80" t="str">
        <f t="shared" si="88"/>
        <v/>
      </c>
      <c r="AL413" s="79" t="str">
        <f t="shared" si="89"/>
        <v/>
      </c>
      <c r="AM413" s="78" t="str">
        <f t="shared" si="90"/>
        <v/>
      </c>
    </row>
    <row r="414" spans="2:39" ht="13.5" thickBot="1">
      <c r="B414" s="86">
        <v>44546</v>
      </c>
      <c r="C414" s="85">
        <f>'E+ PSUI Customer Load'!C414+'PSUI Customer Gen'!C414</f>
        <v>1141.625</v>
      </c>
      <c r="D414" s="85">
        <f>'E+ PSUI Customer Load'!D414+'PSUI Customer Gen'!D414</f>
        <v>1121.701</v>
      </c>
      <c r="E414" s="85">
        <f>'E+ PSUI Customer Load'!E414+'PSUI Customer Gen'!E414</f>
        <v>1114.989</v>
      </c>
      <c r="F414" s="85">
        <f>'E+ PSUI Customer Load'!F414+'PSUI Customer Gen'!F414</f>
        <v>1119.575</v>
      </c>
      <c r="G414" s="85">
        <f>'E+ PSUI Customer Load'!G414+'PSUI Customer Gen'!G414</f>
        <v>1133.499</v>
      </c>
      <c r="H414" s="85">
        <f>'E+ PSUI Customer Load'!H414+'PSUI Customer Gen'!H414</f>
        <v>1140.107</v>
      </c>
      <c r="I414" s="85">
        <f>'E+ PSUI Customer Load'!I414+'PSUI Customer Gen'!I414</f>
        <v>1199.8879999999999</v>
      </c>
      <c r="J414" s="85">
        <f>'E+ PSUI Customer Load'!J414+'PSUI Customer Gen'!J414</f>
        <v>1299.424</v>
      </c>
      <c r="K414" s="85">
        <f>'E+ PSUI Customer Load'!K414+'PSUI Customer Gen'!K414</f>
        <v>1226.8020000000001</v>
      </c>
      <c r="L414" s="85">
        <f>'E+ PSUI Customer Load'!L414+'PSUI Customer Gen'!L414</f>
        <v>1273.83</v>
      </c>
      <c r="M414" s="85">
        <f>'E+ PSUI Customer Load'!M414+'PSUI Customer Gen'!M414</f>
        <v>1296.58</v>
      </c>
      <c r="N414" s="85">
        <f>'E+ PSUI Customer Load'!N414+'PSUI Customer Gen'!N414</f>
        <v>1321.43</v>
      </c>
      <c r="O414" s="85">
        <f>'E+ PSUI Customer Load'!O414+'PSUI Customer Gen'!O414</f>
        <v>1303.1500000000001</v>
      </c>
      <c r="P414" s="85">
        <f>'E+ PSUI Customer Load'!P414+'PSUI Customer Gen'!P414</f>
        <v>1298.3599999999999</v>
      </c>
      <c r="Q414" s="85">
        <f>'E+ PSUI Customer Load'!Q414+'PSUI Customer Gen'!Q414</f>
        <v>1309.98</v>
      </c>
      <c r="R414" s="85">
        <f>'E+ PSUI Customer Load'!R414+'PSUI Customer Gen'!R414</f>
        <v>1370.905</v>
      </c>
      <c r="S414" s="85">
        <f>'E+ PSUI Customer Load'!S414+'PSUI Customer Gen'!S414</f>
        <v>1294.0529999999999</v>
      </c>
      <c r="T414" s="85">
        <f>'E+ PSUI Customer Load'!T414+'PSUI Customer Gen'!T414</f>
        <v>1259.68</v>
      </c>
      <c r="U414" s="85">
        <f>'E+ PSUI Customer Load'!U414+'PSUI Customer Gen'!U414</f>
        <v>1236.4750000000001</v>
      </c>
      <c r="V414" s="85">
        <f>'E+ PSUI Customer Load'!V414+'PSUI Customer Gen'!V414</f>
        <v>1237.5530000000001</v>
      </c>
      <c r="W414" s="85">
        <f>'E+ PSUI Customer Load'!W414+'PSUI Customer Gen'!W414</f>
        <v>1222.48</v>
      </c>
      <c r="X414" s="85">
        <f>'E+ PSUI Customer Load'!X414+'PSUI Customer Gen'!X414</f>
        <v>1213.0029999999999</v>
      </c>
      <c r="Y414" s="85">
        <f>'E+ PSUI Customer Load'!Y414+'PSUI Customer Gen'!Y414</f>
        <v>1198.643</v>
      </c>
      <c r="Z414" s="85">
        <f>'E+ PSUI Customer Load'!Z414+'PSUI Customer Gen'!Z414</f>
        <v>1193.519</v>
      </c>
      <c r="AA414" s="93">
        <f t="shared" si="78"/>
        <v>1370.905</v>
      </c>
      <c r="AB414" s="84">
        <f t="shared" si="79"/>
        <v>2021</v>
      </c>
      <c r="AC414" s="83">
        <f t="shared" si="80"/>
        <v>12</v>
      </c>
      <c r="AD414" s="83" t="str">
        <f t="shared" si="81"/>
        <v/>
      </c>
      <c r="AE414" s="83" t="str">
        <f t="shared" si="82"/>
        <v/>
      </c>
      <c r="AF414" s="81">
        <f t="shared" si="83"/>
        <v>1370.905</v>
      </c>
      <c r="AG414" s="82" t="str">
        <f t="shared" si="84"/>
        <v>16:00</v>
      </c>
      <c r="AH414" s="81">
        <f t="shared" si="85"/>
        <v>30898.155999999995</v>
      </c>
      <c r="AI414" s="80" t="str">
        <f t="shared" si="86"/>
        <v/>
      </c>
      <c r="AJ414" s="80" t="str">
        <f t="shared" si="87"/>
        <v/>
      </c>
      <c r="AK414" s="80" t="str">
        <f t="shared" si="88"/>
        <v/>
      </c>
      <c r="AL414" s="79" t="str">
        <f t="shared" si="89"/>
        <v/>
      </c>
      <c r="AM414" s="78" t="str">
        <f t="shared" si="90"/>
        <v/>
      </c>
    </row>
    <row r="415" spans="2:39" ht="13.5" thickBot="1">
      <c r="B415" s="86">
        <v>44547</v>
      </c>
      <c r="C415" s="85">
        <f>'E+ PSUI Customer Load'!C415+'PSUI Customer Gen'!C415</f>
        <v>1193.5809999999999</v>
      </c>
      <c r="D415" s="85">
        <f>'E+ PSUI Customer Load'!D415+'PSUI Customer Gen'!D415</f>
        <v>1187.8480000000002</v>
      </c>
      <c r="E415" s="85">
        <f>'E+ PSUI Customer Load'!E415+'PSUI Customer Gen'!E415</f>
        <v>1187.8509999999999</v>
      </c>
      <c r="F415" s="85">
        <f>'E+ PSUI Customer Load'!F415+'PSUI Customer Gen'!F415</f>
        <v>1193.1779999999999</v>
      </c>
      <c r="G415" s="85">
        <f>'E+ PSUI Customer Load'!G415+'PSUI Customer Gen'!G415</f>
        <v>1207.587</v>
      </c>
      <c r="H415" s="85">
        <f>'E+ PSUI Customer Load'!H415+'PSUI Customer Gen'!H415</f>
        <v>1220.117</v>
      </c>
      <c r="I415" s="85">
        <f>'E+ PSUI Customer Load'!I415+'PSUI Customer Gen'!I415</f>
        <v>1268.434</v>
      </c>
      <c r="J415" s="85">
        <f>'E+ PSUI Customer Load'!J415+'PSUI Customer Gen'!J415</f>
        <v>1352.01</v>
      </c>
      <c r="K415" s="85">
        <f>'E+ PSUI Customer Load'!K415+'PSUI Customer Gen'!K415</f>
        <v>1368.5020000000002</v>
      </c>
      <c r="L415" s="85">
        <f>'E+ PSUI Customer Load'!L415+'PSUI Customer Gen'!L415</f>
        <v>1358.3539999999998</v>
      </c>
      <c r="M415" s="85">
        <f>'E+ PSUI Customer Load'!M415+'PSUI Customer Gen'!M415</f>
        <v>1371.6580000000001</v>
      </c>
      <c r="N415" s="85">
        <f>'E+ PSUI Customer Load'!N415+'PSUI Customer Gen'!N415</f>
        <v>1366.768</v>
      </c>
      <c r="O415" s="85">
        <f>'E+ PSUI Customer Load'!O415+'PSUI Customer Gen'!O415</f>
        <v>1341.7819999999999</v>
      </c>
      <c r="P415" s="85">
        <f>'E+ PSUI Customer Load'!P415+'PSUI Customer Gen'!P415</f>
        <v>1335.604</v>
      </c>
      <c r="Q415" s="85">
        <f>'E+ PSUI Customer Load'!Q415+'PSUI Customer Gen'!Q415</f>
        <v>1331.1889999999999</v>
      </c>
      <c r="R415" s="85">
        <f>'E+ PSUI Customer Load'!R415+'PSUI Customer Gen'!R415</f>
        <v>1329.6189999999999</v>
      </c>
      <c r="S415" s="85">
        <f>'E+ PSUI Customer Load'!S415+'PSUI Customer Gen'!S415</f>
        <v>1302.7760000000001</v>
      </c>
      <c r="T415" s="85">
        <f>'E+ PSUI Customer Load'!T415+'PSUI Customer Gen'!T415</f>
        <v>1281.7760000000001</v>
      </c>
      <c r="U415" s="85">
        <f>'E+ PSUI Customer Load'!U415+'PSUI Customer Gen'!U415</f>
        <v>1280.6079999999999</v>
      </c>
      <c r="V415" s="85">
        <f>'E+ PSUI Customer Load'!V415+'PSUI Customer Gen'!V415</f>
        <v>1262.7660000000001</v>
      </c>
      <c r="W415" s="85">
        <f>'E+ PSUI Customer Load'!W415+'PSUI Customer Gen'!W415</f>
        <v>1244.3400000000001</v>
      </c>
      <c r="X415" s="85">
        <f>'E+ PSUI Customer Load'!X415+'PSUI Customer Gen'!X415</f>
        <v>1220.222</v>
      </c>
      <c r="Y415" s="85">
        <f>'E+ PSUI Customer Load'!Y415+'PSUI Customer Gen'!Y415</f>
        <v>1192.05</v>
      </c>
      <c r="Z415" s="85">
        <f>'E+ PSUI Customer Load'!Z415+'PSUI Customer Gen'!Z415</f>
        <v>1187.9859999999999</v>
      </c>
      <c r="AA415" s="93">
        <f t="shared" si="78"/>
        <v>1371.6580000000001</v>
      </c>
      <c r="AB415" s="84">
        <f t="shared" si="79"/>
        <v>2021</v>
      </c>
      <c r="AC415" s="83">
        <f t="shared" si="80"/>
        <v>12</v>
      </c>
      <c r="AD415" s="83" t="str">
        <f t="shared" si="81"/>
        <v/>
      </c>
      <c r="AE415" s="83" t="str">
        <f t="shared" si="82"/>
        <v/>
      </c>
      <c r="AF415" s="81">
        <f t="shared" si="83"/>
        <v>1371.6580000000001</v>
      </c>
      <c r="AG415" s="82" t="str">
        <f t="shared" si="84"/>
        <v>11:00</v>
      </c>
      <c r="AH415" s="81">
        <f t="shared" si="85"/>
        <v>31958.263999999999</v>
      </c>
      <c r="AI415" s="80" t="str">
        <f t="shared" si="86"/>
        <v/>
      </c>
      <c r="AJ415" s="80" t="str">
        <f t="shared" si="87"/>
        <v/>
      </c>
      <c r="AK415" s="80" t="str">
        <f t="shared" si="88"/>
        <v/>
      </c>
      <c r="AL415" s="79" t="str">
        <f t="shared" si="89"/>
        <v/>
      </c>
      <c r="AM415" s="78" t="str">
        <f t="shared" si="90"/>
        <v/>
      </c>
    </row>
    <row r="416" spans="2:39" ht="13.5" thickBot="1">
      <c r="B416" s="86">
        <v>44548</v>
      </c>
      <c r="C416" s="85">
        <f>'E+ PSUI Customer Load'!C416+'PSUI Customer Gen'!C416</f>
        <v>1174.096</v>
      </c>
      <c r="D416" s="85">
        <f>'E+ PSUI Customer Load'!D416+'PSUI Customer Gen'!D416</f>
        <v>1176.7839999999999</v>
      </c>
      <c r="E416" s="85">
        <f>'E+ PSUI Customer Load'!E416+'PSUI Customer Gen'!E416</f>
        <v>1164.4250000000002</v>
      </c>
      <c r="F416" s="85">
        <f>'E+ PSUI Customer Load'!F416+'PSUI Customer Gen'!F416</f>
        <v>1176.663</v>
      </c>
      <c r="G416" s="85">
        <f>'E+ PSUI Customer Load'!G416+'PSUI Customer Gen'!G416</f>
        <v>1186.605</v>
      </c>
      <c r="H416" s="85">
        <f>'E+ PSUI Customer Load'!H416+'PSUI Customer Gen'!H416</f>
        <v>1193.6579999999999</v>
      </c>
      <c r="I416" s="85">
        <f>'E+ PSUI Customer Load'!I416+'PSUI Customer Gen'!I416</f>
        <v>1224.9749999999999</v>
      </c>
      <c r="J416" s="85">
        <f>'E+ PSUI Customer Load'!J416+'PSUI Customer Gen'!J416</f>
        <v>1290.021</v>
      </c>
      <c r="K416" s="85">
        <f>'E+ PSUI Customer Load'!K416+'PSUI Customer Gen'!K416</f>
        <v>1278.7049999999999</v>
      </c>
      <c r="L416" s="85">
        <f>'E+ PSUI Customer Load'!L416+'PSUI Customer Gen'!L416</f>
        <v>1285.2320000000002</v>
      </c>
      <c r="M416" s="85">
        <f>'E+ PSUI Customer Load'!M416+'PSUI Customer Gen'!M416</f>
        <v>1286.354</v>
      </c>
      <c r="N416" s="85">
        <f>'E+ PSUI Customer Load'!N416+'PSUI Customer Gen'!N416</f>
        <v>1279.42</v>
      </c>
      <c r="O416" s="85">
        <f>'E+ PSUI Customer Load'!O416+'PSUI Customer Gen'!O416</f>
        <v>1264.577</v>
      </c>
      <c r="P416" s="85">
        <f>'E+ PSUI Customer Load'!P416+'PSUI Customer Gen'!P416</f>
        <v>1263.4929999999999</v>
      </c>
      <c r="Q416" s="85">
        <f>'E+ PSUI Customer Load'!Q416+'PSUI Customer Gen'!Q416</f>
        <v>1269.1189999999999</v>
      </c>
      <c r="R416" s="85">
        <f>'E+ PSUI Customer Load'!R416+'PSUI Customer Gen'!R416</f>
        <v>1262.952</v>
      </c>
      <c r="S416" s="85">
        <f>'E+ PSUI Customer Load'!S416+'PSUI Customer Gen'!S416</f>
        <v>1267.9829999999999</v>
      </c>
      <c r="T416" s="85">
        <f>'E+ PSUI Customer Load'!T416+'PSUI Customer Gen'!T416</f>
        <v>1246.8679999999999</v>
      </c>
      <c r="U416" s="85">
        <f>'E+ PSUI Customer Load'!U416+'PSUI Customer Gen'!U416</f>
        <v>1258.309</v>
      </c>
      <c r="V416" s="85">
        <f>'E+ PSUI Customer Load'!V416+'PSUI Customer Gen'!V416</f>
        <v>1246.027</v>
      </c>
      <c r="W416" s="85">
        <f>'E+ PSUI Customer Load'!W416+'PSUI Customer Gen'!W416</f>
        <v>1228.5830000000001</v>
      </c>
      <c r="X416" s="85">
        <f>'E+ PSUI Customer Load'!X416+'PSUI Customer Gen'!X416</f>
        <v>1219.0350000000001</v>
      </c>
      <c r="Y416" s="85">
        <f>'E+ PSUI Customer Load'!Y416+'PSUI Customer Gen'!Y416</f>
        <v>1214.972</v>
      </c>
      <c r="Z416" s="85">
        <f>'E+ PSUI Customer Load'!Z416+'PSUI Customer Gen'!Z416</f>
        <v>1191.107</v>
      </c>
      <c r="AA416" s="93">
        <f t="shared" si="78"/>
        <v>1290.021</v>
      </c>
      <c r="AB416" s="84">
        <f t="shared" si="79"/>
        <v>2021</v>
      </c>
      <c r="AC416" s="83">
        <f t="shared" si="80"/>
        <v>12</v>
      </c>
      <c r="AD416" s="83" t="str">
        <f t="shared" si="81"/>
        <v/>
      </c>
      <c r="AE416" s="83" t="str">
        <f t="shared" si="82"/>
        <v/>
      </c>
      <c r="AF416" s="81">
        <f t="shared" si="83"/>
        <v>1290.021</v>
      </c>
      <c r="AG416" s="82" t="str">
        <f t="shared" si="84"/>
        <v>8:00</v>
      </c>
      <c r="AH416" s="81">
        <f t="shared" si="85"/>
        <v>30939.983999999997</v>
      </c>
      <c r="AI416" s="80" t="str">
        <f t="shared" si="86"/>
        <v/>
      </c>
      <c r="AJ416" s="80" t="str">
        <f t="shared" si="87"/>
        <v/>
      </c>
      <c r="AK416" s="80" t="str">
        <f t="shared" si="88"/>
        <v/>
      </c>
      <c r="AL416" s="79" t="str">
        <f t="shared" si="89"/>
        <v/>
      </c>
      <c r="AM416" s="78" t="str">
        <f t="shared" si="90"/>
        <v/>
      </c>
    </row>
    <row r="417" spans="2:39" ht="13.5" thickBot="1">
      <c r="B417" s="86">
        <v>44549</v>
      </c>
      <c r="C417" s="85">
        <f>'E+ PSUI Customer Load'!C417+'PSUI Customer Gen'!C417</f>
        <v>1198.3499999999999</v>
      </c>
      <c r="D417" s="85">
        <f>'E+ PSUI Customer Load'!D417+'PSUI Customer Gen'!D417</f>
        <v>1186.3009999999999</v>
      </c>
      <c r="E417" s="85">
        <f>'E+ PSUI Customer Load'!E417+'PSUI Customer Gen'!E417</f>
        <v>1203.153</v>
      </c>
      <c r="F417" s="85">
        <f>'E+ PSUI Customer Load'!F417+'PSUI Customer Gen'!F417</f>
        <v>1216.144</v>
      </c>
      <c r="G417" s="85">
        <f>'E+ PSUI Customer Load'!G417+'PSUI Customer Gen'!G417</f>
        <v>1221.0910000000001</v>
      </c>
      <c r="H417" s="85">
        <f>'E+ PSUI Customer Load'!H417+'PSUI Customer Gen'!H417</f>
        <v>1235.6199999999999</v>
      </c>
      <c r="I417" s="85">
        <f>'E+ PSUI Customer Load'!I417+'PSUI Customer Gen'!I417</f>
        <v>1267.1410000000001</v>
      </c>
      <c r="J417" s="85">
        <f>'E+ PSUI Customer Load'!J417+'PSUI Customer Gen'!J417</f>
        <v>1312.7270000000001</v>
      </c>
      <c r="K417" s="85">
        <f>'E+ PSUI Customer Load'!K417+'PSUI Customer Gen'!K417</f>
        <v>1291.579</v>
      </c>
      <c r="L417" s="85">
        <f>'E+ PSUI Customer Load'!L417+'PSUI Customer Gen'!L417</f>
        <v>1269.222</v>
      </c>
      <c r="M417" s="85">
        <f>'E+ PSUI Customer Load'!M417+'PSUI Customer Gen'!M417</f>
        <v>1275.9169999999999</v>
      </c>
      <c r="N417" s="85">
        <f>'E+ PSUI Customer Load'!N417+'PSUI Customer Gen'!N417</f>
        <v>1274.2920000000001</v>
      </c>
      <c r="O417" s="85">
        <f>'E+ PSUI Customer Load'!O417+'PSUI Customer Gen'!O417</f>
        <v>1230.0359999999998</v>
      </c>
      <c r="P417" s="85">
        <f>'E+ PSUI Customer Load'!P417+'PSUI Customer Gen'!P417</f>
        <v>1226.626</v>
      </c>
      <c r="Q417" s="85">
        <f>'E+ PSUI Customer Load'!Q417+'PSUI Customer Gen'!Q417</f>
        <v>1236.7079999999999</v>
      </c>
      <c r="R417" s="85">
        <f>'E+ PSUI Customer Load'!R417+'PSUI Customer Gen'!R417</f>
        <v>1215.3000000000002</v>
      </c>
      <c r="S417" s="85">
        <f>'E+ PSUI Customer Load'!S417+'PSUI Customer Gen'!S417</f>
        <v>1230.4000000000001</v>
      </c>
      <c r="T417" s="85">
        <f>'E+ PSUI Customer Load'!T417+'PSUI Customer Gen'!T417</f>
        <v>1251.7919999999999</v>
      </c>
      <c r="U417" s="85">
        <f>'E+ PSUI Customer Load'!U417+'PSUI Customer Gen'!U417</f>
        <v>1274.5929999999998</v>
      </c>
      <c r="V417" s="85">
        <f>'E+ PSUI Customer Load'!V417+'PSUI Customer Gen'!V417</f>
        <v>1285.144</v>
      </c>
      <c r="W417" s="85">
        <f>'E+ PSUI Customer Load'!W417+'PSUI Customer Gen'!W417</f>
        <v>1275.18</v>
      </c>
      <c r="X417" s="85">
        <f>'E+ PSUI Customer Load'!X417+'PSUI Customer Gen'!X417</f>
        <v>1258.047</v>
      </c>
      <c r="Y417" s="85">
        <f>'E+ PSUI Customer Load'!Y417+'PSUI Customer Gen'!Y417</f>
        <v>1237.548</v>
      </c>
      <c r="Z417" s="85">
        <f>'E+ PSUI Customer Load'!Z417+'PSUI Customer Gen'!Z417</f>
        <v>1244.356</v>
      </c>
      <c r="AA417" s="93">
        <f t="shared" si="78"/>
        <v>1312.7270000000001</v>
      </c>
      <c r="AB417" s="84">
        <f t="shared" si="79"/>
        <v>2021</v>
      </c>
      <c r="AC417" s="83">
        <f t="shared" si="80"/>
        <v>12</v>
      </c>
      <c r="AD417" s="83" t="str">
        <f t="shared" si="81"/>
        <v/>
      </c>
      <c r="AE417" s="83" t="str">
        <f t="shared" si="82"/>
        <v/>
      </c>
      <c r="AF417" s="81">
        <f t="shared" si="83"/>
        <v>1312.7270000000001</v>
      </c>
      <c r="AG417" s="82" t="str">
        <f t="shared" si="84"/>
        <v>8:00</v>
      </c>
      <c r="AH417" s="81">
        <f t="shared" si="85"/>
        <v>31229.993999999999</v>
      </c>
      <c r="AI417" s="80" t="str">
        <f t="shared" si="86"/>
        <v/>
      </c>
      <c r="AJ417" s="80" t="str">
        <f t="shared" si="87"/>
        <v/>
      </c>
      <c r="AK417" s="80" t="str">
        <f t="shared" si="88"/>
        <v/>
      </c>
      <c r="AL417" s="79" t="str">
        <f t="shared" si="89"/>
        <v/>
      </c>
      <c r="AM417" s="78" t="str">
        <f t="shared" si="90"/>
        <v/>
      </c>
    </row>
    <row r="418" spans="2:39" ht="13.5" thickBot="1">
      <c r="B418" s="86">
        <v>44550</v>
      </c>
      <c r="C418" s="85">
        <f>'E+ PSUI Customer Load'!C418+'PSUI Customer Gen'!C418</f>
        <v>1242.471</v>
      </c>
      <c r="D418" s="85">
        <f>'E+ PSUI Customer Load'!D418+'PSUI Customer Gen'!D418</f>
        <v>1233.2779999999998</v>
      </c>
      <c r="E418" s="85">
        <f>'E+ PSUI Customer Load'!E418+'PSUI Customer Gen'!E418</f>
        <v>1230.8400000000001</v>
      </c>
      <c r="F418" s="85">
        <f>'E+ PSUI Customer Load'!F418+'PSUI Customer Gen'!F418</f>
        <v>1231.3489999999999</v>
      </c>
      <c r="G418" s="85">
        <f>'E+ PSUI Customer Load'!G418+'PSUI Customer Gen'!G418</f>
        <v>1247.9869999999999</v>
      </c>
      <c r="H418" s="85">
        <f>'E+ PSUI Customer Load'!H418+'PSUI Customer Gen'!H418</f>
        <v>1240.6659999999999</v>
      </c>
      <c r="I418" s="85">
        <f>'E+ PSUI Customer Load'!I418+'PSUI Customer Gen'!I418</f>
        <v>1274.6860000000001</v>
      </c>
      <c r="J418" s="85">
        <f>'E+ PSUI Customer Load'!J418+'PSUI Customer Gen'!J418</f>
        <v>1379.3420000000001</v>
      </c>
      <c r="K418" s="85">
        <f>'E+ PSUI Customer Load'!K418+'PSUI Customer Gen'!K418</f>
        <v>1397.6689999999999</v>
      </c>
      <c r="L418" s="85">
        <f>'E+ PSUI Customer Load'!L418+'PSUI Customer Gen'!L418</f>
        <v>1420.491</v>
      </c>
      <c r="M418" s="85">
        <f>'E+ PSUI Customer Load'!M418+'PSUI Customer Gen'!M418</f>
        <v>1424.296</v>
      </c>
      <c r="N418" s="85">
        <f>'E+ PSUI Customer Load'!N418+'PSUI Customer Gen'!N418</f>
        <v>1425.8719999999998</v>
      </c>
      <c r="O418" s="85">
        <f>'E+ PSUI Customer Load'!O418+'PSUI Customer Gen'!O418</f>
        <v>1387.98</v>
      </c>
      <c r="P418" s="85">
        <f>'E+ PSUI Customer Load'!P418+'PSUI Customer Gen'!P418</f>
        <v>1352.0119999999999</v>
      </c>
      <c r="Q418" s="85">
        <f>'E+ PSUI Customer Load'!Q418+'PSUI Customer Gen'!Q418</f>
        <v>1366.011</v>
      </c>
      <c r="R418" s="85">
        <f>'E+ PSUI Customer Load'!R418+'PSUI Customer Gen'!R418</f>
        <v>1340.5909999999999</v>
      </c>
      <c r="S418" s="85">
        <f>'E+ PSUI Customer Load'!S418+'PSUI Customer Gen'!S418</f>
        <v>1323.789</v>
      </c>
      <c r="T418" s="85">
        <f>'E+ PSUI Customer Load'!T418+'PSUI Customer Gen'!T418</f>
        <v>1307.164</v>
      </c>
      <c r="U418" s="85">
        <f>'E+ PSUI Customer Load'!U418+'PSUI Customer Gen'!U418</f>
        <v>1293.6139999999998</v>
      </c>
      <c r="V418" s="85">
        <f>'E+ PSUI Customer Load'!V418+'PSUI Customer Gen'!V418</f>
        <v>1270.5140000000001</v>
      </c>
      <c r="W418" s="85">
        <f>'E+ PSUI Customer Load'!W418+'PSUI Customer Gen'!W418</f>
        <v>1227.904</v>
      </c>
      <c r="X418" s="85">
        <f>'E+ PSUI Customer Load'!X418+'PSUI Customer Gen'!X418</f>
        <v>1229.6170000000002</v>
      </c>
      <c r="Y418" s="85">
        <f>'E+ PSUI Customer Load'!Y418+'PSUI Customer Gen'!Y418</f>
        <v>1210.6670000000001</v>
      </c>
      <c r="Z418" s="85">
        <f>'E+ PSUI Customer Load'!Z418+'PSUI Customer Gen'!Z418</f>
        <v>1186.288</v>
      </c>
      <c r="AA418" s="93">
        <f t="shared" si="78"/>
        <v>1425.8719999999998</v>
      </c>
      <c r="AB418" s="84">
        <f t="shared" si="79"/>
        <v>2021</v>
      </c>
      <c r="AC418" s="83">
        <f t="shared" si="80"/>
        <v>12</v>
      </c>
      <c r="AD418" s="83" t="str">
        <f t="shared" si="81"/>
        <v/>
      </c>
      <c r="AE418" s="83" t="str">
        <f t="shared" si="82"/>
        <v/>
      </c>
      <c r="AF418" s="81">
        <f t="shared" si="83"/>
        <v>1425.8719999999998</v>
      </c>
      <c r="AG418" s="82" t="str">
        <f t="shared" si="84"/>
        <v>12:00</v>
      </c>
      <c r="AH418" s="81">
        <f t="shared" si="85"/>
        <v>32670.969999999998</v>
      </c>
      <c r="AI418" s="80" t="str">
        <f t="shared" si="86"/>
        <v/>
      </c>
      <c r="AJ418" s="80" t="str">
        <f t="shared" si="87"/>
        <v/>
      </c>
      <c r="AK418" s="80" t="str">
        <f t="shared" si="88"/>
        <v/>
      </c>
      <c r="AL418" s="79" t="str">
        <f t="shared" si="89"/>
        <v/>
      </c>
      <c r="AM418" s="78" t="str">
        <f t="shared" si="90"/>
        <v/>
      </c>
    </row>
    <row r="419" spans="2:39" ht="13.5" thickBot="1">
      <c r="B419" s="86">
        <v>44551</v>
      </c>
      <c r="C419" s="85">
        <f>'E+ PSUI Customer Load'!C419+'PSUI Customer Gen'!C419</f>
        <v>1187.8209999999999</v>
      </c>
      <c r="D419" s="85">
        <f>'E+ PSUI Customer Load'!D419+'PSUI Customer Gen'!D419</f>
        <v>1178.761</v>
      </c>
      <c r="E419" s="85">
        <f>'E+ PSUI Customer Load'!E419+'PSUI Customer Gen'!E419</f>
        <v>1198.981</v>
      </c>
      <c r="F419" s="85">
        <f>'E+ PSUI Customer Load'!F419+'PSUI Customer Gen'!F419</f>
        <v>1185.5809999999999</v>
      </c>
      <c r="G419" s="85">
        <f>'E+ PSUI Customer Load'!G419+'PSUI Customer Gen'!G419</f>
        <v>1225.0259999999998</v>
      </c>
      <c r="H419" s="85">
        <f>'E+ PSUI Customer Load'!H419+'PSUI Customer Gen'!H419</f>
        <v>1229.2059999999999</v>
      </c>
      <c r="I419" s="85">
        <f>'E+ PSUI Customer Load'!I419+'PSUI Customer Gen'!I419</f>
        <v>1276.1559999999999</v>
      </c>
      <c r="J419" s="85">
        <f>'E+ PSUI Customer Load'!J419+'PSUI Customer Gen'!J419</f>
        <v>1378.3610000000001</v>
      </c>
      <c r="K419" s="85">
        <f>'E+ PSUI Customer Load'!K419+'PSUI Customer Gen'!K419</f>
        <v>1395.4970000000001</v>
      </c>
      <c r="L419" s="85">
        <f>'E+ PSUI Customer Load'!L419+'PSUI Customer Gen'!L419</f>
        <v>1393.7350000000001</v>
      </c>
      <c r="M419" s="85">
        <f>'E+ PSUI Customer Load'!M419+'PSUI Customer Gen'!M419</f>
        <v>1399.4969999999998</v>
      </c>
      <c r="N419" s="85">
        <f>'E+ PSUI Customer Load'!N419+'PSUI Customer Gen'!N419</f>
        <v>1404.7450000000001</v>
      </c>
      <c r="O419" s="85">
        <f>'E+ PSUI Customer Load'!O419+'PSUI Customer Gen'!O419</f>
        <v>1372.4050000000002</v>
      </c>
      <c r="P419" s="85">
        <f>'E+ PSUI Customer Load'!P419+'PSUI Customer Gen'!P419</f>
        <v>1369.6369999999999</v>
      </c>
      <c r="Q419" s="85">
        <f>'E+ PSUI Customer Load'!Q419+'PSUI Customer Gen'!Q419</f>
        <v>1377.19</v>
      </c>
      <c r="R419" s="85">
        <f>'E+ PSUI Customer Load'!R419+'PSUI Customer Gen'!R419</f>
        <v>1348.952</v>
      </c>
      <c r="S419" s="85">
        <f>'E+ PSUI Customer Load'!S419+'PSUI Customer Gen'!S419</f>
        <v>1333.4349999999999</v>
      </c>
      <c r="T419" s="85">
        <f>'E+ PSUI Customer Load'!T419+'PSUI Customer Gen'!T419</f>
        <v>1304.491</v>
      </c>
      <c r="U419" s="85">
        <f>'E+ PSUI Customer Load'!U419+'PSUI Customer Gen'!U419</f>
        <v>1276.5540000000001</v>
      </c>
      <c r="V419" s="85">
        <f>'E+ PSUI Customer Load'!V419+'PSUI Customer Gen'!V419</f>
        <v>1275.607</v>
      </c>
      <c r="W419" s="85">
        <f>'E+ PSUI Customer Load'!W419+'PSUI Customer Gen'!W419</f>
        <v>1243.527</v>
      </c>
      <c r="X419" s="85">
        <f>'E+ PSUI Customer Load'!X419+'PSUI Customer Gen'!X419</f>
        <v>1235.654</v>
      </c>
      <c r="Y419" s="85">
        <f>'E+ PSUI Customer Load'!Y419+'PSUI Customer Gen'!Y419</f>
        <v>1211.3499999999999</v>
      </c>
      <c r="Z419" s="85">
        <f>'E+ PSUI Customer Load'!Z419+'PSUI Customer Gen'!Z419</f>
        <v>1195.4290000000001</v>
      </c>
      <c r="AA419" s="93">
        <f t="shared" si="78"/>
        <v>1404.7450000000001</v>
      </c>
      <c r="AB419" s="84">
        <f t="shared" si="79"/>
        <v>2021</v>
      </c>
      <c r="AC419" s="83">
        <f t="shared" si="80"/>
        <v>12</v>
      </c>
      <c r="AD419" s="83" t="str">
        <f t="shared" si="81"/>
        <v/>
      </c>
      <c r="AE419" s="83" t="str">
        <f t="shared" si="82"/>
        <v/>
      </c>
      <c r="AF419" s="81">
        <f t="shared" si="83"/>
        <v>1404.7450000000001</v>
      </c>
      <c r="AG419" s="82" t="str">
        <f t="shared" si="84"/>
        <v>12:00</v>
      </c>
      <c r="AH419" s="81">
        <f t="shared" si="85"/>
        <v>32402.342999999997</v>
      </c>
      <c r="AI419" s="80" t="str">
        <f t="shared" si="86"/>
        <v/>
      </c>
      <c r="AJ419" s="80" t="str">
        <f t="shared" si="87"/>
        <v/>
      </c>
      <c r="AK419" s="80" t="str">
        <f t="shared" si="88"/>
        <v/>
      </c>
      <c r="AL419" s="79" t="str">
        <f t="shared" si="89"/>
        <v/>
      </c>
      <c r="AM419" s="78" t="str">
        <f t="shared" si="90"/>
        <v/>
      </c>
    </row>
    <row r="420" spans="2:39" ht="13.5" thickBot="1">
      <c r="B420" s="86">
        <v>44552</v>
      </c>
      <c r="C420" s="85">
        <f>'E+ PSUI Customer Load'!C420+'PSUI Customer Gen'!C420</f>
        <v>1177.0529999999999</v>
      </c>
      <c r="D420" s="85">
        <f>'E+ PSUI Customer Load'!D420+'PSUI Customer Gen'!D420</f>
        <v>1175.6679999999999</v>
      </c>
      <c r="E420" s="85">
        <f>'E+ PSUI Customer Load'!E420+'PSUI Customer Gen'!E420</f>
        <v>1167.4670000000001</v>
      </c>
      <c r="F420" s="85">
        <f>'E+ PSUI Customer Load'!F420+'PSUI Customer Gen'!F420</f>
        <v>1171.4269999999999</v>
      </c>
      <c r="G420" s="85">
        <f>'E+ PSUI Customer Load'!G420+'PSUI Customer Gen'!G420</f>
        <v>1225.287</v>
      </c>
      <c r="H420" s="85">
        <f>'E+ PSUI Customer Load'!H420+'PSUI Customer Gen'!H420</f>
        <v>1252.4110000000001</v>
      </c>
      <c r="I420" s="85">
        <f>'E+ PSUI Customer Load'!I420+'PSUI Customer Gen'!I420</f>
        <v>1282.7059999999999</v>
      </c>
      <c r="J420" s="85">
        <f>'E+ PSUI Customer Load'!J420+'PSUI Customer Gen'!J420</f>
        <v>1408.2049999999999</v>
      </c>
      <c r="K420" s="85">
        <f>'E+ PSUI Customer Load'!K420+'PSUI Customer Gen'!K420</f>
        <v>1416.605</v>
      </c>
      <c r="L420" s="85">
        <f>'E+ PSUI Customer Load'!L420+'PSUI Customer Gen'!L420</f>
        <v>1427.9789999999998</v>
      </c>
      <c r="M420" s="85">
        <f>'E+ PSUI Customer Load'!M420+'PSUI Customer Gen'!M420</f>
        <v>1457.1329999999998</v>
      </c>
      <c r="N420" s="85">
        <f>'E+ PSUI Customer Load'!N420+'PSUI Customer Gen'!N420</f>
        <v>1442.5609999999999</v>
      </c>
      <c r="O420" s="85">
        <f>'E+ PSUI Customer Load'!O420+'PSUI Customer Gen'!O420</f>
        <v>1413.3970000000002</v>
      </c>
      <c r="P420" s="85">
        <f>'E+ PSUI Customer Load'!P420+'PSUI Customer Gen'!P420</f>
        <v>1420.7809999999999</v>
      </c>
      <c r="Q420" s="85">
        <f>'E+ PSUI Customer Load'!Q420+'PSUI Customer Gen'!Q420</f>
        <v>1406.0150000000001</v>
      </c>
      <c r="R420" s="85">
        <f>'E+ PSUI Customer Load'!R420+'PSUI Customer Gen'!R420</f>
        <v>1414.085</v>
      </c>
      <c r="S420" s="85">
        <f>'E+ PSUI Customer Load'!S420+'PSUI Customer Gen'!S420</f>
        <v>1375.8390000000002</v>
      </c>
      <c r="T420" s="85">
        <f>'E+ PSUI Customer Load'!T420+'PSUI Customer Gen'!T420</f>
        <v>1349.692</v>
      </c>
      <c r="U420" s="85">
        <f>'E+ PSUI Customer Load'!U420+'PSUI Customer Gen'!U420</f>
        <v>1309.2949999999998</v>
      </c>
      <c r="V420" s="85">
        <f>'E+ PSUI Customer Load'!V420+'PSUI Customer Gen'!V420</f>
        <v>1301.9660000000001</v>
      </c>
      <c r="W420" s="85">
        <f>'E+ PSUI Customer Load'!W420+'PSUI Customer Gen'!W420</f>
        <v>1290.087</v>
      </c>
      <c r="X420" s="85">
        <f>'E+ PSUI Customer Load'!X420+'PSUI Customer Gen'!X420</f>
        <v>1273.2920000000001</v>
      </c>
      <c r="Y420" s="85">
        <f>'E+ PSUI Customer Load'!Y420+'PSUI Customer Gen'!Y420</f>
        <v>1268.56</v>
      </c>
      <c r="Z420" s="85">
        <f>'E+ PSUI Customer Load'!Z420+'PSUI Customer Gen'!Z420</f>
        <v>1248.4880000000001</v>
      </c>
      <c r="AA420" s="93">
        <f t="shared" si="78"/>
        <v>1457.1329999999998</v>
      </c>
      <c r="AB420" s="84">
        <f t="shared" si="79"/>
        <v>2021</v>
      </c>
      <c r="AC420" s="83">
        <f t="shared" si="80"/>
        <v>12</v>
      </c>
      <c r="AD420" s="83" t="str">
        <f t="shared" si="81"/>
        <v/>
      </c>
      <c r="AE420" s="83" t="str">
        <f t="shared" si="82"/>
        <v/>
      </c>
      <c r="AF420" s="81">
        <f t="shared" si="83"/>
        <v>1457.1329999999998</v>
      </c>
      <c r="AG420" s="82" t="str">
        <f t="shared" si="84"/>
        <v>11:00</v>
      </c>
      <c r="AH420" s="81">
        <f t="shared" si="85"/>
        <v>33133.131999999998</v>
      </c>
      <c r="AI420" s="80" t="str">
        <f t="shared" si="86"/>
        <v/>
      </c>
      <c r="AJ420" s="80" t="str">
        <f t="shared" si="87"/>
        <v/>
      </c>
      <c r="AK420" s="80" t="str">
        <f t="shared" si="88"/>
        <v/>
      </c>
      <c r="AL420" s="79" t="str">
        <f t="shared" si="89"/>
        <v/>
      </c>
      <c r="AM420" s="78" t="str">
        <f t="shared" si="90"/>
        <v/>
      </c>
    </row>
    <row r="421" spans="2:39" ht="13.5" thickBot="1">
      <c r="B421" s="86">
        <v>44553</v>
      </c>
      <c r="C421" s="85">
        <f>'E+ PSUI Customer Load'!C421+'PSUI Customer Gen'!C421</f>
        <v>1251.2080000000001</v>
      </c>
      <c r="D421" s="85">
        <f>'E+ PSUI Customer Load'!D421+'PSUI Customer Gen'!D421</f>
        <v>1236.3330000000001</v>
      </c>
      <c r="E421" s="85">
        <f>'E+ PSUI Customer Load'!E421+'PSUI Customer Gen'!E421</f>
        <v>1247.8720000000001</v>
      </c>
      <c r="F421" s="85">
        <f>'E+ PSUI Customer Load'!F421+'PSUI Customer Gen'!F421</f>
        <v>1268.2860000000001</v>
      </c>
      <c r="G421" s="85">
        <f>'E+ PSUI Customer Load'!G421+'PSUI Customer Gen'!G421</f>
        <v>1281.681</v>
      </c>
      <c r="H421" s="85">
        <f>'E+ PSUI Customer Load'!H421+'PSUI Customer Gen'!H421</f>
        <v>1287.9609999999998</v>
      </c>
      <c r="I421" s="85">
        <f>'E+ PSUI Customer Load'!I421+'PSUI Customer Gen'!I421</f>
        <v>1342.105</v>
      </c>
      <c r="J421" s="85">
        <f>'E+ PSUI Customer Load'!J421+'PSUI Customer Gen'!J421</f>
        <v>1421.002</v>
      </c>
      <c r="K421" s="85">
        <f>'E+ PSUI Customer Load'!K421+'PSUI Customer Gen'!K421</f>
        <v>1418.346</v>
      </c>
      <c r="L421" s="85">
        <f>'E+ PSUI Customer Load'!L421+'PSUI Customer Gen'!L421</f>
        <v>1430.3319999999999</v>
      </c>
      <c r="M421" s="85">
        <f>'E+ PSUI Customer Load'!M421+'PSUI Customer Gen'!M421</f>
        <v>1438.0840000000001</v>
      </c>
      <c r="N421" s="85">
        <f>'E+ PSUI Customer Load'!N421+'PSUI Customer Gen'!N421</f>
        <v>1384.8820000000001</v>
      </c>
      <c r="O421" s="85">
        <f>'E+ PSUI Customer Load'!O421+'PSUI Customer Gen'!O421</f>
        <v>1454.933</v>
      </c>
      <c r="P421" s="85">
        <f>'E+ PSUI Customer Load'!P421+'PSUI Customer Gen'!P421</f>
        <v>1398.923</v>
      </c>
      <c r="Q421" s="85">
        <f>'E+ PSUI Customer Load'!Q421+'PSUI Customer Gen'!Q421</f>
        <v>1395.453</v>
      </c>
      <c r="R421" s="85">
        <f>'E+ PSUI Customer Load'!R421+'PSUI Customer Gen'!R421</f>
        <v>1388.837</v>
      </c>
      <c r="S421" s="85">
        <f>'E+ PSUI Customer Load'!S421+'PSUI Customer Gen'!S421</f>
        <v>1350.9479999999999</v>
      </c>
      <c r="T421" s="85">
        <f>'E+ PSUI Customer Load'!T421+'PSUI Customer Gen'!T421</f>
        <v>1314.202</v>
      </c>
      <c r="U421" s="85">
        <f>'E+ PSUI Customer Load'!U421+'PSUI Customer Gen'!U421</f>
        <v>1310.2759999999998</v>
      </c>
      <c r="V421" s="85">
        <f>'E+ PSUI Customer Load'!V421+'PSUI Customer Gen'!V421</f>
        <v>1277.0720000000001</v>
      </c>
      <c r="W421" s="85">
        <f>'E+ PSUI Customer Load'!W421+'PSUI Customer Gen'!W421</f>
        <v>1269.597</v>
      </c>
      <c r="X421" s="85">
        <f>'E+ PSUI Customer Load'!X421+'PSUI Customer Gen'!X421</f>
        <v>1255.973</v>
      </c>
      <c r="Y421" s="85">
        <f>'E+ PSUI Customer Load'!Y421+'PSUI Customer Gen'!Y421</f>
        <v>1240.8779999999999</v>
      </c>
      <c r="Z421" s="85">
        <f>'E+ PSUI Customer Load'!Z421+'PSUI Customer Gen'!Z421</f>
        <v>1207.4639999999999</v>
      </c>
      <c r="AA421" s="93">
        <f t="shared" si="78"/>
        <v>1454.933</v>
      </c>
      <c r="AB421" s="84">
        <f t="shared" si="79"/>
        <v>2021</v>
      </c>
      <c r="AC421" s="83">
        <f t="shared" si="80"/>
        <v>12</v>
      </c>
      <c r="AD421" s="83" t="str">
        <f t="shared" si="81"/>
        <v/>
      </c>
      <c r="AE421" s="83" t="str">
        <f t="shared" si="82"/>
        <v/>
      </c>
      <c r="AF421" s="81">
        <f t="shared" si="83"/>
        <v>1454.933</v>
      </c>
      <c r="AG421" s="82" t="str">
        <f t="shared" si="84"/>
        <v>13:00</v>
      </c>
      <c r="AH421" s="81">
        <f t="shared" si="85"/>
        <v>33327.581000000006</v>
      </c>
      <c r="AI421" s="80" t="str">
        <f t="shared" si="86"/>
        <v/>
      </c>
      <c r="AJ421" s="80" t="str">
        <f t="shared" si="87"/>
        <v/>
      </c>
      <c r="AK421" s="80" t="str">
        <f t="shared" si="88"/>
        <v/>
      </c>
      <c r="AL421" s="79" t="str">
        <f t="shared" si="89"/>
        <v/>
      </c>
      <c r="AM421" s="78" t="str">
        <f t="shared" si="90"/>
        <v/>
      </c>
    </row>
    <row r="422" spans="2:39" ht="13.5" thickBot="1">
      <c r="B422" s="86">
        <v>44554</v>
      </c>
      <c r="C422" s="85">
        <f>'E+ PSUI Customer Load'!C422+'PSUI Customer Gen'!C422</f>
        <v>1200.941</v>
      </c>
      <c r="D422" s="85">
        <f>'E+ PSUI Customer Load'!D422+'PSUI Customer Gen'!D422</f>
        <v>1197.0629999999999</v>
      </c>
      <c r="E422" s="85">
        <f>'E+ PSUI Customer Load'!E422+'PSUI Customer Gen'!E422</f>
        <v>1193.328</v>
      </c>
      <c r="F422" s="85">
        <f>'E+ PSUI Customer Load'!F422+'PSUI Customer Gen'!F422</f>
        <v>1196.095</v>
      </c>
      <c r="G422" s="85">
        <f>'E+ PSUI Customer Load'!G422+'PSUI Customer Gen'!G422</f>
        <v>1206.779</v>
      </c>
      <c r="H422" s="85">
        <f>'E+ PSUI Customer Load'!H422+'PSUI Customer Gen'!H422</f>
        <v>1242.3509999999999</v>
      </c>
      <c r="I422" s="85">
        <f>'E+ PSUI Customer Load'!I422+'PSUI Customer Gen'!I422</f>
        <v>1262.229</v>
      </c>
      <c r="J422" s="85">
        <f>'E+ PSUI Customer Load'!J422+'PSUI Customer Gen'!J422</f>
        <v>1358.9350000000002</v>
      </c>
      <c r="K422" s="85">
        <f>'E+ PSUI Customer Load'!K422+'PSUI Customer Gen'!K422</f>
        <v>1333.3429999999998</v>
      </c>
      <c r="L422" s="85">
        <f>'E+ PSUI Customer Load'!L422+'PSUI Customer Gen'!L422</f>
        <v>1340.8130000000001</v>
      </c>
      <c r="M422" s="85">
        <f>'E+ PSUI Customer Load'!M422+'PSUI Customer Gen'!M422</f>
        <v>1340.9880000000001</v>
      </c>
      <c r="N422" s="85">
        <f>'E+ PSUI Customer Load'!N422+'PSUI Customer Gen'!N422</f>
        <v>1337.6890000000001</v>
      </c>
      <c r="O422" s="85">
        <f>'E+ PSUI Customer Load'!O422+'PSUI Customer Gen'!O422</f>
        <v>1310.2839999999999</v>
      </c>
      <c r="P422" s="85">
        <f>'E+ PSUI Customer Load'!P422+'PSUI Customer Gen'!P422</f>
        <v>1296.4259999999999</v>
      </c>
      <c r="Q422" s="85">
        <f>'E+ PSUI Customer Load'!Q422+'PSUI Customer Gen'!Q422</f>
        <v>1267.3100000000002</v>
      </c>
      <c r="R422" s="85">
        <f>'E+ PSUI Customer Load'!R422+'PSUI Customer Gen'!R422</f>
        <v>1268.4929999999999</v>
      </c>
      <c r="S422" s="85">
        <f>'E+ PSUI Customer Load'!S422+'PSUI Customer Gen'!S422</f>
        <v>1273.6570000000002</v>
      </c>
      <c r="T422" s="85">
        <f>'E+ PSUI Customer Load'!T422+'PSUI Customer Gen'!T422</f>
        <v>1249.7360000000001</v>
      </c>
      <c r="U422" s="85">
        <f>'E+ PSUI Customer Load'!U422+'PSUI Customer Gen'!U422</f>
        <v>1238.1080000000002</v>
      </c>
      <c r="V422" s="85">
        <f>'E+ PSUI Customer Load'!V422+'PSUI Customer Gen'!V422</f>
        <v>1207.6769999999999</v>
      </c>
      <c r="W422" s="85">
        <f>'E+ PSUI Customer Load'!W422+'PSUI Customer Gen'!W422</f>
        <v>1195.57</v>
      </c>
      <c r="X422" s="85">
        <f>'E+ PSUI Customer Load'!X422+'PSUI Customer Gen'!X422</f>
        <v>1192.33</v>
      </c>
      <c r="Y422" s="85">
        <f>'E+ PSUI Customer Load'!Y422+'PSUI Customer Gen'!Y422</f>
        <v>1176.8779999999999</v>
      </c>
      <c r="Z422" s="85">
        <f>'E+ PSUI Customer Load'!Z422+'PSUI Customer Gen'!Z422</f>
        <v>1175.7380000000001</v>
      </c>
      <c r="AA422" s="93">
        <f t="shared" si="78"/>
        <v>1358.9350000000002</v>
      </c>
      <c r="AB422" s="84">
        <f t="shared" si="79"/>
        <v>2021</v>
      </c>
      <c r="AC422" s="83">
        <f t="shared" si="80"/>
        <v>12</v>
      </c>
      <c r="AD422" s="83" t="str">
        <f t="shared" si="81"/>
        <v/>
      </c>
      <c r="AE422" s="83" t="str">
        <f t="shared" si="82"/>
        <v/>
      </c>
      <c r="AF422" s="81">
        <f t="shared" si="83"/>
        <v>1358.9350000000002</v>
      </c>
      <c r="AG422" s="82" t="str">
        <f t="shared" si="84"/>
        <v>8:00</v>
      </c>
      <c r="AH422" s="81">
        <f t="shared" si="85"/>
        <v>31421.696</v>
      </c>
      <c r="AI422" s="80" t="str">
        <f t="shared" si="86"/>
        <v/>
      </c>
      <c r="AJ422" s="80" t="str">
        <f t="shared" si="87"/>
        <v/>
      </c>
      <c r="AK422" s="80" t="str">
        <f t="shared" si="88"/>
        <v/>
      </c>
      <c r="AL422" s="79" t="str">
        <f t="shared" si="89"/>
        <v/>
      </c>
      <c r="AM422" s="78" t="str">
        <f t="shared" si="90"/>
        <v/>
      </c>
    </row>
    <row r="423" spans="2:39" ht="13.5" thickBot="1">
      <c r="B423" s="86">
        <v>44555</v>
      </c>
      <c r="C423" s="85">
        <f>'E+ PSUI Customer Load'!C423+'PSUI Customer Gen'!C423</f>
        <v>1153.0639999999999</v>
      </c>
      <c r="D423" s="85">
        <f>'E+ PSUI Customer Load'!D423+'PSUI Customer Gen'!D423</f>
        <v>1155.1079999999999</v>
      </c>
      <c r="E423" s="85">
        <f>'E+ PSUI Customer Load'!E423+'PSUI Customer Gen'!E423</f>
        <v>1143.4589999999998</v>
      </c>
      <c r="F423" s="85">
        <f>'E+ PSUI Customer Load'!F423+'PSUI Customer Gen'!F423</f>
        <v>1133.94</v>
      </c>
      <c r="G423" s="85">
        <f>'E+ PSUI Customer Load'!G423+'PSUI Customer Gen'!G423</f>
        <v>1136.8309999999999</v>
      </c>
      <c r="H423" s="85">
        <f>'E+ PSUI Customer Load'!H423+'PSUI Customer Gen'!H423</f>
        <v>1116.4460000000001</v>
      </c>
      <c r="I423" s="85">
        <f>'E+ PSUI Customer Load'!I423+'PSUI Customer Gen'!I423</f>
        <v>1145.6130000000001</v>
      </c>
      <c r="J423" s="85">
        <f>'E+ PSUI Customer Load'!J423+'PSUI Customer Gen'!J423</f>
        <v>1208.116</v>
      </c>
      <c r="K423" s="85">
        <f>'E+ PSUI Customer Load'!K423+'PSUI Customer Gen'!K423</f>
        <v>1169.3720000000001</v>
      </c>
      <c r="L423" s="85">
        <f>'E+ PSUI Customer Load'!L423+'PSUI Customer Gen'!L423</f>
        <v>1179.981</v>
      </c>
      <c r="M423" s="85">
        <f>'E+ PSUI Customer Load'!M423+'PSUI Customer Gen'!M423</f>
        <v>1186.4360000000001</v>
      </c>
      <c r="N423" s="85">
        <f>'E+ PSUI Customer Load'!N423+'PSUI Customer Gen'!N423</f>
        <v>1175.2909999999999</v>
      </c>
      <c r="O423" s="85">
        <f>'E+ PSUI Customer Load'!O423+'PSUI Customer Gen'!O423</f>
        <v>1156.7460000000001</v>
      </c>
      <c r="P423" s="85">
        <f>'E+ PSUI Customer Load'!P423+'PSUI Customer Gen'!P423</f>
        <v>1158.4169999999999</v>
      </c>
      <c r="Q423" s="85">
        <f>'E+ PSUI Customer Load'!Q423+'PSUI Customer Gen'!Q423</f>
        <v>1164.3600000000001</v>
      </c>
      <c r="R423" s="85">
        <f>'E+ PSUI Customer Load'!R423+'PSUI Customer Gen'!R423</f>
        <v>1186.5920000000001</v>
      </c>
      <c r="S423" s="85">
        <f>'E+ PSUI Customer Load'!S423+'PSUI Customer Gen'!S423</f>
        <v>1181.2720000000002</v>
      </c>
      <c r="T423" s="85">
        <f>'E+ PSUI Customer Load'!T423+'PSUI Customer Gen'!T423</f>
        <v>1171.23</v>
      </c>
      <c r="U423" s="85">
        <f>'E+ PSUI Customer Load'!U423+'PSUI Customer Gen'!U423</f>
        <v>1175.57</v>
      </c>
      <c r="V423" s="85">
        <f>'E+ PSUI Customer Load'!V423+'PSUI Customer Gen'!V423</f>
        <v>1173.7810000000002</v>
      </c>
      <c r="W423" s="85">
        <f>'E+ PSUI Customer Load'!W423+'PSUI Customer Gen'!W423</f>
        <v>1137.7240000000002</v>
      </c>
      <c r="X423" s="85">
        <f>'E+ PSUI Customer Load'!X423+'PSUI Customer Gen'!X423</f>
        <v>1145.1420000000001</v>
      </c>
      <c r="Y423" s="85">
        <f>'E+ PSUI Customer Load'!Y423+'PSUI Customer Gen'!Y423</f>
        <v>1131.5940000000001</v>
      </c>
      <c r="Z423" s="85">
        <f>'E+ PSUI Customer Load'!Z423+'PSUI Customer Gen'!Z423</f>
        <v>1137.3120000000001</v>
      </c>
      <c r="AA423" s="93">
        <f t="shared" si="78"/>
        <v>1208.116</v>
      </c>
      <c r="AB423" s="84">
        <f t="shared" si="79"/>
        <v>2021</v>
      </c>
      <c r="AC423" s="83">
        <f t="shared" si="80"/>
        <v>12</v>
      </c>
      <c r="AD423" s="83" t="str">
        <f t="shared" si="81"/>
        <v/>
      </c>
      <c r="AE423" s="83" t="str">
        <f t="shared" si="82"/>
        <v/>
      </c>
      <c r="AF423" s="81">
        <f t="shared" si="83"/>
        <v>1208.116</v>
      </c>
      <c r="AG423" s="82" t="str">
        <f t="shared" si="84"/>
        <v>8:00</v>
      </c>
      <c r="AH423" s="81">
        <f t="shared" si="85"/>
        <v>29031.512999999999</v>
      </c>
      <c r="AI423" s="80" t="str">
        <f t="shared" si="86"/>
        <v/>
      </c>
      <c r="AJ423" s="80" t="str">
        <f t="shared" si="87"/>
        <v/>
      </c>
      <c r="AK423" s="80" t="str">
        <f t="shared" si="88"/>
        <v/>
      </c>
      <c r="AL423" s="79" t="str">
        <f t="shared" si="89"/>
        <v/>
      </c>
      <c r="AM423" s="78" t="str">
        <f t="shared" si="90"/>
        <v/>
      </c>
    </row>
    <row r="424" spans="2:39" ht="13.5" thickBot="1">
      <c r="B424" s="86">
        <v>44556</v>
      </c>
      <c r="C424" s="85">
        <f>'E+ PSUI Customer Load'!C424+'PSUI Customer Gen'!C424</f>
        <v>1141.886</v>
      </c>
      <c r="D424" s="85">
        <f>'E+ PSUI Customer Load'!D424+'PSUI Customer Gen'!D424</f>
        <v>1145.47</v>
      </c>
      <c r="E424" s="85">
        <f>'E+ PSUI Customer Load'!E424+'PSUI Customer Gen'!E424</f>
        <v>1143.7070000000001</v>
      </c>
      <c r="F424" s="85">
        <f>'E+ PSUI Customer Load'!F424+'PSUI Customer Gen'!F424</f>
        <v>1140.079</v>
      </c>
      <c r="G424" s="85">
        <f>'E+ PSUI Customer Load'!G424+'PSUI Customer Gen'!G424</f>
        <v>1157.5739999999998</v>
      </c>
      <c r="H424" s="85">
        <f>'E+ PSUI Customer Load'!H424+'PSUI Customer Gen'!H424</f>
        <v>1140.2079999999999</v>
      </c>
      <c r="I424" s="85">
        <f>'E+ PSUI Customer Load'!I424+'PSUI Customer Gen'!I424</f>
        <v>1166.2840000000001</v>
      </c>
      <c r="J424" s="85">
        <f>'E+ PSUI Customer Load'!J424+'PSUI Customer Gen'!J424</f>
        <v>1217.0989999999999</v>
      </c>
      <c r="K424" s="85">
        <f>'E+ PSUI Customer Load'!K424+'PSUI Customer Gen'!K424</f>
        <v>1184.297</v>
      </c>
      <c r="L424" s="85">
        <f>'E+ PSUI Customer Load'!L424+'PSUI Customer Gen'!L424</f>
        <v>1194.45</v>
      </c>
      <c r="M424" s="85">
        <f>'E+ PSUI Customer Load'!M424+'PSUI Customer Gen'!M424</f>
        <v>1201.691</v>
      </c>
      <c r="N424" s="85">
        <f>'E+ PSUI Customer Load'!N424+'PSUI Customer Gen'!N424</f>
        <v>1210.2909999999999</v>
      </c>
      <c r="O424" s="85">
        <f>'E+ PSUI Customer Load'!O424+'PSUI Customer Gen'!O424</f>
        <v>1170.6220000000001</v>
      </c>
      <c r="P424" s="85">
        <f>'E+ PSUI Customer Load'!P424+'PSUI Customer Gen'!P424</f>
        <v>1181.982</v>
      </c>
      <c r="Q424" s="85">
        <f>'E+ PSUI Customer Load'!Q424+'PSUI Customer Gen'!Q424</f>
        <v>1179.5530000000001</v>
      </c>
      <c r="R424" s="85">
        <f>'E+ PSUI Customer Load'!R424+'PSUI Customer Gen'!R424</f>
        <v>1194.3900000000001</v>
      </c>
      <c r="S424" s="85">
        <f>'E+ PSUI Customer Load'!S424+'PSUI Customer Gen'!S424</f>
        <v>1187.1659999999999</v>
      </c>
      <c r="T424" s="85">
        <f>'E+ PSUI Customer Load'!T424+'PSUI Customer Gen'!T424</f>
        <v>1188.0110000000002</v>
      </c>
      <c r="U424" s="85">
        <f>'E+ PSUI Customer Load'!U424+'PSUI Customer Gen'!U424</f>
        <v>1178.462</v>
      </c>
      <c r="V424" s="85">
        <f>'E+ PSUI Customer Load'!V424+'PSUI Customer Gen'!V424</f>
        <v>1187.8489999999999</v>
      </c>
      <c r="W424" s="85">
        <f>'E+ PSUI Customer Load'!W424+'PSUI Customer Gen'!W424</f>
        <v>1173.2170000000001</v>
      </c>
      <c r="X424" s="85">
        <f>'E+ PSUI Customer Load'!X424+'PSUI Customer Gen'!X424</f>
        <v>1190.9459999999999</v>
      </c>
      <c r="Y424" s="85">
        <f>'E+ PSUI Customer Load'!Y424+'PSUI Customer Gen'!Y424</f>
        <v>1188.6139999999998</v>
      </c>
      <c r="Z424" s="85">
        <f>'E+ PSUI Customer Load'!Z424+'PSUI Customer Gen'!Z424</f>
        <v>1189.6089999999999</v>
      </c>
      <c r="AA424" s="93">
        <f t="shared" si="78"/>
        <v>1217.0989999999999</v>
      </c>
      <c r="AB424" s="84">
        <f t="shared" si="79"/>
        <v>2021</v>
      </c>
      <c r="AC424" s="83">
        <f t="shared" si="80"/>
        <v>12</v>
      </c>
      <c r="AD424" s="83" t="str">
        <f t="shared" si="81"/>
        <v/>
      </c>
      <c r="AE424" s="83" t="str">
        <f t="shared" si="82"/>
        <v/>
      </c>
      <c r="AF424" s="81">
        <f t="shared" si="83"/>
        <v>1217.0989999999999</v>
      </c>
      <c r="AG424" s="82" t="str">
        <f t="shared" si="84"/>
        <v>8:00</v>
      </c>
      <c r="AH424" s="81">
        <f t="shared" si="85"/>
        <v>29470.555999999997</v>
      </c>
      <c r="AI424" s="80" t="str">
        <f t="shared" si="86"/>
        <v/>
      </c>
      <c r="AJ424" s="80" t="str">
        <f t="shared" si="87"/>
        <v/>
      </c>
      <c r="AK424" s="80" t="str">
        <f t="shared" si="88"/>
        <v/>
      </c>
      <c r="AL424" s="79" t="str">
        <f t="shared" si="89"/>
        <v/>
      </c>
      <c r="AM424" s="78" t="str">
        <f t="shared" si="90"/>
        <v/>
      </c>
    </row>
    <row r="425" spans="2:39" ht="13.5" thickBot="1">
      <c r="B425" s="86">
        <v>44557</v>
      </c>
      <c r="C425" s="85">
        <f>'E+ PSUI Customer Load'!C425+'PSUI Customer Gen'!C425</f>
        <v>1206.6849999999999</v>
      </c>
      <c r="D425" s="85">
        <f>'E+ PSUI Customer Load'!D425+'PSUI Customer Gen'!D425</f>
        <v>1219.452</v>
      </c>
      <c r="E425" s="85">
        <f>'E+ PSUI Customer Load'!E425+'PSUI Customer Gen'!E425</f>
        <v>1222.415</v>
      </c>
      <c r="F425" s="85">
        <f>'E+ PSUI Customer Load'!F425+'PSUI Customer Gen'!F425</f>
        <v>1225.6979999999999</v>
      </c>
      <c r="G425" s="85">
        <f>'E+ PSUI Customer Load'!G425+'PSUI Customer Gen'!G425</f>
        <v>1247.5870000000002</v>
      </c>
      <c r="H425" s="85">
        <f>'E+ PSUI Customer Load'!H425+'PSUI Customer Gen'!H425</f>
        <v>1241.259</v>
      </c>
      <c r="I425" s="85">
        <f>'E+ PSUI Customer Load'!I425+'PSUI Customer Gen'!I425</f>
        <v>1253.9069999999999</v>
      </c>
      <c r="J425" s="85">
        <f>'E+ PSUI Customer Load'!J425+'PSUI Customer Gen'!J425</f>
        <v>1320.4929999999999</v>
      </c>
      <c r="K425" s="85">
        <f>'E+ PSUI Customer Load'!K425+'PSUI Customer Gen'!K425</f>
        <v>1302.7640000000001</v>
      </c>
      <c r="L425" s="85">
        <f>'E+ PSUI Customer Load'!L425+'PSUI Customer Gen'!L425</f>
        <v>1284.9199999999998</v>
      </c>
      <c r="M425" s="85">
        <f>'E+ PSUI Customer Load'!M425+'PSUI Customer Gen'!M425</f>
        <v>1276.1619999999998</v>
      </c>
      <c r="N425" s="85">
        <f>'E+ PSUI Customer Load'!N425+'PSUI Customer Gen'!N425</f>
        <v>1295.8229999999999</v>
      </c>
      <c r="O425" s="85">
        <f>'E+ PSUI Customer Load'!O425+'PSUI Customer Gen'!O425</f>
        <v>1275.5719999999999</v>
      </c>
      <c r="P425" s="85">
        <f>'E+ PSUI Customer Load'!P425+'PSUI Customer Gen'!P425</f>
        <v>1263.046</v>
      </c>
      <c r="Q425" s="85">
        <f>'E+ PSUI Customer Load'!Q425+'PSUI Customer Gen'!Q425</f>
        <v>1259.126</v>
      </c>
      <c r="R425" s="85">
        <f>'E+ PSUI Customer Load'!R425+'PSUI Customer Gen'!R425</f>
        <v>1241.857</v>
      </c>
      <c r="S425" s="85">
        <f>'E+ PSUI Customer Load'!S425+'PSUI Customer Gen'!S425</f>
        <v>1260.203</v>
      </c>
      <c r="T425" s="85">
        <f>'E+ PSUI Customer Load'!T425+'PSUI Customer Gen'!T425</f>
        <v>1253.2959999999998</v>
      </c>
      <c r="U425" s="85">
        <f>'E+ PSUI Customer Load'!U425+'PSUI Customer Gen'!U425</f>
        <v>1227.8690000000001</v>
      </c>
      <c r="V425" s="85">
        <f>'E+ PSUI Customer Load'!V425+'PSUI Customer Gen'!V425</f>
        <v>1220.752</v>
      </c>
      <c r="W425" s="85">
        <f>'E+ PSUI Customer Load'!W425+'PSUI Customer Gen'!W425</f>
        <v>1204.5930000000001</v>
      </c>
      <c r="X425" s="85">
        <f>'E+ PSUI Customer Load'!X425+'PSUI Customer Gen'!X425</f>
        <v>1196.7550000000001</v>
      </c>
      <c r="Y425" s="85">
        <f>'E+ PSUI Customer Load'!Y425+'PSUI Customer Gen'!Y425</f>
        <v>1187.9209999999998</v>
      </c>
      <c r="Z425" s="85">
        <f>'E+ PSUI Customer Load'!Z425+'PSUI Customer Gen'!Z425</f>
        <v>1169.623</v>
      </c>
      <c r="AA425" s="93">
        <f t="shared" si="78"/>
        <v>1320.4929999999999</v>
      </c>
      <c r="AB425" s="84">
        <f t="shared" si="79"/>
        <v>2021</v>
      </c>
      <c r="AC425" s="83">
        <f t="shared" si="80"/>
        <v>12</v>
      </c>
      <c r="AD425" s="83" t="str">
        <f t="shared" si="81"/>
        <v/>
      </c>
      <c r="AE425" s="83" t="str">
        <f t="shared" si="82"/>
        <v/>
      </c>
      <c r="AF425" s="81">
        <f t="shared" si="83"/>
        <v>1320.4929999999999</v>
      </c>
      <c r="AG425" s="82" t="str">
        <f t="shared" si="84"/>
        <v>8:00</v>
      </c>
      <c r="AH425" s="81">
        <f t="shared" si="85"/>
        <v>31178.271000000001</v>
      </c>
      <c r="AI425" s="80" t="str">
        <f t="shared" si="86"/>
        <v/>
      </c>
      <c r="AJ425" s="80" t="str">
        <f t="shared" si="87"/>
        <v/>
      </c>
      <c r="AK425" s="80" t="str">
        <f t="shared" si="88"/>
        <v/>
      </c>
      <c r="AL425" s="79" t="str">
        <f t="shared" si="89"/>
        <v/>
      </c>
      <c r="AM425" s="78" t="str">
        <f t="shared" si="90"/>
        <v/>
      </c>
    </row>
    <row r="426" spans="2:39" ht="13.5" thickBot="1">
      <c r="B426" s="86">
        <v>44558</v>
      </c>
      <c r="C426" s="85">
        <f>'E+ PSUI Customer Load'!C426+'PSUI Customer Gen'!C426</f>
        <v>1161.1479999999999</v>
      </c>
      <c r="D426" s="85">
        <f>'E+ PSUI Customer Load'!D426+'PSUI Customer Gen'!D426</f>
        <v>1153.501</v>
      </c>
      <c r="E426" s="85">
        <f>'E+ PSUI Customer Load'!E426+'PSUI Customer Gen'!E426</f>
        <v>1151.155</v>
      </c>
      <c r="F426" s="85">
        <f>'E+ PSUI Customer Load'!F426+'PSUI Customer Gen'!F426</f>
        <v>1165.7559999999999</v>
      </c>
      <c r="G426" s="85">
        <f>'E+ PSUI Customer Load'!G426+'PSUI Customer Gen'!G426</f>
        <v>1170.8340000000001</v>
      </c>
      <c r="H426" s="85">
        <f>'E+ PSUI Customer Load'!H426+'PSUI Customer Gen'!H426</f>
        <v>1174.009</v>
      </c>
      <c r="I426" s="85">
        <f>'E+ PSUI Customer Load'!I426+'PSUI Customer Gen'!I426</f>
        <v>1213.0430000000001</v>
      </c>
      <c r="J426" s="85">
        <f>'E+ PSUI Customer Load'!J426+'PSUI Customer Gen'!J426</f>
        <v>1285.289</v>
      </c>
      <c r="K426" s="85">
        <f>'E+ PSUI Customer Load'!K426+'PSUI Customer Gen'!K426</f>
        <v>1269.076</v>
      </c>
      <c r="L426" s="85">
        <f>'E+ PSUI Customer Load'!L426+'PSUI Customer Gen'!L426</f>
        <v>1256.4499999999998</v>
      </c>
      <c r="M426" s="85">
        <f>'E+ PSUI Customer Load'!M426+'PSUI Customer Gen'!M426</f>
        <v>1257.056</v>
      </c>
      <c r="N426" s="85">
        <f>'E+ PSUI Customer Load'!N426+'PSUI Customer Gen'!N426</f>
        <v>1266.1460000000002</v>
      </c>
      <c r="O426" s="85">
        <f>'E+ PSUI Customer Load'!O426+'PSUI Customer Gen'!O426</f>
        <v>1244.1980000000001</v>
      </c>
      <c r="P426" s="85">
        <f>'E+ PSUI Customer Load'!P426+'PSUI Customer Gen'!P426</f>
        <v>1237.6200000000001</v>
      </c>
      <c r="Q426" s="85">
        <f>'E+ PSUI Customer Load'!Q426+'PSUI Customer Gen'!Q426</f>
        <v>1235.838</v>
      </c>
      <c r="R426" s="85">
        <f>'E+ PSUI Customer Load'!R426+'PSUI Customer Gen'!R426</f>
        <v>1240.2819999999999</v>
      </c>
      <c r="S426" s="85">
        <f>'E+ PSUI Customer Load'!S426+'PSUI Customer Gen'!S426</f>
        <v>1250.8719999999998</v>
      </c>
      <c r="T426" s="85">
        <f>'E+ PSUI Customer Load'!T426+'PSUI Customer Gen'!T426</f>
        <v>1241.5659999999998</v>
      </c>
      <c r="U426" s="85">
        <f>'E+ PSUI Customer Load'!U426+'PSUI Customer Gen'!U426</f>
        <v>1232.6959999999999</v>
      </c>
      <c r="V426" s="85">
        <f>'E+ PSUI Customer Load'!V426+'PSUI Customer Gen'!V426</f>
        <v>1215.6429999999998</v>
      </c>
      <c r="W426" s="85">
        <f>'E+ PSUI Customer Load'!W426+'PSUI Customer Gen'!W426</f>
        <v>1198.0700000000002</v>
      </c>
      <c r="X426" s="85">
        <f>'E+ PSUI Customer Load'!X426+'PSUI Customer Gen'!X426</f>
        <v>1205.8820000000001</v>
      </c>
      <c r="Y426" s="85">
        <f>'E+ PSUI Customer Load'!Y426+'PSUI Customer Gen'!Y426</f>
        <v>1191.48</v>
      </c>
      <c r="Z426" s="85">
        <f>'E+ PSUI Customer Load'!Z426+'PSUI Customer Gen'!Z426</f>
        <v>1189.44</v>
      </c>
      <c r="AA426" s="93">
        <f t="shared" si="78"/>
        <v>1285.289</v>
      </c>
      <c r="AB426" s="84">
        <f t="shared" si="79"/>
        <v>2021</v>
      </c>
      <c r="AC426" s="83">
        <f t="shared" si="80"/>
        <v>12</v>
      </c>
      <c r="AD426" s="83" t="str">
        <f t="shared" si="81"/>
        <v/>
      </c>
      <c r="AE426" s="83" t="str">
        <f t="shared" si="82"/>
        <v/>
      </c>
      <c r="AF426" s="81">
        <f t="shared" si="83"/>
        <v>1285.289</v>
      </c>
      <c r="AG426" s="82" t="str">
        <f t="shared" si="84"/>
        <v>8:00</v>
      </c>
      <c r="AH426" s="81">
        <f t="shared" si="85"/>
        <v>30492.339</v>
      </c>
      <c r="AI426" s="80" t="str">
        <f t="shared" si="86"/>
        <v/>
      </c>
      <c r="AJ426" s="80" t="str">
        <f t="shared" si="87"/>
        <v/>
      </c>
      <c r="AK426" s="80" t="str">
        <f t="shared" si="88"/>
        <v/>
      </c>
      <c r="AL426" s="79" t="str">
        <f t="shared" si="89"/>
        <v/>
      </c>
      <c r="AM426" s="78" t="str">
        <f t="shared" si="90"/>
        <v/>
      </c>
    </row>
    <row r="427" spans="2:39" ht="13.5" thickBot="1">
      <c r="B427" s="86">
        <v>44559</v>
      </c>
      <c r="C427" s="85">
        <f>'E+ PSUI Customer Load'!C427+'PSUI Customer Gen'!C427</f>
        <v>1178.5669999999998</v>
      </c>
      <c r="D427" s="85">
        <f>'E+ PSUI Customer Load'!D427+'PSUI Customer Gen'!D427</f>
        <v>1176.3329999999999</v>
      </c>
      <c r="E427" s="85">
        <f>'E+ PSUI Customer Load'!E427+'PSUI Customer Gen'!E427</f>
        <v>1164.4449999999999</v>
      </c>
      <c r="F427" s="85">
        <f>'E+ PSUI Customer Load'!F427+'PSUI Customer Gen'!F427</f>
        <v>1182.7179999999998</v>
      </c>
      <c r="G427" s="85">
        <f>'E+ PSUI Customer Load'!G427+'PSUI Customer Gen'!G427</f>
        <v>1171.825</v>
      </c>
      <c r="H427" s="85">
        <f>'E+ PSUI Customer Load'!H427+'PSUI Customer Gen'!H427</f>
        <v>1199.769</v>
      </c>
      <c r="I427" s="85">
        <f>'E+ PSUI Customer Load'!I427+'PSUI Customer Gen'!I427</f>
        <v>1251.923</v>
      </c>
      <c r="J427" s="85">
        <f>'E+ PSUI Customer Load'!J427+'PSUI Customer Gen'!J427</f>
        <v>1345.8909999999998</v>
      </c>
      <c r="K427" s="85">
        <f>'E+ PSUI Customer Load'!K427+'PSUI Customer Gen'!K427</f>
        <v>1324.607</v>
      </c>
      <c r="L427" s="85">
        <f>'E+ PSUI Customer Load'!L427+'PSUI Customer Gen'!L427</f>
        <v>1340.046</v>
      </c>
      <c r="M427" s="85">
        <f>'E+ PSUI Customer Load'!M427+'PSUI Customer Gen'!M427</f>
        <v>1357.43</v>
      </c>
      <c r="N427" s="85">
        <f>'E+ PSUI Customer Load'!N427+'PSUI Customer Gen'!N427</f>
        <v>1369.3709999999999</v>
      </c>
      <c r="O427" s="85">
        <f>'E+ PSUI Customer Load'!O427+'PSUI Customer Gen'!O427</f>
        <v>1356.5469999999998</v>
      </c>
      <c r="P427" s="85">
        <f>'E+ PSUI Customer Load'!P427+'PSUI Customer Gen'!P427</f>
        <v>1330.777</v>
      </c>
      <c r="Q427" s="85">
        <f>'E+ PSUI Customer Load'!Q427+'PSUI Customer Gen'!Q427</f>
        <v>1317.875</v>
      </c>
      <c r="R427" s="85">
        <f>'E+ PSUI Customer Load'!R427+'PSUI Customer Gen'!R427</f>
        <v>1321.192</v>
      </c>
      <c r="S427" s="85">
        <f>'E+ PSUI Customer Load'!S427+'PSUI Customer Gen'!S427</f>
        <v>1288.1399999999999</v>
      </c>
      <c r="T427" s="85">
        <f>'E+ PSUI Customer Load'!T427+'PSUI Customer Gen'!T427</f>
        <v>1273.056</v>
      </c>
      <c r="U427" s="85">
        <f>'E+ PSUI Customer Load'!U427+'PSUI Customer Gen'!U427</f>
        <v>1238.547</v>
      </c>
      <c r="V427" s="85">
        <f>'E+ PSUI Customer Load'!V427+'PSUI Customer Gen'!V427</f>
        <v>1223.9870000000001</v>
      </c>
      <c r="W427" s="85">
        <f>'E+ PSUI Customer Load'!W427+'PSUI Customer Gen'!W427</f>
        <v>1218.5350000000001</v>
      </c>
      <c r="X427" s="85">
        <f>'E+ PSUI Customer Load'!X427+'PSUI Customer Gen'!X427</f>
        <v>1230.1769999999999</v>
      </c>
      <c r="Y427" s="85">
        <f>'E+ PSUI Customer Load'!Y427+'PSUI Customer Gen'!Y427</f>
        <v>1192.4179999999999</v>
      </c>
      <c r="Z427" s="85">
        <f>'E+ PSUI Customer Load'!Z427+'PSUI Customer Gen'!Z427</f>
        <v>1170.001</v>
      </c>
      <c r="AA427" s="93">
        <f t="shared" si="78"/>
        <v>1369.3709999999999</v>
      </c>
      <c r="AB427" s="84">
        <f t="shared" si="79"/>
        <v>2021</v>
      </c>
      <c r="AC427" s="83">
        <f t="shared" si="80"/>
        <v>12</v>
      </c>
      <c r="AD427" s="83" t="str">
        <f t="shared" si="81"/>
        <v/>
      </c>
      <c r="AE427" s="83" t="str">
        <f t="shared" si="82"/>
        <v/>
      </c>
      <c r="AF427" s="81">
        <f t="shared" si="83"/>
        <v>1369.3709999999999</v>
      </c>
      <c r="AG427" s="82" t="str">
        <f t="shared" si="84"/>
        <v>12:00</v>
      </c>
      <c r="AH427" s="81">
        <f t="shared" si="85"/>
        <v>31593.547999999995</v>
      </c>
      <c r="AI427" s="80" t="str">
        <f t="shared" si="86"/>
        <v/>
      </c>
      <c r="AJ427" s="80" t="str">
        <f t="shared" si="87"/>
        <v/>
      </c>
      <c r="AK427" s="80" t="str">
        <f t="shared" si="88"/>
        <v/>
      </c>
      <c r="AL427" s="79" t="str">
        <f t="shared" si="89"/>
        <v/>
      </c>
      <c r="AM427" s="78" t="str">
        <f t="shared" si="90"/>
        <v/>
      </c>
    </row>
    <row r="428" spans="2:39" ht="13.5" thickBot="1">
      <c r="B428" s="86">
        <v>44560</v>
      </c>
      <c r="C428" s="85">
        <f>'E+ PSUI Customer Load'!C428+'PSUI Customer Gen'!C428</f>
        <v>1158.1299999999999</v>
      </c>
      <c r="D428" s="85">
        <f>'E+ PSUI Customer Load'!D428+'PSUI Customer Gen'!D428</f>
        <v>1156.1220000000001</v>
      </c>
      <c r="E428" s="85">
        <f>'E+ PSUI Customer Load'!E428+'PSUI Customer Gen'!E428</f>
        <v>1156.643</v>
      </c>
      <c r="F428" s="85">
        <f>'E+ PSUI Customer Load'!F428+'PSUI Customer Gen'!F428</f>
        <v>1180.021</v>
      </c>
      <c r="G428" s="85">
        <f>'E+ PSUI Customer Load'!G428+'PSUI Customer Gen'!G428</f>
        <v>1179.874</v>
      </c>
      <c r="H428" s="85">
        <f>'E+ PSUI Customer Load'!H428+'PSUI Customer Gen'!H428</f>
        <v>1195.1970000000001</v>
      </c>
      <c r="I428" s="85">
        <f>'E+ PSUI Customer Load'!I428+'PSUI Customer Gen'!I428</f>
        <v>1237.732</v>
      </c>
      <c r="J428" s="85">
        <f>'E+ PSUI Customer Load'!J428+'PSUI Customer Gen'!J428</f>
        <v>1337.1949999999999</v>
      </c>
      <c r="K428" s="85">
        <f>'E+ PSUI Customer Load'!K428+'PSUI Customer Gen'!K428</f>
        <v>1324.81</v>
      </c>
      <c r="L428" s="85">
        <f>'E+ PSUI Customer Load'!L428+'PSUI Customer Gen'!L428</f>
        <v>1330.02</v>
      </c>
      <c r="M428" s="85">
        <f>'E+ PSUI Customer Load'!M428+'PSUI Customer Gen'!M428</f>
        <v>1331.7630000000001</v>
      </c>
      <c r="N428" s="85">
        <f>'E+ PSUI Customer Load'!N428+'PSUI Customer Gen'!N428</f>
        <v>1337.924</v>
      </c>
      <c r="O428" s="85">
        <f>'E+ PSUI Customer Load'!O428+'PSUI Customer Gen'!O428</f>
        <v>1317.9830000000002</v>
      </c>
      <c r="P428" s="85">
        <f>'E+ PSUI Customer Load'!P428+'PSUI Customer Gen'!P428</f>
        <v>1324.1899999999998</v>
      </c>
      <c r="Q428" s="85">
        <f>'E+ PSUI Customer Load'!Q428+'PSUI Customer Gen'!Q428</f>
        <v>1318.404</v>
      </c>
      <c r="R428" s="85">
        <f>'E+ PSUI Customer Load'!R428+'PSUI Customer Gen'!R428</f>
        <v>1319.7180000000001</v>
      </c>
      <c r="S428" s="85">
        <f>'E+ PSUI Customer Load'!S428+'PSUI Customer Gen'!S428</f>
        <v>1308.7670000000001</v>
      </c>
      <c r="T428" s="85">
        <f>'E+ PSUI Customer Load'!T428+'PSUI Customer Gen'!T428</f>
        <v>1277.894</v>
      </c>
      <c r="U428" s="85">
        <f>'E+ PSUI Customer Load'!U428+'PSUI Customer Gen'!U428</f>
        <v>1251.4829999999999</v>
      </c>
      <c r="V428" s="85">
        <f>'E+ PSUI Customer Load'!V428+'PSUI Customer Gen'!V428</f>
        <v>1254.924</v>
      </c>
      <c r="W428" s="85">
        <f>'E+ PSUI Customer Load'!W428+'PSUI Customer Gen'!W428</f>
        <v>1225.625</v>
      </c>
      <c r="X428" s="85">
        <f>'E+ PSUI Customer Load'!X428+'PSUI Customer Gen'!X428</f>
        <v>1212.43</v>
      </c>
      <c r="Y428" s="85">
        <f>'E+ PSUI Customer Load'!Y428+'PSUI Customer Gen'!Y428</f>
        <v>1191.7250000000001</v>
      </c>
      <c r="Z428" s="85">
        <f>'E+ PSUI Customer Load'!Z428+'PSUI Customer Gen'!Z428</f>
        <v>1175.9059999999999</v>
      </c>
      <c r="AA428" s="93">
        <f t="shared" si="78"/>
        <v>1337.924</v>
      </c>
      <c r="AB428" s="84">
        <f t="shared" si="79"/>
        <v>2021</v>
      </c>
      <c r="AC428" s="83">
        <f t="shared" si="80"/>
        <v>12</v>
      </c>
      <c r="AD428" s="83" t="str">
        <f t="shared" si="81"/>
        <v/>
      </c>
      <c r="AE428" s="83" t="str">
        <f t="shared" si="82"/>
        <v/>
      </c>
      <c r="AF428" s="81">
        <f t="shared" si="83"/>
        <v>1337.924</v>
      </c>
      <c r="AG428" s="82" t="str">
        <f t="shared" si="84"/>
        <v>12:00</v>
      </c>
      <c r="AH428" s="81">
        <f t="shared" si="85"/>
        <v>31442.403999999995</v>
      </c>
      <c r="AI428" s="80" t="str">
        <f t="shared" si="86"/>
        <v/>
      </c>
      <c r="AJ428" s="80" t="str">
        <f t="shared" si="87"/>
        <v/>
      </c>
      <c r="AK428" s="80" t="str">
        <f t="shared" si="88"/>
        <v/>
      </c>
      <c r="AL428" s="79" t="str">
        <f t="shared" si="89"/>
        <v/>
      </c>
      <c r="AM428" s="78" t="str">
        <f t="shared" si="90"/>
        <v/>
      </c>
    </row>
    <row r="429" spans="2:39" ht="13.5" thickBot="1">
      <c r="B429" s="86">
        <v>44561</v>
      </c>
      <c r="C429" s="85">
        <f>'E+ PSUI Customer Load'!C429+'PSUI Customer Gen'!C429</f>
        <v>1163.6319999999998</v>
      </c>
      <c r="D429" s="85">
        <f>'E+ PSUI Customer Load'!D429+'PSUI Customer Gen'!D429</f>
        <v>1169.153</v>
      </c>
      <c r="E429" s="85">
        <f>'E+ PSUI Customer Load'!E429+'PSUI Customer Gen'!E429</f>
        <v>1157.8140000000001</v>
      </c>
      <c r="F429" s="85">
        <f>'E+ PSUI Customer Load'!F429+'PSUI Customer Gen'!F429</f>
        <v>1175.962</v>
      </c>
      <c r="G429" s="85">
        <f>'E+ PSUI Customer Load'!G429+'PSUI Customer Gen'!G429</f>
        <v>1181.414</v>
      </c>
      <c r="H429" s="85">
        <f>'E+ PSUI Customer Load'!H429+'PSUI Customer Gen'!H429</f>
        <v>1195.471</v>
      </c>
      <c r="I429" s="85">
        <f>'E+ PSUI Customer Load'!I429+'PSUI Customer Gen'!I429</f>
        <v>1224.057</v>
      </c>
      <c r="J429" s="85">
        <f>'E+ PSUI Customer Load'!J429+'PSUI Customer Gen'!J429</f>
        <v>1304.02</v>
      </c>
      <c r="K429" s="85">
        <f>'E+ PSUI Customer Load'!K429+'PSUI Customer Gen'!K429</f>
        <v>1312.2720000000002</v>
      </c>
      <c r="L429" s="85">
        <f>'E+ PSUI Customer Load'!L429+'PSUI Customer Gen'!L429</f>
        <v>1293.5350000000001</v>
      </c>
      <c r="M429" s="85">
        <f>'E+ PSUI Customer Load'!M429+'PSUI Customer Gen'!M429</f>
        <v>1310.89</v>
      </c>
      <c r="N429" s="85">
        <f>'E+ PSUI Customer Load'!N429+'PSUI Customer Gen'!N429</f>
        <v>1311.0300000000002</v>
      </c>
      <c r="O429" s="85">
        <f>'E+ PSUI Customer Load'!O429+'PSUI Customer Gen'!O429</f>
        <v>1271.1120000000001</v>
      </c>
      <c r="P429" s="85">
        <f>'E+ PSUI Customer Load'!P429+'PSUI Customer Gen'!P429</f>
        <v>1261.317</v>
      </c>
      <c r="Q429" s="85">
        <f>'E+ PSUI Customer Load'!Q429+'PSUI Customer Gen'!Q429</f>
        <v>1244.578</v>
      </c>
      <c r="R429" s="85">
        <f>'E+ PSUI Customer Load'!R429+'PSUI Customer Gen'!R429</f>
        <v>1237.6899999999998</v>
      </c>
      <c r="S429" s="85">
        <f>'E+ PSUI Customer Load'!S429+'PSUI Customer Gen'!S429</f>
        <v>1234.078</v>
      </c>
      <c r="T429" s="85">
        <f>'E+ PSUI Customer Load'!T429+'PSUI Customer Gen'!T429</f>
        <v>1204.2550000000001</v>
      </c>
      <c r="U429" s="85">
        <f>'E+ PSUI Customer Load'!U429+'PSUI Customer Gen'!U429</f>
        <v>1199.49</v>
      </c>
      <c r="V429" s="85">
        <f>'E+ PSUI Customer Load'!V429+'PSUI Customer Gen'!V429</f>
        <v>1193.7700000000002</v>
      </c>
      <c r="W429" s="85">
        <f>'E+ PSUI Customer Load'!W429+'PSUI Customer Gen'!W429</f>
        <v>1166.1310000000001</v>
      </c>
      <c r="X429" s="85">
        <f>'E+ PSUI Customer Load'!X429+'PSUI Customer Gen'!X429</f>
        <v>1160.944</v>
      </c>
      <c r="Y429" s="85">
        <f>'E+ PSUI Customer Load'!Y429+'PSUI Customer Gen'!Y429</f>
        <v>1151.8580000000002</v>
      </c>
      <c r="Z429" s="85">
        <f>'E+ PSUI Customer Load'!Z429+'PSUI Customer Gen'!Z429</f>
        <v>1137.9459999999999</v>
      </c>
      <c r="AA429" s="93">
        <f t="shared" si="78"/>
        <v>1312.2720000000002</v>
      </c>
      <c r="AB429" s="84">
        <f t="shared" si="79"/>
        <v>2021</v>
      </c>
      <c r="AC429" s="83">
        <f t="shared" si="80"/>
        <v>12</v>
      </c>
      <c r="AD429" s="83" t="str">
        <f t="shared" si="81"/>
        <v>2021-12</v>
      </c>
      <c r="AE429" s="83">
        <f t="shared" si="82"/>
        <v>12</v>
      </c>
      <c r="AF429" s="81">
        <f t="shared" si="83"/>
        <v>1312.2720000000002</v>
      </c>
      <c r="AG429" s="82" t="str">
        <f t="shared" si="84"/>
        <v>9:00</v>
      </c>
      <c r="AH429" s="81">
        <f t="shared" si="85"/>
        <v>30574.691000000006</v>
      </c>
      <c r="AI429" s="80">
        <f t="shared" si="86"/>
        <v>42285.603999999999</v>
      </c>
      <c r="AJ429" s="80">
        <f t="shared" si="87"/>
        <v>1476.2220000000002</v>
      </c>
      <c r="AK429" s="80">
        <f t="shared" si="88"/>
        <v>33637.213000000003</v>
      </c>
      <c r="AL429" s="79">
        <f t="shared" si="89"/>
        <v>44537</v>
      </c>
      <c r="AM429" s="78" t="str">
        <f t="shared" si="90"/>
        <v>12:00</v>
      </c>
    </row>
    <row r="430" spans="2:39" ht="13.5" thickBot="1">
      <c r="B430" s="86">
        <v>44562</v>
      </c>
      <c r="C430" s="85">
        <f>'E+ PSUI Customer Load'!C430+'PSUI Customer Gen'!C430</f>
        <v>1132.165</v>
      </c>
      <c r="D430" s="85">
        <f>'E+ PSUI Customer Load'!D430+'PSUI Customer Gen'!D430</f>
        <v>1124.598</v>
      </c>
      <c r="E430" s="85">
        <f>'E+ PSUI Customer Load'!E430+'PSUI Customer Gen'!E430</f>
        <v>1119.365</v>
      </c>
      <c r="F430" s="85">
        <f>'E+ PSUI Customer Load'!F430+'PSUI Customer Gen'!F430</f>
        <v>1118.3889999999999</v>
      </c>
      <c r="G430" s="85">
        <f>'E+ PSUI Customer Load'!G430+'PSUI Customer Gen'!G430</f>
        <v>1123.3869999999999</v>
      </c>
      <c r="H430" s="85">
        <f>'E+ PSUI Customer Load'!H430+'PSUI Customer Gen'!H430</f>
        <v>1106.1859999999999</v>
      </c>
      <c r="I430" s="85">
        <f>'E+ PSUI Customer Load'!I430+'PSUI Customer Gen'!I430</f>
        <v>1129.2829999999999</v>
      </c>
      <c r="J430" s="85">
        <f>'E+ PSUI Customer Load'!J430+'PSUI Customer Gen'!J430</f>
        <v>1191.384</v>
      </c>
      <c r="K430" s="85">
        <f>'E+ PSUI Customer Load'!K430+'PSUI Customer Gen'!K430</f>
        <v>1181.345</v>
      </c>
      <c r="L430" s="85">
        <f>'E+ PSUI Customer Load'!L430+'PSUI Customer Gen'!L430</f>
        <v>1183.933</v>
      </c>
      <c r="M430" s="85">
        <f>'E+ PSUI Customer Load'!M430+'PSUI Customer Gen'!M430</f>
        <v>1187.9760000000001</v>
      </c>
      <c r="N430" s="85">
        <f>'E+ PSUI Customer Load'!N430+'PSUI Customer Gen'!N430</f>
        <v>1203.741</v>
      </c>
      <c r="O430" s="85">
        <f>'E+ PSUI Customer Load'!O430+'PSUI Customer Gen'!O430</f>
        <v>1174.4759999999999</v>
      </c>
      <c r="P430" s="85">
        <f>'E+ PSUI Customer Load'!P430+'PSUI Customer Gen'!P430</f>
        <v>1176.8620000000001</v>
      </c>
      <c r="Q430" s="85">
        <f>'E+ PSUI Customer Load'!Q430+'PSUI Customer Gen'!Q430</f>
        <v>1173.1329999999998</v>
      </c>
      <c r="R430" s="85">
        <f>'E+ PSUI Customer Load'!R430+'PSUI Customer Gen'!R430</f>
        <v>1192.02</v>
      </c>
      <c r="S430" s="85">
        <f>'E+ PSUI Customer Load'!S430+'PSUI Customer Gen'!S430</f>
        <v>1187.3249999999998</v>
      </c>
      <c r="T430" s="85">
        <f>'E+ PSUI Customer Load'!T430+'PSUI Customer Gen'!T430</f>
        <v>1172.298</v>
      </c>
      <c r="U430" s="85">
        <f>'E+ PSUI Customer Load'!U430+'PSUI Customer Gen'!U430</f>
        <v>1187.385</v>
      </c>
      <c r="V430" s="85">
        <f>'E+ PSUI Customer Load'!V430+'PSUI Customer Gen'!V430</f>
        <v>1172.5550000000001</v>
      </c>
      <c r="W430" s="85">
        <f>'E+ PSUI Customer Load'!W430+'PSUI Customer Gen'!W430</f>
        <v>1171.3879999999999</v>
      </c>
      <c r="X430" s="85">
        <f>'E+ PSUI Customer Load'!X430+'PSUI Customer Gen'!X430</f>
        <v>1165.9769999999999</v>
      </c>
      <c r="Y430" s="85">
        <f>'E+ PSUI Customer Load'!Y430+'PSUI Customer Gen'!Y430</f>
        <v>1178.6100000000001</v>
      </c>
      <c r="Z430" s="85">
        <f>'E+ PSUI Customer Load'!Z430+'PSUI Customer Gen'!Z430</f>
        <v>1176.3620000000001</v>
      </c>
      <c r="AA430" s="93">
        <f t="shared" si="78"/>
        <v>1203.741</v>
      </c>
      <c r="AB430" s="84">
        <f t="shared" si="79"/>
        <v>2022</v>
      </c>
      <c r="AC430" s="83">
        <f t="shared" si="80"/>
        <v>1</v>
      </c>
      <c r="AD430" s="83" t="str">
        <f t="shared" si="81"/>
        <v/>
      </c>
      <c r="AE430" s="83" t="str">
        <f t="shared" si="82"/>
        <v/>
      </c>
      <c r="AF430" s="81">
        <f t="shared" si="83"/>
        <v>1203.741</v>
      </c>
      <c r="AG430" s="82" t="str">
        <f t="shared" si="84"/>
        <v>12:00</v>
      </c>
      <c r="AH430" s="81">
        <f t="shared" si="85"/>
        <v>29133.883999999998</v>
      </c>
      <c r="AI430" s="80" t="str">
        <f t="shared" si="86"/>
        <v/>
      </c>
      <c r="AJ430" s="80" t="str">
        <f t="shared" si="87"/>
        <v/>
      </c>
      <c r="AK430" s="80" t="str">
        <f t="shared" si="88"/>
        <v/>
      </c>
      <c r="AL430" s="79" t="str">
        <f t="shared" si="89"/>
        <v/>
      </c>
      <c r="AM430" s="78" t="str">
        <f t="shared" si="90"/>
        <v/>
      </c>
    </row>
    <row r="431" spans="2:39" ht="13.5" thickBot="1">
      <c r="B431" s="86">
        <v>44563</v>
      </c>
      <c r="C431" s="85">
        <f>'E+ PSUI Customer Load'!C431+'PSUI Customer Gen'!C431</f>
        <v>1199.6580000000001</v>
      </c>
      <c r="D431" s="85">
        <f>'E+ PSUI Customer Load'!D431+'PSUI Customer Gen'!D431</f>
        <v>1166.8990000000001</v>
      </c>
      <c r="E431" s="85">
        <f>'E+ PSUI Customer Load'!E431+'PSUI Customer Gen'!E431</f>
        <v>1176.8419999999999</v>
      </c>
      <c r="F431" s="85">
        <f>'E+ PSUI Customer Load'!F431+'PSUI Customer Gen'!F431</f>
        <v>1198.2049999999999</v>
      </c>
      <c r="G431" s="85">
        <f>'E+ PSUI Customer Load'!G431+'PSUI Customer Gen'!G431</f>
        <v>1195.55</v>
      </c>
      <c r="H431" s="85">
        <f>'E+ PSUI Customer Load'!H431+'PSUI Customer Gen'!H431</f>
        <v>1204.5340000000001</v>
      </c>
      <c r="I431" s="85">
        <f>'E+ PSUI Customer Load'!I431+'PSUI Customer Gen'!I431</f>
        <v>1238.1589999999999</v>
      </c>
      <c r="J431" s="85">
        <f>'E+ PSUI Customer Load'!J431+'PSUI Customer Gen'!J431</f>
        <v>1295.0330000000001</v>
      </c>
      <c r="K431" s="85">
        <f>'E+ PSUI Customer Load'!K431+'PSUI Customer Gen'!K431</f>
        <v>1285.9549999999999</v>
      </c>
      <c r="L431" s="85">
        <f>'E+ PSUI Customer Load'!L431+'PSUI Customer Gen'!L431</f>
        <v>1273.0349999999999</v>
      </c>
      <c r="M431" s="85">
        <f>'E+ PSUI Customer Load'!M431+'PSUI Customer Gen'!M431</f>
        <v>1292.1030000000001</v>
      </c>
      <c r="N431" s="85">
        <f>'E+ PSUI Customer Load'!N431+'PSUI Customer Gen'!N431</f>
        <v>1306.193</v>
      </c>
      <c r="O431" s="85">
        <f>'E+ PSUI Customer Load'!O431+'PSUI Customer Gen'!O431</f>
        <v>1244.5529999999999</v>
      </c>
      <c r="P431" s="85">
        <f>'E+ PSUI Customer Load'!P431+'PSUI Customer Gen'!P431</f>
        <v>1229.2719999999999</v>
      </c>
      <c r="Q431" s="85">
        <f>'E+ PSUI Customer Load'!Q431+'PSUI Customer Gen'!Q431</f>
        <v>1222.2750000000001</v>
      </c>
      <c r="R431" s="85">
        <f>'E+ PSUI Customer Load'!R431+'PSUI Customer Gen'!R431</f>
        <v>1248.74</v>
      </c>
      <c r="S431" s="85">
        <f>'E+ PSUI Customer Load'!S431+'PSUI Customer Gen'!S431</f>
        <v>1265.9559999999999</v>
      </c>
      <c r="T431" s="85">
        <f>'E+ PSUI Customer Load'!T431+'PSUI Customer Gen'!T431</f>
        <v>1270.5160000000001</v>
      </c>
      <c r="U431" s="85">
        <f>'E+ PSUI Customer Load'!U431+'PSUI Customer Gen'!U431</f>
        <v>1291.7549999999999</v>
      </c>
      <c r="V431" s="85">
        <f>'E+ PSUI Customer Load'!V431+'PSUI Customer Gen'!V431</f>
        <v>1293.0709999999999</v>
      </c>
      <c r="W431" s="85">
        <f>'E+ PSUI Customer Load'!W431+'PSUI Customer Gen'!W431</f>
        <v>1275.885</v>
      </c>
      <c r="X431" s="85">
        <f>'E+ PSUI Customer Load'!X431+'PSUI Customer Gen'!X431</f>
        <v>1274.5840000000001</v>
      </c>
      <c r="Y431" s="85">
        <f>'E+ PSUI Customer Load'!Y431+'PSUI Customer Gen'!Y431</f>
        <v>1269.3950000000002</v>
      </c>
      <c r="Z431" s="85">
        <f>'E+ PSUI Customer Load'!Z431+'PSUI Customer Gen'!Z431</f>
        <v>1271.8019999999999</v>
      </c>
      <c r="AA431" s="93">
        <f t="shared" si="78"/>
        <v>1306.193</v>
      </c>
      <c r="AB431" s="84">
        <f t="shared" si="79"/>
        <v>2022</v>
      </c>
      <c r="AC431" s="83">
        <f t="shared" si="80"/>
        <v>1</v>
      </c>
      <c r="AD431" s="83" t="str">
        <f t="shared" si="81"/>
        <v/>
      </c>
      <c r="AE431" s="83" t="str">
        <f t="shared" si="82"/>
        <v/>
      </c>
      <c r="AF431" s="81">
        <f t="shared" si="83"/>
        <v>1306.193</v>
      </c>
      <c r="AG431" s="82" t="str">
        <f t="shared" si="84"/>
        <v>12:00</v>
      </c>
      <c r="AH431" s="81">
        <f t="shared" si="85"/>
        <v>31296.162999999997</v>
      </c>
      <c r="AI431" s="80" t="str">
        <f t="shared" si="86"/>
        <v/>
      </c>
      <c r="AJ431" s="80" t="str">
        <f t="shared" si="87"/>
        <v/>
      </c>
      <c r="AK431" s="80" t="str">
        <f t="shared" si="88"/>
        <v/>
      </c>
      <c r="AL431" s="79" t="str">
        <f t="shared" si="89"/>
        <v/>
      </c>
      <c r="AM431" s="78" t="str">
        <f t="shared" si="90"/>
        <v/>
      </c>
    </row>
    <row r="432" spans="2:39" ht="13.5" thickBot="1">
      <c r="B432" s="86">
        <v>44564</v>
      </c>
      <c r="C432" s="85">
        <f>'E+ PSUI Customer Load'!C432+'PSUI Customer Gen'!C432</f>
        <v>1276.6859999999999</v>
      </c>
      <c r="D432" s="85">
        <f>'E+ PSUI Customer Load'!D432+'PSUI Customer Gen'!D432</f>
        <v>1282.598</v>
      </c>
      <c r="E432" s="85">
        <f>'E+ PSUI Customer Load'!E432+'PSUI Customer Gen'!E432</f>
        <v>1273.742</v>
      </c>
      <c r="F432" s="85">
        <f>'E+ PSUI Customer Load'!F432+'PSUI Customer Gen'!F432</f>
        <v>1281.2860000000001</v>
      </c>
      <c r="G432" s="85">
        <f>'E+ PSUI Customer Load'!G432+'PSUI Customer Gen'!G432</f>
        <v>1304.4839999999999</v>
      </c>
      <c r="H432" s="85">
        <f>'E+ PSUI Customer Load'!H432+'PSUI Customer Gen'!H432</f>
        <v>1314.4379999999999</v>
      </c>
      <c r="I432" s="85">
        <f>'E+ PSUI Customer Load'!I432+'PSUI Customer Gen'!I432</f>
        <v>1333.0419999999999</v>
      </c>
      <c r="J432" s="85">
        <f>'E+ PSUI Customer Load'!J432+'PSUI Customer Gen'!J432</f>
        <v>1407.3219999999999</v>
      </c>
      <c r="K432" s="85">
        <f>'E+ PSUI Customer Load'!K432+'PSUI Customer Gen'!K432</f>
        <v>1392.63</v>
      </c>
      <c r="L432" s="85">
        <f>'E+ PSUI Customer Load'!L432+'PSUI Customer Gen'!L432</f>
        <v>1384.537</v>
      </c>
      <c r="M432" s="85">
        <f>'E+ PSUI Customer Load'!M432+'PSUI Customer Gen'!M432</f>
        <v>1397.7759999999998</v>
      </c>
      <c r="N432" s="85">
        <f>'E+ PSUI Customer Load'!N432+'PSUI Customer Gen'!N432</f>
        <v>1340.9929999999999</v>
      </c>
      <c r="O432" s="85">
        <f>'E+ PSUI Customer Load'!O432+'PSUI Customer Gen'!O432</f>
        <v>1305.039</v>
      </c>
      <c r="P432" s="85">
        <f>'E+ PSUI Customer Load'!P432+'PSUI Customer Gen'!P432</f>
        <v>1280.9959999999999</v>
      </c>
      <c r="Q432" s="85">
        <f>'E+ PSUI Customer Load'!Q432+'PSUI Customer Gen'!Q432</f>
        <v>1269.6379999999999</v>
      </c>
      <c r="R432" s="85">
        <f>'E+ PSUI Customer Load'!R432+'PSUI Customer Gen'!R432</f>
        <v>1300.0920000000001</v>
      </c>
      <c r="S432" s="85">
        <f>'E+ PSUI Customer Load'!S432+'PSUI Customer Gen'!S432</f>
        <v>1319.117</v>
      </c>
      <c r="T432" s="85">
        <f>'E+ PSUI Customer Load'!T432+'PSUI Customer Gen'!T432</f>
        <v>1318.5</v>
      </c>
      <c r="U432" s="85">
        <f>'E+ PSUI Customer Load'!U432+'PSUI Customer Gen'!U432</f>
        <v>1315.204</v>
      </c>
      <c r="V432" s="85">
        <f>'E+ PSUI Customer Load'!V432+'PSUI Customer Gen'!V432</f>
        <v>1316.0530000000001</v>
      </c>
      <c r="W432" s="85">
        <f>'E+ PSUI Customer Load'!W432+'PSUI Customer Gen'!W432</f>
        <v>1284.3500000000001</v>
      </c>
      <c r="X432" s="85">
        <f>'E+ PSUI Customer Load'!X432+'PSUI Customer Gen'!X432</f>
        <v>1289.0640000000001</v>
      </c>
      <c r="Y432" s="85">
        <f>'E+ PSUI Customer Load'!Y432+'PSUI Customer Gen'!Y432</f>
        <v>1279.577</v>
      </c>
      <c r="Z432" s="85">
        <f>'E+ PSUI Customer Load'!Z432+'PSUI Customer Gen'!Z432</f>
        <v>1282.3340000000001</v>
      </c>
      <c r="AA432" s="93">
        <f t="shared" si="78"/>
        <v>1407.3219999999999</v>
      </c>
      <c r="AB432" s="84">
        <f t="shared" si="79"/>
        <v>2022</v>
      </c>
      <c r="AC432" s="83">
        <f t="shared" si="80"/>
        <v>1</v>
      </c>
      <c r="AD432" s="83" t="str">
        <f t="shared" si="81"/>
        <v/>
      </c>
      <c r="AE432" s="83" t="str">
        <f t="shared" si="82"/>
        <v/>
      </c>
      <c r="AF432" s="81">
        <f t="shared" si="83"/>
        <v>1407.3219999999999</v>
      </c>
      <c r="AG432" s="82" t="str">
        <f t="shared" si="84"/>
        <v>8:00</v>
      </c>
      <c r="AH432" s="81">
        <f t="shared" si="85"/>
        <v>32956.819999999992</v>
      </c>
      <c r="AI432" s="80" t="str">
        <f t="shared" si="86"/>
        <v/>
      </c>
      <c r="AJ432" s="80" t="str">
        <f t="shared" si="87"/>
        <v/>
      </c>
      <c r="AK432" s="80" t="str">
        <f t="shared" si="88"/>
        <v/>
      </c>
      <c r="AL432" s="79" t="str">
        <f t="shared" si="89"/>
        <v/>
      </c>
      <c r="AM432" s="78" t="str">
        <f t="shared" si="90"/>
        <v/>
      </c>
    </row>
    <row r="433" spans="2:39" ht="13.5" thickBot="1">
      <c r="B433" s="86">
        <v>44565</v>
      </c>
      <c r="C433" s="85">
        <f>'E+ PSUI Customer Load'!C433+'PSUI Customer Gen'!C433</f>
        <v>1269.99</v>
      </c>
      <c r="D433" s="85">
        <f>'E+ PSUI Customer Load'!D433+'PSUI Customer Gen'!D433</f>
        <v>1260.48</v>
      </c>
      <c r="E433" s="85">
        <f>'E+ PSUI Customer Load'!E433+'PSUI Customer Gen'!E433</f>
        <v>1264.8109999999999</v>
      </c>
      <c r="F433" s="85">
        <f>'E+ PSUI Customer Load'!F433+'PSUI Customer Gen'!F433</f>
        <v>1260.5020000000002</v>
      </c>
      <c r="G433" s="85">
        <f>'E+ PSUI Customer Load'!G433+'PSUI Customer Gen'!G433</f>
        <v>1274.299</v>
      </c>
      <c r="H433" s="85">
        <f>'E+ PSUI Customer Load'!H433+'PSUI Customer Gen'!H433</f>
        <v>1285.346</v>
      </c>
      <c r="I433" s="85">
        <f>'E+ PSUI Customer Load'!I433+'PSUI Customer Gen'!I433</f>
        <v>1351.2049999999999</v>
      </c>
      <c r="J433" s="85">
        <f>'E+ PSUI Customer Load'!J433+'PSUI Customer Gen'!J433</f>
        <v>1424.2079999999999</v>
      </c>
      <c r="K433" s="85">
        <f>'E+ PSUI Customer Load'!K433+'PSUI Customer Gen'!K433</f>
        <v>1377.578</v>
      </c>
      <c r="L433" s="85">
        <f>'E+ PSUI Customer Load'!L433+'PSUI Customer Gen'!L433</f>
        <v>1420.83</v>
      </c>
      <c r="M433" s="85">
        <f>'E+ PSUI Customer Load'!M433+'PSUI Customer Gen'!M433</f>
        <v>1408.58</v>
      </c>
      <c r="N433" s="85">
        <f>'E+ PSUI Customer Load'!N433+'PSUI Customer Gen'!N433</f>
        <v>1413.72</v>
      </c>
      <c r="O433" s="85">
        <f>'E+ PSUI Customer Load'!O433+'PSUI Customer Gen'!O433</f>
        <v>1371.97</v>
      </c>
      <c r="P433" s="85">
        <f>'E+ PSUI Customer Load'!P433+'PSUI Customer Gen'!P433</f>
        <v>1360.31</v>
      </c>
      <c r="Q433" s="85">
        <f>'E+ PSUI Customer Load'!Q433+'PSUI Customer Gen'!Q433</f>
        <v>1292.27</v>
      </c>
      <c r="R433" s="85">
        <f>'E+ PSUI Customer Load'!R433+'PSUI Customer Gen'!R433</f>
        <v>1317.22</v>
      </c>
      <c r="S433" s="85">
        <f>'E+ PSUI Customer Load'!S433+'PSUI Customer Gen'!S433</f>
        <v>1325.24</v>
      </c>
      <c r="T433" s="85">
        <f>'E+ PSUI Customer Load'!T433+'PSUI Customer Gen'!T433</f>
        <v>1294.6500000000001</v>
      </c>
      <c r="U433" s="85">
        <f>'E+ PSUI Customer Load'!U433+'PSUI Customer Gen'!U433</f>
        <v>1283.3399999999999</v>
      </c>
      <c r="V433" s="85">
        <f>'E+ PSUI Customer Load'!V433+'PSUI Customer Gen'!V433</f>
        <v>1253.25</v>
      </c>
      <c r="W433" s="85">
        <f>'E+ PSUI Customer Load'!W433+'PSUI Customer Gen'!W433</f>
        <v>1241.03</v>
      </c>
      <c r="X433" s="85">
        <f>'E+ PSUI Customer Load'!X433+'PSUI Customer Gen'!X433</f>
        <v>1226.33</v>
      </c>
      <c r="Y433" s="85">
        <f>'E+ PSUI Customer Load'!Y433+'PSUI Customer Gen'!Y433</f>
        <v>1210.3699999999999</v>
      </c>
      <c r="Z433" s="85">
        <f>'E+ PSUI Customer Load'!Z433+'PSUI Customer Gen'!Z433</f>
        <v>1194.83</v>
      </c>
      <c r="AA433" s="93">
        <f t="shared" si="78"/>
        <v>1424.2079999999999</v>
      </c>
      <c r="AB433" s="84">
        <f t="shared" si="79"/>
        <v>2022</v>
      </c>
      <c r="AC433" s="83">
        <f t="shared" si="80"/>
        <v>1</v>
      </c>
      <c r="AD433" s="83" t="str">
        <f t="shared" si="81"/>
        <v/>
      </c>
      <c r="AE433" s="83" t="str">
        <f t="shared" si="82"/>
        <v/>
      </c>
      <c r="AF433" s="81">
        <f t="shared" si="83"/>
        <v>1424.2079999999999</v>
      </c>
      <c r="AG433" s="82" t="str">
        <f t="shared" si="84"/>
        <v>8:00</v>
      </c>
      <c r="AH433" s="81">
        <f t="shared" si="85"/>
        <v>32806.567000000003</v>
      </c>
      <c r="AI433" s="80" t="str">
        <f t="shared" si="86"/>
        <v/>
      </c>
      <c r="AJ433" s="80" t="str">
        <f t="shared" si="87"/>
        <v/>
      </c>
      <c r="AK433" s="80" t="str">
        <f t="shared" si="88"/>
        <v/>
      </c>
      <c r="AL433" s="79" t="str">
        <f t="shared" si="89"/>
        <v/>
      </c>
      <c r="AM433" s="78" t="str">
        <f t="shared" si="90"/>
        <v/>
      </c>
    </row>
    <row r="434" spans="2:39" ht="13.5" thickBot="1">
      <c r="B434" s="86">
        <v>44566</v>
      </c>
      <c r="C434" s="85">
        <f>'E+ PSUI Customer Load'!C434+'PSUI Customer Gen'!C434</f>
        <v>1196.9000000000001</v>
      </c>
      <c r="D434" s="85">
        <f>'E+ PSUI Customer Load'!D434+'PSUI Customer Gen'!D434</f>
        <v>1175.48</v>
      </c>
      <c r="E434" s="85">
        <f>'E+ PSUI Customer Load'!E434+'PSUI Customer Gen'!E434</f>
        <v>1172.75</v>
      </c>
      <c r="F434" s="85">
        <f>'E+ PSUI Customer Load'!F434+'PSUI Customer Gen'!F434</f>
        <v>1179.71</v>
      </c>
      <c r="G434" s="85">
        <f>'E+ PSUI Customer Load'!G434+'PSUI Customer Gen'!G434</f>
        <v>1181.5</v>
      </c>
      <c r="H434" s="85">
        <f>'E+ PSUI Customer Load'!H434+'PSUI Customer Gen'!H434</f>
        <v>1194.8599999999999</v>
      </c>
      <c r="I434" s="85">
        <f>'E+ PSUI Customer Load'!I434+'PSUI Customer Gen'!I434</f>
        <v>1232.74</v>
      </c>
      <c r="J434" s="85">
        <f>'E+ PSUI Customer Load'!J434+'PSUI Customer Gen'!J434</f>
        <v>1147.93</v>
      </c>
      <c r="K434" s="85">
        <f>'E+ PSUI Customer Load'!K434+'PSUI Customer Gen'!K434</f>
        <v>917.18</v>
      </c>
      <c r="L434" s="85">
        <f>'E+ PSUI Customer Load'!L434+'PSUI Customer Gen'!L434</f>
        <v>912.03</v>
      </c>
      <c r="M434" s="85">
        <f>'E+ PSUI Customer Load'!M434+'PSUI Customer Gen'!M434</f>
        <v>910.7</v>
      </c>
      <c r="N434" s="85">
        <f>'E+ PSUI Customer Load'!N434+'PSUI Customer Gen'!N434</f>
        <v>922.78</v>
      </c>
      <c r="O434" s="85">
        <f>'E+ PSUI Customer Load'!O434+'PSUI Customer Gen'!O434</f>
        <v>921.76</v>
      </c>
      <c r="P434" s="85">
        <f>'E+ PSUI Customer Load'!P434+'PSUI Customer Gen'!P434</f>
        <v>1053.08</v>
      </c>
      <c r="Q434" s="85">
        <f>'E+ PSUI Customer Load'!Q434+'PSUI Customer Gen'!Q434</f>
        <v>1379.88</v>
      </c>
      <c r="R434" s="85">
        <f>'E+ PSUI Customer Load'!R434+'PSUI Customer Gen'!R434</f>
        <v>1368.15</v>
      </c>
      <c r="S434" s="85">
        <f>'E+ PSUI Customer Load'!S434+'PSUI Customer Gen'!S434</f>
        <v>1332.42</v>
      </c>
      <c r="T434" s="85">
        <f>'E+ PSUI Customer Load'!T434+'PSUI Customer Gen'!T434</f>
        <v>1307.92</v>
      </c>
      <c r="U434" s="85">
        <f>'E+ PSUI Customer Load'!U434+'PSUI Customer Gen'!U434</f>
        <v>1276.94</v>
      </c>
      <c r="V434" s="85">
        <f>'E+ PSUI Customer Load'!V434+'PSUI Customer Gen'!V434</f>
        <v>1285.0999999999999</v>
      </c>
      <c r="W434" s="85">
        <f>'E+ PSUI Customer Load'!W434+'PSUI Customer Gen'!W434</f>
        <v>1259.4000000000001</v>
      </c>
      <c r="X434" s="85">
        <f>'E+ PSUI Customer Load'!X434+'PSUI Customer Gen'!X434</f>
        <v>1251.3599999999999</v>
      </c>
      <c r="Y434" s="85">
        <f>'E+ PSUI Customer Load'!Y434+'PSUI Customer Gen'!Y434</f>
        <v>1239.1400000000001</v>
      </c>
      <c r="Z434" s="85">
        <f>'E+ PSUI Customer Load'!Z434+'PSUI Customer Gen'!Z434</f>
        <v>1222.0999999999999</v>
      </c>
      <c r="AA434" s="93">
        <f t="shared" si="78"/>
        <v>1379.88</v>
      </c>
      <c r="AB434" s="84">
        <f t="shared" si="79"/>
        <v>2022</v>
      </c>
      <c r="AC434" s="83">
        <f t="shared" si="80"/>
        <v>1</v>
      </c>
      <c r="AD434" s="83" t="str">
        <f t="shared" si="81"/>
        <v/>
      </c>
      <c r="AE434" s="83" t="str">
        <f t="shared" si="82"/>
        <v/>
      </c>
      <c r="AF434" s="81">
        <f t="shared" si="83"/>
        <v>1379.88</v>
      </c>
      <c r="AG434" s="82" t="str">
        <f t="shared" si="84"/>
        <v>15:00</v>
      </c>
      <c r="AH434" s="81">
        <f t="shared" si="85"/>
        <v>29421.690000000002</v>
      </c>
      <c r="AI434" s="80" t="str">
        <f t="shared" si="86"/>
        <v/>
      </c>
      <c r="AJ434" s="80" t="str">
        <f t="shared" si="87"/>
        <v/>
      </c>
      <c r="AK434" s="80" t="str">
        <f t="shared" si="88"/>
        <v/>
      </c>
      <c r="AL434" s="79" t="str">
        <f t="shared" si="89"/>
        <v/>
      </c>
      <c r="AM434" s="78" t="str">
        <f t="shared" si="90"/>
        <v/>
      </c>
    </row>
    <row r="435" spans="2:39" ht="13.5" thickBot="1">
      <c r="B435" s="86">
        <v>44567</v>
      </c>
      <c r="C435" s="85">
        <f>'E+ PSUI Customer Load'!C435+'PSUI Customer Gen'!C435</f>
        <v>1219.6099999999999</v>
      </c>
      <c r="D435" s="85">
        <f>'E+ PSUI Customer Load'!D435+'PSUI Customer Gen'!D435</f>
        <v>1222.52</v>
      </c>
      <c r="E435" s="85">
        <f>'E+ PSUI Customer Load'!E435+'PSUI Customer Gen'!E435</f>
        <v>1242.05</v>
      </c>
      <c r="F435" s="85">
        <f>'E+ PSUI Customer Load'!F435+'PSUI Customer Gen'!F435</f>
        <v>1232.04</v>
      </c>
      <c r="G435" s="85">
        <f>'E+ PSUI Customer Load'!G435+'PSUI Customer Gen'!G435</f>
        <v>1231.58</v>
      </c>
      <c r="H435" s="85">
        <f>'E+ PSUI Customer Load'!H435+'PSUI Customer Gen'!H435</f>
        <v>1244.67</v>
      </c>
      <c r="I435" s="85">
        <f>'E+ PSUI Customer Load'!I435+'PSUI Customer Gen'!I435</f>
        <v>1306.0999999999999</v>
      </c>
      <c r="J435" s="85">
        <f>'E+ PSUI Customer Load'!J435+'PSUI Customer Gen'!J435</f>
        <v>1406.13</v>
      </c>
      <c r="K435" s="85">
        <f>'E+ PSUI Customer Load'!K435+'PSUI Customer Gen'!K435</f>
        <v>1432.76</v>
      </c>
      <c r="L435" s="85">
        <f>'E+ PSUI Customer Load'!L435+'PSUI Customer Gen'!L435</f>
        <v>1432.97</v>
      </c>
      <c r="M435" s="85">
        <f>'E+ PSUI Customer Load'!M435+'PSUI Customer Gen'!M435</f>
        <v>1446.03</v>
      </c>
      <c r="N435" s="85">
        <f>'E+ PSUI Customer Load'!N435+'PSUI Customer Gen'!N435</f>
        <v>1434.79</v>
      </c>
      <c r="O435" s="85">
        <f>'E+ PSUI Customer Load'!O435+'PSUI Customer Gen'!O435</f>
        <v>1348.34</v>
      </c>
      <c r="P435" s="85">
        <f>'E+ PSUI Customer Load'!P435+'PSUI Customer Gen'!P435</f>
        <v>1408.16</v>
      </c>
      <c r="Q435" s="85">
        <f>'E+ PSUI Customer Load'!Q435+'PSUI Customer Gen'!Q435</f>
        <v>1412.95</v>
      </c>
      <c r="R435" s="85">
        <f>'E+ PSUI Customer Load'!R435+'PSUI Customer Gen'!R435</f>
        <v>1428.67</v>
      </c>
      <c r="S435" s="85">
        <f>'E+ PSUI Customer Load'!S435+'PSUI Customer Gen'!S435</f>
        <v>1491.8</v>
      </c>
      <c r="T435" s="85">
        <f>'E+ PSUI Customer Load'!T435+'PSUI Customer Gen'!T435</f>
        <v>1366.279</v>
      </c>
      <c r="U435" s="85">
        <f>'E+ PSUI Customer Load'!U435+'PSUI Customer Gen'!U435</f>
        <v>1335.0810000000001</v>
      </c>
      <c r="V435" s="85">
        <f>'E+ PSUI Customer Load'!V435+'PSUI Customer Gen'!V435</f>
        <v>1347.135</v>
      </c>
      <c r="W435" s="85">
        <f>'E+ PSUI Customer Load'!W435+'PSUI Customer Gen'!W435</f>
        <v>1319.79</v>
      </c>
      <c r="X435" s="85">
        <f>'E+ PSUI Customer Load'!X435+'PSUI Customer Gen'!X435</f>
        <v>1303.1180000000002</v>
      </c>
      <c r="Y435" s="85">
        <f>'E+ PSUI Customer Load'!Y435+'PSUI Customer Gen'!Y435</f>
        <v>1300.8100000000002</v>
      </c>
      <c r="Z435" s="85">
        <f>'E+ PSUI Customer Load'!Z435+'PSUI Customer Gen'!Z435</f>
        <v>1275.7429999999999</v>
      </c>
      <c r="AA435" s="93">
        <f t="shared" si="78"/>
        <v>1491.8</v>
      </c>
      <c r="AB435" s="84">
        <f t="shared" si="79"/>
        <v>2022</v>
      </c>
      <c r="AC435" s="83">
        <f t="shared" si="80"/>
        <v>1</v>
      </c>
      <c r="AD435" s="83" t="str">
        <f t="shared" si="81"/>
        <v/>
      </c>
      <c r="AE435" s="83" t="str">
        <f t="shared" si="82"/>
        <v/>
      </c>
      <c r="AF435" s="81">
        <f t="shared" si="83"/>
        <v>1491.8</v>
      </c>
      <c r="AG435" s="82" t="str">
        <f t="shared" si="84"/>
        <v>17:00</v>
      </c>
      <c r="AH435" s="81">
        <f t="shared" si="85"/>
        <v>33680.925999999999</v>
      </c>
      <c r="AI435" s="80" t="str">
        <f t="shared" si="86"/>
        <v/>
      </c>
      <c r="AJ435" s="80" t="str">
        <f t="shared" si="87"/>
        <v/>
      </c>
      <c r="AK435" s="80" t="str">
        <f t="shared" si="88"/>
        <v/>
      </c>
      <c r="AL435" s="79" t="str">
        <f t="shared" si="89"/>
        <v/>
      </c>
      <c r="AM435" s="78" t="str">
        <f t="shared" si="90"/>
        <v/>
      </c>
    </row>
    <row r="436" spans="2:39" ht="13.5" thickBot="1">
      <c r="B436" s="86">
        <v>44568</v>
      </c>
      <c r="C436" s="85">
        <f>'E+ PSUI Customer Load'!C436+'PSUI Customer Gen'!C436</f>
        <v>1277.066</v>
      </c>
      <c r="D436" s="85">
        <f>'E+ PSUI Customer Load'!D436+'PSUI Customer Gen'!D436</f>
        <v>1257.1210000000001</v>
      </c>
      <c r="E436" s="85">
        <f>'E+ PSUI Customer Load'!E436+'PSUI Customer Gen'!E436</f>
        <v>1277.7760000000001</v>
      </c>
      <c r="F436" s="85">
        <f>'E+ PSUI Customer Load'!F436+'PSUI Customer Gen'!F436</f>
        <v>1275.9740000000002</v>
      </c>
      <c r="G436" s="85">
        <f>'E+ PSUI Customer Load'!G436+'PSUI Customer Gen'!G436</f>
        <v>1300.021</v>
      </c>
      <c r="H436" s="85">
        <f>'E+ PSUI Customer Load'!H436+'PSUI Customer Gen'!H436</f>
        <v>1296.7330000000002</v>
      </c>
      <c r="I436" s="85">
        <f>'E+ PSUI Customer Load'!I436+'PSUI Customer Gen'!I436</f>
        <v>1341.3620000000001</v>
      </c>
      <c r="J436" s="85">
        <f>'E+ PSUI Customer Load'!J436+'PSUI Customer Gen'!J436</f>
        <v>1445.779</v>
      </c>
      <c r="K436" s="85">
        <f>'E+ PSUI Customer Load'!K436+'PSUI Customer Gen'!K436</f>
        <v>1448.903</v>
      </c>
      <c r="L436" s="85">
        <f>'E+ PSUI Customer Load'!L436+'PSUI Customer Gen'!L436</f>
        <v>1449.425</v>
      </c>
      <c r="M436" s="85">
        <f>'E+ PSUI Customer Load'!M436+'PSUI Customer Gen'!M436</f>
        <v>1468.1509999999998</v>
      </c>
      <c r="N436" s="85">
        <f>'E+ PSUI Customer Load'!N436+'PSUI Customer Gen'!N436</f>
        <v>1461.8130000000001</v>
      </c>
      <c r="O436" s="85">
        <f>'E+ PSUI Customer Load'!O436+'PSUI Customer Gen'!O436</f>
        <v>1417.4369999999999</v>
      </c>
      <c r="P436" s="85">
        <f>'E+ PSUI Customer Load'!P436+'PSUI Customer Gen'!P436</f>
        <v>1423.43</v>
      </c>
      <c r="Q436" s="85">
        <f>'E+ PSUI Customer Load'!Q436+'PSUI Customer Gen'!Q436</f>
        <v>1416.7830000000001</v>
      </c>
      <c r="R436" s="85">
        <f>'E+ PSUI Customer Load'!R436+'PSUI Customer Gen'!R436</f>
        <v>1417.078</v>
      </c>
      <c r="S436" s="85">
        <f>'E+ PSUI Customer Load'!S436+'PSUI Customer Gen'!S436</f>
        <v>1386.328</v>
      </c>
      <c r="T436" s="85">
        <f>'E+ PSUI Customer Load'!T436+'PSUI Customer Gen'!T436</f>
        <v>1371.1079999999999</v>
      </c>
      <c r="U436" s="85">
        <f>'E+ PSUI Customer Load'!U436+'PSUI Customer Gen'!U436</f>
        <v>1362.1490000000001</v>
      </c>
      <c r="V436" s="85">
        <f>'E+ PSUI Customer Load'!V436+'PSUI Customer Gen'!V436</f>
        <v>1347.192</v>
      </c>
      <c r="W436" s="85">
        <f>'E+ PSUI Customer Load'!W436+'PSUI Customer Gen'!W436</f>
        <v>1327.7539999999999</v>
      </c>
      <c r="X436" s="85">
        <f>'E+ PSUI Customer Load'!X436+'PSUI Customer Gen'!X436</f>
        <v>1329.7470000000001</v>
      </c>
      <c r="Y436" s="85">
        <f>'E+ PSUI Customer Load'!Y436+'PSUI Customer Gen'!Y436</f>
        <v>1305.0119999999999</v>
      </c>
      <c r="Z436" s="85">
        <f>'E+ PSUI Customer Load'!Z436+'PSUI Customer Gen'!Z436</f>
        <v>1278.6280000000002</v>
      </c>
      <c r="AA436" s="93">
        <f t="shared" si="78"/>
        <v>1468.1509999999998</v>
      </c>
      <c r="AB436" s="84">
        <f t="shared" si="79"/>
        <v>2022</v>
      </c>
      <c r="AC436" s="83">
        <f t="shared" si="80"/>
        <v>1</v>
      </c>
      <c r="AD436" s="83" t="str">
        <f t="shared" si="81"/>
        <v/>
      </c>
      <c r="AE436" s="83" t="str">
        <f t="shared" si="82"/>
        <v/>
      </c>
      <c r="AF436" s="81">
        <f t="shared" si="83"/>
        <v>1468.1509999999998</v>
      </c>
      <c r="AG436" s="82" t="str">
        <f t="shared" si="84"/>
        <v>11:00</v>
      </c>
      <c r="AH436" s="81">
        <f t="shared" si="85"/>
        <v>34150.921000000002</v>
      </c>
      <c r="AI436" s="80" t="str">
        <f t="shared" si="86"/>
        <v/>
      </c>
      <c r="AJ436" s="80" t="str">
        <f t="shared" si="87"/>
        <v/>
      </c>
      <c r="AK436" s="80" t="str">
        <f t="shared" si="88"/>
        <v/>
      </c>
      <c r="AL436" s="79" t="str">
        <f t="shared" si="89"/>
        <v/>
      </c>
      <c r="AM436" s="78" t="str">
        <f t="shared" si="90"/>
        <v/>
      </c>
    </row>
    <row r="437" spans="2:39" ht="13.5" thickBot="1">
      <c r="B437" s="86">
        <v>44569</v>
      </c>
      <c r="C437" s="85">
        <f>'E+ PSUI Customer Load'!C437+'PSUI Customer Gen'!C437</f>
        <v>1275.0170000000001</v>
      </c>
      <c r="D437" s="85">
        <f>'E+ PSUI Customer Load'!D437+'PSUI Customer Gen'!D437</f>
        <v>1273.6740000000002</v>
      </c>
      <c r="E437" s="85">
        <f>'E+ PSUI Customer Load'!E437+'PSUI Customer Gen'!E437</f>
        <v>1277.3340000000001</v>
      </c>
      <c r="F437" s="85">
        <f>'E+ PSUI Customer Load'!F437+'PSUI Customer Gen'!F437</f>
        <v>1278.5160000000001</v>
      </c>
      <c r="G437" s="85">
        <f>'E+ PSUI Customer Load'!G437+'PSUI Customer Gen'!G437</f>
        <v>1287.3050000000001</v>
      </c>
      <c r="H437" s="85">
        <f>'E+ PSUI Customer Load'!H437+'PSUI Customer Gen'!H437</f>
        <v>1283.973</v>
      </c>
      <c r="I437" s="85">
        <f>'E+ PSUI Customer Load'!I437+'PSUI Customer Gen'!I437</f>
        <v>1315.3019999999999</v>
      </c>
      <c r="J437" s="85">
        <f>'E+ PSUI Customer Load'!J437+'PSUI Customer Gen'!J437</f>
        <v>1348.634</v>
      </c>
      <c r="K437" s="85">
        <f>'E+ PSUI Customer Load'!K437+'PSUI Customer Gen'!K437</f>
        <v>1378.895</v>
      </c>
      <c r="L437" s="85">
        <f>'E+ PSUI Customer Load'!L437+'PSUI Customer Gen'!L437</f>
        <v>1354.6020000000001</v>
      </c>
      <c r="M437" s="85">
        <f>'E+ PSUI Customer Load'!M437+'PSUI Customer Gen'!M437</f>
        <v>1357.9929999999999</v>
      </c>
      <c r="N437" s="85">
        <f>'E+ PSUI Customer Load'!N437+'PSUI Customer Gen'!N437</f>
        <v>1347.2579999999998</v>
      </c>
      <c r="O437" s="85">
        <f>'E+ PSUI Customer Load'!O437+'PSUI Customer Gen'!O437</f>
        <v>1317.9280000000001</v>
      </c>
      <c r="P437" s="85">
        <f>'E+ PSUI Customer Load'!P437+'PSUI Customer Gen'!P437</f>
        <v>1301.3489999999999</v>
      </c>
      <c r="Q437" s="85">
        <f>'E+ PSUI Customer Load'!Q437+'PSUI Customer Gen'!Q437</f>
        <v>1271.7640000000001</v>
      </c>
      <c r="R437" s="85">
        <f>'E+ PSUI Customer Load'!R437+'PSUI Customer Gen'!R437</f>
        <v>1251.375</v>
      </c>
      <c r="S437" s="85">
        <f>'E+ PSUI Customer Load'!S437+'PSUI Customer Gen'!S437</f>
        <v>1271.4460000000001</v>
      </c>
      <c r="T437" s="85">
        <f>'E+ PSUI Customer Load'!T437+'PSUI Customer Gen'!T437</f>
        <v>1268.239</v>
      </c>
      <c r="U437" s="85">
        <f>'E+ PSUI Customer Load'!U437+'PSUI Customer Gen'!U437</f>
        <v>1271.211</v>
      </c>
      <c r="V437" s="85">
        <f>'E+ PSUI Customer Load'!V437+'PSUI Customer Gen'!V437</f>
        <v>1251.5509999999999</v>
      </c>
      <c r="W437" s="85">
        <f>'E+ PSUI Customer Load'!W437+'PSUI Customer Gen'!W437</f>
        <v>1235.93</v>
      </c>
      <c r="X437" s="85">
        <f>'E+ PSUI Customer Load'!X437+'PSUI Customer Gen'!X437</f>
        <v>1227.4370000000001</v>
      </c>
      <c r="Y437" s="85">
        <f>'E+ PSUI Customer Load'!Y437+'PSUI Customer Gen'!Y437</f>
        <v>1204.288</v>
      </c>
      <c r="Z437" s="85">
        <f>'E+ PSUI Customer Load'!Z437+'PSUI Customer Gen'!Z437</f>
        <v>1208.684</v>
      </c>
      <c r="AA437" s="93">
        <f t="shared" si="78"/>
        <v>1378.895</v>
      </c>
      <c r="AB437" s="84">
        <f t="shared" si="79"/>
        <v>2022</v>
      </c>
      <c r="AC437" s="83">
        <f t="shared" si="80"/>
        <v>1</v>
      </c>
      <c r="AD437" s="83" t="str">
        <f t="shared" si="81"/>
        <v/>
      </c>
      <c r="AE437" s="83" t="str">
        <f t="shared" si="82"/>
        <v/>
      </c>
      <c r="AF437" s="81">
        <f t="shared" si="83"/>
        <v>1378.895</v>
      </c>
      <c r="AG437" s="82" t="str">
        <f t="shared" si="84"/>
        <v>9:00</v>
      </c>
      <c r="AH437" s="81">
        <f t="shared" si="85"/>
        <v>32238.600000000006</v>
      </c>
      <c r="AI437" s="80" t="str">
        <f t="shared" si="86"/>
        <v/>
      </c>
      <c r="AJ437" s="80" t="str">
        <f t="shared" si="87"/>
        <v/>
      </c>
      <c r="AK437" s="80" t="str">
        <f t="shared" si="88"/>
        <v/>
      </c>
      <c r="AL437" s="79" t="str">
        <f t="shared" si="89"/>
        <v/>
      </c>
      <c r="AM437" s="78" t="str">
        <f t="shared" si="90"/>
        <v/>
      </c>
    </row>
    <row r="438" spans="2:39" ht="13.5" thickBot="1">
      <c r="B438" s="86">
        <v>44570</v>
      </c>
      <c r="C438" s="85">
        <f>'E+ PSUI Customer Load'!C438+'PSUI Customer Gen'!C438</f>
        <v>1196.8150000000001</v>
      </c>
      <c r="D438" s="85">
        <f>'E+ PSUI Customer Load'!D438+'PSUI Customer Gen'!D438</f>
        <v>1203.384</v>
      </c>
      <c r="E438" s="85">
        <f>'E+ PSUI Customer Load'!E438+'PSUI Customer Gen'!E438</f>
        <v>1202.24</v>
      </c>
      <c r="F438" s="85">
        <f>'E+ PSUI Customer Load'!F438+'PSUI Customer Gen'!F438</f>
        <v>1208.3910000000001</v>
      </c>
      <c r="G438" s="85">
        <f>'E+ PSUI Customer Load'!G438+'PSUI Customer Gen'!G438</f>
        <v>1204.9560000000001</v>
      </c>
      <c r="H438" s="85">
        <f>'E+ PSUI Customer Load'!H438+'PSUI Customer Gen'!H438</f>
        <v>1214.1779999999999</v>
      </c>
      <c r="I438" s="85">
        <f>'E+ PSUI Customer Load'!I438+'PSUI Customer Gen'!I438</f>
        <v>1209.6990000000001</v>
      </c>
      <c r="J438" s="85">
        <f>'E+ PSUI Customer Load'!J438+'PSUI Customer Gen'!J438</f>
        <v>1269.636</v>
      </c>
      <c r="K438" s="85">
        <f>'E+ PSUI Customer Load'!K438+'PSUI Customer Gen'!K438</f>
        <v>1238.798</v>
      </c>
      <c r="L438" s="85">
        <f>'E+ PSUI Customer Load'!L438+'PSUI Customer Gen'!L438</f>
        <v>1253.3619999999999</v>
      </c>
      <c r="M438" s="85">
        <f>'E+ PSUI Customer Load'!M438+'PSUI Customer Gen'!M438</f>
        <v>1277.375</v>
      </c>
      <c r="N438" s="85">
        <f>'E+ PSUI Customer Load'!N438+'PSUI Customer Gen'!N438</f>
        <v>1263.3919999999998</v>
      </c>
      <c r="O438" s="85">
        <f>'E+ PSUI Customer Load'!O438+'PSUI Customer Gen'!O438</f>
        <v>1253.079</v>
      </c>
      <c r="P438" s="85">
        <f>'E+ PSUI Customer Load'!P438+'PSUI Customer Gen'!P438</f>
        <v>1266.316</v>
      </c>
      <c r="Q438" s="85">
        <f>'E+ PSUI Customer Load'!Q438+'PSUI Customer Gen'!Q438</f>
        <v>1253.9259999999999</v>
      </c>
      <c r="R438" s="85">
        <f>'E+ PSUI Customer Load'!R438+'PSUI Customer Gen'!R438</f>
        <v>1262.7440000000001</v>
      </c>
      <c r="S438" s="85">
        <f>'E+ PSUI Customer Load'!S438+'PSUI Customer Gen'!S438</f>
        <v>1251.998</v>
      </c>
      <c r="T438" s="85">
        <f>'E+ PSUI Customer Load'!T438+'PSUI Customer Gen'!T438</f>
        <v>1256.6399999999999</v>
      </c>
      <c r="U438" s="85">
        <f>'E+ PSUI Customer Load'!U438+'PSUI Customer Gen'!U438</f>
        <v>1263.69</v>
      </c>
      <c r="V438" s="85">
        <f>'E+ PSUI Customer Load'!V438+'PSUI Customer Gen'!V438</f>
        <v>1259.3960000000002</v>
      </c>
      <c r="W438" s="85">
        <f>'E+ PSUI Customer Load'!W438+'PSUI Customer Gen'!W438</f>
        <v>1245.7339999999999</v>
      </c>
      <c r="X438" s="85">
        <f>'E+ PSUI Customer Load'!X438+'PSUI Customer Gen'!X438</f>
        <v>1255.2429999999999</v>
      </c>
      <c r="Y438" s="85">
        <f>'E+ PSUI Customer Load'!Y438+'PSUI Customer Gen'!Y438</f>
        <v>1255.011</v>
      </c>
      <c r="Z438" s="85">
        <f>'E+ PSUI Customer Load'!Z438+'PSUI Customer Gen'!Z438</f>
        <v>1255.2239999999999</v>
      </c>
      <c r="AA438" s="93">
        <f t="shared" si="78"/>
        <v>1277.375</v>
      </c>
      <c r="AB438" s="84">
        <f t="shared" si="79"/>
        <v>2022</v>
      </c>
      <c r="AC438" s="83">
        <f t="shared" si="80"/>
        <v>1</v>
      </c>
      <c r="AD438" s="83" t="str">
        <f t="shared" si="81"/>
        <v/>
      </c>
      <c r="AE438" s="83" t="str">
        <f t="shared" si="82"/>
        <v/>
      </c>
      <c r="AF438" s="81">
        <f t="shared" si="83"/>
        <v>1277.375</v>
      </c>
      <c r="AG438" s="82" t="str">
        <f t="shared" si="84"/>
        <v>11:00</v>
      </c>
      <c r="AH438" s="81">
        <f t="shared" si="85"/>
        <v>31098.601999999992</v>
      </c>
      <c r="AI438" s="80" t="str">
        <f t="shared" si="86"/>
        <v/>
      </c>
      <c r="AJ438" s="80" t="str">
        <f t="shared" si="87"/>
        <v/>
      </c>
      <c r="AK438" s="80" t="str">
        <f t="shared" si="88"/>
        <v/>
      </c>
      <c r="AL438" s="79" t="str">
        <f t="shared" si="89"/>
        <v/>
      </c>
      <c r="AM438" s="78" t="str">
        <f t="shared" si="90"/>
        <v/>
      </c>
    </row>
    <row r="439" spans="2:39" ht="13.5" thickBot="1">
      <c r="B439" s="86">
        <v>44571</v>
      </c>
      <c r="C439" s="85">
        <f>'E+ PSUI Customer Load'!C439+'PSUI Customer Gen'!C439</f>
        <v>1266.2429999999999</v>
      </c>
      <c r="D439" s="85">
        <f>'E+ PSUI Customer Load'!D439+'PSUI Customer Gen'!D439</f>
        <v>1248.4190000000001</v>
      </c>
      <c r="E439" s="85">
        <f>'E+ PSUI Customer Load'!E439+'PSUI Customer Gen'!E439</f>
        <v>1255.115</v>
      </c>
      <c r="F439" s="85">
        <f>'E+ PSUI Customer Load'!F439+'PSUI Customer Gen'!F439</f>
        <v>1258.9070000000002</v>
      </c>
      <c r="G439" s="85">
        <f>'E+ PSUI Customer Load'!G439+'PSUI Customer Gen'!G439</f>
        <v>1281.5260000000001</v>
      </c>
      <c r="H439" s="85">
        <f>'E+ PSUI Customer Load'!H439+'PSUI Customer Gen'!H439</f>
        <v>1289.203</v>
      </c>
      <c r="I439" s="85">
        <f>'E+ PSUI Customer Load'!I439+'PSUI Customer Gen'!I439</f>
        <v>1355.8340000000001</v>
      </c>
      <c r="J439" s="85">
        <f>'E+ PSUI Customer Load'!J439+'PSUI Customer Gen'!J439</f>
        <v>1433.1830000000002</v>
      </c>
      <c r="K439" s="85">
        <f>'E+ PSUI Customer Load'!K439+'PSUI Customer Gen'!K439</f>
        <v>1485.874</v>
      </c>
      <c r="L439" s="85">
        <f>'E+ PSUI Customer Load'!L439+'PSUI Customer Gen'!L439</f>
        <v>1512.1889999999999</v>
      </c>
      <c r="M439" s="85">
        <f>'E+ PSUI Customer Load'!M439+'PSUI Customer Gen'!M439</f>
        <v>1524.9660000000001</v>
      </c>
      <c r="N439" s="85">
        <f>'E+ PSUI Customer Load'!N439+'PSUI Customer Gen'!N439</f>
        <v>1537.1100000000001</v>
      </c>
      <c r="O439" s="85">
        <f>'E+ PSUI Customer Load'!O439+'PSUI Customer Gen'!O439</f>
        <v>1478.778</v>
      </c>
      <c r="P439" s="85">
        <f>'E+ PSUI Customer Load'!P439+'PSUI Customer Gen'!P439</f>
        <v>1493.673</v>
      </c>
      <c r="Q439" s="85">
        <f>'E+ PSUI Customer Load'!Q439+'PSUI Customer Gen'!Q439</f>
        <v>1472.337</v>
      </c>
      <c r="R439" s="85">
        <f>'E+ PSUI Customer Load'!R439+'PSUI Customer Gen'!R439</f>
        <v>1477.838</v>
      </c>
      <c r="S439" s="85">
        <f>'E+ PSUI Customer Load'!S439+'PSUI Customer Gen'!S439</f>
        <v>1458.078</v>
      </c>
      <c r="T439" s="85">
        <f>'E+ PSUI Customer Load'!T439+'PSUI Customer Gen'!T439</f>
        <v>1411.9959999999999</v>
      </c>
      <c r="U439" s="85">
        <f>'E+ PSUI Customer Load'!U439+'PSUI Customer Gen'!U439</f>
        <v>1395.895</v>
      </c>
      <c r="V439" s="85">
        <f>'E+ PSUI Customer Load'!V439+'PSUI Customer Gen'!V439</f>
        <v>1376.672</v>
      </c>
      <c r="W439" s="85">
        <f>'E+ PSUI Customer Load'!W439+'PSUI Customer Gen'!W439</f>
        <v>1355.7850000000001</v>
      </c>
      <c r="X439" s="85">
        <f>'E+ PSUI Customer Load'!X439+'PSUI Customer Gen'!X439</f>
        <v>1349.23</v>
      </c>
      <c r="Y439" s="85">
        <f>'E+ PSUI Customer Load'!Y439+'PSUI Customer Gen'!Y439</f>
        <v>1354.068</v>
      </c>
      <c r="Z439" s="85">
        <f>'E+ PSUI Customer Load'!Z439+'PSUI Customer Gen'!Z439</f>
        <v>1341.8440000000001</v>
      </c>
      <c r="AA439" s="93">
        <f t="shared" si="78"/>
        <v>1537.1100000000001</v>
      </c>
      <c r="AB439" s="84">
        <f t="shared" si="79"/>
        <v>2022</v>
      </c>
      <c r="AC439" s="83">
        <f t="shared" si="80"/>
        <v>1</v>
      </c>
      <c r="AD439" s="83" t="str">
        <f t="shared" si="81"/>
        <v/>
      </c>
      <c r="AE439" s="83" t="str">
        <f t="shared" si="82"/>
        <v/>
      </c>
      <c r="AF439" s="81">
        <f t="shared" si="83"/>
        <v>1537.1100000000001</v>
      </c>
      <c r="AG439" s="82" t="str">
        <f t="shared" si="84"/>
        <v>12:00</v>
      </c>
      <c r="AH439" s="81">
        <f t="shared" si="85"/>
        <v>34951.873</v>
      </c>
      <c r="AI439" s="80" t="str">
        <f t="shared" si="86"/>
        <v/>
      </c>
      <c r="AJ439" s="80" t="str">
        <f t="shared" si="87"/>
        <v/>
      </c>
      <c r="AK439" s="80" t="str">
        <f t="shared" si="88"/>
        <v/>
      </c>
      <c r="AL439" s="79" t="str">
        <f t="shared" si="89"/>
        <v/>
      </c>
      <c r="AM439" s="78" t="str">
        <f t="shared" si="90"/>
        <v/>
      </c>
    </row>
    <row r="440" spans="2:39" ht="13.5" thickBot="1">
      <c r="B440" s="86">
        <v>44572</v>
      </c>
      <c r="C440" s="85">
        <f>'E+ PSUI Customer Load'!C440+'PSUI Customer Gen'!C440</f>
        <v>1325.5200000000002</v>
      </c>
      <c r="D440" s="85">
        <f>'E+ PSUI Customer Load'!D440+'PSUI Customer Gen'!D440</f>
        <v>1321.9140000000002</v>
      </c>
      <c r="E440" s="85">
        <f>'E+ PSUI Customer Load'!E440+'PSUI Customer Gen'!E440</f>
        <v>1329.8709999999999</v>
      </c>
      <c r="F440" s="85">
        <f>'E+ PSUI Customer Load'!F440+'PSUI Customer Gen'!F440</f>
        <v>1327.8040000000001</v>
      </c>
      <c r="G440" s="85">
        <f>'E+ PSUI Customer Load'!G440+'PSUI Customer Gen'!G440</f>
        <v>1347.2529999999999</v>
      </c>
      <c r="H440" s="85">
        <f>'E+ PSUI Customer Load'!H440+'PSUI Customer Gen'!H440</f>
        <v>1352.472</v>
      </c>
      <c r="I440" s="85">
        <f>'E+ PSUI Customer Load'!I440+'PSUI Customer Gen'!I440</f>
        <v>1431.693</v>
      </c>
      <c r="J440" s="85">
        <f>'E+ PSUI Customer Load'!J440+'PSUI Customer Gen'!J440</f>
        <v>1497.9280000000001</v>
      </c>
      <c r="K440" s="85">
        <f>'E+ PSUI Customer Load'!K440+'PSUI Customer Gen'!K440</f>
        <v>1521.327</v>
      </c>
      <c r="L440" s="85">
        <f>'E+ PSUI Customer Load'!L440+'PSUI Customer Gen'!L440</f>
        <v>1535.4670000000001</v>
      </c>
      <c r="M440" s="85">
        <f>'E+ PSUI Customer Load'!M440+'PSUI Customer Gen'!M440</f>
        <v>1541.924</v>
      </c>
      <c r="N440" s="85">
        <f>'E+ PSUI Customer Load'!N440+'PSUI Customer Gen'!N440</f>
        <v>1545.239</v>
      </c>
      <c r="O440" s="85">
        <f>'E+ PSUI Customer Load'!O440+'PSUI Customer Gen'!O440</f>
        <v>1472.317</v>
      </c>
      <c r="P440" s="85">
        <f>'E+ PSUI Customer Load'!P440+'PSUI Customer Gen'!P440</f>
        <v>1452.3390000000002</v>
      </c>
      <c r="Q440" s="85">
        <f>'E+ PSUI Customer Load'!Q440+'PSUI Customer Gen'!Q440</f>
        <v>1468.2339999999999</v>
      </c>
      <c r="R440" s="85">
        <f>'E+ PSUI Customer Load'!R440+'PSUI Customer Gen'!R440</f>
        <v>1481.4959999999999</v>
      </c>
      <c r="S440" s="85">
        <f>'E+ PSUI Customer Load'!S440+'PSUI Customer Gen'!S440</f>
        <v>1461.9270000000001</v>
      </c>
      <c r="T440" s="85">
        <f>'E+ PSUI Customer Load'!T440+'PSUI Customer Gen'!T440</f>
        <v>1413.8989999999999</v>
      </c>
      <c r="U440" s="85">
        <f>'E+ PSUI Customer Load'!U440+'PSUI Customer Gen'!U440</f>
        <v>1393.8789999999999</v>
      </c>
      <c r="V440" s="85">
        <f>'E+ PSUI Customer Load'!V440+'PSUI Customer Gen'!V440</f>
        <v>1383.9190000000001</v>
      </c>
      <c r="W440" s="85">
        <f>'E+ PSUI Customer Load'!W440+'PSUI Customer Gen'!W440</f>
        <v>1355.204</v>
      </c>
      <c r="X440" s="85">
        <f>'E+ PSUI Customer Load'!X440+'PSUI Customer Gen'!X440</f>
        <v>1346.0420000000001</v>
      </c>
      <c r="Y440" s="85">
        <f>'E+ PSUI Customer Load'!Y440+'PSUI Customer Gen'!Y440</f>
        <v>1314.7149999999999</v>
      </c>
      <c r="Z440" s="85">
        <f>'E+ PSUI Customer Load'!Z440+'PSUI Customer Gen'!Z440</f>
        <v>1299.9870000000001</v>
      </c>
      <c r="AA440" s="93">
        <f t="shared" si="78"/>
        <v>1545.239</v>
      </c>
      <c r="AB440" s="84">
        <f t="shared" si="79"/>
        <v>2022</v>
      </c>
      <c r="AC440" s="83">
        <f t="shared" si="80"/>
        <v>1</v>
      </c>
      <c r="AD440" s="83" t="str">
        <f t="shared" si="81"/>
        <v/>
      </c>
      <c r="AE440" s="83" t="str">
        <f t="shared" si="82"/>
        <v/>
      </c>
      <c r="AF440" s="81">
        <f t="shared" si="83"/>
        <v>1545.239</v>
      </c>
      <c r="AG440" s="82" t="str">
        <f t="shared" si="84"/>
        <v>12:00</v>
      </c>
      <c r="AH440" s="81">
        <f t="shared" si="85"/>
        <v>35467.609000000004</v>
      </c>
      <c r="AI440" s="80" t="str">
        <f t="shared" si="86"/>
        <v/>
      </c>
      <c r="AJ440" s="80" t="str">
        <f t="shared" si="87"/>
        <v/>
      </c>
      <c r="AK440" s="80" t="str">
        <f t="shared" si="88"/>
        <v/>
      </c>
      <c r="AL440" s="79" t="str">
        <f t="shared" si="89"/>
        <v/>
      </c>
      <c r="AM440" s="78" t="str">
        <f t="shared" si="90"/>
        <v/>
      </c>
    </row>
    <row r="441" spans="2:39" ht="13.5" thickBot="1">
      <c r="B441" s="86">
        <v>44573</v>
      </c>
      <c r="C441" s="85">
        <f>'E+ PSUI Customer Load'!C441+'PSUI Customer Gen'!C441</f>
        <v>1285.3110000000001</v>
      </c>
      <c r="D441" s="85">
        <f>'E+ PSUI Customer Load'!D441+'PSUI Customer Gen'!D441</f>
        <v>1275.345</v>
      </c>
      <c r="E441" s="85">
        <f>'E+ PSUI Customer Load'!E441+'PSUI Customer Gen'!E441</f>
        <v>1263.9959999999999</v>
      </c>
      <c r="F441" s="85">
        <f>'E+ PSUI Customer Load'!F441+'PSUI Customer Gen'!F441</f>
        <v>1257.5160000000001</v>
      </c>
      <c r="G441" s="85">
        <f>'E+ PSUI Customer Load'!G441+'PSUI Customer Gen'!G441</f>
        <v>1262.943</v>
      </c>
      <c r="H441" s="85">
        <f>'E+ PSUI Customer Load'!H441+'PSUI Customer Gen'!H441</f>
        <v>1260.146</v>
      </c>
      <c r="I441" s="85">
        <f>'E+ PSUI Customer Load'!I441+'PSUI Customer Gen'!I441</f>
        <v>1305.329</v>
      </c>
      <c r="J441" s="85">
        <f>'E+ PSUI Customer Load'!J441+'PSUI Customer Gen'!J441</f>
        <v>1405.261</v>
      </c>
      <c r="K441" s="85">
        <f>'E+ PSUI Customer Load'!K441+'PSUI Customer Gen'!K441</f>
        <v>1404.521</v>
      </c>
      <c r="L441" s="85">
        <f>'E+ PSUI Customer Load'!L441+'PSUI Customer Gen'!L441</f>
        <v>1413.7760000000001</v>
      </c>
      <c r="M441" s="85">
        <f>'E+ PSUI Customer Load'!M441+'PSUI Customer Gen'!M441</f>
        <v>1433.4949999999999</v>
      </c>
      <c r="N441" s="85">
        <f>'E+ PSUI Customer Load'!N441+'PSUI Customer Gen'!N441</f>
        <v>1449.47</v>
      </c>
      <c r="O441" s="85">
        <f>'E+ PSUI Customer Load'!O441+'PSUI Customer Gen'!O441</f>
        <v>1402.057</v>
      </c>
      <c r="P441" s="85">
        <f>'E+ PSUI Customer Load'!P441+'PSUI Customer Gen'!P441</f>
        <v>1405.7750000000001</v>
      </c>
      <c r="Q441" s="85">
        <f>'E+ PSUI Customer Load'!Q441+'PSUI Customer Gen'!Q441</f>
        <v>1377.1179999999999</v>
      </c>
      <c r="R441" s="85">
        <f>'E+ PSUI Customer Load'!R441+'PSUI Customer Gen'!R441</f>
        <v>1399.116</v>
      </c>
      <c r="S441" s="85">
        <f>'E+ PSUI Customer Load'!S441+'PSUI Customer Gen'!S441</f>
        <v>1372.5510000000002</v>
      </c>
      <c r="T441" s="85">
        <f>'E+ PSUI Customer Load'!T441+'PSUI Customer Gen'!T441</f>
        <v>1328.7820000000002</v>
      </c>
      <c r="U441" s="85">
        <f>'E+ PSUI Customer Load'!U441+'PSUI Customer Gen'!U441</f>
        <v>1306.5539999999999</v>
      </c>
      <c r="V441" s="85">
        <f>'E+ PSUI Customer Load'!V441+'PSUI Customer Gen'!V441</f>
        <v>1292.896</v>
      </c>
      <c r="W441" s="85">
        <f>'E+ PSUI Customer Load'!W441+'PSUI Customer Gen'!W441</f>
        <v>1277.021</v>
      </c>
      <c r="X441" s="85">
        <f>'E+ PSUI Customer Load'!X441+'PSUI Customer Gen'!X441</f>
        <v>1277.798</v>
      </c>
      <c r="Y441" s="85">
        <f>'E+ PSUI Customer Load'!Y441+'PSUI Customer Gen'!Y441</f>
        <v>1264.2139999999999</v>
      </c>
      <c r="Z441" s="85">
        <f>'E+ PSUI Customer Load'!Z441+'PSUI Customer Gen'!Z441</f>
        <v>1245.191</v>
      </c>
      <c r="AA441" s="93">
        <f t="shared" si="78"/>
        <v>1449.47</v>
      </c>
      <c r="AB441" s="84">
        <f t="shared" si="79"/>
        <v>2022</v>
      </c>
      <c r="AC441" s="83">
        <f t="shared" si="80"/>
        <v>1</v>
      </c>
      <c r="AD441" s="83" t="str">
        <f t="shared" si="81"/>
        <v/>
      </c>
      <c r="AE441" s="83" t="str">
        <f t="shared" si="82"/>
        <v/>
      </c>
      <c r="AF441" s="81">
        <f t="shared" si="83"/>
        <v>1449.47</v>
      </c>
      <c r="AG441" s="82" t="str">
        <f t="shared" si="84"/>
        <v>12:00</v>
      </c>
      <c r="AH441" s="81">
        <f t="shared" si="85"/>
        <v>33415.651999999995</v>
      </c>
      <c r="AI441" s="80" t="str">
        <f t="shared" si="86"/>
        <v/>
      </c>
      <c r="AJ441" s="80" t="str">
        <f t="shared" si="87"/>
        <v/>
      </c>
      <c r="AK441" s="80" t="str">
        <f t="shared" si="88"/>
        <v/>
      </c>
      <c r="AL441" s="79" t="str">
        <f t="shared" si="89"/>
        <v/>
      </c>
      <c r="AM441" s="78" t="str">
        <f t="shared" si="90"/>
        <v/>
      </c>
    </row>
    <row r="442" spans="2:39" ht="13.5" thickBot="1">
      <c r="B442" s="86">
        <v>44574</v>
      </c>
      <c r="C442" s="85">
        <f>'E+ PSUI Customer Load'!C442+'PSUI Customer Gen'!C442</f>
        <v>1227.8679999999999</v>
      </c>
      <c r="D442" s="85">
        <f>'E+ PSUI Customer Load'!D442+'PSUI Customer Gen'!D442</f>
        <v>1228.9090000000001</v>
      </c>
      <c r="E442" s="85">
        <f>'E+ PSUI Customer Load'!E442+'PSUI Customer Gen'!E442</f>
        <v>1226.5170000000001</v>
      </c>
      <c r="F442" s="85">
        <f>'E+ PSUI Customer Load'!F442+'PSUI Customer Gen'!F442</f>
        <v>1218.1990000000001</v>
      </c>
      <c r="G442" s="85">
        <f>'E+ PSUI Customer Load'!G442+'PSUI Customer Gen'!G442</f>
        <v>1233.9569999999999</v>
      </c>
      <c r="H442" s="85">
        <f>'E+ PSUI Customer Load'!H442+'PSUI Customer Gen'!H442</f>
        <v>1250.201</v>
      </c>
      <c r="I442" s="85">
        <f>'E+ PSUI Customer Load'!I442+'PSUI Customer Gen'!I442</f>
        <v>1307.616</v>
      </c>
      <c r="J442" s="85">
        <f>'E+ PSUI Customer Load'!J442+'PSUI Customer Gen'!J442</f>
        <v>1376.1580000000001</v>
      </c>
      <c r="K442" s="85">
        <f>'E+ PSUI Customer Load'!K442+'PSUI Customer Gen'!K442</f>
        <v>1404.2719999999999</v>
      </c>
      <c r="L442" s="85">
        <f>'E+ PSUI Customer Load'!L442+'PSUI Customer Gen'!L442</f>
        <v>1425.799</v>
      </c>
      <c r="M442" s="85">
        <f>'E+ PSUI Customer Load'!M442+'PSUI Customer Gen'!M442</f>
        <v>1446.2460000000001</v>
      </c>
      <c r="N442" s="85">
        <f>'E+ PSUI Customer Load'!N442+'PSUI Customer Gen'!N442</f>
        <v>1426.9369999999999</v>
      </c>
      <c r="O442" s="85">
        <f>'E+ PSUI Customer Load'!O442+'PSUI Customer Gen'!O442</f>
        <v>1407.604</v>
      </c>
      <c r="P442" s="85">
        <f>'E+ PSUI Customer Load'!P442+'PSUI Customer Gen'!P442</f>
        <v>1418.752</v>
      </c>
      <c r="Q442" s="85">
        <f>'E+ PSUI Customer Load'!Q442+'PSUI Customer Gen'!Q442</f>
        <v>1395.5520000000001</v>
      </c>
      <c r="R442" s="85">
        <f>'E+ PSUI Customer Load'!R442+'PSUI Customer Gen'!R442</f>
        <v>1376.2539999999999</v>
      </c>
      <c r="S442" s="85">
        <f>'E+ PSUI Customer Load'!S442+'PSUI Customer Gen'!S442</f>
        <v>1362.4669999999999</v>
      </c>
      <c r="T442" s="85">
        <f>'E+ PSUI Customer Load'!T442+'PSUI Customer Gen'!T442</f>
        <v>1321.0569999999998</v>
      </c>
      <c r="U442" s="85">
        <f>'E+ PSUI Customer Load'!U442+'PSUI Customer Gen'!U442</f>
        <v>1301.8329999999999</v>
      </c>
      <c r="V442" s="85">
        <f>'E+ PSUI Customer Load'!V442+'PSUI Customer Gen'!V442</f>
        <v>1303.5429999999999</v>
      </c>
      <c r="W442" s="85">
        <f>'E+ PSUI Customer Load'!W442+'PSUI Customer Gen'!W442</f>
        <v>1295.2079999999999</v>
      </c>
      <c r="X442" s="85">
        <f>'E+ PSUI Customer Load'!X442+'PSUI Customer Gen'!X442</f>
        <v>1299.896</v>
      </c>
      <c r="Y442" s="85">
        <f>'E+ PSUI Customer Load'!Y442+'PSUI Customer Gen'!Y442</f>
        <v>1286.5449999999998</v>
      </c>
      <c r="Z442" s="85">
        <f>'E+ PSUI Customer Load'!Z442+'PSUI Customer Gen'!Z442</f>
        <v>1266.328</v>
      </c>
      <c r="AA442" s="93">
        <f t="shared" si="78"/>
        <v>1446.2460000000001</v>
      </c>
      <c r="AB442" s="84">
        <f t="shared" si="79"/>
        <v>2022</v>
      </c>
      <c r="AC442" s="83">
        <f t="shared" si="80"/>
        <v>1</v>
      </c>
      <c r="AD442" s="83" t="str">
        <f t="shared" si="81"/>
        <v/>
      </c>
      <c r="AE442" s="83" t="str">
        <f t="shared" si="82"/>
        <v/>
      </c>
      <c r="AF442" s="81">
        <f t="shared" si="83"/>
        <v>1446.2460000000001</v>
      </c>
      <c r="AG442" s="82" t="str">
        <f t="shared" si="84"/>
        <v>11:00</v>
      </c>
      <c r="AH442" s="81">
        <f t="shared" si="85"/>
        <v>33253.964</v>
      </c>
      <c r="AI442" s="80" t="str">
        <f t="shared" si="86"/>
        <v/>
      </c>
      <c r="AJ442" s="80" t="str">
        <f t="shared" si="87"/>
        <v/>
      </c>
      <c r="AK442" s="80" t="str">
        <f t="shared" si="88"/>
        <v/>
      </c>
      <c r="AL442" s="79" t="str">
        <f t="shared" si="89"/>
        <v/>
      </c>
      <c r="AM442" s="78" t="str">
        <f t="shared" si="90"/>
        <v/>
      </c>
    </row>
    <row r="443" spans="2:39" ht="13.5" thickBot="1">
      <c r="B443" s="86">
        <v>44575</v>
      </c>
      <c r="C443" s="85">
        <f>'E+ PSUI Customer Load'!C443+'PSUI Customer Gen'!C443</f>
        <v>1267.155</v>
      </c>
      <c r="D443" s="85">
        <f>'E+ PSUI Customer Load'!D443+'PSUI Customer Gen'!D443</f>
        <v>1247.057</v>
      </c>
      <c r="E443" s="85">
        <f>'E+ PSUI Customer Load'!E443+'PSUI Customer Gen'!E443</f>
        <v>1239.75</v>
      </c>
      <c r="F443" s="85">
        <f>'E+ PSUI Customer Load'!F443+'PSUI Customer Gen'!F443</f>
        <v>1247.9639999999999</v>
      </c>
      <c r="G443" s="85">
        <f>'E+ PSUI Customer Load'!G443+'PSUI Customer Gen'!G443</f>
        <v>1259.2810000000002</v>
      </c>
      <c r="H443" s="85">
        <f>'E+ PSUI Customer Load'!H443+'PSUI Customer Gen'!H443</f>
        <v>1277.8760000000002</v>
      </c>
      <c r="I443" s="85">
        <f>'E+ PSUI Customer Load'!I443+'PSUI Customer Gen'!I443</f>
        <v>1325.0740000000001</v>
      </c>
      <c r="J443" s="85">
        <f>'E+ PSUI Customer Load'!J443+'PSUI Customer Gen'!J443</f>
        <v>1420.8500000000001</v>
      </c>
      <c r="K443" s="85">
        <f>'E+ PSUI Customer Load'!K443+'PSUI Customer Gen'!K443</f>
        <v>1434.5420000000001</v>
      </c>
      <c r="L443" s="85">
        <f>'E+ PSUI Customer Load'!L443+'PSUI Customer Gen'!L443</f>
        <v>1440.1450000000002</v>
      </c>
      <c r="M443" s="85">
        <f>'E+ PSUI Customer Load'!M443+'PSUI Customer Gen'!M443</f>
        <v>1445.681</v>
      </c>
      <c r="N443" s="85">
        <f>'E+ PSUI Customer Load'!N443+'PSUI Customer Gen'!N443</f>
        <v>1458.732</v>
      </c>
      <c r="O443" s="85">
        <f>'E+ PSUI Customer Load'!O443+'PSUI Customer Gen'!O443</f>
        <v>1424.0889999999999</v>
      </c>
      <c r="P443" s="85">
        <f>'E+ PSUI Customer Load'!P443+'PSUI Customer Gen'!P443</f>
        <v>1420.961</v>
      </c>
      <c r="Q443" s="85">
        <f>'E+ PSUI Customer Load'!Q443+'PSUI Customer Gen'!Q443</f>
        <v>1407.585</v>
      </c>
      <c r="R443" s="85">
        <f>'E+ PSUI Customer Load'!R443+'PSUI Customer Gen'!R443</f>
        <v>1407.2049999999999</v>
      </c>
      <c r="S443" s="85">
        <f>'E+ PSUI Customer Load'!S443+'PSUI Customer Gen'!S443</f>
        <v>1390.242</v>
      </c>
      <c r="T443" s="85">
        <f>'E+ PSUI Customer Load'!T443+'PSUI Customer Gen'!T443</f>
        <v>1379.8340000000001</v>
      </c>
      <c r="U443" s="85">
        <f>'E+ PSUI Customer Load'!U443+'PSUI Customer Gen'!U443</f>
        <v>1394.3480000000002</v>
      </c>
      <c r="V443" s="85">
        <f>'E+ PSUI Customer Load'!V443+'PSUI Customer Gen'!V443</f>
        <v>1379.701</v>
      </c>
      <c r="W443" s="85">
        <f>'E+ PSUI Customer Load'!W443+'PSUI Customer Gen'!W443</f>
        <v>1369.4290000000001</v>
      </c>
      <c r="X443" s="85">
        <f>'E+ PSUI Customer Load'!X443+'PSUI Customer Gen'!X443</f>
        <v>1363.36</v>
      </c>
      <c r="Y443" s="85">
        <f>'E+ PSUI Customer Load'!Y443+'PSUI Customer Gen'!Y443</f>
        <v>1359.4570000000001</v>
      </c>
      <c r="Z443" s="85">
        <f>'E+ PSUI Customer Load'!Z443+'PSUI Customer Gen'!Z443</f>
        <v>1329.867</v>
      </c>
      <c r="AA443" s="93">
        <f t="shared" si="78"/>
        <v>1458.732</v>
      </c>
      <c r="AB443" s="84">
        <f t="shared" si="79"/>
        <v>2022</v>
      </c>
      <c r="AC443" s="83">
        <f t="shared" si="80"/>
        <v>1</v>
      </c>
      <c r="AD443" s="83" t="str">
        <f t="shared" si="81"/>
        <v/>
      </c>
      <c r="AE443" s="83" t="str">
        <f t="shared" si="82"/>
        <v/>
      </c>
      <c r="AF443" s="81">
        <f t="shared" si="83"/>
        <v>1458.732</v>
      </c>
      <c r="AG443" s="82" t="str">
        <f t="shared" si="84"/>
        <v>12:00</v>
      </c>
      <c r="AH443" s="81">
        <f t="shared" si="85"/>
        <v>34148.917000000001</v>
      </c>
      <c r="AI443" s="80" t="str">
        <f t="shared" si="86"/>
        <v/>
      </c>
      <c r="AJ443" s="80" t="str">
        <f t="shared" si="87"/>
        <v/>
      </c>
      <c r="AK443" s="80" t="str">
        <f t="shared" si="88"/>
        <v/>
      </c>
      <c r="AL443" s="79" t="str">
        <f t="shared" si="89"/>
        <v/>
      </c>
      <c r="AM443" s="78" t="str">
        <f t="shared" si="90"/>
        <v/>
      </c>
    </row>
    <row r="444" spans="2:39" ht="13.5" thickBot="1">
      <c r="B444" s="86">
        <v>44576</v>
      </c>
      <c r="C444" s="85">
        <f>'E+ PSUI Customer Load'!C444+'PSUI Customer Gen'!C444</f>
        <v>1331.691</v>
      </c>
      <c r="D444" s="85">
        <f>'E+ PSUI Customer Load'!D444+'PSUI Customer Gen'!D444</f>
        <v>1320.365</v>
      </c>
      <c r="E444" s="85">
        <f>'E+ PSUI Customer Load'!E444+'PSUI Customer Gen'!E444</f>
        <v>1325.1959999999999</v>
      </c>
      <c r="F444" s="85">
        <f>'E+ PSUI Customer Load'!F444+'PSUI Customer Gen'!F444</f>
        <v>1336.9880000000001</v>
      </c>
      <c r="G444" s="85">
        <f>'E+ PSUI Customer Load'!G444+'PSUI Customer Gen'!G444</f>
        <v>1340.9780000000001</v>
      </c>
      <c r="H444" s="85">
        <f>'E+ PSUI Customer Load'!H444+'PSUI Customer Gen'!H444</f>
        <v>1344.6189999999999</v>
      </c>
      <c r="I444" s="85">
        <f>'E+ PSUI Customer Load'!I444+'PSUI Customer Gen'!I444</f>
        <v>1392.578</v>
      </c>
      <c r="J444" s="85">
        <f>'E+ PSUI Customer Load'!J444+'PSUI Customer Gen'!J444</f>
        <v>1447.317</v>
      </c>
      <c r="K444" s="85">
        <f>'E+ PSUI Customer Load'!K444+'PSUI Customer Gen'!K444</f>
        <v>1451.8</v>
      </c>
      <c r="L444" s="85">
        <f>'E+ PSUI Customer Load'!L444+'PSUI Customer Gen'!L444</f>
        <v>1428.4209999999998</v>
      </c>
      <c r="M444" s="85">
        <f>'E+ PSUI Customer Load'!M444+'PSUI Customer Gen'!M444</f>
        <v>1413.1690000000001</v>
      </c>
      <c r="N444" s="85">
        <f>'E+ PSUI Customer Load'!N444+'PSUI Customer Gen'!N444</f>
        <v>1407.953</v>
      </c>
      <c r="O444" s="85">
        <f>'E+ PSUI Customer Load'!O444+'PSUI Customer Gen'!O444</f>
        <v>1341.269</v>
      </c>
      <c r="P444" s="85">
        <f>'E+ PSUI Customer Load'!P444+'PSUI Customer Gen'!P444</f>
        <v>1333.153</v>
      </c>
      <c r="Q444" s="85">
        <f>'E+ PSUI Customer Load'!Q444+'PSUI Customer Gen'!Q444</f>
        <v>1319.1569999999999</v>
      </c>
      <c r="R444" s="85">
        <f>'E+ PSUI Customer Load'!R444+'PSUI Customer Gen'!R444</f>
        <v>1322.5309999999999</v>
      </c>
      <c r="S444" s="85">
        <f>'E+ PSUI Customer Load'!S444+'PSUI Customer Gen'!S444</f>
        <v>1327.6290000000001</v>
      </c>
      <c r="T444" s="85">
        <f>'E+ PSUI Customer Load'!T444+'PSUI Customer Gen'!T444</f>
        <v>1333.829</v>
      </c>
      <c r="U444" s="85">
        <f>'E+ PSUI Customer Load'!U444+'PSUI Customer Gen'!U444</f>
        <v>1365.489</v>
      </c>
      <c r="V444" s="85">
        <f>'E+ PSUI Customer Load'!V444+'PSUI Customer Gen'!V444</f>
        <v>1361.5330000000001</v>
      </c>
      <c r="W444" s="85">
        <f>'E+ PSUI Customer Load'!W444+'PSUI Customer Gen'!W444</f>
        <v>1337.2160000000001</v>
      </c>
      <c r="X444" s="85">
        <f>'E+ PSUI Customer Load'!X444+'PSUI Customer Gen'!X444</f>
        <v>1349.8039999999999</v>
      </c>
      <c r="Y444" s="85">
        <f>'E+ PSUI Customer Load'!Y444+'PSUI Customer Gen'!Y444</f>
        <v>1334.077</v>
      </c>
      <c r="Z444" s="85">
        <f>'E+ PSUI Customer Load'!Z444+'PSUI Customer Gen'!Z444</f>
        <v>1330.1779999999999</v>
      </c>
      <c r="AA444" s="93">
        <f t="shared" si="78"/>
        <v>1451.8</v>
      </c>
      <c r="AB444" s="84">
        <f t="shared" si="79"/>
        <v>2022</v>
      </c>
      <c r="AC444" s="83">
        <f t="shared" si="80"/>
        <v>1</v>
      </c>
      <c r="AD444" s="83" t="str">
        <f t="shared" si="81"/>
        <v/>
      </c>
      <c r="AE444" s="83" t="str">
        <f t="shared" si="82"/>
        <v/>
      </c>
      <c r="AF444" s="81">
        <f t="shared" si="83"/>
        <v>1451.8</v>
      </c>
      <c r="AG444" s="82" t="str">
        <f t="shared" si="84"/>
        <v>9:00</v>
      </c>
      <c r="AH444" s="81">
        <f t="shared" si="85"/>
        <v>34048.740000000005</v>
      </c>
      <c r="AI444" s="80" t="str">
        <f t="shared" si="86"/>
        <v/>
      </c>
      <c r="AJ444" s="80" t="str">
        <f t="shared" si="87"/>
        <v/>
      </c>
      <c r="AK444" s="80" t="str">
        <f t="shared" si="88"/>
        <v/>
      </c>
      <c r="AL444" s="79" t="str">
        <f t="shared" si="89"/>
        <v/>
      </c>
      <c r="AM444" s="78" t="str">
        <f t="shared" si="90"/>
        <v/>
      </c>
    </row>
    <row r="445" spans="2:39" ht="13.5" thickBot="1">
      <c r="B445" s="86">
        <v>44577</v>
      </c>
      <c r="C445" s="85">
        <f>'E+ PSUI Customer Load'!C445+'PSUI Customer Gen'!C445</f>
        <v>1325.0140000000001</v>
      </c>
      <c r="D445" s="85">
        <f>'E+ PSUI Customer Load'!D445+'PSUI Customer Gen'!D445</f>
        <v>1309.1299999999999</v>
      </c>
      <c r="E445" s="85">
        <f>'E+ PSUI Customer Load'!E445+'PSUI Customer Gen'!E445</f>
        <v>1316.856</v>
      </c>
      <c r="F445" s="85">
        <f>'E+ PSUI Customer Load'!F445+'PSUI Customer Gen'!F445</f>
        <v>1321.3449999999998</v>
      </c>
      <c r="G445" s="85">
        <f>'E+ PSUI Customer Load'!G445+'PSUI Customer Gen'!G445</f>
        <v>1329.3109999999999</v>
      </c>
      <c r="H445" s="85">
        <f>'E+ PSUI Customer Load'!H445+'PSUI Customer Gen'!H445</f>
        <v>1326.61</v>
      </c>
      <c r="I445" s="85">
        <f>'E+ PSUI Customer Load'!I445+'PSUI Customer Gen'!I445</f>
        <v>1356.604</v>
      </c>
      <c r="J445" s="85">
        <f>'E+ PSUI Customer Load'!J445+'PSUI Customer Gen'!J445</f>
        <v>1433.261</v>
      </c>
      <c r="K445" s="85">
        <f>'E+ PSUI Customer Load'!K445+'PSUI Customer Gen'!K445</f>
        <v>1408.38</v>
      </c>
      <c r="L445" s="85">
        <f>'E+ PSUI Customer Load'!L445+'PSUI Customer Gen'!L445</f>
        <v>1377.502</v>
      </c>
      <c r="M445" s="85">
        <f>'E+ PSUI Customer Load'!M445+'PSUI Customer Gen'!M445</f>
        <v>1369.7079999999999</v>
      </c>
      <c r="N445" s="85">
        <f>'E+ PSUI Customer Load'!N445+'PSUI Customer Gen'!N445</f>
        <v>1367.9929999999999</v>
      </c>
      <c r="O445" s="85">
        <f>'E+ PSUI Customer Load'!O445+'PSUI Customer Gen'!O445</f>
        <v>1310.6189999999999</v>
      </c>
      <c r="P445" s="85">
        <f>'E+ PSUI Customer Load'!P445+'PSUI Customer Gen'!P445</f>
        <v>1301.904</v>
      </c>
      <c r="Q445" s="85">
        <f>'E+ PSUI Customer Load'!Q445+'PSUI Customer Gen'!Q445</f>
        <v>1266.8019999999999</v>
      </c>
      <c r="R445" s="85">
        <f>'E+ PSUI Customer Load'!R445+'PSUI Customer Gen'!R445</f>
        <v>1261.8869999999999</v>
      </c>
      <c r="S445" s="85">
        <f>'E+ PSUI Customer Load'!S445+'PSUI Customer Gen'!S445</f>
        <v>1278.94</v>
      </c>
      <c r="T445" s="85">
        <f>'E+ PSUI Customer Load'!T445+'PSUI Customer Gen'!T445</f>
        <v>1289.2289999999998</v>
      </c>
      <c r="U445" s="85">
        <f>'E+ PSUI Customer Load'!U445+'PSUI Customer Gen'!U445</f>
        <v>1305.855</v>
      </c>
      <c r="V445" s="85">
        <f>'E+ PSUI Customer Load'!V445+'PSUI Customer Gen'!V445</f>
        <v>1286.0730000000001</v>
      </c>
      <c r="W445" s="85">
        <f>'E+ PSUI Customer Load'!W445+'PSUI Customer Gen'!W445</f>
        <v>1273.21</v>
      </c>
      <c r="X445" s="85">
        <f>'E+ PSUI Customer Load'!X445+'PSUI Customer Gen'!X445</f>
        <v>1248.9969999999998</v>
      </c>
      <c r="Y445" s="85">
        <f>'E+ PSUI Customer Load'!Y445+'PSUI Customer Gen'!Y445</f>
        <v>1248.8050000000001</v>
      </c>
      <c r="Z445" s="85">
        <f>'E+ PSUI Customer Load'!Z445+'PSUI Customer Gen'!Z445</f>
        <v>1273.5900000000001</v>
      </c>
      <c r="AA445" s="93">
        <f t="shared" si="78"/>
        <v>1433.261</v>
      </c>
      <c r="AB445" s="84">
        <f t="shared" si="79"/>
        <v>2022</v>
      </c>
      <c r="AC445" s="83">
        <f t="shared" si="80"/>
        <v>1</v>
      </c>
      <c r="AD445" s="83" t="str">
        <f t="shared" si="81"/>
        <v/>
      </c>
      <c r="AE445" s="83" t="str">
        <f t="shared" si="82"/>
        <v/>
      </c>
      <c r="AF445" s="81">
        <f t="shared" si="83"/>
        <v>1433.261</v>
      </c>
      <c r="AG445" s="82" t="str">
        <f t="shared" si="84"/>
        <v>8:00</v>
      </c>
      <c r="AH445" s="81">
        <f t="shared" si="85"/>
        <v>33020.885999999991</v>
      </c>
      <c r="AI445" s="80" t="str">
        <f t="shared" si="86"/>
        <v/>
      </c>
      <c r="AJ445" s="80" t="str">
        <f t="shared" si="87"/>
        <v/>
      </c>
      <c r="AK445" s="80" t="str">
        <f t="shared" si="88"/>
        <v/>
      </c>
      <c r="AL445" s="79" t="str">
        <f t="shared" si="89"/>
        <v/>
      </c>
      <c r="AM445" s="78" t="str">
        <f t="shared" si="90"/>
        <v/>
      </c>
    </row>
    <row r="446" spans="2:39" ht="13.5" thickBot="1">
      <c r="B446" s="86">
        <v>44578</v>
      </c>
      <c r="C446" s="85">
        <f>'E+ PSUI Customer Load'!C446+'PSUI Customer Gen'!C446</f>
        <v>1266.99</v>
      </c>
      <c r="D446" s="85">
        <f>'E+ PSUI Customer Load'!D446+'PSUI Customer Gen'!D446</f>
        <v>1256.8579999999999</v>
      </c>
      <c r="E446" s="85">
        <f>'E+ PSUI Customer Load'!E446+'PSUI Customer Gen'!E446</f>
        <v>1258.104</v>
      </c>
      <c r="F446" s="85">
        <f>'E+ PSUI Customer Load'!F446+'PSUI Customer Gen'!F446</f>
        <v>1252.5730000000001</v>
      </c>
      <c r="G446" s="85">
        <f>'E+ PSUI Customer Load'!G446+'PSUI Customer Gen'!G446</f>
        <v>1291.663</v>
      </c>
      <c r="H446" s="85">
        <f>'E+ PSUI Customer Load'!H446+'PSUI Customer Gen'!H446</f>
        <v>1295.4969999999998</v>
      </c>
      <c r="I446" s="85">
        <f>'E+ PSUI Customer Load'!I446+'PSUI Customer Gen'!I446</f>
        <v>1340.7069999999999</v>
      </c>
      <c r="J446" s="85">
        <f>'E+ PSUI Customer Load'!J446+'PSUI Customer Gen'!J446</f>
        <v>1420.6949999999999</v>
      </c>
      <c r="K446" s="85">
        <f>'E+ PSUI Customer Load'!K446+'PSUI Customer Gen'!K446</f>
        <v>1425.3400000000001</v>
      </c>
      <c r="L446" s="85">
        <f>'E+ PSUI Customer Load'!L446+'PSUI Customer Gen'!L446</f>
        <v>1416.998</v>
      </c>
      <c r="M446" s="85">
        <f>'E+ PSUI Customer Load'!M446+'PSUI Customer Gen'!M446</f>
        <v>1447.9209999999998</v>
      </c>
      <c r="N446" s="85">
        <f>'E+ PSUI Customer Load'!N446+'PSUI Customer Gen'!N446</f>
        <v>1450.1679999999999</v>
      </c>
      <c r="O446" s="85">
        <f>'E+ PSUI Customer Load'!O446+'PSUI Customer Gen'!O446</f>
        <v>1416.9670000000001</v>
      </c>
      <c r="P446" s="85">
        <f>'E+ PSUI Customer Load'!P446+'PSUI Customer Gen'!P446</f>
        <v>1391.2450000000001</v>
      </c>
      <c r="Q446" s="85">
        <f>'E+ PSUI Customer Load'!Q446+'PSUI Customer Gen'!Q446</f>
        <v>1410.7849999999999</v>
      </c>
      <c r="R446" s="85">
        <f>'E+ PSUI Customer Load'!R446+'PSUI Customer Gen'!R446</f>
        <v>1419.287</v>
      </c>
      <c r="S446" s="85">
        <f>'E+ PSUI Customer Load'!S446+'PSUI Customer Gen'!S446</f>
        <v>1381.893</v>
      </c>
      <c r="T446" s="85">
        <f>'E+ PSUI Customer Load'!T446+'PSUI Customer Gen'!T446</f>
        <v>1353.1680000000001</v>
      </c>
      <c r="U446" s="85">
        <f>'E+ PSUI Customer Load'!U446+'PSUI Customer Gen'!U446</f>
        <v>1331.4350000000002</v>
      </c>
      <c r="V446" s="85">
        <f>'E+ PSUI Customer Load'!V446+'PSUI Customer Gen'!V446</f>
        <v>1323.836</v>
      </c>
      <c r="W446" s="85">
        <f>'E+ PSUI Customer Load'!W446+'PSUI Customer Gen'!W446</f>
        <v>1316.742</v>
      </c>
      <c r="X446" s="85">
        <f>'E+ PSUI Customer Load'!X446+'PSUI Customer Gen'!X446</f>
        <v>1307.115</v>
      </c>
      <c r="Y446" s="85">
        <f>'E+ PSUI Customer Load'!Y446+'PSUI Customer Gen'!Y446</f>
        <v>1291.509</v>
      </c>
      <c r="Z446" s="85">
        <f>'E+ PSUI Customer Load'!Z446+'PSUI Customer Gen'!Z446</f>
        <v>1274.0809999999999</v>
      </c>
      <c r="AA446" s="93">
        <f t="shared" si="78"/>
        <v>1450.1679999999999</v>
      </c>
      <c r="AB446" s="84">
        <f t="shared" si="79"/>
        <v>2022</v>
      </c>
      <c r="AC446" s="83">
        <f t="shared" si="80"/>
        <v>1</v>
      </c>
      <c r="AD446" s="83" t="str">
        <f t="shared" si="81"/>
        <v/>
      </c>
      <c r="AE446" s="83" t="str">
        <f t="shared" si="82"/>
        <v/>
      </c>
      <c r="AF446" s="81">
        <f t="shared" si="83"/>
        <v>1450.1679999999999</v>
      </c>
      <c r="AG446" s="82" t="str">
        <f t="shared" si="84"/>
        <v>12:00</v>
      </c>
      <c r="AH446" s="81">
        <f t="shared" si="85"/>
        <v>33791.744999999995</v>
      </c>
      <c r="AI446" s="80" t="str">
        <f t="shared" si="86"/>
        <v/>
      </c>
      <c r="AJ446" s="80" t="str">
        <f t="shared" si="87"/>
        <v/>
      </c>
      <c r="AK446" s="80" t="str">
        <f t="shared" si="88"/>
        <v/>
      </c>
      <c r="AL446" s="79" t="str">
        <f t="shared" si="89"/>
        <v/>
      </c>
      <c r="AM446" s="78" t="str">
        <f t="shared" si="90"/>
        <v/>
      </c>
    </row>
    <row r="447" spans="2:39" ht="13.5" thickBot="1">
      <c r="B447" s="86">
        <v>44579</v>
      </c>
      <c r="C447" s="85">
        <f>'E+ PSUI Customer Load'!C447+'PSUI Customer Gen'!C447</f>
        <v>1274.1690000000001</v>
      </c>
      <c r="D447" s="85">
        <f>'E+ PSUI Customer Load'!D447+'PSUI Customer Gen'!D447</f>
        <v>1265.242</v>
      </c>
      <c r="E447" s="85">
        <f>'E+ PSUI Customer Load'!E447+'PSUI Customer Gen'!E447</f>
        <v>1266.366</v>
      </c>
      <c r="F447" s="85">
        <f>'E+ PSUI Customer Load'!F447+'PSUI Customer Gen'!F447</f>
        <v>1273.8400000000001</v>
      </c>
      <c r="G447" s="85">
        <f>'E+ PSUI Customer Load'!G447+'PSUI Customer Gen'!G447</f>
        <v>1296.4739999999999</v>
      </c>
      <c r="H447" s="85">
        <f>'E+ PSUI Customer Load'!H447+'PSUI Customer Gen'!H447</f>
        <v>1303.7040000000002</v>
      </c>
      <c r="I447" s="85">
        <f>'E+ PSUI Customer Load'!I447+'PSUI Customer Gen'!I447</f>
        <v>1361.751</v>
      </c>
      <c r="J447" s="85">
        <f>'E+ PSUI Customer Load'!J447+'PSUI Customer Gen'!J447</f>
        <v>1445.3510000000001</v>
      </c>
      <c r="K447" s="85">
        <f>'E+ PSUI Customer Load'!K447+'PSUI Customer Gen'!K447</f>
        <v>1474.8790000000001</v>
      </c>
      <c r="L447" s="85">
        <f>'E+ PSUI Customer Load'!L447+'PSUI Customer Gen'!L447</f>
        <v>1465.1609999999998</v>
      </c>
      <c r="M447" s="85">
        <f>'E+ PSUI Customer Load'!M447+'PSUI Customer Gen'!M447</f>
        <v>1495.7929999999999</v>
      </c>
      <c r="N447" s="85">
        <f>'E+ PSUI Customer Load'!N447+'PSUI Customer Gen'!N447</f>
        <v>1487.93</v>
      </c>
      <c r="O447" s="85">
        <f>'E+ PSUI Customer Load'!O447+'PSUI Customer Gen'!O447</f>
        <v>1374.577</v>
      </c>
      <c r="P447" s="85">
        <f>'E+ PSUI Customer Load'!P447+'PSUI Customer Gen'!P447</f>
        <v>1491.3510000000001</v>
      </c>
      <c r="Q447" s="85">
        <f>'E+ PSUI Customer Load'!Q447+'PSUI Customer Gen'!Q447</f>
        <v>1422.3219999999999</v>
      </c>
      <c r="R447" s="85">
        <f>'E+ PSUI Customer Load'!R447+'PSUI Customer Gen'!R447</f>
        <v>1438.1310000000001</v>
      </c>
      <c r="S447" s="85">
        <f>'E+ PSUI Customer Load'!S447+'PSUI Customer Gen'!S447</f>
        <v>1392.73</v>
      </c>
      <c r="T447" s="85">
        <f>'E+ PSUI Customer Load'!T447+'PSUI Customer Gen'!T447</f>
        <v>1378.404</v>
      </c>
      <c r="U447" s="85">
        <f>'E+ PSUI Customer Load'!U447+'PSUI Customer Gen'!U447</f>
        <v>1373.6489999999999</v>
      </c>
      <c r="V447" s="85">
        <f>'E+ PSUI Customer Load'!V447+'PSUI Customer Gen'!V447</f>
        <v>1369.0170000000001</v>
      </c>
      <c r="W447" s="85">
        <f>'E+ PSUI Customer Load'!W447+'PSUI Customer Gen'!W447</f>
        <v>1326.183</v>
      </c>
      <c r="X447" s="85">
        <f>'E+ PSUI Customer Load'!X447+'PSUI Customer Gen'!X447</f>
        <v>1324.4839999999999</v>
      </c>
      <c r="Y447" s="85">
        <f>'E+ PSUI Customer Load'!Y447+'PSUI Customer Gen'!Y447</f>
        <v>1299.3219999999999</v>
      </c>
      <c r="Z447" s="85">
        <f>'E+ PSUI Customer Load'!Z447+'PSUI Customer Gen'!Z447</f>
        <v>1279.1759999999999</v>
      </c>
      <c r="AA447" s="93">
        <f t="shared" si="78"/>
        <v>1495.7929999999999</v>
      </c>
      <c r="AB447" s="84">
        <f t="shared" si="79"/>
        <v>2022</v>
      </c>
      <c r="AC447" s="83">
        <f t="shared" si="80"/>
        <v>1</v>
      </c>
      <c r="AD447" s="83" t="str">
        <f t="shared" si="81"/>
        <v/>
      </c>
      <c r="AE447" s="83" t="str">
        <f t="shared" si="82"/>
        <v/>
      </c>
      <c r="AF447" s="81">
        <f t="shared" si="83"/>
        <v>1495.7929999999999</v>
      </c>
      <c r="AG447" s="82" t="str">
        <f t="shared" si="84"/>
        <v>11:00</v>
      </c>
      <c r="AH447" s="81">
        <f t="shared" si="85"/>
        <v>34375.798999999999</v>
      </c>
      <c r="AI447" s="80" t="str">
        <f t="shared" si="86"/>
        <v/>
      </c>
      <c r="AJ447" s="80" t="str">
        <f t="shared" si="87"/>
        <v/>
      </c>
      <c r="AK447" s="80" t="str">
        <f t="shared" si="88"/>
        <v/>
      </c>
      <c r="AL447" s="79" t="str">
        <f t="shared" si="89"/>
        <v/>
      </c>
      <c r="AM447" s="78" t="str">
        <f t="shared" si="90"/>
        <v/>
      </c>
    </row>
    <row r="448" spans="2:39" ht="13.5" thickBot="1">
      <c r="B448" s="86">
        <v>44580</v>
      </c>
      <c r="C448" s="85">
        <f>'E+ PSUI Customer Load'!C448+'PSUI Customer Gen'!C448</f>
        <v>1283.7360000000001</v>
      </c>
      <c r="D448" s="85">
        <f>'E+ PSUI Customer Load'!D448+'PSUI Customer Gen'!D448</f>
        <v>1261.6859999999999</v>
      </c>
      <c r="E448" s="85">
        <f>'E+ PSUI Customer Load'!E448+'PSUI Customer Gen'!E448</f>
        <v>1271.1100000000001</v>
      </c>
      <c r="F448" s="85">
        <f>'E+ PSUI Customer Load'!F448+'PSUI Customer Gen'!F448</f>
        <v>1258.067</v>
      </c>
      <c r="G448" s="85">
        <f>'E+ PSUI Customer Load'!G448+'PSUI Customer Gen'!G448</f>
        <v>1270.9829999999999</v>
      </c>
      <c r="H448" s="85">
        <f>'E+ PSUI Customer Load'!H448+'PSUI Customer Gen'!H448</f>
        <v>1275.7169999999999</v>
      </c>
      <c r="I448" s="85">
        <f>'E+ PSUI Customer Load'!I448+'PSUI Customer Gen'!I448</f>
        <v>1332.5530000000001</v>
      </c>
      <c r="J448" s="85">
        <f>'E+ PSUI Customer Load'!J448+'PSUI Customer Gen'!J448</f>
        <v>1426.5690000000002</v>
      </c>
      <c r="K448" s="85">
        <f>'E+ PSUI Customer Load'!K448+'PSUI Customer Gen'!K448</f>
        <v>1396.0509999999999</v>
      </c>
      <c r="L448" s="85">
        <f>'E+ PSUI Customer Load'!L448+'PSUI Customer Gen'!L448</f>
        <v>1433.1399999999999</v>
      </c>
      <c r="M448" s="85">
        <f>'E+ PSUI Customer Load'!M448+'PSUI Customer Gen'!M448</f>
        <v>1455.2550000000001</v>
      </c>
      <c r="N448" s="85">
        <f>'E+ PSUI Customer Load'!N448+'PSUI Customer Gen'!N448</f>
        <v>1450.865</v>
      </c>
      <c r="O448" s="85">
        <f>'E+ PSUI Customer Load'!O448+'PSUI Customer Gen'!O448</f>
        <v>1408.6020000000001</v>
      </c>
      <c r="P448" s="85">
        <f>'E+ PSUI Customer Load'!P448+'PSUI Customer Gen'!P448</f>
        <v>1393.701</v>
      </c>
      <c r="Q448" s="85">
        <f>'E+ PSUI Customer Load'!Q448+'PSUI Customer Gen'!Q448</f>
        <v>1395.9449999999999</v>
      </c>
      <c r="R448" s="85">
        <f>'E+ PSUI Customer Load'!R448+'PSUI Customer Gen'!R448</f>
        <v>1398.585</v>
      </c>
      <c r="S448" s="85">
        <f>'E+ PSUI Customer Load'!S448+'PSUI Customer Gen'!S448</f>
        <v>1385.4380000000001</v>
      </c>
      <c r="T448" s="85">
        <f>'E+ PSUI Customer Load'!T448+'PSUI Customer Gen'!T448</f>
        <v>1361.857</v>
      </c>
      <c r="U448" s="85">
        <f>'E+ PSUI Customer Load'!U448+'PSUI Customer Gen'!U448</f>
        <v>1337.2550000000001</v>
      </c>
      <c r="V448" s="85">
        <f>'E+ PSUI Customer Load'!V448+'PSUI Customer Gen'!V448</f>
        <v>1349.143</v>
      </c>
      <c r="W448" s="85">
        <f>'E+ PSUI Customer Load'!W448+'PSUI Customer Gen'!W448</f>
        <v>1323.864</v>
      </c>
      <c r="X448" s="85">
        <f>'E+ PSUI Customer Load'!X448+'PSUI Customer Gen'!X448</f>
        <v>1331.633</v>
      </c>
      <c r="Y448" s="85">
        <f>'E+ PSUI Customer Load'!Y448+'PSUI Customer Gen'!Y448</f>
        <v>1324.4559999999999</v>
      </c>
      <c r="Z448" s="85">
        <f>'E+ PSUI Customer Load'!Z448+'PSUI Customer Gen'!Z448</f>
        <v>1290.75</v>
      </c>
      <c r="AA448" s="93">
        <f t="shared" si="78"/>
        <v>1455.2550000000001</v>
      </c>
      <c r="AB448" s="84">
        <f t="shared" si="79"/>
        <v>2022</v>
      </c>
      <c r="AC448" s="83">
        <f t="shared" si="80"/>
        <v>1</v>
      </c>
      <c r="AD448" s="83" t="str">
        <f t="shared" si="81"/>
        <v/>
      </c>
      <c r="AE448" s="83" t="str">
        <f t="shared" si="82"/>
        <v/>
      </c>
      <c r="AF448" s="81">
        <f t="shared" si="83"/>
        <v>1455.2550000000001</v>
      </c>
      <c r="AG448" s="82" t="str">
        <f t="shared" si="84"/>
        <v>11:00</v>
      </c>
      <c r="AH448" s="81">
        <f t="shared" si="85"/>
        <v>33872.216</v>
      </c>
      <c r="AI448" s="80" t="str">
        <f t="shared" si="86"/>
        <v/>
      </c>
      <c r="AJ448" s="80" t="str">
        <f t="shared" si="87"/>
        <v/>
      </c>
      <c r="AK448" s="80" t="str">
        <f t="shared" si="88"/>
        <v/>
      </c>
      <c r="AL448" s="79" t="str">
        <f t="shared" si="89"/>
        <v/>
      </c>
      <c r="AM448" s="78" t="str">
        <f t="shared" si="90"/>
        <v/>
      </c>
    </row>
    <row r="449" spans="2:39" ht="13.5" thickBot="1">
      <c r="B449" s="86">
        <v>44581</v>
      </c>
      <c r="C449" s="85">
        <f>'E+ PSUI Customer Load'!C449+'PSUI Customer Gen'!C449</f>
        <v>1300.4929999999999</v>
      </c>
      <c r="D449" s="85">
        <f>'E+ PSUI Customer Load'!D449+'PSUI Customer Gen'!D449</f>
        <v>1297.0450000000001</v>
      </c>
      <c r="E449" s="85">
        <f>'E+ PSUI Customer Load'!E449+'PSUI Customer Gen'!E449</f>
        <v>1297.4929999999999</v>
      </c>
      <c r="F449" s="85">
        <f>'E+ PSUI Customer Load'!F449+'PSUI Customer Gen'!F449</f>
        <v>1312.374</v>
      </c>
      <c r="G449" s="85">
        <f>'E+ PSUI Customer Load'!G449+'PSUI Customer Gen'!G449</f>
        <v>1322.7809999999999</v>
      </c>
      <c r="H449" s="85">
        <f>'E+ PSUI Customer Load'!H449+'PSUI Customer Gen'!H449</f>
        <v>1347.27</v>
      </c>
      <c r="I449" s="85">
        <f>'E+ PSUI Customer Load'!I449+'PSUI Customer Gen'!I449</f>
        <v>1401.7080000000001</v>
      </c>
      <c r="J449" s="85">
        <f>'E+ PSUI Customer Load'!J449+'PSUI Customer Gen'!J449</f>
        <v>1500.287</v>
      </c>
      <c r="K449" s="85">
        <f>'E+ PSUI Customer Load'!K449+'PSUI Customer Gen'!K449</f>
        <v>1522.231</v>
      </c>
      <c r="L449" s="85">
        <f>'E+ PSUI Customer Load'!L449+'PSUI Customer Gen'!L449</f>
        <v>1534.0160000000001</v>
      </c>
      <c r="M449" s="85">
        <f>'E+ PSUI Customer Load'!M449+'PSUI Customer Gen'!M449</f>
        <v>1532.9949999999999</v>
      </c>
      <c r="N449" s="85">
        <f>'E+ PSUI Customer Load'!N449+'PSUI Customer Gen'!N449</f>
        <v>1523.1419999999998</v>
      </c>
      <c r="O449" s="85">
        <f>'E+ PSUI Customer Load'!O449+'PSUI Customer Gen'!O449</f>
        <v>1464.444</v>
      </c>
      <c r="P449" s="85">
        <f>'E+ PSUI Customer Load'!P449+'PSUI Customer Gen'!P449</f>
        <v>1480.2729999999999</v>
      </c>
      <c r="Q449" s="85">
        <f>'E+ PSUI Customer Load'!Q449+'PSUI Customer Gen'!Q449</f>
        <v>1463.146</v>
      </c>
      <c r="R449" s="85">
        <f>'E+ PSUI Customer Load'!R449+'PSUI Customer Gen'!R449</f>
        <v>1467.0890000000002</v>
      </c>
      <c r="S449" s="85">
        <f>'E+ PSUI Customer Load'!S449+'PSUI Customer Gen'!S449</f>
        <v>1458.8109999999999</v>
      </c>
      <c r="T449" s="85">
        <f>'E+ PSUI Customer Load'!T449+'PSUI Customer Gen'!T449</f>
        <v>1406.989</v>
      </c>
      <c r="U449" s="85">
        <f>'E+ PSUI Customer Load'!U449+'PSUI Customer Gen'!U449</f>
        <v>1393.607</v>
      </c>
      <c r="V449" s="85">
        <f>'E+ PSUI Customer Load'!V449+'PSUI Customer Gen'!V449</f>
        <v>1377.896</v>
      </c>
      <c r="W449" s="85">
        <f>'E+ PSUI Customer Load'!W449+'PSUI Customer Gen'!W449</f>
        <v>1365.16</v>
      </c>
      <c r="X449" s="85">
        <f>'E+ PSUI Customer Load'!X449+'PSUI Customer Gen'!X449</f>
        <v>1348.3909999999998</v>
      </c>
      <c r="Y449" s="85">
        <f>'E+ PSUI Customer Load'!Y449+'PSUI Customer Gen'!Y449</f>
        <v>1349.1220000000001</v>
      </c>
      <c r="Z449" s="85">
        <f>'E+ PSUI Customer Load'!Z449+'PSUI Customer Gen'!Z449</f>
        <v>1331.4749999999999</v>
      </c>
      <c r="AA449" s="93">
        <f t="shared" si="78"/>
        <v>1534.0160000000001</v>
      </c>
      <c r="AB449" s="84">
        <f t="shared" si="79"/>
        <v>2022</v>
      </c>
      <c r="AC449" s="83">
        <f t="shared" si="80"/>
        <v>1</v>
      </c>
      <c r="AD449" s="83" t="str">
        <f t="shared" si="81"/>
        <v/>
      </c>
      <c r="AE449" s="83" t="str">
        <f t="shared" si="82"/>
        <v/>
      </c>
      <c r="AF449" s="81">
        <f t="shared" si="83"/>
        <v>1534.0160000000001</v>
      </c>
      <c r="AG449" s="82" t="str">
        <f t="shared" si="84"/>
        <v>10:00</v>
      </c>
      <c r="AH449" s="81">
        <f t="shared" si="85"/>
        <v>35332.254000000008</v>
      </c>
      <c r="AI449" s="80" t="str">
        <f t="shared" si="86"/>
        <v/>
      </c>
      <c r="AJ449" s="80" t="str">
        <f t="shared" si="87"/>
        <v/>
      </c>
      <c r="AK449" s="80" t="str">
        <f t="shared" si="88"/>
        <v/>
      </c>
      <c r="AL449" s="79" t="str">
        <f t="shared" si="89"/>
        <v/>
      </c>
      <c r="AM449" s="78" t="str">
        <f t="shared" si="90"/>
        <v/>
      </c>
    </row>
    <row r="450" spans="2:39" ht="13.5" thickBot="1">
      <c r="B450" s="86">
        <v>44582</v>
      </c>
      <c r="C450" s="85">
        <f>'E+ PSUI Customer Load'!C450+'PSUI Customer Gen'!C450</f>
        <v>1313.8009999999999</v>
      </c>
      <c r="D450" s="85">
        <f>'E+ PSUI Customer Load'!D450+'PSUI Customer Gen'!D450</f>
        <v>1319.1280000000002</v>
      </c>
      <c r="E450" s="85">
        <f>'E+ PSUI Customer Load'!E450+'PSUI Customer Gen'!E450</f>
        <v>1333.0839999999998</v>
      </c>
      <c r="F450" s="85">
        <f>'E+ PSUI Customer Load'!F450+'PSUI Customer Gen'!F450</f>
        <v>1337.43</v>
      </c>
      <c r="G450" s="85">
        <f>'E+ PSUI Customer Load'!G450+'PSUI Customer Gen'!G450</f>
        <v>1360.6519999999998</v>
      </c>
      <c r="H450" s="85">
        <f>'E+ PSUI Customer Load'!H450+'PSUI Customer Gen'!H450</f>
        <v>1383.8920000000001</v>
      </c>
      <c r="I450" s="85">
        <f>'E+ PSUI Customer Load'!I450+'PSUI Customer Gen'!I450</f>
        <v>1427.7410000000002</v>
      </c>
      <c r="J450" s="85">
        <f>'E+ PSUI Customer Load'!J450+'PSUI Customer Gen'!J450</f>
        <v>1521.6200000000001</v>
      </c>
      <c r="K450" s="85">
        <f>'E+ PSUI Customer Load'!K450+'PSUI Customer Gen'!K450</f>
        <v>1558.308</v>
      </c>
      <c r="L450" s="85">
        <f>'E+ PSUI Customer Load'!L450+'PSUI Customer Gen'!L450</f>
        <v>1553.31</v>
      </c>
      <c r="M450" s="85">
        <f>'E+ PSUI Customer Load'!M450+'PSUI Customer Gen'!M450</f>
        <v>1574.107</v>
      </c>
      <c r="N450" s="85">
        <f>'E+ PSUI Customer Load'!N450+'PSUI Customer Gen'!N450</f>
        <v>1574.971</v>
      </c>
      <c r="O450" s="85">
        <f>'E+ PSUI Customer Load'!O450+'PSUI Customer Gen'!O450</f>
        <v>1505.9650000000001</v>
      </c>
      <c r="P450" s="85">
        <f>'E+ PSUI Customer Load'!P450+'PSUI Customer Gen'!P450</f>
        <v>1486.7239999999999</v>
      </c>
      <c r="Q450" s="85">
        <f>'E+ PSUI Customer Load'!Q450+'PSUI Customer Gen'!Q450</f>
        <v>1493.39</v>
      </c>
      <c r="R450" s="85">
        <f>'E+ PSUI Customer Load'!R450+'PSUI Customer Gen'!R450</f>
        <v>1475.019</v>
      </c>
      <c r="S450" s="85">
        <f>'E+ PSUI Customer Load'!S450+'PSUI Customer Gen'!S450</f>
        <v>1453.41</v>
      </c>
      <c r="T450" s="85">
        <f>'E+ PSUI Customer Load'!T450+'PSUI Customer Gen'!T450</f>
        <v>1430.4470000000001</v>
      </c>
      <c r="U450" s="85">
        <f>'E+ PSUI Customer Load'!U450+'PSUI Customer Gen'!U450</f>
        <v>1430.25</v>
      </c>
      <c r="V450" s="85">
        <f>'E+ PSUI Customer Load'!V450+'PSUI Customer Gen'!V450</f>
        <v>1426.1670000000001</v>
      </c>
      <c r="W450" s="85">
        <f>'E+ PSUI Customer Load'!W450+'PSUI Customer Gen'!W450</f>
        <v>1421.644</v>
      </c>
      <c r="X450" s="85">
        <f>'E+ PSUI Customer Load'!X450+'PSUI Customer Gen'!X450</f>
        <v>1425.52</v>
      </c>
      <c r="Y450" s="85">
        <f>'E+ PSUI Customer Load'!Y450+'PSUI Customer Gen'!Y450</f>
        <v>1426.867</v>
      </c>
      <c r="Z450" s="85">
        <f>'E+ PSUI Customer Load'!Z450+'PSUI Customer Gen'!Z450</f>
        <v>1402.7079999999999</v>
      </c>
      <c r="AA450" s="93">
        <f t="shared" si="78"/>
        <v>1574.971</v>
      </c>
      <c r="AB450" s="84">
        <f t="shared" si="79"/>
        <v>2022</v>
      </c>
      <c r="AC450" s="83">
        <f t="shared" si="80"/>
        <v>1</v>
      </c>
      <c r="AD450" s="83" t="str">
        <f t="shared" si="81"/>
        <v/>
      </c>
      <c r="AE450" s="83" t="str">
        <f t="shared" si="82"/>
        <v/>
      </c>
      <c r="AF450" s="81">
        <f t="shared" si="83"/>
        <v>1574.971</v>
      </c>
      <c r="AG450" s="82" t="str">
        <f t="shared" si="84"/>
        <v>12:00</v>
      </c>
      <c r="AH450" s="81">
        <f t="shared" si="85"/>
        <v>36211.125999999997</v>
      </c>
      <c r="AI450" s="80" t="str">
        <f t="shared" si="86"/>
        <v/>
      </c>
      <c r="AJ450" s="80" t="str">
        <f t="shared" si="87"/>
        <v/>
      </c>
      <c r="AK450" s="80" t="str">
        <f t="shared" si="88"/>
        <v/>
      </c>
      <c r="AL450" s="79" t="str">
        <f t="shared" si="89"/>
        <v/>
      </c>
      <c r="AM450" s="78" t="str">
        <f t="shared" si="90"/>
        <v/>
      </c>
    </row>
    <row r="451" spans="2:39" ht="13.5" thickBot="1">
      <c r="B451" s="86">
        <v>44583</v>
      </c>
      <c r="C451" s="85">
        <f>'E+ PSUI Customer Load'!C451+'PSUI Customer Gen'!C451</f>
        <v>1381.18</v>
      </c>
      <c r="D451" s="85">
        <f>'E+ PSUI Customer Load'!D451+'PSUI Customer Gen'!D451</f>
        <v>1374.68</v>
      </c>
      <c r="E451" s="85">
        <f>'E+ PSUI Customer Load'!E451+'PSUI Customer Gen'!E451</f>
        <v>1369.4270000000001</v>
      </c>
      <c r="F451" s="85">
        <f>'E+ PSUI Customer Load'!F451+'PSUI Customer Gen'!F451</f>
        <v>1383.925</v>
      </c>
      <c r="G451" s="85">
        <f>'E+ PSUI Customer Load'!G451+'PSUI Customer Gen'!G451</f>
        <v>1382.357</v>
      </c>
      <c r="H451" s="85">
        <f>'E+ PSUI Customer Load'!H451+'PSUI Customer Gen'!H451</f>
        <v>1396.5350000000001</v>
      </c>
      <c r="I451" s="85">
        <f>'E+ PSUI Customer Load'!I451+'PSUI Customer Gen'!I451</f>
        <v>1416.915</v>
      </c>
      <c r="J451" s="85">
        <f>'E+ PSUI Customer Load'!J451+'PSUI Customer Gen'!J451</f>
        <v>1486.6010000000001</v>
      </c>
      <c r="K451" s="85">
        <f>'E+ PSUI Customer Load'!K451+'PSUI Customer Gen'!K451</f>
        <v>1487.0139999999999</v>
      </c>
      <c r="L451" s="85">
        <f>'E+ PSUI Customer Load'!L451+'PSUI Customer Gen'!L451</f>
        <v>1481.155</v>
      </c>
      <c r="M451" s="85">
        <f>'E+ PSUI Customer Load'!M451+'PSUI Customer Gen'!M451</f>
        <v>1479.857</v>
      </c>
      <c r="N451" s="85">
        <f>'E+ PSUI Customer Load'!N451+'PSUI Customer Gen'!N451</f>
        <v>1457.462</v>
      </c>
      <c r="O451" s="85">
        <f>'E+ PSUI Customer Load'!O451+'PSUI Customer Gen'!O451</f>
        <v>1411.9109999999998</v>
      </c>
      <c r="P451" s="85">
        <f>'E+ PSUI Customer Load'!P451+'PSUI Customer Gen'!P451</f>
        <v>1417.3330000000001</v>
      </c>
      <c r="Q451" s="85">
        <f>'E+ PSUI Customer Load'!Q451+'PSUI Customer Gen'!Q451</f>
        <v>1414.777</v>
      </c>
      <c r="R451" s="85">
        <f>'E+ PSUI Customer Load'!R451+'PSUI Customer Gen'!R451</f>
        <v>1418.403</v>
      </c>
      <c r="S451" s="85">
        <f>'E+ PSUI Customer Load'!S451+'PSUI Customer Gen'!S451</f>
        <v>1395.865</v>
      </c>
      <c r="T451" s="85">
        <f>'E+ PSUI Customer Load'!T451+'PSUI Customer Gen'!T451</f>
        <v>1364.8530000000001</v>
      </c>
      <c r="U451" s="85">
        <f>'E+ PSUI Customer Load'!U451+'PSUI Customer Gen'!U451</f>
        <v>1384.604</v>
      </c>
      <c r="V451" s="85">
        <f>'E+ PSUI Customer Load'!V451+'PSUI Customer Gen'!V451</f>
        <v>1389.019</v>
      </c>
      <c r="W451" s="85">
        <f>'E+ PSUI Customer Load'!W451+'PSUI Customer Gen'!W451</f>
        <v>1357.258</v>
      </c>
      <c r="X451" s="85">
        <f>'E+ PSUI Customer Load'!X451+'PSUI Customer Gen'!X451</f>
        <v>1341.1310000000001</v>
      </c>
      <c r="Y451" s="85">
        <f>'E+ PSUI Customer Load'!Y451+'PSUI Customer Gen'!Y451</f>
        <v>1331.58</v>
      </c>
      <c r="Z451" s="85">
        <f>'E+ PSUI Customer Load'!Z451+'PSUI Customer Gen'!Z451</f>
        <v>1330</v>
      </c>
      <c r="AA451" s="93">
        <f t="shared" ref="AA451:AA514" si="91">MAX(C451:Z451)</f>
        <v>1487.0139999999999</v>
      </c>
      <c r="AB451" s="84">
        <f t="shared" ref="AB451:AB514" si="92">YEAR(B451)</f>
        <v>2022</v>
      </c>
      <c r="AC451" s="83">
        <f t="shared" ref="AC451:AC514" si="93">MONTH(B451)</f>
        <v>1</v>
      </c>
      <c r="AD451" s="83" t="str">
        <f t="shared" ref="AD451:AD514" si="94">IF(AE451="","",AB451&amp;"-"&amp;AE451)</f>
        <v/>
      </c>
      <c r="AE451" s="83" t="str">
        <f t="shared" ref="AE451:AE514" si="95">IF(DAY(B451+1)=1,AC451,"")</f>
        <v/>
      </c>
      <c r="AF451" s="81">
        <f t="shared" ref="AF451:AF514" si="96">MAX(C451:AA451)</f>
        <v>1487.0139999999999</v>
      </c>
      <c r="AG451" s="82" t="str">
        <f t="shared" ref="AG451:AG514" si="97">INDEX($C$2:$Z$2,MATCH(AF451,C451:Z451,0))</f>
        <v>9:00</v>
      </c>
      <c r="AH451" s="81">
        <f t="shared" ref="AH451:AH514" si="98">SUM(C451:AA451)</f>
        <v>35140.856000000007</v>
      </c>
      <c r="AI451" s="80" t="str">
        <f t="shared" ref="AI451:AI514" si="99">IF(AE451&lt;&gt;"",SUMIFS(AF:AF,AC:AC,AC451,AB:AB,AB451),"")</f>
        <v/>
      </c>
      <c r="AJ451" s="80" t="str">
        <f t="shared" ref="AJ451:AJ514" si="100">IF(AI451="","",_xlfn.MAXIFS(AF:AF,AC:AC,AC451,AB:AB,AB451))</f>
        <v/>
      </c>
      <c r="AK451" s="80" t="str">
        <f t="shared" ref="AK451:AK514" si="101">IF(AI451="","",_xlfn.MAXIFS(AH:AH,AC:AC,AC451,AB:AB,AB451))</f>
        <v/>
      </c>
      <c r="AL451" s="79" t="str">
        <f t="shared" ref="AL451:AL514" si="102">IF(AI451&lt;&gt;"",INDEX(B:B,MATCH(AJ451,AF:AF,0)),"")</f>
        <v/>
      </c>
      <c r="AM451" s="78" t="str">
        <f t="shared" ref="AM451:AM514" si="103">IF(AI451&lt;&gt;"",INDEX(AG:AG,MATCH(AJ451,AF:AF,0)),"")</f>
        <v/>
      </c>
    </row>
    <row r="452" spans="2:39" ht="13.5" thickBot="1">
      <c r="B452" s="86">
        <v>44584</v>
      </c>
      <c r="C452" s="85">
        <f>'E+ PSUI Customer Load'!C452+'PSUI Customer Gen'!C452</f>
        <v>1317.049</v>
      </c>
      <c r="D452" s="85">
        <f>'E+ PSUI Customer Load'!D452+'PSUI Customer Gen'!D452</f>
        <v>1311.875</v>
      </c>
      <c r="E452" s="85">
        <f>'E+ PSUI Customer Load'!E452+'PSUI Customer Gen'!E452</f>
        <v>1309.8729999999998</v>
      </c>
      <c r="F452" s="85">
        <f>'E+ PSUI Customer Load'!F452+'PSUI Customer Gen'!F452</f>
        <v>1308.6320000000001</v>
      </c>
      <c r="G452" s="85">
        <f>'E+ PSUI Customer Load'!G452+'PSUI Customer Gen'!G452</f>
        <v>1317.731</v>
      </c>
      <c r="H452" s="85">
        <f>'E+ PSUI Customer Load'!H452+'PSUI Customer Gen'!H452</f>
        <v>1319.133</v>
      </c>
      <c r="I452" s="85">
        <f>'E+ PSUI Customer Load'!I452+'PSUI Customer Gen'!I452</f>
        <v>1336.278</v>
      </c>
      <c r="J452" s="85">
        <f>'E+ PSUI Customer Load'!J452+'PSUI Customer Gen'!J452</f>
        <v>1397.691</v>
      </c>
      <c r="K452" s="85">
        <f>'E+ PSUI Customer Load'!K452+'PSUI Customer Gen'!K452</f>
        <v>1380.087</v>
      </c>
      <c r="L452" s="85">
        <f>'E+ PSUI Customer Load'!L452+'PSUI Customer Gen'!L452</f>
        <v>1393.5729999999999</v>
      </c>
      <c r="M452" s="85">
        <f>'E+ PSUI Customer Load'!M452+'PSUI Customer Gen'!M452</f>
        <v>1392.7920000000001</v>
      </c>
      <c r="N452" s="85">
        <f>'E+ PSUI Customer Load'!N452+'PSUI Customer Gen'!N452</f>
        <v>1372.8889999999999</v>
      </c>
      <c r="O452" s="85">
        <f>'E+ PSUI Customer Load'!O452+'PSUI Customer Gen'!O452</f>
        <v>1362.2090000000001</v>
      </c>
      <c r="P452" s="85">
        <f>'E+ PSUI Customer Load'!P452+'PSUI Customer Gen'!P452</f>
        <v>1353.768</v>
      </c>
      <c r="Q452" s="85">
        <f>'E+ PSUI Customer Load'!Q452+'PSUI Customer Gen'!Q452</f>
        <v>1321.4379999999999</v>
      </c>
      <c r="R452" s="85">
        <f>'E+ PSUI Customer Load'!R452+'PSUI Customer Gen'!R452</f>
        <v>1316.8820000000001</v>
      </c>
      <c r="S452" s="85">
        <f>'E+ PSUI Customer Load'!S452+'PSUI Customer Gen'!S452</f>
        <v>1322.4559999999999</v>
      </c>
      <c r="T452" s="85">
        <f>'E+ PSUI Customer Load'!T452+'PSUI Customer Gen'!T452</f>
        <v>1335.444</v>
      </c>
      <c r="U452" s="85">
        <f>'E+ PSUI Customer Load'!U452+'PSUI Customer Gen'!U452</f>
        <v>1385.922</v>
      </c>
      <c r="V452" s="85">
        <f>'E+ PSUI Customer Load'!V452+'PSUI Customer Gen'!V452</f>
        <v>1379.194</v>
      </c>
      <c r="W452" s="85">
        <f>'E+ PSUI Customer Load'!W452+'PSUI Customer Gen'!W452</f>
        <v>1375.319</v>
      </c>
      <c r="X452" s="85">
        <f>'E+ PSUI Customer Load'!X452+'PSUI Customer Gen'!X452</f>
        <v>1370.895</v>
      </c>
      <c r="Y452" s="85">
        <f>'E+ PSUI Customer Load'!Y452+'PSUI Customer Gen'!Y452</f>
        <v>1369.8109999999999</v>
      </c>
      <c r="Z452" s="85">
        <f>'E+ PSUI Customer Load'!Z452+'PSUI Customer Gen'!Z452</f>
        <v>1356.348</v>
      </c>
      <c r="AA452" s="93">
        <f t="shared" si="91"/>
        <v>1397.691</v>
      </c>
      <c r="AB452" s="84">
        <f t="shared" si="92"/>
        <v>2022</v>
      </c>
      <c r="AC452" s="83">
        <f t="shared" si="93"/>
        <v>1</v>
      </c>
      <c r="AD452" s="83" t="str">
        <f t="shared" si="94"/>
        <v/>
      </c>
      <c r="AE452" s="83" t="str">
        <f t="shared" si="95"/>
        <v/>
      </c>
      <c r="AF452" s="81">
        <f t="shared" si="96"/>
        <v>1397.691</v>
      </c>
      <c r="AG452" s="82" t="str">
        <f t="shared" si="97"/>
        <v>8:00</v>
      </c>
      <c r="AH452" s="81">
        <f t="shared" si="98"/>
        <v>33804.979999999996</v>
      </c>
      <c r="AI452" s="80" t="str">
        <f t="shared" si="99"/>
        <v/>
      </c>
      <c r="AJ452" s="80" t="str">
        <f t="shared" si="100"/>
        <v/>
      </c>
      <c r="AK452" s="80" t="str">
        <f t="shared" si="101"/>
        <v/>
      </c>
      <c r="AL452" s="79" t="str">
        <f t="shared" si="102"/>
        <v/>
      </c>
      <c r="AM452" s="78" t="str">
        <f t="shared" si="103"/>
        <v/>
      </c>
    </row>
    <row r="453" spans="2:39" ht="13.5" thickBot="1">
      <c r="B453" s="86">
        <v>44585</v>
      </c>
      <c r="C453" s="85">
        <f>'E+ PSUI Customer Load'!C453+'PSUI Customer Gen'!C453</f>
        <v>1347.345</v>
      </c>
      <c r="D453" s="85">
        <f>'E+ PSUI Customer Load'!D453+'PSUI Customer Gen'!D453</f>
        <v>1338.835</v>
      </c>
      <c r="E453" s="85">
        <f>'E+ PSUI Customer Load'!E453+'PSUI Customer Gen'!E453</f>
        <v>1328.6200000000001</v>
      </c>
      <c r="F453" s="85">
        <f>'E+ PSUI Customer Load'!F453+'PSUI Customer Gen'!F453</f>
        <v>1333.8880000000001</v>
      </c>
      <c r="G453" s="85">
        <f>'E+ PSUI Customer Load'!G453+'PSUI Customer Gen'!G453</f>
        <v>1353.309</v>
      </c>
      <c r="H453" s="85">
        <f>'E+ PSUI Customer Load'!H453+'PSUI Customer Gen'!H453</f>
        <v>1363.9760000000001</v>
      </c>
      <c r="I453" s="85">
        <f>'E+ PSUI Customer Load'!I453+'PSUI Customer Gen'!I453</f>
        <v>1406.6610000000001</v>
      </c>
      <c r="J453" s="85">
        <f>'E+ PSUI Customer Load'!J453+'PSUI Customer Gen'!J453</f>
        <v>1513.1039999999998</v>
      </c>
      <c r="K453" s="85">
        <f>'E+ PSUI Customer Load'!K453+'PSUI Customer Gen'!K453</f>
        <v>1538.3829999999998</v>
      </c>
      <c r="L453" s="85">
        <f>'E+ PSUI Customer Load'!L453+'PSUI Customer Gen'!L453</f>
        <v>1508.134</v>
      </c>
      <c r="M453" s="85">
        <f>'E+ PSUI Customer Load'!M453+'PSUI Customer Gen'!M453</f>
        <v>1657.3039999999999</v>
      </c>
      <c r="N453" s="85">
        <f>'E+ PSUI Customer Load'!N453+'PSUI Customer Gen'!N453</f>
        <v>1596.4590000000001</v>
      </c>
      <c r="O453" s="85">
        <f>'E+ PSUI Customer Load'!O453+'PSUI Customer Gen'!O453</f>
        <v>1539.902</v>
      </c>
      <c r="P453" s="85">
        <f>'E+ PSUI Customer Load'!P453+'PSUI Customer Gen'!P453</f>
        <v>1551.8109999999999</v>
      </c>
      <c r="Q453" s="85">
        <f>'E+ PSUI Customer Load'!Q453+'PSUI Customer Gen'!Q453</f>
        <v>1531.835</v>
      </c>
      <c r="R453" s="85">
        <f>'E+ PSUI Customer Load'!R453+'PSUI Customer Gen'!R453</f>
        <v>1527.2719999999999</v>
      </c>
      <c r="S453" s="85">
        <f>'E+ PSUI Customer Load'!S453+'PSUI Customer Gen'!S453</f>
        <v>1482.6679999999999</v>
      </c>
      <c r="T453" s="85">
        <f>'E+ PSUI Customer Load'!T453+'PSUI Customer Gen'!T453</f>
        <v>1441.3029999999999</v>
      </c>
      <c r="U453" s="85">
        <f>'E+ PSUI Customer Load'!U453+'PSUI Customer Gen'!U453</f>
        <v>1448.0139999999999</v>
      </c>
      <c r="V453" s="85">
        <f>'E+ PSUI Customer Load'!V453+'PSUI Customer Gen'!V453</f>
        <v>1410.8950000000002</v>
      </c>
      <c r="W453" s="85">
        <f>'E+ PSUI Customer Load'!W453+'PSUI Customer Gen'!W453</f>
        <v>1393.778</v>
      </c>
      <c r="X453" s="85">
        <f>'E+ PSUI Customer Load'!X453+'PSUI Customer Gen'!X453</f>
        <v>1381.691</v>
      </c>
      <c r="Y453" s="85">
        <f>'E+ PSUI Customer Load'!Y453+'PSUI Customer Gen'!Y453</f>
        <v>1372.056</v>
      </c>
      <c r="Z453" s="85">
        <f>'E+ PSUI Customer Load'!Z453+'PSUI Customer Gen'!Z453</f>
        <v>1334.6469999999999</v>
      </c>
      <c r="AA453" s="93">
        <f t="shared" si="91"/>
        <v>1657.3039999999999</v>
      </c>
      <c r="AB453" s="84">
        <f t="shared" si="92"/>
        <v>2022</v>
      </c>
      <c r="AC453" s="83">
        <f t="shared" si="93"/>
        <v>1</v>
      </c>
      <c r="AD453" s="83" t="str">
        <f t="shared" si="94"/>
        <v/>
      </c>
      <c r="AE453" s="83" t="str">
        <f t="shared" si="95"/>
        <v/>
      </c>
      <c r="AF453" s="81">
        <f t="shared" si="96"/>
        <v>1657.3039999999999</v>
      </c>
      <c r="AG453" s="82" t="str">
        <f t="shared" si="97"/>
        <v>11:00</v>
      </c>
      <c r="AH453" s="81">
        <f t="shared" si="98"/>
        <v>36359.193999999989</v>
      </c>
      <c r="AI453" s="80" t="str">
        <f t="shared" si="99"/>
        <v/>
      </c>
      <c r="AJ453" s="80" t="str">
        <f t="shared" si="100"/>
        <v/>
      </c>
      <c r="AK453" s="80" t="str">
        <f t="shared" si="101"/>
        <v/>
      </c>
      <c r="AL453" s="79" t="str">
        <f t="shared" si="102"/>
        <v/>
      </c>
      <c r="AM453" s="78" t="str">
        <f t="shared" si="103"/>
        <v/>
      </c>
    </row>
    <row r="454" spans="2:39" ht="13.5" thickBot="1">
      <c r="B454" s="86">
        <v>44586</v>
      </c>
      <c r="C454" s="85">
        <f>'E+ PSUI Customer Load'!C454+'PSUI Customer Gen'!C454</f>
        <v>1327.248</v>
      </c>
      <c r="D454" s="85">
        <f>'E+ PSUI Customer Load'!D454+'PSUI Customer Gen'!D454</f>
        <v>1331.5940000000001</v>
      </c>
      <c r="E454" s="85">
        <f>'E+ PSUI Customer Load'!E454+'PSUI Customer Gen'!E454</f>
        <v>1313.8240000000001</v>
      </c>
      <c r="F454" s="85">
        <f>'E+ PSUI Customer Load'!F454+'PSUI Customer Gen'!F454</f>
        <v>1317.77</v>
      </c>
      <c r="G454" s="85">
        <f>'E+ PSUI Customer Load'!G454+'PSUI Customer Gen'!G454</f>
        <v>1319.7329999999999</v>
      </c>
      <c r="H454" s="85">
        <f>'E+ PSUI Customer Load'!H454+'PSUI Customer Gen'!H454</f>
        <v>1326.529</v>
      </c>
      <c r="I454" s="85">
        <f>'E+ PSUI Customer Load'!I454+'PSUI Customer Gen'!I454</f>
        <v>1370.3029999999999</v>
      </c>
      <c r="J454" s="85">
        <f>'E+ PSUI Customer Load'!J454+'PSUI Customer Gen'!J454</f>
        <v>1494.8609999999999</v>
      </c>
      <c r="K454" s="85">
        <f>'E+ PSUI Customer Load'!K454+'PSUI Customer Gen'!K454</f>
        <v>1451.5429999999999</v>
      </c>
      <c r="L454" s="85">
        <f>'E+ PSUI Customer Load'!L454+'PSUI Customer Gen'!L454</f>
        <v>1504.9</v>
      </c>
      <c r="M454" s="85">
        <f>'E+ PSUI Customer Load'!M454+'PSUI Customer Gen'!M454</f>
        <v>1510.92</v>
      </c>
      <c r="N454" s="85">
        <f>'E+ PSUI Customer Load'!N454+'PSUI Customer Gen'!N454</f>
        <v>1542.31</v>
      </c>
      <c r="O454" s="85">
        <f>'E+ PSUI Customer Load'!O454+'PSUI Customer Gen'!O454</f>
        <v>1490.09</v>
      </c>
      <c r="P454" s="85">
        <f>'E+ PSUI Customer Load'!P454+'PSUI Customer Gen'!P454</f>
        <v>1486.28</v>
      </c>
      <c r="Q454" s="85">
        <f>'E+ PSUI Customer Load'!Q454+'PSUI Customer Gen'!Q454</f>
        <v>1572.92</v>
      </c>
      <c r="R454" s="85">
        <f>'E+ PSUI Customer Load'!R454+'PSUI Customer Gen'!R454</f>
        <v>1493.5530000000001</v>
      </c>
      <c r="S454" s="85">
        <f>'E+ PSUI Customer Load'!S454+'PSUI Customer Gen'!S454</f>
        <v>1480.713</v>
      </c>
      <c r="T454" s="85">
        <f>'E+ PSUI Customer Load'!T454+'PSUI Customer Gen'!T454</f>
        <v>1459.893</v>
      </c>
      <c r="U454" s="85">
        <f>'E+ PSUI Customer Load'!U454+'PSUI Customer Gen'!U454</f>
        <v>1460.9269999999999</v>
      </c>
      <c r="V454" s="85">
        <f>'E+ PSUI Customer Load'!V454+'PSUI Customer Gen'!V454</f>
        <v>1460.2160000000001</v>
      </c>
      <c r="W454" s="85">
        <f>'E+ PSUI Customer Load'!W454+'PSUI Customer Gen'!W454</f>
        <v>1430.527</v>
      </c>
      <c r="X454" s="85">
        <f>'E+ PSUI Customer Load'!X454+'PSUI Customer Gen'!X454</f>
        <v>1423.8679999999999</v>
      </c>
      <c r="Y454" s="85">
        <f>'E+ PSUI Customer Load'!Y454+'PSUI Customer Gen'!Y454</f>
        <v>1397.223</v>
      </c>
      <c r="Z454" s="85">
        <f>'E+ PSUI Customer Load'!Z454+'PSUI Customer Gen'!Z454</f>
        <v>1374.4359999999999</v>
      </c>
      <c r="AA454" s="93">
        <f t="shared" si="91"/>
        <v>1572.92</v>
      </c>
      <c r="AB454" s="84">
        <f t="shared" si="92"/>
        <v>2022</v>
      </c>
      <c r="AC454" s="83">
        <f t="shared" si="93"/>
        <v>1</v>
      </c>
      <c r="AD454" s="83" t="str">
        <f t="shared" si="94"/>
        <v/>
      </c>
      <c r="AE454" s="83" t="str">
        <f t="shared" si="95"/>
        <v/>
      </c>
      <c r="AF454" s="81">
        <f t="shared" si="96"/>
        <v>1572.92</v>
      </c>
      <c r="AG454" s="82" t="str">
        <f t="shared" si="97"/>
        <v>15:00</v>
      </c>
      <c r="AH454" s="81">
        <f t="shared" si="98"/>
        <v>35915.100999999995</v>
      </c>
      <c r="AI454" s="80" t="str">
        <f t="shared" si="99"/>
        <v/>
      </c>
      <c r="AJ454" s="80" t="str">
        <f t="shared" si="100"/>
        <v/>
      </c>
      <c r="AK454" s="80" t="str">
        <f t="shared" si="101"/>
        <v/>
      </c>
      <c r="AL454" s="79" t="str">
        <f t="shared" si="102"/>
        <v/>
      </c>
      <c r="AM454" s="78" t="str">
        <f t="shared" si="103"/>
        <v/>
      </c>
    </row>
    <row r="455" spans="2:39" ht="13.5" thickBot="1">
      <c r="B455" s="86">
        <v>44587</v>
      </c>
      <c r="C455" s="85">
        <f>'E+ PSUI Customer Load'!C455+'PSUI Customer Gen'!C455</f>
        <v>1376.972</v>
      </c>
      <c r="D455" s="85">
        <f>'E+ PSUI Customer Load'!D455+'PSUI Customer Gen'!D455</f>
        <v>1361.8520000000001</v>
      </c>
      <c r="E455" s="85">
        <f>'E+ PSUI Customer Load'!E455+'PSUI Customer Gen'!E455</f>
        <v>1366.7730000000001</v>
      </c>
      <c r="F455" s="85">
        <f>'E+ PSUI Customer Load'!F455+'PSUI Customer Gen'!F455</f>
        <v>1367.6880000000001</v>
      </c>
      <c r="G455" s="85">
        <f>'E+ PSUI Customer Load'!G455+'PSUI Customer Gen'!G455</f>
        <v>1382.4659999999999</v>
      </c>
      <c r="H455" s="85">
        <f>'E+ PSUI Customer Load'!H455+'PSUI Customer Gen'!H455</f>
        <v>1390.8999999999999</v>
      </c>
      <c r="I455" s="85">
        <f>'E+ PSUI Customer Load'!I455+'PSUI Customer Gen'!I455</f>
        <v>1448.0930000000001</v>
      </c>
      <c r="J455" s="85">
        <f>'E+ PSUI Customer Load'!J455+'PSUI Customer Gen'!J455</f>
        <v>1573.5910000000001</v>
      </c>
      <c r="K455" s="85">
        <f>'E+ PSUI Customer Load'!K455+'PSUI Customer Gen'!K455</f>
        <v>1597.2060000000001</v>
      </c>
      <c r="L455" s="85">
        <f>'E+ PSUI Customer Load'!L455+'PSUI Customer Gen'!L455</f>
        <v>1570.385</v>
      </c>
      <c r="M455" s="85">
        <f>'E+ PSUI Customer Load'!M455+'PSUI Customer Gen'!M455</f>
        <v>1574.473</v>
      </c>
      <c r="N455" s="85">
        <f>'E+ PSUI Customer Load'!N455+'PSUI Customer Gen'!N455</f>
        <v>1553.7560000000001</v>
      </c>
      <c r="O455" s="85">
        <f>'E+ PSUI Customer Load'!O455+'PSUI Customer Gen'!O455</f>
        <v>1485.1769999999999</v>
      </c>
      <c r="P455" s="85">
        <f>'E+ PSUI Customer Load'!P455+'PSUI Customer Gen'!P455</f>
        <v>1475.6759999999999</v>
      </c>
      <c r="Q455" s="85">
        <f>'E+ PSUI Customer Load'!Q455+'PSUI Customer Gen'!Q455</f>
        <v>1458.5539999999999</v>
      </c>
      <c r="R455" s="85">
        <f>'E+ PSUI Customer Load'!R455+'PSUI Customer Gen'!R455</f>
        <v>1461.6209999999999</v>
      </c>
      <c r="S455" s="85">
        <f>'E+ PSUI Customer Load'!S455+'PSUI Customer Gen'!S455</f>
        <v>1438.1560000000002</v>
      </c>
      <c r="T455" s="85">
        <f>'E+ PSUI Customer Load'!T455+'PSUI Customer Gen'!T455</f>
        <v>1406.0529999999999</v>
      </c>
      <c r="U455" s="85">
        <f>'E+ PSUI Customer Load'!U455+'PSUI Customer Gen'!U455</f>
        <v>1435.539</v>
      </c>
      <c r="V455" s="85">
        <f>'E+ PSUI Customer Load'!V455+'PSUI Customer Gen'!V455</f>
        <v>1437.9180000000001</v>
      </c>
      <c r="W455" s="85">
        <f>'E+ PSUI Customer Load'!W455+'PSUI Customer Gen'!W455</f>
        <v>1422.72</v>
      </c>
      <c r="X455" s="85">
        <f>'E+ PSUI Customer Load'!X455+'PSUI Customer Gen'!X455</f>
        <v>1420.357</v>
      </c>
      <c r="Y455" s="85">
        <f>'E+ PSUI Customer Load'!Y455+'PSUI Customer Gen'!Y455</f>
        <v>1411.606</v>
      </c>
      <c r="Z455" s="85">
        <f>'E+ PSUI Customer Load'!Z455+'PSUI Customer Gen'!Z455</f>
        <v>1375.3319999999999</v>
      </c>
      <c r="AA455" s="93">
        <f t="shared" si="91"/>
        <v>1597.2060000000001</v>
      </c>
      <c r="AB455" s="84">
        <f t="shared" si="92"/>
        <v>2022</v>
      </c>
      <c r="AC455" s="83">
        <f t="shared" si="93"/>
        <v>1</v>
      </c>
      <c r="AD455" s="83" t="str">
        <f t="shared" si="94"/>
        <v/>
      </c>
      <c r="AE455" s="83" t="str">
        <f t="shared" si="95"/>
        <v/>
      </c>
      <c r="AF455" s="81">
        <f t="shared" si="96"/>
        <v>1597.2060000000001</v>
      </c>
      <c r="AG455" s="82" t="str">
        <f t="shared" si="97"/>
        <v>9:00</v>
      </c>
      <c r="AH455" s="81">
        <f t="shared" si="98"/>
        <v>36390.070000000007</v>
      </c>
      <c r="AI455" s="80" t="str">
        <f t="shared" si="99"/>
        <v/>
      </c>
      <c r="AJ455" s="80" t="str">
        <f t="shared" si="100"/>
        <v/>
      </c>
      <c r="AK455" s="80" t="str">
        <f t="shared" si="101"/>
        <v/>
      </c>
      <c r="AL455" s="79" t="str">
        <f t="shared" si="102"/>
        <v/>
      </c>
      <c r="AM455" s="78" t="str">
        <f t="shared" si="103"/>
        <v/>
      </c>
    </row>
    <row r="456" spans="2:39" ht="13.5" thickBot="1">
      <c r="B456" s="86">
        <v>44588</v>
      </c>
      <c r="C456" s="85">
        <f>'E+ PSUI Customer Load'!C456+'PSUI Customer Gen'!C456</f>
        <v>1384.6659999999999</v>
      </c>
      <c r="D456" s="85">
        <f>'E+ PSUI Customer Load'!D456+'PSUI Customer Gen'!D456</f>
        <v>1378.72</v>
      </c>
      <c r="E456" s="85">
        <f>'E+ PSUI Customer Load'!E456+'PSUI Customer Gen'!E456</f>
        <v>1383.5410000000002</v>
      </c>
      <c r="F456" s="85">
        <f>'E+ PSUI Customer Load'!F456+'PSUI Customer Gen'!F456</f>
        <v>1381.2839999999999</v>
      </c>
      <c r="G456" s="85">
        <f>'E+ PSUI Customer Load'!G456+'PSUI Customer Gen'!G456</f>
        <v>1384.8000000000002</v>
      </c>
      <c r="H456" s="85">
        <f>'E+ PSUI Customer Load'!H456+'PSUI Customer Gen'!H456</f>
        <v>1401.837</v>
      </c>
      <c r="I456" s="85">
        <f>'E+ PSUI Customer Load'!I456+'PSUI Customer Gen'!I456</f>
        <v>1456.0309999999999</v>
      </c>
      <c r="J456" s="85">
        <f>'E+ PSUI Customer Load'!J456+'PSUI Customer Gen'!J456</f>
        <v>1541.491</v>
      </c>
      <c r="K456" s="85">
        <f>'E+ PSUI Customer Load'!K456+'PSUI Customer Gen'!K456</f>
        <v>1544.671</v>
      </c>
      <c r="L456" s="85">
        <f>'E+ PSUI Customer Load'!L456+'PSUI Customer Gen'!L456</f>
        <v>1548.9699999999998</v>
      </c>
      <c r="M456" s="85">
        <f>'E+ PSUI Customer Load'!M456+'PSUI Customer Gen'!M456</f>
        <v>1550.7660000000001</v>
      </c>
      <c r="N456" s="85">
        <f>'E+ PSUI Customer Load'!N456+'PSUI Customer Gen'!N456</f>
        <v>1574.731</v>
      </c>
      <c r="O456" s="85">
        <f>'E+ PSUI Customer Load'!O456+'PSUI Customer Gen'!O456</f>
        <v>1521.586</v>
      </c>
      <c r="P456" s="85">
        <f>'E+ PSUI Customer Load'!P456+'PSUI Customer Gen'!P456</f>
        <v>1509.8200000000002</v>
      </c>
      <c r="Q456" s="85">
        <f>'E+ PSUI Customer Load'!Q456+'PSUI Customer Gen'!Q456</f>
        <v>1519.269</v>
      </c>
      <c r="R456" s="85">
        <f>'E+ PSUI Customer Load'!R456+'PSUI Customer Gen'!R456</f>
        <v>1503.559</v>
      </c>
      <c r="S456" s="85">
        <f>'E+ PSUI Customer Load'!S456+'PSUI Customer Gen'!S456</f>
        <v>1477.4849999999999</v>
      </c>
      <c r="T456" s="85">
        <f>'E+ PSUI Customer Load'!T456+'PSUI Customer Gen'!T456</f>
        <v>1419.27</v>
      </c>
      <c r="U456" s="85">
        <f>'E+ PSUI Customer Load'!U456+'PSUI Customer Gen'!U456</f>
        <v>1439.384</v>
      </c>
      <c r="V456" s="85">
        <f>'E+ PSUI Customer Load'!V456+'PSUI Customer Gen'!V456</f>
        <v>1417.682</v>
      </c>
      <c r="W456" s="85">
        <f>'E+ PSUI Customer Load'!W456+'PSUI Customer Gen'!W456</f>
        <v>1406.2380000000001</v>
      </c>
      <c r="X456" s="85">
        <f>'E+ PSUI Customer Load'!X456+'PSUI Customer Gen'!X456</f>
        <v>1393.9770000000001</v>
      </c>
      <c r="Y456" s="85">
        <f>'E+ PSUI Customer Load'!Y456+'PSUI Customer Gen'!Y456</f>
        <v>1380.519</v>
      </c>
      <c r="Z456" s="85">
        <f>'E+ PSUI Customer Load'!Z456+'PSUI Customer Gen'!Z456</f>
        <v>1347.6909999999998</v>
      </c>
      <c r="AA456" s="93">
        <f t="shared" si="91"/>
        <v>1574.731</v>
      </c>
      <c r="AB456" s="84">
        <f t="shared" si="92"/>
        <v>2022</v>
      </c>
      <c r="AC456" s="83">
        <f t="shared" si="93"/>
        <v>1</v>
      </c>
      <c r="AD456" s="83" t="str">
        <f t="shared" si="94"/>
        <v/>
      </c>
      <c r="AE456" s="83" t="str">
        <f t="shared" si="95"/>
        <v/>
      </c>
      <c r="AF456" s="81">
        <f t="shared" si="96"/>
        <v>1574.731</v>
      </c>
      <c r="AG456" s="82" t="str">
        <f t="shared" si="97"/>
        <v>12:00</v>
      </c>
      <c r="AH456" s="81">
        <f t="shared" si="98"/>
        <v>36442.718999999997</v>
      </c>
      <c r="AI456" s="80" t="str">
        <f t="shared" si="99"/>
        <v/>
      </c>
      <c r="AJ456" s="80" t="str">
        <f t="shared" si="100"/>
        <v/>
      </c>
      <c r="AK456" s="80" t="str">
        <f t="shared" si="101"/>
        <v/>
      </c>
      <c r="AL456" s="79" t="str">
        <f t="shared" si="102"/>
        <v/>
      </c>
      <c r="AM456" s="78" t="str">
        <f t="shared" si="103"/>
        <v/>
      </c>
    </row>
    <row r="457" spans="2:39" ht="13.5" thickBot="1">
      <c r="B457" s="86">
        <v>44589</v>
      </c>
      <c r="C457" s="85">
        <f>'E+ PSUI Customer Load'!C457+'PSUI Customer Gen'!C457</f>
        <v>1333.9660000000001</v>
      </c>
      <c r="D457" s="85">
        <f>'E+ PSUI Customer Load'!D457+'PSUI Customer Gen'!D457</f>
        <v>1316.53</v>
      </c>
      <c r="E457" s="85">
        <f>'E+ PSUI Customer Load'!E457+'PSUI Customer Gen'!E457</f>
        <v>1343.5890000000002</v>
      </c>
      <c r="F457" s="85">
        <f>'E+ PSUI Customer Load'!F457+'PSUI Customer Gen'!F457</f>
        <v>1347.2050000000002</v>
      </c>
      <c r="G457" s="85">
        <f>'E+ PSUI Customer Load'!G457+'PSUI Customer Gen'!G457</f>
        <v>1352.6189999999999</v>
      </c>
      <c r="H457" s="85">
        <f>'E+ PSUI Customer Load'!H457+'PSUI Customer Gen'!H457</f>
        <v>1376.048</v>
      </c>
      <c r="I457" s="85">
        <f>'E+ PSUI Customer Load'!I457+'PSUI Customer Gen'!I457</f>
        <v>1435.825</v>
      </c>
      <c r="J457" s="85">
        <f>'E+ PSUI Customer Load'!J457+'PSUI Customer Gen'!J457</f>
        <v>1544.473</v>
      </c>
      <c r="K457" s="85">
        <f>'E+ PSUI Customer Load'!K457+'PSUI Customer Gen'!K457</f>
        <v>1558.7850000000001</v>
      </c>
      <c r="L457" s="85">
        <f>'E+ PSUI Customer Load'!L457+'PSUI Customer Gen'!L457</f>
        <v>1560.1599999999999</v>
      </c>
      <c r="M457" s="85">
        <f>'E+ PSUI Customer Load'!M457+'PSUI Customer Gen'!M457</f>
        <v>1579.665</v>
      </c>
      <c r="N457" s="85">
        <f>'E+ PSUI Customer Load'!N457+'PSUI Customer Gen'!N457</f>
        <v>1572.3869999999999</v>
      </c>
      <c r="O457" s="85">
        <f>'E+ PSUI Customer Load'!O457+'PSUI Customer Gen'!O457</f>
        <v>1520.4059999999999</v>
      </c>
      <c r="P457" s="85">
        <f>'E+ PSUI Customer Load'!P457+'PSUI Customer Gen'!P457</f>
        <v>1500.5729999999999</v>
      </c>
      <c r="Q457" s="85">
        <f>'E+ PSUI Customer Load'!Q457+'PSUI Customer Gen'!Q457</f>
        <v>1485.8679999999999</v>
      </c>
      <c r="R457" s="85">
        <f>'E+ PSUI Customer Load'!R457+'PSUI Customer Gen'!R457</f>
        <v>1479.6990000000001</v>
      </c>
      <c r="S457" s="85">
        <f>'E+ PSUI Customer Load'!S457+'PSUI Customer Gen'!S457</f>
        <v>1471.4580000000001</v>
      </c>
      <c r="T457" s="85">
        <f>'E+ PSUI Customer Load'!T457+'PSUI Customer Gen'!T457</f>
        <v>1447.6309999999999</v>
      </c>
      <c r="U457" s="85">
        <f>'E+ PSUI Customer Load'!U457+'PSUI Customer Gen'!U457</f>
        <v>1465.4340000000002</v>
      </c>
      <c r="V457" s="85">
        <f>'E+ PSUI Customer Load'!V457+'PSUI Customer Gen'!V457</f>
        <v>1480.9349999999999</v>
      </c>
      <c r="W457" s="85">
        <f>'E+ PSUI Customer Load'!W457+'PSUI Customer Gen'!W457</f>
        <v>1472.508</v>
      </c>
      <c r="X457" s="85">
        <f>'E+ PSUI Customer Load'!X457+'PSUI Customer Gen'!X457</f>
        <v>1476.9</v>
      </c>
      <c r="Y457" s="85">
        <f>'E+ PSUI Customer Load'!Y457+'PSUI Customer Gen'!Y457</f>
        <v>1446.854</v>
      </c>
      <c r="Z457" s="85">
        <f>'E+ PSUI Customer Load'!Z457+'PSUI Customer Gen'!Z457</f>
        <v>1441.711</v>
      </c>
      <c r="AA457" s="93">
        <f t="shared" si="91"/>
        <v>1579.665</v>
      </c>
      <c r="AB457" s="84">
        <f t="shared" si="92"/>
        <v>2022</v>
      </c>
      <c r="AC457" s="83">
        <f t="shared" si="93"/>
        <v>1</v>
      </c>
      <c r="AD457" s="83" t="str">
        <f t="shared" si="94"/>
        <v/>
      </c>
      <c r="AE457" s="83" t="str">
        <f t="shared" si="95"/>
        <v/>
      </c>
      <c r="AF457" s="81">
        <f t="shared" si="96"/>
        <v>1579.665</v>
      </c>
      <c r="AG457" s="82" t="str">
        <f t="shared" si="97"/>
        <v>11:00</v>
      </c>
      <c r="AH457" s="81">
        <f t="shared" si="98"/>
        <v>36590.894000000008</v>
      </c>
      <c r="AI457" s="80" t="str">
        <f t="shared" si="99"/>
        <v/>
      </c>
      <c r="AJ457" s="80" t="str">
        <f t="shared" si="100"/>
        <v/>
      </c>
      <c r="AK457" s="80" t="str">
        <f t="shared" si="101"/>
        <v/>
      </c>
      <c r="AL457" s="79" t="str">
        <f t="shared" si="102"/>
        <v/>
      </c>
      <c r="AM457" s="78" t="str">
        <f t="shared" si="103"/>
        <v/>
      </c>
    </row>
    <row r="458" spans="2:39" ht="13.5" thickBot="1">
      <c r="B458" s="86">
        <v>44590</v>
      </c>
      <c r="C458" s="85">
        <f>'E+ PSUI Customer Load'!C458+'PSUI Customer Gen'!C458</f>
        <v>1430.7809999999999</v>
      </c>
      <c r="D458" s="85">
        <f>'E+ PSUI Customer Load'!D458+'PSUI Customer Gen'!D458</f>
        <v>1426.2170000000001</v>
      </c>
      <c r="E458" s="85">
        <f>'E+ PSUI Customer Load'!E458+'PSUI Customer Gen'!E458</f>
        <v>1423.5920000000001</v>
      </c>
      <c r="F458" s="85">
        <f>'E+ PSUI Customer Load'!F458+'PSUI Customer Gen'!F458</f>
        <v>1418.3239999999998</v>
      </c>
      <c r="G458" s="85">
        <f>'E+ PSUI Customer Load'!G458+'PSUI Customer Gen'!G458</f>
        <v>1435.3810000000001</v>
      </c>
      <c r="H458" s="85">
        <f>'E+ PSUI Customer Load'!H458+'PSUI Customer Gen'!H458</f>
        <v>1445.5260000000001</v>
      </c>
      <c r="I458" s="85">
        <f>'E+ PSUI Customer Load'!I458+'PSUI Customer Gen'!I458</f>
        <v>1464.5930000000001</v>
      </c>
      <c r="J458" s="85">
        <f>'E+ PSUI Customer Load'!J458+'PSUI Customer Gen'!J458</f>
        <v>1520.9620000000002</v>
      </c>
      <c r="K458" s="85">
        <f>'E+ PSUI Customer Load'!K458+'PSUI Customer Gen'!K458</f>
        <v>1507.9739999999999</v>
      </c>
      <c r="L458" s="85">
        <f>'E+ PSUI Customer Load'!L458+'PSUI Customer Gen'!L458</f>
        <v>1488.0269999999998</v>
      </c>
      <c r="M458" s="85">
        <f>'E+ PSUI Customer Load'!M458+'PSUI Customer Gen'!M458</f>
        <v>1466.5810000000001</v>
      </c>
      <c r="N458" s="85">
        <f>'E+ PSUI Customer Load'!N458+'PSUI Customer Gen'!N458</f>
        <v>1461.2380000000001</v>
      </c>
      <c r="O458" s="85">
        <f>'E+ PSUI Customer Load'!O458+'PSUI Customer Gen'!O458</f>
        <v>1412.277</v>
      </c>
      <c r="P458" s="85">
        <f>'E+ PSUI Customer Load'!P458+'PSUI Customer Gen'!P458</f>
        <v>1396.24</v>
      </c>
      <c r="Q458" s="85">
        <f>'E+ PSUI Customer Load'!Q458+'PSUI Customer Gen'!Q458</f>
        <v>1373.0340000000001</v>
      </c>
      <c r="R458" s="85">
        <f>'E+ PSUI Customer Load'!R458+'PSUI Customer Gen'!R458</f>
        <v>1370.7160000000001</v>
      </c>
      <c r="S458" s="85">
        <f>'E+ PSUI Customer Load'!S458+'PSUI Customer Gen'!S458</f>
        <v>1372.518</v>
      </c>
      <c r="T458" s="85">
        <f>'E+ PSUI Customer Load'!T458+'PSUI Customer Gen'!T458</f>
        <v>1382.797</v>
      </c>
      <c r="U458" s="85">
        <f>'E+ PSUI Customer Load'!U458+'PSUI Customer Gen'!U458</f>
        <v>1436.3519999999999</v>
      </c>
      <c r="V458" s="85">
        <f>'E+ PSUI Customer Load'!V458+'PSUI Customer Gen'!V458</f>
        <v>1431.452</v>
      </c>
      <c r="W458" s="85">
        <f>'E+ PSUI Customer Load'!W458+'PSUI Customer Gen'!W458</f>
        <v>1428.683</v>
      </c>
      <c r="X458" s="85">
        <f>'E+ PSUI Customer Load'!X458+'PSUI Customer Gen'!X458</f>
        <v>1436.9110000000001</v>
      </c>
      <c r="Y458" s="85">
        <f>'E+ PSUI Customer Load'!Y458+'PSUI Customer Gen'!Y458</f>
        <v>1436.7259999999999</v>
      </c>
      <c r="Z458" s="85">
        <f>'E+ PSUI Customer Load'!Z458+'PSUI Customer Gen'!Z458</f>
        <v>1414.6279999999999</v>
      </c>
      <c r="AA458" s="93">
        <f t="shared" si="91"/>
        <v>1520.9620000000002</v>
      </c>
      <c r="AB458" s="84">
        <f t="shared" si="92"/>
        <v>2022</v>
      </c>
      <c r="AC458" s="83">
        <f t="shared" si="93"/>
        <v>1</v>
      </c>
      <c r="AD458" s="83" t="str">
        <f t="shared" si="94"/>
        <v/>
      </c>
      <c r="AE458" s="83" t="str">
        <f t="shared" si="95"/>
        <v/>
      </c>
      <c r="AF458" s="81">
        <f t="shared" si="96"/>
        <v>1520.9620000000002</v>
      </c>
      <c r="AG458" s="82" t="str">
        <f t="shared" si="97"/>
        <v>8:00</v>
      </c>
      <c r="AH458" s="81">
        <f t="shared" si="98"/>
        <v>35902.491999999998</v>
      </c>
      <c r="AI458" s="80" t="str">
        <f t="shared" si="99"/>
        <v/>
      </c>
      <c r="AJ458" s="80" t="str">
        <f t="shared" si="100"/>
        <v/>
      </c>
      <c r="AK458" s="80" t="str">
        <f t="shared" si="101"/>
        <v/>
      </c>
      <c r="AL458" s="79" t="str">
        <f t="shared" si="102"/>
        <v/>
      </c>
      <c r="AM458" s="78" t="str">
        <f t="shared" si="103"/>
        <v/>
      </c>
    </row>
    <row r="459" spans="2:39" ht="13.5" thickBot="1">
      <c r="B459" s="86">
        <v>44591</v>
      </c>
      <c r="C459" s="85">
        <f>'E+ PSUI Customer Load'!C459+'PSUI Customer Gen'!C459</f>
        <v>1410.175</v>
      </c>
      <c r="D459" s="85">
        <f>'E+ PSUI Customer Load'!D459+'PSUI Customer Gen'!D459</f>
        <v>1398.0939999999998</v>
      </c>
      <c r="E459" s="85">
        <f>'E+ PSUI Customer Load'!E459+'PSUI Customer Gen'!E459</f>
        <v>1392.1659999999999</v>
      </c>
      <c r="F459" s="85">
        <f>'E+ PSUI Customer Load'!F459+'PSUI Customer Gen'!F459</f>
        <v>1386.5690000000002</v>
      </c>
      <c r="G459" s="85">
        <f>'E+ PSUI Customer Load'!G459+'PSUI Customer Gen'!G459</f>
        <v>1385.905</v>
      </c>
      <c r="H459" s="85">
        <f>'E+ PSUI Customer Load'!H459+'PSUI Customer Gen'!H459</f>
        <v>1394.1000000000001</v>
      </c>
      <c r="I459" s="85">
        <f>'E+ PSUI Customer Load'!I459+'PSUI Customer Gen'!I459</f>
        <v>1401.55</v>
      </c>
      <c r="J459" s="85">
        <f>'E+ PSUI Customer Load'!J459+'PSUI Customer Gen'!J459</f>
        <v>1462.31</v>
      </c>
      <c r="K459" s="85">
        <f>'E+ PSUI Customer Load'!K459+'PSUI Customer Gen'!K459</f>
        <v>1466.5669999999998</v>
      </c>
      <c r="L459" s="85">
        <f>'E+ PSUI Customer Load'!L459+'PSUI Customer Gen'!L459</f>
        <v>1425.4469999999999</v>
      </c>
      <c r="M459" s="85">
        <f>'E+ PSUI Customer Load'!M459+'PSUI Customer Gen'!M459</f>
        <v>1412.874</v>
      </c>
      <c r="N459" s="85">
        <f>'E+ PSUI Customer Load'!N459+'PSUI Customer Gen'!N459</f>
        <v>1414.501</v>
      </c>
      <c r="O459" s="85">
        <f>'E+ PSUI Customer Load'!O459+'PSUI Customer Gen'!O459</f>
        <v>1363.143</v>
      </c>
      <c r="P459" s="85">
        <f>'E+ PSUI Customer Load'!P459+'PSUI Customer Gen'!P459</f>
        <v>1349.9759999999999</v>
      </c>
      <c r="Q459" s="85">
        <f>'E+ PSUI Customer Load'!Q459+'PSUI Customer Gen'!Q459</f>
        <v>1345.0449999999998</v>
      </c>
      <c r="R459" s="85">
        <f>'E+ PSUI Customer Load'!R459+'PSUI Customer Gen'!R459</f>
        <v>1339.183</v>
      </c>
      <c r="S459" s="85">
        <f>'E+ PSUI Customer Load'!S459+'PSUI Customer Gen'!S459</f>
        <v>1330.7370000000001</v>
      </c>
      <c r="T459" s="85">
        <f>'E+ PSUI Customer Load'!T459+'PSUI Customer Gen'!T459</f>
        <v>1361.4569999999999</v>
      </c>
      <c r="U459" s="85">
        <f>'E+ PSUI Customer Load'!U459+'PSUI Customer Gen'!U459</f>
        <v>1404.3600000000001</v>
      </c>
      <c r="V459" s="85">
        <f>'E+ PSUI Customer Load'!V459+'PSUI Customer Gen'!V459</f>
        <v>1386.9739999999999</v>
      </c>
      <c r="W459" s="85">
        <f>'E+ PSUI Customer Load'!W459+'PSUI Customer Gen'!W459</f>
        <v>1368.6419999999998</v>
      </c>
      <c r="X459" s="85">
        <f>'E+ PSUI Customer Load'!X459+'PSUI Customer Gen'!X459</f>
        <v>1380.9690000000001</v>
      </c>
      <c r="Y459" s="85">
        <f>'E+ PSUI Customer Load'!Y459+'PSUI Customer Gen'!Y459</f>
        <v>1371.5369999999998</v>
      </c>
      <c r="Z459" s="85">
        <f>'E+ PSUI Customer Load'!Z459+'PSUI Customer Gen'!Z459</f>
        <v>1348.5119999999999</v>
      </c>
      <c r="AA459" s="93">
        <f t="shared" si="91"/>
        <v>1466.5669999999998</v>
      </c>
      <c r="AB459" s="84">
        <f t="shared" si="92"/>
        <v>2022</v>
      </c>
      <c r="AC459" s="83">
        <f t="shared" si="93"/>
        <v>1</v>
      </c>
      <c r="AD459" s="83" t="str">
        <f t="shared" si="94"/>
        <v/>
      </c>
      <c r="AE459" s="83" t="str">
        <f t="shared" si="95"/>
        <v/>
      </c>
      <c r="AF459" s="81">
        <f t="shared" si="96"/>
        <v>1466.5669999999998</v>
      </c>
      <c r="AG459" s="82" t="str">
        <f t="shared" si="97"/>
        <v>9:00</v>
      </c>
      <c r="AH459" s="81">
        <f t="shared" si="98"/>
        <v>34767.360000000001</v>
      </c>
      <c r="AI459" s="80" t="str">
        <f t="shared" si="99"/>
        <v/>
      </c>
      <c r="AJ459" s="80" t="str">
        <f t="shared" si="100"/>
        <v/>
      </c>
      <c r="AK459" s="80" t="str">
        <f t="shared" si="101"/>
        <v/>
      </c>
      <c r="AL459" s="79" t="str">
        <f t="shared" si="102"/>
        <v/>
      </c>
      <c r="AM459" s="78" t="str">
        <f t="shared" si="103"/>
        <v/>
      </c>
    </row>
    <row r="460" spans="2:39" ht="13.5" thickBot="1">
      <c r="B460" s="86">
        <v>44592</v>
      </c>
      <c r="C460" s="85">
        <f>'E+ PSUI Customer Load'!C460+'PSUI Customer Gen'!C460</f>
        <v>1357.693</v>
      </c>
      <c r="D460" s="85">
        <f>'E+ PSUI Customer Load'!D460+'PSUI Customer Gen'!D460</f>
        <v>1344.68</v>
      </c>
      <c r="E460" s="85">
        <f>'E+ PSUI Customer Load'!E460+'PSUI Customer Gen'!E460</f>
        <v>1348.3130000000001</v>
      </c>
      <c r="F460" s="85">
        <f>'E+ PSUI Customer Load'!F460+'PSUI Customer Gen'!F460</f>
        <v>1341.0550000000001</v>
      </c>
      <c r="G460" s="85">
        <f>'E+ PSUI Customer Load'!G460+'PSUI Customer Gen'!G460</f>
        <v>1370.2759999999998</v>
      </c>
      <c r="H460" s="85">
        <f>'E+ PSUI Customer Load'!H460+'PSUI Customer Gen'!H460</f>
        <v>1372.932</v>
      </c>
      <c r="I460" s="85">
        <f>'E+ PSUI Customer Load'!I460+'PSUI Customer Gen'!I460</f>
        <v>1427.778</v>
      </c>
      <c r="J460" s="85">
        <f>'E+ PSUI Customer Load'!J460+'PSUI Customer Gen'!J460</f>
        <v>1534.42</v>
      </c>
      <c r="K460" s="85">
        <f>'E+ PSUI Customer Load'!K460+'PSUI Customer Gen'!K460</f>
        <v>1559.04</v>
      </c>
      <c r="L460" s="85">
        <f>'E+ PSUI Customer Load'!L460+'PSUI Customer Gen'!L460</f>
        <v>1554.3780000000002</v>
      </c>
      <c r="M460" s="85">
        <f>'E+ PSUI Customer Load'!M460+'PSUI Customer Gen'!M460</f>
        <v>1542.9179999999999</v>
      </c>
      <c r="N460" s="85">
        <f>'E+ PSUI Customer Load'!N460+'PSUI Customer Gen'!N460</f>
        <v>1572.0730000000001</v>
      </c>
      <c r="O460" s="85">
        <f>'E+ PSUI Customer Load'!O460+'PSUI Customer Gen'!O460</f>
        <v>1509.521</v>
      </c>
      <c r="P460" s="85">
        <f>'E+ PSUI Customer Load'!P460+'PSUI Customer Gen'!P460</f>
        <v>1491.4080000000001</v>
      </c>
      <c r="Q460" s="85">
        <f>'E+ PSUI Customer Load'!Q460+'PSUI Customer Gen'!Q460</f>
        <v>1461.52</v>
      </c>
      <c r="R460" s="85">
        <f>'E+ PSUI Customer Load'!R460+'PSUI Customer Gen'!R460</f>
        <v>1443.826</v>
      </c>
      <c r="S460" s="85">
        <f>'E+ PSUI Customer Load'!S460+'PSUI Customer Gen'!S460</f>
        <v>1411.8240000000001</v>
      </c>
      <c r="T460" s="85">
        <f>'E+ PSUI Customer Load'!T460+'PSUI Customer Gen'!T460</f>
        <v>1361.857</v>
      </c>
      <c r="U460" s="85">
        <f>'E+ PSUI Customer Load'!U460+'PSUI Customer Gen'!U460</f>
        <v>1383.2559999999999</v>
      </c>
      <c r="V460" s="85">
        <f>'E+ PSUI Customer Load'!V460+'PSUI Customer Gen'!V460</f>
        <v>1400.9829999999999</v>
      </c>
      <c r="W460" s="85">
        <f>'E+ PSUI Customer Load'!W460+'PSUI Customer Gen'!W460</f>
        <v>1379.0509999999999</v>
      </c>
      <c r="X460" s="85">
        <f>'E+ PSUI Customer Load'!X460+'PSUI Customer Gen'!X460</f>
        <v>1392.5709999999999</v>
      </c>
      <c r="Y460" s="85">
        <f>'E+ PSUI Customer Load'!Y460+'PSUI Customer Gen'!Y460</f>
        <v>1369.1569999999999</v>
      </c>
      <c r="Z460" s="85">
        <f>'E+ PSUI Customer Load'!Z460+'PSUI Customer Gen'!Z460</f>
        <v>1342.2720000000002</v>
      </c>
      <c r="AA460" s="93">
        <f t="shared" si="91"/>
        <v>1572.0730000000001</v>
      </c>
      <c r="AB460" s="84">
        <f t="shared" si="92"/>
        <v>2022</v>
      </c>
      <c r="AC460" s="83">
        <f t="shared" si="93"/>
        <v>1</v>
      </c>
      <c r="AD460" s="83" t="str">
        <f t="shared" si="94"/>
        <v>2022-1</v>
      </c>
      <c r="AE460" s="83">
        <f t="shared" si="95"/>
        <v>1</v>
      </c>
      <c r="AF460" s="81">
        <f t="shared" si="96"/>
        <v>1572.0730000000001</v>
      </c>
      <c r="AG460" s="82" t="str">
        <f t="shared" si="97"/>
        <v>12:00</v>
      </c>
      <c r="AH460" s="81">
        <f t="shared" si="98"/>
        <v>35844.874999999993</v>
      </c>
      <c r="AI460" s="80">
        <f t="shared" si="99"/>
        <v>45595.758999999998</v>
      </c>
      <c r="AJ460" s="80">
        <f t="shared" si="100"/>
        <v>1657.3039999999999</v>
      </c>
      <c r="AK460" s="80">
        <f t="shared" si="101"/>
        <v>36590.894000000008</v>
      </c>
      <c r="AL460" s="79">
        <f t="shared" si="102"/>
        <v>44585</v>
      </c>
      <c r="AM460" s="78" t="str">
        <f t="shared" si="103"/>
        <v>11:00</v>
      </c>
    </row>
    <row r="461" spans="2:39" ht="13.5" thickBot="1">
      <c r="B461" s="86">
        <v>44593</v>
      </c>
      <c r="C461" s="85">
        <f>'E+ PSUI Customer Load'!C461+'PSUI Customer Gen'!C461</f>
        <v>1329.835</v>
      </c>
      <c r="D461" s="85">
        <f>'E+ PSUI Customer Load'!D461+'PSUI Customer Gen'!D461</f>
        <v>1327.1220000000001</v>
      </c>
      <c r="E461" s="85">
        <f>'E+ PSUI Customer Load'!E461+'PSUI Customer Gen'!E461</f>
        <v>1333.925</v>
      </c>
      <c r="F461" s="85">
        <f>'E+ PSUI Customer Load'!F461+'PSUI Customer Gen'!F461</f>
        <v>1341.6499999999999</v>
      </c>
      <c r="G461" s="85">
        <f>'E+ PSUI Customer Load'!G461+'PSUI Customer Gen'!G461</f>
        <v>1335.3040000000001</v>
      </c>
      <c r="H461" s="85">
        <f>'E+ PSUI Customer Load'!H461+'PSUI Customer Gen'!H461</f>
        <v>1351.0409999999999</v>
      </c>
      <c r="I461" s="85">
        <f>'E+ PSUI Customer Load'!I461+'PSUI Customer Gen'!I461</f>
        <v>1401.547</v>
      </c>
      <c r="J461" s="85">
        <f>'E+ PSUI Customer Load'!J461+'PSUI Customer Gen'!J461</f>
        <v>1497.808</v>
      </c>
      <c r="K461" s="85">
        <f>'E+ PSUI Customer Load'!K461+'PSUI Customer Gen'!K461</f>
        <v>1500.683</v>
      </c>
      <c r="L461" s="85">
        <f>'E+ PSUI Customer Load'!L461+'PSUI Customer Gen'!L461</f>
        <v>1509.885</v>
      </c>
      <c r="M461" s="85">
        <f>'E+ PSUI Customer Load'!M461+'PSUI Customer Gen'!M461</f>
        <v>1501.548</v>
      </c>
      <c r="N461" s="85">
        <f>'E+ PSUI Customer Load'!N461+'PSUI Customer Gen'!N461</f>
        <v>1467.038</v>
      </c>
      <c r="O461" s="85">
        <f>'E+ PSUI Customer Load'!O461+'PSUI Customer Gen'!O461</f>
        <v>1405.8380000000002</v>
      </c>
      <c r="P461" s="85">
        <f>'E+ PSUI Customer Load'!P461+'PSUI Customer Gen'!P461</f>
        <v>1424.0889999999999</v>
      </c>
      <c r="Q461" s="85">
        <f>'E+ PSUI Customer Load'!Q461+'PSUI Customer Gen'!Q461</f>
        <v>1416.9859999999999</v>
      </c>
      <c r="R461" s="85">
        <f>'E+ PSUI Customer Load'!R461+'PSUI Customer Gen'!R461</f>
        <v>1393.7749999999999</v>
      </c>
      <c r="S461" s="85">
        <f>'E+ PSUI Customer Load'!S461+'PSUI Customer Gen'!S461</f>
        <v>1354.9650000000001</v>
      </c>
      <c r="T461" s="85">
        <f>'E+ PSUI Customer Load'!T461+'PSUI Customer Gen'!T461</f>
        <v>1326.662</v>
      </c>
      <c r="U461" s="85">
        <f>'E+ PSUI Customer Load'!U461+'PSUI Customer Gen'!U461</f>
        <v>1333.021</v>
      </c>
      <c r="V461" s="85">
        <f>'E+ PSUI Customer Load'!V461+'PSUI Customer Gen'!V461</f>
        <v>1323.05</v>
      </c>
      <c r="W461" s="85">
        <f>'E+ PSUI Customer Load'!W461+'PSUI Customer Gen'!W461</f>
        <v>1312.5830000000001</v>
      </c>
      <c r="X461" s="85">
        <f>'E+ PSUI Customer Load'!X461+'PSUI Customer Gen'!X461</f>
        <v>1317.2180000000001</v>
      </c>
      <c r="Y461" s="85">
        <f>'E+ PSUI Customer Load'!Y461+'PSUI Customer Gen'!Y461</f>
        <v>1270.7929999999999</v>
      </c>
      <c r="Z461" s="85">
        <f>'E+ PSUI Customer Load'!Z461+'PSUI Customer Gen'!Z461</f>
        <v>1246.32</v>
      </c>
      <c r="AA461" s="93">
        <f t="shared" si="91"/>
        <v>1509.885</v>
      </c>
      <c r="AB461" s="84">
        <f t="shared" si="92"/>
        <v>2022</v>
      </c>
      <c r="AC461" s="83">
        <f t="shared" si="93"/>
        <v>2</v>
      </c>
      <c r="AD461" s="83" t="str">
        <f t="shared" si="94"/>
        <v/>
      </c>
      <c r="AE461" s="83" t="str">
        <f t="shared" si="95"/>
        <v/>
      </c>
      <c r="AF461" s="81">
        <f t="shared" si="96"/>
        <v>1509.885</v>
      </c>
      <c r="AG461" s="82" t="str">
        <f t="shared" si="97"/>
        <v>10:00</v>
      </c>
      <c r="AH461" s="81">
        <f t="shared" si="98"/>
        <v>34532.571000000011</v>
      </c>
      <c r="AI461" s="80" t="str">
        <f t="shared" si="99"/>
        <v/>
      </c>
      <c r="AJ461" s="80" t="str">
        <f t="shared" si="100"/>
        <v/>
      </c>
      <c r="AK461" s="80" t="str">
        <f t="shared" si="101"/>
        <v/>
      </c>
      <c r="AL461" s="79" t="str">
        <f t="shared" si="102"/>
        <v/>
      </c>
      <c r="AM461" s="78" t="str">
        <f t="shared" si="103"/>
        <v/>
      </c>
    </row>
    <row r="462" spans="2:39" ht="13.5" thickBot="1">
      <c r="B462" s="86">
        <v>44594</v>
      </c>
      <c r="C462" s="85">
        <f>'E+ PSUI Customer Load'!C462+'PSUI Customer Gen'!C462</f>
        <v>1235.8399999999999</v>
      </c>
      <c r="D462" s="85">
        <f>'E+ PSUI Customer Load'!D462+'PSUI Customer Gen'!D462</f>
        <v>1225.7939999999999</v>
      </c>
      <c r="E462" s="85">
        <f>'E+ PSUI Customer Load'!E462+'PSUI Customer Gen'!E462</f>
        <v>1224.327</v>
      </c>
      <c r="F462" s="85">
        <f>'E+ PSUI Customer Load'!F462+'PSUI Customer Gen'!F462</f>
        <v>1220.52</v>
      </c>
      <c r="G462" s="85">
        <f>'E+ PSUI Customer Load'!G462+'PSUI Customer Gen'!G462</f>
        <v>1216.8600000000001</v>
      </c>
      <c r="H462" s="85">
        <f>'E+ PSUI Customer Load'!H462+'PSUI Customer Gen'!H462</f>
        <v>1220.5759999999998</v>
      </c>
      <c r="I462" s="85">
        <f>'E+ PSUI Customer Load'!I462+'PSUI Customer Gen'!I462</f>
        <v>1278.837</v>
      </c>
      <c r="J462" s="85">
        <f>'E+ PSUI Customer Load'!J462+'PSUI Customer Gen'!J462</f>
        <v>1237.2829999999999</v>
      </c>
      <c r="K462" s="85">
        <f>'E+ PSUI Customer Load'!K462+'PSUI Customer Gen'!K462</f>
        <v>1245.4000000000001</v>
      </c>
      <c r="L462" s="85">
        <f>'E+ PSUI Customer Load'!L462+'PSUI Customer Gen'!L462</f>
        <v>1368.96</v>
      </c>
      <c r="M462" s="85">
        <f>'E+ PSUI Customer Load'!M462+'PSUI Customer Gen'!M462</f>
        <v>1388.07</v>
      </c>
      <c r="N462" s="85">
        <f>'E+ PSUI Customer Load'!N462+'PSUI Customer Gen'!N462</f>
        <v>1502.595</v>
      </c>
      <c r="O462" s="85">
        <f>'E+ PSUI Customer Load'!O462+'PSUI Customer Gen'!O462</f>
        <v>1426.954</v>
      </c>
      <c r="P462" s="85">
        <f>'E+ PSUI Customer Load'!P462+'PSUI Customer Gen'!P462</f>
        <v>1433.7940000000001</v>
      </c>
      <c r="Q462" s="85">
        <f>'E+ PSUI Customer Load'!Q462+'PSUI Customer Gen'!Q462</f>
        <v>1424.682</v>
      </c>
      <c r="R462" s="85">
        <f>'E+ PSUI Customer Load'!R462+'PSUI Customer Gen'!R462</f>
        <v>1416.8919999999998</v>
      </c>
      <c r="S462" s="85">
        <f>'E+ PSUI Customer Load'!S462+'PSUI Customer Gen'!S462</f>
        <v>1399.66</v>
      </c>
      <c r="T462" s="85">
        <f>'E+ PSUI Customer Load'!T462+'PSUI Customer Gen'!T462</f>
        <v>1360.5339999999999</v>
      </c>
      <c r="U462" s="85">
        <f>'E+ PSUI Customer Load'!U462+'PSUI Customer Gen'!U462</f>
        <v>1341.16</v>
      </c>
      <c r="V462" s="85">
        <f>'E+ PSUI Customer Load'!V462+'PSUI Customer Gen'!V462</f>
        <v>1330.2349999999999</v>
      </c>
      <c r="W462" s="85">
        <f>'E+ PSUI Customer Load'!W462+'PSUI Customer Gen'!W462</f>
        <v>1307.5329999999999</v>
      </c>
      <c r="X462" s="85">
        <f>'E+ PSUI Customer Load'!X462+'PSUI Customer Gen'!X462</f>
        <v>1297.2160000000001</v>
      </c>
      <c r="Y462" s="85">
        <f>'E+ PSUI Customer Load'!Y462+'PSUI Customer Gen'!Y462</f>
        <v>1278.6109999999999</v>
      </c>
      <c r="Z462" s="85">
        <f>'E+ PSUI Customer Load'!Z462+'PSUI Customer Gen'!Z462</f>
        <v>1266.3319999999999</v>
      </c>
      <c r="AA462" s="93">
        <f t="shared" si="91"/>
        <v>1502.595</v>
      </c>
      <c r="AB462" s="84">
        <f t="shared" si="92"/>
        <v>2022</v>
      </c>
      <c r="AC462" s="83">
        <f t="shared" si="93"/>
        <v>2</v>
      </c>
      <c r="AD462" s="83" t="str">
        <f t="shared" si="94"/>
        <v/>
      </c>
      <c r="AE462" s="83" t="str">
        <f t="shared" si="95"/>
        <v/>
      </c>
      <c r="AF462" s="81">
        <f t="shared" si="96"/>
        <v>1502.595</v>
      </c>
      <c r="AG462" s="82" t="str">
        <f t="shared" si="97"/>
        <v>12:00</v>
      </c>
      <c r="AH462" s="81">
        <f t="shared" si="98"/>
        <v>33151.26</v>
      </c>
      <c r="AI462" s="80" t="str">
        <f t="shared" si="99"/>
        <v/>
      </c>
      <c r="AJ462" s="80" t="str">
        <f t="shared" si="100"/>
        <v/>
      </c>
      <c r="AK462" s="80" t="str">
        <f t="shared" si="101"/>
        <v/>
      </c>
      <c r="AL462" s="79" t="str">
        <f t="shared" si="102"/>
        <v/>
      </c>
      <c r="AM462" s="78" t="str">
        <f t="shared" si="103"/>
        <v/>
      </c>
    </row>
    <row r="463" spans="2:39" ht="13.5" thickBot="1">
      <c r="B463" s="86">
        <v>44595</v>
      </c>
      <c r="C463" s="85">
        <f>'E+ PSUI Customer Load'!C463+'PSUI Customer Gen'!C463</f>
        <v>1256.5919999999999</v>
      </c>
      <c r="D463" s="85">
        <f>'E+ PSUI Customer Load'!D463+'PSUI Customer Gen'!D463</f>
        <v>1258.586</v>
      </c>
      <c r="E463" s="85">
        <f>'E+ PSUI Customer Load'!E463+'PSUI Customer Gen'!E463</f>
        <v>1258.48</v>
      </c>
      <c r="F463" s="85">
        <f>'E+ PSUI Customer Load'!F463+'PSUI Customer Gen'!F463</f>
        <v>1249.8909999999998</v>
      </c>
      <c r="G463" s="85">
        <f>'E+ PSUI Customer Load'!G463+'PSUI Customer Gen'!G463</f>
        <v>1265.6339999999998</v>
      </c>
      <c r="H463" s="85">
        <f>'E+ PSUI Customer Load'!H463+'PSUI Customer Gen'!H463</f>
        <v>1284.067</v>
      </c>
      <c r="I463" s="85">
        <f>'E+ PSUI Customer Load'!I463+'PSUI Customer Gen'!I463</f>
        <v>1338.3380000000002</v>
      </c>
      <c r="J463" s="85">
        <f>'E+ PSUI Customer Load'!J463+'PSUI Customer Gen'!J463</f>
        <v>1432.383</v>
      </c>
      <c r="K463" s="85">
        <f>'E+ PSUI Customer Load'!K463+'PSUI Customer Gen'!K463</f>
        <v>1358.4760000000001</v>
      </c>
      <c r="L463" s="85">
        <f>'E+ PSUI Customer Load'!L463+'PSUI Customer Gen'!L463</f>
        <v>1405.14</v>
      </c>
      <c r="M463" s="85">
        <f>'E+ PSUI Customer Load'!M463+'PSUI Customer Gen'!M463</f>
        <v>1447.92</v>
      </c>
      <c r="N463" s="85">
        <f>'E+ PSUI Customer Load'!N463+'PSUI Customer Gen'!N463</f>
        <v>1438.15</v>
      </c>
      <c r="O463" s="85">
        <f>'E+ PSUI Customer Load'!O463+'PSUI Customer Gen'!O463</f>
        <v>1486.223</v>
      </c>
      <c r="P463" s="85">
        <f>'E+ PSUI Customer Load'!P463+'PSUI Customer Gen'!P463</f>
        <v>1475.9190000000001</v>
      </c>
      <c r="Q463" s="85">
        <f>'E+ PSUI Customer Load'!Q463+'PSUI Customer Gen'!Q463</f>
        <v>1457.914</v>
      </c>
      <c r="R463" s="85">
        <f>'E+ PSUI Customer Load'!R463+'PSUI Customer Gen'!R463</f>
        <v>1457.665</v>
      </c>
      <c r="S463" s="85">
        <f>'E+ PSUI Customer Load'!S463+'PSUI Customer Gen'!S463</f>
        <v>1442.7230000000002</v>
      </c>
      <c r="T463" s="85">
        <f>'E+ PSUI Customer Load'!T463+'PSUI Customer Gen'!T463</f>
        <v>1420.5920000000001</v>
      </c>
      <c r="U463" s="85">
        <f>'E+ PSUI Customer Load'!U463+'PSUI Customer Gen'!U463</f>
        <v>1429.0060000000001</v>
      </c>
      <c r="V463" s="85">
        <f>'E+ PSUI Customer Load'!V463+'PSUI Customer Gen'!V463</f>
        <v>1419.663</v>
      </c>
      <c r="W463" s="85">
        <f>'E+ PSUI Customer Load'!W463+'PSUI Customer Gen'!W463</f>
        <v>1410.672</v>
      </c>
      <c r="X463" s="85">
        <f>'E+ PSUI Customer Load'!X463+'PSUI Customer Gen'!X463</f>
        <v>1405.3200000000002</v>
      </c>
      <c r="Y463" s="85">
        <f>'E+ PSUI Customer Load'!Y463+'PSUI Customer Gen'!Y463</f>
        <v>1363.8389999999999</v>
      </c>
      <c r="Z463" s="85">
        <f>'E+ PSUI Customer Load'!Z463+'PSUI Customer Gen'!Z463</f>
        <v>1346.2160000000001</v>
      </c>
      <c r="AA463" s="93">
        <f t="shared" si="91"/>
        <v>1486.223</v>
      </c>
      <c r="AB463" s="84">
        <f t="shared" si="92"/>
        <v>2022</v>
      </c>
      <c r="AC463" s="83">
        <f t="shared" si="93"/>
        <v>2</v>
      </c>
      <c r="AD463" s="83" t="str">
        <f t="shared" si="94"/>
        <v/>
      </c>
      <c r="AE463" s="83" t="str">
        <f t="shared" si="95"/>
        <v/>
      </c>
      <c r="AF463" s="81">
        <f t="shared" si="96"/>
        <v>1486.223</v>
      </c>
      <c r="AG463" s="82" t="str">
        <f t="shared" si="97"/>
        <v>13:00</v>
      </c>
      <c r="AH463" s="81">
        <f t="shared" si="98"/>
        <v>34595.631999999998</v>
      </c>
      <c r="AI463" s="80" t="str">
        <f t="shared" si="99"/>
        <v/>
      </c>
      <c r="AJ463" s="80" t="str">
        <f t="shared" si="100"/>
        <v/>
      </c>
      <c r="AK463" s="80" t="str">
        <f t="shared" si="101"/>
        <v/>
      </c>
      <c r="AL463" s="79" t="str">
        <f t="shared" si="102"/>
        <v/>
      </c>
      <c r="AM463" s="78" t="str">
        <f t="shared" si="103"/>
        <v/>
      </c>
    </row>
    <row r="464" spans="2:39" ht="13.5" thickBot="1">
      <c r="B464" s="86">
        <v>44596</v>
      </c>
      <c r="C464" s="85">
        <f>'E+ PSUI Customer Load'!C464+'PSUI Customer Gen'!C464</f>
        <v>1338.66</v>
      </c>
      <c r="D464" s="85">
        <f>'E+ PSUI Customer Load'!D464+'PSUI Customer Gen'!D464</f>
        <v>1355.34</v>
      </c>
      <c r="E464" s="85">
        <f>'E+ PSUI Customer Load'!E464+'PSUI Customer Gen'!E464</f>
        <v>1356.373</v>
      </c>
      <c r="F464" s="85">
        <f>'E+ PSUI Customer Load'!F464+'PSUI Customer Gen'!F464</f>
        <v>1348.9269999999999</v>
      </c>
      <c r="G464" s="85">
        <f>'E+ PSUI Customer Load'!G464+'PSUI Customer Gen'!G464</f>
        <v>1357.2279999999998</v>
      </c>
      <c r="H464" s="85">
        <f>'E+ PSUI Customer Load'!H464+'PSUI Customer Gen'!H464</f>
        <v>1366.7819999999999</v>
      </c>
      <c r="I464" s="85">
        <f>'E+ PSUI Customer Load'!I464+'PSUI Customer Gen'!I464</f>
        <v>1391.7320000000002</v>
      </c>
      <c r="J464" s="85">
        <f>'E+ PSUI Customer Load'!J464+'PSUI Customer Gen'!J464</f>
        <v>1502.6410000000001</v>
      </c>
      <c r="K464" s="85">
        <f>'E+ PSUI Customer Load'!K464+'PSUI Customer Gen'!K464</f>
        <v>1521.3410000000001</v>
      </c>
      <c r="L464" s="85">
        <f>'E+ PSUI Customer Load'!L464+'PSUI Customer Gen'!L464</f>
        <v>1527.6180000000002</v>
      </c>
      <c r="M464" s="85">
        <f>'E+ PSUI Customer Load'!M464+'PSUI Customer Gen'!M464</f>
        <v>1549.634</v>
      </c>
      <c r="N464" s="85">
        <f>'E+ PSUI Customer Load'!N464+'PSUI Customer Gen'!N464</f>
        <v>1520.8680000000002</v>
      </c>
      <c r="O464" s="85">
        <f>'E+ PSUI Customer Load'!O464+'PSUI Customer Gen'!O464</f>
        <v>1441.58</v>
      </c>
      <c r="P464" s="85">
        <f>'E+ PSUI Customer Load'!P464+'PSUI Customer Gen'!P464</f>
        <v>1419.0020000000002</v>
      </c>
      <c r="Q464" s="85">
        <f>'E+ PSUI Customer Load'!Q464+'PSUI Customer Gen'!Q464</f>
        <v>1454.1889999999999</v>
      </c>
      <c r="R464" s="85">
        <f>'E+ PSUI Customer Load'!R464+'PSUI Customer Gen'!R464</f>
        <v>1487.9840000000002</v>
      </c>
      <c r="S464" s="85">
        <f>'E+ PSUI Customer Load'!S464+'PSUI Customer Gen'!S464</f>
        <v>1425.9750000000001</v>
      </c>
      <c r="T464" s="85">
        <f>'E+ PSUI Customer Load'!T464+'PSUI Customer Gen'!T464</f>
        <v>1412.7130000000002</v>
      </c>
      <c r="U464" s="85">
        <f>'E+ PSUI Customer Load'!U464+'PSUI Customer Gen'!U464</f>
        <v>1436.249</v>
      </c>
      <c r="V464" s="85">
        <f>'E+ PSUI Customer Load'!V464+'PSUI Customer Gen'!V464</f>
        <v>1435.2260000000001</v>
      </c>
      <c r="W464" s="85">
        <f>'E+ PSUI Customer Load'!W464+'PSUI Customer Gen'!W464</f>
        <v>1422.126</v>
      </c>
      <c r="X464" s="85">
        <f>'E+ PSUI Customer Load'!X464+'PSUI Customer Gen'!X464</f>
        <v>1428.3510000000001</v>
      </c>
      <c r="Y464" s="85">
        <f>'E+ PSUI Customer Load'!Y464+'PSUI Customer Gen'!Y464</f>
        <v>1395.8140000000001</v>
      </c>
      <c r="Z464" s="85">
        <f>'E+ PSUI Customer Load'!Z464+'PSUI Customer Gen'!Z464</f>
        <v>1370.636</v>
      </c>
      <c r="AA464" s="93">
        <f t="shared" si="91"/>
        <v>1549.634</v>
      </c>
      <c r="AB464" s="84">
        <f t="shared" si="92"/>
        <v>2022</v>
      </c>
      <c r="AC464" s="83">
        <f t="shared" si="93"/>
        <v>2</v>
      </c>
      <c r="AD464" s="83" t="str">
        <f t="shared" si="94"/>
        <v/>
      </c>
      <c r="AE464" s="83" t="str">
        <f t="shared" si="95"/>
        <v/>
      </c>
      <c r="AF464" s="81">
        <f t="shared" si="96"/>
        <v>1549.634</v>
      </c>
      <c r="AG464" s="82" t="str">
        <f t="shared" si="97"/>
        <v>11:00</v>
      </c>
      <c r="AH464" s="81">
        <f t="shared" si="98"/>
        <v>35816.622999999992</v>
      </c>
      <c r="AI464" s="80" t="str">
        <f t="shared" si="99"/>
        <v/>
      </c>
      <c r="AJ464" s="80" t="str">
        <f t="shared" si="100"/>
        <v/>
      </c>
      <c r="AK464" s="80" t="str">
        <f t="shared" si="101"/>
        <v/>
      </c>
      <c r="AL464" s="79" t="str">
        <f t="shared" si="102"/>
        <v/>
      </c>
      <c r="AM464" s="78" t="str">
        <f t="shared" si="103"/>
        <v/>
      </c>
    </row>
    <row r="465" spans="2:39" ht="13.5" thickBot="1">
      <c r="B465" s="86">
        <v>44597</v>
      </c>
      <c r="C465" s="85">
        <f>'E+ PSUI Customer Load'!C465+'PSUI Customer Gen'!C465</f>
        <v>1364.5119999999999</v>
      </c>
      <c r="D465" s="85">
        <f>'E+ PSUI Customer Load'!D465+'PSUI Customer Gen'!D465</f>
        <v>1369.827</v>
      </c>
      <c r="E465" s="85">
        <f>'E+ PSUI Customer Load'!E465+'PSUI Customer Gen'!E465</f>
        <v>1366.4579999999999</v>
      </c>
      <c r="F465" s="85">
        <f>'E+ PSUI Customer Load'!F465+'PSUI Customer Gen'!F465</f>
        <v>1361.6389999999999</v>
      </c>
      <c r="G465" s="85">
        <f>'E+ PSUI Customer Load'!G465+'PSUI Customer Gen'!G465</f>
        <v>1361.289</v>
      </c>
      <c r="H465" s="85">
        <f>'E+ PSUI Customer Load'!H465+'PSUI Customer Gen'!H465</f>
        <v>1373.241</v>
      </c>
      <c r="I465" s="85">
        <f>'E+ PSUI Customer Load'!I465+'PSUI Customer Gen'!I465</f>
        <v>1425.5</v>
      </c>
      <c r="J465" s="85">
        <f>'E+ PSUI Customer Load'!J465+'PSUI Customer Gen'!J465</f>
        <v>1439.777</v>
      </c>
      <c r="K465" s="85">
        <f>'E+ PSUI Customer Load'!K465+'PSUI Customer Gen'!K465</f>
        <v>1430.0070000000001</v>
      </c>
      <c r="L465" s="85">
        <f>'E+ PSUI Customer Load'!L465+'PSUI Customer Gen'!L465</f>
        <v>1406.7260000000001</v>
      </c>
      <c r="M465" s="85">
        <f>'E+ PSUI Customer Load'!M465+'PSUI Customer Gen'!M465</f>
        <v>1391.4259999999999</v>
      </c>
      <c r="N465" s="85">
        <f>'E+ PSUI Customer Load'!N465+'PSUI Customer Gen'!N465</f>
        <v>1349.373</v>
      </c>
      <c r="O465" s="85">
        <f>'E+ PSUI Customer Load'!O465+'PSUI Customer Gen'!O465</f>
        <v>1309.7739999999999</v>
      </c>
      <c r="P465" s="85">
        <f>'E+ PSUI Customer Load'!P465+'PSUI Customer Gen'!P465</f>
        <v>1308.6310000000001</v>
      </c>
      <c r="Q465" s="85">
        <f>'E+ PSUI Customer Load'!Q465+'PSUI Customer Gen'!Q465</f>
        <v>1284.8789999999999</v>
      </c>
      <c r="R465" s="85">
        <f>'E+ PSUI Customer Load'!R465+'PSUI Customer Gen'!R465</f>
        <v>1288.242</v>
      </c>
      <c r="S465" s="85">
        <f>'E+ PSUI Customer Load'!S465+'PSUI Customer Gen'!S465</f>
        <v>1307.643</v>
      </c>
      <c r="T465" s="85">
        <f>'E+ PSUI Customer Load'!T465+'PSUI Customer Gen'!T465</f>
        <v>1309.4659999999999</v>
      </c>
      <c r="U465" s="85">
        <f>'E+ PSUI Customer Load'!U465+'PSUI Customer Gen'!U465</f>
        <v>1359.5119999999999</v>
      </c>
      <c r="V465" s="85">
        <f>'E+ PSUI Customer Load'!V465+'PSUI Customer Gen'!V465</f>
        <v>1365.4349999999999</v>
      </c>
      <c r="W465" s="85">
        <f>'E+ PSUI Customer Load'!W465+'PSUI Customer Gen'!W465</f>
        <v>1367.501</v>
      </c>
      <c r="X465" s="85">
        <f>'E+ PSUI Customer Load'!X465+'PSUI Customer Gen'!X465</f>
        <v>1363.9549999999999</v>
      </c>
      <c r="Y465" s="85">
        <f>'E+ PSUI Customer Load'!Y465+'PSUI Customer Gen'!Y465</f>
        <v>1352.2429999999999</v>
      </c>
      <c r="Z465" s="85">
        <f>'E+ PSUI Customer Load'!Z465+'PSUI Customer Gen'!Z465</f>
        <v>1336.32</v>
      </c>
      <c r="AA465" s="93">
        <f t="shared" si="91"/>
        <v>1439.777</v>
      </c>
      <c r="AB465" s="84">
        <f t="shared" si="92"/>
        <v>2022</v>
      </c>
      <c r="AC465" s="83">
        <f t="shared" si="93"/>
        <v>2</v>
      </c>
      <c r="AD465" s="83" t="str">
        <f t="shared" si="94"/>
        <v/>
      </c>
      <c r="AE465" s="83" t="str">
        <f t="shared" si="95"/>
        <v/>
      </c>
      <c r="AF465" s="81">
        <f t="shared" si="96"/>
        <v>1439.777</v>
      </c>
      <c r="AG465" s="82" t="str">
        <f t="shared" si="97"/>
        <v>8:00</v>
      </c>
      <c r="AH465" s="81">
        <f t="shared" si="98"/>
        <v>34033.152999999998</v>
      </c>
      <c r="AI465" s="80" t="str">
        <f t="shared" si="99"/>
        <v/>
      </c>
      <c r="AJ465" s="80" t="str">
        <f t="shared" si="100"/>
        <v/>
      </c>
      <c r="AK465" s="80" t="str">
        <f t="shared" si="101"/>
        <v/>
      </c>
      <c r="AL465" s="79" t="str">
        <f t="shared" si="102"/>
        <v/>
      </c>
      <c r="AM465" s="78" t="str">
        <f t="shared" si="103"/>
        <v/>
      </c>
    </row>
    <row r="466" spans="2:39" ht="13.5" thickBot="1">
      <c r="B466" s="86">
        <v>44598</v>
      </c>
      <c r="C466" s="85">
        <f>'E+ PSUI Customer Load'!C466+'PSUI Customer Gen'!C466</f>
        <v>1354.88</v>
      </c>
      <c r="D466" s="85">
        <f>'E+ PSUI Customer Load'!D466+'PSUI Customer Gen'!D466</f>
        <v>1334.252</v>
      </c>
      <c r="E466" s="85">
        <f>'E+ PSUI Customer Load'!E466+'PSUI Customer Gen'!E466</f>
        <v>1326.808</v>
      </c>
      <c r="F466" s="85">
        <f>'E+ PSUI Customer Load'!F466+'PSUI Customer Gen'!F466</f>
        <v>1319.2809999999999</v>
      </c>
      <c r="G466" s="85">
        <f>'E+ PSUI Customer Load'!G466+'PSUI Customer Gen'!G466</f>
        <v>1316.4079999999999</v>
      </c>
      <c r="H466" s="85">
        <f>'E+ PSUI Customer Load'!H466+'PSUI Customer Gen'!H466</f>
        <v>1324.5549999999998</v>
      </c>
      <c r="I466" s="85">
        <f>'E+ PSUI Customer Load'!I466+'PSUI Customer Gen'!I466</f>
        <v>1351.3789999999999</v>
      </c>
      <c r="J466" s="85">
        <f>'E+ PSUI Customer Load'!J466+'PSUI Customer Gen'!J466</f>
        <v>1397.2479999999998</v>
      </c>
      <c r="K466" s="85">
        <f>'E+ PSUI Customer Load'!K466+'PSUI Customer Gen'!K466</f>
        <v>1386.24</v>
      </c>
      <c r="L466" s="85">
        <f>'E+ PSUI Customer Load'!L466+'PSUI Customer Gen'!L466</f>
        <v>1357.414</v>
      </c>
      <c r="M466" s="85">
        <f>'E+ PSUI Customer Load'!M466+'PSUI Customer Gen'!M466</f>
        <v>1342.8140000000001</v>
      </c>
      <c r="N466" s="85">
        <f>'E+ PSUI Customer Load'!N466+'PSUI Customer Gen'!N466</f>
        <v>1326.63</v>
      </c>
      <c r="O466" s="85">
        <f>'E+ PSUI Customer Load'!O466+'PSUI Customer Gen'!O466</f>
        <v>1287.5160000000001</v>
      </c>
      <c r="P466" s="85">
        <f>'E+ PSUI Customer Load'!P466+'PSUI Customer Gen'!P466</f>
        <v>1286.5619999999999</v>
      </c>
      <c r="Q466" s="85">
        <f>'E+ PSUI Customer Load'!Q466+'PSUI Customer Gen'!Q466</f>
        <v>1192.308</v>
      </c>
      <c r="R466" s="85">
        <f>'E+ PSUI Customer Load'!R466+'PSUI Customer Gen'!R466</f>
        <v>1236.0999999999999</v>
      </c>
      <c r="S466" s="85">
        <f>'E+ PSUI Customer Load'!S466+'PSUI Customer Gen'!S466</f>
        <v>1235.29</v>
      </c>
      <c r="T466" s="85">
        <f>'E+ PSUI Customer Load'!T466+'PSUI Customer Gen'!T466</f>
        <v>1225.1099999999999</v>
      </c>
      <c r="U466" s="85">
        <f>'E+ PSUI Customer Load'!U466+'PSUI Customer Gen'!U466</f>
        <v>1276.73</v>
      </c>
      <c r="V466" s="85">
        <f>'E+ PSUI Customer Load'!V466+'PSUI Customer Gen'!V466</f>
        <v>1279.99</v>
      </c>
      <c r="W466" s="85">
        <f>'E+ PSUI Customer Load'!W466+'PSUI Customer Gen'!W466</f>
        <v>1278.83</v>
      </c>
      <c r="X466" s="85">
        <f>'E+ PSUI Customer Load'!X466+'PSUI Customer Gen'!X466</f>
        <v>1278.97</v>
      </c>
      <c r="Y466" s="85">
        <f>'E+ PSUI Customer Load'!Y466+'PSUI Customer Gen'!Y466</f>
        <v>1276.5899999999999</v>
      </c>
      <c r="Z466" s="85">
        <f>'E+ PSUI Customer Load'!Z466+'PSUI Customer Gen'!Z466</f>
        <v>1268.8900000000001</v>
      </c>
      <c r="AA466" s="93">
        <f t="shared" si="91"/>
        <v>1397.2479999999998</v>
      </c>
      <c r="AB466" s="84">
        <f t="shared" si="92"/>
        <v>2022</v>
      </c>
      <c r="AC466" s="83">
        <f t="shared" si="93"/>
        <v>2</v>
      </c>
      <c r="AD466" s="83" t="str">
        <f t="shared" si="94"/>
        <v/>
      </c>
      <c r="AE466" s="83" t="str">
        <f t="shared" si="95"/>
        <v/>
      </c>
      <c r="AF466" s="81">
        <f t="shared" si="96"/>
        <v>1397.2479999999998</v>
      </c>
      <c r="AG466" s="82" t="str">
        <f t="shared" si="97"/>
        <v>8:00</v>
      </c>
      <c r="AH466" s="81">
        <f t="shared" si="98"/>
        <v>32658.043000000001</v>
      </c>
      <c r="AI466" s="80" t="str">
        <f t="shared" si="99"/>
        <v/>
      </c>
      <c r="AJ466" s="80" t="str">
        <f t="shared" si="100"/>
        <v/>
      </c>
      <c r="AK466" s="80" t="str">
        <f t="shared" si="101"/>
        <v/>
      </c>
      <c r="AL466" s="79" t="str">
        <f t="shared" si="102"/>
        <v/>
      </c>
      <c r="AM466" s="78" t="str">
        <f t="shared" si="103"/>
        <v/>
      </c>
    </row>
    <row r="467" spans="2:39" ht="13.5" thickBot="1">
      <c r="B467" s="86">
        <v>44599</v>
      </c>
      <c r="C467" s="85">
        <f>'E+ PSUI Customer Load'!C467+'PSUI Customer Gen'!C467</f>
        <v>1276.8699999999999</v>
      </c>
      <c r="D467" s="85">
        <f>'E+ PSUI Customer Load'!D467+'PSUI Customer Gen'!D467</f>
        <v>1279.18</v>
      </c>
      <c r="E467" s="85">
        <f>'E+ PSUI Customer Load'!E467+'PSUI Customer Gen'!E467</f>
        <v>1279.04</v>
      </c>
      <c r="F467" s="85">
        <f>'E+ PSUI Customer Load'!F467+'PSUI Customer Gen'!F467</f>
        <v>1253.53</v>
      </c>
      <c r="G467" s="85">
        <f>'E+ PSUI Customer Load'!G467+'PSUI Customer Gen'!G467</f>
        <v>1282.4000000000001</v>
      </c>
      <c r="H467" s="85">
        <f>'E+ PSUI Customer Load'!H467+'PSUI Customer Gen'!H467</f>
        <v>1290.8399999999999</v>
      </c>
      <c r="I467" s="85">
        <f>'E+ PSUI Customer Load'!I467+'PSUI Customer Gen'!I467</f>
        <v>1324.86</v>
      </c>
      <c r="J467" s="85">
        <f>'E+ PSUI Customer Load'!J467+'PSUI Customer Gen'!J467</f>
        <v>1410.75</v>
      </c>
      <c r="K467" s="85">
        <f>'E+ PSUI Customer Load'!K467+'PSUI Customer Gen'!K467</f>
        <v>1481.761</v>
      </c>
      <c r="L467" s="85">
        <f>'E+ PSUI Customer Load'!L467+'PSUI Customer Gen'!L467</f>
        <v>1506.865</v>
      </c>
      <c r="M467" s="85">
        <f>'E+ PSUI Customer Load'!M467+'PSUI Customer Gen'!M467</f>
        <v>1461.0260000000001</v>
      </c>
      <c r="N467" s="85">
        <f>'E+ PSUI Customer Load'!N467+'PSUI Customer Gen'!N467</f>
        <v>1463.962</v>
      </c>
      <c r="O467" s="85">
        <f>'E+ PSUI Customer Load'!O467+'PSUI Customer Gen'!O467</f>
        <v>1420.6379999999999</v>
      </c>
      <c r="P467" s="85">
        <f>'E+ PSUI Customer Load'!P467+'PSUI Customer Gen'!P467</f>
        <v>1418.7640000000001</v>
      </c>
      <c r="Q467" s="85">
        <f>'E+ PSUI Customer Load'!Q467+'PSUI Customer Gen'!Q467</f>
        <v>1418.1669999999999</v>
      </c>
      <c r="R467" s="85">
        <f>'E+ PSUI Customer Load'!R467+'PSUI Customer Gen'!R467</f>
        <v>1433.2909999999999</v>
      </c>
      <c r="S467" s="85">
        <f>'E+ PSUI Customer Load'!S467+'PSUI Customer Gen'!S467</f>
        <v>1404.9659999999999</v>
      </c>
      <c r="T467" s="85">
        <f>'E+ PSUI Customer Load'!T467+'PSUI Customer Gen'!T467</f>
        <v>1356.623</v>
      </c>
      <c r="U467" s="85">
        <f>'E+ PSUI Customer Load'!U467+'PSUI Customer Gen'!U467</f>
        <v>1345.0119999999999</v>
      </c>
      <c r="V467" s="85">
        <f>'E+ PSUI Customer Load'!V467+'PSUI Customer Gen'!V467</f>
        <v>1352.9349999999999</v>
      </c>
      <c r="W467" s="85">
        <f>'E+ PSUI Customer Load'!W467+'PSUI Customer Gen'!W467</f>
        <v>1337.0260000000001</v>
      </c>
      <c r="X467" s="85">
        <f>'E+ PSUI Customer Load'!X467+'PSUI Customer Gen'!X467</f>
        <v>1317.1559999999999</v>
      </c>
      <c r="Y467" s="85">
        <f>'E+ PSUI Customer Load'!Y467+'PSUI Customer Gen'!Y467</f>
        <v>1325.444</v>
      </c>
      <c r="Z467" s="85">
        <f>'E+ PSUI Customer Load'!Z467+'PSUI Customer Gen'!Z467</f>
        <v>1288.0729999999999</v>
      </c>
      <c r="AA467" s="93">
        <f t="shared" si="91"/>
        <v>1506.865</v>
      </c>
      <c r="AB467" s="84">
        <f t="shared" si="92"/>
        <v>2022</v>
      </c>
      <c r="AC467" s="83">
        <f t="shared" si="93"/>
        <v>2</v>
      </c>
      <c r="AD467" s="83" t="str">
        <f t="shared" si="94"/>
        <v/>
      </c>
      <c r="AE467" s="83" t="str">
        <f t="shared" si="95"/>
        <v/>
      </c>
      <c r="AF467" s="81">
        <f t="shared" si="96"/>
        <v>1506.865</v>
      </c>
      <c r="AG467" s="82" t="str">
        <f t="shared" si="97"/>
        <v>10:00</v>
      </c>
      <c r="AH467" s="81">
        <f t="shared" si="98"/>
        <v>34236.044000000002</v>
      </c>
      <c r="AI467" s="80" t="str">
        <f t="shared" si="99"/>
        <v/>
      </c>
      <c r="AJ467" s="80" t="str">
        <f t="shared" si="100"/>
        <v/>
      </c>
      <c r="AK467" s="80" t="str">
        <f t="shared" si="101"/>
        <v/>
      </c>
      <c r="AL467" s="79" t="str">
        <f t="shared" si="102"/>
        <v/>
      </c>
      <c r="AM467" s="78" t="str">
        <f t="shared" si="103"/>
        <v/>
      </c>
    </row>
    <row r="468" spans="2:39" ht="13.5" thickBot="1">
      <c r="B468" s="86">
        <v>44600</v>
      </c>
      <c r="C468" s="85">
        <f>'E+ PSUI Customer Load'!C468+'PSUI Customer Gen'!C468</f>
        <v>1280.3900000000001</v>
      </c>
      <c r="D468" s="85">
        <f>'E+ PSUI Customer Load'!D468+'PSUI Customer Gen'!D468</f>
        <v>1281.443</v>
      </c>
      <c r="E468" s="85">
        <f>'E+ PSUI Customer Load'!E468+'PSUI Customer Gen'!E468</f>
        <v>1270.367</v>
      </c>
      <c r="F468" s="85">
        <f>'E+ PSUI Customer Load'!F468+'PSUI Customer Gen'!F468</f>
        <v>1193.817</v>
      </c>
      <c r="G468" s="85">
        <f>'E+ PSUI Customer Load'!G468+'PSUI Customer Gen'!G468</f>
        <v>1234.73</v>
      </c>
      <c r="H468" s="85">
        <f>'E+ PSUI Customer Load'!H468+'PSUI Customer Gen'!H468</f>
        <v>1254.82</v>
      </c>
      <c r="I468" s="85">
        <f>'E+ PSUI Customer Load'!I468+'PSUI Customer Gen'!I468</f>
        <v>1308.02</v>
      </c>
      <c r="J468" s="85">
        <f>'E+ PSUI Customer Load'!J468+'PSUI Customer Gen'!J468</f>
        <v>1401.93</v>
      </c>
      <c r="K468" s="85">
        <f>'E+ PSUI Customer Load'!K468+'PSUI Customer Gen'!K468</f>
        <v>1414.11</v>
      </c>
      <c r="L468" s="85">
        <f>'E+ PSUI Customer Load'!L468+'PSUI Customer Gen'!L468</f>
        <v>1425.23</v>
      </c>
      <c r="M468" s="85">
        <f>'E+ PSUI Customer Load'!M468+'PSUI Customer Gen'!M468</f>
        <v>1439.2</v>
      </c>
      <c r="N468" s="85">
        <f>'E+ PSUI Customer Load'!N468+'PSUI Customer Gen'!N468</f>
        <v>1457.93</v>
      </c>
      <c r="O468" s="85">
        <f>'E+ PSUI Customer Load'!O468+'PSUI Customer Gen'!O468</f>
        <v>1427.83</v>
      </c>
      <c r="P468" s="85">
        <f>'E+ PSUI Customer Load'!P468+'PSUI Customer Gen'!P468</f>
        <v>1391.56</v>
      </c>
      <c r="Q468" s="85">
        <f>'E+ PSUI Customer Load'!Q468+'PSUI Customer Gen'!Q468</f>
        <v>1369.97</v>
      </c>
      <c r="R468" s="85">
        <f>'E+ PSUI Customer Load'!R468+'PSUI Customer Gen'!R468</f>
        <v>1369.87</v>
      </c>
      <c r="S468" s="85">
        <f>'E+ PSUI Customer Load'!S468+'PSUI Customer Gen'!S468</f>
        <v>1347.92</v>
      </c>
      <c r="T468" s="85">
        <f>'E+ PSUI Customer Load'!T468+'PSUI Customer Gen'!T468</f>
        <v>1295.07</v>
      </c>
      <c r="U468" s="85">
        <f>'E+ PSUI Customer Load'!U468+'PSUI Customer Gen'!U468</f>
        <v>1322.51</v>
      </c>
      <c r="V468" s="85">
        <f>'E+ PSUI Customer Load'!V468+'PSUI Customer Gen'!V468</f>
        <v>1336.51</v>
      </c>
      <c r="W468" s="85">
        <f>'E+ PSUI Customer Load'!W468+'PSUI Customer Gen'!W468</f>
        <v>1340.08</v>
      </c>
      <c r="X468" s="85">
        <f>'E+ PSUI Customer Load'!X468+'PSUI Customer Gen'!X468</f>
        <v>1316.74</v>
      </c>
      <c r="Y468" s="85">
        <f>'E+ PSUI Customer Load'!Y468+'PSUI Customer Gen'!Y468</f>
        <v>1316.74</v>
      </c>
      <c r="Z468" s="85">
        <f>'E+ PSUI Customer Load'!Z468+'PSUI Customer Gen'!Z468</f>
        <v>1300.3599999999999</v>
      </c>
      <c r="AA468" s="93">
        <f t="shared" si="91"/>
        <v>1457.93</v>
      </c>
      <c r="AB468" s="84">
        <f t="shared" si="92"/>
        <v>2022</v>
      </c>
      <c r="AC468" s="83">
        <f t="shared" si="93"/>
        <v>2</v>
      </c>
      <c r="AD468" s="83" t="str">
        <f t="shared" si="94"/>
        <v/>
      </c>
      <c r="AE468" s="83" t="str">
        <f t="shared" si="95"/>
        <v/>
      </c>
      <c r="AF468" s="81">
        <f t="shared" si="96"/>
        <v>1457.93</v>
      </c>
      <c r="AG468" s="82" t="str">
        <f t="shared" si="97"/>
        <v>12:00</v>
      </c>
      <c r="AH468" s="81">
        <f t="shared" si="98"/>
        <v>33555.077000000005</v>
      </c>
      <c r="AI468" s="80" t="str">
        <f t="shared" si="99"/>
        <v/>
      </c>
      <c r="AJ468" s="80" t="str">
        <f t="shared" si="100"/>
        <v/>
      </c>
      <c r="AK468" s="80" t="str">
        <f t="shared" si="101"/>
        <v/>
      </c>
      <c r="AL468" s="79" t="str">
        <f t="shared" si="102"/>
        <v/>
      </c>
      <c r="AM468" s="78" t="str">
        <f t="shared" si="103"/>
        <v/>
      </c>
    </row>
    <row r="469" spans="2:39" ht="13.5" thickBot="1">
      <c r="B469" s="86">
        <v>44601</v>
      </c>
      <c r="C469" s="85">
        <f>'E+ PSUI Customer Load'!C469+'PSUI Customer Gen'!C469</f>
        <v>1291.22</v>
      </c>
      <c r="D469" s="85">
        <f>'E+ PSUI Customer Load'!D469+'PSUI Customer Gen'!D469</f>
        <v>1282.33</v>
      </c>
      <c r="E469" s="85">
        <f>'E+ PSUI Customer Load'!E469+'PSUI Customer Gen'!E469</f>
        <v>1275.8599999999999</v>
      </c>
      <c r="F469" s="85">
        <f>'E+ PSUI Customer Load'!F469+'PSUI Customer Gen'!F469</f>
        <v>1276.6300000000001</v>
      </c>
      <c r="G469" s="85">
        <f>'E+ PSUI Customer Load'!G469+'PSUI Customer Gen'!G469</f>
        <v>1266.93</v>
      </c>
      <c r="H469" s="85">
        <f>'E+ PSUI Customer Load'!H469+'PSUI Customer Gen'!H469</f>
        <v>1280.23</v>
      </c>
      <c r="I469" s="85">
        <f>'E+ PSUI Customer Load'!I469+'PSUI Customer Gen'!I469</f>
        <v>1326.19</v>
      </c>
      <c r="J469" s="85">
        <f>'E+ PSUI Customer Load'!J469+'PSUI Customer Gen'!J469</f>
        <v>1413.09</v>
      </c>
      <c r="K469" s="85">
        <f>'E+ PSUI Customer Load'!K469+'PSUI Customer Gen'!K469</f>
        <v>1414.32</v>
      </c>
      <c r="L469" s="85">
        <f>'E+ PSUI Customer Load'!L469+'PSUI Customer Gen'!L469</f>
        <v>1396.54</v>
      </c>
      <c r="M469" s="85">
        <f>'E+ PSUI Customer Load'!M469+'PSUI Customer Gen'!M469</f>
        <v>1393.21</v>
      </c>
      <c r="N469" s="85">
        <f>'E+ PSUI Customer Load'!N469+'PSUI Customer Gen'!N469</f>
        <v>1390.76</v>
      </c>
      <c r="O469" s="85">
        <f>'E+ PSUI Customer Load'!O469+'PSUI Customer Gen'!O469</f>
        <v>1352.12</v>
      </c>
      <c r="P469" s="85">
        <f>'E+ PSUI Customer Load'!P469+'PSUI Customer Gen'!P469</f>
        <v>1338.16</v>
      </c>
      <c r="Q469" s="85">
        <f>'E+ PSUI Customer Load'!Q469+'PSUI Customer Gen'!Q469</f>
        <v>1341.31</v>
      </c>
      <c r="R469" s="85">
        <f>'E+ PSUI Customer Load'!R469+'PSUI Customer Gen'!R469</f>
        <v>1329.16</v>
      </c>
      <c r="S469" s="85">
        <f>'E+ PSUI Customer Load'!S469+'PSUI Customer Gen'!S469</f>
        <v>1316.74</v>
      </c>
      <c r="T469" s="85">
        <f>'E+ PSUI Customer Load'!T469+'PSUI Customer Gen'!T469</f>
        <v>1248.42</v>
      </c>
      <c r="U469" s="85">
        <f>'E+ PSUI Customer Load'!U469+'PSUI Customer Gen'!U469</f>
        <v>1274.53</v>
      </c>
      <c r="V469" s="85">
        <f>'E+ PSUI Customer Load'!V469+'PSUI Customer Gen'!V469</f>
        <v>1260.32</v>
      </c>
      <c r="W469" s="85">
        <f>'E+ PSUI Customer Load'!W469+'PSUI Customer Gen'!W469</f>
        <v>1258.25</v>
      </c>
      <c r="X469" s="85">
        <f>'E+ PSUI Customer Load'!X469+'PSUI Customer Gen'!X469</f>
        <v>1250.03</v>
      </c>
      <c r="Y469" s="85">
        <f>'E+ PSUI Customer Load'!Y469+'PSUI Customer Gen'!Y469</f>
        <v>1241.21</v>
      </c>
      <c r="Z469" s="85">
        <f>'E+ PSUI Customer Load'!Z469+'PSUI Customer Gen'!Z469</f>
        <v>1214.1500000000001</v>
      </c>
      <c r="AA469" s="93">
        <f t="shared" si="91"/>
        <v>1414.32</v>
      </c>
      <c r="AB469" s="84">
        <f t="shared" si="92"/>
        <v>2022</v>
      </c>
      <c r="AC469" s="83">
        <f t="shared" si="93"/>
        <v>2</v>
      </c>
      <c r="AD469" s="83" t="str">
        <f t="shared" si="94"/>
        <v/>
      </c>
      <c r="AE469" s="83" t="str">
        <f t="shared" si="95"/>
        <v/>
      </c>
      <c r="AF469" s="81">
        <f t="shared" si="96"/>
        <v>1414.32</v>
      </c>
      <c r="AG469" s="82" t="str">
        <f t="shared" si="97"/>
        <v>9:00</v>
      </c>
      <c r="AH469" s="81">
        <f t="shared" si="98"/>
        <v>32846.03</v>
      </c>
      <c r="AI469" s="80" t="str">
        <f t="shared" si="99"/>
        <v/>
      </c>
      <c r="AJ469" s="80" t="str">
        <f t="shared" si="100"/>
        <v/>
      </c>
      <c r="AK469" s="80" t="str">
        <f t="shared" si="101"/>
        <v/>
      </c>
      <c r="AL469" s="79" t="str">
        <f t="shared" si="102"/>
        <v/>
      </c>
      <c r="AM469" s="78" t="str">
        <f t="shared" si="103"/>
        <v/>
      </c>
    </row>
    <row r="470" spans="2:39" ht="13.5" thickBot="1">
      <c r="B470" s="86">
        <v>44602</v>
      </c>
      <c r="C470" s="85">
        <f>'E+ PSUI Customer Load'!C470+'PSUI Customer Gen'!C470</f>
        <v>1237.29</v>
      </c>
      <c r="D470" s="85">
        <f>'E+ PSUI Customer Load'!D470+'PSUI Customer Gen'!D470</f>
        <v>1212.58</v>
      </c>
      <c r="E470" s="85">
        <f>'E+ PSUI Customer Load'!E470+'PSUI Customer Gen'!E470</f>
        <v>1215.44</v>
      </c>
      <c r="F470" s="85">
        <f>'E+ PSUI Customer Load'!F470+'PSUI Customer Gen'!F470</f>
        <v>1215.58</v>
      </c>
      <c r="G470" s="85">
        <f>'E+ PSUI Customer Load'!G470+'PSUI Customer Gen'!G470</f>
        <v>1218.04</v>
      </c>
      <c r="H470" s="85">
        <f>'E+ PSUI Customer Load'!H470+'PSUI Customer Gen'!H470</f>
        <v>1231.6500000000001</v>
      </c>
      <c r="I470" s="85">
        <f>'E+ PSUI Customer Load'!I470+'PSUI Customer Gen'!I470</f>
        <v>1278.69</v>
      </c>
      <c r="J470" s="85">
        <f>'E+ PSUI Customer Load'!J470+'PSUI Customer Gen'!J470</f>
        <v>1370.81</v>
      </c>
      <c r="K470" s="85">
        <f>'E+ PSUI Customer Load'!K470+'PSUI Customer Gen'!K470</f>
        <v>1371.58</v>
      </c>
      <c r="L470" s="85">
        <f>'E+ PSUI Customer Load'!L470+'PSUI Customer Gen'!L470</f>
        <v>1372.98</v>
      </c>
      <c r="M470" s="85">
        <f>'E+ PSUI Customer Load'!M470+'PSUI Customer Gen'!M470</f>
        <v>1391.04</v>
      </c>
      <c r="N470" s="85">
        <f>'E+ PSUI Customer Load'!N470+'PSUI Customer Gen'!N470</f>
        <v>1412.46</v>
      </c>
      <c r="O470" s="85">
        <f>'E+ PSUI Customer Load'!O470+'PSUI Customer Gen'!O470</f>
        <v>1369.48</v>
      </c>
      <c r="P470" s="85">
        <f>'E+ PSUI Customer Load'!P470+'PSUI Customer Gen'!P470</f>
        <v>1377.08</v>
      </c>
      <c r="Q470" s="85">
        <f>'E+ PSUI Customer Load'!Q470+'PSUI Customer Gen'!Q470</f>
        <v>1379.98</v>
      </c>
      <c r="R470" s="85">
        <f>'E+ PSUI Customer Load'!R470+'PSUI Customer Gen'!R470</f>
        <v>1356.78</v>
      </c>
      <c r="S470" s="85">
        <f>'E+ PSUI Customer Load'!S470+'PSUI Customer Gen'!S470</f>
        <v>1360.24</v>
      </c>
      <c r="T470" s="85">
        <f>'E+ PSUI Customer Load'!T470+'PSUI Customer Gen'!T470</f>
        <v>1311.66</v>
      </c>
      <c r="U470" s="85">
        <f>'E+ PSUI Customer Load'!U470+'PSUI Customer Gen'!U470</f>
        <v>1309.56</v>
      </c>
      <c r="V470" s="85">
        <f>'E+ PSUI Customer Load'!V470+'PSUI Customer Gen'!V470</f>
        <v>1292.2</v>
      </c>
      <c r="W470" s="85">
        <f>'E+ PSUI Customer Load'!W470+'PSUI Customer Gen'!W470</f>
        <v>1302.95</v>
      </c>
      <c r="X470" s="85">
        <f>'E+ PSUI Customer Load'!X470+'PSUI Customer Gen'!X470</f>
        <v>1274.1099999999999</v>
      </c>
      <c r="Y470" s="85">
        <f>'E+ PSUI Customer Load'!Y470+'PSUI Customer Gen'!Y470</f>
        <v>1292.8</v>
      </c>
      <c r="Z470" s="85">
        <f>'E+ PSUI Customer Load'!Z470+'PSUI Customer Gen'!Z470</f>
        <v>1258.18</v>
      </c>
      <c r="AA470" s="93">
        <f t="shared" si="91"/>
        <v>1412.46</v>
      </c>
      <c r="AB470" s="84">
        <f t="shared" si="92"/>
        <v>2022</v>
      </c>
      <c r="AC470" s="83">
        <f t="shared" si="93"/>
        <v>2</v>
      </c>
      <c r="AD470" s="83" t="str">
        <f t="shared" si="94"/>
        <v/>
      </c>
      <c r="AE470" s="83" t="str">
        <f t="shared" si="95"/>
        <v/>
      </c>
      <c r="AF470" s="81">
        <f t="shared" si="96"/>
        <v>1412.46</v>
      </c>
      <c r="AG470" s="82" t="str">
        <f t="shared" si="97"/>
        <v>12:00</v>
      </c>
      <c r="AH470" s="81">
        <f t="shared" si="98"/>
        <v>32825.620000000003</v>
      </c>
      <c r="AI470" s="80" t="str">
        <f t="shared" si="99"/>
        <v/>
      </c>
      <c r="AJ470" s="80" t="str">
        <f t="shared" si="100"/>
        <v/>
      </c>
      <c r="AK470" s="80" t="str">
        <f t="shared" si="101"/>
        <v/>
      </c>
      <c r="AL470" s="79" t="str">
        <f t="shared" si="102"/>
        <v/>
      </c>
      <c r="AM470" s="78" t="str">
        <f t="shared" si="103"/>
        <v/>
      </c>
    </row>
    <row r="471" spans="2:39" ht="13.5" thickBot="1">
      <c r="B471" s="86">
        <v>44603</v>
      </c>
      <c r="C471" s="85">
        <f>'E+ PSUI Customer Load'!C471+'PSUI Customer Gen'!C471</f>
        <v>1259.02</v>
      </c>
      <c r="D471" s="85">
        <f>'E+ PSUI Customer Load'!D471+'PSUI Customer Gen'!D471</f>
        <v>1252.4100000000001</v>
      </c>
      <c r="E471" s="85">
        <f>'E+ PSUI Customer Load'!E471+'PSUI Customer Gen'!E471</f>
        <v>1248.07</v>
      </c>
      <c r="F471" s="85">
        <f>'E+ PSUI Customer Load'!F471+'PSUI Customer Gen'!F471</f>
        <v>1240.26</v>
      </c>
      <c r="G471" s="85">
        <f>'E+ PSUI Customer Load'!G471+'PSUI Customer Gen'!G471</f>
        <v>1240.8900000000001</v>
      </c>
      <c r="H471" s="85">
        <f>'E+ PSUI Customer Load'!H471+'PSUI Customer Gen'!H471</f>
        <v>1257.3399999999999</v>
      </c>
      <c r="I471" s="85">
        <f>'E+ PSUI Customer Load'!I471+'PSUI Customer Gen'!I471</f>
        <v>1307.3499999999999</v>
      </c>
      <c r="J471" s="85">
        <f>'E+ PSUI Customer Load'!J471+'PSUI Customer Gen'!J471</f>
        <v>1381.17</v>
      </c>
      <c r="K471" s="85">
        <f>'E+ PSUI Customer Load'!K471+'PSUI Customer Gen'!K471</f>
        <v>1395.14</v>
      </c>
      <c r="L471" s="85">
        <f>'E+ PSUI Customer Load'!L471+'PSUI Customer Gen'!L471</f>
        <v>1411.69</v>
      </c>
      <c r="M471" s="85">
        <f>'E+ PSUI Customer Load'!M471+'PSUI Customer Gen'!M471</f>
        <v>1415.44</v>
      </c>
      <c r="N471" s="85">
        <f>'E+ PSUI Customer Load'!N471+'PSUI Customer Gen'!N471</f>
        <v>1405.36</v>
      </c>
      <c r="O471" s="85">
        <f>'E+ PSUI Customer Load'!O471+'PSUI Customer Gen'!O471</f>
        <v>1375.22</v>
      </c>
      <c r="P471" s="85">
        <f>'E+ PSUI Customer Load'!P471+'PSUI Customer Gen'!P471</f>
        <v>1373.16</v>
      </c>
      <c r="Q471" s="85">
        <f>'E+ PSUI Customer Load'!Q471+'PSUI Customer Gen'!Q471</f>
        <v>1394.44</v>
      </c>
      <c r="R471" s="85">
        <f>'E+ PSUI Customer Load'!R471+'PSUI Customer Gen'!R471</f>
        <v>1372.25</v>
      </c>
      <c r="S471" s="85">
        <f>'E+ PSUI Customer Load'!S471+'PSUI Customer Gen'!S471</f>
        <v>1340.85</v>
      </c>
      <c r="T471" s="85">
        <f>'E+ PSUI Customer Load'!T471+'PSUI Customer Gen'!T471</f>
        <v>1294.72</v>
      </c>
      <c r="U471" s="85">
        <f>'E+ PSUI Customer Load'!U471+'PSUI Customer Gen'!U471</f>
        <v>1283.3399999999999</v>
      </c>
      <c r="V471" s="85">
        <f>'E+ PSUI Customer Load'!V471+'PSUI Customer Gen'!V471</f>
        <v>1248.52</v>
      </c>
      <c r="W471" s="85">
        <f>'E+ PSUI Customer Load'!W471+'PSUI Customer Gen'!W471</f>
        <v>1286.53</v>
      </c>
      <c r="X471" s="85">
        <f>'E+ PSUI Customer Load'!X471+'PSUI Customer Gen'!X471</f>
        <v>1245.72</v>
      </c>
      <c r="Y471" s="85">
        <f>'E+ PSUI Customer Load'!Y471+'PSUI Customer Gen'!Y471</f>
        <v>1239.94</v>
      </c>
      <c r="Z471" s="85">
        <f>'E+ PSUI Customer Load'!Z471+'PSUI Customer Gen'!Z471</f>
        <v>1196.4100000000001</v>
      </c>
      <c r="AA471" s="93">
        <f t="shared" si="91"/>
        <v>1415.44</v>
      </c>
      <c r="AB471" s="84">
        <f t="shared" si="92"/>
        <v>2022</v>
      </c>
      <c r="AC471" s="83">
        <f t="shared" si="93"/>
        <v>2</v>
      </c>
      <c r="AD471" s="83" t="str">
        <f t="shared" si="94"/>
        <v/>
      </c>
      <c r="AE471" s="83" t="str">
        <f t="shared" si="95"/>
        <v/>
      </c>
      <c r="AF471" s="81">
        <f t="shared" si="96"/>
        <v>1415.44</v>
      </c>
      <c r="AG471" s="82" t="str">
        <f t="shared" si="97"/>
        <v>11:00</v>
      </c>
      <c r="AH471" s="81">
        <f t="shared" si="98"/>
        <v>32880.68</v>
      </c>
      <c r="AI471" s="80" t="str">
        <f t="shared" si="99"/>
        <v/>
      </c>
      <c r="AJ471" s="80" t="str">
        <f t="shared" si="100"/>
        <v/>
      </c>
      <c r="AK471" s="80" t="str">
        <f t="shared" si="101"/>
        <v/>
      </c>
      <c r="AL471" s="79" t="str">
        <f t="shared" si="102"/>
        <v/>
      </c>
      <c r="AM471" s="78" t="str">
        <f t="shared" si="103"/>
        <v/>
      </c>
    </row>
    <row r="472" spans="2:39" ht="13.5" thickBot="1">
      <c r="B472" s="86">
        <v>44604</v>
      </c>
      <c r="C472" s="85">
        <f>'E+ PSUI Customer Load'!C472+'PSUI Customer Gen'!C472</f>
        <v>1195.7</v>
      </c>
      <c r="D472" s="85">
        <f>'E+ PSUI Customer Load'!D472+'PSUI Customer Gen'!D472</f>
        <v>1187.3800000000001</v>
      </c>
      <c r="E472" s="85">
        <f>'E+ PSUI Customer Load'!E472+'PSUI Customer Gen'!E472</f>
        <v>1171.83</v>
      </c>
      <c r="F472" s="85">
        <f>'E+ PSUI Customer Load'!F472+'PSUI Customer Gen'!F472</f>
        <v>1184.58</v>
      </c>
      <c r="G472" s="85">
        <f>'E+ PSUI Customer Load'!G472+'PSUI Customer Gen'!G472</f>
        <v>1177.05</v>
      </c>
      <c r="H472" s="85">
        <f>'E+ PSUI Customer Load'!H472+'PSUI Customer Gen'!H472</f>
        <v>1201.72</v>
      </c>
      <c r="I472" s="85">
        <f>'E+ PSUI Customer Load'!I472+'PSUI Customer Gen'!I472</f>
        <v>1238.6199999999999</v>
      </c>
      <c r="J472" s="85">
        <f>'E+ PSUI Customer Load'!J472+'PSUI Customer Gen'!J472</f>
        <v>1311.21</v>
      </c>
      <c r="K472" s="85">
        <f>'E+ PSUI Customer Load'!K472+'PSUI Customer Gen'!K472</f>
        <v>1327.87</v>
      </c>
      <c r="L472" s="85">
        <f>'E+ PSUI Customer Load'!L472+'PSUI Customer Gen'!L472</f>
        <v>1303.82</v>
      </c>
      <c r="M472" s="85">
        <f>'E+ PSUI Customer Load'!M472+'PSUI Customer Gen'!M472</f>
        <v>1287.3399999999999</v>
      </c>
      <c r="N472" s="85">
        <f>'E+ PSUI Customer Load'!N472+'PSUI Customer Gen'!N472</f>
        <v>1295.3499999999999</v>
      </c>
      <c r="O472" s="85">
        <f>'E+ PSUI Customer Load'!O472+'PSUI Customer Gen'!O472</f>
        <v>1268.05</v>
      </c>
      <c r="P472" s="85">
        <f>'E+ PSUI Customer Load'!P472+'PSUI Customer Gen'!P472</f>
        <v>1260.8800000000001</v>
      </c>
      <c r="Q472" s="85">
        <f>'E+ PSUI Customer Load'!Q472+'PSUI Customer Gen'!Q472</f>
        <v>1267.77</v>
      </c>
      <c r="R472" s="85">
        <f>'E+ PSUI Customer Load'!R472+'PSUI Customer Gen'!R472</f>
        <v>1250.3800000000001</v>
      </c>
      <c r="S472" s="85">
        <f>'E+ PSUI Customer Load'!S472+'PSUI Customer Gen'!S472</f>
        <v>1255.27</v>
      </c>
      <c r="T472" s="85">
        <f>'E+ PSUI Customer Load'!T472+'PSUI Customer Gen'!T472</f>
        <v>1266.2</v>
      </c>
      <c r="U472" s="85">
        <f>'E+ PSUI Customer Load'!U472+'PSUI Customer Gen'!U472</f>
        <v>1301.6500000000001</v>
      </c>
      <c r="V472" s="85">
        <f>'E+ PSUI Customer Load'!V472+'PSUI Customer Gen'!V472</f>
        <v>1293.1500000000001</v>
      </c>
      <c r="W472" s="85">
        <f>'E+ PSUI Customer Load'!W472+'PSUI Customer Gen'!W472</f>
        <v>1288.53</v>
      </c>
      <c r="X472" s="85">
        <f>'E+ PSUI Customer Load'!X472+'PSUI Customer Gen'!X472</f>
        <v>1294.79</v>
      </c>
      <c r="Y472" s="85">
        <f>'E+ PSUI Customer Load'!Y472+'PSUI Customer Gen'!Y472</f>
        <v>1286.32</v>
      </c>
      <c r="Z472" s="85">
        <f>'E+ PSUI Customer Load'!Z472+'PSUI Customer Gen'!Z472</f>
        <v>1278.24</v>
      </c>
      <c r="AA472" s="93">
        <f t="shared" si="91"/>
        <v>1327.87</v>
      </c>
      <c r="AB472" s="84">
        <f t="shared" si="92"/>
        <v>2022</v>
      </c>
      <c r="AC472" s="83">
        <f t="shared" si="93"/>
        <v>2</v>
      </c>
      <c r="AD472" s="83" t="str">
        <f t="shared" si="94"/>
        <v/>
      </c>
      <c r="AE472" s="83" t="str">
        <f t="shared" si="95"/>
        <v/>
      </c>
      <c r="AF472" s="81">
        <f t="shared" si="96"/>
        <v>1327.87</v>
      </c>
      <c r="AG472" s="82" t="str">
        <f t="shared" si="97"/>
        <v>9:00</v>
      </c>
      <c r="AH472" s="81">
        <f t="shared" si="98"/>
        <v>31521.570000000003</v>
      </c>
      <c r="AI472" s="80" t="str">
        <f t="shared" si="99"/>
        <v/>
      </c>
      <c r="AJ472" s="80" t="str">
        <f t="shared" si="100"/>
        <v/>
      </c>
      <c r="AK472" s="80" t="str">
        <f t="shared" si="101"/>
        <v/>
      </c>
      <c r="AL472" s="79" t="str">
        <f t="shared" si="102"/>
        <v/>
      </c>
      <c r="AM472" s="78" t="str">
        <f t="shared" si="103"/>
        <v/>
      </c>
    </row>
    <row r="473" spans="2:39" ht="13.5" thickBot="1">
      <c r="B473" s="86">
        <v>44605</v>
      </c>
      <c r="C473" s="85">
        <f>'E+ PSUI Customer Load'!C473+'PSUI Customer Gen'!C473</f>
        <v>1280.27</v>
      </c>
      <c r="D473" s="85">
        <f>'E+ PSUI Customer Load'!D473+'PSUI Customer Gen'!D473</f>
        <v>1276.45</v>
      </c>
      <c r="E473" s="85">
        <f>'E+ PSUI Customer Load'!E473+'PSUI Customer Gen'!E473</f>
        <v>1281.6600000000001</v>
      </c>
      <c r="F473" s="85">
        <f>'E+ PSUI Customer Load'!F473+'PSUI Customer Gen'!F473</f>
        <v>1276.6199999999999</v>
      </c>
      <c r="G473" s="85">
        <f>'E+ PSUI Customer Load'!G473+'PSUI Customer Gen'!G473</f>
        <v>1278.8699999999999</v>
      </c>
      <c r="H473" s="85">
        <f>'E+ PSUI Customer Load'!H473+'PSUI Customer Gen'!H473</f>
        <v>1280.44</v>
      </c>
      <c r="I473" s="85">
        <f>'E+ PSUI Customer Load'!I473+'PSUI Customer Gen'!I473</f>
        <v>1308.44</v>
      </c>
      <c r="J473" s="85">
        <f>'E+ PSUI Customer Load'!J473+'PSUI Customer Gen'!J473</f>
        <v>1364.86</v>
      </c>
      <c r="K473" s="85">
        <f>'E+ PSUI Customer Load'!K473+'PSUI Customer Gen'!K473</f>
        <v>1365.39</v>
      </c>
      <c r="L473" s="85">
        <f>'E+ PSUI Customer Load'!L473+'PSUI Customer Gen'!L473</f>
        <v>1336.86</v>
      </c>
      <c r="M473" s="85">
        <f>'E+ PSUI Customer Load'!M473+'PSUI Customer Gen'!M473</f>
        <v>1324.85</v>
      </c>
      <c r="N473" s="85">
        <f>'E+ PSUI Customer Load'!N473+'PSUI Customer Gen'!N473</f>
        <v>1321.18</v>
      </c>
      <c r="O473" s="85">
        <f>'E+ PSUI Customer Load'!O473+'PSUI Customer Gen'!O473</f>
        <v>1296.8599999999999</v>
      </c>
      <c r="P473" s="85">
        <f>'E+ PSUI Customer Load'!P473+'PSUI Customer Gen'!P473</f>
        <v>1269.8399999999999</v>
      </c>
      <c r="Q473" s="85">
        <f>'E+ PSUI Customer Load'!Q473+'PSUI Customer Gen'!Q473</f>
        <v>1252.48</v>
      </c>
      <c r="R473" s="85">
        <f>'E+ PSUI Customer Load'!R473+'PSUI Customer Gen'!R473</f>
        <v>1256.68</v>
      </c>
      <c r="S473" s="85">
        <f>'E+ PSUI Customer Load'!S473+'PSUI Customer Gen'!S473</f>
        <v>1268.1199999999999</v>
      </c>
      <c r="T473" s="85">
        <f>'E+ PSUI Customer Load'!T473+'PSUI Customer Gen'!T473</f>
        <v>1271.17</v>
      </c>
      <c r="U473" s="85">
        <f>'E+ PSUI Customer Load'!U473+'PSUI Customer Gen'!U473</f>
        <v>1297.56</v>
      </c>
      <c r="V473" s="85">
        <f>'E+ PSUI Customer Load'!V473+'PSUI Customer Gen'!V473</f>
        <v>1298.96</v>
      </c>
      <c r="W473" s="85">
        <f>'E+ PSUI Customer Load'!W473+'PSUI Customer Gen'!W473</f>
        <v>1288.5999999999999</v>
      </c>
      <c r="X473" s="85">
        <f>'E+ PSUI Customer Load'!X473+'PSUI Customer Gen'!X473</f>
        <v>1294.47</v>
      </c>
      <c r="Y473" s="85">
        <f>'E+ PSUI Customer Load'!Y473+'PSUI Customer Gen'!Y473</f>
        <v>1297.56</v>
      </c>
      <c r="Z473" s="85">
        <f>'E+ PSUI Customer Load'!Z473+'PSUI Customer Gen'!Z473</f>
        <v>1287.02</v>
      </c>
      <c r="AA473" s="93">
        <f t="shared" si="91"/>
        <v>1365.39</v>
      </c>
      <c r="AB473" s="84">
        <f t="shared" si="92"/>
        <v>2022</v>
      </c>
      <c r="AC473" s="83">
        <f t="shared" si="93"/>
        <v>2</v>
      </c>
      <c r="AD473" s="83" t="str">
        <f t="shared" si="94"/>
        <v/>
      </c>
      <c r="AE473" s="83" t="str">
        <f t="shared" si="95"/>
        <v/>
      </c>
      <c r="AF473" s="81">
        <f t="shared" si="96"/>
        <v>1365.39</v>
      </c>
      <c r="AG473" s="82" t="str">
        <f t="shared" si="97"/>
        <v>9:00</v>
      </c>
      <c r="AH473" s="81">
        <f t="shared" si="98"/>
        <v>32440.600000000002</v>
      </c>
      <c r="AI473" s="80" t="str">
        <f t="shared" si="99"/>
        <v/>
      </c>
      <c r="AJ473" s="80" t="str">
        <f t="shared" si="100"/>
        <v/>
      </c>
      <c r="AK473" s="80" t="str">
        <f t="shared" si="101"/>
        <v/>
      </c>
      <c r="AL473" s="79" t="str">
        <f t="shared" si="102"/>
        <v/>
      </c>
      <c r="AM473" s="78" t="str">
        <f t="shared" si="103"/>
        <v/>
      </c>
    </row>
    <row r="474" spans="2:39" ht="13.5" thickBot="1">
      <c r="B474" s="86">
        <v>44606</v>
      </c>
      <c r="C474" s="85">
        <f>'E+ PSUI Customer Load'!C474+'PSUI Customer Gen'!C474</f>
        <v>1300.6400000000001</v>
      </c>
      <c r="D474" s="85">
        <f>'E+ PSUI Customer Load'!D474+'PSUI Customer Gen'!D474</f>
        <v>1295.32</v>
      </c>
      <c r="E474" s="85">
        <f>'E+ PSUI Customer Load'!E474+'PSUI Customer Gen'!E474</f>
        <v>1298.92</v>
      </c>
      <c r="F474" s="85">
        <f>'E+ PSUI Customer Load'!F474+'PSUI Customer Gen'!F474</f>
        <v>1291.6400000000001</v>
      </c>
      <c r="G474" s="85">
        <f>'E+ PSUI Customer Load'!G474+'PSUI Customer Gen'!G474</f>
        <v>1312.26</v>
      </c>
      <c r="H474" s="85">
        <f>'E+ PSUI Customer Load'!H474+'PSUI Customer Gen'!H474</f>
        <v>1314.71</v>
      </c>
      <c r="I474" s="85">
        <f>'E+ PSUI Customer Load'!I474+'PSUI Customer Gen'!I474</f>
        <v>1368.99</v>
      </c>
      <c r="J474" s="85">
        <f>'E+ PSUI Customer Load'!J474+'PSUI Customer Gen'!J474</f>
        <v>1470.77</v>
      </c>
      <c r="K474" s="85">
        <f>'E+ PSUI Customer Load'!K474+'PSUI Customer Gen'!K474</f>
        <v>1475.85</v>
      </c>
      <c r="L474" s="85">
        <f>'E+ PSUI Customer Load'!L474+'PSUI Customer Gen'!L474</f>
        <v>1462.34</v>
      </c>
      <c r="M474" s="85">
        <f>'E+ PSUI Customer Load'!M474+'PSUI Customer Gen'!M474</f>
        <v>1493.28</v>
      </c>
      <c r="N474" s="85">
        <f>'E+ PSUI Customer Load'!N474+'PSUI Customer Gen'!N474</f>
        <v>1523.7859999999998</v>
      </c>
      <c r="O474" s="85">
        <f>'E+ PSUI Customer Load'!O474+'PSUI Customer Gen'!O474</f>
        <v>1506.798</v>
      </c>
      <c r="P474" s="85">
        <f>'E+ PSUI Customer Load'!P474+'PSUI Customer Gen'!P474</f>
        <v>1469.5839999999998</v>
      </c>
      <c r="Q474" s="85">
        <f>'E+ PSUI Customer Load'!Q474+'PSUI Customer Gen'!Q474</f>
        <v>1465.963</v>
      </c>
      <c r="R474" s="85">
        <f>'E+ PSUI Customer Load'!R474+'PSUI Customer Gen'!R474</f>
        <v>1453.1130000000001</v>
      </c>
      <c r="S474" s="85">
        <f>'E+ PSUI Customer Load'!S474+'PSUI Customer Gen'!S474</f>
        <v>1329.894</v>
      </c>
      <c r="T474" s="85">
        <f>'E+ PSUI Customer Load'!T474+'PSUI Customer Gen'!T474</f>
        <v>1336.76</v>
      </c>
      <c r="U474" s="85">
        <f>'E+ PSUI Customer Load'!U474+'PSUI Customer Gen'!U474</f>
        <v>1372.56</v>
      </c>
      <c r="V474" s="85">
        <f>'E+ PSUI Customer Load'!V474+'PSUI Customer Gen'!V474</f>
        <v>1362.58</v>
      </c>
      <c r="W474" s="85">
        <f>'E+ PSUI Customer Load'!W474+'PSUI Customer Gen'!W474</f>
        <v>1333.85</v>
      </c>
      <c r="X474" s="85">
        <f>'E+ PSUI Customer Load'!X474+'PSUI Customer Gen'!X474</f>
        <v>1355.31</v>
      </c>
      <c r="Y474" s="85">
        <f>'E+ PSUI Customer Load'!Y474+'PSUI Customer Gen'!Y474</f>
        <v>1343.44</v>
      </c>
      <c r="Z474" s="85">
        <f>'E+ PSUI Customer Load'!Z474+'PSUI Customer Gen'!Z474</f>
        <v>1303.79</v>
      </c>
      <c r="AA474" s="93">
        <f t="shared" si="91"/>
        <v>1523.7859999999998</v>
      </c>
      <c r="AB474" s="84">
        <f t="shared" si="92"/>
        <v>2022</v>
      </c>
      <c r="AC474" s="83">
        <f t="shared" si="93"/>
        <v>2</v>
      </c>
      <c r="AD474" s="83" t="str">
        <f t="shared" si="94"/>
        <v/>
      </c>
      <c r="AE474" s="83" t="str">
        <f t="shared" si="95"/>
        <v/>
      </c>
      <c r="AF474" s="81">
        <f t="shared" si="96"/>
        <v>1523.7859999999998</v>
      </c>
      <c r="AG474" s="82" t="str">
        <f t="shared" si="97"/>
        <v>12:00</v>
      </c>
      <c r="AH474" s="81">
        <f t="shared" si="98"/>
        <v>34765.934000000001</v>
      </c>
      <c r="AI474" s="80" t="str">
        <f t="shared" si="99"/>
        <v/>
      </c>
      <c r="AJ474" s="80" t="str">
        <f t="shared" si="100"/>
        <v/>
      </c>
      <c r="AK474" s="80" t="str">
        <f t="shared" si="101"/>
        <v/>
      </c>
      <c r="AL474" s="79" t="str">
        <f t="shared" si="102"/>
        <v/>
      </c>
      <c r="AM474" s="78" t="str">
        <f t="shared" si="103"/>
        <v/>
      </c>
    </row>
    <row r="475" spans="2:39" ht="13.5" thickBot="1">
      <c r="B475" s="86">
        <v>44607</v>
      </c>
      <c r="C475" s="85">
        <f>'E+ PSUI Customer Load'!C475+'PSUI Customer Gen'!C475</f>
        <v>1297.73</v>
      </c>
      <c r="D475" s="85">
        <f>'E+ PSUI Customer Load'!D475+'PSUI Customer Gen'!D475</f>
        <v>1297.7</v>
      </c>
      <c r="E475" s="85">
        <f>'E+ PSUI Customer Load'!E475+'PSUI Customer Gen'!E475</f>
        <v>1301.06</v>
      </c>
      <c r="F475" s="85">
        <f>'E+ PSUI Customer Load'!F475+'PSUI Customer Gen'!F475</f>
        <v>1293.8499999999999</v>
      </c>
      <c r="G475" s="85">
        <f>'E+ PSUI Customer Load'!G475+'PSUI Customer Gen'!G475</f>
        <v>1291.5</v>
      </c>
      <c r="H475" s="85">
        <f>'E+ PSUI Customer Load'!H475+'PSUI Customer Gen'!H475</f>
        <v>1300.46</v>
      </c>
      <c r="I475" s="85">
        <f>'E+ PSUI Customer Load'!I475+'PSUI Customer Gen'!I475</f>
        <v>1358.25</v>
      </c>
      <c r="J475" s="85">
        <f>'E+ PSUI Customer Load'!J475+'PSUI Customer Gen'!J475</f>
        <v>1447.81</v>
      </c>
      <c r="K475" s="85">
        <f>'E+ PSUI Customer Load'!K475+'PSUI Customer Gen'!K475</f>
        <v>1575.5709999999999</v>
      </c>
      <c r="L475" s="85">
        <f>'E+ PSUI Customer Load'!L475+'PSUI Customer Gen'!L475</f>
        <v>1546.9690000000001</v>
      </c>
      <c r="M475" s="85">
        <f>'E+ PSUI Customer Load'!M475+'PSUI Customer Gen'!M475</f>
        <v>1434.539</v>
      </c>
      <c r="N475" s="85">
        <f>'E+ PSUI Customer Load'!N475+'PSUI Customer Gen'!N475</f>
        <v>1464.37</v>
      </c>
      <c r="O475" s="85">
        <f>'E+ PSUI Customer Load'!O475+'PSUI Customer Gen'!O475</f>
        <v>1408.44</v>
      </c>
      <c r="P475" s="85">
        <f>'E+ PSUI Customer Load'!P475+'PSUI Customer Gen'!P475</f>
        <v>1374.87</v>
      </c>
      <c r="Q475" s="85">
        <f>'E+ PSUI Customer Load'!Q475+'PSUI Customer Gen'!Q475</f>
        <v>1378.86</v>
      </c>
      <c r="R475" s="85">
        <f>'E+ PSUI Customer Load'!R475+'PSUI Customer Gen'!R475</f>
        <v>1361.43</v>
      </c>
      <c r="S475" s="85">
        <f>'E+ PSUI Customer Load'!S475+'PSUI Customer Gen'!S475</f>
        <v>1328.92</v>
      </c>
      <c r="T475" s="85">
        <f>'E+ PSUI Customer Load'!T475+'PSUI Customer Gen'!T475</f>
        <v>1294.23</v>
      </c>
      <c r="U475" s="85">
        <f>'E+ PSUI Customer Load'!U475+'PSUI Customer Gen'!U475</f>
        <v>1314.5</v>
      </c>
      <c r="V475" s="85">
        <f>'E+ PSUI Customer Load'!V475+'PSUI Customer Gen'!V475</f>
        <v>1321.67</v>
      </c>
      <c r="W475" s="85">
        <f>'E+ PSUI Customer Load'!W475+'PSUI Customer Gen'!W475</f>
        <v>1322.41</v>
      </c>
      <c r="X475" s="85">
        <f>'E+ PSUI Customer Load'!X475+'PSUI Customer Gen'!X475</f>
        <v>1319.64</v>
      </c>
      <c r="Y475" s="85">
        <f>'E+ PSUI Customer Load'!Y475+'PSUI Customer Gen'!Y475</f>
        <v>1314.67</v>
      </c>
      <c r="Z475" s="85">
        <f>'E+ PSUI Customer Load'!Z475+'PSUI Customer Gen'!Z475</f>
        <v>1281</v>
      </c>
      <c r="AA475" s="93">
        <f t="shared" si="91"/>
        <v>1575.5709999999999</v>
      </c>
      <c r="AB475" s="84">
        <f t="shared" si="92"/>
        <v>2022</v>
      </c>
      <c r="AC475" s="83">
        <f t="shared" si="93"/>
        <v>2</v>
      </c>
      <c r="AD475" s="83" t="str">
        <f t="shared" si="94"/>
        <v/>
      </c>
      <c r="AE475" s="83" t="str">
        <f t="shared" si="95"/>
        <v/>
      </c>
      <c r="AF475" s="81">
        <f t="shared" si="96"/>
        <v>1575.5709999999999</v>
      </c>
      <c r="AG475" s="82" t="str">
        <f t="shared" si="97"/>
        <v>9:00</v>
      </c>
      <c r="AH475" s="81">
        <f t="shared" si="98"/>
        <v>34206.020000000004</v>
      </c>
      <c r="AI475" s="80" t="str">
        <f t="shared" si="99"/>
        <v/>
      </c>
      <c r="AJ475" s="80" t="str">
        <f t="shared" si="100"/>
        <v/>
      </c>
      <c r="AK475" s="80" t="str">
        <f t="shared" si="101"/>
        <v/>
      </c>
      <c r="AL475" s="79" t="str">
        <f t="shared" si="102"/>
        <v/>
      </c>
      <c r="AM475" s="78" t="str">
        <f t="shared" si="103"/>
        <v/>
      </c>
    </row>
    <row r="476" spans="2:39" ht="13.5" thickBot="1">
      <c r="B476" s="86">
        <v>44608</v>
      </c>
      <c r="C476" s="85">
        <f>'E+ PSUI Customer Load'!C476+'PSUI Customer Gen'!C476</f>
        <v>1284.43</v>
      </c>
      <c r="D476" s="85">
        <f>'E+ PSUI Customer Load'!D476+'PSUI Customer Gen'!D476</f>
        <v>1278.97</v>
      </c>
      <c r="E476" s="85">
        <f>'E+ PSUI Customer Load'!E476+'PSUI Customer Gen'!E476</f>
        <v>1266.72</v>
      </c>
      <c r="F476" s="85">
        <f>'E+ PSUI Customer Load'!F476+'PSUI Customer Gen'!F476</f>
        <v>1276.24</v>
      </c>
      <c r="G476" s="85">
        <f>'E+ PSUI Customer Load'!G476+'PSUI Customer Gen'!G476</f>
        <v>1268.6099999999999</v>
      </c>
      <c r="H476" s="85">
        <f>'E+ PSUI Customer Load'!H476+'PSUI Customer Gen'!H476</f>
        <v>1275.93</v>
      </c>
      <c r="I476" s="85">
        <f>'E+ PSUI Customer Load'!I476+'PSUI Customer Gen'!I476</f>
        <v>1312.26</v>
      </c>
      <c r="J476" s="85">
        <f>'E+ PSUI Customer Load'!J476+'PSUI Customer Gen'!J476</f>
        <v>1404.87</v>
      </c>
      <c r="K476" s="85">
        <f>'E+ PSUI Customer Load'!K476+'PSUI Customer Gen'!K476</f>
        <v>1420.16</v>
      </c>
      <c r="L476" s="85">
        <f>'E+ PSUI Customer Load'!L476+'PSUI Customer Gen'!L476</f>
        <v>1380.75</v>
      </c>
      <c r="M476" s="85">
        <f>'E+ PSUI Customer Load'!M476+'PSUI Customer Gen'!M476</f>
        <v>1399.02</v>
      </c>
      <c r="N476" s="85">
        <f>'E+ PSUI Customer Load'!N476+'PSUI Customer Gen'!N476</f>
        <v>1388.2</v>
      </c>
      <c r="O476" s="85">
        <f>'E+ PSUI Customer Load'!O476+'PSUI Customer Gen'!O476</f>
        <v>1341.55</v>
      </c>
      <c r="P476" s="85">
        <f>'E+ PSUI Customer Load'!P476+'PSUI Customer Gen'!P476</f>
        <v>1334.97</v>
      </c>
      <c r="Q476" s="85">
        <f>'E+ PSUI Customer Load'!Q476+'PSUI Customer Gen'!Q476</f>
        <v>1340.05</v>
      </c>
      <c r="R476" s="85">
        <f>'E+ PSUI Customer Load'!R476+'PSUI Customer Gen'!R476</f>
        <v>1337.6</v>
      </c>
      <c r="S476" s="85">
        <f>'E+ PSUI Customer Load'!S476+'PSUI Customer Gen'!S476</f>
        <v>1311.8</v>
      </c>
      <c r="T476" s="85">
        <f>'E+ PSUI Customer Load'!T476+'PSUI Customer Gen'!T476</f>
        <v>1257.06</v>
      </c>
      <c r="U476" s="85">
        <f>'E+ PSUI Customer Load'!U476+'PSUI Customer Gen'!U476</f>
        <v>1267.77</v>
      </c>
      <c r="V476" s="85">
        <f>'E+ PSUI Customer Load'!V476+'PSUI Customer Gen'!V476</f>
        <v>1239.1099999999999</v>
      </c>
      <c r="W476" s="85">
        <f>'E+ PSUI Customer Load'!W476+'PSUI Customer Gen'!W476</f>
        <v>1222.02</v>
      </c>
      <c r="X476" s="85">
        <f>'E+ PSUI Customer Load'!X476+'PSUI Customer Gen'!X476</f>
        <v>1225.49</v>
      </c>
      <c r="Y476" s="85">
        <f>'E+ PSUI Customer Load'!Y476+'PSUI Customer Gen'!Y476</f>
        <v>1201.97</v>
      </c>
      <c r="Z476" s="85">
        <f>'E+ PSUI Customer Load'!Z476+'PSUI Customer Gen'!Z476</f>
        <v>1181.29</v>
      </c>
      <c r="AA476" s="93">
        <f t="shared" si="91"/>
        <v>1420.16</v>
      </c>
      <c r="AB476" s="84">
        <f t="shared" si="92"/>
        <v>2022</v>
      </c>
      <c r="AC476" s="83">
        <f t="shared" si="93"/>
        <v>2</v>
      </c>
      <c r="AD476" s="83" t="str">
        <f t="shared" si="94"/>
        <v/>
      </c>
      <c r="AE476" s="83" t="str">
        <f t="shared" si="95"/>
        <v/>
      </c>
      <c r="AF476" s="81">
        <f t="shared" si="96"/>
        <v>1420.16</v>
      </c>
      <c r="AG476" s="82" t="str">
        <f t="shared" si="97"/>
        <v>9:00</v>
      </c>
      <c r="AH476" s="81">
        <f t="shared" si="98"/>
        <v>32637.000000000004</v>
      </c>
      <c r="AI476" s="80" t="str">
        <f t="shared" si="99"/>
        <v/>
      </c>
      <c r="AJ476" s="80" t="str">
        <f t="shared" si="100"/>
        <v/>
      </c>
      <c r="AK476" s="80" t="str">
        <f t="shared" si="101"/>
        <v/>
      </c>
      <c r="AL476" s="79" t="str">
        <f t="shared" si="102"/>
        <v/>
      </c>
      <c r="AM476" s="78" t="str">
        <f t="shared" si="103"/>
        <v/>
      </c>
    </row>
    <row r="477" spans="2:39" ht="13.5" thickBot="1">
      <c r="B477" s="86">
        <v>44609</v>
      </c>
      <c r="C477" s="85">
        <f>'E+ PSUI Customer Load'!C477+'PSUI Customer Gen'!C477</f>
        <v>1167.81</v>
      </c>
      <c r="D477" s="85">
        <f>'E+ PSUI Customer Load'!D477+'PSUI Customer Gen'!D477</f>
        <v>1150.03</v>
      </c>
      <c r="E477" s="85">
        <f>'E+ PSUI Customer Load'!E477+'PSUI Customer Gen'!E477</f>
        <v>1141.9100000000001</v>
      </c>
      <c r="F477" s="85">
        <f>'E+ PSUI Customer Load'!F477+'PSUI Customer Gen'!F477</f>
        <v>1135.4000000000001</v>
      </c>
      <c r="G477" s="85">
        <f>'E+ PSUI Customer Load'!G477+'PSUI Customer Gen'!G477</f>
        <v>1135.05</v>
      </c>
      <c r="H477" s="85">
        <f>'E+ PSUI Customer Load'!H477+'PSUI Customer Gen'!H477</f>
        <v>1139.18</v>
      </c>
      <c r="I477" s="85">
        <f>'E+ PSUI Customer Load'!I477+'PSUI Customer Gen'!I477</f>
        <v>1199.3800000000001</v>
      </c>
      <c r="J477" s="85">
        <f>'E+ PSUI Customer Load'!J477+'PSUI Customer Gen'!J477</f>
        <v>1292.0999999999999</v>
      </c>
      <c r="K477" s="85">
        <f>'E+ PSUI Customer Load'!K477+'PSUI Customer Gen'!K477</f>
        <v>1307.22</v>
      </c>
      <c r="L477" s="85">
        <f>'E+ PSUI Customer Load'!L477+'PSUI Customer Gen'!L477</f>
        <v>1371.97</v>
      </c>
      <c r="M477" s="85">
        <f>'E+ PSUI Customer Load'!M477+'PSUI Customer Gen'!M477</f>
        <v>1408.09</v>
      </c>
      <c r="N477" s="85">
        <f>'E+ PSUI Customer Load'!N477+'PSUI Customer Gen'!N477</f>
        <v>1417.85</v>
      </c>
      <c r="O477" s="85">
        <f>'E+ PSUI Customer Load'!O477+'PSUI Customer Gen'!O477</f>
        <v>1396.99</v>
      </c>
      <c r="P477" s="85">
        <f>'E+ PSUI Customer Load'!P477+'PSUI Customer Gen'!P477</f>
        <v>1402.14</v>
      </c>
      <c r="Q477" s="85">
        <f>'E+ PSUI Customer Load'!Q477+'PSUI Customer Gen'!Q477</f>
        <v>1412.36</v>
      </c>
      <c r="R477" s="85">
        <f>'E+ PSUI Customer Load'!R477+'PSUI Customer Gen'!R477</f>
        <v>1392.86</v>
      </c>
      <c r="S477" s="85">
        <f>'E+ PSUI Customer Load'!S477+'PSUI Customer Gen'!S477</f>
        <v>1364.02</v>
      </c>
      <c r="T477" s="85">
        <f>'E+ PSUI Customer Load'!T477+'PSUI Customer Gen'!T477</f>
        <v>1324.65</v>
      </c>
      <c r="U477" s="85">
        <f>'E+ PSUI Customer Load'!U477+'PSUI Customer Gen'!U477</f>
        <v>1324.75</v>
      </c>
      <c r="V477" s="85">
        <f>'E+ PSUI Customer Load'!V477+'PSUI Customer Gen'!V477</f>
        <v>1321.5</v>
      </c>
      <c r="W477" s="85">
        <f>'E+ PSUI Customer Load'!W477+'PSUI Customer Gen'!W477</f>
        <v>1306.69</v>
      </c>
      <c r="X477" s="85">
        <f>'E+ PSUI Customer Load'!X477+'PSUI Customer Gen'!X477</f>
        <v>1300.5999999999999</v>
      </c>
      <c r="Y477" s="85">
        <f>'E+ PSUI Customer Load'!Y477+'PSUI Customer Gen'!Y477</f>
        <v>1285.2</v>
      </c>
      <c r="Z477" s="85">
        <f>'E+ PSUI Customer Load'!Z477+'PSUI Customer Gen'!Z477</f>
        <v>1268.58</v>
      </c>
      <c r="AA477" s="93">
        <f t="shared" si="91"/>
        <v>1417.85</v>
      </c>
      <c r="AB477" s="84">
        <f t="shared" si="92"/>
        <v>2022</v>
      </c>
      <c r="AC477" s="83">
        <f t="shared" si="93"/>
        <v>2</v>
      </c>
      <c r="AD477" s="83" t="str">
        <f t="shared" si="94"/>
        <v/>
      </c>
      <c r="AE477" s="83" t="str">
        <f t="shared" si="95"/>
        <v/>
      </c>
      <c r="AF477" s="81">
        <f t="shared" si="96"/>
        <v>1417.85</v>
      </c>
      <c r="AG477" s="82" t="str">
        <f t="shared" si="97"/>
        <v>12:00</v>
      </c>
      <c r="AH477" s="81">
        <f t="shared" si="98"/>
        <v>32384.18</v>
      </c>
      <c r="AI477" s="80" t="str">
        <f t="shared" si="99"/>
        <v/>
      </c>
      <c r="AJ477" s="80" t="str">
        <f t="shared" si="100"/>
        <v/>
      </c>
      <c r="AK477" s="80" t="str">
        <f t="shared" si="101"/>
        <v/>
      </c>
      <c r="AL477" s="79" t="str">
        <f t="shared" si="102"/>
        <v/>
      </c>
      <c r="AM477" s="78" t="str">
        <f t="shared" si="103"/>
        <v/>
      </c>
    </row>
    <row r="478" spans="2:39" ht="13.5" thickBot="1">
      <c r="B478" s="86">
        <v>44610</v>
      </c>
      <c r="C478" s="85">
        <f>'E+ PSUI Customer Load'!C478+'PSUI Customer Gen'!C478</f>
        <v>1249.29</v>
      </c>
      <c r="D478" s="85">
        <f>'E+ PSUI Customer Load'!D478+'PSUI Customer Gen'!D478</f>
        <v>1264.24</v>
      </c>
      <c r="E478" s="85">
        <f>'E+ PSUI Customer Load'!E478+'PSUI Customer Gen'!E478</f>
        <v>1263.3599999999999</v>
      </c>
      <c r="F478" s="85">
        <f>'E+ PSUI Customer Load'!F478+'PSUI Customer Gen'!F478</f>
        <v>1262.03</v>
      </c>
      <c r="G478" s="85">
        <f>'E+ PSUI Customer Load'!G478+'PSUI Customer Gen'!G478</f>
        <v>1265.5999999999999</v>
      </c>
      <c r="H478" s="85">
        <f>'E+ PSUI Customer Load'!H478+'PSUI Customer Gen'!H478</f>
        <v>1294.3699999999999</v>
      </c>
      <c r="I478" s="85">
        <f>'E+ PSUI Customer Load'!I478+'PSUI Customer Gen'!I478</f>
        <v>1337.07</v>
      </c>
      <c r="J478" s="85">
        <f>'E+ PSUI Customer Load'!J478+'PSUI Customer Gen'!J478</f>
        <v>1408.65</v>
      </c>
      <c r="K478" s="85">
        <f>'E+ PSUI Customer Load'!K478+'PSUI Customer Gen'!K478</f>
        <v>1444.69</v>
      </c>
      <c r="L478" s="85">
        <f>'E+ PSUI Customer Load'!L478+'PSUI Customer Gen'!L478</f>
        <v>1428.88</v>
      </c>
      <c r="M478" s="85">
        <f>'E+ PSUI Customer Load'!M478+'PSUI Customer Gen'!M478</f>
        <v>1436.93</v>
      </c>
      <c r="N478" s="85">
        <f>'E+ PSUI Customer Load'!N478+'PSUI Customer Gen'!N478</f>
        <v>1438.4</v>
      </c>
      <c r="O478" s="85">
        <f>'E+ PSUI Customer Load'!O478+'PSUI Customer Gen'!O478</f>
        <v>1401.16</v>
      </c>
      <c r="P478" s="85">
        <f>'E+ PSUI Customer Load'!P478+'PSUI Customer Gen'!P478</f>
        <v>1389.15</v>
      </c>
      <c r="Q478" s="85">
        <f>'E+ PSUI Customer Load'!Q478+'PSUI Customer Gen'!Q478</f>
        <v>1379.81</v>
      </c>
      <c r="R478" s="85">
        <f>'E+ PSUI Customer Load'!R478+'PSUI Customer Gen'!R478</f>
        <v>1375.78</v>
      </c>
      <c r="S478" s="85">
        <f>'E+ PSUI Customer Load'!S478+'PSUI Customer Gen'!S478</f>
        <v>1367.91</v>
      </c>
      <c r="T478" s="85">
        <f>'E+ PSUI Customer Load'!T478+'PSUI Customer Gen'!T478</f>
        <v>1330.84</v>
      </c>
      <c r="U478" s="85">
        <f>'E+ PSUI Customer Load'!U478+'PSUI Customer Gen'!U478</f>
        <v>1357.9</v>
      </c>
      <c r="V478" s="85">
        <f>'E+ PSUI Customer Load'!V478+'PSUI Customer Gen'!V478</f>
        <v>1366.75</v>
      </c>
      <c r="W478" s="85">
        <f>'E+ PSUI Customer Load'!W478+'PSUI Customer Gen'!W478</f>
        <v>1341.97</v>
      </c>
      <c r="X478" s="85">
        <f>'E+ PSUI Customer Load'!X478+'PSUI Customer Gen'!X478</f>
        <v>1349.5</v>
      </c>
      <c r="Y478" s="85">
        <f>'E+ PSUI Customer Load'!Y478+'PSUI Customer Gen'!Y478</f>
        <v>1296.92</v>
      </c>
      <c r="Z478" s="85">
        <f>'E+ PSUI Customer Load'!Z478+'PSUI Customer Gen'!Z478</f>
        <v>1295.6300000000001</v>
      </c>
      <c r="AA478" s="93">
        <f t="shared" si="91"/>
        <v>1444.69</v>
      </c>
      <c r="AB478" s="84">
        <f t="shared" si="92"/>
        <v>2022</v>
      </c>
      <c r="AC478" s="83">
        <f t="shared" si="93"/>
        <v>2</v>
      </c>
      <c r="AD478" s="83" t="str">
        <f t="shared" si="94"/>
        <v/>
      </c>
      <c r="AE478" s="83" t="str">
        <f t="shared" si="95"/>
        <v/>
      </c>
      <c r="AF478" s="81">
        <f t="shared" si="96"/>
        <v>1444.69</v>
      </c>
      <c r="AG478" s="82" t="str">
        <f t="shared" si="97"/>
        <v>9:00</v>
      </c>
      <c r="AH478" s="81">
        <f t="shared" si="98"/>
        <v>33791.520000000004</v>
      </c>
      <c r="AI478" s="80" t="str">
        <f t="shared" si="99"/>
        <v/>
      </c>
      <c r="AJ478" s="80" t="str">
        <f t="shared" si="100"/>
        <v/>
      </c>
      <c r="AK478" s="80" t="str">
        <f t="shared" si="101"/>
        <v/>
      </c>
      <c r="AL478" s="79" t="str">
        <f t="shared" si="102"/>
        <v/>
      </c>
      <c r="AM478" s="78" t="str">
        <f t="shared" si="103"/>
        <v/>
      </c>
    </row>
    <row r="479" spans="2:39" ht="13.5" thickBot="1">
      <c r="B479" s="86">
        <v>44611</v>
      </c>
      <c r="C479" s="85">
        <f>'E+ PSUI Customer Load'!C479+'PSUI Customer Gen'!C479</f>
        <v>1282.82</v>
      </c>
      <c r="D479" s="85">
        <f>'E+ PSUI Customer Load'!D479+'PSUI Customer Gen'!D479</f>
        <v>1267.8800000000001</v>
      </c>
      <c r="E479" s="85">
        <f>'E+ PSUI Customer Load'!E479+'PSUI Customer Gen'!E479</f>
        <v>1265.98</v>
      </c>
      <c r="F479" s="85">
        <f>'E+ PSUI Customer Load'!F479+'PSUI Customer Gen'!F479</f>
        <v>1257.17</v>
      </c>
      <c r="G479" s="85">
        <f>'E+ PSUI Customer Load'!G479+'PSUI Customer Gen'!G479</f>
        <v>1250.3800000000001</v>
      </c>
      <c r="H479" s="85">
        <f>'E+ PSUI Customer Load'!H479+'PSUI Customer Gen'!H479</f>
        <v>1266.69</v>
      </c>
      <c r="I479" s="85">
        <f>'E+ PSUI Customer Load'!I479+'PSUI Customer Gen'!I479</f>
        <v>1296.47</v>
      </c>
      <c r="J479" s="85">
        <f>'E+ PSUI Customer Load'!J479+'PSUI Customer Gen'!J479</f>
        <v>1347.78</v>
      </c>
      <c r="K479" s="85">
        <f>'E+ PSUI Customer Load'!K479+'PSUI Customer Gen'!K479</f>
        <v>1372.63</v>
      </c>
      <c r="L479" s="85">
        <f>'E+ PSUI Customer Load'!L479+'PSUI Customer Gen'!L479</f>
        <v>1336.37</v>
      </c>
      <c r="M479" s="85">
        <f>'E+ PSUI Customer Load'!M479+'PSUI Customer Gen'!M479</f>
        <v>1336.48</v>
      </c>
      <c r="N479" s="85">
        <f>'E+ PSUI Customer Load'!N479+'PSUI Customer Gen'!N479</f>
        <v>1349.53</v>
      </c>
      <c r="O479" s="85">
        <f>'E+ PSUI Customer Load'!O479+'PSUI Customer Gen'!O479</f>
        <v>1324.23</v>
      </c>
      <c r="P479" s="85">
        <f>'E+ PSUI Customer Load'!P479+'PSUI Customer Gen'!P479</f>
        <v>1290.8</v>
      </c>
      <c r="Q479" s="85">
        <f>'E+ PSUI Customer Load'!Q479+'PSUI Customer Gen'!Q479</f>
        <v>1291.68</v>
      </c>
      <c r="R479" s="85">
        <f>'E+ PSUI Customer Load'!R479+'PSUI Customer Gen'!R479</f>
        <v>1301.27</v>
      </c>
      <c r="S479" s="85">
        <f>'E+ PSUI Customer Load'!S479+'PSUI Customer Gen'!S479</f>
        <v>1296.93</v>
      </c>
      <c r="T479" s="85">
        <f>'E+ PSUI Customer Load'!T479+'PSUI Customer Gen'!T479</f>
        <v>1281.9100000000001</v>
      </c>
      <c r="U479" s="85">
        <f>'E+ PSUI Customer Load'!U479+'PSUI Customer Gen'!U479</f>
        <v>1318.21</v>
      </c>
      <c r="V479" s="85">
        <f>'E+ PSUI Customer Load'!V479+'PSUI Customer Gen'!V479</f>
        <v>1332.87</v>
      </c>
      <c r="W479" s="85">
        <f>'E+ PSUI Customer Load'!W479+'PSUI Customer Gen'!W479</f>
        <v>1311.1</v>
      </c>
      <c r="X479" s="85">
        <f>'E+ PSUI Customer Load'!X479+'PSUI Customer Gen'!X479</f>
        <v>1312.5</v>
      </c>
      <c r="Y479" s="85">
        <f>'E+ PSUI Customer Load'!Y479+'PSUI Customer Gen'!Y479</f>
        <v>1305.08</v>
      </c>
      <c r="Z479" s="85">
        <f>'E+ PSUI Customer Load'!Z479+'PSUI Customer Gen'!Z479</f>
        <v>1302.07</v>
      </c>
      <c r="AA479" s="93">
        <f t="shared" si="91"/>
        <v>1372.63</v>
      </c>
      <c r="AB479" s="84">
        <f t="shared" si="92"/>
        <v>2022</v>
      </c>
      <c r="AC479" s="83">
        <f t="shared" si="93"/>
        <v>2</v>
      </c>
      <c r="AD479" s="83" t="str">
        <f t="shared" si="94"/>
        <v/>
      </c>
      <c r="AE479" s="83" t="str">
        <f t="shared" si="95"/>
        <v/>
      </c>
      <c r="AF479" s="81">
        <f t="shared" si="96"/>
        <v>1372.63</v>
      </c>
      <c r="AG479" s="82" t="str">
        <f t="shared" si="97"/>
        <v>9:00</v>
      </c>
      <c r="AH479" s="81">
        <f t="shared" si="98"/>
        <v>32671.459999999995</v>
      </c>
      <c r="AI479" s="80" t="str">
        <f t="shared" si="99"/>
        <v/>
      </c>
      <c r="AJ479" s="80" t="str">
        <f t="shared" si="100"/>
        <v/>
      </c>
      <c r="AK479" s="80" t="str">
        <f t="shared" si="101"/>
        <v/>
      </c>
      <c r="AL479" s="79" t="str">
        <f t="shared" si="102"/>
        <v/>
      </c>
      <c r="AM479" s="78" t="str">
        <f t="shared" si="103"/>
        <v/>
      </c>
    </row>
    <row r="480" spans="2:39" ht="13.5" thickBot="1">
      <c r="B480" s="86">
        <v>44612</v>
      </c>
      <c r="C480" s="85">
        <f>'E+ PSUI Customer Load'!C480+'PSUI Customer Gen'!C480</f>
        <v>1291.57</v>
      </c>
      <c r="D480" s="85">
        <f>'E+ PSUI Customer Load'!D480+'PSUI Customer Gen'!D480</f>
        <v>1274.32</v>
      </c>
      <c r="E480" s="85">
        <f>'E+ PSUI Customer Load'!E480+'PSUI Customer Gen'!E480</f>
        <v>1275.1600000000001</v>
      </c>
      <c r="F480" s="85">
        <f>'E+ PSUI Customer Load'!F480+'PSUI Customer Gen'!F480</f>
        <v>1280.1300000000001</v>
      </c>
      <c r="G480" s="85">
        <f>'E+ PSUI Customer Load'!G480+'PSUI Customer Gen'!G480</f>
        <v>1263.4000000000001</v>
      </c>
      <c r="H480" s="85">
        <f>'E+ PSUI Customer Load'!H480+'PSUI Customer Gen'!H480</f>
        <v>1269.69</v>
      </c>
      <c r="I480" s="85">
        <f>'E+ PSUI Customer Load'!I480+'PSUI Customer Gen'!I480</f>
        <v>1303.26</v>
      </c>
      <c r="J480" s="85">
        <f>'E+ PSUI Customer Load'!J480+'PSUI Customer Gen'!J480</f>
        <v>1344.6</v>
      </c>
      <c r="K480" s="85">
        <f>'E+ PSUI Customer Load'!K480+'PSUI Customer Gen'!K480</f>
        <v>1346.73</v>
      </c>
      <c r="L480" s="85">
        <f>'E+ PSUI Customer Load'!L480+'PSUI Customer Gen'!L480</f>
        <v>1317.78</v>
      </c>
      <c r="M480" s="85">
        <f>'E+ PSUI Customer Load'!M480+'PSUI Customer Gen'!M480</f>
        <v>1328.92</v>
      </c>
      <c r="N480" s="85">
        <f>'E+ PSUI Customer Load'!N480+'PSUI Customer Gen'!N480</f>
        <v>1305.82</v>
      </c>
      <c r="O480" s="85">
        <f>'E+ PSUI Customer Load'!O480+'PSUI Customer Gen'!O480</f>
        <v>1260.56</v>
      </c>
      <c r="P480" s="85">
        <f>'E+ PSUI Customer Load'!P480+'PSUI Customer Gen'!P480</f>
        <v>1259.83</v>
      </c>
      <c r="Q480" s="85">
        <f>'E+ PSUI Customer Load'!Q480+'PSUI Customer Gen'!Q480</f>
        <v>1230.5</v>
      </c>
      <c r="R480" s="85">
        <f>'E+ PSUI Customer Load'!R480+'PSUI Customer Gen'!R480</f>
        <v>1215.8</v>
      </c>
      <c r="S480" s="85">
        <f>'E+ PSUI Customer Load'!S480+'PSUI Customer Gen'!S480</f>
        <v>1221.6099999999999</v>
      </c>
      <c r="T480" s="85">
        <f>'E+ PSUI Customer Load'!T480+'PSUI Customer Gen'!T480</f>
        <v>1195.8800000000001</v>
      </c>
      <c r="U480" s="85">
        <f>'E+ PSUI Customer Load'!U480+'PSUI Customer Gen'!U480</f>
        <v>1238.44</v>
      </c>
      <c r="V480" s="85">
        <f>'E+ PSUI Customer Load'!V480+'PSUI Customer Gen'!V480</f>
        <v>1224.97</v>
      </c>
      <c r="W480" s="85">
        <f>'E+ PSUI Customer Load'!W480+'PSUI Customer Gen'!W480</f>
        <v>1215.58</v>
      </c>
      <c r="X480" s="85">
        <f>'E+ PSUI Customer Load'!X480+'PSUI Customer Gen'!X480</f>
        <v>1207.92</v>
      </c>
      <c r="Y480" s="85">
        <f>'E+ PSUI Customer Load'!Y480+'PSUI Customer Gen'!Y480</f>
        <v>1193.08</v>
      </c>
      <c r="Z480" s="85">
        <f>'E+ PSUI Customer Load'!Z480+'PSUI Customer Gen'!Z480</f>
        <v>1184.68</v>
      </c>
      <c r="AA480" s="93">
        <f t="shared" si="91"/>
        <v>1346.73</v>
      </c>
      <c r="AB480" s="84">
        <f t="shared" si="92"/>
        <v>2022</v>
      </c>
      <c r="AC480" s="83">
        <f t="shared" si="93"/>
        <v>2</v>
      </c>
      <c r="AD480" s="83" t="str">
        <f t="shared" si="94"/>
        <v/>
      </c>
      <c r="AE480" s="83" t="str">
        <f t="shared" si="95"/>
        <v/>
      </c>
      <c r="AF480" s="81">
        <f t="shared" si="96"/>
        <v>1346.73</v>
      </c>
      <c r="AG480" s="82" t="str">
        <f t="shared" si="97"/>
        <v>9:00</v>
      </c>
      <c r="AH480" s="81">
        <f t="shared" si="98"/>
        <v>31596.960000000003</v>
      </c>
      <c r="AI480" s="80" t="str">
        <f t="shared" si="99"/>
        <v/>
      </c>
      <c r="AJ480" s="80" t="str">
        <f t="shared" si="100"/>
        <v/>
      </c>
      <c r="AK480" s="80" t="str">
        <f t="shared" si="101"/>
        <v/>
      </c>
      <c r="AL480" s="79" t="str">
        <f t="shared" si="102"/>
        <v/>
      </c>
      <c r="AM480" s="78" t="str">
        <f t="shared" si="103"/>
        <v/>
      </c>
    </row>
    <row r="481" spans="2:39" ht="13.5" thickBot="1">
      <c r="B481" s="86">
        <v>44613</v>
      </c>
      <c r="C481" s="85">
        <f>'E+ PSUI Customer Load'!C481+'PSUI Customer Gen'!C481</f>
        <v>1170.8900000000001</v>
      </c>
      <c r="D481" s="85">
        <f>'E+ PSUI Customer Load'!D481+'PSUI Customer Gen'!D481</f>
        <v>1175.44</v>
      </c>
      <c r="E481" s="85">
        <f>'E+ PSUI Customer Load'!E481+'PSUI Customer Gen'!E481</f>
        <v>1161.69</v>
      </c>
      <c r="F481" s="85">
        <f>'E+ PSUI Customer Load'!F481+'PSUI Customer Gen'!F481</f>
        <v>1174.8499999999999</v>
      </c>
      <c r="G481" s="85">
        <f>'E+ PSUI Customer Load'!G481+'PSUI Customer Gen'!G481</f>
        <v>1174.46</v>
      </c>
      <c r="H481" s="85">
        <f>'E+ PSUI Customer Load'!H481+'PSUI Customer Gen'!H481</f>
        <v>1195.1099999999999</v>
      </c>
      <c r="I481" s="85">
        <f>'E+ PSUI Customer Load'!I481+'PSUI Customer Gen'!I481</f>
        <v>1215.0999999999999</v>
      </c>
      <c r="J481" s="85">
        <f>'E+ PSUI Customer Load'!J481+'PSUI Customer Gen'!J481</f>
        <v>1250.69</v>
      </c>
      <c r="K481" s="85">
        <f>'E+ PSUI Customer Load'!K481+'PSUI Customer Gen'!K481</f>
        <v>1237.01</v>
      </c>
      <c r="L481" s="85">
        <f>'E+ PSUI Customer Load'!L481+'PSUI Customer Gen'!L481</f>
        <v>1227.07</v>
      </c>
      <c r="M481" s="85">
        <f>'E+ PSUI Customer Load'!M481+'PSUI Customer Gen'!M481</f>
        <v>1233.58</v>
      </c>
      <c r="N481" s="85">
        <f>'E+ PSUI Customer Load'!N481+'PSUI Customer Gen'!N481</f>
        <v>1225.67</v>
      </c>
      <c r="O481" s="85">
        <f>'E+ PSUI Customer Load'!O481+'PSUI Customer Gen'!O481</f>
        <v>1192.94</v>
      </c>
      <c r="P481" s="85">
        <f>'E+ PSUI Customer Load'!P481+'PSUI Customer Gen'!P481</f>
        <v>1191.1199999999999</v>
      </c>
      <c r="Q481" s="85">
        <f>'E+ PSUI Customer Load'!Q481+'PSUI Customer Gen'!Q481</f>
        <v>1188.6400000000001</v>
      </c>
      <c r="R481" s="85">
        <f>'E+ PSUI Customer Load'!R481+'PSUI Customer Gen'!R481</f>
        <v>1201.97</v>
      </c>
      <c r="S481" s="85">
        <f>'E+ PSUI Customer Load'!S481+'PSUI Customer Gen'!S481</f>
        <v>1198.58</v>
      </c>
      <c r="T481" s="85">
        <f>'E+ PSUI Customer Load'!T481+'PSUI Customer Gen'!T481</f>
        <v>1174.04</v>
      </c>
      <c r="U481" s="85">
        <f>'E+ PSUI Customer Load'!U481+'PSUI Customer Gen'!U481</f>
        <v>1207.4000000000001</v>
      </c>
      <c r="V481" s="85">
        <f>'E+ PSUI Customer Load'!V481+'PSUI Customer Gen'!V481</f>
        <v>1213.7</v>
      </c>
      <c r="W481" s="85">
        <f>'E+ PSUI Customer Load'!W481+'PSUI Customer Gen'!W481</f>
        <v>1208.76</v>
      </c>
      <c r="X481" s="85">
        <f>'E+ PSUI Customer Load'!X481+'PSUI Customer Gen'!X481</f>
        <v>1205.75</v>
      </c>
      <c r="Y481" s="85">
        <f>'E+ PSUI Customer Load'!Y481+'PSUI Customer Gen'!Y481</f>
        <v>1209.67</v>
      </c>
      <c r="Z481" s="85">
        <f>'E+ PSUI Customer Load'!Z481+'PSUI Customer Gen'!Z481</f>
        <v>1201.6600000000001</v>
      </c>
      <c r="AA481" s="93">
        <f t="shared" si="91"/>
        <v>1250.69</v>
      </c>
      <c r="AB481" s="84">
        <f t="shared" si="92"/>
        <v>2022</v>
      </c>
      <c r="AC481" s="83">
        <f t="shared" si="93"/>
        <v>2</v>
      </c>
      <c r="AD481" s="83" t="str">
        <f t="shared" si="94"/>
        <v/>
      </c>
      <c r="AE481" s="83" t="str">
        <f t="shared" si="95"/>
        <v/>
      </c>
      <c r="AF481" s="81">
        <f t="shared" si="96"/>
        <v>1250.69</v>
      </c>
      <c r="AG481" s="82" t="str">
        <f t="shared" si="97"/>
        <v>8:00</v>
      </c>
      <c r="AH481" s="81">
        <f t="shared" si="98"/>
        <v>30086.479999999996</v>
      </c>
      <c r="AI481" s="80" t="str">
        <f t="shared" si="99"/>
        <v/>
      </c>
      <c r="AJ481" s="80" t="str">
        <f t="shared" si="100"/>
        <v/>
      </c>
      <c r="AK481" s="80" t="str">
        <f t="shared" si="101"/>
        <v/>
      </c>
      <c r="AL481" s="79" t="str">
        <f t="shared" si="102"/>
        <v/>
      </c>
      <c r="AM481" s="78" t="str">
        <f t="shared" si="103"/>
        <v/>
      </c>
    </row>
    <row r="482" spans="2:39" ht="13.5" thickBot="1">
      <c r="B482" s="86">
        <v>44614</v>
      </c>
      <c r="C482" s="85">
        <f>'E+ PSUI Customer Load'!C482+'PSUI Customer Gen'!C482</f>
        <v>1198.54</v>
      </c>
      <c r="D482" s="85">
        <f>'E+ PSUI Customer Load'!D482+'PSUI Customer Gen'!D482</f>
        <v>1191.58</v>
      </c>
      <c r="E482" s="85">
        <f>'E+ PSUI Customer Load'!E482+'PSUI Customer Gen'!E482</f>
        <v>1194.55</v>
      </c>
      <c r="F482" s="85">
        <f>'E+ PSUI Customer Load'!F482+'PSUI Customer Gen'!F482</f>
        <v>1191.02</v>
      </c>
      <c r="G482" s="85">
        <f>'E+ PSUI Customer Load'!G482+'PSUI Customer Gen'!G482</f>
        <v>1198.8599999999999</v>
      </c>
      <c r="H482" s="85">
        <f>'E+ PSUI Customer Load'!H482+'PSUI Customer Gen'!H482</f>
        <v>1197.28</v>
      </c>
      <c r="I482" s="85">
        <f>'E+ PSUI Customer Load'!I482+'PSUI Customer Gen'!I482</f>
        <v>1257.06</v>
      </c>
      <c r="J482" s="85">
        <f>'E+ PSUI Customer Load'!J482+'PSUI Customer Gen'!J482</f>
        <v>1338.82</v>
      </c>
      <c r="K482" s="85">
        <f>'E+ PSUI Customer Load'!K482+'PSUI Customer Gen'!K482</f>
        <v>1360.35</v>
      </c>
      <c r="L482" s="85">
        <f>'E+ PSUI Customer Load'!L482+'PSUI Customer Gen'!L482</f>
        <v>1378.61</v>
      </c>
      <c r="M482" s="85">
        <f>'E+ PSUI Customer Load'!M482+'PSUI Customer Gen'!M482</f>
        <v>1341.59</v>
      </c>
      <c r="N482" s="85">
        <f>'E+ PSUI Customer Load'!N482+'PSUI Customer Gen'!N482</f>
        <v>1390.24</v>
      </c>
      <c r="O482" s="85">
        <f>'E+ PSUI Customer Load'!O482+'PSUI Customer Gen'!O482</f>
        <v>1371.55</v>
      </c>
      <c r="P482" s="85">
        <f>'E+ PSUI Customer Load'!P482+'PSUI Customer Gen'!P482</f>
        <v>1372.67</v>
      </c>
      <c r="Q482" s="85">
        <f>'E+ PSUI Customer Load'!Q482+'PSUI Customer Gen'!Q482</f>
        <v>1375.33</v>
      </c>
      <c r="R482" s="85">
        <f>'E+ PSUI Customer Load'!R482+'PSUI Customer Gen'!R482</f>
        <v>1373.86</v>
      </c>
      <c r="S482" s="85">
        <f>'E+ PSUI Customer Load'!S482+'PSUI Customer Gen'!S482</f>
        <v>1342.5</v>
      </c>
      <c r="T482" s="85">
        <f>'E+ PSUI Customer Load'!T482+'PSUI Customer Gen'!T482</f>
        <v>1285.58</v>
      </c>
      <c r="U482" s="85">
        <f>'E+ PSUI Customer Load'!U482+'PSUI Customer Gen'!U482</f>
        <v>1286.8499999999999</v>
      </c>
      <c r="V482" s="85">
        <f>'E+ PSUI Customer Load'!V482+'PSUI Customer Gen'!V482</f>
        <v>1278.45</v>
      </c>
      <c r="W482" s="85">
        <f>'E+ PSUI Customer Load'!W482+'PSUI Customer Gen'!W482</f>
        <v>1241.3499999999999</v>
      </c>
      <c r="X482" s="85">
        <f>'E+ PSUI Customer Load'!X482+'PSUI Customer Gen'!X482</f>
        <v>1221.8499999999999</v>
      </c>
      <c r="Y482" s="85">
        <f>'E+ PSUI Customer Load'!Y482+'PSUI Customer Gen'!Y482</f>
        <v>1202.1099999999999</v>
      </c>
      <c r="Z482" s="85">
        <f>'E+ PSUI Customer Load'!Z482+'PSUI Customer Gen'!Z482</f>
        <v>1180.48</v>
      </c>
      <c r="AA482" s="93">
        <f t="shared" si="91"/>
        <v>1390.24</v>
      </c>
      <c r="AB482" s="84">
        <f t="shared" si="92"/>
        <v>2022</v>
      </c>
      <c r="AC482" s="83">
        <f t="shared" si="93"/>
        <v>2</v>
      </c>
      <c r="AD482" s="83" t="str">
        <f t="shared" si="94"/>
        <v/>
      </c>
      <c r="AE482" s="83" t="str">
        <f t="shared" si="95"/>
        <v/>
      </c>
      <c r="AF482" s="81">
        <f t="shared" si="96"/>
        <v>1390.24</v>
      </c>
      <c r="AG482" s="82" t="str">
        <f t="shared" si="97"/>
        <v>12:00</v>
      </c>
      <c r="AH482" s="81">
        <f t="shared" si="98"/>
        <v>32161.320000000003</v>
      </c>
      <c r="AI482" s="80" t="str">
        <f t="shared" si="99"/>
        <v/>
      </c>
      <c r="AJ482" s="80" t="str">
        <f t="shared" si="100"/>
        <v/>
      </c>
      <c r="AK482" s="80" t="str">
        <f t="shared" si="101"/>
        <v/>
      </c>
      <c r="AL482" s="79" t="str">
        <f t="shared" si="102"/>
        <v/>
      </c>
      <c r="AM482" s="78" t="str">
        <f t="shared" si="103"/>
        <v/>
      </c>
    </row>
    <row r="483" spans="2:39" ht="13.5" thickBot="1">
      <c r="B483" s="86">
        <v>44615</v>
      </c>
      <c r="C483" s="85">
        <f>'E+ PSUI Customer Load'!C483+'PSUI Customer Gen'!C483</f>
        <v>1163.51</v>
      </c>
      <c r="D483" s="85">
        <f>'E+ PSUI Customer Load'!D483+'PSUI Customer Gen'!D483</f>
        <v>1180.55</v>
      </c>
      <c r="E483" s="85">
        <f>'E+ PSUI Customer Load'!E483+'PSUI Customer Gen'!E483</f>
        <v>1210.6500000000001</v>
      </c>
      <c r="F483" s="85">
        <f>'E+ PSUI Customer Load'!F483+'PSUI Customer Gen'!F483</f>
        <v>1209.32</v>
      </c>
      <c r="G483" s="85">
        <f>'E+ PSUI Customer Load'!G483+'PSUI Customer Gen'!G483</f>
        <v>1213.69</v>
      </c>
      <c r="H483" s="85">
        <f>'E+ PSUI Customer Load'!H483+'PSUI Customer Gen'!H483</f>
        <v>1239.5999999999999</v>
      </c>
      <c r="I483" s="85">
        <f>'E+ PSUI Customer Load'!I483+'PSUI Customer Gen'!I483</f>
        <v>1287.27</v>
      </c>
      <c r="J483" s="85">
        <f>'E+ PSUI Customer Load'!J483+'PSUI Customer Gen'!J483</f>
        <v>1388.56</v>
      </c>
      <c r="K483" s="85">
        <f>'E+ PSUI Customer Load'!K483+'PSUI Customer Gen'!K483</f>
        <v>1509.5729999999999</v>
      </c>
      <c r="L483" s="85">
        <f>'E+ PSUI Customer Load'!L483+'PSUI Customer Gen'!L483</f>
        <v>1491.52</v>
      </c>
      <c r="M483" s="85">
        <f>'E+ PSUI Customer Load'!M483+'PSUI Customer Gen'!M483</f>
        <v>1496.1699999999998</v>
      </c>
      <c r="N483" s="85">
        <f>'E+ PSUI Customer Load'!N483+'PSUI Customer Gen'!N483</f>
        <v>1503.809</v>
      </c>
      <c r="O483" s="85">
        <f>'E+ PSUI Customer Load'!O483+'PSUI Customer Gen'!O483</f>
        <v>1450.2049999999999</v>
      </c>
      <c r="P483" s="85">
        <f>'E+ PSUI Customer Load'!P483+'PSUI Customer Gen'!P483</f>
        <v>1466.652</v>
      </c>
      <c r="Q483" s="85">
        <f>'E+ PSUI Customer Load'!Q483+'PSUI Customer Gen'!Q483</f>
        <v>1468.692</v>
      </c>
      <c r="R483" s="85">
        <f>'E+ PSUI Customer Load'!R483+'PSUI Customer Gen'!R483</f>
        <v>1471.44</v>
      </c>
      <c r="S483" s="85">
        <f>'E+ PSUI Customer Load'!S483+'PSUI Customer Gen'!S483</f>
        <v>1439.124</v>
      </c>
      <c r="T483" s="85">
        <f>'E+ PSUI Customer Load'!T483+'PSUI Customer Gen'!T483</f>
        <v>1404.6310000000001</v>
      </c>
      <c r="U483" s="85">
        <f>'E+ PSUI Customer Load'!U483+'PSUI Customer Gen'!U483</f>
        <v>1413.095</v>
      </c>
      <c r="V483" s="85">
        <f>'E+ PSUI Customer Load'!V483+'PSUI Customer Gen'!V483</f>
        <v>1419.395</v>
      </c>
      <c r="W483" s="85">
        <f>'E+ PSUI Customer Load'!W483+'PSUI Customer Gen'!W483</f>
        <v>1413.9740000000002</v>
      </c>
      <c r="X483" s="85">
        <f>'E+ PSUI Customer Load'!X483+'PSUI Customer Gen'!X483</f>
        <v>1398.8600000000001</v>
      </c>
      <c r="Y483" s="85">
        <f>'E+ PSUI Customer Load'!Y483+'PSUI Customer Gen'!Y483</f>
        <v>1392.2360000000001</v>
      </c>
      <c r="Z483" s="85">
        <f>'E+ PSUI Customer Load'!Z483+'PSUI Customer Gen'!Z483</f>
        <v>1356.241</v>
      </c>
      <c r="AA483" s="93">
        <f t="shared" si="91"/>
        <v>1509.5729999999999</v>
      </c>
      <c r="AB483" s="84">
        <f t="shared" si="92"/>
        <v>2022</v>
      </c>
      <c r="AC483" s="83">
        <f t="shared" si="93"/>
        <v>2</v>
      </c>
      <c r="AD483" s="83" t="str">
        <f t="shared" si="94"/>
        <v/>
      </c>
      <c r="AE483" s="83" t="str">
        <f t="shared" si="95"/>
        <v/>
      </c>
      <c r="AF483" s="81">
        <f t="shared" si="96"/>
        <v>1509.5729999999999</v>
      </c>
      <c r="AG483" s="82" t="str">
        <f t="shared" si="97"/>
        <v>9:00</v>
      </c>
      <c r="AH483" s="81">
        <f t="shared" si="98"/>
        <v>34498.339999999997</v>
      </c>
      <c r="AI483" s="80" t="str">
        <f t="shared" si="99"/>
        <v/>
      </c>
      <c r="AJ483" s="80" t="str">
        <f t="shared" si="100"/>
        <v/>
      </c>
      <c r="AK483" s="80" t="str">
        <f t="shared" si="101"/>
        <v/>
      </c>
      <c r="AL483" s="79" t="str">
        <f t="shared" si="102"/>
        <v/>
      </c>
      <c r="AM483" s="78" t="str">
        <f t="shared" si="103"/>
        <v/>
      </c>
    </row>
    <row r="484" spans="2:39" ht="13.5" thickBot="1">
      <c r="B484" s="86">
        <v>44616</v>
      </c>
      <c r="C484" s="85">
        <f>'E+ PSUI Customer Load'!C484+'PSUI Customer Gen'!C484</f>
        <v>1343.6019999999999</v>
      </c>
      <c r="D484" s="85">
        <f>'E+ PSUI Customer Load'!D484+'PSUI Customer Gen'!D484</f>
        <v>1342.692</v>
      </c>
      <c r="E484" s="85">
        <f>'E+ PSUI Customer Load'!E484+'PSUI Customer Gen'!E484</f>
        <v>1353.367</v>
      </c>
      <c r="F484" s="85">
        <f>'E+ PSUI Customer Load'!F484+'PSUI Customer Gen'!F484</f>
        <v>1363.9579999999999</v>
      </c>
      <c r="G484" s="85">
        <f>'E+ PSUI Customer Load'!G484+'PSUI Customer Gen'!G484</f>
        <v>1364.8869999999999</v>
      </c>
      <c r="H484" s="85">
        <f>'E+ PSUI Customer Load'!H484+'PSUI Customer Gen'!H484</f>
        <v>1369.4380000000001</v>
      </c>
      <c r="I484" s="85">
        <f>'E+ PSUI Customer Load'!I484+'PSUI Customer Gen'!I484</f>
        <v>1426.1969999999999</v>
      </c>
      <c r="J484" s="85">
        <f>'E+ PSUI Customer Load'!J484+'PSUI Customer Gen'!J484</f>
        <v>1510.2640000000001</v>
      </c>
      <c r="K484" s="85">
        <f>'E+ PSUI Customer Load'!K484+'PSUI Customer Gen'!K484</f>
        <v>1514.932</v>
      </c>
      <c r="L484" s="85">
        <f>'E+ PSUI Customer Load'!L484+'PSUI Customer Gen'!L484</f>
        <v>1498.098</v>
      </c>
      <c r="M484" s="85">
        <f>'E+ PSUI Customer Load'!M484+'PSUI Customer Gen'!M484</f>
        <v>1512.8190000000002</v>
      </c>
      <c r="N484" s="85">
        <f>'E+ PSUI Customer Load'!N484+'PSUI Customer Gen'!N484</f>
        <v>1530.9279999999999</v>
      </c>
      <c r="O484" s="85">
        <f>'E+ PSUI Customer Load'!O484+'PSUI Customer Gen'!O484</f>
        <v>1485.259</v>
      </c>
      <c r="P484" s="85">
        <f>'E+ PSUI Customer Load'!P484+'PSUI Customer Gen'!P484</f>
        <v>1468.3129999999999</v>
      </c>
      <c r="Q484" s="85">
        <f>'E+ PSUI Customer Load'!Q484+'PSUI Customer Gen'!Q484</f>
        <v>1462.6390000000001</v>
      </c>
      <c r="R484" s="85">
        <f>'E+ PSUI Customer Load'!R484+'PSUI Customer Gen'!R484</f>
        <v>1458.278</v>
      </c>
      <c r="S484" s="85">
        <f>'E+ PSUI Customer Load'!S484+'PSUI Customer Gen'!S484</f>
        <v>1422.9550000000002</v>
      </c>
      <c r="T484" s="85">
        <f>'E+ PSUI Customer Load'!T484+'PSUI Customer Gen'!T484</f>
        <v>1388.6130000000001</v>
      </c>
      <c r="U484" s="85">
        <f>'E+ PSUI Customer Load'!U484+'PSUI Customer Gen'!U484</f>
        <v>1414.33</v>
      </c>
      <c r="V484" s="85">
        <f>'E+ PSUI Customer Load'!V484+'PSUI Customer Gen'!V484</f>
        <v>1415.3999999999999</v>
      </c>
      <c r="W484" s="85">
        <f>'E+ PSUI Customer Load'!W484+'PSUI Customer Gen'!W484</f>
        <v>1403.1679999999999</v>
      </c>
      <c r="X484" s="85">
        <f>'E+ PSUI Customer Load'!X484+'PSUI Customer Gen'!X484</f>
        <v>1398.1389999999999</v>
      </c>
      <c r="Y484" s="85">
        <f>'E+ PSUI Customer Load'!Y484+'PSUI Customer Gen'!Y484</f>
        <v>1374.0510000000002</v>
      </c>
      <c r="Z484" s="85">
        <f>'E+ PSUI Customer Load'!Z484+'PSUI Customer Gen'!Z484</f>
        <v>1340.059</v>
      </c>
      <c r="AA484" s="93">
        <f t="shared" si="91"/>
        <v>1530.9279999999999</v>
      </c>
      <c r="AB484" s="84">
        <f t="shared" si="92"/>
        <v>2022</v>
      </c>
      <c r="AC484" s="83">
        <f t="shared" si="93"/>
        <v>2</v>
      </c>
      <c r="AD484" s="83" t="str">
        <f t="shared" si="94"/>
        <v/>
      </c>
      <c r="AE484" s="83" t="str">
        <f t="shared" si="95"/>
        <v/>
      </c>
      <c r="AF484" s="81">
        <f t="shared" si="96"/>
        <v>1530.9279999999999</v>
      </c>
      <c r="AG484" s="82" t="str">
        <f t="shared" si="97"/>
        <v>12:00</v>
      </c>
      <c r="AH484" s="81">
        <f t="shared" si="98"/>
        <v>35693.313999999998</v>
      </c>
      <c r="AI484" s="80" t="str">
        <f t="shared" si="99"/>
        <v/>
      </c>
      <c r="AJ484" s="80" t="str">
        <f t="shared" si="100"/>
        <v/>
      </c>
      <c r="AK484" s="80" t="str">
        <f t="shared" si="101"/>
        <v/>
      </c>
      <c r="AL484" s="79" t="str">
        <f t="shared" si="102"/>
        <v/>
      </c>
      <c r="AM484" s="78" t="str">
        <f t="shared" si="103"/>
        <v/>
      </c>
    </row>
    <row r="485" spans="2:39" ht="13.5" thickBot="1">
      <c r="B485" s="86">
        <v>44617</v>
      </c>
      <c r="C485" s="85">
        <f>'E+ PSUI Customer Load'!C485+'PSUI Customer Gen'!C485</f>
        <v>1348.482</v>
      </c>
      <c r="D485" s="85">
        <f>'E+ PSUI Customer Load'!D485+'PSUI Customer Gen'!D485</f>
        <v>1330.165</v>
      </c>
      <c r="E485" s="85">
        <f>'E+ PSUI Customer Load'!E485+'PSUI Customer Gen'!E485</f>
        <v>1332.7279999999998</v>
      </c>
      <c r="F485" s="85">
        <f>'E+ PSUI Customer Load'!F485+'PSUI Customer Gen'!F485</f>
        <v>1355.1470000000002</v>
      </c>
      <c r="G485" s="85">
        <f>'E+ PSUI Customer Load'!G485+'PSUI Customer Gen'!G485</f>
        <v>1345.7649999999999</v>
      </c>
      <c r="H485" s="85">
        <f>'E+ PSUI Customer Load'!H485+'PSUI Customer Gen'!H485</f>
        <v>1375.587</v>
      </c>
      <c r="I485" s="85">
        <f>'E+ PSUI Customer Load'!I485+'PSUI Customer Gen'!I485</f>
        <v>1403.2359999999999</v>
      </c>
      <c r="J485" s="85">
        <f>'E+ PSUI Customer Load'!J485+'PSUI Customer Gen'!J485</f>
        <v>1487.444</v>
      </c>
      <c r="K485" s="85">
        <f>'E+ PSUI Customer Load'!K485+'PSUI Customer Gen'!K485</f>
        <v>1510.001</v>
      </c>
      <c r="L485" s="85">
        <f>'E+ PSUI Customer Load'!L485+'PSUI Customer Gen'!L485</f>
        <v>1523.087</v>
      </c>
      <c r="M485" s="85">
        <f>'E+ PSUI Customer Load'!M485+'PSUI Customer Gen'!M485</f>
        <v>1451.694</v>
      </c>
      <c r="N485" s="85">
        <f>'E+ PSUI Customer Load'!N485+'PSUI Customer Gen'!N485</f>
        <v>1491.49</v>
      </c>
      <c r="O485" s="85">
        <f>'E+ PSUI Customer Load'!O485+'PSUI Customer Gen'!O485</f>
        <v>1451.84</v>
      </c>
      <c r="P485" s="85">
        <f>'E+ PSUI Customer Load'!P485+'PSUI Customer Gen'!P485</f>
        <v>1447.53</v>
      </c>
      <c r="Q485" s="85">
        <f>'E+ PSUI Customer Load'!Q485+'PSUI Customer Gen'!Q485</f>
        <v>1426.25</v>
      </c>
      <c r="R485" s="85">
        <f>'E+ PSUI Customer Load'!R485+'PSUI Customer Gen'!R485</f>
        <v>1420.44</v>
      </c>
      <c r="S485" s="85">
        <f>'E+ PSUI Customer Load'!S485+'PSUI Customer Gen'!S485</f>
        <v>1375.64</v>
      </c>
      <c r="T485" s="85">
        <f>'E+ PSUI Customer Load'!T485+'PSUI Customer Gen'!T485</f>
        <v>1341.76</v>
      </c>
      <c r="U485" s="85">
        <f>'E+ PSUI Customer Load'!U485+'PSUI Customer Gen'!U485</f>
        <v>1362.31</v>
      </c>
      <c r="V485" s="85">
        <f>'E+ PSUI Customer Load'!V485+'PSUI Customer Gen'!V485</f>
        <v>1374.03</v>
      </c>
      <c r="W485" s="85">
        <f>'E+ PSUI Customer Load'!W485+'PSUI Customer Gen'!W485</f>
        <v>1366.33</v>
      </c>
      <c r="X485" s="85">
        <f>'E+ PSUI Customer Load'!X485+'PSUI Customer Gen'!X485</f>
        <v>1360.07</v>
      </c>
      <c r="Y485" s="85">
        <f>'E+ PSUI Customer Load'!Y485+'PSUI Customer Gen'!Y485</f>
        <v>1359.26</v>
      </c>
      <c r="Z485" s="85">
        <f>'E+ PSUI Customer Load'!Z485+'PSUI Customer Gen'!Z485</f>
        <v>1322.16</v>
      </c>
      <c r="AA485" s="93">
        <f t="shared" si="91"/>
        <v>1523.087</v>
      </c>
      <c r="AB485" s="84">
        <f t="shared" si="92"/>
        <v>2022</v>
      </c>
      <c r="AC485" s="83">
        <f t="shared" si="93"/>
        <v>2</v>
      </c>
      <c r="AD485" s="83" t="str">
        <f t="shared" si="94"/>
        <v/>
      </c>
      <c r="AE485" s="83" t="str">
        <f t="shared" si="95"/>
        <v/>
      </c>
      <c r="AF485" s="81">
        <f t="shared" si="96"/>
        <v>1523.087</v>
      </c>
      <c r="AG485" s="82" t="str">
        <f t="shared" si="97"/>
        <v>10:00</v>
      </c>
      <c r="AH485" s="81">
        <f t="shared" si="98"/>
        <v>35085.532999999996</v>
      </c>
      <c r="AI485" s="80" t="str">
        <f t="shared" si="99"/>
        <v/>
      </c>
      <c r="AJ485" s="80" t="str">
        <f t="shared" si="100"/>
        <v/>
      </c>
      <c r="AK485" s="80" t="str">
        <f t="shared" si="101"/>
        <v/>
      </c>
      <c r="AL485" s="79" t="str">
        <f t="shared" si="102"/>
        <v/>
      </c>
      <c r="AM485" s="78" t="str">
        <f t="shared" si="103"/>
        <v/>
      </c>
    </row>
    <row r="486" spans="2:39" ht="13.5" thickBot="1">
      <c r="B486" s="86">
        <v>44618</v>
      </c>
      <c r="C486" s="85">
        <f>'E+ PSUI Customer Load'!C486+'PSUI Customer Gen'!C486</f>
        <v>1298.29</v>
      </c>
      <c r="D486" s="85">
        <f>'E+ PSUI Customer Load'!D486+'PSUI Customer Gen'!D486</f>
        <v>1323.67</v>
      </c>
      <c r="E486" s="85">
        <f>'E+ PSUI Customer Load'!E486+'PSUI Customer Gen'!E486</f>
        <v>1333.82</v>
      </c>
      <c r="F486" s="85">
        <f>'E+ PSUI Customer Load'!F486+'PSUI Customer Gen'!F486</f>
        <v>1332.52</v>
      </c>
      <c r="G486" s="85">
        <f>'E+ PSUI Customer Load'!G486+'PSUI Customer Gen'!G486</f>
        <v>1327.52</v>
      </c>
      <c r="H486" s="85">
        <f>'E+ PSUI Customer Load'!H486+'PSUI Customer Gen'!H486</f>
        <v>1323.98</v>
      </c>
      <c r="I486" s="85">
        <f>'E+ PSUI Customer Load'!I486+'PSUI Customer Gen'!I486</f>
        <v>1358.56</v>
      </c>
      <c r="J486" s="85">
        <f>'E+ PSUI Customer Load'!J486+'PSUI Customer Gen'!J486</f>
        <v>1389.29</v>
      </c>
      <c r="K486" s="85">
        <f>'E+ PSUI Customer Load'!K486+'PSUI Customer Gen'!K486</f>
        <v>1384.99</v>
      </c>
      <c r="L486" s="85">
        <f>'E+ PSUI Customer Load'!L486+'PSUI Customer Gen'!L486</f>
        <v>1345.96</v>
      </c>
      <c r="M486" s="85">
        <f>'E+ PSUI Customer Load'!M486+'PSUI Customer Gen'!M486</f>
        <v>1365.21</v>
      </c>
      <c r="N486" s="85">
        <f>'E+ PSUI Customer Load'!N486+'PSUI Customer Gen'!N486</f>
        <v>1363.42</v>
      </c>
      <c r="O486" s="85">
        <f>'E+ PSUI Customer Load'!O486+'PSUI Customer Gen'!O486</f>
        <v>1320.34</v>
      </c>
      <c r="P486" s="85">
        <f>'E+ PSUI Customer Load'!P486+'PSUI Customer Gen'!P486</f>
        <v>1342.22</v>
      </c>
      <c r="Q486" s="85">
        <f>'E+ PSUI Customer Load'!Q486+'PSUI Customer Gen'!Q486</f>
        <v>1349.92</v>
      </c>
      <c r="R486" s="85">
        <f>'E+ PSUI Customer Load'!R486+'PSUI Customer Gen'!R486</f>
        <v>1308.58</v>
      </c>
      <c r="S486" s="85">
        <f>'E+ PSUI Customer Load'!S486+'PSUI Customer Gen'!S486</f>
        <v>1326.05</v>
      </c>
      <c r="T486" s="85">
        <f>'E+ PSUI Customer Load'!T486+'PSUI Customer Gen'!T486</f>
        <v>1298.6400000000001</v>
      </c>
      <c r="U486" s="85">
        <f>'E+ PSUI Customer Load'!U486+'PSUI Customer Gen'!U486</f>
        <v>1330.7</v>
      </c>
      <c r="V486" s="85">
        <f>'E+ PSUI Customer Load'!V486+'PSUI Customer Gen'!V486</f>
        <v>1341.66</v>
      </c>
      <c r="W486" s="85">
        <f>'E+ PSUI Customer Load'!W486+'PSUI Customer Gen'!W486</f>
        <v>1334.83</v>
      </c>
      <c r="X486" s="85">
        <f>'E+ PSUI Customer Load'!X486+'PSUI Customer Gen'!X486</f>
        <v>1337.28</v>
      </c>
      <c r="Y486" s="85">
        <f>'E+ PSUI Customer Load'!Y486+'PSUI Customer Gen'!Y486</f>
        <v>1315.93</v>
      </c>
      <c r="Z486" s="85">
        <f>'E+ PSUI Customer Load'!Z486+'PSUI Customer Gen'!Z486</f>
        <v>1304.8</v>
      </c>
      <c r="AA486" s="93">
        <f t="shared" si="91"/>
        <v>1389.29</v>
      </c>
      <c r="AB486" s="84">
        <f t="shared" si="92"/>
        <v>2022</v>
      </c>
      <c r="AC486" s="83">
        <f t="shared" si="93"/>
        <v>2</v>
      </c>
      <c r="AD486" s="83" t="str">
        <f t="shared" si="94"/>
        <v/>
      </c>
      <c r="AE486" s="83" t="str">
        <f t="shared" si="95"/>
        <v/>
      </c>
      <c r="AF486" s="81">
        <f t="shared" si="96"/>
        <v>1389.29</v>
      </c>
      <c r="AG486" s="82" t="str">
        <f t="shared" si="97"/>
        <v>8:00</v>
      </c>
      <c r="AH486" s="81">
        <f t="shared" si="98"/>
        <v>33447.469999999994</v>
      </c>
      <c r="AI486" s="80" t="str">
        <f t="shared" si="99"/>
        <v/>
      </c>
      <c r="AJ486" s="80" t="str">
        <f t="shared" si="100"/>
        <v/>
      </c>
      <c r="AK486" s="80" t="str">
        <f t="shared" si="101"/>
        <v/>
      </c>
      <c r="AL486" s="79" t="str">
        <f t="shared" si="102"/>
        <v/>
      </c>
      <c r="AM486" s="78" t="str">
        <f t="shared" si="103"/>
        <v/>
      </c>
    </row>
    <row r="487" spans="2:39" ht="13.5" thickBot="1">
      <c r="B487" s="86">
        <v>44619</v>
      </c>
      <c r="C487" s="85">
        <f>'E+ PSUI Customer Load'!C487+'PSUI Customer Gen'!C487</f>
        <v>1301.1300000000001</v>
      </c>
      <c r="D487" s="85">
        <f>'E+ PSUI Customer Load'!D487+'PSUI Customer Gen'!D487</f>
        <v>1298.54</v>
      </c>
      <c r="E487" s="85">
        <f>'E+ PSUI Customer Load'!E487+'PSUI Customer Gen'!E487</f>
        <v>1283.77</v>
      </c>
      <c r="F487" s="85">
        <f>'E+ PSUI Customer Load'!F487+'PSUI Customer Gen'!F487</f>
        <v>1290.3800000000001</v>
      </c>
      <c r="G487" s="85">
        <f>'E+ PSUI Customer Load'!G487+'PSUI Customer Gen'!G487</f>
        <v>1293.32</v>
      </c>
      <c r="H487" s="85">
        <f>'E+ PSUI Customer Load'!H487+'PSUI Customer Gen'!H487</f>
        <v>1285.69</v>
      </c>
      <c r="I487" s="85">
        <f>'E+ PSUI Customer Load'!I487+'PSUI Customer Gen'!I487</f>
        <v>1306.03</v>
      </c>
      <c r="J487" s="85">
        <f>'E+ PSUI Customer Load'!J487+'PSUI Customer Gen'!J487</f>
        <v>1363.57</v>
      </c>
      <c r="K487" s="85">
        <f>'E+ PSUI Customer Load'!K487+'PSUI Customer Gen'!K487</f>
        <v>1336.23</v>
      </c>
      <c r="L487" s="85">
        <f>'E+ PSUI Customer Load'!L487+'PSUI Customer Gen'!L487</f>
        <v>1340.89</v>
      </c>
      <c r="M487" s="85">
        <f>'E+ PSUI Customer Load'!M487+'PSUI Customer Gen'!M487</f>
        <v>1340.43</v>
      </c>
      <c r="N487" s="85">
        <f>'E+ PSUI Customer Load'!N487+'PSUI Customer Gen'!N487</f>
        <v>1307.6400000000001</v>
      </c>
      <c r="O487" s="85">
        <f>'E+ PSUI Customer Load'!O487+'PSUI Customer Gen'!O487</f>
        <v>1301.4100000000001</v>
      </c>
      <c r="P487" s="85">
        <f>'E+ PSUI Customer Load'!P487+'PSUI Customer Gen'!P487</f>
        <v>1282.75</v>
      </c>
      <c r="Q487" s="85">
        <f>'E+ PSUI Customer Load'!Q487+'PSUI Customer Gen'!Q487</f>
        <v>1283.98</v>
      </c>
      <c r="R487" s="85">
        <f>'E+ PSUI Customer Load'!R487+'PSUI Customer Gen'!R487</f>
        <v>1285.0999999999999</v>
      </c>
      <c r="S487" s="85">
        <f>'E+ PSUI Customer Load'!S487+'PSUI Customer Gen'!S487</f>
        <v>1281.6600000000001</v>
      </c>
      <c r="T487" s="85">
        <f>'E+ PSUI Customer Load'!T487+'PSUI Customer Gen'!T487</f>
        <v>1273.8599999999999</v>
      </c>
      <c r="U487" s="85">
        <f>'E+ PSUI Customer Load'!U487+'PSUI Customer Gen'!U487</f>
        <v>1299.17</v>
      </c>
      <c r="V487" s="85">
        <f>'E+ PSUI Customer Load'!V487+'PSUI Customer Gen'!V487</f>
        <v>1308.93</v>
      </c>
      <c r="W487" s="85">
        <f>'E+ PSUI Customer Load'!W487+'PSUI Customer Gen'!W487</f>
        <v>1306.27</v>
      </c>
      <c r="X487" s="85">
        <f>'E+ PSUI Customer Load'!X487+'PSUI Customer Gen'!X487</f>
        <v>1307.81</v>
      </c>
      <c r="Y487" s="85">
        <f>'E+ PSUI Customer Load'!Y487+'PSUI Customer Gen'!Y487</f>
        <v>1298.3599999999999</v>
      </c>
      <c r="Z487" s="85">
        <f>'E+ PSUI Customer Load'!Z487+'PSUI Customer Gen'!Z487</f>
        <v>1285.31</v>
      </c>
      <c r="AA487" s="93">
        <f t="shared" si="91"/>
        <v>1363.57</v>
      </c>
      <c r="AB487" s="84">
        <f t="shared" si="92"/>
        <v>2022</v>
      </c>
      <c r="AC487" s="83">
        <f t="shared" si="93"/>
        <v>2</v>
      </c>
      <c r="AD487" s="83" t="str">
        <f t="shared" si="94"/>
        <v/>
      </c>
      <c r="AE487" s="83" t="str">
        <f t="shared" si="95"/>
        <v/>
      </c>
      <c r="AF487" s="81">
        <f t="shared" si="96"/>
        <v>1363.57</v>
      </c>
      <c r="AG487" s="82" t="str">
        <f t="shared" si="97"/>
        <v>8:00</v>
      </c>
      <c r="AH487" s="81">
        <f t="shared" si="98"/>
        <v>32625.8</v>
      </c>
      <c r="AI487" s="80" t="str">
        <f t="shared" si="99"/>
        <v/>
      </c>
      <c r="AJ487" s="80" t="str">
        <f t="shared" si="100"/>
        <v/>
      </c>
      <c r="AK487" s="80" t="str">
        <f t="shared" si="101"/>
        <v/>
      </c>
      <c r="AL487" s="79" t="str">
        <f t="shared" si="102"/>
        <v/>
      </c>
      <c r="AM487" s="78" t="str">
        <f t="shared" si="103"/>
        <v/>
      </c>
    </row>
    <row r="488" spans="2:39" ht="13.5" thickBot="1">
      <c r="B488" s="86">
        <v>44620</v>
      </c>
      <c r="C488" s="85">
        <f>'E+ PSUI Customer Load'!C488+'PSUI Customer Gen'!C488</f>
        <v>1293.25</v>
      </c>
      <c r="D488" s="85">
        <f>'E+ PSUI Customer Load'!D488+'PSUI Customer Gen'!D488</f>
        <v>1285.3800000000001</v>
      </c>
      <c r="E488" s="85">
        <f>'E+ PSUI Customer Load'!E488+'PSUI Customer Gen'!E488</f>
        <v>1293.57</v>
      </c>
      <c r="F488" s="85">
        <f>'E+ PSUI Customer Load'!F488+'PSUI Customer Gen'!F488</f>
        <v>1299.6199999999999</v>
      </c>
      <c r="G488" s="85">
        <f>'E+ PSUI Customer Load'!G488+'PSUI Customer Gen'!G488</f>
        <v>1315.12</v>
      </c>
      <c r="H488" s="85">
        <f>'E+ PSUI Customer Load'!H488+'PSUI Customer Gen'!H488</f>
        <v>1326.92</v>
      </c>
      <c r="I488" s="85">
        <f>'E+ PSUI Customer Load'!I488+'PSUI Customer Gen'!I488</f>
        <v>1392.51</v>
      </c>
      <c r="J488" s="85">
        <f>'E+ PSUI Customer Load'!J488+'PSUI Customer Gen'!J488</f>
        <v>1460.48</v>
      </c>
      <c r="K488" s="85">
        <f>'E+ PSUI Customer Load'!K488+'PSUI Customer Gen'!K488</f>
        <v>1489.95</v>
      </c>
      <c r="L488" s="85">
        <f>'E+ PSUI Customer Load'!L488+'PSUI Customer Gen'!L488</f>
        <v>1499.72</v>
      </c>
      <c r="M488" s="85">
        <f>'E+ PSUI Customer Load'!M488+'PSUI Customer Gen'!M488</f>
        <v>1503.22</v>
      </c>
      <c r="N488" s="85">
        <f>'E+ PSUI Customer Load'!N488+'PSUI Customer Gen'!N488</f>
        <v>1482.5</v>
      </c>
      <c r="O488" s="85">
        <f>'E+ PSUI Customer Load'!O488+'PSUI Customer Gen'!O488</f>
        <v>1438.47</v>
      </c>
      <c r="P488" s="85">
        <f>'E+ PSUI Customer Load'!P488+'PSUI Customer Gen'!P488</f>
        <v>1426.04</v>
      </c>
      <c r="Q488" s="85">
        <f>'E+ PSUI Customer Load'!Q488+'PSUI Customer Gen'!Q488</f>
        <v>1426.04</v>
      </c>
      <c r="R488" s="85">
        <f>'E+ PSUI Customer Load'!R488+'PSUI Customer Gen'!R488</f>
        <v>1421.11</v>
      </c>
      <c r="S488" s="85">
        <f>'E+ PSUI Customer Load'!S488+'PSUI Customer Gen'!S488</f>
        <v>1416.66</v>
      </c>
      <c r="T488" s="85">
        <f>'E+ PSUI Customer Load'!T488+'PSUI Customer Gen'!T488</f>
        <v>1356.81</v>
      </c>
      <c r="U488" s="85">
        <f>'E+ PSUI Customer Load'!U488+'PSUI Customer Gen'!U488</f>
        <v>1360.84</v>
      </c>
      <c r="V488" s="85">
        <f>'E+ PSUI Customer Load'!V488+'PSUI Customer Gen'!V488</f>
        <v>1375.68</v>
      </c>
      <c r="W488" s="85">
        <f>'E+ PSUI Customer Load'!W488+'PSUI Customer Gen'!W488</f>
        <v>1363.81</v>
      </c>
      <c r="X488" s="85">
        <f>'E+ PSUI Customer Load'!X488+'PSUI Customer Gen'!X488</f>
        <v>1329.93</v>
      </c>
      <c r="Y488" s="85">
        <f>'E+ PSUI Customer Load'!Y488+'PSUI Customer Gen'!Y488</f>
        <v>1336.41</v>
      </c>
      <c r="Z488" s="85">
        <f>'E+ PSUI Customer Load'!Z488+'PSUI Customer Gen'!Z488</f>
        <v>1295</v>
      </c>
      <c r="AA488" s="93">
        <f t="shared" si="91"/>
        <v>1503.22</v>
      </c>
      <c r="AB488" s="84">
        <f t="shared" si="92"/>
        <v>2022</v>
      </c>
      <c r="AC488" s="83">
        <f t="shared" si="93"/>
        <v>2</v>
      </c>
      <c r="AD488" s="83" t="str">
        <f t="shared" si="94"/>
        <v>2022-2</v>
      </c>
      <c r="AE488" s="83">
        <f t="shared" si="95"/>
        <v>2</v>
      </c>
      <c r="AF488" s="81">
        <f t="shared" si="96"/>
        <v>1503.22</v>
      </c>
      <c r="AG488" s="82" t="str">
        <f t="shared" si="97"/>
        <v>11:00</v>
      </c>
      <c r="AH488" s="81">
        <f t="shared" si="98"/>
        <v>34692.260000000009</v>
      </c>
      <c r="AI488" s="80">
        <f t="shared" si="99"/>
        <v>40347.651999999995</v>
      </c>
      <c r="AJ488" s="80">
        <f t="shared" si="100"/>
        <v>1575.5709999999999</v>
      </c>
      <c r="AK488" s="80">
        <f t="shared" si="101"/>
        <v>35816.622999999992</v>
      </c>
      <c r="AL488" s="79">
        <f t="shared" si="102"/>
        <v>44607</v>
      </c>
      <c r="AM488" s="78" t="str">
        <f t="shared" si="103"/>
        <v>9:00</v>
      </c>
    </row>
    <row r="489" spans="2:39" ht="13.5" thickBot="1">
      <c r="B489" s="86">
        <v>44621</v>
      </c>
      <c r="C489" s="85">
        <f>'E+ PSUI Customer Load'!C489+'PSUI Customer Gen'!C489</f>
        <v>1287.55</v>
      </c>
      <c r="D489" s="85">
        <f>'E+ PSUI Customer Load'!D489+'PSUI Customer Gen'!D489</f>
        <v>1280.51</v>
      </c>
      <c r="E489" s="85">
        <f>'E+ PSUI Customer Load'!E489+'PSUI Customer Gen'!E489</f>
        <v>1275.3</v>
      </c>
      <c r="F489" s="85">
        <f>'E+ PSUI Customer Load'!F489+'PSUI Customer Gen'!F489</f>
        <v>1264.5899999999999</v>
      </c>
      <c r="G489" s="85">
        <f>'E+ PSUI Customer Load'!G489+'PSUI Customer Gen'!G489</f>
        <v>1273.6199999999999</v>
      </c>
      <c r="H489" s="85">
        <f>'E+ PSUI Customer Load'!H489+'PSUI Customer Gen'!H489</f>
        <v>1280.44</v>
      </c>
      <c r="I489" s="85">
        <f>'E+ PSUI Customer Load'!I489+'PSUI Customer Gen'!I489</f>
        <v>1323</v>
      </c>
      <c r="J489" s="85">
        <f>'E+ PSUI Customer Load'!J489+'PSUI Customer Gen'!J489</f>
        <v>1418.8</v>
      </c>
      <c r="K489" s="85">
        <f>'E+ PSUI Customer Load'!K489+'PSUI Customer Gen'!K489</f>
        <v>1434.09</v>
      </c>
      <c r="L489" s="85">
        <f>'E+ PSUI Customer Load'!L489+'PSUI Customer Gen'!L489</f>
        <v>1427.51</v>
      </c>
      <c r="M489" s="85">
        <f>'E+ PSUI Customer Load'!M489+'PSUI Customer Gen'!M489</f>
        <v>1422.12</v>
      </c>
      <c r="N489" s="85">
        <f>'E+ PSUI Customer Load'!N489+'PSUI Customer Gen'!N489</f>
        <v>1432.17</v>
      </c>
      <c r="O489" s="85">
        <f>'E+ PSUI Customer Load'!O489+'PSUI Customer Gen'!O489</f>
        <v>1384.81</v>
      </c>
      <c r="P489" s="85">
        <f>'E+ PSUI Customer Load'!P489+'PSUI Customer Gen'!P489</f>
        <v>1395.84</v>
      </c>
      <c r="Q489" s="85">
        <f>'E+ PSUI Customer Load'!Q489+'PSUI Customer Gen'!Q489</f>
        <v>1376.52</v>
      </c>
      <c r="R489" s="85">
        <f>'E+ PSUI Customer Load'!R489+'PSUI Customer Gen'!R489</f>
        <v>1368.71</v>
      </c>
      <c r="S489" s="85">
        <f>'E+ PSUI Customer Load'!S489+'PSUI Customer Gen'!S489</f>
        <v>1333.64</v>
      </c>
      <c r="T489" s="85">
        <f>'E+ PSUI Customer Load'!T489+'PSUI Customer Gen'!T489</f>
        <v>1293.71</v>
      </c>
      <c r="U489" s="85">
        <f>'E+ PSUI Customer Load'!U489+'PSUI Customer Gen'!U489</f>
        <v>1320.55</v>
      </c>
      <c r="V489" s="85">
        <f>'E+ PSUI Customer Load'!V489+'PSUI Customer Gen'!V489</f>
        <v>1317.54</v>
      </c>
      <c r="W489" s="85">
        <f>'E+ PSUI Customer Load'!W489+'PSUI Customer Gen'!W489</f>
        <v>1301.76</v>
      </c>
      <c r="X489" s="85">
        <f>'E+ PSUI Customer Load'!X489+'PSUI Customer Gen'!X489</f>
        <v>1306.06</v>
      </c>
      <c r="Y489" s="85">
        <f>'E+ PSUI Customer Load'!Y489+'PSUI Customer Gen'!Y489</f>
        <v>1272.5999999999999</v>
      </c>
      <c r="Z489" s="85">
        <f>'E+ PSUI Customer Load'!Z489+'PSUI Customer Gen'!Z489</f>
        <v>1250.97</v>
      </c>
      <c r="AA489" s="93">
        <f t="shared" si="91"/>
        <v>1434.09</v>
      </c>
      <c r="AB489" s="84">
        <f t="shared" si="92"/>
        <v>2022</v>
      </c>
      <c r="AC489" s="83">
        <f t="shared" si="93"/>
        <v>3</v>
      </c>
      <c r="AD489" s="83" t="str">
        <f t="shared" si="94"/>
        <v/>
      </c>
      <c r="AE489" s="83" t="str">
        <f t="shared" si="95"/>
        <v/>
      </c>
      <c r="AF489" s="81">
        <f t="shared" si="96"/>
        <v>1434.09</v>
      </c>
      <c r="AG489" s="82" t="str">
        <f t="shared" si="97"/>
        <v>9:00</v>
      </c>
      <c r="AH489" s="81">
        <f t="shared" si="98"/>
        <v>33476.499999999993</v>
      </c>
      <c r="AI489" s="80" t="str">
        <f t="shared" si="99"/>
        <v/>
      </c>
      <c r="AJ489" s="80" t="str">
        <f t="shared" si="100"/>
        <v/>
      </c>
      <c r="AK489" s="80" t="str">
        <f t="shared" si="101"/>
        <v/>
      </c>
      <c r="AL489" s="79" t="str">
        <f t="shared" si="102"/>
        <v/>
      </c>
      <c r="AM489" s="78" t="str">
        <f t="shared" si="103"/>
        <v/>
      </c>
    </row>
    <row r="490" spans="2:39" ht="13.5" thickBot="1">
      <c r="B490" s="86">
        <v>44622</v>
      </c>
      <c r="C490" s="85">
        <f>'E+ PSUI Customer Load'!C490+'PSUI Customer Gen'!C490</f>
        <v>1238.27</v>
      </c>
      <c r="D490" s="85">
        <f>'E+ PSUI Customer Load'!D490+'PSUI Customer Gen'!D490</f>
        <v>1238.02</v>
      </c>
      <c r="E490" s="85">
        <f>'E+ PSUI Customer Load'!E490+'PSUI Customer Gen'!E490</f>
        <v>1227.9100000000001</v>
      </c>
      <c r="F490" s="85">
        <f>'E+ PSUI Customer Load'!F490+'PSUI Customer Gen'!F490</f>
        <v>1228.68</v>
      </c>
      <c r="G490" s="85">
        <f>'E+ PSUI Customer Load'!G490+'PSUI Customer Gen'!G490</f>
        <v>1232.1099999999999</v>
      </c>
      <c r="H490" s="85">
        <f>'E+ PSUI Customer Load'!H490+'PSUI Customer Gen'!H490</f>
        <v>1236.31</v>
      </c>
      <c r="I490" s="85">
        <f>'E+ PSUI Customer Load'!I490+'PSUI Customer Gen'!I490</f>
        <v>1163.08</v>
      </c>
      <c r="J490" s="85">
        <f>'E+ PSUI Customer Load'!J490+'PSUI Customer Gen'!J490</f>
        <v>1126.1300000000001</v>
      </c>
      <c r="K490" s="85">
        <f>'E+ PSUI Customer Load'!K490+'PSUI Customer Gen'!K490</f>
        <v>1384.18</v>
      </c>
      <c r="L490" s="85">
        <f>'E+ PSUI Customer Load'!L490+'PSUI Customer Gen'!L490</f>
        <v>1391.95</v>
      </c>
      <c r="M490" s="85">
        <f>'E+ PSUI Customer Load'!M490+'PSUI Customer Gen'!M490</f>
        <v>1405.32</v>
      </c>
      <c r="N490" s="85">
        <f>'E+ PSUI Customer Load'!N490+'PSUI Customer Gen'!N490</f>
        <v>1422.37</v>
      </c>
      <c r="O490" s="85">
        <f>'E+ PSUI Customer Load'!O490+'PSUI Customer Gen'!O490</f>
        <v>1370.43</v>
      </c>
      <c r="P490" s="85">
        <f>'E+ PSUI Customer Load'!P490+'PSUI Customer Gen'!P490</f>
        <v>1369.13</v>
      </c>
      <c r="Q490" s="85">
        <f>'E+ PSUI Customer Load'!Q490+'PSUI Customer Gen'!Q490</f>
        <v>1360.56</v>
      </c>
      <c r="R490" s="85">
        <f>'E+ PSUI Customer Load'!R490+'PSUI Customer Gen'!R490</f>
        <v>1357.9</v>
      </c>
      <c r="S490" s="85">
        <f>'E+ PSUI Customer Load'!S490+'PSUI Customer Gen'!S490</f>
        <v>1342.04</v>
      </c>
      <c r="T490" s="85">
        <f>'E+ PSUI Customer Load'!T490+'PSUI Customer Gen'!T490</f>
        <v>1271.6199999999999</v>
      </c>
      <c r="U490" s="85">
        <f>'E+ PSUI Customer Load'!U490+'PSUI Customer Gen'!U490</f>
        <v>1297.98</v>
      </c>
      <c r="V490" s="85">
        <f>'E+ PSUI Customer Load'!V490+'PSUI Customer Gen'!V490</f>
        <v>1299.0899999999999</v>
      </c>
      <c r="W490" s="85">
        <f>'E+ PSUI Customer Load'!W490+'PSUI Customer Gen'!W490</f>
        <v>1283.24</v>
      </c>
      <c r="X490" s="85">
        <f>'E+ PSUI Customer Load'!X490+'PSUI Customer Gen'!X490</f>
        <v>1269.31</v>
      </c>
      <c r="Y490" s="85">
        <f>'E+ PSUI Customer Load'!Y490+'PSUI Customer Gen'!Y490</f>
        <v>1279.5999999999999</v>
      </c>
      <c r="Z490" s="85">
        <f>'E+ PSUI Customer Load'!Z490+'PSUI Customer Gen'!Z490</f>
        <v>1255.5899999999999</v>
      </c>
      <c r="AA490" s="93">
        <f t="shared" si="91"/>
        <v>1422.37</v>
      </c>
      <c r="AB490" s="84">
        <f t="shared" si="92"/>
        <v>2022</v>
      </c>
      <c r="AC490" s="83">
        <f t="shared" si="93"/>
        <v>3</v>
      </c>
      <c r="AD490" s="83" t="str">
        <f t="shared" si="94"/>
        <v/>
      </c>
      <c r="AE490" s="83" t="str">
        <f t="shared" si="95"/>
        <v/>
      </c>
      <c r="AF490" s="81">
        <f t="shared" si="96"/>
        <v>1422.37</v>
      </c>
      <c r="AG490" s="82" t="str">
        <f t="shared" si="97"/>
        <v>12:00</v>
      </c>
      <c r="AH490" s="81">
        <f t="shared" si="98"/>
        <v>32473.190000000002</v>
      </c>
      <c r="AI490" s="80" t="str">
        <f t="shared" si="99"/>
        <v/>
      </c>
      <c r="AJ490" s="80" t="str">
        <f t="shared" si="100"/>
        <v/>
      </c>
      <c r="AK490" s="80" t="str">
        <f t="shared" si="101"/>
        <v/>
      </c>
      <c r="AL490" s="79" t="str">
        <f t="shared" si="102"/>
        <v/>
      </c>
      <c r="AM490" s="78" t="str">
        <f t="shared" si="103"/>
        <v/>
      </c>
    </row>
    <row r="491" spans="2:39" ht="13.5" thickBot="1">
      <c r="B491" s="86">
        <v>44623</v>
      </c>
      <c r="C491" s="85">
        <f>'E+ PSUI Customer Load'!C491+'PSUI Customer Gen'!C491</f>
        <v>1256.3599999999999</v>
      </c>
      <c r="D491" s="85">
        <f>'E+ PSUI Customer Load'!D491+'PSUI Customer Gen'!D491</f>
        <v>1254.47</v>
      </c>
      <c r="E491" s="85">
        <f>'E+ PSUI Customer Load'!E491+'PSUI Customer Gen'!E491</f>
        <v>1269.42</v>
      </c>
      <c r="F491" s="85">
        <f>'E+ PSUI Customer Load'!F491+'PSUI Customer Gen'!F491</f>
        <v>1267.81</v>
      </c>
      <c r="G491" s="85">
        <f>'E+ PSUI Customer Load'!G491+'PSUI Customer Gen'!G491</f>
        <v>1281.67</v>
      </c>
      <c r="H491" s="85">
        <f>'E+ PSUI Customer Load'!H491+'PSUI Customer Gen'!H491</f>
        <v>1287.3</v>
      </c>
      <c r="I491" s="85">
        <f>'E+ PSUI Customer Load'!I491+'PSUI Customer Gen'!I491</f>
        <v>1335.49</v>
      </c>
      <c r="J491" s="85">
        <f>'E+ PSUI Customer Load'!J491+'PSUI Customer Gen'!J491</f>
        <v>1427.3</v>
      </c>
      <c r="K491" s="85">
        <f>'E+ PSUI Customer Load'!K491+'PSUI Customer Gen'!K491</f>
        <v>1430.42</v>
      </c>
      <c r="L491" s="85">
        <f>'E+ PSUI Customer Load'!L491+'PSUI Customer Gen'!L491</f>
        <v>1449.21</v>
      </c>
      <c r="M491" s="85">
        <f>'E+ PSUI Customer Load'!M491+'PSUI Customer Gen'!M491</f>
        <v>1465.922</v>
      </c>
      <c r="N491" s="85">
        <f>'E+ PSUI Customer Load'!N491+'PSUI Customer Gen'!N491</f>
        <v>1459.81</v>
      </c>
      <c r="O491" s="85">
        <f>'E+ PSUI Customer Load'!O491+'PSUI Customer Gen'!O491</f>
        <v>1409.76</v>
      </c>
      <c r="P491" s="85">
        <f>'E+ PSUI Customer Load'!P491+'PSUI Customer Gen'!P491</f>
        <v>1415.3</v>
      </c>
      <c r="Q491" s="85">
        <f>'E+ PSUI Customer Load'!Q491+'PSUI Customer Gen'!Q491</f>
        <v>1427.2</v>
      </c>
      <c r="R491" s="85">
        <f>'E+ PSUI Customer Load'!R491+'PSUI Customer Gen'!R491</f>
        <v>1430.8</v>
      </c>
      <c r="S491" s="85">
        <f>'E+ PSUI Customer Load'!S491+'PSUI Customer Gen'!S491</f>
        <v>1387.02</v>
      </c>
      <c r="T491" s="85">
        <f>'E+ PSUI Customer Load'!T491+'PSUI Customer Gen'!T491</f>
        <v>1330.66</v>
      </c>
      <c r="U491" s="85">
        <f>'E+ PSUI Customer Load'!U491+'PSUI Customer Gen'!U491</f>
        <v>1350.09</v>
      </c>
      <c r="V491" s="85">
        <f>'E+ PSUI Customer Load'!V491+'PSUI Customer Gen'!V491</f>
        <v>1354.05</v>
      </c>
      <c r="W491" s="85">
        <f>'E+ PSUI Customer Load'!W491+'PSUI Customer Gen'!W491</f>
        <v>1338.5</v>
      </c>
      <c r="X491" s="85">
        <f>'E+ PSUI Customer Load'!X491+'PSUI Customer Gen'!X491</f>
        <v>1341.8</v>
      </c>
      <c r="Y491" s="85">
        <f>'E+ PSUI Customer Load'!Y491+'PSUI Customer Gen'!Y491</f>
        <v>1336.79</v>
      </c>
      <c r="Z491" s="85">
        <f>'E+ PSUI Customer Load'!Z491+'PSUI Customer Gen'!Z491</f>
        <v>1306.1300000000001</v>
      </c>
      <c r="AA491" s="93">
        <f t="shared" si="91"/>
        <v>1465.922</v>
      </c>
      <c r="AB491" s="84">
        <f t="shared" si="92"/>
        <v>2022</v>
      </c>
      <c r="AC491" s="83">
        <f t="shared" si="93"/>
        <v>3</v>
      </c>
      <c r="AD491" s="83" t="str">
        <f t="shared" si="94"/>
        <v/>
      </c>
      <c r="AE491" s="83" t="str">
        <f t="shared" si="95"/>
        <v/>
      </c>
      <c r="AF491" s="81">
        <f t="shared" si="96"/>
        <v>1465.922</v>
      </c>
      <c r="AG491" s="82" t="str">
        <f t="shared" si="97"/>
        <v>11:00</v>
      </c>
      <c r="AH491" s="81">
        <f t="shared" si="98"/>
        <v>34079.203999999998</v>
      </c>
      <c r="AI491" s="80" t="str">
        <f t="shared" si="99"/>
        <v/>
      </c>
      <c r="AJ491" s="80" t="str">
        <f t="shared" si="100"/>
        <v/>
      </c>
      <c r="AK491" s="80" t="str">
        <f t="shared" si="101"/>
        <v/>
      </c>
      <c r="AL491" s="79" t="str">
        <f t="shared" si="102"/>
        <v/>
      </c>
      <c r="AM491" s="78" t="str">
        <f t="shared" si="103"/>
        <v/>
      </c>
    </row>
    <row r="492" spans="2:39" ht="13.5" thickBot="1">
      <c r="B492" s="86">
        <v>44624</v>
      </c>
      <c r="C492" s="85">
        <f>'E+ PSUI Customer Load'!C492+'PSUI Customer Gen'!C492</f>
        <v>1289.6099999999999</v>
      </c>
      <c r="D492" s="85">
        <f>'E+ PSUI Customer Load'!D492+'PSUI Customer Gen'!D492</f>
        <v>1295.46</v>
      </c>
      <c r="E492" s="85">
        <f>'E+ PSUI Customer Load'!E492+'PSUI Customer Gen'!E492</f>
        <v>1302.49</v>
      </c>
      <c r="F492" s="85">
        <f>'E+ PSUI Customer Load'!F492+'PSUI Customer Gen'!F492</f>
        <v>1298.68</v>
      </c>
      <c r="G492" s="85">
        <f>'E+ PSUI Customer Load'!G492+'PSUI Customer Gen'!G492</f>
        <v>1297.42</v>
      </c>
      <c r="H492" s="85">
        <f>'E+ PSUI Customer Load'!H492+'PSUI Customer Gen'!H492</f>
        <v>1313.69</v>
      </c>
      <c r="I492" s="85">
        <f>'E+ PSUI Customer Load'!I492+'PSUI Customer Gen'!I492</f>
        <v>1339.98</v>
      </c>
      <c r="J492" s="85">
        <f>'E+ PSUI Customer Load'!J492+'PSUI Customer Gen'!J492</f>
        <v>1422.89</v>
      </c>
      <c r="K492" s="85">
        <f>'E+ PSUI Customer Load'!K492+'PSUI Customer Gen'!K492</f>
        <v>1436.99</v>
      </c>
      <c r="L492" s="85">
        <f>'E+ PSUI Customer Load'!L492+'PSUI Customer Gen'!L492</f>
        <v>1439.94</v>
      </c>
      <c r="M492" s="85">
        <f>'E+ PSUI Customer Load'!M492+'PSUI Customer Gen'!M492</f>
        <v>1427.55</v>
      </c>
      <c r="N492" s="85">
        <f>'E+ PSUI Customer Load'!N492+'PSUI Customer Gen'!N492</f>
        <v>1430.87</v>
      </c>
      <c r="O492" s="85">
        <f>'E+ PSUI Customer Load'!O492+'PSUI Customer Gen'!O492</f>
        <v>1487.2570000000001</v>
      </c>
      <c r="P492" s="85">
        <f>'E+ PSUI Customer Load'!P492+'PSUI Customer Gen'!P492</f>
        <v>1405.1090000000002</v>
      </c>
      <c r="Q492" s="85">
        <f>'E+ PSUI Customer Load'!Q492+'PSUI Customer Gen'!Q492</f>
        <v>1388.258</v>
      </c>
      <c r="R492" s="85">
        <f>'E+ PSUI Customer Load'!R492+'PSUI Customer Gen'!R492</f>
        <v>1379.039</v>
      </c>
      <c r="S492" s="85">
        <f>'E+ PSUI Customer Load'!S492+'PSUI Customer Gen'!S492</f>
        <v>1348.7370000000001</v>
      </c>
      <c r="T492" s="85">
        <f>'E+ PSUI Customer Load'!T492+'PSUI Customer Gen'!T492</f>
        <v>1302.1869999999999</v>
      </c>
      <c r="U492" s="85">
        <f>'E+ PSUI Customer Load'!U492+'PSUI Customer Gen'!U492</f>
        <v>1307.7650000000001</v>
      </c>
      <c r="V492" s="85">
        <f>'E+ PSUI Customer Load'!V492+'PSUI Customer Gen'!V492</f>
        <v>1316.518</v>
      </c>
      <c r="W492" s="85">
        <f>'E+ PSUI Customer Load'!W492+'PSUI Customer Gen'!W492</f>
        <v>1322.309</v>
      </c>
      <c r="X492" s="85">
        <f>'E+ PSUI Customer Load'!X492+'PSUI Customer Gen'!X492</f>
        <v>1305.3489999999999</v>
      </c>
      <c r="Y492" s="85">
        <f>'E+ PSUI Customer Load'!Y492+'PSUI Customer Gen'!Y492</f>
        <v>1293.393</v>
      </c>
      <c r="Z492" s="85">
        <f>'E+ PSUI Customer Load'!Z492+'PSUI Customer Gen'!Z492</f>
        <v>1278.6969999999999</v>
      </c>
      <c r="AA492" s="93">
        <f t="shared" si="91"/>
        <v>1487.2570000000001</v>
      </c>
      <c r="AB492" s="84">
        <f t="shared" si="92"/>
        <v>2022</v>
      </c>
      <c r="AC492" s="83">
        <f t="shared" si="93"/>
        <v>3</v>
      </c>
      <c r="AD492" s="83" t="str">
        <f t="shared" si="94"/>
        <v/>
      </c>
      <c r="AE492" s="83" t="str">
        <f t="shared" si="95"/>
        <v/>
      </c>
      <c r="AF492" s="81">
        <f t="shared" si="96"/>
        <v>1487.2570000000001</v>
      </c>
      <c r="AG492" s="82" t="str">
        <f t="shared" si="97"/>
        <v>13:00</v>
      </c>
      <c r="AH492" s="81">
        <f t="shared" si="98"/>
        <v>33917.445000000007</v>
      </c>
      <c r="AI492" s="80" t="str">
        <f t="shared" si="99"/>
        <v/>
      </c>
      <c r="AJ492" s="80" t="str">
        <f t="shared" si="100"/>
        <v/>
      </c>
      <c r="AK492" s="80" t="str">
        <f t="shared" si="101"/>
        <v/>
      </c>
      <c r="AL492" s="79" t="str">
        <f t="shared" si="102"/>
        <v/>
      </c>
      <c r="AM492" s="78" t="str">
        <f t="shared" si="103"/>
        <v/>
      </c>
    </row>
    <row r="493" spans="2:39" ht="13.5" thickBot="1">
      <c r="B493" s="86">
        <v>44625</v>
      </c>
      <c r="C493" s="85">
        <f>'E+ PSUI Customer Load'!C493+'PSUI Customer Gen'!C493</f>
        <v>1266.4760000000001</v>
      </c>
      <c r="D493" s="85">
        <f>'E+ PSUI Customer Load'!D493+'PSUI Customer Gen'!D493</f>
        <v>1265.135</v>
      </c>
      <c r="E493" s="85">
        <f>'E+ PSUI Customer Load'!E493+'PSUI Customer Gen'!E493</f>
        <v>1267.624</v>
      </c>
      <c r="F493" s="85">
        <f>'E+ PSUI Customer Load'!F493+'PSUI Customer Gen'!F493</f>
        <v>1258.933</v>
      </c>
      <c r="G493" s="85">
        <f>'E+ PSUI Customer Load'!G493+'PSUI Customer Gen'!G493</f>
        <v>1260.671</v>
      </c>
      <c r="H493" s="85">
        <f>'E+ PSUI Customer Load'!H493+'PSUI Customer Gen'!H493</f>
        <v>1266.568</v>
      </c>
      <c r="I493" s="85">
        <f>'E+ PSUI Customer Load'!I493+'PSUI Customer Gen'!I493</f>
        <v>1289.4569999999999</v>
      </c>
      <c r="J493" s="85">
        <f>'E+ PSUI Customer Load'!J493+'PSUI Customer Gen'!J493</f>
        <v>1314.8219999999999</v>
      </c>
      <c r="K493" s="85">
        <f>'E+ PSUI Customer Load'!K493+'PSUI Customer Gen'!K493</f>
        <v>1321.1709999999998</v>
      </c>
      <c r="L493" s="85">
        <f>'E+ PSUI Customer Load'!L493+'PSUI Customer Gen'!L493</f>
        <v>1288.52</v>
      </c>
      <c r="M493" s="85">
        <f>'E+ PSUI Customer Load'!M493+'PSUI Customer Gen'!M493</f>
        <v>1289.75</v>
      </c>
      <c r="N493" s="85">
        <f>'E+ PSUI Customer Load'!N493+'PSUI Customer Gen'!N493</f>
        <v>1307.6099999999999</v>
      </c>
      <c r="O493" s="85">
        <f>'E+ PSUI Customer Load'!O493+'PSUI Customer Gen'!O493</f>
        <v>1270.586</v>
      </c>
      <c r="P493" s="85">
        <f>'E+ PSUI Customer Load'!P493+'PSUI Customer Gen'!P493</f>
        <v>1255.8140000000001</v>
      </c>
      <c r="Q493" s="85">
        <f>'E+ PSUI Customer Load'!Q493+'PSUI Customer Gen'!Q493</f>
        <v>1247.125</v>
      </c>
      <c r="R493" s="85">
        <f>'E+ PSUI Customer Load'!R493+'PSUI Customer Gen'!R493</f>
        <v>1277.8330000000001</v>
      </c>
      <c r="S493" s="85">
        <f>'E+ PSUI Customer Load'!S493+'PSUI Customer Gen'!S493</f>
        <v>1252.7860000000001</v>
      </c>
      <c r="T493" s="85">
        <f>'E+ PSUI Customer Load'!T493+'PSUI Customer Gen'!T493</f>
        <v>1240.8970000000002</v>
      </c>
      <c r="U493" s="85">
        <f>'E+ PSUI Customer Load'!U493+'PSUI Customer Gen'!U493</f>
        <v>1266.43</v>
      </c>
      <c r="V493" s="85">
        <f>'E+ PSUI Customer Load'!V493+'PSUI Customer Gen'!V493</f>
        <v>1282.2819999999999</v>
      </c>
      <c r="W493" s="85">
        <f>'E+ PSUI Customer Load'!W493+'PSUI Customer Gen'!W493</f>
        <v>1255.2429999999999</v>
      </c>
      <c r="X493" s="85">
        <f>'E+ PSUI Customer Load'!X493+'PSUI Customer Gen'!X493</f>
        <v>1262.1479999999999</v>
      </c>
      <c r="Y493" s="85">
        <f>'E+ PSUI Customer Load'!Y493+'PSUI Customer Gen'!Y493</f>
        <v>1251.7620000000002</v>
      </c>
      <c r="Z493" s="85">
        <f>'E+ PSUI Customer Load'!Z493+'PSUI Customer Gen'!Z493</f>
        <v>1227.3760000000002</v>
      </c>
      <c r="AA493" s="93">
        <f t="shared" si="91"/>
        <v>1321.1709999999998</v>
      </c>
      <c r="AB493" s="84">
        <f t="shared" si="92"/>
        <v>2022</v>
      </c>
      <c r="AC493" s="83">
        <f t="shared" si="93"/>
        <v>3</v>
      </c>
      <c r="AD493" s="83" t="str">
        <f t="shared" si="94"/>
        <v/>
      </c>
      <c r="AE493" s="83" t="str">
        <f t="shared" si="95"/>
        <v/>
      </c>
      <c r="AF493" s="81">
        <f t="shared" si="96"/>
        <v>1321.1709999999998</v>
      </c>
      <c r="AG493" s="82" t="str">
        <f t="shared" si="97"/>
        <v>9:00</v>
      </c>
      <c r="AH493" s="81">
        <f t="shared" si="98"/>
        <v>31808.189999999995</v>
      </c>
      <c r="AI493" s="80" t="str">
        <f t="shared" si="99"/>
        <v/>
      </c>
      <c r="AJ493" s="80" t="str">
        <f t="shared" si="100"/>
        <v/>
      </c>
      <c r="AK493" s="80" t="str">
        <f t="shared" si="101"/>
        <v/>
      </c>
      <c r="AL493" s="79" t="str">
        <f t="shared" si="102"/>
        <v/>
      </c>
      <c r="AM493" s="78" t="str">
        <f t="shared" si="103"/>
        <v/>
      </c>
    </row>
    <row r="494" spans="2:39" ht="13.5" thickBot="1">
      <c r="B494" s="86">
        <v>44626</v>
      </c>
      <c r="C494" s="85">
        <f>'E+ PSUI Customer Load'!C494+'PSUI Customer Gen'!C494</f>
        <v>1236.7619999999999</v>
      </c>
      <c r="D494" s="85">
        <f>'E+ PSUI Customer Load'!D494+'PSUI Customer Gen'!D494</f>
        <v>1224.1819999999998</v>
      </c>
      <c r="E494" s="85">
        <f>'E+ PSUI Customer Load'!E494+'PSUI Customer Gen'!E494</f>
        <v>1194.7860000000001</v>
      </c>
      <c r="F494" s="85">
        <f>'E+ PSUI Customer Load'!F494+'PSUI Customer Gen'!F494</f>
        <v>1176.807</v>
      </c>
      <c r="G494" s="85">
        <f>'E+ PSUI Customer Load'!G494+'PSUI Customer Gen'!G494</f>
        <v>1153.251</v>
      </c>
      <c r="H494" s="85">
        <f>'E+ PSUI Customer Load'!H494+'PSUI Customer Gen'!H494</f>
        <v>1143.7950000000001</v>
      </c>
      <c r="I494" s="85">
        <f>'E+ PSUI Customer Load'!I494+'PSUI Customer Gen'!I494</f>
        <v>1167.4869999999999</v>
      </c>
      <c r="J494" s="85">
        <f>'E+ PSUI Customer Load'!J494+'PSUI Customer Gen'!J494</f>
        <v>1196.4000000000001</v>
      </c>
      <c r="K494" s="85">
        <f>'E+ PSUI Customer Load'!K494+'PSUI Customer Gen'!K494</f>
        <v>1187.6469999999999</v>
      </c>
      <c r="L494" s="85">
        <f>'E+ PSUI Customer Load'!L494+'PSUI Customer Gen'!L494</f>
        <v>1175.3229999999999</v>
      </c>
      <c r="M494" s="85">
        <f>'E+ PSUI Customer Load'!M494+'PSUI Customer Gen'!M494</f>
        <v>1187.1969999999999</v>
      </c>
      <c r="N494" s="85">
        <f>'E+ PSUI Customer Load'!N494+'PSUI Customer Gen'!N494</f>
        <v>1193.1790000000001</v>
      </c>
      <c r="O494" s="85">
        <f>'E+ PSUI Customer Load'!O494+'PSUI Customer Gen'!O494</f>
        <v>1168.3139999999999</v>
      </c>
      <c r="P494" s="85">
        <f>'E+ PSUI Customer Load'!P494+'PSUI Customer Gen'!P494</f>
        <v>1168.3700000000001</v>
      </c>
      <c r="Q494" s="85">
        <f>'E+ PSUI Customer Load'!Q494+'PSUI Customer Gen'!Q494</f>
        <v>1130.4349999999999</v>
      </c>
      <c r="R494" s="85">
        <f>'E+ PSUI Customer Load'!R494+'PSUI Customer Gen'!R494</f>
        <v>1163.616</v>
      </c>
      <c r="S494" s="85">
        <f>'E+ PSUI Customer Load'!S494+'PSUI Customer Gen'!S494</f>
        <v>1183.3960000000002</v>
      </c>
      <c r="T494" s="85">
        <f>'E+ PSUI Customer Load'!T494+'PSUI Customer Gen'!T494</f>
        <v>1181.268</v>
      </c>
      <c r="U494" s="85">
        <f>'E+ PSUI Customer Load'!U494+'PSUI Customer Gen'!U494</f>
        <v>1211.8230000000001</v>
      </c>
      <c r="V494" s="85">
        <f>'E+ PSUI Customer Load'!V494+'PSUI Customer Gen'!V494</f>
        <v>1217.8040000000001</v>
      </c>
      <c r="W494" s="85">
        <f>'E+ PSUI Customer Load'!W494+'PSUI Customer Gen'!W494</f>
        <v>1215.2560000000001</v>
      </c>
      <c r="X494" s="85">
        <f>'E+ PSUI Customer Load'!X494+'PSUI Customer Gen'!X494</f>
        <v>1210.664</v>
      </c>
      <c r="Y494" s="85">
        <f>'E+ PSUI Customer Load'!Y494+'PSUI Customer Gen'!Y494</f>
        <v>1204.47</v>
      </c>
      <c r="Z494" s="85">
        <f>'E+ PSUI Customer Load'!Z494+'PSUI Customer Gen'!Z494</f>
        <v>1197.123</v>
      </c>
      <c r="AA494" s="93">
        <f t="shared" si="91"/>
        <v>1236.7619999999999</v>
      </c>
      <c r="AB494" s="84">
        <f t="shared" si="92"/>
        <v>2022</v>
      </c>
      <c r="AC494" s="83">
        <f t="shared" si="93"/>
        <v>3</v>
      </c>
      <c r="AD494" s="83" t="str">
        <f t="shared" si="94"/>
        <v/>
      </c>
      <c r="AE494" s="83" t="str">
        <f t="shared" si="95"/>
        <v/>
      </c>
      <c r="AF494" s="81">
        <f t="shared" si="96"/>
        <v>1236.7619999999999</v>
      </c>
      <c r="AG494" s="82" t="str">
        <f t="shared" si="97"/>
        <v>1:00</v>
      </c>
      <c r="AH494" s="81">
        <f t="shared" si="98"/>
        <v>29726.117000000002</v>
      </c>
      <c r="AI494" s="80" t="str">
        <f t="shared" si="99"/>
        <v/>
      </c>
      <c r="AJ494" s="80" t="str">
        <f t="shared" si="100"/>
        <v/>
      </c>
      <c r="AK494" s="80" t="str">
        <f t="shared" si="101"/>
        <v/>
      </c>
      <c r="AL494" s="79" t="str">
        <f t="shared" si="102"/>
        <v/>
      </c>
      <c r="AM494" s="78" t="str">
        <f t="shared" si="103"/>
        <v/>
      </c>
    </row>
    <row r="495" spans="2:39" ht="13.5" thickBot="1">
      <c r="B495" s="86">
        <v>44627</v>
      </c>
      <c r="C495" s="85">
        <f>'E+ PSUI Customer Load'!C495+'PSUI Customer Gen'!C495</f>
        <v>1210.75</v>
      </c>
      <c r="D495" s="85">
        <f>'E+ PSUI Customer Load'!D495+'PSUI Customer Gen'!D495</f>
        <v>1201.124</v>
      </c>
      <c r="E495" s="85">
        <f>'E+ PSUI Customer Load'!E495+'PSUI Customer Gen'!E495</f>
        <v>1211.4680000000001</v>
      </c>
      <c r="F495" s="85">
        <f>'E+ PSUI Customer Load'!F495+'PSUI Customer Gen'!F495</f>
        <v>1197.7250000000001</v>
      </c>
      <c r="G495" s="85">
        <f>'E+ PSUI Customer Load'!G495+'PSUI Customer Gen'!G495</f>
        <v>1214.847</v>
      </c>
      <c r="H495" s="85">
        <f>'E+ PSUI Customer Load'!H495+'PSUI Customer Gen'!H495</f>
        <v>1228.0119999999999</v>
      </c>
      <c r="I495" s="85">
        <f>'E+ PSUI Customer Load'!I495+'PSUI Customer Gen'!I495</f>
        <v>1260.0640000000001</v>
      </c>
      <c r="J495" s="85">
        <f>'E+ PSUI Customer Load'!J495+'PSUI Customer Gen'!J495</f>
        <v>1353.2830000000001</v>
      </c>
      <c r="K495" s="85">
        <f>'E+ PSUI Customer Load'!K495+'PSUI Customer Gen'!K495</f>
        <v>1362.712</v>
      </c>
      <c r="L495" s="85">
        <f>'E+ PSUI Customer Load'!L495+'PSUI Customer Gen'!L495</f>
        <v>1396.1860000000001</v>
      </c>
      <c r="M495" s="85">
        <f>'E+ PSUI Customer Load'!M495+'PSUI Customer Gen'!M495</f>
        <v>1405.0229999999999</v>
      </c>
      <c r="N495" s="85">
        <f>'E+ PSUI Customer Load'!N495+'PSUI Customer Gen'!N495</f>
        <v>1429.6070000000002</v>
      </c>
      <c r="O495" s="85">
        <f>'E+ PSUI Customer Load'!O495+'PSUI Customer Gen'!O495</f>
        <v>1390.8319999999999</v>
      </c>
      <c r="P495" s="85">
        <f>'E+ PSUI Customer Load'!P495+'PSUI Customer Gen'!P495</f>
        <v>1400.91</v>
      </c>
      <c r="Q495" s="85">
        <f>'E+ PSUI Customer Load'!Q495+'PSUI Customer Gen'!Q495</f>
        <v>1383.0720000000001</v>
      </c>
      <c r="R495" s="85">
        <f>'E+ PSUI Customer Load'!R495+'PSUI Customer Gen'!R495</f>
        <v>1395.0530000000001</v>
      </c>
      <c r="S495" s="85">
        <f>'E+ PSUI Customer Load'!S495+'PSUI Customer Gen'!S495</f>
        <v>1361.701</v>
      </c>
      <c r="T495" s="85">
        <f>'E+ PSUI Customer Load'!T495+'PSUI Customer Gen'!T495</f>
        <v>1287.0250000000001</v>
      </c>
      <c r="U495" s="85">
        <f>'E+ PSUI Customer Load'!U495+'PSUI Customer Gen'!U495</f>
        <v>1289.826</v>
      </c>
      <c r="V495" s="85">
        <f>'E+ PSUI Customer Load'!V495+'PSUI Customer Gen'!V495</f>
        <v>1301.6979999999999</v>
      </c>
      <c r="W495" s="85">
        <f>'E+ PSUI Customer Load'!W495+'PSUI Customer Gen'!W495</f>
        <v>1291.626</v>
      </c>
      <c r="X495" s="85">
        <f>'E+ PSUI Customer Load'!X495+'PSUI Customer Gen'!X495</f>
        <v>1285.5239999999999</v>
      </c>
      <c r="Y495" s="85">
        <f>'E+ PSUI Customer Load'!Y495+'PSUI Customer Gen'!Y495</f>
        <v>1255.644</v>
      </c>
      <c r="Z495" s="85">
        <f>'E+ PSUI Customer Load'!Z495+'PSUI Customer Gen'!Z495</f>
        <v>1259.894</v>
      </c>
      <c r="AA495" s="93">
        <f t="shared" si="91"/>
        <v>1429.6070000000002</v>
      </c>
      <c r="AB495" s="84">
        <f t="shared" si="92"/>
        <v>2022</v>
      </c>
      <c r="AC495" s="83">
        <f t="shared" si="93"/>
        <v>3</v>
      </c>
      <c r="AD495" s="83" t="str">
        <f t="shared" si="94"/>
        <v/>
      </c>
      <c r="AE495" s="83" t="str">
        <f t="shared" si="95"/>
        <v/>
      </c>
      <c r="AF495" s="81">
        <f t="shared" si="96"/>
        <v>1429.6070000000002</v>
      </c>
      <c r="AG495" s="82" t="str">
        <f t="shared" si="97"/>
        <v>12:00</v>
      </c>
      <c r="AH495" s="81">
        <f t="shared" si="98"/>
        <v>32803.213000000003</v>
      </c>
      <c r="AI495" s="80" t="str">
        <f t="shared" si="99"/>
        <v/>
      </c>
      <c r="AJ495" s="80" t="str">
        <f t="shared" si="100"/>
        <v/>
      </c>
      <c r="AK495" s="80" t="str">
        <f t="shared" si="101"/>
        <v/>
      </c>
      <c r="AL495" s="79" t="str">
        <f t="shared" si="102"/>
        <v/>
      </c>
      <c r="AM495" s="78" t="str">
        <f t="shared" si="103"/>
        <v/>
      </c>
    </row>
    <row r="496" spans="2:39" ht="13.5" thickBot="1">
      <c r="B496" s="86">
        <v>44628</v>
      </c>
      <c r="C496" s="85">
        <f>'E+ PSUI Customer Load'!C496+'PSUI Customer Gen'!C496</f>
        <v>1249.83</v>
      </c>
      <c r="D496" s="85">
        <f>'E+ PSUI Customer Load'!D496+'PSUI Customer Gen'!D496</f>
        <v>1247.1300000000001</v>
      </c>
      <c r="E496" s="85">
        <f>'E+ PSUI Customer Load'!E496+'PSUI Customer Gen'!E496</f>
        <v>1249.248</v>
      </c>
      <c r="F496" s="85">
        <f>'E+ PSUI Customer Load'!F496+'PSUI Customer Gen'!F496</f>
        <v>1233.9880000000001</v>
      </c>
      <c r="G496" s="85">
        <f>'E+ PSUI Customer Load'!G496+'PSUI Customer Gen'!G496</f>
        <v>1227.7329999999999</v>
      </c>
      <c r="H496" s="85">
        <f>'E+ PSUI Customer Load'!H496+'PSUI Customer Gen'!H496</f>
        <v>1245.9830000000002</v>
      </c>
      <c r="I496" s="85">
        <f>'E+ PSUI Customer Load'!I496+'PSUI Customer Gen'!I496</f>
        <v>1311.5430000000001</v>
      </c>
      <c r="J496" s="85">
        <f>'E+ PSUI Customer Load'!J496+'PSUI Customer Gen'!J496</f>
        <v>1388.8889999999999</v>
      </c>
      <c r="K496" s="85">
        <f>'E+ PSUI Customer Load'!K496+'PSUI Customer Gen'!K496</f>
        <v>1390.09</v>
      </c>
      <c r="L496" s="85">
        <f>'E+ PSUI Customer Load'!L496+'PSUI Customer Gen'!L496</f>
        <v>1378.8790000000001</v>
      </c>
      <c r="M496" s="85">
        <f>'E+ PSUI Customer Load'!M496+'PSUI Customer Gen'!M496</f>
        <v>1410.1770000000001</v>
      </c>
      <c r="N496" s="85">
        <f>'E+ PSUI Customer Load'!N496+'PSUI Customer Gen'!N496</f>
        <v>1382.471</v>
      </c>
      <c r="O496" s="85">
        <f>'E+ PSUI Customer Load'!O496+'PSUI Customer Gen'!O496</f>
        <v>1344.8410000000001</v>
      </c>
      <c r="P496" s="85">
        <f>'E+ PSUI Customer Load'!P496+'PSUI Customer Gen'!P496</f>
        <v>1337.7139999999999</v>
      </c>
      <c r="Q496" s="85">
        <f>'E+ PSUI Customer Load'!Q496+'PSUI Customer Gen'!Q496</f>
        <v>1318.2669999999998</v>
      </c>
      <c r="R496" s="85">
        <f>'E+ PSUI Customer Load'!R496+'PSUI Customer Gen'!R496</f>
        <v>1319.511</v>
      </c>
      <c r="S496" s="85">
        <f>'E+ PSUI Customer Load'!S496+'PSUI Customer Gen'!S496</f>
        <v>1304.866</v>
      </c>
      <c r="T496" s="85">
        <f>'E+ PSUI Customer Load'!T496+'PSUI Customer Gen'!T496</f>
        <v>1265.364</v>
      </c>
      <c r="U496" s="85">
        <f>'E+ PSUI Customer Load'!U496+'PSUI Customer Gen'!U496</f>
        <v>1261.884</v>
      </c>
      <c r="V496" s="85">
        <f>'E+ PSUI Customer Load'!V496+'PSUI Customer Gen'!V496</f>
        <v>1273.2909999999999</v>
      </c>
      <c r="W496" s="85">
        <f>'E+ PSUI Customer Load'!W496+'PSUI Customer Gen'!W496</f>
        <v>1260.146</v>
      </c>
      <c r="X496" s="85">
        <f>'E+ PSUI Customer Load'!X496+'PSUI Customer Gen'!X496</f>
        <v>1266.413</v>
      </c>
      <c r="Y496" s="85">
        <f>'E+ PSUI Customer Load'!Y496+'PSUI Customer Gen'!Y496</f>
        <v>1250.6790000000001</v>
      </c>
      <c r="Z496" s="85">
        <f>'E+ PSUI Customer Load'!Z496+'PSUI Customer Gen'!Z496</f>
        <v>1243.9859999999999</v>
      </c>
      <c r="AA496" s="93">
        <f t="shared" si="91"/>
        <v>1410.1770000000001</v>
      </c>
      <c r="AB496" s="84">
        <f t="shared" si="92"/>
        <v>2022</v>
      </c>
      <c r="AC496" s="83">
        <f t="shared" si="93"/>
        <v>3</v>
      </c>
      <c r="AD496" s="83" t="str">
        <f t="shared" si="94"/>
        <v/>
      </c>
      <c r="AE496" s="83" t="str">
        <f t="shared" si="95"/>
        <v/>
      </c>
      <c r="AF496" s="81">
        <f t="shared" si="96"/>
        <v>1410.1770000000001</v>
      </c>
      <c r="AG496" s="82" t="str">
        <f t="shared" si="97"/>
        <v>11:00</v>
      </c>
      <c r="AH496" s="81">
        <f t="shared" si="98"/>
        <v>32573.1</v>
      </c>
      <c r="AI496" s="80" t="str">
        <f t="shared" si="99"/>
        <v/>
      </c>
      <c r="AJ496" s="80" t="str">
        <f t="shared" si="100"/>
        <v/>
      </c>
      <c r="AK496" s="80" t="str">
        <f t="shared" si="101"/>
        <v/>
      </c>
      <c r="AL496" s="79" t="str">
        <f t="shared" si="102"/>
        <v/>
      </c>
      <c r="AM496" s="78" t="str">
        <f t="shared" si="103"/>
        <v/>
      </c>
    </row>
    <row r="497" spans="2:39" ht="13.5" thickBot="1">
      <c r="B497" s="86">
        <v>44629</v>
      </c>
      <c r="C497" s="85">
        <f>'E+ PSUI Customer Load'!C497+'PSUI Customer Gen'!C497</f>
        <v>1232.444</v>
      </c>
      <c r="D497" s="85">
        <f>'E+ PSUI Customer Load'!D497+'PSUI Customer Gen'!D497</f>
        <v>1220.3820000000001</v>
      </c>
      <c r="E497" s="85">
        <f>'E+ PSUI Customer Load'!E497+'PSUI Customer Gen'!E497</f>
        <v>1227.3900000000001</v>
      </c>
      <c r="F497" s="85">
        <f>'E+ PSUI Customer Load'!F497+'PSUI Customer Gen'!F497</f>
        <v>1195.3</v>
      </c>
      <c r="G497" s="85">
        <f>'E+ PSUI Customer Load'!G497+'PSUI Customer Gen'!G497</f>
        <v>1221.616</v>
      </c>
      <c r="H497" s="85">
        <f>'E+ PSUI Customer Load'!H497+'PSUI Customer Gen'!H497</f>
        <v>1231.617</v>
      </c>
      <c r="I497" s="85">
        <f>'E+ PSUI Customer Load'!I497+'PSUI Customer Gen'!I497</f>
        <v>1284.73</v>
      </c>
      <c r="J497" s="85">
        <f>'E+ PSUI Customer Load'!J497+'PSUI Customer Gen'!J497</f>
        <v>1355.08</v>
      </c>
      <c r="K497" s="85">
        <f>'E+ PSUI Customer Load'!K497+'PSUI Customer Gen'!K497</f>
        <v>1374.2329999999999</v>
      </c>
      <c r="L497" s="85">
        <f>'E+ PSUI Customer Load'!L497+'PSUI Customer Gen'!L497</f>
        <v>1370.404</v>
      </c>
      <c r="M497" s="85">
        <f>'E+ PSUI Customer Load'!M497+'PSUI Customer Gen'!M497</f>
        <v>1385.7860000000001</v>
      </c>
      <c r="N497" s="85">
        <f>'E+ PSUI Customer Load'!N497+'PSUI Customer Gen'!N497</f>
        <v>1379.857</v>
      </c>
      <c r="O497" s="85">
        <f>'E+ PSUI Customer Load'!O497+'PSUI Customer Gen'!O497</f>
        <v>1353.4930000000002</v>
      </c>
      <c r="P497" s="85">
        <f>'E+ PSUI Customer Load'!P497+'PSUI Customer Gen'!P497</f>
        <v>1336.8920000000001</v>
      </c>
      <c r="Q497" s="85">
        <f>'E+ PSUI Customer Load'!Q497+'PSUI Customer Gen'!Q497</f>
        <v>1332.1089999999999</v>
      </c>
      <c r="R497" s="85">
        <f>'E+ PSUI Customer Load'!R497+'PSUI Customer Gen'!R497</f>
        <v>1327.894</v>
      </c>
      <c r="S497" s="85">
        <f>'E+ PSUI Customer Load'!S497+'PSUI Customer Gen'!S497</f>
        <v>1273.106</v>
      </c>
      <c r="T497" s="85">
        <f>'E+ PSUI Customer Load'!T497+'PSUI Customer Gen'!T497</f>
        <v>1235.3519999999999</v>
      </c>
      <c r="U497" s="85">
        <f>'E+ PSUI Customer Load'!U497+'PSUI Customer Gen'!U497</f>
        <v>1252.0619999999999</v>
      </c>
      <c r="V497" s="85">
        <f>'E+ PSUI Customer Load'!V497+'PSUI Customer Gen'!V497</f>
        <v>1271.0730000000001</v>
      </c>
      <c r="W497" s="85">
        <f>'E+ PSUI Customer Load'!W497+'PSUI Customer Gen'!W497</f>
        <v>1231.5930000000001</v>
      </c>
      <c r="X497" s="85">
        <f>'E+ PSUI Customer Load'!X497+'PSUI Customer Gen'!X497</f>
        <v>1239.7749999999999</v>
      </c>
      <c r="Y497" s="85">
        <f>'E+ PSUI Customer Load'!Y497+'PSUI Customer Gen'!Y497</f>
        <v>1238.2369999999999</v>
      </c>
      <c r="Z497" s="85">
        <f>'E+ PSUI Customer Load'!Z497+'PSUI Customer Gen'!Z497</f>
        <v>1228.819</v>
      </c>
      <c r="AA497" s="93">
        <f t="shared" si="91"/>
        <v>1385.7860000000001</v>
      </c>
      <c r="AB497" s="84">
        <f t="shared" si="92"/>
        <v>2022</v>
      </c>
      <c r="AC497" s="83">
        <f t="shared" si="93"/>
        <v>3</v>
      </c>
      <c r="AD497" s="83" t="str">
        <f t="shared" si="94"/>
        <v/>
      </c>
      <c r="AE497" s="83" t="str">
        <f t="shared" si="95"/>
        <v/>
      </c>
      <c r="AF497" s="81">
        <f t="shared" si="96"/>
        <v>1385.7860000000001</v>
      </c>
      <c r="AG497" s="82" t="str">
        <f t="shared" si="97"/>
        <v>11:00</v>
      </c>
      <c r="AH497" s="81">
        <f t="shared" si="98"/>
        <v>32185.030000000006</v>
      </c>
      <c r="AI497" s="80" t="str">
        <f t="shared" si="99"/>
        <v/>
      </c>
      <c r="AJ497" s="80" t="str">
        <f t="shared" si="100"/>
        <v/>
      </c>
      <c r="AK497" s="80" t="str">
        <f t="shared" si="101"/>
        <v/>
      </c>
      <c r="AL497" s="79" t="str">
        <f t="shared" si="102"/>
        <v/>
      </c>
      <c r="AM497" s="78" t="str">
        <f t="shared" si="103"/>
        <v/>
      </c>
    </row>
    <row r="498" spans="2:39" ht="13.5" thickBot="1">
      <c r="B498" s="86">
        <v>44630</v>
      </c>
      <c r="C498" s="85">
        <f>'E+ PSUI Customer Load'!C498+'PSUI Customer Gen'!C498</f>
        <v>1216.345</v>
      </c>
      <c r="D498" s="85">
        <f>'E+ PSUI Customer Load'!D498+'PSUI Customer Gen'!D498</f>
        <v>1220.3400000000001</v>
      </c>
      <c r="E498" s="85">
        <f>'E+ PSUI Customer Load'!E498+'PSUI Customer Gen'!E498</f>
        <v>1214.163</v>
      </c>
      <c r="F498" s="85">
        <f>'E+ PSUI Customer Load'!F498+'PSUI Customer Gen'!F498</f>
        <v>1207.952</v>
      </c>
      <c r="G498" s="85">
        <f>'E+ PSUI Customer Load'!G498+'PSUI Customer Gen'!G498</f>
        <v>1208.68</v>
      </c>
      <c r="H498" s="85">
        <f>'E+ PSUI Customer Load'!H498+'PSUI Customer Gen'!H498</f>
        <v>1240.1799999999998</v>
      </c>
      <c r="I498" s="85">
        <f>'E+ PSUI Customer Load'!I498+'PSUI Customer Gen'!I498</f>
        <v>1267.6409999999998</v>
      </c>
      <c r="J498" s="85">
        <f>'E+ PSUI Customer Load'!J498+'PSUI Customer Gen'!J498</f>
        <v>1364.1990000000001</v>
      </c>
      <c r="K498" s="85">
        <f>'E+ PSUI Customer Load'!K498+'PSUI Customer Gen'!K498</f>
        <v>1368.373</v>
      </c>
      <c r="L498" s="85">
        <f>'E+ PSUI Customer Load'!L498+'PSUI Customer Gen'!L498</f>
        <v>1343.739</v>
      </c>
      <c r="M498" s="85">
        <f>'E+ PSUI Customer Load'!M498+'PSUI Customer Gen'!M498</f>
        <v>1353.71</v>
      </c>
      <c r="N498" s="85">
        <f>'E+ PSUI Customer Load'!N498+'PSUI Customer Gen'!N498</f>
        <v>1363.31</v>
      </c>
      <c r="O498" s="85">
        <f>'E+ PSUI Customer Load'!O498+'PSUI Customer Gen'!O498</f>
        <v>1330.0330000000001</v>
      </c>
      <c r="P498" s="85">
        <f>'E+ PSUI Customer Load'!P498+'PSUI Customer Gen'!P498</f>
        <v>1359.865</v>
      </c>
      <c r="Q498" s="85">
        <f>'E+ PSUI Customer Load'!Q498+'PSUI Customer Gen'!Q498</f>
        <v>1337.7189999999998</v>
      </c>
      <c r="R498" s="85">
        <f>'E+ PSUI Customer Load'!R498+'PSUI Customer Gen'!R498</f>
        <v>1336.5810000000001</v>
      </c>
      <c r="S498" s="85">
        <f>'E+ PSUI Customer Load'!S498+'PSUI Customer Gen'!S498</f>
        <v>1294.5170000000001</v>
      </c>
      <c r="T498" s="85">
        <f>'E+ PSUI Customer Load'!T498+'PSUI Customer Gen'!T498</f>
        <v>1228.537</v>
      </c>
      <c r="U498" s="85">
        <f>'E+ PSUI Customer Load'!U498+'PSUI Customer Gen'!U498</f>
        <v>1257.636</v>
      </c>
      <c r="V498" s="85">
        <f>'E+ PSUI Customer Load'!V498+'PSUI Customer Gen'!V498</f>
        <v>1272.182</v>
      </c>
      <c r="W498" s="85">
        <f>'E+ PSUI Customer Load'!W498+'PSUI Customer Gen'!W498</f>
        <v>1258.9259999999999</v>
      </c>
      <c r="X498" s="85">
        <f>'E+ PSUI Customer Load'!X498+'PSUI Customer Gen'!X498</f>
        <v>1260.663</v>
      </c>
      <c r="Y498" s="85">
        <f>'E+ PSUI Customer Load'!Y498+'PSUI Customer Gen'!Y498</f>
        <v>1231.0049999999999</v>
      </c>
      <c r="Z498" s="85">
        <f>'E+ PSUI Customer Load'!Z498+'PSUI Customer Gen'!Z498</f>
        <v>1221.5889999999999</v>
      </c>
      <c r="AA498" s="93">
        <f t="shared" si="91"/>
        <v>1368.373</v>
      </c>
      <c r="AB498" s="84">
        <f t="shared" si="92"/>
        <v>2022</v>
      </c>
      <c r="AC498" s="83">
        <f t="shared" si="93"/>
        <v>3</v>
      </c>
      <c r="AD498" s="83" t="str">
        <f t="shared" si="94"/>
        <v/>
      </c>
      <c r="AE498" s="83" t="str">
        <f t="shared" si="95"/>
        <v/>
      </c>
      <c r="AF498" s="81">
        <f t="shared" si="96"/>
        <v>1368.373</v>
      </c>
      <c r="AG498" s="82" t="str">
        <f t="shared" si="97"/>
        <v>9:00</v>
      </c>
      <c r="AH498" s="81">
        <f t="shared" si="98"/>
        <v>32126.258000000002</v>
      </c>
      <c r="AI498" s="80" t="str">
        <f t="shared" si="99"/>
        <v/>
      </c>
      <c r="AJ498" s="80" t="str">
        <f t="shared" si="100"/>
        <v/>
      </c>
      <c r="AK498" s="80" t="str">
        <f t="shared" si="101"/>
        <v/>
      </c>
      <c r="AL498" s="79" t="str">
        <f t="shared" si="102"/>
        <v/>
      </c>
      <c r="AM498" s="78" t="str">
        <f t="shared" si="103"/>
        <v/>
      </c>
    </row>
    <row r="499" spans="2:39" ht="13.5" thickBot="1">
      <c r="B499" s="86">
        <v>44631</v>
      </c>
      <c r="C499" s="85">
        <f>'E+ PSUI Customer Load'!C499+'PSUI Customer Gen'!C499</f>
        <v>1221.0509999999999</v>
      </c>
      <c r="D499" s="85">
        <f>'E+ PSUI Customer Load'!D499+'PSUI Customer Gen'!D499</f>
        <v>1211.982</v>
      </c>
      <c r="E499" s="85">
        <f>'E+ PSUI Customer Load'!E499+'PSUI Customer Gen'!E499</f>
        <v>1205.365</v>
      </c>
      <c r="F499" s="85">
        <f>'E+ PSUI Customer Load'!F499+'PSUI Customer Gen'!F499</f>
        <v>1219.9929999999999</v>
      </c>
      <c r="G499" s="85">
        <f>'E+ PSUI Customer Load'!G499+'PSUI Customer Gen'!G499</f>
        <v>1215.08</v>
      </c>
      <c r="H499" s="85">
        <f>'E+ PSUI Customer Load'!H499+'PSUI Customer Gen'!H499</f>
        <v>1241.8240000000001</v>
      </c>
      <c r="I499" s="85">
        <f>'E+ PSUI Customer Load'!I499+'PSUI Customer Gen'!I499</f>
        <v>1263.134</v>
      </c>
      <c r="J499" s="85">
        <f>'E+ PSUI Customer Load'!J499+'PSUI Customer Gen'!J499</f>
        <v>1349.5350000000001</v>
      </c>
      <c r="K499" s="85">
        <f>'E+ PSUI Customer Load'!K499+'PSUI Customer Gen'!K499</f>
        <v>1406.1960000000001</v>
      </c>
      <c r="L499" s="85">
        <f>'E+ PSUI Customer Load'!L499+'PSUI Customer Gen'!L499</f>
        <v>1440.4689999999998</v>
      </c>
      <c r="M499" s="85">
        <f>'E+ PSUI Customer Load'!M499+'PSUI Customer Gen'!M499</f>
        <v>1410.922</v>
      </c>
      <c r="N499" s="85">
        <f>'E+ PSUI Customer Load'!N499+'PSUI Customer Gen'!N499</f>
        <v>1423.41</v>
      </c>
      <c r="O499" s="85">
        <f>'E+ PSUI Customer Load'!O499+'PSUI Customer Gen'!O499</f>
        <v>1393.0840000000001</v>
      </c>
      <c r="P499" s="85">
        <f>'E+ PSUI Customer Load'!P499+'PSUI Customer Gen'!P499</f>
        <v>1382.241</v>
      </c>
      <c r="Q499" s="85">
        <f>'E+ PSUI Customer Load'!Q499+'PSUI Customer Gen'!Q499</f>
        <v>1384.4829999999999</v>
      </c>
      <c r="R499" s="85">
        <f>'E+ PSUI Customer Load'!R499+'PSUI Customer Gen'!R499</f>
        <v>1385.3519999999999</v>
      </c>
      <c r="S499" s="85">
        <f>'E+ PSUI Customer Load'!S499+'PSUI Customer Gen'!S499</f>
        <v>1332.713</v>
      </c>
      <c r="T499" s="85">
        <f>'E+ PSUI Customer Load'!T499+'PSUI Customer Gen'!T499</f>
        <v>1286.173</v>
      </c>
      <c r="U499" s="85">
        <f>'E+ PSUI Customer Load'!U499+'PSUI Customer Gen'!U499</f>
        <v>1287.8320000000001</v>
      </c>
      <c r="V499" s="85">
        <f>'E+ PSUI Customer Load'!V499+'PSUI Customer Gen'!V499</f>
        <v>1305.175</v>
      </c>
      <c r="W499" s="85">
        <f>'E+ PSUI Customer Load'!W499+'PSUI Customer Gen'!W499</f>
        <v>1292.491</v>
      </c>
      <c r="X499" s="85">
        <f>'E+ PSUI Customer Load'!X499+'PSUI Customer Gen'!X499</f>
        <v>1280.6569999999999</v>
      </c>
      <c r="Y499" s="85">
        <f>'E+ PSUI Customer Load'!Y499+'PSUI Customer Gen'!Y499</f>
        <v>1270.5409999999999</v>
      </c>
      <c r="Z499" s="85">
        <f>'E+ PSUI Customer Load'!Z499+'PSUI Customer Gen'!Z499</f>
        <v>1235.327</v>
      </c>
      <c r="AA499" s="93">
        <f t="shared" si="91"/>
        <v>1440.4689999999998</v>
      </c>
      <c r="AB499" s="84">
        <f t="shared" si="92"/>
        <v>2022</v>
      </c>
      <c r="AC499" s="83">
        <f t="shared" si="93"/>
        <v>3</v>
      </c>
      <c r="AD499" s="83" t="str">
        <f t="shared" si="94"/>
        <v/>
      </c>
      <c r="AE499" s="83" t="str">
        <f t="shared" si="95"/>
        <v/>
      </c>
      <c r="AF499" s="81">
        <f t="shared" si="96"/>
        <v>1440.4689999999998</v>
      </c>
      <c r="AG499" s="82" t="str">
        <f t="shared" si="97"/>
        <v>10:00</v>
      </c>
      <c r="AH499" s="81">
        <f t="shared" si="98"/>
        <v>32885.498999999996</v>
      </c>
      <c r="AI499" s="80" t="str">
        <f t="shared" si="99"/>
        <v/>
      </c>
      <c r="AJ499" s="80" t="str">
        <f t="shared" si="100"/>
        <v/>
      </c>
      <c r="AK499" s="80" t="str">
        <f t="shared" si="101"/>
        <v/>
      </c>
      <c r="AL499" s="79" t="str">
        <f t="shared" si="102"/>
        <v/>
      </c>
      <c r="AM499" s="78" t="str">
        <f t="shared" si="103"/>
        <v/>
      </c>
    </row>
    <row r="500" spans="2:39" ht="13.5" thickBot="1">
      <c r="B500" s="86">
        <v>44632</v>
      </c>
      <c r="C500" s="85">
        <f>'E+ PSUI Customer Load'!C500+'PSUI Customer Gen'!C500</f>
        <v>1238.8020000000001</v>
      </c>
      <c r="D500" s="85">
        <f>'E+ PSUI Customer Load'!D500+'PSUI Customer Gen'!D500</f>
        <v>1229.366</v>
      </c>
      <c r="E500" s="85">
        <f>'E+ PSUI Customer Load'!E500+'PSUI Customer Gen'!E500</f>
        <v>1226.95</v>
      </c>
      <c r="F500" s="85">
        <f>'E+ PSUI Customer Load'!F500+'PSUI Customer Gen'!F500</f>
        <v>1244.7909999999999</v>
      </c>
      <c r="G500" s="85">
        <f>'E+ PSUI Customer Load'!G500+'PSUI Customer Gen'!G500</f>
        <v>1247.5</v>
      </c>
      <c r="H500" s="85">
        <f>'E+ PSUI Customer Load'!H500+'PSUI Customer Gen'!H500</f>
        <v>1261.8220000000001</v>
      </c>
      <c r="I500" s="85">
        <f>'E+ PSUI Customer Load'!I500+'PSUI Customer Gen'!I500</f>
        <v>1291.9690000000001</v>
      </c>
      <c r="J500" s="85">
        <f>'E+ PSUI Customer Load'!J500+'PSUI Customer Gen'!J500</f>
        <v>1343.874</v>
      </c>
      <c r="K500" s="85">
        <f>'E+ PSUI Customer Load'!K500+'PSUI Customer Gen'!K500</f>
        <v>1337.7809999999999</v>
      </c>
      <c r="L500" s="85">
        <f>'E+ PSUI Customer Load'!L500+'PSUI Customer Gen'!L500</f>
        <v>1313.172</v>
      </c>
      <c r="M500" s="85">
        <f>'E+ PSUI Customer Load'!M500+'PSUI Customer Gen'!M500</f>
        <v>1295.3709999999999</v>
      </c>
      <c r="N500" s="85">
        <f>'E+ PSUI Customer Load'!N500+'PSUI Customer Gen'!N500</f>
        <v>1287.2139999999999</v>
      </c>
      <c r="O500" s="85">
        <f>'E+ PSUI Customer Load'!O500+'PSUI Customer Gen'!O500</f>
        <v>1269.6389999999999</v>
      </c>
      <c r="P500" s="85">
        <f>'E+ PSUI Customer Load'!P500+'PSUI Customer Gen'!P500</f>
        <v>1273.0459999999998</v>
      </c>
      <c r="Q500" s="85">
        <f>'E+ PSUI Customer Load'!Q500+'PSUI Customer Gen'!Q500</f>
        <v>1269.9750000000001</v>
      </c>
      <c r="R500" s="85">
        <f>'E+ PSUI Customer Load'!R500+'PSUI Customer Gen'!R500</f>
        <v>1268.5899999999999</v>
      </c>
      <c r="S500" s="85">
        <f>'E+ PSUI Customer Load'!S500+'PSUI Customer Gen'!S500</f>
        <v>1270.5640000000001</v>
      </c>
      <c r="T500" s="85">
        <f>'E+ PSUI Customer Load'!T500+'PSUI Customer Gen'!T500</f>
        <v>1271.2760000000001</v>
      </c>
      <c r="U500" s="85">
        <f>'E+ PSUI Customer Load'!U500+'PSUI Customer Gen'!U500</f>
        <v>1294.502</v>
      </c>
      <c r="V500" s="85">
        <f>'E+ PSUI Customer Load'!V500+'PSUI Customer Gen'!V500</f>
        <v>1312.134</v>
      </c>
      <c r="W500" s="85">
        <f>'E+ PSUI Customer Load'!W500+'PSUI Customer Gen'!W500</f>
        <v>1300.913</v>
      </c>
      <c r="X500" s="85">
        <f>'E+ PSUI Customer Load'!X500+'PSUI Customer Gen'!X500</f>
        <v>1309.5150000000001</v>
      </c>
      <c r="Y500" s="85">
        <f>'E+ PSUI Customer Load'!Y500+'PSUI Customer Gen'!Y500</f>
        <v>1301.672</v>
      </c>
      <c r="Z500" s="85">
        <f>'E+ PSUI Customer Load'!Z500+'PSUI Customer Gen'!Z500</f>
        <v>1292.702</v>
      </c>
      <c r="AA500" s="93">
        <f t="shared" si="91"/>
        <v>1343.874</v>
      </c>
      <c r="AB500" s="84">
        <f t="shared" si="92"/>
        <v>2022</v>
      </c>
      <c r="AC500" s="83">
        <f t="shared" si="93"/>
        <v>3</v>
      </c>
      <c r="AD500" s="83" t="str">
        <f t="shared" si="94"/>
        <v/>
      </c>
      <c r="AE500" s="83" t="str">
        <f t="shared" si="95"/>
        <v/>
      </c>
      <c r="AF500" s="81">
        <f t="shared" si="96"/>
        <v>1343.874</v>
      </c>
      <c r="AG500" s="82" t="str">
        <f t="shared" si="97"/>
        <v>8:00</v>
      </c>
      <c r="AH500" s="81">
        <f t="shared" si="98"/>
        <v>32097.013999999996</v>
      </c>
      <c r="AI500" s="80" t="str">
        <f t="shared" si="99"/>
        <v/>
      </c>
      <c r="AJ500" s="80" t="str">
        <f t="shared" si="100"/>
        <v/>
      </c>
      <c r="AK500" s="80" t="str">
        <f t="shared" si="101"/>
        <v/>
      </c>
      <c r="AL500" s="79" t="str">
        <f t="shared" si="102"/>
        <v/>
      </c>
      <c r="AM500" s="78" t="str">
        <f t="shared" si="103"/>
        <v/>
      </c>
    </row>
    <row r="501" spans="2:39" ht="13.5" thickBot="1">
      <c r="B501" s="86">
        <v>44633</v>
      </c>
      <c r="C501" s="85">
        <f>'E+ PSUI Customer Load'!C501+'PSUI Customer Gen'!C501</f>
        <v>1295.2660000000001</v>
      </c>
      <c r="D501" s="85">
        <f>'E+ PSUI Customer Load'!D501+'PSUI Customer Gen'!D501</f>
        <v>1299.248</v>
      </c>
      <c r="E501" s="85">
        <f>'E+ PSUI Customer Load'!E501+'PSUI Customer Gen'!E501</f>
        <v>1290.5940000000001</v>
      </c>
      <c r="F501" s="85">
        <f>'E+ PSUI Customer Load'!F501+'PSUI Customer Gen'!F501</f>
        <v>1295.259</v>
      </c>
      <c r="G501" s="85">
        <f>'E+ PSUI Customer Load'!G501+'PSUI Customer Gen'!G501</f>
        <v>1297.604</v>
      </c>
      <c r="H501" s="85">
        <f>'E+ PSUI Customer Load'!H501+'PSUI Customer Gen'!H501</f>
        <v>1323.325</v>
      </c>
      <c r="I501" s="85">
        <f>'E+ PSUI Customer Load'!I501+'PSUI Customer Gen'!I501</f>
        <v>1392.9509999999998</v>
      </c>
      <c r="J501" s="85">
        <f>'E+ PSUI Customer Load'!J501+'PSUI Customer Gen'!J501</f>
        <v>1376.6759999999999</v>
      </c>
      <c r="K501" s="85">
        <f>'E+ PSUI Customer Load'!K501+'PSUI Customer Gen'!K501</f>
        <v>1346.9010000000001</v>
      </c>
      <c r="L501" s="85">
        <f>'E+ PSUI Customer Load'!L501+'PSUI Customer Gen'!L501</f>
        <v>1334.796</v>
      </c>
      <c r="M501" s="85">
        <f>'E+ PSUI Customer Load'!M501+'PSUI Customer Gen'!M501</f>
        <v>1326.6019999999999</v>
      </c>
      <c r="N501" s="85">
        <f>'E+ PSUI Customer Load'!N501+'PSUI Customer Gen'!N501</f>
        <v>1281.18</v>
      </c>
      <c r="O501" s="85">
        <f>'E+ PSUI Customer Load'!O501+'PSUI Customer Gen'!O501</f>
        <v>1290.242</v>
      </c>
      <c r="P501" s="85">
        <f>'E+ PSUI Customer Load'!P501+'PSUI Customer Gen'!P501</f>
        <v>1281.577</v>
      </c>
      <c r="Q501" s="85">
        <f>'E+ PSUI Customer Load'!Q501+'PSUI Customer Gen'!Q501</f>
        <v>1277.009</v>
      </c>
      <c r="R501" s="85">
        <f>'E+ PSUI Customer Load'!R501+'PSUI Customer Gen'!R501</f>
        <v>1285.7919999999999</v>
      </c>
      <c r="S501" s="85">
        <f>'E+ PSUI Customer Load'!S501+'PSUI Customer Gen'!S501</f>
        <v>1266.105</v>
      </c>
      <c r="T501" s="85">
        <f>'E+ PSUI Customer Load'!T501+'PSUI Customer Gen'!T501</f>
        <v>1254.3900000000001</v>
      </c>
      <c r="U501" s="85">
        <f>'E+ PSUI Customer Load'!U501+'PSUI Customer Gen'!U501</f>
        <v>1263.25</v>
      </c>
      <c r="V501" s="85">
        <f>'E+ PSUI Customer Load'!V501+'PSUI Customer Gen'!V501</f>
        <v>1275.981</v>
      </c>
      <c r="W501" s="85">
        <f>'E+ PSUI Customer Load'!W501+'PSUI Customer Gen'!W501</f>
        <v>1256.8210000000001</v>
      </c>
      <c r="X501" s="85">
        <f>'E+ PSUI Customer Load'!X501+'PSUI Customer Gen'!X501</f>
        <v>1256.5989999999999</v>
      </c>
      <c r="Y501" s="85">
        <f>'E+ PSUI Customer Load'!Y501+'PSUI Customer Gen'!Y501</f>
        <v>1235.8630000000001</v>
      </c>
      <c r="Z501" s="85">
        <f>'E+ PSUI Customer Load'!Z501+'PSUI Customer Gen'!Z501</f>
        <v>1244.434</v>
      </c>
      <c r="AA501" s="93">
        <f t="shared" si="91"/>
        <v>1392.9509999999998</v>
      </c>
      <c r="AB501" s="84">
        <f t="shared" si="92"/>
        <v>2022</v>
      </c>
      <c r="AC501" s="83">
        <f t="shared" si="93"/>
        <v>3</v>
      </c>
      <c r="AD501" s="83" t="str">
        <f t="shared" si="94"/>
        <v/>
      </c>
      <c r="AE501" s="83" t="str">
        <f t="shared" si="95"/>
        <v/>
      </c>
      <c r="AF501" s="81">
        <f t="shared" si="96"/>
        <v>1392.9509999999998</v>
      </c>
      <c r="AG501" s="82" t="str">
        <f t="shared" si="97"/>
        <v>7:00</v>
      </c>
      <c r="AH501" s="81">
        <f t="shared" si="98"/>
        <v>32441.415999999997</v>
      </c>
      <c r="AI501" s="80" t="str">
        <f t="shared" si="99"/>
        <v/>
      </c>
      <c r="AJ501" s="80" t="str">
        <f t="shared" si="100"/>
        <v/>
      </c>
      <c r="AK501" s="80" t="str">
        <f t="shared" si="101"/>
        <v/>
      </c>
      <c r="AL501" s="79" t="str">
        <f t="shared" si="102"/>
        <v/>
      </c>
      <c r="AM501" s="78" t="str">
        <f t="shared" si="103"/>
        <v/>
      </c>
    </row>
    <row r="502" spans="2:39" ht="13.5" thickBot="1">
      <c r="B502" s="86">
        <v>44634</v>
      </c>
      <c r="C502" s="85">
        <f>'E+ PSUI Customer Load'!C502+'PSUI Customer Gen'!C502</f>
        <v>1239.7169999999999</v>
      </c>
      <c r="D502" s="85">
        <f>'E+ PSUI Customer Load'!D502+'PSUI Customer Gen'!D502</f>
        <v>1259.818</v>
      </c>
      <c r="E502" s="85">
        <f>'E+ PSUI Customer Load'!E502+'PSUI Customer Gen'!E502</f>
        <v>1248.3609999999999</v>
      </c>
      <c r="F502" s="85">
        <f>'E+ PSUI Customer Load'!F502+'PSUI Customer Gen'!F502</f>
        <v>1264.239</v>
      </c>
      <c r="G502" s="85">
        <f>'E+ PSUI Customer Load'!G502+'PSUI Customer Gen'!G502</f>
        <v>1278.354</v>
      </c>
      <c r="H502" s="85">
        <f>'E+ PSUI Customer Load'!H502+'PSUI Customer Gen'!H502</f>
        <v>1327.414</v>
      </c>
      <c r="I502" s="85">
        <f>'E+ PSUI Customer Load'!I502+'PSUI Customer Gen'!I502</f>
        <v>1411.4169999999999</v>
      </c>
      <c r="J502" s="85">
        <f>'E+ PSUI Customer Load'!J502+'PSUI Customer Gen'!J502</f>
        <v>1414.075</v>
      </c>
      <c r="K502" s="85">
        <f>'E+ PSUI Customer Load'!K502+'PSUI Customer Gen'!K502</f>
        <v>1422.7940000000001</v>
      </c>
      <c r="L502" s="85">
        <f>'E+ PSUI Customer Load'!L502+'PSUI Customer Gen'!L502</f>
        <v>1428.73</v>
      </c>
      <c r="M502" s="85">
        <f>'E+ PSUI Customer Load'!M502+'PSUI Customer Gen'!M502</f>
        <v>1417.307</v>
      </c>
      <c r="N502" s="85">
        <f>'E+ PSUI Customer Load'!N502+'PSUI Customer Gen'!N502</f>
        <v>1373.5170000000001</v>
      </c>
      <c r="O502" s="85">
        <f>'E+ PSUI Customer Load'!O502+'PSUI Customer Gen'!O502</f>
        <v>1368.5039999999999</v>
      </c>
      <c r="P502" s="85">
        <f>'E+ PSUI Customer Load'!P502+'PSUI Customer Gen'!P502</f>
        <v>1346.2819999999999</v>
      </c>
      <c r="Q502" s="85">
        <f>'E+ PSUI Customer Load'!Q502+'PSUI Customer Gen'!Q502</f>
        <v>1339.518</v>
      </c>
      <c r="R502" s="85">
        <f>'E+ PSUI Customer Load'!R502+'PSUI Customer Gen'!R502</f>
        <v>1299.0430000000001</v>
      </c>
      <c r="S502" s="85">
        <f>'E+ PSUI Customer Load'!S502+'PSUI Customer Gen'!S502</f>
        <v>1232.97</v>
      </c>
      <c r="T502" s="85">
        <f>'E+ PSUI Customer Load'!T502+'PSUI Customer Gen'!T502</f>
        <v>1211.913</v>
      </c>
      <c r="U502" s="85">
        <f>'E+ PSUI Customer Load'!U502+'PSUI Customer Gen'!U502</f>
        <v>1249.249</v>
      </c>
      <c r="V502" s="85">
        <f>'E+ PSUI Customer Load'!V502+'PSUI Customer Gen'!V502</f>
        <v>1237.5909999999999</v>
      </c>
      <c r="W502" s="85">
        <f>'E+ PSUI Customer Load'!W502+'PSUI Customer Gen'!W502</f>
        <v>1234.3590000000002</v>
      </c>
      <c r="X502" s="85">
        <f>'E+ PSUI Customer Load'!X502+'PSUI Customer Gen'!X502</f>
        <v>1232.241</v>
      </c>
      <c r="Y502" s="85">
        <f>'E+ PSUI Customer Load'!Y502+'PSUI Customer Gen'!Y502</f>
        <v>1218.8140000000001</v>
      </c>
      <c r="Z502" s="85">
        <f>'E+ PSUI Customer Load'!Z502+'PSUI Customer Gen'!Z502</f>
        <v>1219.4159999999999</v>
      </c>
      <c r="AA502" s="93">
        <f t="shared" si="91"/>
        <v>1428.73</v>
      </c>
      <c r="AB502" s="84">
        <f t="shared" si="92"/>
        <v>2022</v>
      </c>
      <c r="AC502" s="83">
        <f t="shared" si="93"/>
        <v>3</v>
      </c>
      <c r="AD502" s="83" t="str">
        <f t="shared" si="94"/>
        <v/>
      </c>
      <c r="AE502" s="83" t="str">
        <f t="shared" si="95"/>
        <v/>
      </c>
      <c r="AF502" s="81">
        <f t="shared" si="96"/>
        <v>1428.73</v>
      </c>
      <c r="AG502" s="82" t="str">
        <f t="shared" si="97"/>
        <v>10:00</v>
      </c>
      <c r="AH502" s="81">
        <f t="shared" si="98"/>
        <v>32704.373</v>
      </c>
      <c r="AI502" s="80" t="str">
        <f t="shared" si="99"/>
        <v/>
      </c>
      <c r="AJ502" s="80" t="str">
        <f t="shared" si="100"/>
        <v/>
      </c>
      <c r="AK502" s="80" t="str">
        <f t="shared" si="101"/>
        <v/>
      </c>
      <c r="AL502" s="79" t="str">
        <f t="shared" si="102"/>
        <v/>
      </c>
      <c r="AM502" s="78" t="str">
        <f t="shared" si="103"/>
        <v/>
      </c>
    </row>
    <row r="503" spans="2:39" ht="13.5" thickBot="1">
      <c r="B503" s="86">
        <v>44635</v>
      </c>
      <c r="C503" s="85">
        <f>'E+ PSUI Customer Load'!C503+'PSUI Customer Gen'!C503</f>
        <v>1227.607</v>
      </c>
      <c r="D503" s="85">
        <f>'E+ PSUI Customer Load'!D503+'PSUI Customer Gen'!D503</f>
        <v>1224.6109999999999</v>
      </c>
      <c r="E503" s="85">
        <f>'E+ PSUI Customer Load'!E503+'PSUI Customer Gen'!E503</f>
        <v>1208.6759999999999</v>
      </c>
      <c r="F503" s="85">
        <f>'E+ PSUI Customer Load'!F503+'PSUI Customer Gen'!F503</f>
        <v>1198.203</v>
      </c>
      <c r="G503" s="85">
        <f>'E+ PSUI Customer Load'!G503+'PSUI Customer Gen'!G503</f>
        <v>1219.8140000000001</v>
      </c>
      <c r="H503" s="85">
        <f>'E+ PSUI Customer Load'!H503+'PSUI Customer Gen'!H503</f>
        <v>1284.45</v>
      </c>
      <c r="I503" s="85">
        <f>'E+ PSUI Customer Load'!I503+'PSUI Customer Gen'!I503</f>
        <v>1363.3630000000001</v>
      </c>
      <c r="J503" s="85">
        <f>'E+ PSUI Customer Load'!J503+'PSUI Customer Gen'!J503</f>
        <v>1402.328</v>
      </c>
      <c r="K503" s="85">
        <f>'E+ PSUI Customer Load'!K503+'PSUI Customer Gen'!K503</f>
        <v>1401.82</v>
      </c>
      <c r="L503" s="85">
        <f>'E+ PSUI Customer Load'!L503+'PSUI Customer Gen'!L503</f>
        <v>1438.9189999999999</v>
      </c>
      <c r="M503" s="85">
        <f>'E+ PSUI Customer Load'!M503+'PSUI Customer Gen'!M503</f>
        <v>1453.6189999999999</v>
      </c>
      <c r="N503" s="85">
        <f>'E+ PSUI Customer Load'!N503+'PSUI Customer Gen'!N503</f>
        <v>1434.3969999999999</v>
      </c>
      <c r="O503" s="85">
        <f>'E+ PSUI Customer Load'!O503+'PSUI Customer Gen'!O503</f>
        <v>1419.0619999999999</v>
      </c>
      <c r="P503" s="85">
        <f>'E+ PSUI Customer Load'!P503+'PSUI Customer Gen'!P503</f>
        <v>1415.3689999999999</v>
      </c>
      <c r="Q503" s="85">
        <f>'E+ PSUI Customer Load'!Q503+'PSUI Customer Gen'!Q503</f>
        <v>1396.8159999999998</v>
      </c>
      <c r="R503" s="85">
        <f>'E+ PSUI Customer Load'!R503+'PSUI Customer Gen'!R503</f>
        <v>1351.2549999999999</v>
      </c>
      <c r="S503" s="85">
        <f>'E+ PSUI Customer Load'!S503+'PSUI Customer Gen'!S503</f>
        <v>1286.1299999999999</v>
      </c>
      <c r="T503" s="85">
        <f>'E+ PSUI Customer Load'!T503+'PSUI Customer Gen'!T503</f>
        <v>1263.1799999999998</v>
      </c>
      <c r="U503" s="85">
        <f>'E+ PSUI Customer Load'!U503+'PSUI Customer Gen'!U503</f>
        <v>1282.8799999999999</v>
      </c>
      <c r="V503" s="85">
        <f>'E+ PSUI Customer Load'!V503+'PSUI Customer Gen'!V503</f>
        <v>1285.0409999999999</v>
      </c>
      <c r="W503" s="85">
        <f>'E+ PSUI Customer Load'!W503+'PSUI Customer Gen'!W503</f>
        <v>1267.24</v>
      </c>
      <c r="X503" s="85">
        <f>'E+ PSUI Customer Load'!X503+'PSUI Customer Gen'!X503</f>
        <v>1265.6130000000001</v>
      </c>
      <c r="Y503" s="85">
        <f>'E+ PSUI Customer Load'!Y503+'PSUI Customer Gen'!Y503</f>
        <v>1248.9749999999999</v>
      </c>
      <c r="Z503" s="85">
        <f>'E+ PSUI Customer Load'!Z503+'PSUI Customer Gen'!Z503</f>
        <v>1230.5160000000001</v>
      </c>
      <c r="AA503" s="93">
        <f t="shared" si="91"/>
        <v>1453.6189999999999</v>
      </c>
      <c r="AB503" s="84">
        <f t="shared" si="92"/>
        <v>2022</v>
      </c>
      <c r="AC503" s="83">
        <f t="shared" si="93"/>
        <v>3</v>
      </c>
      <c r="AD503" s="83" t="str">
        <f t="shared" si="94"/>
        <v/>
      </c>
      <c r="AE503" s="83" t="str">
        <f t="shared" si="95"/>
        <v/>
      </c>
      <c r="AF503" s="81">
        <f t="shared" si="96"/>
        <v>1453.6189999999999</v>
      </c>
      <c r="AG503" s="82" t="str">
        <f t="shared" si="97"/>
        <v>11:00</v>
      </c>
      <c r="AH503" s="81">
        <f t="shared" si="98"/>
        <v>33023.503000000004</v>
      </c>
      <c r="AI503" s="80" t="str">
        <f t="shared" si="99"/>
        <v/>
      </c>
      <c r="AJ503" s="80" t="str">
        <f t="shared" si="100"/>
        <v/>
      </c>
      <c r="AK503" s="80" t="str">
        <f t="shared" si="101"/>
        <v/>
      </c>
      <c r="AL503" s="79" t="str">
        <f t="shared" si="102"/>
        <v/>
      </c>
      <c r="AM503" s="78" t="str">
        <f t="shared" si="103"/>
        <v/>
      </c>
    </row>
    <row r="504" spans="2:39" ht="13.5" thickBot="1">
      <c r="B504" s="86">
        <v>44636</v>
      </c>
      <c r="C504" s="85">
        <f>'E+ PSUI Customer Load'!C504+'PSUI Customer Gen'!C504</f>
        <v>1240.8679999999999</v>
      </c>
      <c r="D504" s="85">
        <f>'E+ PSUI Customer Load'!D504+'PSUI Customer Gen'!D504</f>
        <v>1235.08</v>
      </c>
      <c r="E504" s="85">
        <f>'E+ PSUI Customer Load'!E504+'PSUI Customer Gen'!E504</f>
        <v>1218.7059999999999</v>
      </c>
      <c r="F504" s="85">
        <f>'E+ PSUI Customer Load'!F504+'PSUI Customer Gen'!F504</f>
        <v>1232.6599999999999</v>
      </c>
      <c r="G504" s="85">
        <f>'E+ PSUI Customer Load'!G504+'PSUI Customer Gen'!G504</f>
        <v>1253.1210000000001</v>
      </c>
      <c r="H504" s="85">
        <f>'E+ PSUI Customer Load'!H504+'PSUI Customer Gen'!H504</f>
        <v>1303.69</v>
      </c>
      <c r="I504" s="85">
        <f>'E+ PSUI Customer Load'!I504+'PSUI Customer Gen'!I504</f>
        <v>1385.3709999999999</v>
      </c>
      <c r="J504" s="85">
        <f>'E+ PSUI Customer Load'!J504+'PSUI Customer Gen'!J504</f>
        <v>1401.6019999999999</v>
      </c>
      <c r="K504" s="85">
        <f>'E+ PSUI Customer Load'!K504+'PSUI Customer Gen'!K504</f>
        <v>1393.3630000000001</v>
      </c>
      <c r="L504" s="85">
        <f>'E+ PSUI Customer Load'!L504+'PSUI Customer Gen'!L504</f>
        <v>1397.3520000000001</v>
      </c>
      <c r="M504" s="85">
        <f>'E+ PSUI Customer Load'!M504+'PSUI Customer Gen'!M504</f>
        <v>1393.299</v>
      </c>
      <c r="N504" s="85">
        <f>'E+ PSUI Customer Load'!N504+'PSUI Customer Gen'!N504</f>
        <v>1360.4349999999999</v>
      </c>
      <c r="O504" s="85">
        <f>'E+ PSUI Customer Load'!O504+'PSUI Customer Gen'!O504</f>
        <v>1337.5630000000001</v>
      </c>
      <c r="P504" s="85">
        <f>'E+ PSUI Customer Load'!P504+'PSUI Customer Gen'!P504</f>
        <v>1330.8690000000001</v>
      </c>
      <c r="Q504" s="85">
        <f>'E+ PSUI Customer Load'!Q504+'PSUI Customer Gen'!Q504</f>
        <v>1306.173</v>
      </c>
      <c r="R504" s="85">
        <f>'E+ PSUI Customer Load'!R504+'PSUI Customer Gen'!R504</f>
        <v>1256.241</v>
      </c>
      <c r="S504" s="85">
        <f>'E+ PSUI Customer Load'!S504+'PSUI Customer Gen'!S504</f>
        <v>1195.663</v>
      </c>
      <c r="T504" s="85">
        <f>'E+ PSUI Customer Load'!T504+'PSUI Customer Gen'!T504</f>
        <v>1180.42</v>
      </c>
      <c r="U504" s="85">
        <f>'E+ PSUI Customer Load'!U504+'PSUI Customer Gen'!U504</f>
        <v>1200.0629999999999</v>
      </c>
      <c r="V504" s="85">
        <f>'E+ PSUI Customer Load'!V504+'PSUI Customer Gen'!V504</f>
        <v>1215.499</v>
      </c>
      <c r="W504" s="85">
        <f>'E+ PSUI Customer Load'!W504+'PSUI Customer Gen'!W504</f>
        <v>1227.2350000000001</v>
      </c>
      <c r="X504" s="85">
        <f>'E+ PSUI Customer Load'!X504+'PSUI Customer Gen'!X504</f>
        <v>1221.8819999999998</v>
      </c>
      <c r="Y504" s="85">
        <f>'E+ PSUI Customer Load'!Y504+'PSUI Customer Gen'!Y504</f>
        <v>1209.4749999999999</v>
      </c>
      <c r="Z504" s="85">
        <f>'E+ PSUI Customer Load'!Z504+'PSUI Customer Gen'!Z504</f>
        <v>1196.73</v>
      </c>
      <c r="AA504" s="93">
        <f t="shared" si="91"/>
        <v>1401.6019999999999</v>
      </c>
      <c r="AB504" s="84">
        <f t="shared" si="92"/>
        <v>2022</v>
      </c>
      <c r="AC504" s="83">
        <f t="shared" si="93"/>
        <v>3</v>
      </c>
      <c r="AD504" s="83" t="str">
        <f t="shared" si="94"/>
        <v/>
      </c>
      <c r="AE504" s="83" t="str">
        <f t="shared" si="95"/>
        <v/>
      </c>
      <c r="AF504" s="81">
        <f t="shared" si="96"/>
        <v>1401.6019999999999</v>
      </c>
      <c r="AG504" s="82" t="str">
        <f t="shared" si="97"/>
        <v>8:00</v>
      </c>
      <c r="AH504" s="81">
        <f t="shared" si="98"/>
        <v>32094.961999999992</v>
      </c>
      <c r="AI504" s="80" t="str">
        <f t="shared" si="99"/>
        <v/>
      </c>
      <c r="AJ504" s="80" t="str">
        <f t="shared" si="100"/>
        <v/>
      </c>
      <c r="AK504" s="80" t="str">
        <f t="shared" si="101"/>
        <v/>
      </c>
      <c r="AL504" s="79" t="str">
        <f t="shared" si="102"/>
        <v/>
      </c>
      <c r="AM504" s="78" t="str">
        <f t="shared" si="103"/>
        <v/>
      </c>
    </row>
    <row r="505" spans="2:39" ht="13.5" thickBot="1">
      <c r="B505" s="86">
        <v>44637</v>
      </c>
      <c r="C505" s="85">
        <f>'E+ PSUI Customer Load'!C505+'PSUI Customer Gen'!C505</f>
        <v>1187.145</v>
      </c>
      <c r="D505" s="85">
        <f>'E+ PSUI Customer Load'!D505+'PSUI Customer Gen'!D505</f>
        <v>1203.769</v>
      </c>
      <c r="E505" s="85">
        <f>'E+ PSUI Customer Load'!E505+'PSUI Customer Gen'!E505</f>
        <v>1193.3329999999999</v>
      </c>
      <c r="F505" s="85">
        <f>'E+ PSUI Customer Load'!F505+'PSUI Customer Gen'!F505</f>
        <v>1197.4780000000001</v>
      </c>
      <c r="G505" s="85">
        <f>'E+ PSUI Customer Load'!G505+'PSUI Customer Gen'!G505</f>
        <v>1216.9380000000001</v>
      </c>
      <c r="H505" s="85">
        <f>'E+ PSUI Customer Load'!H505+'PSUI Customer Gen'!H505</f>
        <v>1273.944</v>
      </c>
      <c r="I505" s="85">
        <f>'E+ PSUI Customer Load'!I505+'PSUI Customer Gen'!I505</f>
        <v>1331.9680000000001</v>
      </c>
      <c r="J505" s="85">
        <f>'E+ PSUI Customer Load'!J505+'PSUI Customer Gen'!J505</f>
        <v>1351.1560000000002</v>
      </c>
      <c r="K505" s="85">
        <f>'E+ PSUI Customer Load'!K505+'PSUI Customer Gen'!K505</f>
        <v>1340.366</v>
      </c>
      <c r="L505" s="85">
        <f>'E+ PSUI Customer Load'!L505+'PSUI Customer Gen'!L505</f>
        <v>1342.201</v>
      </c>
      <c r="M505" s="85">
        <f>'E+ PSUI Customer Load'!M505+'PSUI Customer Gen'!M505</f>
        <v>1309.471</v>
      </c>
      <c r="N505" s="85">
        <f>'E+ PSUI Customer Load'!N505+'PSUI Customer Gen'!N505</f>
        <v>1279.1610000000001</v>
      </c>
      <c r="O505" s="85">
        <f>'E+ PSUI Customer Load'!O505+'PSUI Customer Gen'!O505</f>
        <v>1264.873</v>
      </c>
      <c r="P505" s="85">
        <f>'E+ PSUI Customer Load'!P505+'PSUI Customer Gen'!P505</f>
        <v>1265.3999999999999</v>
      </c>
      <c r="Q505" s="85">
        <f>'E+ PSUI Customer Load'!Q505+'PSUI Customer Gen'!Q505</f>
        <v>1235.319</v>
      </c>
      <c r="R505" s="85">
        <f>'E+ PSUI Customer Load'!R505+'PSUI Customer Gen'!R505</f>
        <v>1225.1310000000001</v>
      </c>
      <c r="S505" s="85">
        <f>'E+ PSUI Customer Load'!S505+'PSUI Customer Gen'!S505</f>
        <v>1160.242</v>
      </c>
      <c r="T505" s="85">
        <f>'E+ PSUI Customer Load'!T505+'PSUI Customer Gen'!T505</f>
        <v>1141.7380000000001</v>
      </c>
      <c r="U505" s="85">
        <f>'E+ PSUI Customer Load'!U505+'PSUI Customer Gen'!U505</f>
        <v>1161.299</v>
      </c>
      <c r="V505" s="85">
        <f>'E+ PSUI Customer Load'!V505+'PSUI Customer Gen'!V505</f>
        <v>1144.307</v>
      </c>
      <c r="W505" s="85">
        <f>'E+ PSUI Customer Load'!W505+'PSUI Customer Gen'!W505</f>
        <v>1137.6669999999999</v>
      </c>
      <c r="X505" s="85">
        <f>'E+ PSUI Customer Load'!X505+'PSUI Customer Gen'!X505</f>
        <v>1150.941</v>
      </c>
      <c r="Y505" s="85">
        <f>'E+ PSUI Customer Load'!Y505+'PSUI Customer Gen'!Y505</f>
        <v>1124.6980000000001</v>
      </c>
      <c r="Z505" s="85">
        <f>'E+ PSUI Customer Load'!Z505+'PSUI Customer Gen'!Z505</f>
        <v>1123.8990000000001</v>
      </c>
      <c r="AA505" s="93">
        <f t="shared" si="91"/>
        <v>1351.1560000000002</v>
      </c>
      <c r="AB505" s="84">
        <f t="shared" si="92"/>
        <v>2022</v>
      </c>
      <c r="AC505" s="83">
        <f t="shared" si="93"/>
        <v>3</v>
      </c>
      <c r="AD505" s="83" t="str">
        <f t="shared" si="94"/>
        <v/>
      </c>
      <c r="AE505" s="83" t="str">
        <f t="shared" si="95"/>
        <v/>
      </c>
      <c r="AF505" s="81">
        <f t="shared" si="96"/>
        <v>1351.1560000000002</v>
      </c>
      <c r="AG505" s="82" t="str">
        <f t="shared" si="97"/>
        <v>8:00</v>
      </c>
      <c r="AH505" s="81">
        <f t="shared" si="98"/>
        <v>30713.600000000006</v>
      </c>
      <c r="AI505" s="80" t="str">
        <f t="shared" si="99"/>
        <v/>
      </c>
      <c r="AJ505" s="80" t="str">
        <f t="shared" si="100"/>
        <v/>
      </c>
      <c r="AK505" s="80" t="str">
        <f t="shared" si="101"/>
        <v/>
      </c>
      <c r="AL505" s="79" t="str">
        <f t="shared" si="102"/>
        <v/>
      </c>
      <c r="AM505" s="78" t="str">
        <f t="shared" si="103"/>
        <v/>
      </c>
    </row>
    <row r="506" spans="2:39" ht="13.5" thickBot="1">
      <c r="B506" s="86">
        <v>44638</v>
      </c>
      <c r="C506" s="85">
        <f>'E+ PSUI Customer Load'!C506+'PSUI Customer Gen'!C506</f>
        <v>1122.0530000000001</v>
      </c>
      <c r="D506" s="85">
        <f>'E+ PSUI Customer Load'!D506+'PSUI Customer Gen'!D506</f>
        <v>1132.6669999999999</v>
      </c>
      <c r="E506" s="85">
        <f>'E+ PSUI Customer Load'!E506+'PSUI Customer Gen'!E506</f>
        <v>1139.4690000000001</v>
      </c>
      <c r="F506" s="85">
        <f>'E+ PSUI Customer Load'!F506+'PSUI Customer Gen'!F506</f>
        <v>1181.3489999999999</v>
      </c>
      <c r="G506" s="85">
        <f>'E+ PSUI Customer Load'!G506+'PSUI Customer Gen'!G506</f>
        <v>1165.154</v>
      </c>
      <c r="H506" s="85">
        <f>'E+ PSUI Customer Load'!H506+'PSUI Customer Gen'!H506</f>
        <v>1211.8609999999999</v>
      </c>
      <c r="I506" s="85">
        <f>'E+ PSUI Customer Load'!I506+'PSUI Customer Gen'!I506</f>
        <v>1306.0749999999998</v>
      </c>
      <c r="J506" s="85">
        <f>'E+ PSUI Customer Load'!J506+'PSUI Customer Gen'!J506</f>
        <v>1322.8030000000001</v>
      </c>
      <c r="K506" s="85">
        <f>'E+ PSUI Customer Load'!K506+'PSUI Customer Gen'!K506</f>
        <v>1309.9189999999999</v>
      </c>
      <c r="L506" s="85">
        <f>'E+ PSUI Customer Load'!L506+'PSUI Customer Gen'!L506</f>
        <v>1310.0529999999999</v>
      </c>
      <c r="M506" s="85">
        <f>'E+ PSUI Customer Load'!M506+'PSUI Customer Gen'!M506</f>
        <v>1310.23</v>
      </c>
      <c r="N506" s="85">
        <f>'E+ PSUI Customer Load'!N506+'PSUI Customer Gen'!N506</f>
        <v>1270.26</v>
      </c>
      <c r="O506" s="85">
        <f>'E+ PSUI Customer Load'!O506+'PSUI Customer Gen'!O506</f>
        <v>1285.1699999999998</v>
      </c>
      <c r="P506" s="85">
        <f>'E+ PSUI Customer Load'!P506+'PSUI Customer Gen'!P506</f>
        <v>1268.2180000000001</v>
      </c>
      <c r="Q506" s="85">
        <f>'E+ PSUI Customer Load'!Q506+'PSUI Customer Gen'!Q506</f>
        <v>1260.152</v>
      </c>
      <c r="R506" s="85">
        <f>'E+ PSUI Customer Load'!R506+'PSUI Customer Gen'!R506</f>
        <v>1233.3890000000001</v>
      </c>
      <c r="S506" s="85">
        <f>'E+ PSUI Customer Load'!S506+'PSUI Customer Gen'!S506</f>
        <v>1181.9370000000001</v>
      </c>
      <c r="T506" s="85">
        <f>'E+ PSUI Customer Load'!T506+'PSUI Customer Gen'!T506</f>
        <v>1175.5139999999999</v>
      </c>
      <c r="U506" s="85">
        <f>'E+ PSUI Customer Load'!U506+'PSUI Customer Gen'!U506</f>
        <v>1206.383</v>
      </c>
      <c r="V506" s="85">
        <f>'E+ PSUI Customer Load'!V506+'PSUI Customer Gen'!V506</f>
        <v>1178.6320000000001</v>
      </c>
      <c r="W506" s="85">
        <f>'E+ PSUI Customer Load'!W506+'PSUI Customer Gen'!W506</f>
        <v>1204.0359999999998</v>
      </c>
      <c r="X506" s="85">
        <f>'E+ PSUI Customer Load'!X506+'PSUI Customer Gen'!X506</f>
        <v>1179.8040000000001</v>
      </c>
      <c r="Y506" s="85">
        <f>'E+ PSUI Customer Load'!Y506+'PSUI Customer Gen'!Y506</f>
        <v>1153.0340000000001</v>
      </c>
      <c r="Z506" s="85">
        <f>'E+ PSUI Customer Load'!Z506+'PSUI Customer Gen'!Z506</f>
        <v>1149.5640000000001</v>
      </c>
      <c r="AA506" s="93">
        <f t="shared" si="91"/>
        <v>1322.8030000000001</v>
      </c>
      <c r="AB506" s="84">
        <f t="shared" si="92"/>
        <v>2022</v>
      </c>
      <c r="AC506" s="83">
        <f t="shared" si="93"/>
        <v>3</v>
      </c>
      <c r="AD506" s="83" t="str">
        <f t="shared" si="94"/>
        <v/>
      </c>
      <c r="AE506" s="83" t="str">
        <f t="shared" si="95"/>
        <v/>
      </c>
      <c r="AF506" s="81">
        <f t="shared" si="96"/>
        <v>1322.8030000000001</v>
      </c>
      <c r="AG506" s="82" t="str">
        <f t="shared" si="97"/>
        <v>8:00</v>
      </c>
      <c r="AH506" s="81">
        <f t="shared" si="98"/>
        <v>30580.528999999999</v>
      </c>
      <c r="AI506" s="80" t="str">
        <f t="shared" si="99"/>
        <v/>
      </c>
      <c r="AJ506" s="80" t="str">
        <f t="shared" si="100"/>
        <v/>
      </c>
      <c r="AK506" s="80" t="str">
        <f t="shared" si="101"/>
        <v/>
      </c>
      <c r="AL506" s="79" t="str">
        <f t="shared" si="102"/>
        <v/>
      </c>
      <c r="AM506" s="78" t="str">
        <f t="shared" si="103"/>
        <v/>
      </c>
    </row>
    <row r="507" spans="2:39" ht="13.5" thickBot="1">
      <c r="B507" s="86">
        <v>44639</v>
      </c>
      <c r="C507" s="85">
        <f>'E+ PSUI Customer Load'!C507+'PSUI Customer Gen'!C507</f>
        <v>1136.8979999999999</v>
      </c>
      <c r="D507" s="85">
        <f>'E+ PSUI Customer Load'!D507+'PSUI Customer Gen'!D507</f>
        <v>1150.3950000000002</v>
      </c>
      <c r="E507" s="85">
        <f>'E+ PSUI Customer Load'!E507+'PSUI Customer Gen'!E507</f>
        <v>1140.4559999999999</v>
      </c>
      <c r="F507" s="85">
        <f>'E+ PSUI Customer Load'!F507+'PSUI Customer Gen'!F507</f>
        <v>1145.7070000000001</v>
      </c>
      <c r="G507" s="85">
        <f>'E+ PSUI Customer Load'!G507+'PSUI Customer Gen'!G507</f>
        <v>1152.0810000000001</v>
      </c>
      <c r="H507" s="85">
        <f>'E+ PSUI Customer Load'!H507+'PSUI Customer Gen'!H507</f>
        <v>1185.3800000000001</v>
      </c>
      <c r="I507" s="85">
        <f>'E+ PSUI Customer Load'!I507+'PSUI Customer Gen'!I507</f>
        <v>1241.4140000000002</v>
      </c>
      <c r="J507" s="85">
        <f>'E+ PSUI Customer Load'!J507+'PSUI Customer Gen'!J507</f>
        <v>1245.3119999999999</v>
      </c>
      <c r="K507" s="85">
        <f>'E+ PSUI Customer Load'!K507+'PSUI Customer Gen'!K507</f>
        <v>1234.683</v>
      </c>
      <c r="L507" s="85">
        <f>'E+ PSUI Customer Load'!L507+'PSUI Customer Gen'!L507</f>
        <v>1252.509</v>
      </c>
      <c r="M507" s="85">
        <f>'E+ PSUI Customer Load'!M507+'PSUI Customer Gen'!M507</f>
        <v>1256.9549999999999</v>
      </c>
      <c r="N507" s="85">
        <f>'E+ PSUI Customer Load'!N507+'PSUI Customer Gen'!N507</f>
        <v>1234.0329999999999</v>
      </c>
      <c r="O507" s="85">
        <f>'E+ PSUI Customer Load'!O507+'PSUI Customer Gen'!O507</f>
        <v>1236.3110000000001</v>
      </c>
      <c r="P507" s="85">
        <f>'E+ PSUI Customer Load'!P507+'PSUI Customer Gen'!P507</f>
        <v>1206.5829999999999</v>
      </c>
      <c r="Q507" s="85">
        <f>'E+ PSUI Customer Load'!Q507+'PSUI Customer Gen'!Q507</f>
        <v>1189.5239999999999</v>
      </c>
      <c r="R507" s="85">
        <f>'E+ PSUI Customer Load'!R507+'PSUI Customer Gen'!R507</f>
        <v>1185.0070000000001</v>
      </c>
      <c r="S507" s="85">
        <f>'E+ PSUI Customer Load'!S507+'PSUI Customer Gen'!S507</f>
        <v>1151.4590000000001</v>
      </c>
      <c r="T507" s="85">
        <f>'E+ PSUI Customer Load'!T507+'PSUI Customer Gen'!T507</f>
        <v>1142.9679999999998</v>
      </c>
      <c r="U507" s="85">
        <f>'E+ PSUI Customer Load'!U507+'PSUI Customer Gen'!U507</f>
        <v>1091.5219999999999</v>
      </c>
      <c r="V507" s="85">
        <f>'E+ PSUI Customer Load'!V507+'PSUI Customer Gen'!V507</f>
        <v>1184.153</v>
      </c>
      <c r="W507" s="85">
        <f>'E+ PSUI Customer Load'!W507+'PSUI Customer Gen'!W507</f>
        <v>1182.4970000000001</v>
      </c>
      <c r="X507" s="85">
        <f>'E+ PSUI Customer Load'!X507+'PSUI Customer Gen'!X507</f>
        <v>1175.568</v>
      </c>
      <c r="Y507" s="85">
        <f>'E+ PSUI Customer Load'!Y507+'PSUI Customer Gen'!Y507</f>
        <v>1169.8389999999999</v>
      </c>
      <c r="Z507" s="85">
        <f>'E+ PSUI Customer Load'!Z507+'PSUI Customer Gen'!Z507</f>
        <v>1185.7049999999999</v>
      </c>
      <c r="AA507" s="93">
        <f t="shared" si="91"/>
        <v>1256.9549999999999</v>
      </c>
      <c r="AB507" s="84">
        <f t="shared" si="92"/>
        <v>2022</v>
      </c>
      <c r="AC507" s="83">
        <f t="shared" si="93"/>
        <v>3</v>
      </c>
      <c r="AD507" s="83" t="str">
        <f t="shared" si="94"/>
        <v/>
      </c>
      <c r="AE507" s="83" t="str">
        <f t="shared" si="95"/>
        <v/>
      </c>
      <c r="AF507" s="81">
        <f t="shared" si="96"/>
        <v>1256.9549999999999</v>
      </c>
      <c r="AG507" s="82" t="str">
        <f t="shared" si="97"/>
        <v>11:00</v>
      </c>
      <c r="AH507" s="81">
        <f t="shared" si="98"/>
        <v>29733.914000000004</v>
      </c>
      <c r="AI507" s="80" t="str">
        <f t="shared" si="99"/>
        <v/>
      </c>
      <c r="AJ507" s="80" t="str">
        <f t="shared" si="100"/>
        <v/>
      </c>
      <c r="AK507" s="80" t="str">
        <f t="shared" si="101"/>
        <v/>
      </c>
      <c r="AL507" s="79" t="str">
        <f t="shared" si="102"/>
        <v/>
      </c>
      <c r="AM507" s="78" t="str">
        <f t="shared" si="103"/>
        <v/>
      </c>
    </row>
    <row r="508" spans="2:39" ht="13.5" thickBot="1">
      <c r="B508" s="86">
        <v>44640</v>
      </c>
      <c r="C508" s="85">
        <f>'E+ PSUI Customer Load'!C508+'PSUI Customer Gen'!C508</f>
        <v>1165.0510000000002</v>
      </c>
      <c r="D508" s="85">
        <f>'E+ PSUI Customer Load'!D508+'PSUI Customer Gen'!D508</f>
        <v>1165.6279999999999</v>
      </c>
      <c r="E508" s="85">
        <f>'E+ PSUI Customer Load'!E508+'PSUI Customer Gen'!E508</f>
        <v>1164.0139999999999</v>
      </c>
      <c r="F508" s="85">
        <f>'E+ PSUI Customer Load'!F508+'PSUI Customer Gen'!F508</f>
        <v>1165.701</v>
      </c>
      <c r="G508" s="85">
        <f>'E+ PSUI Customer Load'!G508+'PSUI Customer Gen'!G508</f>
        <v>1166.903</v>
      </c>
      <c r="H508" s="85">
        <f>'E+ PSUI Customer Load'!H508+'PSUI Customer Gen'!H508</f>
        <v>1210.3220000000001</v>
      </c>
      <c r="I508" s="85">
        <f>'E+ PSUI Customer Load'!I508+'PSUI Customer Gen'!I508</f>
        <v>1241.5</v>
      </c>
      <c r="J508" s="85">
        <f>'E+ PSUI Customer Load'!J508+'PSUI Customer Gen'!J508</f>
        <v>1234.19</v>
      </c>
      <c r="K508" s="85">
        <f>'E+ PSUI Customer Load'!K508+'PSUI Customer Gen'!K508</f>
        <v>1237.961</v>
      </c>
      <c r="L508" s="85">
        <f>'E+ PSUI Customer Load'!L508+'PSUI Customer Gen'!L508</f>
        <v>1243.221</v>
      </c>
      <c r="M508" s="85">
        <f>'E+ PSUI Customer Load'!M508+'PSUI Customer Gen'!M508</f>
        <v>1226.7660000000001</v>
      </c>
      <c r="N508" s="85">
        <f>'E+ PSUI Customer Load'!N508+'PSUI Customer Gen'!N508</f>
        <v>1189.6029999999998</v>
      </c>
      <c r="O508" s="85">
        <f>'E+ PSUI Customer Load'!O508+'PSUI Customer Gen'!O508</f>
        <v>1161.2280000000001</v>
      </c>
      <c r="P508" s="85">
        <f>'E+ PSUI Customer Load'!P508+'PSUI Customer Gen'!P508</f>
        <v>1160.4739999999999</v>
      </c>
      <c r="Q508" s="85">
        <f>'E+ PSUI Customer Load'!Q508+'PSUI Customer Gen'!Q508</f>
        <v>1157.8610000000001</v>
      </c>
      <c r="R508" s="85">
        <f>'E+ PSUI Customer Load'!R508+'PSUI Customer Gen'!R508</f>
        <v>1147.9749999999999</v>
      </c>
      <c r="S508" s="85">
        <f>'E+ PSUI Customer Load'!S508+'PSUI Customer Gen'!S508</f>
        <v>1108.3120000000001</v>
      </c>
      <c r="T508" s="85">
        <f>'E+ PSUI Customer Load'!T508+'PSUI Customer Gen'!T508</f>
        <v>1105.8149999999998</v>
      </c>
      <c r="U508" s="85">
        <f>'E+ PSUI Customer Load'!U508+'PSUI Customer Gen'!U508</f>
        <v>1125.422</v>
      </c>
      <c r="V508" s="85">
        <f>'E+ PSUI Customer Load'!V508+'PSUI Customer Gen'!V508</f>
        <v>1135.6290000000001</v>
      </c>
      <c r="W508" s="85">
        <f>'E+ PSUI Customer Load'!W508+'PSUI Customer Gen'!W508</f>
        <v>1147.674</v>
      </c>
      <c r="X508" s="85">
        <f>'E+ PSUI Customer Load'!X508+'PSUI Customer Gen'!X508</f>
        <v>1146.75</v>
      </c>
      <c r="Y508" s="85">
        <f>'E+ PSUI Customer Load'!Y508+'PSUI Customer Gen'!Y508</f>
        <v>1165.9269999999999</v>
      </c>
      <c r="Z508" s="85">
        <f>'E+ PSUI Customer Load'!Z508+'PSUI Customer Gen'!Z508</f>
        <v>1155.1420000000001</v>
      </c>
      <c r="AA508" s="93">
        <f t="shared" si="91"/>
        <v>1243.221</v>
      </c>
      <c r="AB508" s="84">
        <f t="shared" si="92"/>
        <v>2022</v>
      </c>
      <c r="AC508" s="83">
        <f t="shared" si="93"/>
        <v>3</v>
      </c>
      <c r="AD508" s="83" t="str">
        <f t="shared" si="94"/>
        <v/>
      </c>
      <c r="AE508" s="83" t="str">
        <f t="shared" si="95"/>
        <v/>
      </c>
      <c r="AF508" s="81">
        <f t="shared" si="96"/>
        <v>1243.221</v>
      </c>
      <c r="AG508" s="82" t="str">
        <f t="shared" si="97"/>
        <v>10:00</v>
      </c>
      <c r="AH508" s="81">
        <f t="shared" si="98"/>
        <v>29372.289999999997</v>
      </c>
      <c r="AI508" s="80" t="str">
        <f t="shared" si="99"/>
        <v/>
      </c>
      <c r="AJ508" s="80" t="str">
        <f t="shared" si="100"/>
        <v/>
      </c>
      <c r="AK508" s="80" t="str">
        <f t="shared" si="101"/>
        <v/>
      </c>
      <c r="AL508" s="79" t="str">
        <f t="shared" si="102"/>
        <v/>
      </c>
      <c r="AM508" s="78" t="str">
        <f t="shared" si="103"/>
        <v/>
      </c>
    </row>
    <row r="509" spans="2:39" ht="13.5" thickBot="1">
      <c r="B509" s="86">
        <v>44641</v>
      </c>
      <c r="C509" s="85">
        <f>'E+ PSUI Customer Load'!C509+'PSUI Customer Gen'!C509</f>
        <v>1171.886</v>
      </c>
      <c r="D509" s="85">
        <f>'E+ PSUI Customer Load'!D509+'PSUI Customer Gen'!D509</f>
        <v>1160.5110000000002</v>
      </c>
      <c r="E509" s="85">
        <f>'E+ PSUI Customer Load'!E509+'PSUI Customer Gen'!E509</f>
        <v>1165.7839999999999</v>
      </c>
      <c r="F509" s="85">
        <f>'E+ PSUI Customer Load'!F509+'PSUI Customer Gen'!F509</f>
        <v>1187.2840000000001</v>
      </c>
      <c r="G509" s="85">
        <f>'E+ PSUI Customer Load'!G509+'PSUI Customer Gen'!G509</f>
        <v>1198.019</v>
      </c>
      <c r="H509" s="85">
        <f>'E+ PSUI Customer Load'!H509+'PSUI Customer Gen'!H509</f>
        <v>1258.575</v>
      </c>
      <c r="I509" s="85">
        <f>'E+ PSUI Customer Load'!I509+'PSUI Customer Gen'!I509</f>
        <v>1321.8410000000001</v>
      </c>
      <c r="J509" s="85">
        <f>'E+ PSUI Customer Load'!J509+'PSUI Customer Gen'!J509</f>
        <v>1320.952</v>
      </c>
      <c r="K509" s="85">
        <f>'E+ PSUI Customer Load'!K509+'PSUI Customer Gen'!K509</f>
        <v>1323.39</v>
      </c>
      <c r="L509" s="85">
        <f>'E+ PSUI Customer Load'!L509+'PSUI Customer Gen'!L509</f>
        <v>1349.519</v>
      </c>
      <c r="M509" s="85">
        <f>'E+ PSUI Customer Load'!M509+'PSUI Customer Gen'!M509</f>
        <v>1340.943</v>
      </c>
      <c r="N509" s="85">
        <f>'E+ PSUI Customer Load'!N509+'PSUI Customer Gen'!N509</f>
        <v>1302.0070000000001</v>
      </c>
      <c r="O509" s="85">
        <f>'E+ PSUI Customer Load'!O509+'PSUI Customer Gen'!O509</f>
        <v>1297.0900000000001</v>
      </c>
      <c r="P509" s="85">
        <f>'E+ PSUI Customer Load'!P509+'PSUI Customer Gen'!P509</f>
        <v>1275.4839999999999</v>
      </c>
      <c r="Q509" s="85">
        <f>'E+ PSUI Customer Load'!Q509+'PSUI Customer Gen'!Q509</f>
        <v>1289.6859999999999</v>
      </c>
      <c r="R509" s="85">
        <f>'E+ PSUI Customer Load'!R509+'PSUI Customer Gen'!R509</f>
        <v>1248.4459999999999</v>
      </c>
      <c r="S509" s="85">
        <f>'E+ PSUI Customer Load'!S509+'PSUI Customer Gen'!S509</f>
        <v>1198.098</v>
      </c>
      <c r="T509" s="85">
        <f>'E+ PSUI Customer Load'!T509+'PSUI Customer Gen'!T509</f>
        <v>1179.0929999999998</v>
      </c>
      <c r="U509" s="85">
        <f>'E+ PSUI Customer Load'!U509+'PSUI Customer Gen'!U509</f>
        <v>1226.299</v>
      </c>
      <c r="V509" s="85">
        <f>'E+ PSUI Customer Load'!V509+'PSUI Customer Gen'!V509</f>
        <v>1226.9570000000001</v>
      </c>
      <c r="W509" s="85">
        <f>'E+ PSUI Customer Load'!W509+'PSUI Customer Gen'!W509</f>
        <v>1228.212</v>
      </c>
      <c r="X509" s="85">
        <f>'E+ PSUI Customer Load'!X509+'PSUI Customer Gen'!X509</f>
        <v>1212.7629999999999</v>
      </c>
      <c r="Y509" s="85">
        <f>'E+ PSUI Customer Load'!Y509+'PSUI Customer Gen'!Y509</f>
        <v>1198.431</v>
      </c>
      <c r="Z509" s="85">
        <f>'E+ PSUI Customer Load'!Z509+'PSUI Customer Gen'!Z509</f>
        <v>1199.5139999999999</v>
      </c>
      <c r="AA509" s="93">
        <f t="shared" si="91"/>
        <v>1349.519</v>
      </c>
      <c r="AB509" s="84">
        <f t="shared" si="92"/>
        <v>2022</v>
      </c>
      <c r="AC509" s="83">
        <f t="shared" si="93"/>
        <v>3</v>
      </c>
      <c r="AD509" s="83" t="str">
        <f t="shared" si="94"/>
        <v/>
      </c>
      <c r="AE509" s="83" t="str">
        <f t="shared" si="95"/>
        <v/>
      </c>
      <c r="AF509" s="81">
        <f t="shared" si="96"/>
        <v>1349.519</v>
      </c>
      <c r="AG509" s="82" t="str">
        <f t="shared" si="97"/>
        <v>10:00</v>
      </c>
      <c r="AH509" s="81">
        <f t="shared" si="98"/>
        <v>31230.302999999996</v>
      </c>
      <c r="AI509" s="80" t="str">
        <f t="shared" si="99"/>
        <v/>
      </c>
      <c r="AJ509" s="80" t="str">
        <f t="shared" si="100"/>
        <v/>
      </c>
      <c r="AK509" s="80" t="str">
        <f t="shared" si="101"/>
        <v/>
      </c>
      <c r="AL509" s="79" t="str">
        <f t="shared" si="102"/>
        <v/>
      </c>
      <c r="AM509" s="78" t="str">
        <f t="shared" si="103"/>
        <v/>
      </c>
    </row>
    <row r="510" spans="2:39" ht="13.5" thickBot="1">
      <c r="B510" s="86">
        <v>44642</v>
      </c>
      <c r="C510" s="85">
        <f>'E+ PSUI Customer Load'!C510+'PSUI Customer Gen'!C510</f>
        <v>1199.73</v>
      </c>
      <c r="D510" s="85">
        <f>'E+ PSUI Customer Load'!D510+'PSUI Customer Gen'!D510</f>
        <v>1193.56</v>
      </c>
      <c r="E510" s="85">
        <f>'E+ PSUI Customer Load'!E510+'PSUI Customer Gen'!E510</f>
        <v>1151.627</v>
      </c>
      <c r="F510" s="85">
        <f>'E+ PSUI Customer Load'!F510+'PSUI Customer Gen'!F510</f>
        <v>1174.18</v>
      </c>
      <c r="G510" s="85">
        <f>'E+ PSUI Customer Load'!G510+'PSUI Customer Gen'!G510</f>
        <v>1198.8599999999999</v>
      </c>
      <c r="H510" s="85">
        <f>'E+ PSUI Customer Load'!H510+'PSUI Customer Gen'!H510</f>
        <v>1236.8</v>
      </c>
      <c r="I510" s="85">
        <f>'E+ PSUI Customer Load'!I510+'PSUI Customer Gen'!I510</f>
        <v>1314.5</v>
      </c>
      <c r="J510" s="85">
        <f>'E+ PSUI Customer Load'!J510+'PSUI Customer Gen'!J510</f>
        <v>1331.58</v>
      </c>
      <c r="K510" s="85">
        <f>'E+ PSUI Customer Load'!K510+'PSUI Customer Gen'!K510</f>
        <v>1320.83</v>
      </c>
      <c r="L510" s="85">
        <f>'E+ PSUI Customer Load'!L510+'PSUI Customer Gen'!L510</f>
        <v>1343.06</v>
      </c>
      <c r="M510" s="85">
        <f>'E+ PSUI Customer Load'!M510+'PSUI Customer Gen'!M510</f>
        <v>1348.9</v>
      </c>
      <c r="N510" s="85">
        <f>'E+ PSUI Customer Load'!N510+'PSUI Customer Gen'!N510</f>
        <v>1304.56</v>
      </c>
      <c r="O510" s="85">
        <f>'E+ PSUI Customer Load'!O510+'PSUI Customer Gen'!O510</f>
        <v>1302.77</v>
      </c>
      <c r="P510" s="85">
        <f>'E+ PSUI Customer Load'!P510+'PSUI Customer Gen'!P510</f>
        <v>1297.03</v>
      </c>
      <c r="Q510" s="85">
        <f>'E+ PSUI Customer Load'!Q510+'PSUI Customer Gen'!Q510</f>
        <v>1297.8699999999999</v>
      </c>
      <c r="R510" s="85">
        <f>'E+ PSUI Customer Load'!R510+'PSUI Customer Gen'!R510</f>
        <v>1272.22</v>
      </c>
      <c r="S510" s="85">
        <f>'E+ PSUI Customer Load'!S510+'PSUI Customer Gen'!S510</f>
        <v>1215.06</v>
      </c>
      <c r="T510" s="85">
        <f>'E+ PSUI Customer Load'!T510+'PSUI Customer Gen'!T510</f>
        <v>1207.54</v>
      </c>
      <c r="U510" s="85">
        <f>'E+ PSUI Customer Load'!U510+'PSUI Customer Gen'!U510</f>
        <v>1221.22</v>
      </c>
      <c r="V510" s="85">
        <f>'E+ PSUI Customer Load'!V510+'PSUI Customer Gen'!V510</f>
        <v>1228.99</v>
      </c>
      <c r="W510" s="85">
        <f>'E+ PSUI Customer Load'!W510+'PSUI Customer Gen'!W510</f>
        <v>1219.33</v>
      </c>
      <c r="X510" s="85">
        <f>'E+ PSUI Customer Load'!X510+'PSUI Customer Gen'!X510</f>
        <v>1207.4000000000001</v>
      </c>
      <c r="Y510" s="85">
        <f>'E+ PSUI Customer Load'!Y510+'PSUI Customer Gen'!Y510</f>
        <v>1213.73</v>
      </c>
      <c r="Z510" s="85">
        <f>'E+ PSUI Customer Load'!Z510+'PSUI Customer Gen'!Z510</f>
        <v>1193.1199999999999</v>
      </c>
      <c r="AA510" s="93">
        <f t="shared" si="91"/>
        <v>1348.9</v>
      </c>
      <c r="AB510" s="84">
        <f t="shared" si="92"/>
        <v>2022</v>
      </c>
      <c r="AC510" s="83">
        <f t="shared" si="93"/>
        <v>3</v>
      </c>
      <c r="AD510" s="83" t="str">
        <f t="shared" si="94"/>
        <v/>
      </c>
      <c r="AE510" s="83" t="str">
        <f t="shared" si="95"/>
        <v/>
      </c>
      <c r="AF510" s="81">
        <f t="shared" si="96"/>
        <v>1348.9</v>
      </c>
      <c r="AG510" s="82" t="str">
        <f t="shared" si="97"/>
        <v>11:00</v>
      </c>
      <c r="AH510" s="81">
        <f t="shared" si="98"/>
        <v>31343.367000000006</v>
      </c>
      <c r="AI510" s="80" t="str">
        <f t="shared" si="99"/>
        <v/>
      </c>
      <c r="AJ510" s="80" t="str">
        <f t="shared" si="100"/>
        <v/>
      </c>
      <c r="AK510" s="80" t="str">
        <f t="shared" si="101"/>
        <v/>
      </c>
      <c r="AL510" s="79" t="str">
        <f t="shared" si="102"/>
        <v/>
      </c>
      <c r="AM510" s="78" t="str">
        <f t="shared" si="103"/>
        <v/>
      </c>
    </row>
    <row r="511" spans="2:39" ht="13.5" thickBot="1">
      <c r="B511" s="86">
        <v>44643</v>
      </c>
      <c r="C511" s="85">
        <f>'E+ PSUI Customer Load'!C511+'PSUI Customer Gen'!C511</f>
        <v>1186.18</v>
      </c>
      <c r="D511" s="85">
        <f>'E+ PSUI Customer Load'!D511+'PSUI Customer Gen'!D511</f>
        <v>1187.27</v>
      </c>
      <c r="E511" s="85">
        <f>'E+ PSUI Customer Load'!E511+'PSUI Customer Gen'!E511</f>
        <v>1168.83</v>
      </c>
      <c r="F511" s="85">
        <f>'E+ PSUI Customer Load'!F511+'PSUI Customer Gen'!F511</f>
        <v>1180.6600000000001</v>
      </c>
      <c r="G511" s="85">
        <f>'E+ PSUI Customer Load'!G511+'PSUI Customer Gen'!G511</f>
        <v>1205.33</v>
      </c>
      <c r="H511" s="85">
        <f>'E+ PSUI Customer Load'!H511+'PSUI Customer Gen'!H511</f>
        <v>1250.24</v>
      </c>
      <c r="I511" s="85">
        <f>'E+ PSUI Customer Load'!I511+'PSUI Customer Gen'!I511</f>
        <v>1341.31</v>
      </c>
      <c r="J511" s="85">
        <f>'E+ PSUI Customer Load'!J511+'PSUI Customer Gen'!J511</f>
        <v>1371.44</v>
      </c>
      <c r="K511" s="85">
        <f>'E+ PSUI Customer Load'!K511+'PSUI Customer Gen'!K511</f>
        <v>1375.92</v>
      </c>
      <c r="L511" s="85">
        <f>'E+ PSUI Customer Load'!L511+'PSUI Customer Gen'!L511</f>
        <v>1386.88</v>
      </c>
      <c r="M511" s="85">
        <f>'E+ PSUI Customer Load'!M511+'PSUI Customer Gen'!M511</f>
        <v>1406.86</v>
      </c>
      <c r="N511" s="85">
        <f>'E+ PSUI Customer Load'!N511+'PSUI Customer Gen'!N511</f>
        <v>1376.45</v>
      </c>
      <c r="O511" s="85">
        <f>'E+ PSUI Customer Load'!O511+'PSUI Customer Gen'!O511</f>
        <v>1383.45</v>
      </c>
      <c r="P511" s="85">
        <f>'E+ PSUI Customer Load'!P511+'PSUI Customer Gen'!P511</f>
        <v>1379.14</v>
      </c>
      <c r="Q511" s="85">
        <f>'E+ PSUI Customer Load'!Q511+'PSUI Customer Gen'!Q511</f>
        <v>1369.66</v>
      </c>
      <c r="R511" s="85">
        <f>'E+ PSUI Customer Load'!R511+'PSUI Customer Gen'!R511</f>
        <v>1349.22</v>
      </c>
      <c r="S511" s="85">
        <f>'E+ PSUI Customer Load'!S511+'PSUI Customer Gen'!S511</f>
        <v>1301.44</v>
      </c>
      <c r="T511" s="85">
        <f>'E+ PSUI Customer Load'!T511+'PSUI Customer Gen'!T511</f>
        <v>1258.32</v>
      </c>
      <c r="U511" s="85">
        <f>'E+ PSUI Customer Load'!U511+'PSUI Customer Gen'!U511</f>
        <v>1272.6400000000001</v>
      </c>
      <c r="V511" s="85">
        <f>'E+ PSUI Customer Load'!V511+'PSUI Customer Gen'!V511</f>
        <v>1265.3900000000001</v>
      </c>
      <c r="W511" s="85">
        <f>'E+ PSUI Customer Load'!W511+'PSUI Customer Gen'!W511</f>
        <v>1239.3499999999999</v>
      </c>
      <c r="X511" s="85">
        <f>'E+ PSUI Customer Load'!X511+'PSUI Customer Gen'!X511</f>
        <v>1235.3599999999999</v>
      </c>
      <c r="Y511" s="85">
        <f>'E+ PSUI Customer Load'!Y511+'PSUI Customer Gen'!Y511</f>
        <v>1210.51</v>
      </c>
      <c r="Z511" s="85">
        <f>'E+ PSUI Customer Load'!Z511+'PSUI Customer Gen'!Z511</f>
        <v>1202.3499999999999</v>
      </c>
      <c r="AA511" s="93">
        <f t="shared" si="91"/>
        <v>1406.86</v>
      </c>
      <c r="AB511" s="84">
        <f t="shared" si="92"/>
        <v>2022</v>
      </c>
      <c r="AC511" s="83">
        <f t="shared" si="93"/>
        <v>3</v>
      </c>
      <c r="AD511" s="83" t="str">
        <f t="shared" si="94"/>
        <v/>
      </c>
      <c r="AE511" s="83" t="str">
        <f t="shared" si="95"/>
        <v/>
      </c>
      <c r="AF511" s="81">
        <f t="shared" si="96"/>
        <v>1406.86</v>
      </c>
      <c r="AG511" s="82" t="str">
        <f t="shared" si="97"/>
        <v>11:00</v>
      </c>
      <c r="AH511" s="81">
        <f t="shared" si="98"/>
        <v>32311.059999999998</v>
      </c>
      <c r="AI511" s="80" t="str">
        <f t="shared" si="99"/>
        <v/>
      </c>
      <c r="AJ511" s="80" t="str">
        <f t="shared" si="100"/>
        <v/>
      </c>
      <c r="AK511" s="80" t="str">
        <f t="shared" si="101"/>
        <v/>
      </c>
      <c r="AL511" s="79" t="str">
        <f t="shared" si="102"/>
        <v/>
      </c>
      <c r="AM511" s="78" t="str">
        <f t="shared" si="103"/>
        <v/>
      </c>
    </row>
    <row r="512" spans="2:39" ht="13.5" thickBot="1">
      <c r="B512" s="86">
        <v>44644</v>
      </c>
      <c r="C512" s="85">
        <f>'E+ PSUI Customer Load'!C512+'PSUI Customer Gen'!C512</f>
        <v>1200.4000000000001</v>
      </c>
      <c r="D512" s="85">
        <f>'E+ PSUI Customer Load'!D512+'PSUI Customer Gen'!D512</f>
        <v>1174.81</v>
      </c>
      <c r="E512" s="85">
        <f>'E+ PSUI Customer Load'!E512+'PSUI Customer Gen'!E512</f>
        <v>1170.4000000000001</v>
      </c>
      <c r="F512" s="85">
        <f>'E+ PSUI Customer Load'!F512+'PSUI Customer Gen'!F512</f>
        <v>1166.03</v>
      </c>
      <c r="G512" s="85">
        <f>'E+ PSUI Customer Load'!G512+'PSUI Customer Gen'!G512</f>
        <v>1175.3699999999999</v>
      </c>
      <c r="H512" s="85">
        <f>'E+ PSUI Customer Load'!H512+'PSUI Customer Gen'!H512</f>
        <v>1206.07</v>
      </c>
      <c r="I512" s="85">
        <f>'E+ PSUI Customer Load'!I512+'PSUI Customer Gen'!I512</f>
        <v>1289.47</v>
      </c>
      <c r="J512" s="85">
        <f>'E+ PSUI Customer Load'!J512+'PSUI Customer Gen'!J512</f>
        <v>1318.84</v>
      </c>
      <c r="K512" s="85">
        <f>'E+ PSUI Customer Load'!K512+'PSUI Customer Gen'!K512</f>
        <v>1309.98</v>
      </c>
      <c r="L512" s="85">
        <f>'E+ PSUI Customer Load'!L512+'PSUI Customer Gen'!L512</f>
        <v>1333.68</v>
      </c>
      <c r="M512" s="85">
        <f>'E+ PSUI Customer Load'!M512+'PSUI Customer Gen'!M512</f>
        <v>1336.9</v>
      </c>
      <c r="N512" s="85">
        <f>'E+ PSUI Customer Load'!N512+'PSUI Customer Gen'!N512</f>
        <v>1292.45</v>
      </c>
      <c r="O512" s="85">
        <f>'E+ PSUI Customer Load'!O512+'PSUI Customer Gen'!O512</f>
        <v>1299.73</v>
      </c>
      <c r="P512" s="85">
        <f>'E+ PSUI Customer Load'!P512+'PSUI Customer Gen'!P512</f>
        <v>1335.5719999999999</v>
      </c>
      <c r="Q512" s="85">
        <f>'E+ PSUI Customer Load'!Q512+'PSUI Customer Gen'!Q512</f>
        <v>1335.0350000000001</v>
      </c>
      <c r="R512" s="85">
        <f>'E+ PSUI Customer Load'!R512+'PSUI Customer Gen'!R512</f>
        <v>1290.9939999999999</v>
      </c>
      <c r="S512" s="85">
        <f>'E+ PSUI Customer Load'!S512+'PSUI Customer Gen'!S512</f>
        <v>1217.75</v>
      </c>
      <c r="T512" s="85">
        <f>'E+ PSUI Customer Load'!T512+'PSUI Customer Gen'!T512</f>
        <v>1180.681</v>
      </c>
      <c r="U512" s="85">
        <f>'E+ PSUI Customer Load'!U512+'PSUI Customer Gen'!U512</f>
        <v>1187.192</v>
      </c>
      <c r="V512" s="85">
        <f>'E+ PSUI Customer Load'!V512+'PSUI Customer Gen'!V512</f>
        <v>1187.491</v>
      </c>
      <c r="W512" s="85">
        <f>'E+ PSUI Customer Load'!W512+'PSUI Customer Gen'!W512</f>
        <v>1191.4649999999999</v>
      </c>
      <c r="X512" s="85">
        <f>'E+ PSUI Customer Load'!X512+'PSUI Customer Gen'!X512</f>
        <v>1189.0910000000001</v>
      </c>
      <c r="Y512" s="85">
        <f>'E+ PSUI Customer Load'!Y512+'PSUI Customer Gen'!Y512</f>
        <v>1174.7860000000001</v>
      </c>
      <c r="Z512" s="85">
        <f>'E+ PSUI Customer Load'!Z512+'PSUI Customer Gen'!Z512</f>
        <v>1158.778</v>
      </c>
      <c r="AA512" s="93">
        <f t="shared" si="91"/>
        <v>1336.9</v>
      </c>
      <c r="AB512" s="84">
        <f t="shared" si="92"/>
        <v>2022</v>
      </c>
      <c r="AC512" s="83">
        <f t="shared" si="93"/>
        <v>3</v>
      </c>
      <c r="AD512" s="83" t="str">
        <f t="shared" si="94"/>
        <v/>
      </c>
      <c r="AE512" s="83" t="str">
        <f t="shared" si="95"/>
        <v/>
      </c>
      <c r="AF512" s="81">
        <f t="shared" si="96"/>
        <v>1336.9</v>
      </c>
      <c r="AG512" s="82" t="str">
        <f t="shared" si="97"/>
        <v>11:00</v>
      </c>
      <c r="AH512" s="81">
        <f t="shared" si="98"/>
        <v>31059.864999999994</v>
      </c>
      <c r="AI512" s="80" t="str">
        <f t="shared" si="99"/>
        <v/>
      </c>
      <c r="AJ512" s="80" t="str">
        <f t="shared" si="100"/>
        <v/>
      </c>
      <c r="AK512" s="80" t="str">
        <f t="shared" si="101"/>
        <v/>
      </c>
      <c r="AL512" s="79" t="str">
        <f t="shared" si="102"/>
        <v/>
      </c>
      <c r="AM512" s="78" t="str">
        <f t="shared" si="103"/>
        <v/>
      </c>
    </row>
    <row r="513" spans="2:39" ht="13.5" thickBot="1">
      <c r="B513" s="86">
        <v>44645</v>
      </c>
      <c r="C513" s="85">
        <f>'E+ PSUI Customer Load'!C513+'PSUI Customer Gen'!C513</f>
        <v>1152.1759999999999</v>
      </c>
      <c r="D513" s="85">
        <f>'E+ PSUI Customer Load'!D513+'PSUI Customer Gen'!D513</f>
        <v>1145.9690000000001</v>
      </c>
      <c r="E513" s="85">
        <f>'E+ PSUI Customer Load'!E513+'PSUI Customer Gen'!E513</f>
        <v>1151.895</v>
      </c>
      <c r="F513" s="85">
        <f>'E+ PSUI Customer Load'!F513+'PSUI Customer Gen'!F513</f>
        <v>1160.405</v>
      </c>
      <c r="G513" s="85">
        <f>'E+ PSUI Customer Load'!G513+'PSUI Customer Gen'!G513</f>
        <v>1186.2910000000002</v>
      </c>
      <c r="H513" s="85">
        <f>'E+ PSUI Customer Load'!H513+'PSUI Customer Gen'!H513</f>
        <v>1217.239</v>
      </c>
      <c r="I513" s="85">
        <f>'E+ PSUI Customer Load'!I513+'PSUI Customer Gen'!I513</f>
        <v>1306.5510000000002</v>
      </c>
      <c r="J513" s="85">
        <f>'E+ PSUI Customer Load'!J513+'PSUI Customer Gen'!J513</f>
        <v>1348.6309999999999</v>
      </c>
      <c r="K513" s="85">
        <f>'E+ PSUI Customer Load'!K513+'PSUI Customer Gen'!K513</f>
        <v>1349.0900000000001</v>
      </c>
      <c r="L513" s="85">
        <f>'E+ PSUI Customer Load'!L513+'PSUI Customer Gen'!L513</f>
        <v>1409.5459999999998</v>
      </c>
      <c r="M513" s="85">
        <f>'E+ PSUI Customer Load'!M513+'PSUI Customer Gen'!M513</f>
        <v>1414.4090000000001</v>
      </c>
      <c r="N513" s="85">
        <f>'E+ PSUI Customer Load'!N513+'PSUI Customer Gen'!N513</f>
        <v>1386.252</v>
      </c>
      <c r="O513" s="85">
        <f>'E+ PSUI Customer Load'!O513+'PSUI Customer Gen'!O513</f>
        <v>1379.546</v>
      </c>
      <c r="P513" s="85">
        <f>'E+ PSUI Customer Load'!P513+'PSUI Customer Gen'!P513</f>
        <v>1361.193</v>
      </c>
      <c r="Q513" s="85">
        <f>'E+ PSUI Customer Load'!Q513+'PSUI Customer Gen'!Q513</f>
        <v>1357.9089999999999</v>
      </c>
      <c r="R513" s="85">
        <f>'E+ PSUI Customer Load'!R513+'PSUI Customer Gen'!R513</f>
        <v>1317.1489999999999</v>
      </c>
      <c r="S513" s="85">
        <f>'E+ PSUI Customer Load'!S513+'PSUI Customer Gen'!S513</f>
        <v>1266.98</v>
      </c>
      <c r="T513" s="85">
        <f>'E+ PSUI Customer Load'!T513+'PSUI Customer Gen'!T513</f>
        <v>1221.818</v>
      </c>
      <c r="U513" s="85">
        <f>'E+ PSUI Customer Load'!U513+'PSUI Customer Gen'!U513</f>
        <v>1245.895</v>
      </c>
      <c r="V513" s="85">
        <f>'E+ PSUI Customer Load'!V513+'PSUI Customer Gen'!V513</f>
        <v>1225.3419999999999</v>
      </c>
      <c r="W513" s="85">
        <f>'E+ PSUI Customer Load'!W513+'PSUI Customer Gen'!W513</f>
        <v>1236.258</v>
      </c>
      <c r="X513" s="85">
        <f>'E+ PSUI Customer Load'!X513+'PSUI Customer Gen'!X513</f>
        <v>1210.3919999999998</v>
      </c>
      <c r="Y513" s="85">
        <f>'E+ PSUI Customer Load'!Y513+'PSUI Customer Gen'!Y513</f>
        <v>1180.9639999999999</v>
      </c>
      <c r="Z513" s="85">
        <f>'E+ PSUI Customer Load'!Z513+'PSUI Customer Gen'!Z513</f>
        <v>1160.992</v>
      </c>
      <c r="AA513" s="93">
        <f t="shared" si="91"/>
        <v>1414.4090000000001</v>
      </c>
      <c r="AB513" s="84">
        <f t="shared" si="92"/>
        <v>2022</v>
      </c>
      <c r="AC513" s="83">
        <f t="shared" si="93"/>
        <v>3</v>
      </c>
      <c r="AD513" s="83" t="str">
        <f t="shared" si="94"/>
        <v/>
      </c>
      <c r="AE513" s="83" t="str">
        <f t="shared" si="95"/>
        <v/>
      </c>
      <c r="AF513" s="81">
        <f t="shared" si="96"/>
        <v>1414.4090000000001</v>
      </c>
      <c r="AG513" s="82" t="str">
        <f t="shared" si="97"/>
        <v>11:00</v>
      </c>
      <c r="AH513" s="81">
        <f t="shared" si="98"/>
        <v>31807.300999999999</v>
      </c>
      <c r="AI513" s="80" t="str">
        <f t="shared" si="99"/>
        <v/>
      </c>
      <c r="AJ513" s="80" t="str">
        <f t="shared" si="100"/>
        <v/>
      </c>
      <c r="AK513" s="80" t="str">
        <f t="shared" si="101"/>
        <v/>
      </c>
      <c r="AL513" s="79" t="str">
        <f t="shared" si="102"/>
        <v/>
      </c>
      <c r="AM513" s="78" t="str">
        <f t="shared" si="103"/>
        <v/>
      </c>
    </row>
    <row r="514" spans="2:39" ht="13.5" thickBot="1">
      <c r="B514" s="86">
        <v>44646</v>
      </c>
      <c r="C514" s="85">
        <f>'E+ PSUI Customer Load'!C514+'PSUI Customer Gen'!C514</f>
        <v>1155.98</v>
      </c>
      <c r="D514" s="85">
        <f>'E+ PSUI Customer Load'!D514+'PSUI Customer Gen'!D514</f>
        <v>1153.3620000000001</v>
      </c>
      <c r="E514" s="85">
        <f>'E+ PSUI Customer Load'!E514+'PSUI Customer Gen'!E514</f>
        <v>1146.7080000000001</v>
      </c>
      <c r="F514" s="85">
        <f>'E+ PSUI Customer Load'!F514+'PSUI Customer Gen'!F514</f>
        <v>1150.702</v>
      </c>
      <c r="G514" s="85">
        <f>'E+ PSUI Customer Load'!G514+'PSUI Customer Gen'!G514</f>
        <v>1156.7659999999998</v>
      </c>
      <c r="H514" s="85">
        <f>'E+ PSUI Customer Load'!H514+'PSUI Customer Gen'!H514</f>
        <v>1180.9100000000001</v>
      </c>
      <c r="I514" s="85">
        <f>'E+ PSUI Customer Load'!I514+'PSUI Customer Gen'!I514</f>
        <v>1211.5050000000001</v>
      </c>
      <c r="J514" s="85">
        <f>'E+ PSUI Customer Load'!J514+'PSUI Customer Gen'!J514</f>
        <v>1252.6480000000001</v>
      </c>
      <c r="K514" s="85">
        <f>'E+ PSUI Customer Load'!K514+'PSUI Customer Gen'!K514</f>
        <v>1235.8140000000001</v>
      </c>
      <c r="L514" s="85">
        <f>'E+ PSUI Customer Load'!L514+'PSUI Customer Gen'!L514</f>
        <v>1243.0640000000001</v>
      </c>
      <c r="M514" s="85">
        <f>'E+ PSUI Customer Load'!M514+'PSUI Customer Gen'!M514</f>
        <v>1252.481</v>
      </c>
      <c r="N514" s="85">
        <f>'E+ PSUI Customer Load'!N514+'PSUI Customer Gen'!N514</f>
        <v>1226.2</v>
      </c>
      <c r="O514" s="85">
        <f>'E+ PSUI Customer Load'!O514+'PSUI Customer Gen'!O514</f>
        <v>1231.586</v>
      </c>
      <c r="P514" s="85">
        <f>'E+ PSUI Customer Load'!P514+'PSUI Customer Gen'!P514</f>
        <v>1202.4290000000001</v>
      </c>
      <c r="Q514" s="85">
        <f>'E+ PSUI Customer Load'!Q514+'PSUI Customer Gen'!Q514</f>
        <v>1213.404</v>
      </c>
      <c r="R514" s="85">
        <f>'E+ PSUI Customer Load'!R514+'PSUI Customer Gen'!R514</f>
        <v>1208</v>
      </c>
      <c r="S514" s="85">
        <f>'E+ PSUI Customer Load'!S514+'PSUI Customer Gen'!S514</f>
        <v>1176.8869999999999</v>
      </c>
      <c r="T514" s="85">
        <f>'E+ PSUI Customer Load'!T514+'PSUI Customer Gen'!T514</f>
        <v>1188.1759999999999</v>
      </c>
      <c r="U514" s="85">
        <f>'E+ PSUI Customer Load'!U514+'PSUI Customer Gen'!U514</f>
        <v>1203.925</v>
      </c>
      <c r="V514" s="85">
        <f>'E+ PSUI Customer Load'!V514+'PSUI Customer Gen'!V514</f>
        <v>1185.4290000000001</v>
      </c>
      <c r="W514" s="85">
        <f>'E+ PSUI Customer Load'!W514+'PSUI Customer Gen'!W514</f>
        <v>1192.777</v>
      </c>
      <c r="X514" s="85">
        <f>'E+ PSUI Customer Load'!X514+'PSUI Customer Gen'!X514</f>
        <v>1191.799</v>
      </c>
      <c r="Y514" s="85">
        <f>'E+ PSUI Customer Load'!Y514+'PSUI Customer Gen'!Y514</f>
        <v>1191.0239999999999</v>
      </c>
      <c r="Z514" s="85">
        <f>'E+ PSUI Customer Load'!Z514+'PSUI Customer Gen'!Z514</f>
        <v>1185.9659999999999</v>
      </c>
      <c r="AA514" s="93">
        <f t="shared" si="91"/>
        <v>1252.6480000000001</v>
      </c>
      <c r="AB514" s="84">
        <f t="shared" si="92"/>
        <v>2022</v>
      </c>
      <c r="AC514" s="83">
        <f t="shared" si="93"/>
        <v>3</v>
      </c>
      <c r="AD514" s="83" t="str">
        <f t="shared" si="94"/>
        <v/>
      </c>
      <c r="AE514" s="83" t="str">
        <f t="shared" si="95"/>
        <v/>
      </c>
      <c r="AF514" s="81">
        <f t="shared" si="96"/>
        <v>1252.6480000000001</v>
      </c>
      <c r="AG514" s="82" t="str">
        <f t="shared" si="97"/>
        <v>8:00</v>
      </c>
      <c r="AH514" s="81">
        <f t="shared" si="98"/>
        <v>29990.19</v>
      </c>
      <c r="AI514" s="80" t="str">
        <f t="shared" si="99"/>
        <v/>
      </c>
      <c r="AJ514" s="80" t="str">
        <f t="shared" si="100"/>
        <v/>
      </c>
      <c r="AK514" s="80" t="str">
        <f t="shared" si="101"/>
        <v/>
      </c>
      <c r="AL514" s="79" t="str">
        <f t="shared" si="102"/>
        <v/>
      </c>
      <c r="AM514" s="78" t="str">
        <f t="shared" si="103"/>
        <v/>
      </c>
    </row>
    <row r="515" spans="2:39" ht="13.5" thickBot="1">
      <c r="B515" s="86">
        <v>44647</v>
      </c>
      <c r="C515" s="85">
        <f>'E+ PSUI Customer Load'!C515+'PSUI Customer Gen'!C515</f>
        <v>1175.441</v>
      </c>
      <c r="D515" s="85">
        <f>'E+ PSUI Customer Load'!D515+'PSUI Customer Gen'!D515</f>
        <v>1186.1489999999999</v>
      </c>
      <c r="E515" s="85">
        <f>'E+ PSUI Customer Load'!E515+'PSUI Customer Gen'!E515</f>
        <v>1193.6579999999999</v>
      </c>
      <c r="F515" s="85">
        <f>'E+ PSUI Customer Load'!F515+'PSUI Customer Gen'!F515</f>
        <v>1207.9880000000001</v>
      </c>
      <c r="G515" s="85">
        <f>'E+ PSUI Customer Load'!G515+'PSUI Customer Gen'!G515</f>
        <v>1198.298</v>
      </c>
      <c r="H515" s="85">
        <f>'E+ PSUI Customer Load'!H515+'PSUI Customer Gen'!H515</f>
        <v>1236.501</v>
      </c>
      <c r="I515" s="85">
        <f>'E+ PSUI Customer Load'!I515+'PSUI Customer Gen'!I515</f>
        <v>1306.6890000000001</v>
      </c>
      <c r="J515" s="85">
        <f>'E+ PSUI Customer Load'!J515+'PSUI Customer Gen'!J515</f>
        <v>1279.4250000000002</v>
      </c>
      <c r="K515" s="85">
        <f>'E+ PSUI Customer Load'!K515+'PSUI Customer Gen'!K515</f>
        <v>1290.152</v>
      </c>
      <c r="L515" s="85">
        <f>'E+ PSUI Customer Load'!L515+'PSUI Customer Gen'!L515</f>
        <v>1304.835</v>
      </c>
      <c r="M515" s="85">
        <f>'E+ PSUI Customer Load'!M515+'PSUI Customer Gen'!M515</f>
        <v>1304.828</v>
      </c>
      <c r="N515" s="85">
        <f>'E+ PSUI Customer Load'!N515+'PSUI Customer Gen'!N515</f>
        <v>1271.634</v>
      </c>
      <c r="O515" s="85">
        <f>'E+ PSUI Customer Load'!O515+'PSUI Customer Gen'!O515</f>
        <v>1262.317</v>
      </c>
      <c r="P515" s="85">
        <f>'E+ PSUI Customer Load'!P515+'PSUI Customer Gen'!P515</f>
        <v>1238.8440000000001</v>
      </c>
      <c r="Q515" s="85">
        <f>'E+ PSUI Customer Load'!Q515+'PSUI Customer Gen'!Q515</f>
        <v>1256.1130000000001</v>
      </c>
      <c r="R515" s="85">
        <f>'E+ PSUI Customer Load'!R515+'PSUI Customer Gen'!R515</f>
        <v>1244.5160000000001</v>
      </c>
      <c r="S515" s="85">
        <f>'E+ PSUI Customer Load'!S515+'PSUI Customer Gen'!S515</f>
        <v>1231.5980000000002</v>
      </c>
      <c r="T515" s="85">
        <f>'E+ PSUI Customer Load'!T515+'PSUI Customer Gen'!T515</f>
        <v>1263.7530000000002</v>
      </c>
      <c r="U515" s="85">
        <f>'E+ PSUI Customer Load'!U515+'PSUI Customer Gen'!U515</f>
        <v>1263.4930000000002</v>
      </c>
      <c r="V515" s="85">
        <f>'E+ PSUI Customer Load'!V515+'PSUI Customer Gen'!V515</f>
        <v>1263.9649999999999</v>
      </c>
      <c r="W515" s="85">
        <f>'E+ PSUI Customer Load'!W515+'PSUI Customer Gen'!W515</f>
        <v>1255.675</v>
      </c>
      <c r="X515" s="85">
        <f>'E+ PSUI Customer Load'!X515+'PSUI Customer Gen'!X515</f>
        <v>1259.0819999999999</v>
      </c>
      <c r="Y515" s="85">
        <f>'E+ PSUI Customer Load'!Y515+'PSUI Customer Gen'!Y515</f>
        <v>1268.296</v>
      </c>
      <c r="Z515" s="85">
        <f>'E+ PSUI Customer Load'!Z515+'PSUI Customer Gen'!Z515</f>
        <v>1265.5440000000001</v>
      </c>
      <c r="AA515" s="93">
        <f t="shared" ref="AA515:AA578" si="104">MAX(C515:Z515)</f>
        <v>1306.6890000000001</v>
      </c>
      <c r="AB515" s="84">
        <f t="shared" ref="AB515:AB578" si="105">YEAR(B515)</f>
        <v>2022</v>
      </c>
      <c r="AC515" s="83">
        <f t="shared" ref="AC515:AC578" si="106">MONTH(B515)</f>
        <v>3</v>
      </c>
      <c r="AD515" s="83" t="str">
        <f t="shared" ref="AD515:AD578" si="107">IF(AE515="","",AB515&amp;"-"&amp;AE515)</f>
        <v/>
      </c>
      <c r="AE515" s="83" t="str">
        <f t="shared" ref="AE515:AE578" si="108">IF(DAY(B515+1)=1,AC515,"")</f>
        <v/>
      </c>
      <c r="AF515" s="81">
        <f t="shared" ref="AF515:AF578" si="109">MAX(C515:AA515)</f>
        <v>1306.6890000000001</v>
      </c>
      <c r="AG515" s="82" t="str">
        <f t="shared" ref="AG515:AG578" si="110">INDEX($C$2:$Z$2,MATCH(AF515,C515:Z515,0))</f>
        <v>7:00</v>
      </c>
      <c r="AH515" s="81">
        <f t="shared" ref="AH515:AH578" si="111">SUM(C515:AA515)</f>
        <v>31335.483</v>
      </c>
      <c r="AI515" s="80" t="str">
        <f t="shared" ref="AI515:AI578" si="112">IF(AE515&lt;&gt;"",SUMIFS(AF:AF,AC:AC,AC515,AB:AB,AB515),"")</f>
        <v/>
      </c>
      <c r="AJ515" s="80" t="str">
        <f t="shared" ref="AJ515:AJ578" si="113">IF(AI515="","",_xlfn.MAXIFS(AF:AF,AC:AC,AC515,AB:AB,AB515))</f>
        <v/>
      </c>
      <c r="AK515" s="80" t="str">
        <f t="shared" ref="AK515:AK578" si="114">IF(AI515="","",_xlfn.MAXIFS(AH:AH,AC:AC,AC515,AB:AB,AB515))</f>
        <v/>
      </c>
      <c r="AL515" s="79" t="str">
        <f t="shared" ref="AL515:AL578" si="115">IF(AI515&lt;&gt;"",INDEX(B:B,MATCH(AJ515,AF:AF,0)),"")</f>
        <v/>
      </c>
      <c r="AM515" s="78" t="str">
        <f t="shared" ref="AM515:AM578" si="116">IF(AI515&lt;&gt;"",INDEX(AG:AG,MATCH(AJ515,AF:AF,0)),"")</f>
        <v/>
      </c>
    </row>
    <row r="516" spans="2:39" ht="13.5" thickBot="1">
      <c r="B516" s="86">
        <v>44648</v>
      </c>
      <c r="C516" s="85">
        <f>'E+ PSUI Customer Load'!C516+'PSUI Customer Gen'!C516</f>
        <v>1270.7</v>
      </c>
      <c r="D516" s="85">
        <f>'E+ PSUI Customer Load'!D516+'PSUI Customer Gen'!D516</f>
        <v>1282.674</v>
      </c>
      <c r="E516" s="85">
        <f>'E+ PSUI Customer Load'!E516+'PSUI Customer Gen'!E516</f>
        <v>1291.558</v>
      </c>
      <c r="F516" s="85">
        <f>'E+ PSUI Customer Load'!F516+'PSUI Customer Gen'!F516</f>
        <v>1315.723</v>
      </c>
      <c r="G516" s="85">
        <f>'E+ PSUI Customer Load'!G516+'PSUI Customer Gen'!G516</f>
        <v>1321.8899999999999</v>
      </c>
      <c r="H516" s="85">
        <f>'E+ PSUI Customer Load'!H516+'PSUI Customer Gen'!H516</f>
        <v>1367.3429999999998</v>
      </c>
      <c r="I516" s="85">
        <f>'E+ PSUI Customer Load'!I516+'PSUI Customer Gen'!I516</f>
        <v>1444.548</v>
      </c>
      <c r="J516" s="85">
        <f>'E+ PSUI Customer Load'!J516+'PSUI Customer Gen'!J516</f>
        <v>1459.172</v>
      </c>
      <c r="K516" s="85">
        <f>'E+ PSUI Customer Load'!K516+'PSUI Customer Gen'!K516</f>
        <v>1457.3210000000001</v>
      </c>
      <c r="L516" s="85">
        <f>'E+ PSUI Customer Load'!L516+'PSUI Customer Gen'!L516</f>
        <v>1492.9690000000001</v>
      </c>
      <c r="M516" s="85">
        <f>'E+ PSUI Customer Load'!M516+'PSUI Customer Gen'!M516</f>
        <v>1506.075</v>
      </c>
      <c r="N516" s="85">
        <f>'E+ PSUI Customer Load'!N516+'PSUI Customer Gen'!N516</f>
        <v>1466.037</v>
      </c>
      <c r="O516" s="85">
        <f>'E+ PSUI Customer Load'!O516+'PSUI Customer Gen'!O516</f>
        <v>1477.3999999999999</v>
      </c>
      <c r="P516" s="85">
        <f>'E+ PSUI Customer Load'!P516+'PSUI Customer Gen'!P516</f>
        <v>1470.0320000000002</v>
      </c>
      <c r="Q516" s="85">
        <f>'E+ PSUI Customer Load'!Q516+'PSUI Customer Gen'!Q516</f>
        <v>1461.838</v>
      </c>
      <c r="R516" s="85">
        <f>'E+ PSUI Customer Load'!R516+'PSUI Customer Gen'!R516</f>
        <v>1412.4189999999999</v>
      </c>
      <c r="S516" s="85">
        <f>'E+ PSUI Customer Load'!S516+'PSUI Customer Gen'!S516</f>
        <v>1366.71</v>
      </c>
      <c r="T516" s="85">
        <f>'E+ PSUI Customer Load'!T516+'PSUI Customer Gen'!T516</f>
        <v>1285.4160000000002</v>
      </c>
      <c r="U516" s="85">
        <f>'E+ PSUI Customer Load'!U516+'PSUI Customer Gen'!U516</f>
        <v>1310.567</v>
      </c>
      <c r="V516" s="85">
        <f>'E+ PSUI Customer Load'!V516+'PSUI Customer Gen'!V516</f>
        <v>1318.925</v>
      </c>
      <c r="W516" s="85">
        <f>'E+ PSUI Customer Load'!W516+'PSUI Customer Gen'!W516</f>
        <v>1302.5120000000002</v>
      </c>
      <c r="X516" s="85">
        <f>'E+ PSUI Customer Load'!X516+'PSUI Customer Gen'!X516</f>
        <v>1300.28</v>
      </c>
      <c r="Y516" s="85">
        <f>'E+ PSUI Customer Load'!Y516+'PSUI Customer Gen'!Y516</f>
        <v>1286.78</v>
      </c>
      <c r="Z516" s="85">
        <f>'E+ PSUI Customer Load'!Z516+'PSUI Customer Gen'!Z516</f>
        <v>1298.596</v>
      </c>
      <c r="AA516" s="93">
        <f t="shared" si="104"/>
        <v>1506.075</v>
      </c>
      <c r="AB516" s="84">
        <f t="shared" si="105"/>
        <v>2022</v>
      </c>
      <c r="AC516" s="83">
        <f t="shared" si="106"/>
        <v>3</v>
      </c>
      <c r="AD516" s="83" t="str">
        <f t="shared" si="107"/>
        <v/>
      </c>
      <c r="AE516" s="83" t="str">
        <f t="shared" si="108"/>
        <v/>
      </c>
      <c r="AF516" s="81">
        <f t="shared" si="109"/>
        <v>1506.075</v>
      </c>
      <c r="AG516" s="82" t="str">
        <f t="shared" si="110"/>
        <v>11:00</v>
      </c>
      <c r="AH516" s="81">
        <f t="shared" si="111"/>
        <v>34473.55999999999</v>
      </c>
      <c r="AI516" s="80" t="str">
        <f t="shared" si="112"/>
        <v/>
      </c>
      <c r="AJ516" s="80" t="str">
        <f t="shared" si="113"/>
        <v/>
      </c>
      <c r="AK516" s="80" t="str">
        <f t="shared" si="114"/>
        <v/>
      </c>
      <c r="AL516" s="79" t="str">
        <f t="shared" si="115"/>
        <v/>
      </c>
      <c r="AM516" s="78" t="str">
        <f t="shared" si="116"/>
        <v/>
      </c>
    </row>
    <row r="517" spans="2:39" ht="13.5" thickBot="1">
      <c r="B517" s="86">
        <v>44649</v>
      </c>
      <c r="C517" s="85">
        <f>'E+ PSUI Customer Load'!C517+'PSUI Customer Gen'!C517</f>
        <v>1301.635</v>
      </c>
      <c r="D517" s="85">
        <f>'E+ PSUI Customer Load'!D517+'PSUI Customer Gen'!D517</f>
        <v>1293.194</v>
      </c>
      <c r="E517" s="85">
        <f>'E+ PSUI Customer Load'!E517+'PSUI Customer Gen'!E517</f>
        <v>1318.6289999999999</v>
      </c>
      <c r="F517" s="85">
        <f>'E+ PSUI Customer Load'!F517+'PSUI Customer Gen'!F517</f>
        <v>1336.1880000000001</v>
      </c>
      <c r="G517" s="85">
        <f>'E+ PSUI Customer Load'!G517+'PSUI Customer Gen'!G517</f>
        <v>1349.741</v>
      </c>
      <c r="H517" s="85">
        <f>'E+ PSUI Customer Load'!H517+'PSUI Customer Gen'!H517</f>
        <v>1401.1609999999998</v>
      </c>
      <c r="I517" s="85">
        <f>'E+ PSUI Customer Load'!I517+'PSUI Customer Gen'!I517</f>
        <v>1474.4630000000002</v>
      </c>
      <c r="J517" s="85">
        <f>'E+ PSUI Customer Load'!J517+'PSUI Customer Gen'!J517</f>
        <v>1486.9640000000002</v>
      </c>
      <c r="K517" s="85">
        <f>'E+ PSUI Customer Load'!K517+'PSUI Customer Gen'!K517</f>
        <v>1464.982</v>
      </c>
      <c r="L517" s="85">
        <f>'E+ PSUI Customer Load'!L517+'PSUI Customer Gen'!L517</f>
        <v>1485.2809999999999</v>
      </c>
      <c r="M517" s="85">
        <f>'E+ PSUI Customer Load'!M517+'PSUI Customer Gen'!M517</f>
        <v>1473.742</v>
      </c>
      <c r="N517" s="85">
        <f>'E+ PSUI Customer Load'!N517+'PSUI Customer Gen'!N517</f>
        <v>1421.7629999999999</v>
      </c>
      <c r="O517" s="85">
        <f>'E+ PSUI Customer Load'!O517+'PSUI Customer Gen'!O517</f>
        <v>1408.721</v>
      </c>
      <c r="P517" s="85">
        <f>'E+ PSUI Customer Load'!P517+'PSUI Customer Gen'!P517</f>
        <v>1408.386</v>
      </c>
      <c r="Q517" s="85">
        <f>'E+ PSUI Customer Load'!Q517+'PSUI Customer Gen'!Q517</f>
        <v>1394.5340000000001</v>
      </c>
      <c r="R517" s="85">
        <f>'E+ PSUI Customer Load'!R517+'PSUI Customer Gen'!R517</f>
        <v>1356.289</v>
      </c>
      <c r="S517" s="85">
        <f>'E+ PSUI Customer Load'!S517+'PSUI Customer Gen'!S517</f>
        <v>1301.482</v>
      </c>
      <c r="T517" s="85">
        <f>'E+ PSUI Customer Load'!T517+'PSUI Customer Gen'!T517</f>
        <v>1232.52</v>
      </c>
      <c r="U517" s="85">
        <f>'E+ PSUI Customer Load'!U517+'PSUI Customer Gen'!U517</f>
        <v>1245.433</v>
      </c>
      <c r="V517" s="85">
        <f>'E+ PSUI Customer Load'!V517+'PSUI Customer Gen'!V517</f>
        <v>1242.4769999999999</v>
      </c>
      <c r="W517" s="85">
        <f>'E+ PSUI Customer Load'!W517+'PSUI Customer Gen'!W517</f>
        <v>1239.3109999999999</v>
      </c>
      <c r="X517" s="85">
        <f>'E+ PSUI Customer Load'!X517+'PSUI Customer Gen'!X517</f>
        <v>1245.575</v>
      </c>
      <c r="Y517" s="85">
        <f>'E+ PSUI Customer Load'!Y517+'PSUI Customer Gen'!Y517</f>
        <v>1223.646</v>
      </c>
      <c r="Z517" s="85">
        <f>'E+ PSUI Customer Load'!Z517+'PSUI Customer Gen'!Z517</f>
        <v>1226.713</v>
      </c>
      <c r="AA517" s="93">
        <f t="shared" si="104"/>
        <v>1486.9640000000002</v>
      </c>
      <c r="AB517" s="84">
        <f t="shared" si="105"/>
        <v>2022</v>
      </c>
      <c r="AC517" s="83">
        <f t="shared" si="106"/>
        <v>3</v>
      </c>
      <c r="AD517" s="83" t="str">
        <f t="shared" si="107"/>
        <v/>
      </c>
      <c r="AE517" s="83" t="str">
        <f t="shared" si="108"/>
        <v/>
      </c>
      <c r="AF517" s="81">
        <f t="shared" si="109"/>
        <v>1486.9640000000002</v>
      </c>
      <c r="AG517" s="82" t="str">
        <f t="shared" si="110"/>
        <v>8:00</v>
      </c>
      <c r="AH517" s="81">
        <f t="shared" si="111"/>
        <v>33819.794000000009</v>
      </c>
      <c r="AI517" s="80" t="str">
        <f t="shared" si="112"/>
        <v/>
      </c>
      <c r="AJ517" s="80" t="str">
        <f t="shared" si="113"/>
        <v/>
      </c>
      <c r="AK517" s="80" t="str">
        <f t="shared" si="114"/>
        <v/>
      </c>
      <c r="AL517" s="79" t="str">
        <f t="shared" si="115"/>
        <v/>
      </c>
      <c r="AM517" s="78" t="str">
        <f t="shared" si="116"/>
        <v/>
      </c>
    </row>
    <row r="518" spans="2:39" ht="13.5" thickBot="1">
      <c r="B518" s="86">
        <v>44650</v>
      </c>
      <c r="C518" s="85">
        <f>'E+ PSUI Customer Load'!C518+'PSUI Customer Gen'!C518</f>
        <v>1220.8150000000001</v>
      </c>
      <c r="D518" s="85">
        <f>'E+ PSUI Customer Load'!D518+'PSUI Customer Gen'!D518</f>
        <v>1224.9740000000002</v>
      </c>
      <c r="E518" s="85">
        <f>'E+ PSUI Customer Load'!E518+'PSUI Customer Gen'!E518</f>
        <v>1243.002</v>
      </c>
      <c r="F518" s="85">
        <f>'E+ PSUI Customer Load'!F518+'PSUI Customer Gen'!F518</f>
        <v>1261.1609999999998</v>
      </c>
      <c r="G518" s="85">
        <f>'E+ PSUI Customer Load'!G518+'PSUI Customer Gen'!G518</f>
        <v>1283.768</v>
      </c>
      <c r="H518" s="85">
        <f>'E+ PSUI Customer Load'!H518+'PSUI Customer Gen'!H518</f>
        <v>1347.3119999999999</v>
      </c>
      <c r="I518" s="85">
        <f>'E+ PSUI Customer Load'!I518+'PSUI Customer Gen'!I518</f>
        <v>1434.317</v>
      </c>
      <c r="J518" s="85">
        <f>'E+ PSUI Customer Load'!J518+'PSUI Customer Gen'!J518</f>
        <v>1470.018</v>
      </c>
      <c r="K518" s="85">
        <f>'E+ PSUI Customer Load'!K518+'PSUI Customer Gen'!K518</f>
        <v>1466.4880000000001</v>
      </c>
      <c r="L518" s="85">
        <f>'E+ PSUI Customer Load'!L518+'PSUI Customer Gen'!L518</f>
        <v>1490.693</v>
      </c>
      <c r="M518" s="85">
        <f>'E+ PSUI Customer Load'!M518+'PSUI Customer Gen'!M518</f>
        <v>1492.645</v>
      </c>
      <c r="N518" s="85">
        <f>'E+ PSUI Customer Load'!N518+'PSUI Customer Gen'!N518</f>
        <v>1466.307</v>
      </c>
      <c r="O518" s="85">
        <f>'E+ PSUI Customer Load'!O518+'PSUI Customer Gen'!O518</f>
        <v>1470.44</v>
      </c>
      <c r="P518" s="85">
        <f>'E+ PSUI Customer Load'!P518+'PSUI Customer Gen'!P518</f>
        <v>1450.271</v>
      </c>
      <c r="Q518" s="85">
        <f>'E+ PSUI Customer Load'!Q518+'PSUI Customer Gen'!Q518</f>
        <v>1431.355</v>
      </c>
      <c r="R518" s="85">
        <f>'E+ PSUI Customer Load'!R518+'PSUI Customer Gen'!R518</f>
        <v>1377.5249999999999</v>
      </c>
      <c r="S518" s="85">
        <f>'E+ PSUI Customer Load'!S518+'PSUI Customer Gen'!S518</f>
        <v>1323.806</v>
      </c>
      <c r="T518" s="85">
        <f>'E+ PSUI Customer Load'!T518+'PSUI Customer Gen'!T518</f>
        <v>1264.623</v>
      </c>
      <c r="U518" s="85">
        <f>'E+ PSUI Customer Load'!U518+'PSUI Customer Gen'!U518</f>
        <v>1248.0540000000001</v>
      </c>
      <c r="V518" s="85">
        <f>'E+ PSUI Customer Load'!V518+'PSUI Customer Gen'!V518</f>
        <v>1260.9929999999999</v>
      </c>
      <c r="W518" s="85">
        <f>'E+ PSUI Customer Load'!W518+'PSUI Customer Gen'!W518</f>
        <v>1230.67</v>
      </c>
      <c r="X518" s="85">
        <f>'E+ PSUI Customer Load'!X518+'PSUI Customer Gen'!X518</f>
        <v>1221.9769999999999</v>
      </c>
      <c r="Y518" s="85">
        <f>'E+ PSUI Customer Load'!Y518+'PSUI Customer Gen'!Y518</f>
        <v>1206.3679999999999</v>
      </c>
      <c r="Z518" s="85">
        <f>'E+ PSUI Customer Load'!Z518+'PSUI Customer Gen'!Z518</f>
        <v>1203.836</v>
      </c>
      <c r="AA518" s="93">
        <f t="shared" si="104"/>
        <v>1492.645</v>
      </c>
      <c r="AB518" s="84">
        <f t="shared" si="105"/>
        <v>2022</v>
      </c>
      <c r="AC518" s="83">
        <f t="shared" si="106"/>
        <v>3</v>
      </c>
      <c r="AD518" s="83" t="str">
        <f t="shared" si="107"/>
        <v/>
      </c>
      <c r="AE518" s="83" t="str">
        <f t="shared" si="108"/>
        <v/>
      </c>
      <c r="AF518" s="81">
        <f t="shared" si="109"/>
        <v>1492.645</v>
      </c>
      <c r="AG518" s="82" t="str">
        <f t="shared" si="110"/>
        <v>11:00</v>
      </c>
      <c r="AH518" s="81">
        <f t="shared" si="111"/>
        <v>33584.062999999995</v>
      </c>
      <c r="AI518" s="80" t="str">
        <f t="shared" si="112"/>
        <v/>
      </c>
      <c r="AJ518" s="80" t="str">
        <f t="shared" si="113"/>
        <v/>
      </c>
      <c r="AK518" s="80" t="str">
        <f t="shared" si="114"/>
        <v/>
      </c>
      <c r="AL518" s="79" t="str">
        <f t="shared" si="115"/>
        <v/>
      </c>
      <c r="AM518" s="78" t="str">
        <f t="shared" si="116"/>
        <v/>
      </c>
    </row>
    <row r="519" spans="2:39" ht="13.5" thickBot="1">
      <c r="B519" s="86">
        <v>44651</v>
      </c>
      <c r="C519" s="85">
        <f>'E+ PSUI Customer Load'!C519+'PSUI Customer Gen'!C519</f>
        <v>1188.7529999999999</v>
      </c>
      <c r="D519" s="85">
        <f>'E+ PSUI Customer Load'!D519+'PSUI Customer Gen'!D519</f>
        <v>1174.1220000000001</v>
      </c>
      <c r="E519" s="85">
        <f>'E+ PSUI Customer Load'!E519+'PSUI Customer Gen'!E519</f>
        <v>1170.4340000000002</v>
      </c>
      <c r="F519" s="85">
        <f>'E+ PSUI Customer Load'!F519+'PSUI Customer Gen'!F519</f>
        <v>1197.595</v>
      </c>
      <c r="G519" s="85">
        <f>'E+ PSUI Customer Load'!G519+'PSUI Customer Gen'!G519</f>
        <v>1224.6079999999999</v>
      </c>
      <c r="H519" s="85">
        <f>'E+ PSUI Customer Load'!H519+'PSUI Customer Gen'!H519</f>
        <v>1265.5439999999999</v>
      </c>
      <c r="I519" s="85">
        <f>'E+ PSUI Customer Load'!I519+'PSUI Customer Gen'!I519</f>
        <v>1354.8389999999999</v>
      </c>
      <c r="J519" s="85">
        <f>'E+ PSUI Customer Load'!J519+'PSUI Customer Gen'!J519</f>
        <v>1346.8410000000001</v>
      </c>
      <c r="K519" s="85">
        <f>'E+ PSUI Customer Load'!K519+'PSUI Customer Gen'!K519</f>
        <v>1337.001</v>
      </c>
      <c r="L519" s="85">
        <f>'E+ PSUI Customer Load'!L519+'PSUI Customer Gen'!L519</f>
        <v>1374.356</v>
      </c>
      <c r="M519" s="85">
        <f>'E+ PSUI Customer Load'!M519+'PSUI Customer Gen'!M519</f>
        <v>1373.1089999999999</v>
      </c>
      <c r="N519" s="85">
        <f>'E+ PSUI Customer Load'!N519+'PSUI Customer Gen'!N519</f>
        <v>1341.925</v>
      </c>
      <c r="O519" s="85">
        <f>'E+ PSUI Customer Load'!O519+'PSUI Customer Gen'!O519</f>
        <v>1345.4860000000001</v>
      </c>
      <c r="P519" s="85">
        <f>'E+ PSUI Customer Load'!P519+'PSUI Customer Gen'!P519</f>
        <v>1327.1570000000002</v>
      </c>
      <c r="Q519" s="85">
        <f>'E+ PSUI Customer Load'!Q519+'PSUI Customer Gen'!Q519</f>
        <v>1344.8340000000001</v>
      </c>
      <c r="R519" s="85">
        <f>'E+ PSUI Customer Load'!R519+'PSUI Customer Gen'!R519</f>
        <v>1305.5819999999999</v>
      </c>
      <c r="S519" s="85">
        <f>'E+ PSUI Customer Load'!S519+'PSUI Customer Gen'!S519</f>
        <v>1248.742</v>
      </c>
      <c r="T519" s="85">
        <f>'E+ PSUI Customer Load'!T519+'PSUI Customer Gen'!T519</f>
        <v>1206.759</v>
      </c>
      <c r="U519" s="85">
        <f>'E+ PSUI Customer Load'!U519+'PSUI Customer Gen'!U519</f>
        <v>1219.837</v>
      </c>
      <c r="V519" s="85">
        <f>'E+ PSUI Customer Load'!V519+'PSUI Customer Gen'!V519</f>
        <v>1204.9349999999999</v>
      </c>
      <c r="W519" s="85">
        <f>'E+ PSUI Customer Load'!W519+'PSUI Customer Gen'!W519</f>
        <v>1190.2550000000001</v>
      </c>
      <c r="X519" s="85">
        <f>'E+ PSUI Customer Load'!X519+'PSUI Customer Gen'!X519</f>
        <v>1191.816</v>
      </c>
      <c r="Y519" s="85">
        <f>'E+ PSUI Customer Load'!Y519+'PSUI Customer Gen'!Y519</f>
        <v>1191.1959999999999</v>
      </c>
      <c r="Z519" s="85">
        <f>'E+ PSUI Customer Load'!Z519+'PSUI Customer Gen'!Z519</f>
        <v>1189.0740000000001</v>
      </c>
      <c r="AA519" s="93">
        <f t="shared" si="104"/>
        <v>1374.356</v>
      </c>
      <c r="AB519" s="84">
        <f t="shared" si="105"/>
        <v>2022</v>
      </c>
      <c r="AC519" s="83">
        <f t="shared" si="106"/>
        <v>3</v>
      </c>
      <c r="AD519" s="83" t="str">
        <f t="shared" si="107"/>
        <v>2022-3</v>
      </c>
      <c r="AE519" s="83">
        <f t="shared" si="108"/>
        <v>3</v>
      </c>
      <c r="AF519" s="81">
        <f t="shared" si="109"/>
        <v>1374.356</v>
      </c>
      <c r="AG519" s="82" t="str">
        <f t="shared" si="110"/>
        <v>10:00</v>
      </c>
      <c r="AH519" s="81">
        <f t="shared" si="111"/>
        <v>31689.155999999999</v>
      </c>
      <c r="AI519" s="80">
        <f t="shared" si="112"/>
        <v>42872.859999999993</v>
      </c>
      <c r="AJ519" s="80">
        <f t="shared" si="113"/>
        <v>1506.075</v>
      </c>
      <c r="AK519" s="80">
        <f t="shared" si="114"/>
        <v>34473.55999999999</v>
      </c>
      <c r="AL519" s="79">
        <f t="shared" si="115"/>
        <v>44648</v>
      </c>
      <c r="AM519" s="78" t="str">
        <f t="shared" si="116"/>
        <v>11:00</v>
      </c>
    </row>
    <row r="520" spans="2:39" ht="13.5" thickBot="1">
      <c r="B520" s="86">
        <v>44652</v>
      </c>
      <c r="C520" s="85">
        <f>'E+ PSUI Customer Load'!C520+'PSUI Customer Gen'!C520</f>
        <v>1181.152</v>
      </c>
      <c r="D520" s="85">
        <f>'E+ PSUI Customer Load'!D520+'PSUI Customer Gen'!D520</f>
        <v>1176.4000000000001</v>
      </c>
      <c r="E520" s="85">
        <f>'E+ PSUI Customer Load'!E520+'PSUI Customer Gen'!E520</f>
        <v>1193.6510000000001</v>
      </c>
      <c r="F520" s="85">
        <f>'E+ PSUI Customer Load'!F520+'PSUI Customer Gen'!F520</f>
        <v>1204.9179999999999</v>
      </c>
      <c r="G520" s="85">
        <f>'E+ PSUI Customer Load'!G520+'PSUI Customer Gen'!G520</f>
        <v>1243.133</v>
      </c>
      <c r="H520" s="85">
        <f>'E+ PSUI Customer Load'!H520+'PSUI Customer Gen'!H520</f>
        <v>1289.8770000000002</v>
      </c>
      <c r="I520" s="85">
        <f>'E+ PSUI Customer Load'!I520+'PSUI Customer Gen'!I520</f>
        <v>1371.3630000000001</v>
      </c>
      <c r="J520" s="85">
        <f>'E+ PSUI Customer Load'!J520+'PSUI Customer Gen'!J520</f>
        <v>1401.0319999999999</v>
      </c>
      <c r="K520" s="85">
        <f>'E+ PSUI Customer Load'!K520+'PSUI Customer Gen'!K520</f>
        <v>1410.1569999999999</v>
      </c>
      <c r="L520" s="85">
        <f>'E+ PSUI Customer Load'!L520+'PSUI Customer Gen'!L520</f>
        <v>1418.9349999999999</v>
      </c>
      <c r="M520" s="85">
        <f>'E+ PSUI Customer Load'!M520+'PSUI Customer Gen'!M520</f>
        <v>1432.277</v>
      </c>
      <c r="N520" s="85">
        <f>'E+ PSUI Customer Load'!N520+'PSUI Customer Gen'!N520</f>
        <v>1397.7329999999999</v>
      </c>
      <c r="O520" s="85">
        <f>'E+ PSUI Customer Load'!O520+'PSUI Customer Gen'!O520</f>
        <v>1398.893</v>
      </c>
      <c r="P520" s="85">
        <f>'E+ PSUI Customer Load'!P520+'PSUI Customer Gen'!P520</f>
        <v>1360.7150000000001</v>
      </c>
      <c r="Q520" s="85">
        <f>'E+ PSUI Customer Load'!Q520+'PSUI Customer Gen'!Q520</f>
        <v>1369.5040000000001</v>
      </c>
      <c r="R520" s="85">
        <f>'E+ PSUI Customer Load'!R520+'PSUI Customer Gen'!R520</f>
        <v>1343.018</v>
      </c>
      <c r="S520" s="85">
        <f>'E+ PSUI Customer Load'!S520+'PSUI Customer Gen'!S520</f>
        <v>1293.884</v>
      </c>
      <c r="T520" s="85">
        <f>'E+ PSUI Customer Load'!T520+'PSUI Customer Gen'!T520</f>
        <v>1248.2459999999999</v>
      </c>
      <c r="U520" s="85">
        <f>'E+ PSUI Customer Load'!U520+'PSUI Customer Gen'!U520</f>
        <v>1252.8549999999998</v>
      </c>
      <c r="V520" s="85">
        <f>'E+ PSUI Customer Load'!V520+'PSUI Customer Gen'!V520</f>
        <v>1257.5989999999999</v>
      </c>
      <c r="W520" s="85">
        <f>'E+ PSUI Customer Load'!W520+'PSUI Customer Gen'!W520</f>
        <v>1242.645</v>
      </c>
      <c r="X520" s="85">
        <f>'E+ PSUI Customer Load'!X520+'PSUI Customer Gen'!X520</f>
        <v>1217.952</v>
      </c>
      <c r="Y520" s="85">
        <f>'E+ PSUI Customer Load'!Y520+'PSUI Customer Gen'!Y520</f>
        <v>1208.5900000000001</v>
      </c>
      <c r="Z520" s="85">
        <f>'E+ PSUI Customer Load'!Z520+'PSUI Customer Gen'!Z520</f>
        <v>1198.8799999999999</v>
      </c>
      <c r="AA520" s="93">
        <f t="shared" si="104"/>
        <v>1432.277</v>
      </c>
      <c r="AB520" s="84">
        <f t="shared" si="105"/>
        <v>2022</v>
      </c>
      <c r="AC520" s="83">
        <f t="shared" si="106"/>
        <v>4</v>
      </c>
      <c r="AD520" s="83" t="str">
        <f t="shared" si="107"/>
        <v/>
      </c>
      <c r="AE520" s="83" t="str">
        <f t="shared" si="108"/>
        <v/>
      </c>
      <c r="AF520" s="81">
        <f t="shared" si="109"/>
        <v>1432.277</v>
      </c>
      <c r="AG520" s="82" t="str">
        <f t="shared" si="110"/>
        <v>11:00</v>
      </c>
      <c r="AH520" s="81">
        <f t="shared" si="111"/>
        <v>32545.686000000002</v>
      </c>
      <c r="AI520" s="80" t="str">
        <f t="shared" si="112"/>
        <v/>
      </c>
      <c r="AJ520" s="80" t="str">
        <f t="shared" si="113"/>
        <v/>
      </c>
      <c r="AK520" s="80" t="str">
        <f t="shared" si="114"/>
        <v/>
      </c>
      <c r="AL520" s="79" t="str">
        <f t="shared" si="115"/>
        <v/>
      </c>
      <c r="AM520" s="78" t="str">
        <f t="shared" si="116"/>
        <v/>
      </c>
    </row>
    <row r="521" spans="2:39" ht="13.5" thickBot="1">
      <c r="B521" s="86">
        <v>44653</v>
      </c>
      <c r="C521" s="85">
        <f>'E+ PSUI Customer Load'!C521+'PSUI Customer Gen'!C521</f>
        <v>1199.0740000000001</v>
      </c>
      <c r="D521" s="85">
        <f>'E+ PSUI Customer Load'!D521+'PSUI Customer Gen'!D521</f>
        <v>1199.0050000000001</v>
      </c>
      <c r="E521" s="85">
        <f>'E+ PSUI Customer Load'!E521+'PSUI Customer Gen'!E521</f>
        <v>1221.6309999999999</v>
      </c>
      <c r="F521" s="85">
        <f>'E+ PSUI Customer Load'!F521+'PSUI Customer Gen'!F521</f>
        <v>1222.691</v>
      </c>
      <c r="G521" s="85">
        <f>'E+ PSUI Customer Load'!G521+'PSUI Customer Gen'!G521</f>
        <v>1229.104</v>
      </c>
      <c r="H521" s="85">
        <f>'E+ PSUI Customer Load'!H521+'PSUI Customer Gen'!H521</f>
        <v>1245.0910000000001</v>
      </c>
      <c r="I521" s="85">
        <f>'E+ PSUI Customer Load'!I521+'PSUI Customer Gen'!I521</f>
        <v>1278.17</v>
      </c>
      <c r="J521" s="85">
        <f>'E+ PSUI Customer Load'!J521+'PSUI Customer Gen'!J521</f>
        <v>1270</v>
      </c>
      <c r="K521" s="85">
        <f>'E+ PSUI Customer Load'!K521+'PSUI Customer Gen'!K521</f>
        <v>1240.07</v>
      </c>
      <c r="L521" s="85">
        <f>'E+ PSUI Customer Load'!L521+'PSUI Customer Gen'!L521</f>
        <v>1236.1129999999998</v>
      </c>
      <c r="M521" s="85">
        <f>'E+ PSUI Customer Load'!M521+'PSUI Customer Gen'!M521</f>
        <v>1226.375</v>
      </c>
      <c r="N521" s="85">
        <f>'E+ PSUI Customer Load'!N521+'PSUI Customer Gen'!N521</f>
        <v>1201.2380000000001</v>
      </c>
      <c r="O521" s="85">
        <f>'E+ PSUI Customer Load'!O521+'PSUI Customer Gen'!O521</f>
        <v>1198.8420000000001</v>
      </c>
      <c r="P521" s="85">
        <f>'E+ PSUI Customer Load'!P521+'PSUI Customer Gen'!P521</f>
        <v>1176.135</v>
      </c>
      <c r="Q521" s="85">
        <f>'E+ PSUI Customer Load'!Q521+'PSUI Customer Gen'!Q521</f>
        <v>1181.172</v>
      </c>
      <c r="R521" s="85">
        <f>'E+ PSUI Customer Load'!R521+'PSUI Customer Gen'!R521</f>
        <v>1168.075</v>
      </c>
      <c r="S521" s="85">
        <f>'E+ PSUI Customer Load'!S521+'PSUI Customer Gen'!S521</f>
        <v>1137.037</v>
      </c>
      <c r="T521" s="85">
        <f>'E+ PSUI Customer Load'!T521+'PSUI Customer Gen'!T521</f>
        <v>1139.9090000000001</v>
      </c>
      <c r="U521" s="85">
        <f>'E+ PSUI Customer Load'!U521+'PSUI Customer Gen'!U521</f>
        <v>1149.424</v>
      </c>
      <c r="V521" s="85">
        <f>'E+ PSUI Customer Load'!V521+'PSUI Customer Gen'!V521</f>
        <v>1166.825</v>
      </c>
      <c r="W521" s="85">
        <f>'E+ PSUI Customer Load'!W521+'PSUI Customer Gen'!W521</f>
        <v>1157.3579999999999</v>
      </c>
      <c r="X521" s="85">
        <f>'E+ PSUI Customer Load'!X521+'PSUI Customer Gen'!X521</f>
        <v>1149.884</v>
      </c>
      <c r="Y521" s="85">
        <f>'E+ PSUI Customer Load'!Y521+'PSUI Customer Gen'!Y521</f>
        <v>1148.5609999999999</v>
      </c>
      <c r="Z521" s="85">
        <f>'E+ PSUI Customer Load'!Z521+'PSUI Customer Gen'!Z521</f>
        <v>1159.7809999999999</v>
      </c>
      <c r="AA521" s="93">
        <f t="shared" si="104"/>
        <v>1278.17</v>
      </c>
      <c r="AB521" s="84">
        <f t="shared" si="105"/>
        <v>2022</v>
      </c>
      <c r="AC521" s="83">
        <f t="shared" si="106"/>
        <v>4</v>
      </c>
      <c r="AD521" s="83" t="str">
        <f t="shared" si="107"/>
        <v/>
      </c>
      <c r="AE521" s="83" t="str">
        <f t="shared" si="108"/>
        <v/>
      </c>
      <c r="AF521" s="81">
        <f t="shared" si="109"/>
        <v>1278.17</v>
      </c>
      <c r="AG521" s="82" t="str">
        <f t="shared" si="110"/>
        <v>7:00</v>
      </c>
      <c r="AH521" s="81">
        <f t="shared" si="111"/>
        <v>29979.735000000001</v>
      </c>
      <c r="AI521" s="80" t="str">
        <f t="shared" si="112"/>
        <v/>
      </c>
      <c r="AJ521" s="80" t="str">
        <f t="shared" si="113"/>
        <v/>
      </c>
      <c r="AK521" s="80" t="str">
        <f t="shared" si="114"/>
        <v/>
      </c>
      <c r="AL521" s="79" t="str">
        <f t="shared" si="115"/>
        <v/>
      </c>
      <c r="AM521" s="78" t="str">
        <f t="shared" si="116"/>
        <v/>
      </c>
    </row>
    <row r="522" spans="2:39" ht="13.5" thickBot="1">
      <c r="B522" s="86">
        <v>44654</v>
      </c>
      <c r="C522" s="85">
        <f>'E+ PSUI Customer Load'!C522+'PSUI Customer Gen'!C522</f>
        <v>1158.001</v>
      </c>
      <c r="D522" s="85">
        <f>'E+ PSUI Customer Load'!D522+'PSUI Customer Gen'!D522</f>
        <v>1143.2239999999999</v>
      </c>
      <c r="E522" s="85">
        <f>'E+ PSUI Customer Load'!E522+'PSUI Customer Gen'!E522</f>
        <v>1152.7719999999999</v>
      </c>
      <c r="F522" s="85">
        <f>'E+ PSUI Customer Load'!F522+'PSUI Customer Gen'!F522</f>
        <v>1154.02</v>
      </c>
      <c r="G522" s="85">
        <f>'E+ PSUI Customer Load'!G522+'PSUI Customer Gen'!G522</f>
        <v>1161.0319999999999</v>
      </c>
      <c r="H522" s="85">
        <f>'E+ PSUI Customer Load'!H522+'PSUI Customer Gen'!H522</f>
        <v>1179.5149999999999</v>
      </c>
      <c r="I522" s="85">
        <f>'E+ PSUI Customer Load'!I522+'PSUI Customer Gen'!I522</f>
        <v>1244.346</v>
      </c>
      <c r="J522" s="85">
        <f>'E+ PSUI Customer Load'!J522+'PSUI Customer Gen'!J522</f>
        <v>1234.037</v>
      </c>
      <c r="K522" s="85">
        <f>'E+ PSUI Customer Load'!K522+'PSUI Customer Gen'!K522</f>
        <v>1232.664</v>
      </c>
      <c r="L522" s="85">
        <f>'E+ PSUI Customer Load'!L522+'PSUI Customer Gen'!L522</f>
        <v>1235.124</v>
      </c>
      <c r="M522" s="85">
        <f>'E+ PSUI Customer Load'!M522+'PSUI Customer Gen'!M522</f>
        <v>1222.854</v>
      </c>
      <c r="N522" s="85">
        <f>'E+ PSUI Customer Load'!N522+'PSUI Customer Gen'!N522</f>
        <v>1214.3000000000002</v>
      </c>
      <c r="O522" s="85">
        <f>'E+ PSUI Customer Load'!O522+'PSUI Customer Gen'!O522</f>
        <v>1202.8159999999998</v>
      </c>
      <c r="P522" s="85">
        <f>'E+ PSUI Customer Load'!P522+'PSUI Customer Gen'!P522</f>
        <v>1197.5820000000001</v>
      </c>
      <c r="Q522" s="85">
        <f>'E+ PSUI Customer Load'!Q522+'PSUI Customer Gen'!Q522</f>
        <v>1196.0240000000001</v>
      </c>
      <c r="R522" s="85">
        <f>'E+ PSUI Customer Load'!R522+'PSUI Customer Gen'!R522</f>
        <v>1189.0170000000001</v>
      </c>
      <c r="S522" s="85">
        <f>'E+ PSUI Customer Load'!S522+'PSUI Customer Gen'!S522</f>
        <v>1164.7750000000001</v>
      </c>
      <c r="T522" s="85">
        <f>'E+ PSUI Customer Load'!T522+'PSUI Customer Gen'!T522</f>
        <v>1158.7560000000001</v>
      </c>
      <c r="U522" s="85">
        <f>'E+ PSUI Customer Load'!U522+'PSUI Customer Gen'!U522</f>
        <v>1157.6869999999999</v>
      </c>
      <c r="V522" s="85">
        <f>'E+ PSUI Customer Load'!V522+'PSUI Customer Gen'!V522</f>
        <v>1151.454</v>
      </c>
      <c r="W522" s="85">
        <f>'E+ PSUI Customer Load'!W522+'PSUI Customer Gen'!W522</f>
        <v>1171.011</v>
      </c>
      <c r="X522" s="85">
        <f>'E+ PSUI Customer Load'!X522+'PSUI Customer Gen'!X522</f>
        <v>1168.5450000000001</v>
      </c>
      <c r="Y522" s="85">
        <f>'E+ PSUI Customer Load'!Y522+'PSUI Customer Gen'!Y522</f>
        <v>1181.1990000000001</v>
      </c>
      <c r="Z522" s="85">
        <f>'E+ PSUI Customer Load'!Z522+'PSUI Customer Gen'!Z522</f>
        <v>1194.73</v>
      </c>
      <c r="AA522" s="93">
        <f t="shared" si="104"/>
        <v>1244.346</v>
      </c>
      <c r="AB522" s="84">
        <f t="shared" si="105"/>
        <v>2022</v>
      </c>
      <c r="AC522" s="83">
        <f t="shared" si="106"/>
        <v>4</v>
      </c>
      <c r="AD522" s="83" t="str">
        <f t="shared" si="107"/>
        <v/>
      </c>
      <c r="AE522" s="83" t="str">
        <f t="shared" si="108"/>
        <v/>
      </c>
      <c r="AF522" s="81">
        <f t="shared" si="109"/>
        <v>1244.346</v>
      </c>
      <c r="AG522" s="82" t="str">
        <f t="shared" si="110"/>
        <v>7:00</v>
      </c>
      <c r="AH522" s="81">
        <f t="shared" si="111"/>
        <v>29709.831000000006</v>
      </c>
      <c r="AI522" s="80" t="str">
        <f t="shared" si="112"/>
        <v/>
      </c>
      <c r="AJ522" s="80" t="str">
        <f t="shared" si="113"/>
        <v/>
      </c>
      <c r="AK522" s="80" t="str">
        <f t="shared" si="114"/>
        <v/>
      </c>
      <c r="AL522" s="79" t="str">
        <f t="shared" si="115"/>
        <v/>
      </c>
      <c r="AM522" s="78" t="str">
        <f t="shared" si="116"/>
        <v/>
      </c>
    </row>
    <row r="523" spans="2:39" ht="13.5" thickBot="1">
      <c r="B523" s="86">
        <v>44655</v>
      </c>
      <c r="C523" s="85">
        <f>'E+ PSUI Customer Load'!C523+'PSUI Customer Gen'!C523</f>
        <v>1167.6780000000001</v>
      </c>
      <c r="D523" s="85">
        <f>'E+ PSUI Customer Load'!D523+'PSUI Customer Gen'!D523</f>
        <v>1191.627</v>
      </c>
      <c r="E523" s="85">
        <f>'E+ PSUI Customer Load'!E523+'PSUI Customer Gen'!E523</f>
        <v>1207.423</v>
      </c>
      <c r="F523" s="85">
        <f>'E+ PSUI Customer Load'!F523+'PSUI Customer Gen'!F523</f>
        <v>1256.9069999999999</v>
      </c>
      <c r="G523" s="85">
        <f>'E+ PSUI Customer Load'!G523+'PSUI Customer Gen'!G523</f>
        <v>1281.6590000000001</v>
      </c>
      <c r="H523" s="85">
        <f>'E+ PSUI Customer Load'!H523+'PSUI Customer Gen'!H523</f>
        <v>1319.1789999999999</v>
      </c>
      <c r="I523" s="85">
        <f>'E+ PSUI Customer Load'!I523+'PSUI Customer Gen'!I523</f>
        <v>1388.326</v>
      </c>
      <c r="J523" s="85">
        <f>'E+ PSUI Customer Load'!J523+'PSUI Customer Gen'!J523</f>
        <v>1381.5519999999999</v>
      </c>
      <c r="K523" s="85">
        <f>'E+ PSUI Customer Load'!K523+'PSUI Customer Gen'!K523</f>
        <v>1379.163</v>
      </c>
      <c r="L523" s="85">
        <f>'E+ PSUI Customer Load'!L523+'PSUI Customer Gen'!L523</f>
        <v>1370.4279999999999</v>
      </c>
      <c r="M523" s="85">
        <f>'E+ PSUI Customer Load'!M523+'PSUI Customer Gen'!M523</f>
        <v>1380.3909999999998</v>
      </c>
      <c r="N523" s="85">
        <f>'E+ PSUI Customer Load'!N523+'PSUI Customer Gen'!N523</f>
        <v>1367.14</v>
      </c>
      <c r="O523" s="85">
        <f>'E+ PSUI Customer Load'!O523+'PSUI Customer Gen'!O523</f>
        <v>1351.6770000000001</v>
      </c>
      <c r="P523" s="85">
        <f>'E+ PSUI Customer Load'!P523+'PSUI Customer Gen'!P523</f>
        <v>1344.2660000000001</v>
      </c>
      <c r="Q523" s="85">
        <f>'E+ PSUI Customer Load'!Q523+'PSUI Customer Gen'!Q523</f>
        <v>1340.9860000000001</v>
      </c>
      <c r="R523" s="85">
        <f>'E+ PSUI Customer Load'!R523+'PSUI Customer Gen'!R523</f>
        <v>1307.3879999999999</v>
      </c>
      <c r="S523" s="85">
        <f>'E+ PSUI Customer Load'!S523+'PSUI Customer Gen'!S523</f>
        <v>1240.9750000000001</v>
      </c>
      <c r="T523" s="85">
        <f>'E+ PSUI Customer Load'!T523+'PSUI Customer Gen'!T523</f>
        <v>1211.6320000000001</v>
      </c>
      <c r="U523" s="85">
        <f>'E+ PSUI Customer Load'!U523+'PSUI Customer Gen'!U523</f>
        <v>1195.768</v>
      </c>
      <c r="V523" s="85">
        <f>'E+ PSUI Customer Load'!V523+'PSUI Customer Gen'!V523</f>
        <v>1188.9119999999998</v>
      </c>
      <c r="W523" s="85">
        <f>'E+ PSUI Customer Load'!W523+'PSUI Customer Gen'!W523</f>
        <v>1187.77</v>
      </c>
      <c r="X523" s="85">
        <f>'E+ PSUI Customer Load'!X523+'PSUI Customer Gen'!X523</f>
        <v>1174.4969999999998</v>
      </c>
      <c r="Y523" s="85">
        <f>'E+ PSUI Customer Load'!Y523+'PSUI Customer Gen'!Y523</f>
        <v>1162.3430000000001</v>
      </c>
      <c r="Z523" s="85">
        <f>'E+ PSUI Customer Load'!Z523+'PSUI Customer Gen'!Z523</f>
        <v>1157.3419999999999</v>
      </c>
      <c r="AA523" s="93">
        <f t="shared" si="104"/>
        <v>1388.326</v>
      </c>
      <c r="AB523" s="84">
        <f t="shared" si="105"/>
        <v>2022</v>
      </c>
      <c r="AC523" s="83">
        <f t="shared" si="106"/>
        <v>4</v>
      </c>
      <c r="AD523" s="83" t="str">
        <f t="shared" si="107"/>
        <v/>
      </c>
      <c r="AE523" s="83" t="str">
        <f t="shared" si="108"/>
        <v/>
      </c>
      <c r="AF523" s="81">
        <f t="shared" si="109"/>
        <v>1388.326</v>
      </c>
      <c r="AG523" s="82" t="str">
        <f t="shared" si="110"/>
        <v>7:00</v>
      </c>
      <c r="AH523" s="81">
        <f t="shared" si="111"/>
        <v>31943.355</v>
      </c>
      <c r="AI523" s="80" t="str">
        <f t="shared" si="112"/>
        <v/>
      </c>
      <c r="AJ523" s="80" t="str">
        <f t="shared" si="113"/>
        <v/>
      </c>
      <c r="AK523" s="80" t="str">
        <f t="shared" si="114"/>
        <v/>
      </c>
      <c r="AL523" s="79" t="str">
        <f t="shared" si="115"/>
        <v/>
      </c>
      <c r="AM523" s="78" t="str">
        <f t="shared" si="116"/>
        <v/>
      </c>
    </row>
    <row r="524" spans="2:39" ht="13.5" thickBot="1">
      <c r="B524" s="86">
        <v>44656</v>
      </c>
      <c r="C524" s="85">
        <f>'E+ PSUI Customer Load'!C524+'PSUI Customer Gen'!C524</f>
        <v>1149.713</v>
      </c>
      <c r="D524" s="85">
        <f>'E+ PSUI Customer Load'!D524+'PSUI Customer Gen'!D524</f>
        <v>1153.8419999999999</v>
      </c>
      <c r="E524" s="85">
        <f>'E+ PSUI Customer Load'!E524+'PSUI Customer Gen'!E524</f>
        <v>1168.875</v>
      </c>
      <c r="F524" s="85">
        <f>'E+ PSUI Customer Load'!F524+'PSUI Customer Gen'!F524</f>
        <v>1198.258</v>
      </c>
      <c r="G524" s="85">
        <f>'E+ PSUI Customer Load'!G524+'PSUI Customer Gen'!G524</f>
        <v>1227.5610000000001</v>
      </c>
      <c r="H524" s="85">
        <f>'E+ PSUI Customer Load'!H524+'PSUI Customer Gen'!H524</f>
        <v>1277.1000000000001</v>
      </c>
      <c r="I524" s="85">
        <f>'E+ PSUI Customer Load'!I524+'PSUI Customer Gen'!I524</f>
        <v>1333.3579999999999</v>
      </c>
      <c r="J524" s="85">
        <f>'E+ PSUI Customer Load'!J524+'PSUI Customer Gen'!J524</f>
        <v>1365.384</v>
      </c>
      <c r="K524" s="85">
        <f>'E+ PSUI Customer Load'!K524+'PSUI Customer Gen'!K524</f>
        <v>1362.5210000000002</v>
      </c>
      <c r="L524" s="85">
        <f>'E+ PSUI Customer Load'!L524+'PSUI Customer Gen'!L524</f>
        <v>1386.8109999999999</v>
      </c>
      <c r="M524" s="85">
        <f>'E+ PSUI Customer Load'!M524+'PSUI Customer Gen'!M524</f>
        <v>1382.8869999999999</v>
      </c>
      <c r="N524" s="85">
        <f>'E+ PSUI Customer Load'!N524+'PSUI Customer Gen'!N524</f>
        <v>1328.934</v>
      </c>
      <c r="O524" s="85">
        <f>'E+ PSUI Customer Load'!O524+'PSUI Customer Gen'!O524</f>
        <v>1313.364</v>
      </c>
      <c r="P524" s="85">
        <f>'E+ PSUI Customer Load'!P524+'PSUI Customer Gen'!P524</f>
        <v>1308.7909999999999</v>
      </c>
      <c r="Q524" s="85">
        <f>'E+ PSUI Customer Load'!Q524+'PSUI Customer Gen'!Q524</f>
        <v>1299.9970000000001</v>
      </c>
      <c r="R524" s="85">
        <f>'E+ PSUI Customer Load'!R524+'PSUI Customer Gen'!R524</f>
        <v>1259.347</v>
      </c>
      <c r="S524" s="85">
        <f>'E+ PSUI Customer Load'!S524+'PSUI Customer Gen'!S524</f>
        <v>1200.895</v>
      </c>
      <c r="T524" s="85">
        <f>'E+ PSUI Customer Load'!T524+'PSUI Customer Gen'!T524</f>
        <v>1157.694</v>
      </c>
      <c r="U524" s="85">
        <f>'E+ PSUI Customer Load'!U524+'PSUI Customer Gen'!U524</f>
        <v>1161.835</v>
      </c>
      <c r="V524" s="85">
        <f>'E+ PSUI Customer Load'!V524+'PSUI Customer Gen'!V524</f>
        <v>1161.577</v>
      </c>
      <c r="W524" s="85">
        <f>'E+ PSUI Customer Load'!W524+'PSUI Customer Gen'!W524</f>
        <v>1160.2149999999999</v>
      </c>
      <c r="X524" s="85">
        <f>'E+ PSUI Customer Load'!X524+'PSUI Customer Gen'!X524</f>
        <v>1155.6279999999999</v>
      </c>
      <c r="Y524" s="85">
        <f>'E+ PSUI Customer Load'!Y524+'PSUI Customer Gen'!Y524</f>
        <v>1137.5070000000001</v>
      </c>
      <c r="Z524" s="85">
        <f>'E+ PSUI Customer Load'!Z524+'PSUI Customer Gen'!Z524</f>
        <v>1133.2919999999999</v>
      </c>
      <c r="AA524" s="93">
        <f t="shared" si="104"/>
        <v>1386.8109999999999</v>
      </c>
      <c r="AB524" s="84">
        <f t="shared" si="105"/>
        <v>2022</v>
      </c>
      <c r="AC524" s="83">
        <f t="shared" si="106"/>
        <v>4</v>
      </c>
      <c r="AD524" s="83" t="str">
        <f t="shared" si="107"/>
        <v/>
      </c>
      <c r="AE524" s="83" t="str">
        <f t="shared" si="108"/>
        <v/>
      </c>
      <c r="AF524" s="81">
        <f t="shared" si="109"/>
        <v>1386.8109999999999</v>
      </c>
      <c r="AG524" s="82" t="str">
        <f t="shared" si="110"/>
        <v>10:00</v>
      </c>
      <c r="AH524" s="81">
        <f t="shared" si="111"/>
        <v>31172.197000000007</v>
      </c>
      <c r="AI524" s="80" t="str">
        <f t="shared" si="112"/>
        <v/>
      </c>
      <c r="AJ524" s="80" t="str">
        <f t="shared" si="113"/>
        <v/>
      </c>
      <c r="AK524" s="80" t="str">
        <f t="shared" si="114"/>
        <v/>
      </c>
      <c r="AL524" s="79" t="str">
        <f t="shared" si="115"/>
        <v/>
      </c>
      <c r="AM524" s="78" t="str">
        <f t="shared" si="116"/>
        <v/>
      </c>
    </row>
    <row r="525" spans="2:39" ht="13.5" thickBot="1">
      <c r="B525" s="86">
        <v>44657</v>
      </c>
      <c r="C525" s="85">
        <f>'E+ PSUI Customer Load'!C525+'PSUI Customer Gen'!C525</f>
        <v>1124.7080000000001</v>
      </c>
      <c r="D525" s="85">
        <f>'E+ PSUI Customer Load'!D525+'PSUI Customer Gen'!D525</f>
        <v>1125.7239999999999</v>
      </c>
      <c r="E525" s="85">
        <f>'E+ PSUI Customer Load'!E525+'PSUI Customer Gen'!E525</f>
        <v>1134.7330000000002</v>
      </c>
      <c r="F525" s="85">
        <f>'E+ PSUI Customer Load'!F525+'PSUI Customer Gen'!F525</f>
        <v>1167.3810000000001</v>
      </c>
      <c r="G525" s="85">
        <f>'E+ PSUI Customer Load'!G525+'PSUI Customer Gen'!G525</f>
        <v>1176.0269999999998</v>
      </c>
      <c r="H525" s="85">
        <f>'E+ PSUI Customer Load'!H525+'PSUI Customer Gen'!H525</f>
        <v>1147.2849999999999</v>
      </c>
      <c r="I525" s="85">
        <f>'E+ PSUI Customer Load'!I525+'PSUI Customer Gen'!I525</f>
        <v>1297.1370000000002</v>
      </c>
      <c r="J525" s="85">
        <f>'E+ PSUI Customer Load'!J525+'PSUI Customer Gen'!J525</f>
        <v>1347.0530000000001</v>
      </c>
      <c r="K525" s="85">
        <f>'E+ PSUI Customer Load'!K525+'PSUI Customer Gen'!K525</f>
        <v>1323.6759999999999</v>
      </c>
      <c r="L525" s="85">
        <f>'E+ PSUI Customer Load'!L525+'PSUI Customer Gen'!L525</f>
        <v>1335.836</v>
      </c>
      <c r="M525" s="85">
        <f>'E+ PSUI Customer Load'!M525+'PSUI Customer Gen'!M525</f>
        <v>1353.798</v>
      </c>
      <c r="N525" s="85">
        <f>'E+ PSUI Customer Load'!N525+'PSUI Customer Gen'!N525</f>
        <v>1313.5049999999999</v>
      </c>
      <c r="O525" s="85">
        <f>'E+ PSUI Customer Load'!O525+'PSUI Customer Gen'!O525</f>
        <v>1328.567</v>
      </c>
      <c r="P525" s="85">
        <f>'E+ PSUI Customer Load'!P525+'PSUI Customer Gen'!P525</f>
        <v>1311.99</v>
      </c>
      <c r="Q525" s="85">
        <f>'E+ PSUI Customer Load'!Q525+'PSUI Customer Gen'!Q525</f>
        <v>1304.1570000000002</v>
      </c>
      <c r="R525" s="85">
        <f>'E+ PSUI Customer Load'!R525+'PSUI Customer Gen'!R525</f>
        <v>1271.1389999999999</v>
      </c>
      <c r="S525" s="85">
        <f>'E+ PSUI Customer Load'!S525+'PSUI Customer Gen'!S525</f>
        <v>1217.7629999999999</v>
      </c>
      <c r="T525" s="85">
        <f>'E+ PSUI Customer Load'!T525+'PSUI Customer Gen'!T525</f>
        <v>1167.4639999999999</v>
      </c>
      <c r="U525" s="85">
        <f>'E+ PSUI Customer Load'!U525+'PSUI Customer Gen'!U525</f>
        <v>1158.4290000000001</v>
      </c>
      <c r="V525" s="85">
        <f>'E+ PSUI Customer Load'!V525+'PSUI Customer Gen'!V525</f>
        <v>1181.4649999999999</v>
      </c>
      <c r="W525" s="85">
        <f>'E+ PSUI Customer Load'!W525+'PSUI Customer Gen'!W525</f>
        <v>1168.123</v>
      </c>
      <c r="X525" s="85">
        <f>'E+ PSUI Customer Load'!X525+'PSUI Customer Gen'!X525</f>
        <v>1148.877</v>
      </c>
      <c r="Y525" s="85">
        <f>'E+ PSUI Customer Load'!Y525+'PSUI Customer Gen'!Y525</f>
        <v>1127.404</v>
      </c>
      <c r="Z525" s="85">
        <f>'E+ PSUI Customer Load'!Z525+'PSUI Customer Gen'!Z525</f>
        <v>1126.624</v>
      </c>
      <c r="AA525" s="93">
        <f t="shared" si="104"/>
        <v>1353.798</v>
      </c>
      <c r="AB525" s="84">
        <f t="shared" si="105"/>
        <v>2022</v>
      </c>
      <c r="AC525" s="83">
        <f t="shared" si="106"/>
        <v>4</v>
      </c>
      <c r="AD525" s="83" t="str">
        <f t="shared" si="107"/>
        <v/>
      </c>
      <c r="AE525" s="83" t="str">
        <f t="shared" si="108"/>
        <v/>
      </c>
      <c r="AF525" s="81">
        <f t="shared" si="109"/>
        <v>1353.798</v>
      </c>
      <c r="AG525" s="82" t="str">
        <f t="shared" si="110"/>
        <v>11:00</v>
      </c>
      <c r="AH525" s="81">
        <f t="shared" si="111"/>
        <v>30712.662999999997</v>
      </c>
      <c r="AI525" s="80" t="str">
        <f t="shared" si="112"/>
        <v/>
      </c>
      <c r="AJ525" s="80" t="str">
        <f t="shared" si="113"/>
        <v/>
      </c>
      <c r="AK525" s="80" t="str">
        <f t="shared" si="114"/>
        <v/>
      </c>
      <c r="AL525" s="79" t="str">
        <f t="shared" si="115"/>
        <v/>
      </c>
      <c r="AM525" s="78" t="str">
        <f t="shared" si="116"/>
        <v/>
      </c>
    </row>
    <row r="526" spans="2:39" ht="13.5" thickBot="1">
      <c r="B526" s="86">
        <v>44658</v>
      </c>
      <c r="C526" s="85">
        <f>'E+ PSUI Customer Load'!C526+'PSUI Customer Gen'!C526</f>
        <v>1115.903</v>
      </c>
      <c r="D526" s="85">
        <f>'E+ PSUI Customer Load'!D526+'PSUI Customer Gen'!D526</f>
        <v>1118.3789999999999</v>
      </c>
      <c r="E526" s="85">
        <f>'E+ PSUI Customer Load'!E526+'PSUI Customer Gen'!E526</f>
        <v>1130.3879999999999</v>
      </c>
      <c r="F526" s="85">
        <f>'E+ PSUI Customer Load'!F526+'PSUI Customer Gen'!F526</f>
        <v>1171.4110000000001</v>
      </c>
      <c r="G526" s="85">
        <f>'E+ PSUI Customer Load'!G526+'PSUI Customer Gen'!G526</f>
        <v>1199.0819999999999</v>
      </c>
      <c r="H526" s="85">
        <f>'E+ PSUI Customer Load'!H526+'PSUI Customer Gen'!H526</f>
        <v>1209.9189999999999</v>
      </c>
      <c r="I526" s="85">
        <f>'E+ PSUI Customer Load'!I526+'PSUI Customer Gen'!I526</f>
        <v>1221.614</v>
      </c>
      <c r="J526" s="85">
        <f>'E+ PSUI Customer Load'!J526+'PSUI Customer Gen'!J526</f>
        <v>1377.3389999999999</v>
      </c>
      <c r="K526" s="85">
        <f>'E+ PSUI Customer Load'!K526+'PSUI Customer Gen'!K526</f>
        <v>1319.1189999999999</v>
      </c>
      <c r="L526" s="85">
        <f>'E+ PSUI Customer Load'!L526+'PSUI Customer Gen'!L526</f>
        <v>1349.4070000000002</v>
      </c>
      <c r="M526" s="85">
        <f>'E+ PSUI Customer Load'!M526+'PSUI Customer Gen'!M526</f>
        <v>1347.6780000000001</v>
      </c>
      <c r="N526" s="85">
        <f>'E+ PSUI Customer Load'!N526+'PSUI Customer Gen'!N526</f>
        <v>1329.155</v>
      </c>
      <c r="O526" s="85">
        <f>'E+ PSUI Customer Load'!O526+'PSUI Customer Gen'!O526</f>
        <v>1311.6990000000001</v>
      </c>
      <c r="P526" s="85">
        <f>'E+ PSUI Customer Load'!P526+'PSUI Customer Gen'!P526</f>
        <v>1303.163</v>
      </c>
      <c r="Q526" s="85">
        <f>'E+ PSUI Customer Load'!Q526+'PSUI Customer Gen'!Q526</f>
        <v>1302.4870000000001</v>
      </c>
      <c r="R526" s="85">
        <f>'E+ PSUI Customer Load'!R526+'PSUI Customer Gen'!R526</f>
        <v>1255.3869999999999</v>
      </c>
      <c r="S526" s="85">
        <f>'E+ PSUI Customer Load'!S526+'PSUI Customer Gen'!S526</f>
        <v>1210.6489999999999</v>
      </c>
      <c r="T526" s="85">
        <f>'E+ PSUI Customer Load'!T526+'PSUI Customer Gen'!T526</f>
        <v>1159.7940000000001</v>
      </c>
      <c r="U526" s="85">
        <f>'E+ PSUI Customer Load'!U526+'PSUI Customer Gen'!U526</f>
        <v>1165.5309999999999</v>
      </c>
      <c r="V526" s="85">
        <f>'E+ PSUI Customer Load'!V526+'PSUI Customer Gen'!V526</f>
        <v>1174.164</v>
      </c>
      <c r="W526" s="85">
        <f>'E+ PSUI Customer Load'!W526+'PSUI Customer Gen'!W526</f>
        <v>1168.0650000000001</v>
      </c>
      <c r="X526" s="85">
        <f>'E+ PSUI Customer Load'!X526+'PSUI Customer Gen'!X526</f>
        <v>1161.0160000000001</v>
      </c>
      <c r="Y526" s="85">
        <f>'E+ PSUI Customer Load'!Y526+'PSUI Customer Gen'!Y526</f>
        <v>1137.9570000000001</v>
      </c>
      <c r="Z526" s="85">
        <f>'E+ PSUI Customer Load'!Z526+'PSUI Customer Gen'!Z526</f>
        <v>1137.33</v>
      </c>
      <c r="AA526" s="93">
        <f t="shared" si="104"/>
        <v>1377.3389999999999</v>
      </c>
      <c r="AB526" s="84">
        <f t="shared" si="105"/>
        <v>2022</v>
      </c>
      <c r="AC526" s="83">
        <f t="shared" si="106"/>
        <v>4</v>
      </c>
      <c r="AD526" s="83" t="str">
        <f t="shared" si="107"/>
        <v/>
      </c>
      <c r="AE526" s="83" t="str">
        <f t="shared" si="108"/>
        <v/>
      </c>
      <c r="AF526" s="81">
        <f t="shared" si="109"/>
        <v>1377.3389999999999</v>
      </c>
      <c r="AG526" s="82" t="str">
        <f t="shared" si="110"/>
        <v>8:00</v>
      </c>
      <c r="AH526" s="81">
        <f t="shared" si="111"/>
        <v>30753.974999999999</v>
      </c>
      <c r="AI526" s="80" t="str">
        <f t="shared" si="112"/>
        <v/>
      </c>
      <c r="AJ526" s="80" t="str">
        <f t="shared" si="113"/>
        <v/>
      </c>
      <c r="AK526" s="80" t="str">
        <f t="shared" si="114"/>
        <v/>
      </c>
      <c r="AL526" s="79" t="str">
        <f t="shared" si="115"/>
        <v/>
      </c>
      <c r="AM526" s="78" t="str">
        <f t="shared" si="116"/>
        <v/>
      </c>
    </row>
    <row r="527" spans="2:39" ht="13.5" thickBot="1">
      <c r="B527" s="86">
        <v>44659</v>
      </c>
      <c r="C527" s="85">
        <f>'E+ PSUI Customer Load'!C527+'PSUI Customer Gen'!C527</f>
        <v>1143.9380000000001</v>
      </c>
      <c r="D527" s="85">
        <f>'E+ PSUI Customer Load'!D527+'PSUI Customer Gen'!D527</f>
        <v>1138.653</v>
      </c>
      <c r="E527" s="85">
        <f>'E+ PSUI Customer Load'!E527+'PSUI Customer Gen'!E527</f>
        <v>1160.673</v>
      </c>
      <c r="F527" s="85">
        <f>'E+ PSUI Customer Load'!F527+'PSUI Customer Gen'!F527</f>
        <v>1189.4490000000001</v>
      </c>
      <c r="G527" s="85">
        <f>'E+ PSUI Customer Load'!G527+'PSUI Customer Gen'!G527</f>
        <v>1200.954</v>
      </c>
      <c r="H527" s="85">
        <f>'E+ PSUI Customer Load'!H527+'PSUI Customer Gen'!H527</f>
        <v>1231.9289999999999</v>
      </c>
      <c r="I527" s="85">
        <f>'E+ PSUI Customer Load'!I527+'PSUI Customer Gen'!I527</f>
        <v>1318.902</v>
      </c>
      <c r="J527" s="85">
        <f>'E+ PSUI Customer Load'!J527+'PSUI Customer Gen'!J527</f>
        <v>1324.204</v>
      </c>
      <c r="K527" s="85">
        <f>'E+ PSUI Customer Load'!K527+'PSUI Customer Gen'!K527</f>
        <v>1342.546</v>
      </c>
      <c r="L527" s="85">
        <f>'E+ PSUI Customer Load'!L527+'PSUI Customer Gen'!L527</f>
        <v>1365.635</v>
      </c>
      <c r="M527" s="85">
        <f>'E+ PSUI Customer Load'!M527+'PSUI Customer Gen'!M527</f>
        <v>1402.8710000000001</v>
      </c>
      <c r="N527" s="85">
        <f>'E+ PSUI Customer Load'!N527+'PSUI Customer Gen'!N527</f>
        <v>1344.973</v>
      </c>
      <c r="O527" s="85">
        <f>'E+ PSUI Customer Load'!O527+'PSUI Customer Gen'!O527</f>
        <v>1325.6179999999999</v>
      </c>
      <c r="P527" s="85">
        <f>'E+ PSUI Customer Load'!P527+'PSUI Customer Gen'!P527</f>
        <v>1339.7559999999999</v>
      </c>
      <c r="Q527" s="85">
        <f>'E+ PSUI Customer Load'!Q527+'PSUI Customer Gen'!Q527</f>
        <v>1315.6750000000002</v>
      </c>
      <c r="R527" s="85">
        <f>'E+ PSUI Customer Load'!R527+'PSUI Customer Gen'!R527</f>
        <v>1283.5409999999999</v>
      </c>
      <c r="S527" s="85">
        <f>'E+ PSUI Customer Load'!S527+'PSUI Customer Gen'!S527</f>
        <v>1219.777</v>
      </c>
      <c r="T527" s="85">
        <f>'E+ PSUI Customer Load'!T527+'PSUI Customer Gen'!T527</f>
        <v>1197.4920000000002</v>
      </c>
      <c r="U527" s="85">
        <f>'E+ PSUI Customer Load'!U527+'PSUI Customer Gen'!U527</f>
        <v>1182.271</v>
      </c>
      <c r="V527" s="85">
        <f>'E+ PSUI Customer Load'!V527+'PSUI Customer Gen'!V527</f>
        <v>1183.751</v>
      </c>
      <c r="W527" s="85">
        <f>'E+ PSUI Customer Load'!W527+'PSUI Customer Gen'!W527</f>
        <v>1183.1079999999999</v>
      </c>
      <c r="X527" s="85">
        <f>'E+ PSUI Customer Load'!X527+'PSUI Customer Gen'!X527</f>
        <v>1173.819</v>
      </c>
      <c r="Y527" s="85">
        <f>'E+ PSUI Customer Load'!Y527+'PSUI Customer Gen'!Y527</f>
        <v>1150.567</v>
      </c>
      <c r="Z527" s="85">
        <f>'E+ PSUI Customer Load'!Z527+'PSUI Customer Gen'!Z527</f>
        <v>1150.45</v>
      </c>
      <c r="AA527" s="93">
        <f t="shared" si="104"/>
        <v>1402.8710000000001</v>
      </c>
      <c r="AB527" s="84">
        <f t="shared" si="105"/>
        <v>2022</v>
      </c>
      <c r="AC527" s="83">
        <f t="shared" si="106"/>
        <v>4</v>
      </c>
      <c r="AD527" s="83" t="str">
        <f t="shared" si="107"/>
        <v/>
      </c>
      <c r="AE527" s="83" t="str">
        <f t="shared" si="108"/>
        <v/>
      </c>
      <c r="AF527" s="81">
        <f t="shared" si="109"/>
        <v>1402.8710000000001</v>
      </c>
      <c r="AG527" s="82" t="str">
        <f t="shared" si="110"/>
        <v>11:00</v>
      </c>
      <c r="AH527" s="81">
        <f t="shared" si="111"/>
        <v>31273.423000000003</v>
      </c>
      <c r="AI527" s="80" t="str">
        <f t="shared" si="112"/>
        <v/>
      </c>
      <c r="AJ527" s="80" t="str">
        <f t="shared" si="113"/>
        <v/>
      </c>
      <c r="AK527" s="80" t="str">
        <f t="shared" si="114"/>
        <v/>
      </c>
      <c r="AL527" s="79" t="str">
        <f t="shared" si="115"/>
        <v/>
      </c>
      <c r="AM527" s="78" t="str">
        <f t="shared" si="116"/>
        <v/>
      </c>
    </row>
    <row r="528" spans="2:39" ht="13.5" thickBot="1">
      <c r="B528" s="86">
        <v>44660</v>
      </c>
      <c r="C528" s="85">
        <f>'E+ PSUI Customer Load'!C528+'PSUI Customer Gen'!C528</f>
        <v>1133.2280000000001</v>
      </c>
      <c r="D528" s="85">
        <f>'E+ PSUI Customer Load'!D528+'PSUI Customer Gen'!D528</f>
        <v>1133.5840000000001</v>
      </c>
      <c r="E528" s="85">
        <f>'E+ PSUI Customer Load'!E528+'PSUI Customer Gen'!E528</f>
        <v>1132.8979999999999</v>
      </c>
      <c r="F528" s="85">
        <f>'E+ PSUI Customer Load'!F528+'PSUI Customer Gen'!F528</f>
        <v>1123.7249999999999</v>
      </c>
      <c r="G528" s="85">
        <f>'E+ PSUI Customer Load'!G528+'PSUI Customer Gen'!G528</f>
        <v>1135.607</v>
      </c>
      <c r="H528" s="85">
        <f>'E+ PSUI Customer Load'!H528+'PSUI Customer Gen'!H528</f>
        <v>1152.1469999999999</v>
      </c>
      <c r="I528" s="85">
        <f>'E+ PSUI Customer Load'!I528+'PSUI Customer Gen'!I528</f>
        <v>1206.1329999999998</v>
      </c>
      <c r="J528" s="85">
        <f>'E+ PSUI Customer Load'!J528+'PSUI Customer Gen'!J528</f>
        <v>1224.431</v>
      </c>
      <c r="K528" s="85">
        <f>'E+ PSUI Customer Load'!K528+'PSUI Customer Gen'!K528</f>
        <v>1229.0600000000002</v>
      </c>
      <c r="L528" s="85">
        <f>'E+ PSUI Customer Load'!L528+'PSUI Customer Gen'!L528</f>
        <v>1236.22</v>
      </c>
      <c r="M528" s="85">
        <f>'E+ PSUI Customer Load'!M528+'PSUI Customer Gen'!M528</f>
        <v>1176.914</v>
      </c>
      <c r="N528" s="85">
        <f>'E+ PSUI Customer Load'!N528+'PSUI Customer Gen'!N528</f>
        <v>1172.22</v>
      </c>
      <c r="O528" s="85">
        <f>'E+ PSUI Customer Load'!O528+'PSUI Customer Gen'!O528</f>
        <v>1156.96</v>
      </c>
      <c r="P528" s="85">
        <f>'E+ PSUI Customer Load'!P528+'PSUI Customer Gen'!P528</f>
        <v>1146.46</v>
      </c>
      <c r="Q528" s="85">
        <f>'E+ PSUI Customer Load'!Q528+'PSUI Customer Gen'!Q528</f>
        <v>1146.78</v>
      </c>
      <c r="R528" s="85">
        <f>'E+ PSUI Customer Load'!R528+'PSUI Customer Gen'!R528</f>
        <v>1150.3800000000001</v>
      </c>
      <c r="S528" s="85">
        <f>'E+ PSUI Customer Load'!S528+'PSUI Customer Gen'!S528</f>
        <v>1121.58</v>
      </c>
      <c r="T528" s="85">
        <f>'E+ PSUI Customer Load'!T528+'PSUI Customer Gen'!T528</f>
        <v>1125.43</v>
      </c>
      <c r="U528" s="85">
        <f>'E+ PSUI Customer Load'!U528+'PSUI Customer Gen'!U528</f>
        <v>1126.72</v>
      </c>
      <c r="V528" s="85">
        <f>'E+ PSUI Customer Load'!V528+'PSUI Customer Gen'!V528</f>
        <v>1134.28</v>
      </c>
      <c r="W528" s="85">
        <f>'E+ PSUI Customer Load'!W528+'PSUI Customer Gen'!W528</f>
        <v>1144.47</v>
      </c>
      <c r="X528" s="85">
        <f>'E+ PSUI Customer Load'!X528+'PSUI Customer Gen'!X528</f>
        <v>1135.4000000000001</v>
      </c>
      <c r="Y528" s="85">
        <f>'E+ PSUI Customer Load'!Y528+'PSUI Customer Gen'!Y528</f>
        <v>1127.28</v>
      </c>
      <c r="Z528" s="85">
        <f>'E+ PSUI Customer Load'!Z528+'PSUI Customer Gen'!Z528</f>
        <v>1124.83</v>
      </c>
      <c r="AA528" s="93">
        <f t="shared" si="104"/>
        <v>1236.22</v>
      </c>
      <c r="AB528" s="84">
        <f t="shared" si="105"/>
        <v>2022</v>
      </c>
      <c r="AC528" s="83">
        <f t="shared" si="106"/>
        <v>4</v>
      </c>
      <c r="AD528" s="83" t="str">
        <f t="shared" si="107"/>
        <v/>
      </c>
      <c r="AE528" s="83" t="str">
        <f t="shared" si="108"/>
        <v/>
      </c>
      <c r="AF528" s="81">
        <f t="shared" si="109"/>
        <v>1236.22</v>
      </c>
      <c r="AG528" s="82" t="str">
        <f t="shared" si="110"/>
        <v>10:00</v>
      </c>
      <c r="AH528" s="81">
        <f t="shared" si="111"/>
        <v>28932.957000000002</v>
      </c>
      <c r="AI528" s="80" t="str">
        <f t="shared" si="112"/>
        <v/>
      </c>
      <c r="AJ528" s="80" t="str">
        <f t="shared" si="113"/>
        <v/>
      </c>
      <c r="AK528" s="80" t="str">
        <f t="shared" si="114"/>
        <v/>
      </c>
      <c r="AL528" s="79" t="str">
        <f t="shared" si="115"/>
        <v/>
      </c>
      <c r="AM528" s="78" t="str">
        <f t="shared" si="116"/>
        <v/>
      </c>
    </row>
    <row r="529" spans="2:39" ht="13.5" thickBot="1">
      <c r="B529" s="86">
        <v>44661</v>
      </c>
      <c r="C529" s="85">
        <f>'E+ PSUI Customer Load'!C529+'PSUI Customer Gen'!C529</f>
        <v>1118.99</v>
      </c>
      <c r="D529" s="85">
        <f>'E+ PSUI Customer Load'!D529+'PSUI Customer Gen'!D529</f>
        <v>1122.49</v>
      </c>
      <c r="E529" s="85">
        <f>'E+ PSUI Customer Load'!E529+'PSUI Customer Gen'!E529</f>
        <v>1129.21</v>
      </c>
      <c r="F529" s="85">
        <f>'E+ PSUI Customer Load'!F529+'PSUI Customer Gen'!F529</f>
        <v>1120.9100000000001</v>
      </c>
      <c r="G529" s="85">
        <f>'E+ PSUI Customer Load'!G529+'PSUI Customer Gen'!G529</f>
        <v>1120.3499999999999</v>
      </c>
      <c r="H529" s="85">
        <f>'E+ PSUI Customer Load'!H529+'PSUI Customer Gen'!H529</f>
        <v>1152.94</v>
      </c>
      <c r="I529" s="85">
        <f>'E+ PSUI Customer Load'!I529+'PSUI Customer Gen'!I529</f>
        <v>1193.01</v>
      </c>
      <c r="J529" s="85">
        <f>'E+ PSUI Customer Load'!J529+'PSUI Customer Gen'!J529</f>
        <v>1195.32</v>
      </c>
      <c r="K529" s="85">
        <f>'E+ PSUI Customer Load'!K529+'PSUI Customer Gen'!K529</f>
        <v>1189.8599999999999</v>
      </c>
      <c r="L529" s="85">
        <f>'E+ PSUI Customer Load'!L529+'PSUI Customer Gen'!L529</f>
        <v>1211.7</v>
      </c>
      <c r="M529" s="85">
        <f>'E+ PSUI Customer Load'!M529+'PSUI Customer Gen'!M529</f>
        <v>1198.1199999999999</v>
      </c>
      <c r="N529" s="85">
        <f>'E+ PSUI Customer Load'!N529+'PSUI Customer Gen'!N529</f>
        <v>1175.97</v>
      </c>
      <c r="O529" s="85">
        <f>'E+ PSUI Customer Load'!O529+'PSUI Customer Gen'!O529</f>
        <v>1165.82</v>
      </c>
      <c r="P529" s="85">
        <f>'E+ PSUI Customer Load'!P529+'PSUI Customer Gen'!P529</f>
        <v>1130.96</v>
      </c>
      <c r="Q529" s="85">
        <f>'E+ PSUI Customer Load'!Q529+'PSUI Customer Gen'!Q529</f>
        <v>1120.8399999999999</v>
      </c>
      <c r="R529" s="85">
        <f>'E+ PSUI Customer Load'!R529+'PSUI Customer Gen'!R529</f>
        <v>1100.02</v>
      </c>
      <c r="S529" s="85">
        <f>'E+ PSUI Customer Load'!S529+'PSUI Customer Gen'!S529</f>
        <v>1072.93</v>
      </c>
      <c r="T529" s="85">
        <f>'E+ PSUI Customer Load'!T529+'PSUI Customer Gen'!T529</f>
        <v>1083.08</v>
      </c>
      <c r="U529" s="85">
        <f>'E+ PSUI Customer Load'!U529+'PSUI Customer Gen'!U529</f>
        <v>1088.26</v>
      </c>
      <c r="V529" s="85">
        <f>'E+ PSUI Customer Load'!V529+'PSUI Customer Gen'!V529</f>
        <v>1116.29</v>
      </c>
      <c r="W529" s="85">
        <f>'E+ PSUI Customer Load'!W529+'PSUI Customer Gen'!W529</f>
        <v>1122.52</v>
      </c>
      <c r="X529" s="85">
        <f>'E+ PSUI Customer Load'!X529+'PSUI Customer Gen'!X529</f>
        <v>1126.3</v>
      </c>
      <c r="Y529" s="85">
        <f>'E+ PSUI Customer Load'!Y529+'PSUI Customer Gen'!Y529</f>
        <v>1132.04</v>
      </c>
      <c r="Z529" s="85">
        <f>'E+ PSUI Customer Load'!Z529+'PSUI Customer Gen'!Z529</f>
        <v>1132.32</v>
      </c>
      <c r="AA529" s="93">
        <f t="shared" si="104"/>
        <v>1211.7</v>
      </c>
      <c r="AB529" s="84">
        <f t="shared" si="105"/>
        <v>2022</v>
      </c>
      <c r="AC529" s="83">
        <f t="shared" si="106"/>
        <v>4</v>
      </c>
      <c r="AD529" s="83" t="str">
        <f t="shared" si="107"/>
        <v/>
      </c>
      <c r="AE529" s="83" t="str">
        <f t="shared" si="108"/>
        <v/>
      </c>
      <c r="AF529" s="81">
        <f t="shared" si="109"/>
        <v>1211.7</v>
      </c>
      <c r="AG529" s="82" t="str">
        <f t="shared" si="110"/>
        <v>10:00</v>
      </c>
      <c r="AH529" s="81">
        <f t="shared" si="111"/>
        <v>28531.950000000004</v>
      </c>
      <c r="AI529" s="80" t="str">
        <f t="shared" si="112"/>
        <v/>
      </c>
      <c r="AJ529" s="80" t="str">
        <f t="shared" si="113"/>
        <v/>
      </c>
      <c r="AK529" s="80" t="str">
        <f t="shared" si="114"/>
        <v/>
      </c>
      <c r="AL529" s="79" t="str">
        <f t="shared" si="115"/>
        <v/>
      </c>
      <c r="AM529" s="78" t="str">
        <f t="shared" si="116"/>
        <v/>
      </c>
    </row>
    <row r="530" spans="2:39" ht="13.5" thickBot="1">
      <c r="B530" s="86">
        <v>44662</v>
      </c>
      <c r="C530" s="85">
        <f>'E+ PSUI Customer Load'!C530+'PSUI Customer Gen'!C530</f>
        <v>1126.97</v>
      </c>
      <c r="D530" s="85">
        <f>'E+ PSUI Customer Load'!D530+'PSUI Customer Gen'!D530</f>
        <v>1142.23</v>
      </c>
      <c r="E530" s="85">
        <f>'E+ PSUI Customer Load'!E530+'PSUI Customer Gen'!E530</f>
        <v>1160.01</v>
      </c>
      <c r="F530" s="85">
        <f>'E+ PSUI Customer Load'!F530+'PSUI Customer Gen'!F530</f>
        <v>1193.22</v>
      </c>
      <c r="G530" s="85">
        <f>'E+ PSUI Customer Load'!G530+'PSUI Customer Gen'!G530</f>
        <v>1198.93</v>
      </c>
      <c r="H530" s="85">
        <f>'E+ PSUI Customer Load'!H530+'PSUI Customer Gen'!H530</f>
        <v>1241.56</v>
      </c>
      <c r="I530" s="85">
        <f>'E+ PSUI Customer Load'!I530+'PSUI Customer Gen'!I530</f>
        <v>1336.65</v>
      </c>
      <c r="J530" s="85">
        <f>'E+ PSUI Customer Load'!J530+'PSUI Customer Gen'!J530</f>
        <v>1319.68</v>
      </c>
      <c r="K530" s="85">
        <f>'E+ PSUI Customer Load'!K530+'PSUI Customer Gen'!K530</f>
        <v>1325.66</v>
      </c>
      <c r="L530" s="85">
        <f>'E+ PSUI Customer Load'!L530+'PSUI Customer Gen'!L530</f>
        <v>1374.21</v>
      </c>
      <c r="M530" s="85">
        <f>'E+ PSUI Customer Load'!M530+'PSUI Customer Gen'!M530</f>
        <v>1442.079</v>
      </c>
      <c r="N530" s="85">
        <f>'E+ PSUI Customer Load'!N530+'PSUI Customer Gen'!N530</f>
        <v>1341.1179999999999</v>
      </c>
      <c r="O530" s="85">
        <f>'E+ PSUI Customer Load'!O530+'PSUI Customer Gen'!O530</f>
        <v>1326.5719999999999</v>
      </c>
      <c r="P530" s="85">
        <f>'E+ PSUI Customer Load'!P530+'PSUI Customer Gen'!P530</f>
        <v>1318.2230000000002</v>
      </c>
      <c r="Q530" s="85">
        <f>'E+ PSUI Customer Load'!Q530+'PSUI Customer Gen'!Q530</f>
        <v>1229.3029999999999</v>
      </c>
      <c r="R530" s="85">
        <f>'E+ PSUI Customer Load'!R530+'PSUI Customer Gen'!R530</f>
        <v>1232.18</v>
      </c>
      <c r="S530" s="85">
        <f>'E+ PSUI Customer Load'!S530+'PSUI Customer Gen'!S530</f>
        <v>1171.28</v>
      </c>
      <c r="T530" s="85">
        <f>'E+ PSUI Customer Load'!T530+'PSUI Customer Gen'!T530</f>
        <v>1116.6099999999999</v>
      </c>
      <c r="U530" s="85">
        <f>'E+ PSUI Customer Load'!U530+'PSUI Customer Gen'!U530</f>
        <v>1109.5</v>
      </c>
      <c r="V530" s="85">
        <f>'E+ PSUI Customer Load'!V530+'PSUI Customer Gen'!V530</f>
        <v>1129.9100000000001</v>
      </c>
      <c r="W530" s="85">
        <f>'E+ PSUI Customer Load'!W530+'PSUI Customer Gen'!W530</f>
        <v>1119.6500000000001</v>
      </c>
      <c r="X530" s="85">
        <f>'E+ PSUI Customer Load'!X530+'PSUI Customer Gen'!X530</f>
        <v>1106.3900000000001</v>
      </c>
      <c r="Y530" s="85">
        <f>'E+ PSUI Customer Load'!Y530+'PSUI Customer Gen'!Y530</f>
        <v>1101.5899999999999</v>
      </c>
      <c r="Z530" s="85">
        <f>'E+ PSUI Customer Load'!Z530+'PSUI Customer Gen'!Z530</f>
        <v>1090.57</v>
      </c>
      <c r="AA530" s="93">
        <f t="shared" si="104"/>
        <v>1442.079</v>
      </c>
      <c r="AB530" s="84">
        <f t="shared" si="105"/>
        <v>2022</v>
      </c>
      <c r="AC530" s="83">
        <f t="shared" si="106"/>
        <v>4</v>
      </c>
      <c r="AD530" s="83" t="str">
        <f t="shared" si="107"/>
        <v/>
      </c>
      <c r="AE530" s="83" t="str">
        <f t="shared" si="108"/>
        <v/>
      </c>
      <c r="AF530" s="81">
        <f t="shared" si="109"/>
        <v>1442.079</v>
      </c>
      <c r="AG530" s="82" t="str">
        <f t="shared" si="110"/>
        <v>11:00</v>
      </c>
      <c r="AH530" s="81">
        <f t="shared" si="111"/>
        <v>30696.174000000003</v>
      </c>
      <c r="AI530" s="80" t="str">
        <f t="shared" si="112"/>
        <v/>
      </c>
      <c r="AJ530" s="80" t="str">
        <f t="shared" si="113"/>
        <v/>
      </c>
      <c r="AK530" s="80" t="str">
        <f t="shared" si="114"/>
        <v/>
      </c>
      <c r="AL530" s="79" t="str">
        <f t="shared" si="115"/>
        <v/>
      </c>
      <c r="AM530" s="78" t="str">
        <f t="shared" si="116"/>
        <v/>
      </c>
    </row>
    <row r="531" spans="2:39" ht="13.5" thickBot="1">
      <c r="B531" s="86">
        <v>44663</v>
      </c>
      <c r="C531" s="85">
        <f>'E+ PSUI Customer Load'!C531+'PSUI Customer Gen'!C531</f>
        <v>1083.18</v>
      </c>
      <c r="D531" s="85">
        <f>'E+ PSUI Customer Load'!D531+'PSUI Customer Gen'!D531</f>
        <v>1065.5</v>
      </c>
      <c r="E531" s="85">
        <f>'E+ PSUI Customer Load'!E531+'PSUI Customer Gen'!E531</f>
        <v>1103.6600000000001</v>
      </c>
      <c r="F531" s="85">
        <f>'E+ PSUI Customer Load'!F531+'PSUI Customer Gen'!F531</f>
        <v>1120.18</v>
      </c>
      <c r="G531" s="85">
        <f>'E+ PSUI Customer Load'!G531+'PSUI Customer Gen'!G531</f>
        <v>1131.83</v>
      </c>
      <c r="H531" s="85">
        <f>'E+ PSUI Customer Load'!H531+'PSUI Customer Gen'!H531</f>
        <v>1168.79</v>
      </c>
      <c r="I531" s="85">
        <f>'E+ PSUI Customer Load'!I531+'PSUI Customer Gen'!I531</f>
        <v>1270.47</v>
      </c>
      <c r="J531" s="85">
        <f>'E+ PSUI Customer Load'!J531+'PSUI Customer Gen'!J531</f>
        <v>1289.23</v>
      </c>
      <c r="K531" s="85">
        <f>'E+ PSUI Customer Load'!K531+'PSUI Customer Gen'!K531</f>
        <v>1274.95</v>
      </c>
      <c r="L531" s="85">
        <f>'E+ PSUI Customer Load'!L531+'PSUI Customer Gen'!L531</f>
        <v>1293.6400000000001</v>
      </c>
      <c r="M531" s="85">
        <f>'E+ PSUI Customer Load'!M531+'PSUI Customer Gen'!M531</f>
        <v>1306.76</v>
      </c>
      <c r="N531" s="85">
        <f>'E+ PSUI Customer Load'!N531+'PSUI Customer Gen'!N531</f>
        <v>1268.58</v>
      </c>
      <c r="O531" s="85">
        <f>'E+ PSUI Customer Load'!O531+'PSUI Customer Gen'!O531</f>
        <v>1269.52</v>
      </c>
      <c r="P531" s="85">
        <f>'E+ PSUI Customer Load'!P531+'PSUI Customer Gen'!P531</f>
        <v>1251.99</v>
      </c>
      <c r="Q531" s="85">
        <f>'E+ PSUI Customer Load'!Q531+'PSUI Customer Gen'!Q531</f>
        <v>1263.47</v>
      </c>
      <c r="R531" s="85">
        <f>'E+ PSUI Customer Load'!R531+'PSUI Customer Gen'!R531</f>
        <v>1230.74</v>
      </c>
      <c r="S531" s="85">
        <f>'E+ PSUI Customer Load'!S531+'PSUI Customer Gen'!S531</f>
        <v>1159.45</v>
      </c>
      <c r="T531" s="85">
        <f>'E+ PSUI Customer Load'!T531+'PSUI Customer Gen'!T531</f>
        <v>1090.43</v>
      </c>
      <c r="U531" s="85">
        <f>'E+ PSUI Customer Load'!U531+'PSUI Customer Gen'!U531</f>
        <v>1077.27</v>
      </c>
      <c r="V531" s="85">
        <f>'E+ PSUI Customer Load'!V531+'PSUI Customer Gen'!V531</f>
        <v>1092.46</v>
      </c>
      <c r="W531" s="85">
        <f>'E+ PSUI Customer Load'!W531+'PSUI Customer Gen'!W531</f>
        <v>1100.1600000000001</v>
      </c>
      <c r="X531" s="85">
        <f>'E+ PSUI Customer Load'!X531+'PSUI Customer Gen'!X531</f>
        <v>1077.06</v>
      </c>
      <c r="Y531" s="85">
        <f>'E+ PSUI Customer Load'!Y531+'PSUI Customer Gen'!Y531</f>
        <v>1073.06</v>
      </c>
      <c r="Z531" s="85">
        <f>'E+ PSUI Customer Load'!Z531+'PSUI Customer Gen'!Z531</f>
        <v>1071.8800000000001</v>
      </c>
      <c r="AA531" s="93">
        <f t="shared" si="104"/>
        <v>1306.76</v>
      </c>
      <c r="AB531" s="84">
        <f t="shared" si="105"/>
        <v>2022</v>
      </c>
      <c r="AC531" s="83">
        <f t="shared" si="106"/>
        <v>4</v>
      </c>
      <c r="AD531" s="83" t="str">
        <f t="shared" si="107"/>
        <v/>
      </c>
      <c r="AE531" s="83" t="str">
        <f t="shared" si="108"/>
        <v/>
      </c>
      <c r="AF531" s="81">
        <f t="shared" si="109"/>
        <v>1306.76</v>
      </c>
      <c r="AG531" s="82" t="str">
        <f t="shared" si="110"/>
        <v>11:00</v>
      </c>
      <c r="AH531" s="81">
        <f t="shared" si="111"/>
        <v>29441.020000000008</v>
      </c>
      <c r="AI531" s="80" t="str">
        <f t="shared" si="112"/>
        <v/>
      </c>
      <c r="AJ531" s="80" t="str">
        <f t="shared" si="113"/>
        <v/>
      </c>
      <c r="AK531" s="80" t="str">
        <f t="shared" si="114"/>
        <v/>
      </c>
      <c r="AL531" s="79" t="str">
        <f t="shared" si="115"/>
        <v/>
      </c>
      <c r="AM531" s="78" t="str">
        <f t="shared" si="116"/>
        <v/>
      </c>
    </row>
    <row r="532" spans="2:39" ht="13.5" thickBot="1">
      <c r="B532" s="86">
        <v>44664</v>
      </c>
      <c r="C532" s="85">
        <f>'E+ PSUI Customer Load'!C532+'PSUI Customer Gen'!C532</f>
        <v>1072.4000000000001</v>
      </c>
      <c r="D532" s="85">
        <f>'E+ PSUI Customer Load'!D532+'PSUI Customer Gen'!D532</f>
        <v>1069.95</v>
      </c>
      <c r="E532" s="85">
        <f>'E+ PSUI Customer Load'!E532+'PSUI Customer Gen'!E532</f>
        <v>1074.75</v>
      </c>
      <c r="F532" s="85">
        <f>'E+ PSUI Customer Load'!F532+'PSUI Customer Gen'!F532</f>
        <v>1100.68</v>
      </c>
      <c r="G532" s="85">
        <f>'E+ PSUI Customer Load'!G532+'PSUI Customer Gen'!G532</f>
        <v>1125.53</v>
      </c>
      <c r="H532" s="85">
        <f>'E+ PSUI Customer Load'!H532+'PSUI Customer Gen'!H532</f>
        <v>1162.1400000000001</v>
      </c>
      <c r="I532" s="85">
        <f>'E+ PSUI Customer Load'!I532+'PSUI Customer Gen'!I532</f>
        <v>1244.9100000000001</v>
      </c>
      <c r="J532" s="85">
        <f>'E+ PSUI Customer Load'!J532+'PSUI Customer Gen'!J532</f>
        <v>1259.8599999999999</v>
      </c>
      <c r="K532" s="85">
        <f>'E+ PSUI Customer Load'!K532+'PSUI Customer Gen'!K532</f>
        <v>1268.02</v>
      </c>
      <c r="L532" s="85">
        <f>'E+ PSUI Customer Load'!L532+'PSUI Customer Gen'!L532</f>
        <v>1291.29</v>
      </c>
      <c r="M532" s="85">
        <f>'E+ PSUI Customer Load'!M532+'PSUI Customer Gen'!M532</f>
        <v>1315.9</v>
      </c>
      <c r="N532" s="85">
        <f>'E+ PSUI Customer Load'!N532+'PSUI Customer Gen'!N532</f>
        <v>1289.82</v>
      </c>
      <c r="O532" s="85">
        <f>'E+ PSUI Customer Load'!O532+'PSUI Customer Gen'!O532</f>
        <v>1285.2</v>
      </c>
      <c r="P532" s="85">
        <f>'E+ PSUI Customer Load'!P532+'PSUI Customer Gen'!P532</f>
        <v>1287.23</v>
      </c>
      <c r="Q532" s="85">
        <f>'E+ PSUI Customer Load'!Q532+'PSUI Customer Gen'!Q532</f>
        <v>1303.54</v>
      </c>
      <c r="R532" s="85">
        <f>'E+ PSUI Customer Load'!R532+'PSUI Customer Gen'!R532</f>
        <v>1268.82</v>
      </c>
      <c r="S532" s="85">
        <f>'E+ PSUI Customer Load'!S532+'PSUI Customer Gen'!S532</f>
        <v>1210.06</v>
      </c>
      <c r="T532" s="85">
        <f>'E+ PSUI Customer Load'!T532+'PSUI Customer Gen'!T532</f>
        <v>1149.79</v>
      </c>
      <c r="U532" s="85">
        <f>'E+ PSUI Customer Load'!U532+'PSUI Customer Gen'!U532</f>
        <v>1130.1500000000001</v>
      </c>
      <c r="V532" s="85">
        <f>'E+ PSUI Customer Load'!V532+'PSUI Customer Gen'!V532</f>
        <v>1138.1300000000001</v>
      </c>
      <c r="W532" s="85">
        <f>'E+ PSUI Customer Load'!W532+'PSUI Customer Gen'!W532</f>
        <v>1119.72</v>
      </c>
      <c r="X532" s="85">
        <f>'E+ PSUI Customer Load'!X532+'PSUI Customer Gen'!X532</f>
        <v>1107.05</v>
      </c>
      <c r="Y532" s="85">
        <f>'E+ PSUI Customer Load'!Y532+'PSUI Customer Gen'!Y532</f>
        <v>1087.77</v>
      </c>
      <c r="Z532" s="85">
        <f>'E+ PSUI Customer Load'!Z532+'PSUI Customer Gen'!Z532</f>
        <v>1075.24</v>
      </c>
      <c r="AA532" s="93">
        <f t="shared" si="104"/>
        <v>1315.9</v>
      </c>
      <c r="AB532" s="84">
        <f t="shared" si="105"/>
        <v>2022</v>
      </c>
      <c r="AC532" s="83">
        <f t="shared" si="106"/>
        <v>4</v>
      </c>
      <c r="AD532" s="83" t="str">
        <f t="shared" si="107"/>
        <v/>
      </c>
      <c r="AE532" s="83" t="str">
        <f t="shared" si="108"/>
        <v/>
      </c>
      <c r="AF532" s="81">
        <f t="shared" si="109"/>
        <v>1315.9</v>
      </c>
      <c r="AG532" s="82" t="str">
        <f t="shared" si="110"/>
        <v>11:00</v>
      </c>
      <c r="AH532" s="81">
        <f t="shared" si="111"/>
        <v>29753.850000000013</v>
      </c>
      <c r="AI532" s="80" t="str">
        <f t="shared" si="112"/>
        <v/>
      </c>
      <c r="AJ532" s="80" t="str">
        <f t="shared" si="113"/>
        <v/>
      </c>
      <c r="AK532" s="80" t="str">
        <f t="shared" si="114"/>
        <v/>
      </c>
      <c r="AL532" s="79" t="str">
        <f t="shared" si="115"/>
        <v/>
      </c>
      <c r="AM532" s="78" t="str">
        <f t="shared" si="116"/>
        <v/>
      </c>
    </row>
    <row r="533" spans="2:39" ht="13.5" thickBot="1">
      <c r="B533" s="86">
        <v>44665</v>
      </c>
      <c r="C533" s="85">
        <f>'E+ PSUI Customer Load'!C533+'PSUI Customer Gen'!C533</f>
        <v>1069.92</v>
      </c>
      <c r="D533" s="85">
        <f>'E+ PSUI Customer Load'!D533+'PSUI Customer Gen'!D533</f>
        <v>1058.96</v>
      </c>
      <c r="E533" s="85">
        <f>'E+ PSUI Customer Load'!E533+'PSUI Customer Gen'!E533</f>
        <v>1068.94</v>
      </c>
      <c r="F533" s="85">
        <f>'E+ PSUI Customer Load'!F533+'PSUI Customer Gen'!F533</f>
        <v>1094.45</v>
      </c>
      <c r="G533" s="85">
        <f>'E+ PSUI Customer Load'!G533+'PSUI Customer Gen'!G533</f>
        <v>1112.0899999999999</v>
      </c>
      <c r="H533" s="85">
        <f>'E+ PSUI Customer Load'!H533+'PSUI Customer Gen'!H533</f>
        <v>1144.68</v>
      </c>
      <c r="I533" s="85">
        <f>'E+ PSUI Customer Load'!I533+'PSUI Customer Gen'!I533</f>
        <v>1226.5</v>
      </c>
      <c r="J533" s="85">
        <f>'E+ PSUI Customer Load'!J533+'PSUI Customer Gen'!J533</f>
        <v>1306.1300000000001</v>
      </c>
      <c r="K533" s="85">
        <f>'E+ PSUI Customer Load'!K533+'PSUI Customer Gen'!K533</f>
        <v>1314.84</v>
      </c>
      <c r="L533" s="85">
        <f>'E+ PSUI Customer Load'!L533+'PSUI Customer Gen'!L533</f>
        <v>1340.19</v>
      </c>
      <c r="M533" s="85">
        <f>'E+ PSUI Customer Load'!M533+'PSUI Customer Gen'!M533</f>
        <v>1334.55</v>
      </c>
      <c r="N533" s="85">
        <f>'E+ PSUI Customer Load'!N533+'PSUI Customer Gen'!N533</f>
        <v>1285.1600000000001</v>
      </c>
      <c r="O533" s="85">
        <f>'E+ PSUI Customer Load'!O533+'PSUI Customer Gen'!O533</f>
        <v>1291.32</v>
      </c>
      <c r="P533" s="85">
        <f>'E+ PSUI Customer Load'!P533+'PSUI Customer Gen'!P533</f>
        <v>1296.19</v>
      </c>
      <c r="Q533" s="85">
        <f>'E+ PSUI Customer Load'!Q533+'PSUI Customer Gen'!Q533</f>
        <v>1272.53</v>
      </c>
      <c r="R533" s="85">
        <f>'E+ PSUI Customer Load'!R533+'PSUI Customer Gen'!R533</f>
        <v>1241.17</v>
      </c>
      <c r="S533" s="85">
        <f>'E+ PSUI Customer Load'!S533+'PSUI Customer Gen'!S533</f>
        <v>1201.8</v>
      </c>
      <c r="T533" s="85">
        <f>'E+ PSUI Customer Load'!T533+'PSUI Customer Gen'!T533</f>
        <v>1134.1099999999999</v>
      </c>
      <c r="U533" s="85">
        <f>'E+ PSUI Customer Load'!U533+'PSUI Customer Gen'!U533</f>
        <v>1121.6099999999999</v>
      </c>
      <c r="V533" s="85">
        <f>'E+ PSUI Customer Load'!V533+'PSUI Customer Gen'!V533</f>
        <v>1131.73</v>
      </c>
      <c r="W533" s="85">
        <f>'E+ PSUI Customer Load'!W533+'PSUI Customer Gen'!W533</f>
        <v>1134.9100000000001</v>
      </c>
      <c r="X533" s="85">
        <f>'E+ PSUI Customer Load'!X533+'PSUI Customer Gen'!X533</f>
        <v>1121.3</v>
      </c>
      <c r="Y533" s="85">
        <f>'E+ PSUI Customer Load'!Y533+'PSUI Customer Gen'!Y533</f>
        <v>1075.44</v>
      </c>
      <c r="Z533" s="85">
        <f>'E+ PSUI Customer Load'!Z533+'PSUI Customer Gen'!Z533</f>
        <v>1089.52</v>
      </c>
      <c r="AA533" s="93">
        <f t="shared" si="104"/>
        <v>1340.19</v>
      </c>
      <c r="AB533" s="84">
        <f t="shared" si="105"/>
        <v>2022</v>
      </c>
      <c r="AC533" s="83">
        <f t="shared" si="106"/>
        <v>4</v>
      </c>
      <c r="AD533" s="83" t="str">
        <f t="shared" si="107"/>
        <v/>
      </c>
      <c r="AE533" s="83" t="str">
        <f t="shared" si="108"/>
        <v/>
      </c>
      <c r="AF533" s="81">
        <f t="shared" si="109"/>
        <v>1340.19</v>
      </c>
      <c r="AG533" s="82" t="str">
        <f t="shared" si="110"/>
        <v>10:00</v>
      </c>
      <c r="AH533" s="81">
        <f t="shared" si="111"/>
        <v>29808.23</v>
      </c>
      <c r="AI533" s="80" t="str">
        <f t="shared" si="112"/>
        <v/>
      </c>
      <c r="AJ533" s="80" t="str">
        <f t="shared" si="113"/>
        <v/>
      </c>
      <c r="AK533" s="80" t="str">
        <f t="shared" si="114"/>
        <v/>
      </c>
      <c r="AL533" s="79" t="str">
        <f t="shared" si="115"/>
        <v/>
      </c>
      <c r="AM533" s="78" t="str">
        <f t="shared" si="116"/>
        <v/>
      </c>
    </row>
    <row r="534" spans="2:39" ht="13.5" thickBot="1">
      <c r="B534" s="86">
        <v>44666</v>
      </c>
      <c r="C534" s="85">
        <f>'E+ PSUI Customer Load'!C534+'PSUI Customer Gen'!C534</f>
        <v>1101.7</v>
      </c>
      <c r="D534" s="85">
        <f>'E+ PSUI Customer Load'!D534+'PSUI Customer Gen'!D534</f>
        <v>1081.43</v>
      </c>
      <c r="E534" s="85">
        <f>'E+ PSUI Customer Load'!E534+'PSUI Customer Gen'!E534</f>
        <v>1113.5999999999999</v>
      </c>
      <c r="F534" s="85">
        <f>'E+ PSUI Customer Load'!F534+'PSUI Customer Gen'!F534</f>
        <v>1133.1600000000001</v>
      </c>
      <c r="G534" s="85">
        <f>'E+ PSUI Customer Load'!G534+'PSUI Customer Gen'!G534</f>
        <v>1143.49</v>
      </c>
      <c r="H534" s="85">
        <f>'E+ PSUI Customer Load'!H534+'PSUI Customer Gen'!H534</f>
        <v>1150.8399999999999</v>
      </c>
      <c r="I534" s="85">
        <f>'E+ PSUI Customer Load'!I534+'PSUI Customer Gen'!I534</f>
        <v>1202.8499999999999</v>
      </c>
      <c r="J534" s="85">
        <f>'E+ PSUI Customer Load'!J534+'PSUI Customer Gen'!J534</f>
        <v>1184.05</v>
      </c>
      <c r="K534" s="85">
        <f>'E+ PSUI Customer Load'!K534+'PSUI Customer Gen'!K534</f>
        <v>1165.43</v>
      </c>
      <c r="L534" s="85">
        <f>'E+ PSUI Customer Load'!L534+'PSUI Customer Gen'!L534</f>
        <v>1183.1099999999999</v>
      </c>
      <c r="M534" s="85">
        <f>'E+ PSUI Customer Load'!M534+'PSUI Customer Gen'!M534</f>
        <v>1185.3800000000001</v>
      </c>
      <c r="N534" s="85">
        <f>'E+ PSUI Customer Load'!N534+'PSUI Customer Gen'!N534</f>
        <v>1160.71</v>
      </c>
      <c r="O534" s="85">
        <f>'E+ PSUI Customer Load'!O534+'PSUI Customer Gen'!O534</f>
        <v>1170.3699999999999</v>
      </c>
      <c r="P534" s="85">
        <f>'E+ PSUI Customer Load'!P534+'PSUI Customer Gen'!P534</f>
        <v>1170.75</v>
      </c>
      <c r="Q534" s="85">
        <f>'E+ PSUI Customer Load'!Q534+'PSUI Customer Gen'!Q534</f>
        <v>1177.44</v>
      </c>
      <c r="R534" s="85">
        <f>'E+ PSUI Customer Load'!R534+'PSUI Customer Gen'!R534</f>
        <v>1183.67</v>
      </c>
      <c r="S534" s="85">
        <f>'E+ PSUI Customer Load'!S534+'PSUI Customer Gen'!S534</f>
        <v>1135.02</v>
      </c>
      <c r="T534" s="85">
        <f>'E+ PSUI Customer Load'!T534+'PSUI Customer Gen'!T534</f>
        <v>1108.5899999999999</v>
      </c>
      <c r="U534" s="85">
        <f>'E+ PSUI Customer Load'!U534+'PSUI Customer Gen'!U534</f>
        <v>1095.6400000000001</v>
      </c>
      <c r="V534" s="85">
        <f>'E+ PSUI Customer Load'!V534+'PSUI Customer Gen'!V534</f>
        <v>1103.55</v>
      </c>
      <c r="W534" s="85">
        <f>'E+ PSUI Customer Load'!W534+'PSUI Customer Gen'!W534</f>
        <v>1133.51</v>
      </c>
      <c r="X534" s="85">
        <f>'E+ PSUI Customer Load'!X534+'PSUI Customer Gen'!X534</f>
        <v>1137.54</v>
      </c>
      <c r="Y534" s="85">
        <f>'E+ PSUI Customer Load'!Y534+'PSUI Customer Gen'!Y534</f>
        <v>1095.08</v>
      </c>
      <c r="Z534" s="85">
        <f>'E+ PSUI Customer Load'!Z534+'PSUI Customer Gen'!Z534</f>
        <v>1097.71</v>
      </c>
      <c r="AA534" s="93">
        <f t="shared" si="104"/>
        <v>1202.8499999999999</v>
      </c>
      <c r="AB534" s="84">
        <f t="shared" si="105"/>
        <v>2022</v>
      </c>
      <c r="AC534" s="83">
        <f t="shared" si="106"/>
        <v>4</v>
      </c>
      <c r="AD534" s="83" t="str">
        <f t="shared" si="107"/>
        <v/>
      </c>
      <c r="AE534" s="83" t="str">
        <f t="shared" si="108"/>
        <v/>
      </c>
      <c r="AF534" s="81">
        <f t="shared" si="109"/>
        <v>1202.8499999999999</v>
      </c>
      <c r="AG534" s="82" t="str">
        <f t="shared" si="110"/>
        <v>7:00</v>
      </c>
      <c r="AH534" s="81">
        <f t="shared" si="111"/>
        <v>28617.469999999994</v>
      </c>
      <c r="AI534" s="80" t="str">
        <f t="shared" si="112"/>
        <v/>
      </c>
      <c r="AJ534" s="80" t="str">
        <f t="shared" si="113"/>
        <v/>
      </c>
      <c r="AK534" s="80" t="str">
        <f t="shared" si="114"/>
        <v/>
      </c>
      <c r="AL534" s="79" t="str">
        <f t="shared" si="115"/>
        <v/>
      </c>
      <c r="AM534" s="78" t="str">
        <f t="shared" si="116"/>
        <v/>
      </c>
    </row>
    <row r="535" spans="2:39" ht="13.5" thickBot="1">
      <c r="B535" s="86">
        <v>44667</v>
      </c>
      <c r="C535" s="85">
        <f>'E+ PSUI Customer Load'!C535+'PSUI Customer Gen'!C535</f>
        <v>1100.33</v>
      </c>
      <c r="D535" s="85">
        <f>'E+ PSUI Customer Load'!D535+'PSUI Customer Gen'!D535</f>
        <v>1103.2</v>
      </c>
      <c r="E535" s="85">
        <f>'E+ PSUI Customer Load'!E535+'PSUI Customer Gen'!E535</f>
        <v>1089.73</v>
      </c>
      <c r="F535" s="85">
        <f>'E+ PSUI Customer Load'!F535+'PSUI Customer Gen'!F535</f>
        <v>1100.82</v>
      </c>
      <c r="G535" s="85">
        <f>'E+ PSUI Customer Load'!G535+'PSUI Customer Gen'!G535</f>
        <v>1129.77</v>
      </c>
      <c r="H535" s="85">
        <f>'E+ PSUI Customer Load'!H535+'PSUI Customer Gen'!H535</f>
        <v>1145.97</v>
      </c>
      <c r="I535" s="85">
        <f>'E+ PSUI Customer Load'!I535+'PSUI Customer Gen'!I535</f>
        <v>1177.3</v>
      </c>
      <c r="J535" s="85">
        <f>'E+ PSUI Customer Load'!J535+'PSUI Customer Gen'!J535</f>
        <v>1178.42</v>
      </c>
      <c r="K535" s="85">
        <f>'E+ PSUI Customer Load'!K535+'PSUI Customer Gen'!K535</f>
        <v>1177.3</v>
      </c>
      <c r="L535" s="85">
        <f>'E+ PSUI Customer Load'!L535+'PSUI Customer Gen'!L535</f>
        <v>1187.76</v>
      </c>
      <c r="M535" s="85">
        <f>'E+ PSUI Customer Load'!M535+'PSUI Customer Gen'!M535</f>
        <v>1187.8699999999999</v>
      </c>
      <c r="N535" s="85">
        <f>'E+ PSUI Customer Load'!N535+'PSUI Customer Gen'!N535</f>
        <v>1160.22</v>
      </c>
      <c r="O535" s="85">
        <f>'E+ PSUI Customer Load'!O535+'PSUI Customer Gen'!O535</f>
        <v>1151.3599999999999</v>
      </c>
      <c r="P535" s="85">
        <f>'E+ PSUI Customer Load'!P535+'PSUI Customer Gen'!P535</f>
        <v>1145.3800000000001</v>
      </c>
      <c r="Q535" s="85">
        <f>'E+ PSUI Customer Load'!Q535+'PSUI Customer Gen'!Q535</f>
        <v>1160.8499999999999</v>
      </c>
      <c r="R535" s="85">
        <f>'E+ PSUI Customer Load'!R535+'PSUI Customer Gen'!R535</f>
        <v>1145.06</v>
      </c>
      <c r="S535" s="85">
        <f>'E+ PSUI Customer Load'!S535+'PSUI Customer Gen'!S535</f>
        <v>1096.5899999999999</v>
      </c>
      <c r="T535" s="85">
        <f>'E+ PSUI Customer Load'!T535+'PSUI Customer Gen'!T535</f>
        <v>1138.27</v>
      </c>
      <c r="U535" s="85">
        <f>'E+ PSUI Customer Load'!U535+'PSUI Customer Gen'!U535</f>
        <v>1142.1600000000001</v>
      </c>
      <c r="V535" s="85">
        <f>'E+ PSUI Customer Load'!V535+'PSUI Customer Gen'!V535</f>
        <v>1136.8399999999999</v>
      </c>
      <c r="W535" s="85">
        <f>'E+ PSUI Customer Load'!W535+'PSUI Customer Gen'!W535</f>
        <v>1138.97</v>
      </c>
      <c r="X535" s="85">
        <f>'E+ PSUI Customer Load'!X535+'PSUI Customer Gen'!X535</f>
        <v>1148.04</v>
      </c>
      <c r="Y535" s="85">
        <f>'E+ PSUI Customer Load'!Y535+'PSUI Customer Gen'!Y535</f>
        <v>1141.9100000000001</v>
      </c>
      <c r="Z535" s="85">
        <f>'E+ PSUI Customer Load'!Z535+'PSUI Customer Gen'!Z535</f>
        <v>1135.1199999999999</v>
      </c>
      <c r="AA535" s="93">
        <f t="shared" si="104"/>
        <v>1187.8699999999999</v>
      </c>
      <c r="AB535" s="84">
        <f t="shared" si="105"/>
        <v>2022</v>
      </c>
      <c r="AC535" s="83">
        <f t="shared" si="106"/>
        <v>4</v>
      </c>
      <c r="AD535" s="83" t="str">
        <f t="shared" si="107"/>
        <v/>
      </c>
      <c r="AE535" s="83" t="str">
        <f t="shared" si="108"/>
        <v/>
      </c>
      <c r="AF535" s="81">
        <f t="shared" si="109"/>
        <v>1187.8699999999999</v>
      </c>
      <c r="AG535" s="82" t="str">
        <f t="shared" si="110"/>
        <v>11:00</v>
      </c>
      <c r="AH535" s="81">
        <f t="shared" si="111"/>
        <v>28607.11</v>
      </c>
      <c r="AI535" s="80" t="str">
        <f t="shared" si="112"/>
        <v/>
      </c>
      <c r="AJ535" s="80" t="str">
        <f t="shared" si="113"/>
        <v/>
      </c>
      <c r="AK535" s="80" t="str">
        <f t="shared" si="114"/>
        <v/>
      </c>
      <c r="AL535" s="79" t="str">
        <f t="shared" si="115"/>
        <v/>
      </c>
      <c r="AM535" s="78" t="str">
        <f t="shared" si="116"/>
        <v/>
      </c>
    </row>
    <row r="536" spans="2:39" ht="13.5" thickBot="1">
      <c r="B536" s="86">
        <v>44668</v>
      </c>
      <c r="C536" s="85">
        <f>'E+ PSUI Customer Load'!C536+'PSUI Customer Gen'!C536</f>
        <v>1144.1199999999999</v>
      </c>
      <c r="D536" s="85">
        <f>'E+ PSUI Customer Load'!D536+'PSUI Customer Gen'!D536</f>
        <v>1154.23</v>
      </c>
      <c r="E536" s="85">
        <f>'E+ PSUI Customer Load'!E536+'PSUI Customer Gen'!E536</f>
        <v>1148.56</v>
      </c>
      <c r="F536" s="85">
        <f>'E+ PSUI Customer Load'!F536+'PSUI Customer Gen'!F536</f>
        <v>1154.06</v>
      </c>
      <c r="G536" s="85">
        <f>'E+ PSUI Customer Load'!G536+'PSUI Customer Gen'!G536</f>
        <v>1150.03</v>
      </c>
      <c r="H536" s="85">
        <f>'E+ PSUI Customer Load'!H536+'PSUI Customer Gen'!H536</f>
        <v>1190.7</v>
      </c>
      <c r="I536" s="85">
        <f>'E+ PSUI Customer Load'!I536+'PSUI Customer Gen'!I536</f>
        <v>1207.25</v>
      </c>
      <c r="J536" s="85">
        <f>'E+ PSUI Customer Load'!J536+'PSUI Customer Gen'!J536</f>
        <v>1201.93</v>
      </c>
      <c r="K536" s="85">
        <f>'E+ PSUI Customer Load'!K536+'PSUI Customer Gen'!K536</f>
        <v>1197.25</v>
      </c>
      <c r="L536" s="85">
        <f>'E+ PSUI Customer Load'!L536+'PSUI Customer Gen'!L536</f>
        <v>1195.43</v>
      </c>
      <c r="M536" s="85">
        <f>'E+ PSUI Customer Load'!M536+'PSUI Customer Gen'!M536</f>
        <v>1181.71</v>
      </c>
      <c r="N536" s="85">
        <f>'E+ PSUI Customer Load'!N536+'PSUI Customer Gen'!N536</f>
        <v>1161.58</v>
      </c>
      <c r="O536" s="85">
        <f>'E+ PSUI Customer Load'!O536+'PSUI Customer Gen'!O536</f>
        <v>1165.74</v>
      </c>
      <c r="P536" s="85">
        <f>'E+ PSUI Customer Load'!P536+'PSUI Customer Gen'!P536</f>
        <v>1145.2</v>
      </c>
      <c r="Q536" s="85">
        <f>'E+ PSUI Customer Load'!Q536+'PSUI Customer Gen'!Q536</f>
        <v>1131.8699999999999</v>
      </c>
      <c r="R536" s="85">
        <f>'E+ PSUI Customer Load'!R536+'PSUI Customer Gen'!R536</f>
        <v>1129.03</v>
      </c>
      <c r="S536" s="85">
        <f>'E+ PSUI Customer Load'!S536+'PSUI Customer Gen'!S536</f>
        <v>1085.9100000000001</v>
      </c>
      <c r="T536" s="85">
        <f>'E+ PSUI Customer Load'!T536+'PSUI Customer Gen'!T536</f>
        <v>1102.05</v>
      </c>
      <c r="U536" s="85">
        <f>'E+ PSUI Customer Load'!U536+'PSUI Customer Gen'!U536</f>
        <v>1112.97</v>
      </c>
      <c r="V536" s="85">
        <f>'E+ PSUI Customer Load'!V536+'PSUI Customer Gen'!V536</f>
        <v>1111.01</v>
      </c>
      <c r="W536" s="85">
        <f>'E+ PSUI Customer Load'!W536+'PSUI Customer Gen'!W536</f>
        <v>1146.8800000000001</v>
      </c>
      <c r="X536" s="85">
        <f>'E+ PSUI Customer Load'!X536+'PSUI Customer Gen'!X536</f>
        <v>1124.55</v>
      </c>
      <c r="Y536" s="85">
        <f>'E+ PSUI Customer Load'!Y536+'PSUI Customer Gen'!Y536</f>
        <v>1128.82</v>
      </c>
      <c r="Z536" s="85">
        <f>'E+ PSUI Customer Load'!Z536+'PSUI Customer Gen'!Z536</f>
        <v>1163.23</v>
      </c>
      <c r="AA536" s="93">
        <f t="shared" si="104"/>
        <v>1207.25</v>
      </c>
      <c r="AB536" s="84">
        <f t="shared" si="105"/>
        <v>2022</v>
      </c>
      <c r="AC536" s="83">
        <f t="shared" si="106"/>
        <v>4</v>
      </c>
      <c r="AD536" s="83" t="str">
        <f t="shared" si="107"/>
        <v/>
      </c>
      <c r="AE536" s="83" t="str">
        <f t="shared" si="108"/>
        <v/>
      </c>
      <c r="AF536" s="81">
        <f t="shared" si="109"/>
        <v>1207.25</v>
      </c>
      <c r="AG536" s="82" t="str">
        <f t="shared" si="110"/>
        <v>7:00</v>
      </c>
      <c r="AH536" s="81">
        <f t="shared" si="111"/>
        <v>28841.359999999997</v>
      </c>
      <c r="AI536" s="80" t="str">
        <f t="shared" si="112"/>
        <v/>
      </c>
      <c r="AJ536" s="80" t="str">
        <f t="shared" si="113"/>
        <v/>
      </c>
      <c r="AK536" s="80" t="str">
        <f t="shared" si="114"/>
        <v/>
      </c>
      <c r="AL536" s="79" t="str">
        <f t="shared" si="115"/>
        <v/>
      </c>
      <c r="AM536" s="78" t="str">
        <f t="shared" si="116"/>
        <v/>
      </c>
    </row>
    <row r="537" spans="2:39" ht="13.5" thickBot="1">
      <c r="B537" s="86">
        <v>44669</v>
      </c>
      <c r="C537" s="85">
        <f>'E+ PSUI Customer Load'!C537+'PSUI Customer Gen'!C537</f>
        <v>1147.6199999999999</v>
      </c>
      <c r="D537" s="85">
        <f>'E+ PSUI Customer Load'!D537+'PSUI Customer Gen'!D537</f>
        <v>1171.9100000000001</v>
      </c>
      <c r="E537" s="85">
        <f>'E+ PSUI Customer Load'!E537+'PSUI Customer Gen'!E537</f>
        <v>1194.06</v>
      </c>
      <c r="F537" s="85">
        <f>'E+ PSUI Customer Load'!F537+'PSUI Customer Gen'!F537</f>
        <v>1213.07</v>
      </c>
      <c r="G537" s="85">
        <f>'E+ PSUI Customer Load'!G537+'PSUI Customer Gen'!G537</f>
        <v>1179.19</v>
      </c>
      <c r="H537" s="85">
        <f>'E+ PSUI Customer Load'!H537+'PSUI Customer Gen'!H537</f>
        <v>1264.27</v>
      </c>
      <c r="I537" s="85">
        <f>'E+ PSUI Customer Load'!I537+'PSUI Customer Gen'!I537</f>
        <v>1316.88</v>
      </c>
      <c r="J537" s="85">
        <f>'E+ PSUI Customer Load'!J537+'PSUI Customer Gen'!J537</f>
        <v>1295.53</v>
      </c>
      <c r="K537" s="85">
        <f>'E+ PSUI Customer Load'!K537+'PSUI Customer Gen'!K537</f>
        <v>1295.1099999999999</v>
      </c>
      <c r="L537" s="85">
        <f>'E+ PSUI Customer Load'!L537+'PSUI Customer Gen'!L537</f>
        <v>1299.24</v>
      </c>
      <c r="M537" s="85">
        <f>'E+ PSUI Customer Load'!M537+'PSUI Customer Gen'!M537</f>
        <v>1313.31</v>
      </c>
      <c r="N537" s="85">
        <f>'E+ PSUI Customer Load'!N537+'PSUI Customer Gen'!N537</f>
        <v>1274.5999999999999</v>
      </c>
      <c r="O537" s="85">
        <f>'E+ PSUI Customer Load'!O537+'PSUI Customer Gen'!O537</f>
        <v>1283.52</v>
      </c>
      <c r="P537" s="85">
        <f>'E+ PSUI Customer Load'!P537+'PSUI Customer Gen'!P537</f>
        <v>1262.83</v>
      </c>
      <c r="Q537" s="85">
        <f>'E+ PSUI Customer Load'!Q537+'PSUI Customer Gen'!Q537</f>
        <v>1289.6099999999999</v>
      </c>
      <c r="R537" s="85">
        <f>'E+ PSUI Customer Load'!R537+'PSUI Customer Gen'!R537</f>
        <v>1310.89</v>
      </c>
      <c r="S537" s="85">
        <f>'E+ PSUI Customer Load'!S537+'PSUI Customer Gen'!S537</f>
        <v>1252.93</v>
      </c>
      <c r="T537" s="85">
        <f>'E+ PSUI Customer Load'!T537+'PSUI Customer Gen'!T537</f>
        <v>1214.26</v>
      </c>
      <c r="U537" s="85">
        <f>'E+ PSUI Customer Load'!U537+'PSUI Customer Gen'!U537</f>
        <v>1191.3699999999999</v>
      </c>
      <c r="V537" s="85">
        <f>'E+ PSUI Customer Load'!V537+'PSUI Customer Gen'!V537</f>
        <v>1203.76</v>
      </c>
      <c r="W537" s="85">
        <f>'E+ PSUI Customer Load'!W537+'PSUI Customer Gen'!W537</f>
        <v>1199.31</v>
      </c>
      <c r="X537" s="85">
        <f>'E+ PSUI Customer Load'!X537+'PSUI Customer Gen'!X537</f>
        <v>1176.77</v>
      </c>
      <c r="Y537" s="85">
        <f>'E+ PSUI Customer Load'!Y537+'PSUI Customer Gen'!Y537</f>
        <v>1184.79</v>
      </c>
      <c r="Z537" s="85">
        <f>'E+ PSUI Customer Load'!Z537+'PSUI Customer Gen'!Z537</f>
        <v>1175.83</v>
      </c>
      <c r="AA537" s="93">
        <f t="shared" si="104"/>
        <v>1316.88</v>
      </c>
      <c r="AB537" s="84">
        <f t="shared" si="105"/>
        <v>2022</v>
      </c>
      <c r="AC537" s="83">
        <f t="shared" si="106"/>
        <v>4</v>
      </c>
      <c r="AD537" s="83" t="str">
        <f t="shared" si="107"/>
        <v/>
      </c>
      <c r="AE537" s="83" t="str">
        <f t="shared" si="108"/>
        <v/>
      </c>
      <c r="AF537" s="81">
        <f t="shared" si="109"/>
        <v>1316.88</v>
      </c>
      <c r="AG537" s="82" t="str">
        <f t="shared" si="110"/>
        <v>7:00</v>
      </c>
      <c r="AH537" s="81">
        <f t="shared" si="111"/>
        <v>31027.539999999997</v>
      </c>
      <c r="AI537" s="80" t="str">
        <f t="shared" si="112"/>
        <v/>
      </c>
      <c r="AJ537" s="80" t="str">
        <f t="shared" si="113"/>
        <v/>
      </c>
      <c r="AK537" s="80" t="str">
        <f t="shared" si="114"/>
        <v/>
      </c>
      <c r="AL537" s="79" t="str">
        <f t="shared" si="115"/>
        <v/>
      </c>
      <c r="AM537" s="78" t="str">
        <f t="shared" si="116"/>
        <v/>
      </c>
    </row>
    <row r="538" spans="2:39" ht="13.5" thickBot="1">
      <c r="B538" s="86">
        <v>44670</v>
      </c>
      <c r="C538" s="85">
        <f>'E+ PSUI Customer Load'!C538+'PSUI Customer Gen'!C538</f>
        <v>1166.06</v>
      </c>
      <c r="D538" s="85">
        <f>'E+ PSUI Customer Load'!D538+'PSUI Customer Gen'!D538</f>
        <v>1178.31</v>
      </c>
      <c r="E538" s="85">
        <f>'E+ PSUI Customer Load'!E538+'PSUI Customer Gen'!E538</f>
        <v>1189.3</v>
      </c>
      <c r="F538" s="85">
        <f>'E+ PSUI Customer Load'!F538+'PSUI Customer Gen'!F538</f>
        <v>1187.27</v>
      </c>
      <c r="G538" s="85">
        <f>'E+ PSUI Customer Load'!G538+'PSUI Customer Gen'!G538</f>
        <v>1204.32</v>
      </c>
      <c r="H538" s="85">
        <f>'E+ PSUI Customer Load'!H538+'PSUI Customer Gen'!H538</f>
        <v>1249.05</v>
      </c>
      <c r="I538" s="85">
        <f>'E+ PSUI Customer Load'!I538+'PSUI Customer Gen'!I538</f>
        <v>1302.77</v>
      </c>
      <c r="J538" s="85">
        <f>'E+ PSUI Customer Load'!J538+'PSUI Customer Gen'!J538</f>
        <v>1333.47</v>
      </c>
      <c r="K538" s="85">
        <f>'E+ PSUI Customer Load'!K538+'PSUI Customer Gen'!K538</f>
        <v>1343.37</v>
      </c>
      <c r="L538" s="85">
        <f>'E+ PSUI Customer Load'!L538+'PSUI Customer Gen'!L538</f>
        <v>1348.97</v>
      </c>
      <c r="M538" s="85">
        <f>'E+ PSUI Customer Load'!M538+'PSUI Customer Gen'!M538</f>
        <v>1386.28</v>
      </c>
      <c r="N538" s="85">
        <f>'E+ PSUI Customer Load'!N538+'PSUI Customer Gen'!N538</f>
        <v>1366.26</v>
      </c>
      <c r="O538" s="85">
        <f>'E+ PSUI Customer Load'!O538+'PSUI Customer Gen'!O538</f>
        <v>1360.42</v>
      </c>
      <c r="P538" s="85">
        <f>'E+ PSUI Customer Load'!P538+'PSUI Customer Gen'!P538</f>
        <v>1353.94</v>
      </c>
      <c r="Q538" s="85">
        <f>'E+ PSUI Customer Load'!Q538+'PSUI Customer Gen'!Q538</f>
        <v>1334.38</v>
      </c>
      <c r="R538" s="85">
        <f>'E+ PSUI Customer Load'!R538+'PSUI Customer Gen'!R538</f>
        <v>1324.86</v>
      </c>
      <c r="S538" s="85">
        <f>'E+ PSUI Customer Load'!S538+'PSUI Customer Gen'!S538</f>
        <v>1253.74</v>
      </c>
      <c r="T538" s="85">
        <f>'E+ PSUI Customer Load'!T538+'PSUI Customer Gen'!T538</f>
        <v>1228.8499999999999</v>
      </c>
      <c r="U538" s="85">
        <f>'E+ PSUI Customer Load'!U538+'PSUI Customer Gen'!U538</f>
        <v>1218.46</v>
      </c>
      <c r="V538" s="85">
        <f>'E+ PSUI Customer Load'!V538+'PSUI Customer Gen'!V538</f>
        <v>1218.7</v>
      </c>
      <c r="W538" s="85">
        <f>'E+ PSUI Customer Load'!W538+'PSUI Customer Gen'!W538</f>
        <v>1204.21</v>
      </c>
      <c r="X538" s="85">
        <f>'E+ PSUI Customer Load'!X538+'PSUI Customer Gen'!X538</f>
        <v>1201.55</v>
      </c>
      <c r="Y538" s="85">
        <f>'E+ PSUI Customer Load'!Y538+'PSUI Customer Gen'!Y538</f>
        <v>1174.57</v>
      </c>
      <c r="Z538" s="85">
        <f>'E+ PSUI Customer Load'!Z538+'PSUI Customer Gen'!Z538</f>
        <v>1172.29</v>
      </c>
      <c r="AA538" s="93">
        <f t="shared" si="104"/>
        <v>1386.28</v>
      </c>
      <c r="AB538" s="84">
        <f t="shared" si="105"/>
        <v>2022</v>
      </c>
      <c r="AC538" s="83">
        <f t="shared" si="106"/>
        <v>4</v>
      </c>
      <c r="AD538" s="83" t="str">
        <f t="shared" si="107"/>
        <v/>
      </c>
      <c r="AE538" s="83" t="str">
        <f t="shared" si="108"/>
        <v/>
      </c>
      <c r="AF538" s="81">
        <f t="shared" si="109"/>
        <v>1386.28</v>
      </c>
      <c r="AG538" s="82" t="str">
        <f t="shared" si="110"/>
        <v>11:00</v>
      </c>
      <c r="AH538" s="81">
        <f t="shared" si="111"/>
        <v>31687.679999999997</v>
      </c>
      <c r="AI538" s="80" t="str">
        <f t="shared" si="112"/>
        <v/>
      </c>
      <c r="AJ538" s="80" t="str">
        <f t="shared" si="113"/>
        <v/>
      </c>
      <c r="AK538" s="80" t="str">
        <f t="shared" si="114"/>
        <v/>
      </c>
      <c r="AL538" s="79" t="str">
        <f t="shared" si="115"/>
        <v/>
      </c>
      <c r="AM538" s="78" t="str">
        <f t="shared" si="116"/>
        <v/>
      </c>
    </row>
    <row r="539" spans="2:39" ht="13.5" thickBot="1">
      <c r="B539" s="86">
        <v>44671</v>
      </c>
      <c r="C539" s="85">
        <f>'E+ PSUI Customer Load'!C539+'PSUI Customer Gen'!C539</f>
        <v>1147.8599999999999</v>
      </c>
      <c r="D539" s="85">
        <f>'E+ PSUI Customer Load'!D539+'PSUI Customer Gen'!D539</f>
        <v>1171.3499999999999</v>
      </c>
      <c r="E539" s="85">
        <f>'E+ PSUI Customer Load'!E539+'PSUI Customer Gen'!E539</f>
        <v>1180.48</v>
      </c>
      <c r="F539" s="85">
        <f>'E+ PSUI Customer Load'!F539+'PSUI Customer Gen'!F539</f>
        <v>1178.0999999999999</v>
      </c>
      <c r="G539" s="85">
        <f>'E+ PSUI Customer Load'!G539+'PSUI Customer Gen'!G539</f>
        <v>1200.8900000000001</v>
      </c>
      <c r="H539" s="85">
        <f>'E+ PSUI Customer Load'!H539+'PSUI Customer Gen'!H539</f>
        <v>1237.3900000000001</v>
      </c>
      <c r="I539" s="85">
        <f>'E+ PSUI Customer Load'!I539+'PSUI Customer Gen'!I539</f>
        <v>1290.6300000000001</v>
      </c>
      <c r="J539" s="85">
        <f>'E+ PSUI Customer Load'!J539+'PSUI Customer Gen'!J539</f>
        <v>1327.13</v>
      </c>
      <c r="K539" s="85">
        <f>'E+ PSUI Customer Load'!K539+'PSUI Customer Gen'!K539</f>
        <v>1327.16</v>
      </c>
      <c r="L539" s="85">
        <f>'E+ PSUI Customer Load'!L539+'PSUI Customer Gen'!L539</f>
        <v>1341.41</v>
      </c>
      <c r="M539" s="85">
        <f>'E+ PSUI Customer Load'!M539+'PSUI Customer Gen'!M539</f>
        <v>1342.53</v>
      </c>
      <c r="N539" s="85">
        <f>'E+ PSUI Customer Load'!N539+'PSUI Customer Gen'!N539</f>
        <v>1316.14</v>
      </c>
      <c r="O539" s="85">
        <f>'E+ PSUI Customer Load'!O539+'PSUI Customer Gen'!O539</f>
        <v>1319.85</v>
      </c>
      <c r="P539" s="85">
        <f>'E+ PSUI Customer Load'!P539+'PSUI Customer Gen'!P539</f>
        <v>1309.28</v>
      </c>
      <c r="Q539" s="85">
        <f>'E+ PSUI Customer Load'!Q539+'PSUI Customer Gen'!Q539</f>
        <v>1297.24</v>
      </c>
      <c r="R539" s="85">
        <f>'E+ PSUI Customer Load'!R539+'PSUI Customer Gen'!R539</f>
        <v>1218.9100000000001</v>
      </c>
      <c r="S539" s="85">
        <f>'E+ PSUI Customer Load'!S539+'PSUI Customer Gen'!S539</f>
        <v>1159.44</v>
      </c>
      <c r="T539" s="85">
        <f>'E+ PSUI Customer Load'!T539+'PSUI Customer Gen'!T539</f>
        <v>1130.74</v>
      </c>
      <c r="U539" s="85">
        <f>'E+ PSUI Customer Load'!U539+'PSUI Customer Gen'!U539</f>
        <v>1118.6400000000001</v>
      </c>
      <c r="V539" s="85">
        <f>'E+ PSUI Customer Load'!V539+'PSUI Customer Gen'!V539</f>
        <v>1131.55</v>
      </c>
      <c r="W539" s="85">
        <f>'E+ PSUI Customer Load'!W539+'PSUI Customer Gen'!W539</f>
        <v>1154.44</v>
      </c>
      <c r="X539" s="85">
        <f>'E+ PSUI Customer Load'!X539+'PSUI Customer Gen'!X539</f>
        <v>1151.05</v>
      </c>
      <c r="Y539" s="85">
        <f>'E+ PSUI Customer Load'!Y539+'PSUI Customer Gen'!Y539</f>
        <v>1128.96</v>
      </c>
      <c r="Z539" s="85">
        <f>'E+ PSUI Customer Load'!Z539+'PSUI Customer Gen'!Z539</f>
        <v>1120.6600000000001</v>
      </c>
      <c r="AA539" s="93">
        <f t="shared" si="104"/>
        <v>1342.53</v>
      </c>
      <c r="AB539" s="84">
        <f t="shared" si="105"/>
        <v>2022</v>
      </c>
      <c r="AC539" s="83">
        <f t="shared" si="106"/>
        <v>4</v>
      </c>
      <c r="AD539" s="83" t="str">
        <f t="shared" si="107"/>
        <v/>
      </c>
      <c r="AE539" s="83" t="str">
        <f t="shared" si="108"/>
        <v/>
      </c>
      <c r="AF539" s="81">
        <f t="shared" si="109"/>
        <v>1342.53</v>
      </c>
      <c r="AG539" s="82" t="str">
        <f t="shared" si="110"/>
        <v>11:00</v>
      </c>
      <c r="AH539" s="81">
        <f t="shared" si="111"/>
        <v>30644.359999999997</v>
      </c>
      <c r="AI539" s="80" t="str">
        <f t="shared" si="112"/>
        <v/>
      </c>
      <c r="AJ539" s="80" t="str">
        <f t="shared" si="113"/>
        <v/>
      </c>
      <c r="AK539" s="80" t="str">
        <f t="shared" si="114"/>
        <v/>
      </c>
      <c r="AL539" s="79" t="str">
        <f t="shared" si="115"/>
        <v/>
      </c>
      <c r="AM539" s="78" t="str">
        <f t="shared" si="116"/>
        <v/>
      </c>
    </row>
    <row r="540" spans="2:39" ht="13.5" thickBot="1">
      <c r="B540" s="86">
        <v>44672</v>
      </c>
      <c r="C540" s="85">
        <f>'E+ PSUI Customer Load'!C540+'PSUI Customer Gen'!C540</f>
        <v>1122.8</v>
      </c>
      <c r="D540" s="85">
        <f>'E+ PSUI Customer Load'!D540+'PSUI Customer Gen'!D540</f>
        <v>1135.68</v>
      </c>
      <c r="E540" s="85">
        <f>'E+ PSUI Customer Load'!E540+'PSUI Customer Gen'!E540</f>
        <v>1142.47</v>
      </c>
      <c r="F540" s="85">
        <f>'E+ PSUI Customer Load'!F540+'PSUI Customer Gen'!F540</f>
        <v>1138.8699999999999</v>
      </c>
      <c r="G540" s="85">
        <f>'E+ PSUI Customer Load'!G540+'PSUI Customer Gen'!G540</f>
        <v>1165.43</v>
      </c>
      <c r="H540" s="85">
        <f>'E+ PSUI Customer Load'!H540+'PSUI Customer Gen'!H540</f>
        <v>1221.1500000000001</v>
      </c>
      <c r="I540" s="85">
        <f>'E+ PSUI Customer Load'!I540+'PSUI Customer Gen'!I540</f>
        <v>1265.6400000000001</v>
      </c>
      <c r="J540" s="85">
        <f>'E+ PSUI Customer Load'!J540+'PSUI Customer Gen'!J540</f>
        <v>1356.46</v>
      </c>
      <c r="K540" s="85">
        <f>'E+ PSUI Customer Load'!K540+'PSUI Customer Gen'!K540</f>
        <v>1387.58</v>
      </c>
      <c r="L540" s="85">
        <f>'E+ PSUI Customer Load'!L540+'PSUI Customer Gen'!L540</f>
        <v>1426.08</v>
      </c>
      <c r="M540" s="85">
        <f>'E+ PSUI Customer Load'!M540+'PSUI Customer Gen'!M540</f>
        <v>1408.33</v>
      </c>
      <c r="N540" s="85">
        <f>'E+ PSUI Customer Load'!N540+'PSUI Customer Gen'!N540</f>
        <v>1393.95</v>
      </c>
      <c r="O540" s="85">
        <f>'E+ PSUI Customer Load'!O540+'PSUI Customer Gen'!O540</f>
        <v>1417.08</v>
      </c>
      <c r="P540" s="85">
        <f>'E+ PSUI Customer Load'!P540+'PSUI Customer Gen'!P540</f>
        <v>1390.94</v>
      </c>
      <c r="Q540" s="85">
        <f>'E+ PSUI Customer Load'!Q540+'PSUI Customer Gen'!Q540</f>
        <v>1385.06</v>
      </c>
      <c r="R540" s="85">
        <f>'E+ PSUI Customer Load'!R540+'PSUI Customer Gen'!R540</f>
        <v>1353.1</v>
      </c>
      <c r="S540" s="85">
        <f>'E+ PSUI Customer Load'!S540+'PSUI Customer Gen'!S540</f>
        <v>1284.1500000000001</v>
      </c>
      <c r="T540" s="85">
        <f>'E+ PSUI Customer Load'!T540+'PSUI Customer Gen'!T540</f>
        <v>1254.05</v>
      </c>
      <c r="U540" s="85">
        <f>'E+ PSUI Customer Load'!U540+'PSUI Customer Gen'!U540</f>
        <v>1225</v>
      </c>
      <c r="V540" s="85">
        <f>'E+ PSUI Customer Load'!V540+'PSUI Customer Gen'!V540</f>
        <v>1235.19</v>
      </c>
      <c r="W540" s="85">
        <f>'E+ PSUI Customer Load'!W540+'PSUI Customer Gen'!W540</f>
        <v>1245.8599999999999</v>
      </c>
      <c r="X540" s="85">
        <f>'E+ PSUI Customer Load'!X540+'PSUI Customer Gen'!X540</f>
        <v>1159.06</v>
      </c>
      <c r="Y540" s="85">
        <f>'E+ PSUI Customer Load'!Y540+'PSUI Customer Gen'!Y540</f>
        <v>1149.33</v>
      </c>
      <c r="Z540" s="85">
        <f>'E+ PSUI Customer Load'!Z540+'PSUI Customer Gen'!Z540</f>
        <v>1177.54</v>
      </c>
      <c r="AA540" s="93">
        <f t="shared" si="104"/>
        <v>1426.08</v>
      </c>
      <c r="AB540" s="84">
        <f t="shared" si="105"/>
        <v>2022</v>
      </c>
      <c r="AC540" s="83">
        <f t="shared" si="106"/>
        <v>4</v>
      </c>
      <c r="AD540" s="83" t="str">
        <f t="shared" si="107"/>
        <v/>
      </c>
      <c r="AE540" s="83" t="str">
        <f t="shared" si="108"/>
        <v/>
      </c>
      <c r="AF540" s="81">
        <f t="shared" si="109"/>
        <v>1426.08</v>
      </c>
      <c r="AG540" s="82" t="str">
        <f t="shared" si="110"/>
        <v>10:00</v>
      </c>
      <c r="AH540" s="81">
        <f t="shared" si="111"/>
        <v>31866.880000000005</v>
      </c>
      <c r="AI540" s="80" t="str">
        <f t="shared" si="112"/>
        <v/>
      </c>
      <c r="AJ540" s="80" t="str">
        <f t="shared" si="113"/>
        <v/>
      </c>
      <c r="AK540" s="80" t="str">
        <f t="shared" si="114"/>
        <v/>
      </c>
      <c r="AL540" s="79" t="str">
        <f t="shared" si="115"/>
        <v/>
      </c>
      <c r="AM540" s="78" t="str">
        <f t="shared" si="116"/>
        <v/>
      </c>
    </row>
    <row r="541" spans="2:39" ht="13.5" thickBot="1">
      <c r="B541" s="86">
        <v>44673</v>
      </c>
      <c r="C541" s="85">
        <f>'E+ PSUI Customer Load'!C541+'PSUI Customer Gen'!C541</f>
        <v>1177.26</v>
      </c>
      <c r="D541" s="85">
        <f>'E+ PSUI Customer Load'!D541+'PSUI Customer Gen'!D541</f>
        <v>1169.77</v>
      </c>
      <c r="E541" s="85">
        <f>'E+ PSUI Customer Load'!E541+'PSUI Customer Gen'!E541</f>
        <v>1184.1600000000001</v>
      </c>
      <c r="F541" s="85">
        <f>'E+ PSUI Customer Load'!F541+'PSUI Customer Gen'!F541</f>
        <v>1198.58</v>
      </c>
      <c r="G541" s="85">
        <f>'E+ PSUI Customer Load'!G541+'PSUI Customer Gen'!G541</f>
        <v>1212.1199999999999</v>
      </c>
      <c r="H541" s="85">
        <f>'E+ PSUI Customer Load'!H541+'PSUI Customer Gen'!H541</f>
        <v>1243.76</v>
      </c>
      <c r="I541" s="85">
        <f>'E+ PSUI Customer Load'!I541+'PSUI Customer Gen'!I541</f>
        <v>1321.88</v>
      </c>
      <c r="J541" s="85">
        <f>'E+ PSUI Customer Load'!J541+'PSUI Customer Gen'!J541</f>
        <v>1333.08</v>
      </c>
      <c r="K541" s="85">
        <f>'E+ PSUI Customer Load'!K541+'PSUI Customer Gen'!K541</f>
        <v>1410.29</v>
      </c>
      <c r="L541" s="85">
        <f>'E+ PSUI Customer Load'!L541+'PSUI Customer Gen'!L541</f>
        <v>1413.82</v>
      </c>
      <c r="M541" s="85">
        <f>'E+ PSUI Customer Load'!M541+'PSUI Customer Gen'!M541</f>
        <v>1402.87</v>
      </c>
      <c r="N541" s="85">
        <f>'E+ PSUI Customer Load'!N541+'PSUI Customer Gen'!N541</f>
        <v>1371.79</v>
      </c>
      <c r="O541" s="85">
        <f>'E+ PSUI Customer Load'!O541+'PSUI Customer Gen'!O541</f>
        <v>1359.33</v>
      </c>
      <c r="P541" s="85">
        <f>'E+ PSUI Customer Load'!P541+'PSUI Customer Gen'!P541</f>
        <v>1358.53</v>
      </c>
      <c r="Q541" s="85">
        <f>'E+ PSUI Customer Load'!Q541+'PSUI Customer Gen'!Q541</f>
        <v>1336.13</v>
      </c>
      <c r="R541" s="85">
        <f>'E+ PSUI Customer Load'!R541+'PSUI Customer Gen'!R541</f>
        <v>1239.8800000000001</v>
      </c>
      <c r="S541" s="85">
        <f>'E+ PSUI Customer Load'!S541+'PSUI Customer Gen'!S541</f>
        <v>1193.22</v>
      </c>
      <c r="T541" s="85">
        <f>'E+ PSUI Customer Load'!T541+'PSUI Customer Gen'!T541</f>
        <v>1152.1300000000001</v>
      </c>
      <c r="U541" s="85">
        <f>'E+ PSUI Customer Load'!U541+'PSUI Customer Gen'!U541</f>
        <v>1149.1600000000001</v>
      </c>
      <c r="V541" s="85">
        <f>'E+ PSUI Customer Load'!V541+'PSUI Customer Gen'!V541</f>
        <v>1161.4100000000001</v>
      </c>
      <c r="W541" s="85">
        <f>'E+ PSUI Customer Load'!W541+'PSUI Customer Gen'!W541</f>
        <v>1157.7</v>
      </c>
      <c r="X541" s="85">
        <f>'E+ PSUI Customer Load'!X541+'PSUI Customer Gen'!X541</f>
        <v>1150.56</v>
      </c>
      <c r="Y541" s="85">
        <f>'E+ PSUI Customer Load'!Y541+'PSUI Customer Gen'!Y541</f>
        <v>1118.7</v>
      </c>
      <c r="Z541" s="85">
        <f>'E+ PSUI Customer Load'!Z541+'PSUI Customer Gen'!Z541</f>
        <v>1113.1099999999999</v>
      </c>
      <c r="AA541" s="93">
        <f t="shared" si="104"/>
        <v>1413.82</v>
      </c>
      <c r="AB541" s="84">
        <f t="shared" si="105"/>
        <v>2022</v>
      </c>
      <c r="AC541" s="83">
        <f t="shared" si="106"/>
        <v>4</v>
      </c>
      <c r="AD541" s="83" t="str">
        <f t="shared" si="107"/>
        <v/>
      </c>
      <c r="AE541" s="83" t="str">
        <f t="shared" si="108"/>
        <v/>
      </c>
      <c r="AF541" s="81">
        <f t="shared" si="109"/>
        <v>1413.82</v>
      </c>
      <c r="AG541" s="82" t="str">
        <f t="shared" si="110"/>
        <v>10:00</v>
      </c>
      <c r="AH541" s="81">
        <f t="shared" si="111"/>
        <v>31343.060000000005</v>
      </c>
      <c r="AI541" s="80" t="str">
        <f t="shared" si="112"/>
        <v/>
      </c>
      <c r="AJ541" s="80" t="str">
        <f t="shared" si="113"/>
        <v/>
      </c>
      <c r="AK541" s="80" t="str">
        <f t="shared" si="114"/>
        <v/>
      </c>
      <c r="AL541" s="79" t="str">
        <f t="shared" si="115"/>
        <v/>
      </c>
      <c r="AM541" s="78" t="str">
        <f t="shared" si="116"/>
        <v/>
      </c>
    </row>
    <row r="542" spans="2:39" ht="13.5" thickBot="1">
      <c r="B542" s="86">
        <v>44674</v>
      </c>
      <c r="C542" s="85">
        <f>'E+ PSUI Customer Load'!C542+'PSUI Customer Gen'!C542</f>
        <v>1100.3699999999999</v>
      </c>
      <c r="D542" s="85">
        <f>'E+ PSUI Customer Load'!D542+'PSUI Customer Gen'!D542</f>
        <v>1123.05</v>
      </c>
      <c r="E542" s="85">
        <f>'E+ PSUI Customer Load'!E542+'PSUI Customer Gen'!E542</f>
        <v>1117.03</v>
      </c>
      <c r="F542" s="85">
        <f>'E+ PSUI Customer Load'!F542+'PSUI Customer Gen'!F542</f>
        <v>1120.18</v>
      </c>
      <c r="G542" s="85">
        <f>'E+ PSUI Customer Load'!G542+'PSUI Customer Gen'!G542</f>
        <v>1125.25</v>
      </c>
      <c r="H542" s="85">
        <f>'E+ PSUI Customer Load'!H542+'PSUI Customer Gen'!H542</f>
        <v>1146.57</v>
      </c>
      <c r="I542" s="85">
        <f>'E+ PSUI Customer Load'!I542+'PSUI Customer Gen'!I542</f>
        <v>1198.72</v>
      </c>
      <c r="J542" s="85">
        <f>'E+ PSUI Customer Load'!J542+'PSUI Customer Gen'!J542</f>
        <v>1210.6500000000001</v>
      </c>
      <c r="K542" s="85">
        <f>'E+ PSUI Customer Load'!K542+'PSUI Customer Gen'!K542</f>
        <v>1205.68</v>
      </c>
      <c r="L542" s="85">
        <f>'E+ PSUI Customer Load'!L542+'PSUI Customer Gen'!L542</f>
        <v>1227.49</v>
      </c>
      <c r="M542" s="85">
        <f>'E+ PSUI Customer Load'!M542+'PSUI Customer Gen'!M542</f>
        <v>1213.45</v>
      </c>
      <c r="N542" s="85">
        <f>'E+ PSUI Customer Load'!N542+'PSUI Customer Gen'!N542</f>
        <v>1196.0899999999999</v>
      </c>
      <c r="O542" s="85">
        <f>'E+ PSUI Customer Load'!O542+'PSUI Customer Gen'!O542</f>
        <v>1179.78</v>
      </c>
      <c r="P542" s="85">
        <f>'E+ PSUI Customer Load'!P542+'PSUI Customer Gen'!P542</f>
        <v>1171.28</v>
      </c>
      <c r="Q542" s="85">
        <f>'E+ PSUI Customer Load'!Q542+'PSUI Customer Gen'!Q542</f>
        <v>1145.1300000000001</v>
      </c>
      <c r="R542" s="85">
        <f>'E+ PSUI Customer Load'!R542+'PSUI Customer Gen'!R542</f>
        <v>1123.71</v>
      </c>
      <c r="S542" s="85">
        <f>'E+ PSUI Customer Load'!S542+'PSUI Customer Gen'!S542</f>
        <v>1089.27</v>
      </c>
      <c r="T542" s="85">
        <f>'E+ PSUI Customer Load'!T542+'PSUI Customer Gen'!T542</f>
        <v>1104.74</v>
      </c>
      <c r="U542" s="85">
        <f>'E+ PSUI Customer Load'!U542+'PSUI Customer Gen'!U542</f>
        <v>1128.82</v>
      </c>
      <c r="V542" s="85">
        <f>'E+ PSUI Customer Load'!V542+'PSUI Customer Gen'!V542</f>
        <v>1165.04</v>
      </c>
      <c r="W542" s="85">
        <f>'E+ PSUI Customer Load'!W542+'PSUI Customer Gen'!W542</f>
        <v>1167.8499999999999</v>
      </c>
      <c r="X542" s="85">
        <f>'E+ PSUI Customer Load'!X542+'PSUI Customer Gen'!X542</f>
        <v>1156.6099999999999</v>
      </c>
      <c r="Y542" s="85">
        <f>'E+ PSUI Customer Load'!Y542+'PSUI Customer Gen'!Y542</f>
        <v>1144.22</v>
      </c>
      <c r="Z542" s="85">
        <f>'E+ PSUI Customer Load'!Z542+'PSUI Customer Gen'!Z542</f>
        <v>1124.97</v>
      </c>
      <c r="AA542" s="93">
        <f t="shared" si="104"/>
        <v>1227.49</v>
      </c>
      <c r="AB542" s="84">
        <f t="shared" si="105"/>
        <v>2022</v>
      </c>
      <c r="AC542" s="83">
        <f t="shared" si="106"/>
        <v>4</v>
      </c>
      <c r="AD542" s="83" t="str">
        <f t="shared" si="107"/>
        <v/>
      </c>
      <c r="AE542" s="83" t="str">
        <f t="shared" si="108"/>
        <v/>
      </c>
      <c r="AF542" s="81">
        <f t="shared" si="109"/>
        <v>1227.49</v>
      </c>
      <c r="AG542" s="82" t="str">
        <f t="shared" si="110"/>
        <v>10:00</v>
      </c>
      <c r="AH542" s="81">
        <f t="shared" si="111"/>
        <v>28913.440000000006</v>
      </c>
      <c r="AI542" s="80" t="str">
        <f t="shared" si="112"/>
        <v/>
      </c>
      <c r="AJ542" s="80" t="str">
        <f t="shared" si="113"/>
        <v/>
      </c>
      <c r="AK542" s="80" t="str">
        <f t="shared" si="114"/>
        <v/>
      </c>
      <c r="AL542" s="79" t="str">
        <f t="shared" si="115"/>
        <v/>
      </c>
      <c r="AM542" s="78" t="str">
        <f t="shared" si="116"/>
        <v/>
      </c>
    </row>
    <row r="543" spans="2:39" ht="13.5" thickBot="1">
      <c r="B543" s="86">
        <v>44675</v>
      </c>
      <c r="C543" s="85">
        <f>'E+ PSUI Customer Load'!C543+'PSUI Customer Gen'!C543</f>
        <v>1127.8</v>
      </c>
      <c r="D543" s="85">
        <f>'E+ PSUI Customer Load'!D543+'PSUI Customer Gen'!D543</f>
        <v>1123.26</v>
      </c>
      <c r="E543" s="85">
        <f>'E+ PSUI Customer Load'!E543+'PSUI Customer Gen'!E543</f>
        <v>1122.73</v>
      </c>
      <c r="F543" s="85">
        <f>'E+ PSUI Customer Load'!F543+'PSUI Customer Gen'!F543</f>
        <v>1126.55</v>
      </c>
      <c r="G543" s="85">
        <f>'E+ PSUI Customer Load'!G543+'PSUI Customer Gen'!G543</f>
        <v>1121.0899999999999</v>
      </c>
      <c r="H543" s="85">
        <f>'E+ PSUI Customer Load'!H543+'PSUI Customer Gen'!H543</f>
        <v>1133.6500000000001</v>
      </c>
      <c r="I543" s="85">
        <f>'E+ PSUI Customer Load'!I543+'PSUI Customer Gen'!I543</f>
        <v>1184.02</v>
      </c>
      <c r="J543" s="85">
        <f>'E+ PSUI Customer Load'!J543+'PSUI Customer Gen'!J543</f>
        <v>1169.25</v>
      </c>
      <c r="K543" s="85">
        <f>'E+ PSUI Customer Load'!K543+'PSUI Customer Gen'!K543</f>
        <v>1159.97</v>
      </c>
      <c r="L543" s="85">
        <f>'E+ PSUI Customer Load'!L543+'PSUI Customer Gen'!L543</f>
        <v>1164.52</v>
      </c>
      <c r="M543" s="85">
        <f>'E+ PSUI Customer Load'!M543+'PSUI Customer Gen'!M543</f>
        <v>1176.31</v>
      </c>
      <c r="N543" s="85">
        <f>'E+ PSUI Customer Load'!N543+'PSUI Customer Gen'!N543</f>
        <v>1141.31</v>
      </c>
      <c r="O543" s="85">
        <f>'E+ PSUI Customer Load'!O543+'PSUI Customer Gen'!O543</f>
        <v>1153.6400000000001</v>
      </c>
      <c r="P543" s="85">
        <f>'E+ PSUI Customer Load'!P543+'PSUI Customer Gen'!P543</f>
        <v>1152.45</v>
      </c>
      <c r="Q543" s="85">
        <f>'E+ PSUI Customer Load'!Q543+'PSUI Customer Gen'!Q543</f>
        <v>1144.3599999999999</v>
      </c>
      <c r="R543" s="85">
        <f>'E+ PSUI Customer Load'!R543+'PSUI Customer Gen'!R543</f>
        <v>1150.49</v>
      </c>
      <c r="S543" s="85">
        <f>'E+ PSUI Customer Load'!S543+'PSUI Customer Gen'!S543</f>
        <v>1121.44</v>
      </c>
      <c r="T543" s="85">
        <f>'E+ PSUI Customer Load'!T543+'PSUI Customer Gen'!T543</f>
        <v>1116.08</v>
      </c>
      <c r="U543" s="85">
        <f>'E+ PSUI Customer Load'!U543+'PSUI Customer Gen'!U543</f>
        <v>1106.46</v>
      </c>
      <c r="V543" s="85">
        <f>'E+ PSUI Customer Load'!V543+'PSUI Customer Gen'!V543</f>
        <v>1103.06</v>
      </c>
      <c r="W543" s="85">
        <f>'E+ PSUI Customer Load'!W543+'PSUI Customer Gen'!W543</f>
        <v>1099.8399999999999</v>
      </c>
      <c r="X543" s="85">
        <f>'E+ PSUI Customer Load'!X543+'PSUI Customer Gen'!X543</f>
        <v>1085.5999999999999</v>
      </c>
      <c r="Y543" s="85">
        <f>'E+ PSUI Customer Load'!Y543+'PSUI Customer Gen'!Y543</f>
        <v>1076.42</v>
      </c>
      <c r="Z543" s="85">
        <f>'E+ PSUI Customer Load'!Z543+'PSUI Customer Gen'!Z543</f>
        <v>1074.1500000000001</v>
      </c>
      <c r="AA543" s="93">
        <f t="shared" si="104"/>
        <v>1184.02</v>
      </c>
      <c r="AB543" s="84">
        <f t="shared" si="105"/>
        <v>2022</v>
      </c>
      <c r="AC543" s="83">
        <f t="shared" si="106"/>
        <v>4</v>
      </c>
      <c r="AD543" s="83" t="str">
        <f t="shared" si="107"/>
        <v/>
      </c>
      <c r="AE543" s="83" t="str">
        <f t="shared" si="108"/>
        <v/>
      </c>
      <c r="AF543" s="81">
        <f t="shared" si="109"/>
        <v>1184.02</v>
      </c>
      <c r="AG543" s="82" t="str">
        <f t="shared" si="110"/>
        <v>7:00</v>
      </c>
      <c r="AH543" s="81">
        <f t="shared" si="111"/>
        <v>28318.469999999998</v>
      </c>
      <c r="AI543" s="80" t="str">
        <f t="shared" si="112"/>
        <v/>
      </c>
      <c r="AJ543" s="80" t="str">
        <f t="shared" si="113"/>
        <v/>
      </c>
      <c r="AK543" s="80" t="str">
        <f t="shared" si="114"/>
        <v/>
      </c>
      <c r="AL543" s="79" t="str">
        <f t="shared" si="115"/>
        <v/>
      </c>
      <c r="AM543" s="78" t="str">
        <f t="shared" si="116"/>
        <v/>
      </c>
    </row>
    <row r="544" spans="2:39" ht="13.5" thickBot="1">
      <c r="B544" s="86">
        <v>44676</v>
      </c>
      <c r="C544" s="85">
        <f>'E+ PSUI Customer Load'!C544+'PSUI Customer Gen'!C544</f>
        <v>1059.0999999999999</v>
      </c>
      <c r="D544" s="85">
        <f>'E+ PSUI Customer Load'!D544+'PSUI Customer Gen'!D544</f>
        <v>1068.69</v>
      </c>
      <c r="E544" s="85">
        <f>'E+ PSUI Customer Load'!E544+'PSUI Customer Gen'!E544</f>
        <v>1086.47</v>
      </c>
      <c r="F544" s="85">
        <f>'E+ PSUI Customer Load'!F544+'PSUI Customer Gen'!F544</f>
        <v>1098.69</v>
      </c>
      <c r="G544" s="85">
        <f>'E+ PSUI Customer Load'!G544+'PSUI Customer Gen'!G544</f>
        <v>1104.98</v>
      </c>
      <c r="H544" s="85">
        <f>'E+ PSUI Customer Load'!H544+'PSUI Customer Gen'!H544</f>
        <v>1133.0899999999999</v>
      </c>
      <c r="I544" s="85">
        <f>'E+ PSUI Customer Load'!I544+'PSUI Customer Gen'!I544</f>
        <v>1220.7</v>
      </c>
      <c r="J544" s="85">
        <f>'E+ PSUI Customer Load'!J544+'PSUI Customer Gen'!J544</f>
        <v>1282.6099999999999</v>
      </c>
      <c r="K544" s="85">
        <f>'E+ PSUI Customer Load'!K544+'PSUI Customer Gen'!K544</f>
        <v>1306.6600000000001</v>
      </c>
      <c r="L544" s="85">
        <f>'E+ PSUI Customer Load'!L544+'PSUI Customer Gen'!L544</f>
        <v>1355.34</v>
      </c>
      <c r="M544" s="85">
        <f>'E+ PSUI Customer Load'!M544+'PSUI Customer Gen'!M544</f>
        <v>1383.24</v>
      </c>
      <c r="N544" s="85">
        <f>'E+ PSUI Customer Load'!N544+'PSUI Customer Gen'!N544</f>
        <v>1334.48</v>
      </c>
      <c r="O544" s="85">
        <f>'E+ PSUI Customer Load'!O544+'PSUI Customer Gen'!O544</f>
        <v>1441.6569999999999</v>
      </c>
      <c r="P544" s="85">
        <f>'E+ PSUI Customer Load'!P544+'PSUI Customer Gen'!P544</f>
        <v>1460.4540000000002</v>
      </c>
      <c r="Q544" s="85">
        <f>'E+ PSUI Customer Load'!Q544+'PSUI Customer Gen'!Q544</f>
        <v>1470.577</v>
      </c>
      <c r="R544" s="85">
        <f>'E+ PSUI Customer Load'!R544+'PSUI Customer Gen'!R544</f>
        <v>1277.3599999999999</v>
      </c>
      <c r="S544" s="85">
        <f>'E+ PSUI Customer Load'!S544+'PSUI Customer Gen'!S544</f>
        <v>1166.27</v>
      </c>
      <c r="T544" s="85">
        <f>'E+ PSUI Customer Load'!T544+'PSUI Customer Gen'!T544</f>
        <v>1118.04</v>
      </c>
      <c r="U544" s="85">
        <f>'E+ PSUI Customer Load'!U544+'PSUI Customer Gen'!U544</f>
        <v>1112.06</v>
      </c>
      <c r="V544" s="85">
        <f>'E+ PSUI Customer Load'!V544+'PSUI Customer Gen'!V544</f>
        <v>1106.98</v>
      </c>
      <c r="W544" s="85">
        <f>'E+ PSUI Customer Load'!W544+'PSUI Customer Gen'!W544</f>
        <v>1108</v>
      </c>
      <c r="X544" s="85">
        <f>'E+ PSUI Customer Load'!X544+'PSUI Customer Gen'!X544</f>
        <v>1112.2</v>
      </c>
      <c r="Y544" s="85">
        <f>'E+ PSUI Customer Load'!Y544+'PSUI Customer Gen'!Y544</f>
        <v>1094.0999999999999</v>
      </c>
      <c r="Z544" s="85">
        <f>'E+ PSUI Customer Load'!Z544+'PSUI Customer Gen'!Z544</f>
        <v>1061.73</v>
      </c>
      <c r="AA544" s="93">
        <f t="shared" si="104"/>
        <v>1470.577</v>
      </c>
      <c r="AB544" s="84">
        <f t="shared" si="105"/>
        <v>2022</v>
      </c>
      <c r="AC544" s="83">
        <f t="shared" si="106"/>
        <v>4</v>
      </c>
      <c r="AD544" s="83" t="str">
        <f t="shared" si="107"/>
        <v/>
      </c>
      <c r="AE544" s="83" t="str">
        <f t="shared" si="108"/>
        <v/>
      </c>
      <c r="AF544" s="81">
        <f t="shared" si="109"/>
        <v>1470.577</v>
      </c>
      <c r="AG544" s="82" t="str">
        <f t="shared" si="110"/>
        <v>15:00</v>
      </c>
      <c r="AH544" s="81">
        <f t="shared" si="111"/>
        <v>30434.055000000004</v>
      </c>
      <c r="AI544" s="80" t="str">
        <f t="shared" si="112"/>
        <v/>
      </c>
      <c r="AJ544" s="80" t="str">
        <f t="shared" si="113"/>
        <v/>
      </c>
      <c r="AK544" s="80" t="str">
        <f t="shared" si="114"/>
        <v/>
      </c>
      <c r="AL544" s="79" t="str">
        <f t="shared" si="115"/>
        <v/>
      </c>
      <c r="AM544" s="78" t="str">
        <f t="shared" si="116"/>
        <v/>
      </c>
    </row>
    <row r="545" spans="2:39" ht="13.5" thickBot="1">
      <c r="B545" s="86">
        <v>44677</v>
      </c>
      <c r="C545" s="85">
        <f>'E+ PSUI Customer Load'!C545+'PSUI Customer Gen'!C545</f>
        <v>1057.07</v>
      </c>
      <c r="D545" s="85">
        <f>'E+ PSUI Customer Load'!D545+'PSUI Customer Gen'!D545</f>
        <v>1059.94</v>
      </c>
      <c r="E545" s="85">
        <f>'E+ PSUI Customer Load'!E545+'PSUI Customer Gen'!E545</f>
        <v>1082.52</v>
      </c>
      <c r="F545" s="85">
        <f>'E+ PSUI Customer Load'!F545+'PSUI Customer Gen'!F545</f>
        <v>1082.8699999999999</v>
      </c>
      <c r="G545" s="85">
        <f>'E+ PSUI Customer Load'!G545+'PSUI Customer Gen'!G545</f>
        <v>1111.25</v>
      </c>
      <c r="H545" s="85">
        <f>'E+ PSUI Customer Load'!H545+'PSUI Customer Gen'!H545</f>
        <v>1168.58</v>
      </c>
      <c r="I545" s="85">
        <f>'E+ PSUI Customer Load'!I545+'PSUI Customer Gen'!I545</f>
        <v>1249.8900000000001</v>
      </c>
      <c r="J545" s="85">
        <f>'E+ PSUI Customer Load'!J545+'PSUI Customer Gen'!J545</f>
        <v>1263.33</v>
      </c>
      <c r="K545" s="85">
        <f>'E+ PSUI Customer Load'!K545+'PSUI Customer Gen'!K545</f>
        <v>1293.92</v>
      </c>
      <c r="L545" s="85">
        <f>'E+ PSUI Customer Load'!L545+'PSUI Customer Gen'!L545</f>
        <v>1330.806</v>
      </c>
      <c r="M545" s="85">
        <f>'E+ PSUI Customer Load'!M545+'PSUI Customer Gen'!M545</f>
        <v>1391.2379999999998</v>
      </c>
      <c r="N545" s="85">
        <f>'E+ PSUI Customer Load'!N545+'PSUI Customer Gen'!N545</f>
        <v>1360.6420000000001</v>
      </c>
      <c r="O545" s="85">
        <f>'E+ PSUI Customer Load'!O545+'PSUI Customer Gen'!O545</f>
        <v>1336.9289999999999</v>
      </c>
      <c r="P545" s="85">
        <f>'E+ PSUI Customer Load'!P545+'PSUI Customer Gen'!P545</f>
        <v>1324.298</v>
      </c>
      <c r="Q545" s="85">
        <f>'E+ PSUI Customer Load'!Q545+'PSUI Customer Gen'!Q545</f>
        <v>1318.6879999999999</v>
      </c>
      <c r="R545" s="85">
        <f>'E+ PSUI Customer Load'!R545+'PSUI Customer Gen'!R545</f>
        <v>1284.1790000000001</v>
      </c>
      <c r="S545" s="85">
        <f>'E+ PSUI Customer Load'!S545+'PSUI Customer Gen'!S545</f>
        <v>1234.626</v>
      </c>
      <c r="T545" s="85">
        <f>'E+ PSUI Customer Load'!T545+'PSUI Customer Gen'!T545</f>
        <v>1202.1949999999999</v>
      </c>
      <c r="U545" s="85">
        <f>'E+ PSUI Customer Load'!U545+'PSUI Customer Gen'!U545</f>
        <v>1214.242</v>
      </c>
      <c r="V545" s="85">
        <f>'E+ PSUI Customer Load'!V545+'PSUI Customer Gen'!V545</f>
        <v>1213.9880000000001</v>
      </c>
      <c r="W545" s="85">
        <f>'E+ PSUI Customer Load'!W545+'PSUI Customer Gen'!W545</f>
        <v>1213.1709999999998</v>
      </c>
      <c r="X545" s="85">
        <f>'E+ PSUI Customer Load'!X545+'PSUI Customer Gen'!X545</f>
        <v>1202.0839999999998</v>
      </c>
      <c r="Y545" s="85">
        <f>'E+ PSUI Customer Load'!Y545+'PSUI Customer Gen'!Y545</f>
        <v>1184.3700000000001</v>
      </c>
      <c r="Z545" s="85">
        <f>'E+ PSUI Customer Load'!Z545+'PSUI Customer Gen'!Z545</f>
        <v>1190.646</v>
      </c>
      <c r="AA545" s="93">
        <f t="shared" si="104"/>
        <v>1391.2379999999998</v>
      </c>
      <c r="AB545" s="84">
        <f t="shared" si="105"/>
        <v>2022</v>
      </c>
      <c r="AC545" s="83">
        <f t="shared" si="106"/>
        <v>4</v>
      </c>
      <c r="AD545" s="83" t="str">
        <f t="shared" si="107"/>
        <v/>
      </c>
      <c r="AE545" s="83" t="str">
        <f t="shared" si="108"/>
        <v/>
      </c>
      <c r="AF545" s="81">
        <f t="shared" si="109"/>
        <v>1391.2379999999998</v>
      </c>
      <c r="AG545" s="82" t="str">
        <f t="shared" si="110"/>
        <v>11:00</v>
      </c>
      <c r="AH545" s="81">
        <f t="shared" si="111"/>
        <v>30762.709999999995</v>
      </c>
      <c r="AI545" s="80" t="str">
        <f t="shared" si="112"/>
        <v/>
      </c>
      <c r="AJ545" s="80" t="str">
        <f t="shared" si="113"/>
        <v/>
      </c>
      <c r="AK545" s="80" t="str">
        <f t="shared" si="114"/>
        <v/>
      </c>
      <c r="AL545" s="79" t="str">
        <f t="shared" si="115"/>
        <v/>
      </c>
      <c r="AM545" s="78" t="str">
        <f t="shared" si="116"/>
        <v/>
      </c>
    </row>
    <row r="546" spans="2:39" ht="13.5" thickBot="1">
      <c r="B546" s="86">
        <v>44678</v>
      </c>
      <c r="C546" s="85">
        <f>'E+ PSUI Customer Load'!C546+'PSUI Customer Gen'!C546</f>
        <v>1188.29</v>
      </c>
      <c r="D546" s="85">
        <f>'E+ PSUI Customer Load'!D546+'PSUI Customer Gen'!D546</f>
        <v>1214.816</v>
      </c>
      <c r="E546" s="85">
        <f>'E+ PSUI Customer Load'!E546+'PSUI Customer Gen'!E546</f>
        <v>1207.6950000000002</v>
      </c>
      <c r="F546" s="85">
        <f>'E+ PSUI Customer Load'!F546+'PSUI Customer Gen'!F546</f>
        <v>1221.4490000000001</v>
      </c>
      <c r="G546" s="85">
        <f>'E+ PSUI Customer Load'!G546+'PSUI Customer Gen'!G546</f>
        <v>1225.9580000000001</v>
      </c>
      <c r="H546" s="85">
        <f>'E+ PSUI Customer Load'!H546+'PSUI Customer Gen'!H546</f>
        <v>1272.095</v>
      </c>
      <c r="I546" s="85">
        <f>'E+ PSUI Customer Load'!I546+'PSUI Customer Gen'!I546</f>
        <v>1347.6380000000001</v>
      </c>
      <c r="J546" s="85">
        <f>'E+ PSUI Customer Load'!J546+'PSUI Customer Gen'!J546</f>
        <v>1389.902</v>
      </c>
      <c r="K546" s="85">
        <f>'E+ PSUI Customer Load'!K546+'PSUI Customer Gen'!K546</f>
        <v>1381.1489999999999</v>
      </c>
      <c r="L546" s="85">
        <f>'E+ PSUI Customer Load'!L546+'PSUI Customer Gen'!L546</f>
        <v>1383.8879999999999</v>
      </c>
      <c r="M546" s="85">
        <f>'E+ PSUI Customer Load'!M546+'PSUI Customer Gen'!M546</f>
        <v>1397.1369999999999</v>
      </c>
      <c r="N546" s="85">
        <f>'E+ PSUI Customer Load'!N546+'PSUI Customer Gen'!N546</f>
        <v>1364.346</v>
      </c>
      <c r="O546" s="85">
        <f>'E+ PSUI Customer Load'!O546+'PSUI Customer Gen'!O546</f>
        <v>1378.7339999999999</v>
      </c>
      <c r="P546" s="85">
        <f>'E+ PSUI Customer Load'!P546+'PSUI Customer Gen'!P546</f>
        <v>1390.0149999999999</v>
      </c>
      <c r="Q546" s="85">
        <f>'E+ PSUI Customer Load'!Q546+'PSUI Customer Gen'!Q546</f>
        <v>1389.0609999999999</v>
      </c>
      <c r="R546" s="85">
        <f>'E+ PSUI Customer Load'!R546+'PSUI Customer Gen'!R546</f>
        <v>1343.788</v>
      </c>
      <c r="S546" s="85">
        <f>'E+ PSUI Customer Load'!S546+'PSUI Customer Gen'!S546</f>
        <v>1289.2350000000001</v>
      </c>
      <c r="T546" s="85">
        <f>'E+ PSUI Customer Load'!T546+'PSUI Customer Gen'!T546</f>
        <v>1252.788</v>
      </c>
      <c r="U546" s="85">
        <f>'E+ PSUI Customer Load'!U546+'PSUI Customer Gen'!U546</f>
        <v>1253.3400000000001</v>
      </c>
      <c r="V546" s="85">
        <f>'E+ PSUI Customer Load'!V546+'PSUI Customer Gen'!V546</f>
        <v>1246.0519999999999</v>
      </c>
      <c r="W546" s="85">
        <f>'E+ PSUI Customer Load'!W546+'PSUI Customer Gen'!W546</f>
        <v>1249.25</v>
      </c>
      <c r="X546" s="85">
        <f>'E+ PSUI Customer Load'!X546+'PSUI Customer Gen'!X546</f>
        <v>1256.875</v>
      </c>
      <c r="Y546" s="85">
        <f>'E+ PSUI Customer Load'!Y546+'PSUI Customer Gen'!Y546</f>
        <v>1244.9940000000001</v>
      </c>
      <c r="Z546" s="85">
        <f>'E+ PSUI Customer Load'!Z546+'PSUI Customer Gen'!Z546</f>
        <v>1216.67</v>
      </c>
      <c r="AA546" s="93">
        <f t="shared" si="104"/>
        <v>1397.1369999999999</v>
      </c>
      <c r="AB546" s="84">
        <f t="shared" si="105"/>
        <v>2022</v>
      </c>
      <c r="AC546" s="83">
        <f t="shared" si="106"/>
        <v>4</v>
      </c>
      <c r="AD546" s="83" t="str">
        <f t="shared" si="107"/>
        <v/>
      </c>
      <c r="AE546" s="83" t="str">
        <f t="shared" si="108"/>
        <v/>
      </c>
      <c r="AF546" s="81">
        <f t="shared" si="109"/>
        <v>1397.1369999999999</v>
      </c>
      <c r="AG546" s="82" t="str">
        <f t="shared" si="110"/>
        <v>11:00</v>
      </c>
      <c r="AH546" s="81">
        <f t="shared" si="111"/>
        <v>32502.302</v>
      </c>
      <c r="AI546" s="80" t="str">
        <f t="shared" si="112"/>
        <v/>
      </c>
      <c r="AJ546" s="80" t="str">
        <f t="shared" si="113"/>
        <v/>
      </c>
      <c r="AK546" s="80" t="str">
        <f t="shared" si="114"/>
        <v/>
      </c>
      <c r="AL546" s="79" t="str">
        <f t="shared" si="115"/>
        <v/>
      </c>
      <c r="AM546" s="78" t="str">
        <f t="shared" si="116"/>
        <v/>
      </c>
    </row>
    <row r="547" spans="2:39" ht="13.5" thickBot="1">
      <c r="B547" s="86">
        <v>44679</v>
      </c>
      <c r="C547" s="85">
        <f>'E+ PSUI Customer Load'!C547+'PSUI Customer Gen'!C547</f>
        <v>1216.683</v>
      </c>
      <c r="D547" s="85">
        <f>'E+ PSUI Customer Load'!D547+'PSUI Customer Gen'!D547</f>
        <v>1224.375</v>
      </c>
      <c r="E547" s="85">
        <f>'E+ PSUI Customer Load'!E547+'PSUI Customer Gen'!E547</f>
        <v>1234.0540000000001</v>
      </c>
      <c r="F547" s="85">
        <f>'E+ PSUI Customer Load'!F547+'PSUI Customer Gen'!F547</f>
        <v>1245.962</v>
      </c>
      <c r="G547" s="85">
        <f>'E+ PSUI Customer Load'!G547+'PSUI Customer Gen'!G547</f>
        <v>1270.991</v>
      </c>
      <c r="H547" s="85">
        <f>'E+ PSUI Customer Load'!H547+'PSUI Customer Gen'!H547</f>
        <v>1283.0160000000001</v>
      </c>
      <c r="I547" s="85">
        <f>'E+ PSUI Customer Load'!I547+'PSUI Customer Gen'!I547</f>
        <v>1339.683</v>
      </c>
      <c r="J547" s="85">
        <f>'E+ PSUI Customer Load'!J547+'PSUI Customer Gen'!J547</f>
        <v>1340.896</v>
      </c>
      <c r="K547" s="85">
        <f>'E+ PSUI Customer Load'!K547+'PSUI Customer Gen'!K547</f>
        <v>1340.607</v>
      </c>
      <c r="L547" s="85">
        <f>'E+ PSUI Customer Load'!L547+'PSUI Customer Gen'!L547</f>
        <v>1374.1849999999999</v>
      </c>
      <c r="M547" s="85">
        <f>'E+ PSUI Customer Load'!M547+'PSUI Customer Gen'!M547</f>
        <v>1367.258</v>
      </c>
      <c r="N547" s="85">
        <f>'E+ PSUI Customer Load'!N547+'PSUI Customer Gen'!N547</f>
        <v>1320.3009999999999</v>
      </c>
      <c r="O547" s="85">
        <f>'E+ PSUI Customer Load'!O547+'PSUI Customer Gen'!O547</f>
        <v>1334.768</v>
      </c>
      <c r="P547" s="85">
        <f>'E+ PSUI Customer Load'!P547+'PSUI Customer Gen'!P547</f>
        <v>1323.7760000000001</v>
      </c>
      <c r="Q547" s="85">
        <f>'E+ PSUI Customer Load'!Q547+'PSUI Customer Gen'!Q547</f>
        <v>1318.5039999999999</v>
      </c>
      <c r="R547" s="85">
        <f>'E+ PSUI Customer Load'!R547+'PSUI Customer Gen'!R547</f>
        <v>1264.8519999999999</v>
      </c>
      <c r="S547" s="85">
        <f>'E+ PSUI Customer Load'!S547+'PSUI Customer Gen'!S547</f>
        <v>1206.816</v>
      </c>
      <c r="T547" s="85">
        <f>'E+ PSUI Customer Load'!T547+'PSUI Customer Gen'!T547</f>
        <v>1171.8150000000001</v>
      </c>
      <c r="U547" s="85">
        <f>'E+ PSUI Customer Load'!U547+'PSUI Customer Gen'!U547</f>
        <v>1161.31</v>
      </c>
      <c r="V547" s="85">
        <f>'E+ PSUI Customer Load'!V547+'PSUI Customer Gen'!V547</f>
        <v>1169.883</v>
      </c>
      <c r="W547" s="85">
        <f>'E+ PSUI Customer Load'!W547+'PSUI Customer Gen'!W547</f>
        <v>1207.337</v>
      </c>
      <c r="X547" s="85">
        <f>'E+ PSUI Customer Load'!X547+'PSUI Customer Gen'!X547</f>
        <v>1215.117</v>
      </c>
      <c r="Y547" s="85">
        <f>'E+ PSUI Customer Load'!Y547+'PSUI Customer Gen'!Y547</f>
        <v>1228.3869999999999</v>
      </c>
      <c r="Z547" s="85">
        <f>'E+ PSUI Customer Load'!Z547+'PSUI Customer Gen'!Z547</f>
        <v>1202.444</v>
      </c>
      <c r="AA547" s="93">
        <f t="shared" si="104"/>
        <v>1374.1849999999999</v>
      </c>
      <c r="AB547" s="84">
        <f t="shared" si="105"/>
        <v>2022</v>
      </c>
      <c r="AC547" s="83">
        <f t="shared" si="106"/>
        <v>4</v>
      </c>
      <c r="AD547" s="83" t="str">
        <f t="shared" si="107"/>
        <v/>
      </c>
      <c r="AE547" s="83" t="str">
        <f t="shared" si="108"/>
        <v/>
      </c>
      <c r="AF547" s="81">
        <f t="shared" si="109"/>
        <v>1374.1849999999999</v>
      </c>
      <c r="AG547" s="82" t="str">
        <f t="shared" si="110"/>
        <v>10:00</v>
      </c>
      <c r="AH547" s="81">
        <f t="shared" si="111"/>
        <v>31737.204999999998</v>
      </c>
      <c r="AI547" s="80" t="str">
        <f t="shared" si="112"/>
        <v/>
      </c>
      <c r="AJ547" s="80" t="str">
        <f t="shared" si="113"/>
        <v/>
      </c>
      <c r="AK547" s="80" t="str">
        <f t="shared" si="114"/>
        <v/>
      </c>
      <c r="AL547" s="79" t="str">
        <f t="shared" si="115"/>
        <v/>
      </c>
      <c r="AM547" s="78" t="str">
        <f t="shared" si="116"/>
        <v/>
      </c>
    </row>
    <row r="548" spans="2:39" ht="13.5" thickBot="1">
      <c r="B548" s="86">
        <v>44680</v>
      </c>
      <c r="C548" s="85">
        <f>'E+ PSUI Customer Load'!C548+'PSUI Customer Gen'!C548</f>
        <v>1180.7839999999999</v>
      </c>
      <c r="D548" s="85">
        <f>'E+ PSUI Customer Load'!D548+'PSUI Customer Gen'!D548</f>
        <v>1195.269</v>
      </c>
      <c r="E548" s="85">
        <f>'E+ PSUI Customer Load'!E548+'PSUI Customer Gen'!E548</f>
        <v>1203.3389999999999</v>
      </c>
      <c r="F548" s="85">
        <f>'E+ PSUI Customer Load'!F548+'PSUI Customer Gen'!F548</f>
        <v>1200.682</v>
      </c>
      <c r="G548" s="85">
        <f>'E+ PSUI Customer Load'!G548+'PSUI Customer Gen'!G548</f>
        <v>1227.623</v>
      </c>
      <c r="H548" s="85">
        <f>'E+ PSUI Customer Load'!H548+'PSUI Customer Gen'!H548</f>
        <v>1284.288</v>
      </c>
      <c r="I548" s="85">
        <f>'E+ PSUI Customer Load'!I548+'PSUI Customer Gen'!I548</f>
        <v>1341.2930000000001</v>
      </c>
      <c r="J548" s="85">
        <f>'E+ PSUI Customer Load'!J548+'PSUI Customer Gen'!J548</f>
        <v>1349.539</v>
      </c>
      <c r="K548" s="85">
        <f>'E+ PSUI Customer Load'!K548+'PSUI Customer Gen'!K548</f>
        <v>1327.527</v>
      </c>
      <c r="L548" s="85">
        <f>'E+ PSUI Customer Load'!L548+'PSUI Customer Gen'!L548</f>
        <v>1338.2439999999999</v>
      </c>
      <c r="M548" s="85">
        <f>'E+ PSUI Customer Load'!M548+'PSUI Customer Gen'!M548</f>
        <v>1332.3130000000001</v>
      </c>
      <c r="N548" s="85">
        <f>'E+ PSUI Customer Load'!N548+'PSUI Customer Gen'!N548</f>
        <v>1304.2269999999999</v>
      </c>
      <c r="O548" s="85">
        <f>'E+ PSUI Customer Load'!O548+'PSUI Customer Gen'!O548</f>
        <v>1294.537</v>
      </c>
      <c r="P548" s="85">
        <f>'E+ PSUI Customer Load'!P548+'PSUI Customer Gen'!P548</f>
        <v>1288.5929999999998</v>
      </c>
      <c r="Q548" s="85">
        <f>'E+ PSUI Customer Load'!Q548+'PSUI Customer Gen'!Q548</f>
        <v>1301.6559999999999</v>
      </c>
      <c r="R548" s="85">
        <f>'E+ PSUI Customer Load'!R548+'PSUI Customer Gen'!R548</f>
        <v>1279.71</v>
      </c>
      <c r="S548" s="85">
        <f>'E+ PSUI Customer Load'!S548+'PSUI Customer Gen'!S548</f>
        <v>1272.663</v>
      </c>
      <c r="T548" s="85">
        <f>'E+ PSUI Customer Load'!T548+'PSUI Customer Gen'!T548</f>
        <v>1298.222</v>
      </c>
      <c r="U548" s="85">
        <f>'E+ PSUI Customer Load'!U548+'PSUI Customer Gen'!U548</f>
        <v>1287.3530000000001</v>
      </c>
      <c r="V548" s="85">
        <f>'E+ PSUI Customer Load'!V548+'PSUI Customer Gen'!V548</f>
        <v>1283.0739999999998</v>
      </c>
      <c r="W548" s="85">
        <f>'E+ PSUI Customer Load'!W548+'PSUI Customer Gen'!W548</f>
        <v>1144.8699999999999</v>
      </c>
      <c r="X548" s="85">
        <f>'E+ PSUI Customer Load'!X548+'PSUI Customer Gen'!X548</f>
        <v>1138.2280000000001</v>
      </c>
      <c r="Y548" s="85">
        <f>'E+ PSUI Customer Load'!Y548+'PSUI Customer Gen'!Y548</f>
        <v>1116.8050000000001</v>
      </c>
      <c r="Z548" s="85">
        <f>'E+ PSUI Customer Load'!Z548+'PSUI Customer Gen'!Z548</f>
        <v>1128.0030000000002</v>
      </c>
      <c r="AA548" s="93">
        <f t="shared" si="104"/>
        <v>1349.539</v>
      </c>
      <c r="AB548" s="84">
        <f t="shared" si="105"/>
        <v>2022</v>
      </c>
      <c r="AC548" s="83">
        <f t="shared" si="106"/>
        <v>4</v>
      </c>
      <c r="AD548" s="83" t="str">
        <f t="shared" si="107"/>
        <v/>
      </c>
      <c r="AE548" s="83" t="str">
        <f t="shared" si="108"/>
        <v/>
      </c>
      <c r="AF548" s="81">
        <f t="shared" si="109"/>
        <v>1349.539</v>
      </c>
      <c r="AG548" s="82" t="str">
        <f t="shared" si="110"/>
        <v>8:00</v>
      </c>
      <c r="AH548" s="81">
        <f t="shared" si="111"/>
        <v>31468.381000000001</v>
      </c>
      <c r="AI548" s="80" t="str">
        <f t="shared" si="112"/>
        <v/>
      </c>
      <c r="AJ548" s="80" t="str">
        <f t="shared" si="113"/>
        <v/>
      </c>
      <c r="AK548" s="80" t="str">
        <f t="shared" si="114"/>
        <v/>
      </c>
      <c r="AL548" s="79" t="str">
        <f t="shared" si="115"/>
        <v/>
      </c>
      <c r="AM548" s="78" t="str">
        <f t="shared" si="116"/>
        <v/>
      </c>
    </row>
    <row r="549" spans="2:39" ht="13.5" thickBot="1">
      <c r="B549" s="86">
        <v>44681</v>
      </c>
      <c r="C549" s="85">
        <f>'E+ PSUI Customer Load'!C549+'PSUI Customer Gen'!C549</f>
        <v>1125.001</v>
      </c>
      <c r="D549" s="85">
        <f>'E+ PSUI Customer Load'!D549+'PSUI Customer Gen'!D549</f>
        <v>1128.21</v>
      </c>
      <c r="E549" s="85">
        <f>'E+ PSUI Customer Load'!E549+'PSUI Customer Gen'!E549</f>
        <v>1128.848</v>
      </c>
      <c r="F549" s="85">
        <f>'E+ PSUI Customer Load'!F549+'PSUI Customer Gen'!F549</f>
        <v>1129.4290000000001</v>
      </c>
      <c r="G549" s="85">
        <f>'E+ PSUI Customer Load'!G549+'PSUI Customer Gen'!G549</f>
        <v>1141.0319999999999</v>
      </c>
      <c r="H549" s="85">
        <f>'E+ PSUI Customer Load'!H549+'PSUI Customer Gen'!H549</f>
        <v>1139.829</v>
      </c>
      <c r="I549" s="85">
        <f>'E+ PSUI Customer Load'!I549+'PSUI Customer Gen'!I549</f>
        <v>1178.4870000000001</v>
      </c>
      <c r="J549" s="85">
        <f>'E+ PSUI Customer Load'!J549+'PSUI Customer Gen'!J549</f>
        <v>1191.3679999999999</v>
      </c>
      <c r="K549" s="85">
        <f>'E+ PSUI Customer Load'!K549+'PSUI Customer Gen'!K549</f>
        <v>1182.8809999999999</v>
      </c>
      <c r="L549" s="85">
        <f>'E+ PSUI Customer Load'!L549+'PSUI Customer Gen'!L549</f>
        <v>1184.117</v>
      </c>
      <c r="M549" s="85">
        <f>'E+ PSUI Customer Load'!M549+'PSUI Customer Gen'!M549</f>
        <v>1167.4940000000001</v>
      </c>
      <c r="N549" s="85">
        <f>'E+ PSUI Customer Load'!N549+'PSUI Customer Gen'!N549</f>
        <v>1138.7549999999999</v>
      </c>
      <c r="O549" s="85">
        <f>'E+ PSUI Customer Load'!O549+'PSUI Customer Gen'!O549</f>
        <v>1150.7929999999999</v>
      </c>
      <c r="P549" s="85">
        <f>'E+ PSUI Customer Load'!P549+'PSUI Customer Gen'!P549</f>
        <v>1123.6769999999999</v>
      </c>
      <c r="Q549" s="85">
        <f>'E+ PSUI Customer Load'!Q549+'PSUI Customer Gen'!Q549</f>
        <v>1125.4390000000001</v>
      </c>
      <c r="R549" s="85">
        <f>'E+ PSUI Customer Load'!R549+'PSUI Customer Gen'!R549</f>
        <v>1115.3019999999999</v>
      </c>
      <c r="S549" s="85">
        <f>'E+ PSUI Customer Load'!S549+'PSUI Customer Gen'!S549</f>
        <v>1090.9369999999999</v>
      </c>
      <c r="T549" s="85">
        <f>'E+ PSUI Customer Load'!T549+'PSUI Customer Gen'!T549</f>
        <v>1089.6849999999999</v>
      </c>
      <c r="U549" s="85">
        <f>'E+ PSUI Customer Load'!U549+'PSUI Customer Gen'!U549</f>
        <v>1081.3110000000001</v>
      </c>
      <c r="V549" s="85">
        <f>'E+ PSUI Customer Load'!V549+'PSUI Customer Gen'!V549</f>
        <v>1102.347</v>
      </c>
      <c r="W549" s="85">
        <f>'E+ PSUI Customer Load'!W549+'PSUI Customer Gen'!W549</f>
        <v>1117.1019999999999</v>
      </c>
      <c r="X549" s="85">
        <f>'E+ PSUI Customer Load'!X549+'PSUI Customer Gen'!X549</f>
        <v>1105.8220000000001</v>
      </c>
      <c r="Y549" s="85">
        <f>'E+ PSUI Customer Load'!Y549+'PSUI Customer Gen'!Y549</f>
        <v>1109.74</v>
      </c>
      <c r="Z549" s="85">
        <f>'E+ PSUI Customer Load'!Z549+'PSUI Customer Gen'!Z549</f>
        <v>1115.3220000000001</v>
      </c>
      <c r="AA549" s="93">
        <f t="shared" si="104"/>
        <v>1191.3679999999999</v>
      </c>
      <c r="AB549" s="84">
        <f t="shared" si="105"/>
        <v>2022</v>
      </c>
      <c r="AC549" s="83">
        <f t="shared" si="106"/>
        <v>4</v>
      </c>
      <c r="AD549" s="83" t="str">
        <f t="shared" si="107"/>
        <v>2022-4</v>
      </c>
      <c r="AE549" s="83">
        <f t="shared" si="108"/>
        <v>4</v>
      </c>
      <c r="AF549" s="81">
        <f t="shared" si="109"/>
        <v>1191.3679999999999</v>
      </c>
      <c r="AG549" s="82" t="str">
        <f t="shared" si="110"/>
        <v>8:00</v>
      </c>
      <c r="AH549" s="81">
        <f t="shared" si="111"/>
        <v>28354.295999999998</v>
      </c>
      <c r="AI549" s="80">
        <f t="shared" si="112"/>
        <v>39785.900999999991</v>
      </c>
      <c r="AJ549" s="80">
        <f t="shared" si="113"/>
        <v>1470.577</v>
      </c>
      <c r="AK549" s="80">
        <f t="shared" si="114"/>
        <v>32545.686000000002</v>
      </c>
      <c r="AL549" s="79">
        <f t="shared" si="115"/>
        <v>44676</v>
      </c>
      <c r="AM549" s="78" t="str">
        <f t="shared" si="116"/>
        <v>15:00</v>
      </c>
    </row>
    <row r="550" spans="2:39" ht="13.5" thickBot="1">
      <c r="B550" s="86">
        <v>44682</v>
      </c>
      <c r="C550" s="85">
        <f>'E+ PSUI Customer Load'!C550+'PSUI Customer Gen'!C550</f>
        <v>1101.01</v>
      </c>
      <c r="D550" s="85">
        <f>'E+ PSUI Customer Load'!D550+'PSUI Customer Gen'!D550</f>
        <v>1104.223</v>
      </c>
      <c r="E550" s="85">
        <f>'E+ PSUI Customer Load'!E550+'PSUI Customer Gen'!E550</f>
        <v>1098.4010000000001</v>
      </c>
      <c r="F550" s="85">
        <f>'E+ PSUI Customer Load'!F550+'PSUI Customer Gen'!F550</f>
        <v>1098.4349999999999</v>
      </c>
      <c r="G550" s="85">
        <f>'E+ PSUI Customer Load'!G550+'PSUI Customer Gen'!G550</f>
        <v>1114.1009999999999</v>
      </c>
      <c r="H550" s="85">
        <f>'E+ PSUI Customer Load'!H550+'PSUI Customer Gen'!H550</f>
        <v>1128.8529999999998</v>
      </c>
      <c r="I550" s="85">
        <f>'E+ PSUI Customer Load'!I550+'PSUI Customer Gen'!I550</f>
        <v>1165.403</v>
      </c>
      <c r="J550" s="85">
        <f>'E+ PSUI Customer Load'!J550+'PSUI Customer Gen'!J550</f>
        <v>1191.3349999999998</v>
      </c>
      <c r="K550" s="85">
        <f>'E+ PSUI Customer Load'!K550+'PSUI Customer Gen'!K550</f>
        <v>1210.8990000000001</v>
      </c>
      <c r="L550" s="85">
        <f>'E+ PSUI Customer Load'!L550+'PSUI Customer Gen'!L550</f>
        <v>1216.5989999999999</v>
      </c>
      <c r="M550" s="85">
        <f>'E+ PSUI Customer Load'!M550+'PSUI Customer Gen'!M550</f>
        <v>1228.894</v>
      </c>
      <c r="N550" s="85">
        <f>'E+ PSUI Customer Load'!N550+'PSUI Customer Gen'!N550</f>
        <v>1188.652</v>
      </c>
      <c r="O550" s="85">
        <f>'E+ PSUI Customer Load'!O550+'PSUI Customer Gen'!O550</f>
        <v>1183.6780000000001</v>
      </c>
      <c r="P550" s="85">
        <f>'E+ PSUI Customer Load'!P550+'PSUI Customer Gen'!P550</f>
        <v>1162.223</v>
      </c>
      <c r="Q550" s="85">
        <f>'E+ PSUI Customer Load'!Q550+'PSUI Customer Gen'!Q550</f>
        <v>1161.683</v>
      </c>
      <c r="R550" s="85">
        <f>'E+ PSUI Customer Load'!R550+'PSUI Customer Gen'!R550</f>
        <v>1143.653</v>
      </c>
      <c r="S550" s="85">
        <f>'E+ PSUI Customer Load'!S550+'PSUI Customer Gen'!S550</f>
        <v>1122.2430000000002</v>
      </c>
      <c r="T550" s="85">
        <f>'E+ PSUI Customer Load'!T550+'PSUI Customer Gen'!T550</f>
        <v>1125.038</v>
      </c>
      <c r="U550" s="85">
        <f>'E+ PSUI Customer Load'!U550+'PSUI Customer Gen'!U550</f>
        <v>1124.2659999999998</v>
      </c>
      <c r="V550" s="85">
        <f>'E+ PSUI Customer Load'!V550+'PSUI Customer Gen'!V550</f>
        <v>1126.9970000000001</v>
      </c>
      <c r="W550" s="85">
        <f>'E+ PSUI Customer Load'!W550+'PSUI Customer Gen'!W550</f>
        <v>1130.9860000000001</v>
      </c>
      <c r="X550" s="85">
        <f>'E+ PSUI Customer Load'!X550+'PSUI Customer Gen'!X550</f>
        <v>1116.434</v>
      </c>
      <c r="Y550" s="85">
        <f>'E+ PSUI Customer Load'!Y550+'PSUI Customer Gen'!Y550</f>
        <v>1124.837</v>
      </c>
      <c r="Z550" s="85">
        <f>'E+ PSUI Customer Load'!Z550+'PSUI Customer Gen'!Z550</f>
        <v>1116.0650000000001</v>
      </c>
      <c r="AA550" s="93">
        <f t="shared" si="104"/>
        <v>1228.894</v>
      </c>
      <c r="AB550" s="84">
        <f t="shared" si="105"/>
        <v>2022</v>
      </c>
      <c r="AC550" s="83">
        <f t="shared" si="106"/>
        <v>5</v>
      </c>
      <c r="AD550" s="83" t="str">
        <f t="shared" si="107"/>
        <v/>
      </c>
      <c r="AE550" s="83" t="str">
        <f t="shared" si="108"/>
        <v/>
      </c>
      <c r="AF550" s="81">
        <f t="shared" si="109"/>
        <v>1228.894</v>
      </c>
      <c r="AG550" s="82" t="str">
        <f t="shared" si="110"/>
        <v>11:00</v>
      </c>
      <c r="AH550" s="81">
        <f t="shared" si="111"/>
        <v>28713.801999999996</v>
      </c>
      <c r="AI550" s="80" t="str">
        <f t="shared" si="112"/>
        <v/>
      </c>
      <c r="AJ550" s="80" t="str">
        <f t="shared" si="113"/>
        <v/>
      </c>
      <c r="AK550" s="80" t="str">
        <f t="shared" si="114"/>
        <v/>
      </c>
      <c r="AL550" s="79" t="str">
        <f t="shared" si="115"/>
        <v/>
      </c>
      <c r="AM550" s="78" t="str">
        <f t="shared" si="116"/>
        <v/>
      </c>
    </row>
    <row r="551" spans="2:39" ht="13.5" thickBot="1">
      <c r="B551" s="86">
        <v>44683</v>
      </c>
      <c r="C551" s="85">
        <f>'E+ PSUI Customer Load'!C551+'PSUI Customer Gen'!C551</f>
        <v>1110.0229999999999</v>
      </c>
      <c r="D551" s="85">
        <f>'E+ PSUI Customer Load'!D551+'PSUI Customer Gen'!D551</f>
        <v>1109.4920000000002</v>
      </c>
      <c r="E551" s="85">
        <f>'E+ PSUI Customer Load'!E551+'PSUI Customer Gen'!E551</f>
        <v>1110.5269999999998</v>
      </c>
      <c r="F551" s="85">
        <f>'E+ PSUI Customer Load'!F551+'PSUI Customer Gen'!F551</f>
        <v>1124.2639999999999</v>
      </c>
      <c r="G551" s="85">
        <f>'E+ PSUI Customer Load'!G551+'PSUI Customer Gen'!G551</f>
        <v>1159.0060000000001</v>
      </c>
      <c r="H551" s="85">
        <f>'E+ PSUI Customer Load'!H551+'PSUI Customer Gen'!H551</f>
        <v>1181.432</v>
      </c>
      <c r="I551" s="85">
        <f>'E+ PSUI Customer Load'!I551+'PSUI Customer Gen'!I551</f>
        <v>1299.489</v>
      </c>
      <c r="J551" s="85">
        <f>'E+ PSUI Customer Load'!J551+'PSUI Customer Gen'!J551</f>
        <v>1307.308</v>
      </c>
      <c r="K551" s="85">
        <f>'E+ PSUI Customer Load'!K551+'PSUI Customer Gen'!K551</f>
        <v>1337.0920000000001</v>
      </c>
      <c r="L551" s="85">
        <f>'E+ PSUI Customer Load'!L551+'PSUI Customer Gen'!L551</f>
        <v>1350.2639999999999</v>
      </c>
      <c r="M551" s="85">
        <f>'E+ PSUI Customer Load'!M551+'PSUI Customer Gen'!M551</f>
        <v>1357.0619999999999</v>
      </c>
      <c r="N551" s="85">
        <f>'E+ PSUI Customer Load'!N551+'PSUI Customer Gen'!N551</f>
        <v>1347.463</v>
      </c>
      <c r="O551" s="85">
        <f>'E+ PSUI Customer Load'!O551+'PSUI Customer Gen'!O551</f>
        <v>1340.5920000000001</v>
      </c>
      <c r="P551" s="85">
        <f>'E+ PSUI Customer Load'!P551+'PSUI Customer Gen'!P551</f>
        <v>1319.7469999999998</v>
      </c>
      <c r="Q551" s="85">
        <f>'E+ PSUI Customer Load'!Q551+'PSUI Customer Gen'!Q551</f>
        <v>1322.8879999999999</v>
      </c>
      <c r="R551" s="85">
        <f>'E+ PSUI Customer Load'!R551+'PSUI Customer Gen'!R551</f>
        <v>1279.3599999999999</v>
      </c>
      <c r="S551" s="85">
        <f>'E+ PSUI Customer Load'!S551+'PSUI Customer Gen'!S551</f>
        <v>1214.154</v>
      </c>
      <c r="T551" s="85">
        <f>'E+ PSUI Customer Load'!T551+'PSUI Customer Gen'!T551</f>
        <v>1163.809</v>
      </c>
      <c r="U551" s="85">
        <f>'E+ PSUI Customer Load'!U551+'PSUI Customer Gen'!U551</f>
        <v>1168.1779999999999</v>
      </c>
      <c r="V551" s="85">
        <f>'E+ PSUI Customer Load'!V551+'PSUI Customer Gen'!V551</f>
        <v>1158.6099999999999</v>
      </c>
      <c r="W551" s="85">
        <f>'E+ PSUI Customer Load'!W551+'PSUI Customer Gen'!W551</f>
        <v>1168.2329999999999</v>
      </c>
      <c r="X551" s="85">
        <f>'E+ PSUI Customer Load'!X551+'PSUI Customer Gen'!X551</f>
        <v>1160.4169999999999</v>
      </c>
      <c r="Y551" s="85">
        <f>'E+ PSUI Customer Load'!Y551+'PSUI Customer Gen'!Y551</f>
        <v>1136.3700000000001</v>
      </c>
      <c r="Z551" s="85">
        <f>'E+ PSUI Customer Load'!Z551+'PSUI Customer Gen'!Z551</f>
        <v>1133.4340000000002</v>
      </c>
      <c r="AA551" s="93">
        <f t="shared" si="104"/>
        <v>1357.0619999999999</v>
      </c>
      <c r="AB551" s="84">
        <f t="shared" si="105"/>
        <v>2022</v>
      </c>
      <c r="AC551" s="83">
        <f t="shared" si="106"/>
        <v>5</v>
      </c>
      <c r="AD551" s="83" t="str">
        <f t="shared" si="107"/>
        <v/>
      </c>
      <c r="AE551" s="83" t="str">
        <f t="shared" si="108"/>
        <v/>
      </c>
      <c r="AF551" s="81">
        <f t="shared" si="109"/>
        <v>1357.0619999999999</v>
      </c>
      <c r="AG551" s="82" t="str">
        <f t="shared" si="110"/>
        <v>11:00</v>
      </c>
      <c r="AH551" s="81">
        <f t="shared" si="111"/>
        <v>30716.276000000005</v>
      </c>
      <c r="AI551" s="80" t="str">
        <f t="shared" si="112"/>
        <v/>
      </c>
      <c r="AJ551" s="80" t="str">
        <f t="shared" si="113"/>
        <v/>
      </c>
      <c r="AK551" s="80" t="str">
        <f t="shared" si="114"/>
        <v/>
      </c>
      <c r="AL551" s="79" t="str">
        <f t="shared" si="115"/>
        <v/>
      </c>
      <c r="AM551" s="78" t="str">
        <f t="shared" si="116"/>
        <v/>
      </c>
    </row>
    <row r="552" spans="2:39" ht="13.5" thickBot="1">
      <c r="B552" s="86">
        <v>44684</v>
      </c>
      <c r="C552" s="85">
        <f>'E+ PSUI Customer Load'!C552+'PSUI Customer Gen'!C552</f>
        <v>1126.001</v>
      </c>
      <c r="D552" s="85">
        <f>'E+ PSUI Customer Load'!D552+'PSUI Customer Gen'!D552</f>
        <v>1130.816</v>
      </c>
      <c r="E552" s="85">
        <f>'E+ PSUI Customer Load'!E552+'PSUI Customer Gen'!E552</f>
        <v>1133.829</v>
      </c>
      <c r="F552" s="85">
        <f>'E+ PSUI Customer Load'!F552+'PSUI Customer Gen'!F552</f>
        <v>1154.3499999999999</v>
      </c>
      <c r="G552" s="85">
        <f>'E+ PSUI Customer Load'!G552+'PSUI Customer Gen'!G552</f>
        <v>1168.173</v>
      </c>
      <c r="H552" s="85">
        <f>'E+ PSUI Customer Load'!H552+'PSUI Customer Gen'!H552</f>
        <v>1197.932</v>
      </c>
      <c r="I552" s="85">
        <f>'E+ PSUI Customer Load'!I552+'PSUI Customer Gen'!I552</f>
        <v>1267.7769999999998</v>
      </c>
      <c r="J552" s="85">
        <f>'E+ PSUI Customer Load'!J552+'PSUI Customer Gen'!J552</f>
        <v>1288.347</v>
      </c>
      <c r="K552" s="85">
        <f>'E+ PSUI Customer Load'!K552+'PSUI Customer Gen'!K552</f>
        <v>1227.6030000000001</v>
      </c>
      <c r="L552" s="85">
        <f>'E+ PSUI Customer Load'!L552+'PSUI Customer Gen'!L552</f>
        <v>1248.3139999999999</v>
      </c>
      <c r="M552" s="85">
        <f>'E+ PSUI Customer Load'!M552+'PSUI Customer Gen'!M552</f>
        <v>1247.3599999999999</v>
      </c>
      <c r="N552" s="85">
        <f>'E+ PSUI Customer Load'!N552+'PSUI Customer Gen'!N552</f>
        <v>1241.2830000000001</v>
      </c>
      <c r="O552" s="85">
        <f>'E+ PSUI Customer Load'!O552+'PSUI Customer Gen'!O552</f>
        <v>1247.93</v>
      </c>
      <c r="P552" s="85">
        <f>'E+ PSUI Customer Load'!P552+'PSUI Customer Gen'!P552</f>
        <v>1241.576</v>
      </c>
      <c r="Q552" s="85">
        <f>'E+ PSUI Customer Load'!Q552+'PSUI Customer Gen'!Q552</f>
        <v>1307.9659999999999</v>
      </c>
      <c r="R552" s="85">
        <f>'E+ PSUI Customer Load'!R552+'PSUI Customer Gen'!R552</f>
        <v>1274.5639999999999</v>
      </c>
      <c r="S552" s="85">
        <f>'E+ PSUI Customer Load'!S552+'PSUI Customer Gen'!S552</f>
        <v>1249.1469999999999</v>
      </c>
      <c r="T552" s="85">
        <f>'E+ PSUI Customer Load'!T552+'PSUI Customer Gen'!T552</f>
        <v>1211.412</v>
      </c>
      <c r="U552" s="85">
        <f>'E+ PSUI Customer Load'!U552+'PSUI Customer Gen'!U552</f>
        <v>1182.7079999999999</v>
      </c>
      <c r="V552" s="85">
        <f>'E+ PSUI Customer Load'!V552+'PSUI Customer Gen'!V552</f>
        <v>1194.749</v>
      </c>
      <c r="W552" s="85">
        <f>'E+ PSUI Customer Load'!W552+'PSUI Customer Gen'!W552</f>
        <v>1189.539</v>
      </c>
      <c r="X552" s="85">
        <f>'E+ PSUI Customer Load'!X552+'PSUI Customer Gen'!X552</f>
        <v>1140.2240000000002</v>
      </c>
      <c r="Y552" s="85">
        <f>'E+ PSUI Customer Load'!Y552+'PSUI Customer Gen'!Y552</f>
        <v>1121.146</v>
      </c>
      <c r="Z552" s="85">
        <f>'E+ PSUI Customer Load'!Z552+'PSUI Customer Gen'!Z552</f>
        <v>1114.489</v>
      </c>
      <c r="AA552" s="93">
        <f t="shared" si="104"/>
        <v>1307.9659999999999</v>
      </c>
      <c r="AB552" s="84">
        <f t="shared" si="105"/>
        <v>2022</v>
      </c>
      <c r="AC552" s="83">
        <f t="shared" si="106"/>
        <v>5</v>
      </c>
      <c r="AD552" s="83" t="str">
        <f t="shared" si="107"/>
        <v/>
      </c>
      <c r="AE552" s="83" t="str">
        <f t="shared" si="108"/>
        <v/>
      </c>
      <c r="AF552" s="81">
        <f t="shared" si="109"/>
        <v>1307.9659999999999</v>
      </c>
      <c r="AG552" s="82" t="str">
        <f t="shared" si="110"/>
        <v>15:00</v>
      </c>
      <c r="AH552" s="81">
        <f t="shared" si="111"/>
        <v>30215.201000000001</v>
      </c>
      <c r="AI552" s="80" t="str">
        <f t="shared" si="112"/>
        <v/>
      </c>
      <c r="AJ552" s="80" t="str">
        <f t="shared" si="113"/>
        <v/>
      </c>
      <c r="AK552" s="80" t="str">
        <f t="shared" si="114"/>
        <v/>
      </c>
      <c r="AL552" s="79" t="str">
        <f t="shared" si="115"/>
        <v/>
      </c>
      <c r="AM552" s="78" t="str">
        <f t="shared" si="116"/>
        <v/>
      </c>
    </row>
    <row r="553" spans="2:39" ht="13.5" thickBot="1">
      <c r="B553" s="86">
        <v>44685</v>
      </c>
      <c r="C553" s="85">
        <f>'E+ PSUI Customer Load'!C553+'PSUI Customer Gen'!C553</f>
        <v>1116.114</v>
      </c>
      <c r="D553" s="85">
        <f>'E+ PSUI Customer Load'!D553+'PSUI Customer Gen'!D553</f>
        <v>1109.2740000000001</v>
      </c>
      <c r="E553" s="85">
        <f>'E+ PSUI Customer Load'!E553+'PSUI Customer Gen'!E553</f>
        <v>1121.5119999999999</v>
      </c>
      <c r="F553" s="85">
        <f>'E+ PSUI Customer Load'!F553+'PSUI Customer Gen'!F553</f>
        <v>1119.078</v>
      </c>
      <c r="G553" s="85">
        <f>'E+ PSUI Customer Load'!G553+'PSUI Customer Gen'!G553</f>
        <v>1141.009</v>
      </c>
      <c r="H553" s="85">
        <f>'E+ PSUI Customer Load'!H553+'PSUI Customer Gen'!H553</f>
        <v>1182.6980000000001</v>
      </c>
      <c r="I553" s="85">
        <f>'E+ PSUI Customer Load'!I553+'PSUI Customer Gen'!I553</f>
        <v>1286.5259999999998</v>
      </c>
      <c r="J553" s="85">
        <f>'E+ PSUI Customer Load'!J553+'PSUI Customer Gen'!J553</f>
        <v>1320.2930000000001</v>
      </c>
      <c r="K553" s="85">
        <f>'E+ PSUI Customer Load'!K553+'PSUI Customer Gen'!K553</f>
        <v>1309.5510000000002</v>
      </c>
      <c r="L553" s="85">
        <f>'E+ PSUI Customer Load'!L553+'PSUI Customer Gen'!L553</f>
        <v>1328.1090000000002</v>
      </c>
      <c r="M553" s="85">
        <f>'E+ PSUI Customer Load'!M553+'PSUI Customer Gen'!M553</f>
        <v>1334.002</v>
      </c>
      <c r="N553" s="85">
        <f>'E+ PSUI Customer Load'!N553+'PSUI Customer Gen'!N553</f>
        <v>1300.5549999999998</v>
      </c>
      <c r="O553" s="85">
        <f>'E+ PSUI Customer Load'!O553+'PSUI Customer Gen'!O553</f>
        <v>1302.3510000000001</v>
      </c>
      <c r="P553" s="85">
        <f>'E+ PSUI Customer Load'!P553+'PSUI Customer Gen'!P553</f>
        <v>1469.0049999999999</v>
      </c>
      <c r="Q553" s="85">
        <f>'E+ PSUI Customer Load'!Q553+'PSUI Customer Gen'!Q553</f>
        <v>1635.4079999999999</v>
      </c>
      <c r="R553" s="85">
        <f>'E+ PSUI Customer Load'!R553+'PSUI Customer Gen'!R553</f>
        <v>1596.5319999999999</v>
      </c>
      <c r="S553" s="85">
        <f>'E+ PSUI Customer Load'!S553+'PSUI Customer Gen'!S553</f>
        <v>1514.5639999999999</v>
      </c>
      <c r="T553" s="85">
        <f>'E+ PSUI Customer Load'!T553+'PSUI Customer Gen'!T553</f>
        <v>1347.4859999999999</v>
      </c>
      <c r="U553" s="85">
        <f>'E+ PSUI Customer Load'!U553+'PSUI Customer Gen'!U553</f>
        <v>1299.9649999999999</v>
      </c>
      <c r="V553" s="85">
        <f>'E+ PSUI Customer Load'!V553+'PSUI Customer Gen'!V553</f>
        <v>1282.5449999999998</v>
      </c>
      <c r="W553" s="85">
        <f>'E+ PSUI Customer Load'!W553+'PSUI Customer Gen'!W553</f>
        <v>1227.0600000000002</v>
      </c>
      <c r="X553" s="85">
        <f>'E+ PSUI Customer Load'!X553+'PSUI Customer Gen'!X553</f>
        <v>1148.5119999999999</v>
      </c>
      <c r="Y553" s="85">
        <f>'E+ PSUI Customer Load'!Y553+'PSUI Customer Gen'!Y553</f>
        <v>1133.577</v>
      </c>
      <c r="Z553" s="85">
        <f>'E+ PSUI Customer Load'!Z553+'PSUI Customer Gen'!Z553</f>
        <v>1127.3579999999999</v>
      </c>
      <c r="AA553" s="93">
        <f t="shared" si="104"/>
        <v>1635.4079999999999</v>
      </c>
      <c r="AB553" s="84">
        <f t="shared" si="105"/>
        <v>2022</v>
      </c>
      <c r="AC553" s="83">
        <f t="shared" si="106"/>
        <v>5</v>
      </c>
      <c r="AD553" s="83" t="str">
        <f t="shared" si="107"/>
        <v/>
      </c>
      <c r="AE553" s="83" t="str">
        <f t="shared" si="108"/>
        <v/>
      </c>
      <c r="AF553" s="81">
        <f t="shared" si="109"/>
        <v>1635.4079999999999</v>
      </c>
      <c r="AG553" s="82" t="str">
        <f t="shared" si="110"/>
        <v>15:00</v>
      </c>
      <c r="AH553" s="81">
        <f t="shared" si="111"/>
        <v>32388.491999999998</v>
      </c>
      <c r="AI553" s="80" t="str">
        <f t="shared" si="112"/>
        <v/>
      </c>
      <c r="AJ553" s="80" t="str">
        <f t="shared" si="113"/>
        <v/>
      </c>
      <c r="AK553" s="80" t="str">
        <f t="shared" si="114"/>
        <v/>
      </c>
      <c r="AL553" s="79" t="str">
        <f t="shared" si="115"/>
        <v/>
      </c>
      <c r="AM553" s="78" t="str">
        <f t="shared" si="116"/>
        <v/>
      </c>
    </row>
    <row r="554" spans="2:39" ht="13.5" thickBot="1">
      <c r="B554" s="86">
        <v>44686</v>
      </c>
      <c r="C554" s="85">
        <f>'E+ PSUI Customer Load'!C554+'PSUI Customer Gen'!C554</f>
        <v>1114.885</v>
      </c>
      <c r="D554" s="85">
        <f>'E+ PSUI Customer Load'!D554+'PSUI Customer Gen'!D554</f>
        <v>1102.327</v>
      </c>
      <c r="E554" s="85">
        <f>'E+ PSUI Customer Load'!E554+'PSUI Customer Gen'!E554</f>
        <v>1149.375</v>
      </c>
      <c r="F554" s="85">
        <f>'E+ PSUI Customer Load'!F554+'PSUI Customer Gen'!F554</f>
        <v>1152.8899999999999</v>
      </c>
      <c r="G554" s="85">
        <f>'E+ PSUI Customer Load'!G554+'PSUI Customer Gen'!G554</f>
        <v>1171.175</v>
      </c>
      <c r="H554" s="85">
        <f>'E+ PSUI Customer Load'!H554+'PSUI Customer Gen'!H554</f>
        <v>1205.827</v>
      </c>
      <c r="I554" s="85">
        <f>'E+ PSUI Customer Load'!I554+'PSUI Customer Gen'!I554</f>
        <v>1284.53</v>
      </c>
      <c r="J554" s="85">
        <f>'E+ PSUI Customer Load'!J554+'PSUI Customer Gen'!J554</f>
        <v>1281.77</v>
      </c>
      <c r="K554" s="85">
        <f>'E+ PSUI Customer Load'!K554+'PSUI Customer Gen'!K554</f>
        <v>1289.9559999999999</v>
      </c>
      <c r="L554" s="85">
        <f>'E+ PSUI Customer Load'!L554+'PSUI Customer Gen'!L554</f>
        <v>1334.348</v>
      </c>
      <c r="M554" s="85">
        <f>'E+ PSUI Customer Load'!M554+'PSUI Customer Gen'!M554</f>
        <v>1576.1020000000001</v>
      </c>
      <c r="N554" s="85">
        <f>'E+ PSUI Customer Load'!N554+'PSUI Customer Gen'!N554</f>
        <v>1663.0159999999998</v>
      </c>
      <c r="O554" s="85">
        <f>'E+ PSUI Customer Load'!O554+'PSUI Customer Gen'!O554</f>
        <v>1659.4850000000001</v>
      </c>
      <c r="P554" s="85">
        <f>'E+ PSUI Customer Load'!P554+'PSUI Customer Gen'!P554</f>
        <v>1551.239</v>
      </c>
      <c r="Q554" s="85">
        <f>'E+ PSUI Customer Load'!Q554+'PSUI Customer Gen'!Q554</f>
        <v>1265.8200000000002</v>
      </c>
      <c r="R554" s="85">
        <f>'E+ PSUI Customer Load'!R554+'PSUI Customer Gen'!R554</f>
        <v>1236.4679999999998</v>
      </c>
      <c r="S554" s="85">
        <f>'E+ PSUI Customer Load'!S554+'PSUI Customer Gen'!S554</f>
        <v>1175.9380000000001</v>
      </c>
      <c r="T554" s="85">
        <f>'E+ PSUI Customer Load'!T554+'PSUI Customer Gen'!T554</f>
        <v>1126.6209999999999</v>
      </c>
      <c r="U554" s="85">
        <f>'E+ PSUI Customer Load'!U554+'PSUI Customer Gen'!U554</f>
        <v>1112.134</v>
      </c>
      <c r="V554" s="85">
        <f>'E+ PSUI Customer Load'!V554+'PSUI Customer Gen'!V554</f>
        <v>1120.3700000000001</v>
      </c>
      <c r="W554" s="85">
        <f>'E+ PSUI Customer Load'!W554+'PSUI Customer Gen'!W554</f>
        <v>1127.597</v>
      </c>
      <c r="X554" s="85">
        <f>'E+ PSUI Customer Load'!X554+'PSUI Customer Gen'!X554</f>
        <v>1112.183</v>
      </c>
      <c r="Y554" s="85">
        <f>'E+ PSUI Customer Load'!Y554+'PSUI Customer Gen'!Y554</f>
        <v>1097.0350000000001</v>
      </c>
      <c r="Z554" s="85">
        <f>'E+ PSUI Customer Load'!Z554+'PSUI Customer Gen'!Z554</f>
        <v>1099.6390000000001</v>
      </c>
      <c r="AA554" s="93">
        <f t="shared" si="104"/>
        <v>1663.0159999999998</v>
      </c>
      <c r="AB554" s="84">
        <f t="shared" si="105"/>
        <v>2022</v>
      </c>
      <c r="AC554" s="83">
        <f t="shared" si="106"/>
        <v>5</v>
      </c>
      <c r="AD554" s="83" t="str">
        <f t="shared" si="107"/>
        <v/>
      </c>
      <c r="AE554" s="83" t="str">
        <f t="shared" si="108"/>
        <v/>
      </c>
      <c r="AF554" s="81">
        <f t="shared" si="109"/>
        <v>1663.0159999999998</v>
      </c>
      <c r="AG554" s="82" t="str">
        <f t="shared" si="110"/>
        <v>12:00</v>
      </c>
      <c r="AH554" s="81">
        <f t="shared" si="111"/>
        <v>31673.746000000003</v>
      </c>
      <c r="AI554" s="80" t="str">
        <f t="shared" si="112"/>
        <v/>
      </c>
      <c r="AJ554" s="80" t="str">
        <f t="shared" si="113"/>
        <v/>
      </c>
      <c r="AK554" s="80" t="str">
        <f t="shared" si="114"/>
        <v/>
      </c>
      <c r="AL554" s="79" t="str">
        <f t="shared" si="115"/>
        <v/>
      </c>
      <c r="AM554" s="78" t="str">
        <f t="shared" si="116"/>
        <v/>
      </c>
    </row>
    <row r="555" spans="2:39" ht="13.5" thickBot="1">
      <c r="B555" s="86">
        <v>44687</v>
      </c>
      <c r="C555" s="85">
        <f>'E+ PSUI Customer Load'!C555+'PSUI Customer Gen'!C555</f>
        <v>1099.4880000000001</v>
      </c>
      <c r="D555" s="85">
        <f>'E+ PSUI Customer Load'!D555+'PSUI Customer Gen'!D555</f>
        <v>1101.6329999999998</v>
      </c>
      <c r="E555" s="85">
        <f>'E+ PSUI Customer Load'!E555+'PSUI Customer Gen'!E555</f>
        <v>1105.9780000000001</v>
      </c>
      <c r="F555" s="85">
        <f>'E+ PSUI Customer Load'!F555+'PSUI Customer Gen'!F555</f>
        <v>1114.0999999999999</v>
      </c>
      <c r="G555" s="85">
        <f>'E+ PSUI Customer Load'!G555+'PSUI Customer Gen'!G555</f>
        <v>1127.0930000000001</v>
      </c>
      <c r="H555" s="85">
        <f>'E+ PSUI Customer Load'!H555+'PSUI Customer Gen'!H555</f>
        <v>1108.095</v>
      </c>
      <c r="I555" s="85">
        <f>'E+ PSUI Customer Load'!I555+'PSUI Customer Gen'!I555</f>
        <v>1219.93</v>
      </c>
      <c r="J555" s="85">
        <f>'E+ PSUI Customer Load'!J555+'PSUI Customer Gen'!J555</f>
        <v>1249.54</v>
      </c>
      <c r="K555" s="85">
        <f>'E+ PSUI Customer Load'!K555+'PSUI Customer Gen'!K555</f>
        <v>1337.731</v>
      </c>
      <c r="L555" s="85">
        <f>'E+ PSUI Customer Load'!L555+'PSUI Customer Gen'!L555</f>
        <v>1309.289</v>
      </c>
      <c r="M555" s="85">
        <f>'E+ PSUI Customer Load'!M555+'PSUI Customer Gen'!M555</f>
        <v>1333.377</v>
      </c>
      <c r="N555" s="85">
        <f>'E+ PSUI Customer Load'!N555+'PSUI Customer Gen'!N555</f>
        <v>1305.9870000000001</v>
      </c>
      <c r="O555" s="85">
        <f>'E+ PSUI Customer Load'!O555+'PSUI Customer Gen'!O555</f>
        <v>1299.4180000000001</v>
      </c>
      <c r="P555" s="85">
        <f>'E+ PSUI Customer Load'!P555+'PSUI Customer Gen'!P555</f>
        <v>1266.2080000000001</v>
      </c>
      <c r="Q555" s="85">
        <f>'E+ PSUI Customer Load'!Q555+'PSUI Customer Gen'!Q555</f>
        <v>1256.942</v>
      </c>
      <c r="R555" s="85">
        <f>'E+ PSUI Customer Load'!R555+'PSUI Customer Gen'!R555</f>
        <v>1237.653</v>
      </c>
      <c r="S555" s="85">
        <f>'E+ PSUI Customer Load'!S555+'PSUI Customer Gen'!S555</f>
        <v>1173.7539999999999</v>
      </c>
      <c r="T555" s="85">
        <f>'E+ PSUI Customer Load'!T555+'PSUI Customer Gen'!T555</f>
        <v>1127.8109999999999</v>
      </c>
      <c r="U555" s="85">
        <f>'E+ PSUI Customer Load'!U555+'PSUI Customer Gen'!U555</f>
        <v>1122.4159999999999</v>
      </c>
      <c r="V555" s="85">
        <f>'E+ PSUI Customer Load'!V555+'PSUI Customer Gen'!V555</f>
        <v>1129.018</v>
      </c>
      <c r="W555" s="85">
        <f>'E+ PSUI Customer Load'!W555+'PSUI Customer Gen'!W555</f>
        <v>1147.251</v>
      </c>
      <c r="X555" s="85">
        <f>'E+ PSUI Customer Load'!X555+'PSUI Customer Gen'!X555</f>
        <v>1138.5069999999998</v>
      </c>
      <c r="Y555" s="85">
        <f>'E+ PSUI Customer Load'!Y555+'PSUI Customer Gen'!Y555</f>
        <v>1100.8520000000001</v>
      </c>
      <c r="Z555" s="85">
        <f>'E+ PSUI Customer Load'!Z555+'PSUI Customer Gen'!Z555</f>
        <v>1092.2040000000002</v>
      </c>
      <c r="AA555" s="93">
        <f t="shared" si="104"/>
        <v>1337.731</v>
      </c>
      <c r="AB555" s="84">
        <f t="shared" si="105"/>
        <v>2022</v>
      </c>
      <c r="AC555" s="83">
        <f t="shared" si="106"/>
        <v>5</v>
      </c>
      <c r="AD555" s="83" t="str">
        <f t="shared" si="107"/>
        <v/>
      </c>
      <c r="AE555" s="83" t="str">
        <f t="shared" si="108"/>
        <v/>
      </c>
      <c r="AF555" s="81">
        <f t="shared" si="109"/>
        <v>1337.731</v>
      </c>
      <c r="AG555" s="82" t="str">
        <f t="shared" si="110"/>
        <v>9:00</v>
      </c>
      <c r="AH555" s="81">
        <f t="shared" si="111"/>
        <v>29842.006000000005</v>
      </c>
      <c r="AI555" s="80" t="str">
        <f t="shared" si="112"/>
        <v/>
      </c>
      <c r="AJ555" s="80" t="str">
        <f t="shared" si="113"/>
        <v/>
      </c>
      <c r="AK555" s="80" t="str">
        <f t="shared" si="114"/>
        <v/>
      </c>
      <c r="AL555" s="79" t="str">
        <f t="shared" si="115"/>
        <v/>
      </c>
      <c r="AM555" s="78" t="str">
        <f t="shared" si="116"/>
        <v/>
      </c>
    </row>
    <row r="556" spans="2:39" ht="13.5" thickBot="1">
      <c r="B556" s="86">
        <v>44688</v>
      </c>
      <c r="C556" s="85">
        <f>'E+ PSUI Customer Load'!C556+'PSUI Customer Gen'!C556</f>
        <v>1081.711</v>
      </c>
      <c r="D556" s="85">
        <f>'E+ PSUI Customer Load'!D556+'PSUI Customer Gen'!D556</f>
        <v>1084.58</v>
      </c>
      <c r="E556" s="85">
        <f>'E+ PSUI Customer Load'!E556+'PSUI Customer Gen'!E556</f>
        <v>1074.8349999999998</v>
      </c>
      <c r="F556" s="85">
        <f>'E+ PSUI Customer Load'!F556+'PSUI Customer Gen'!F556</f>
        <v>1078.605</v>
      </c>
      <c r="G556" s="85">
        <f>'E+ PSUI Customer Load'!G556+'PSUI Customer Gen'!G556</f>
        <v>1118.184</v>
      </c>
      <c r="H556" s="85">
        <f>'E+ PSUI Customer Load'!H556+'PSUI Customer Gen'!H556</f>
        <v>1139.1409999999998</v>
      </c>
      <c r="I556" s="85">
        <f>'E+ PSUI Customer Load'!I556+'PSUI Customer Gen'!I556</f>
        <v>1203.4069999999999</v>
      </c>
      <c r="J556" s="85">
        <f>'E+ PSUI Customer Load'!J556+'PSUI Customer Gen'!J556</f>
        <v>1185.4940000000001</v>
      </c>
      <c r="K556" s="85">
        <f>'E+ PSUI Customer Load'!K556+'PSUI Customer Gen'!K556</f>
        <v>1173.424</v>
      </c>
      <c r="L556" s="85">
        <f>'E+ PSUI Customer Load'!L556+'PSUI Customer Gen'!L556</f>
        <v>1169.5160000000001</v>
      </c>
      <c r="M556" s="85">
        <f>'E+ PSUI Customer Load'!M556+'PSUI Customer Gen'!M556</f>
        <v>1180.2429999999999</v>
      </c>
      <c r="N556" s="85">
        <f>'E+ PSUI Customer Load'!N556+'PSUI Customer Gen'!N556</f>
        <v>1142.7060000000001</v>
      </c>
      <c r="O556" s="85">
        <f>'E+ PSUI Customer Load'!O556+'PSUI Customer Gen'!O556</f>
        <v>1142.2470000000001</v>
      </c>
      <c r="P556" s="85">
        <f>'E+ PSUI Customer Load'!P556+'PSUI Customer Gen'!P556</f>
        <v>1139.1490000000001</v>
      </c>
      <c r="Q556" s="85">
        <f>'E+ PSUI Customer Load'!Q556+'PSUI Customer Gen'!Q556</f>
        <v>1129.1879999999999</v>
      </c>
      <c r="R556" s="85">
        <f>'E+ PSUI Customer Load'!R556+'PSUI Customer Gen'!R556</f>
        <v>1110.7339999999999</v>
      </c>
      <c r="S556" s="85">
        <f>'E+ PSUI Customer Load'!S556+'PSUI Customer Gen'!S556</f>
        <v>1074.8820000000001</v>
      </c>
      <c r="T556" s="85">
        <f>'E+ PSUI Customer Load'!T556+'PSUI Customer Gen'!T556</f>
        <v>1075.145</v>
      </c>
      <c r="U556" s="85">
        <f>'E+ PSUI Customer Load'!U556+'PSUI Customer Gen'!U556</f>
        <v>1097.087</v>
      </c>
      <c r="V556" s="85">
        <f>'E+ PSUI Customer Load'!V556+'PSUI Customer Gen'!V556</f>
        <v>1092.431</v>
      </c>
      <c r="W556" s="85">
        <f>'E+ PSUI Customer Load'!W556+'PSUI Customer Gen'!W556</f>
        <v>1113.7660000000001</v>
      </c>
      <c r="X556" s="85">
        <f>'E+ PSUI Customer Load'!X556+'PSUI Customer Gen'!X556</f>
        <v>1098.8149999999998</v>
      </c>
      <c r="Y556" s="85">
        <f>'E+ PSUI Customer Load'!Y556+'PSUI Customer Gen'!Y556</f>
        <v>1093.539</v>
      </c>
      <c r="Z556" s="85">
        <f>'E+ PSUI Customer Load'!Z556+'PSUI Customer Gen'!Z556</f>
        <v>1093.165</v>
      </c>
      <c r="AA556" s="93">
        <f t="shared" si="104"/>
        <v>1203.4069999999999</v>
      </c>
      <c r="AB556" s="84">
        <f t="shared" si="105"/>
        <v>2022</v>
      </c>
      <c r="AC556" s="83">
        <f t="shared" si="106"/>
        <v>5</v>
      </c>
      <c r="AD556" s="83" t="str">
        <f t="shared" si="107"/>
        <v/>
      </c>
      <c r="AE556" s="83" t="str">
        <f t="shared" si="108"/>
        <v/>
      </c>
      <c r="AF556" s="81">
        <f t="shared" si="109"/>
        <v>1203.4069999999999</v>
      </c>
      <c r="AG556" s="82" t="str">
        <f t="shared" si="110"/>
        <v>7:00</v>
      </c>
      <c r="AH556" s="81">
        <f t="shared" si="111"/>
        <v>28095.401000000002</v>
      </c>
      <c r="AI556" s="80" t="str">
        <f t="shared" si="112"/>
        <v/>
      </c>
      <c r="AJ556" s="80" t="str">
        <f t="shared" si="113"/>
        <v/>
      </c>
      <c r="AK556" s="80" t="str">
        <f t="shared" si="114"/>
        <v/>
      </c>
      <c r="AL556" s="79" t="str">
        <f t="shared" si="115"/>
        <v/>
      </c>
      <c r="AM556" s="78" t="str">
        <f t="shared" si="116"/>
        <v/>
      </c>
    </row>
    <row r="557" spans="2:39" ht="13.5" thickBot="1">
      <c r="B557" s="86">
        <v>44689</v>
      </c>
      <c r="C557" s="85">
        <f>'E+ PSUI Customer Load'!C557+'PSUI Customer Gen'!C557</f>
        <v>1091.538</v>
      </c>
      <c r="D557" s="85">
        <f>'E+ PSUI Customer Load'!D557+'PSUI Customer Gen'!D557</f>
        <v>1125.58</v>
      </c>
      <c r="E557" s="85">
        <f>'E+ PSUI Customer Load'!E557+'PSUI Customer Gen'!E557</f>
        <v>1106.058</v>
      </c>
      <c r="F557" s="85">
        <f>'E+ PSUI Customer Load'!F557+'PSUI Customer Gen'!F557</f>
        <v>1128.462</v>
      </c>
      <c r="G557" s="85">
        <f>'E+ PSUI Customer Load'!G557+'PSUI Customer Gen'!G557</f>
        <v>1121.028</v>
      </c>
      <c r="H557" s="85">
        <f>'E+ PSUI Customer Load'!H557+'PSUI Customer Gen'!H557</f>
        <v>1115.3629999999998</v>
      </c>
      <c r="I557" s="85">
        <f>'E+ PSUI Customer Load'!I557+'PSUI Customer Gen'!I557</f>
        <v>1179.712</v>
      </c>
      <c r="J557" s="85">
        <f>'E+ PSUI Customer Load'!J557+'PSUI Customer Gen'!J557</f>
        <v>1160.9379999999999</v>
      </c>
      <c r="K557" s="85">
        <f>'E+ PSUI Customer Load'!K557+'PSUI Customer Gen'!K557</f>
        <v>1144.1500000000001</v>
      </c>
      <c r="L557" s="85">
        <f>'E+ PSUI Customer Load'!L557+'PSUI Customer Gen'!L557</f>
        <v>1167.9789999999998</v>
      </c>
      <c r="M557" s="85">
        <f>'E+ PSUI Customer Load'!M557+'PSUI Customer Gen'!M557</f>
        <v>1173.5520000000001</v>
      </c>
      <c r="N557" s="85">
        <f>'E+ PSUI Customer Load'!N557+'PSUI Customer Gen'!N557</f>
        <v>1129.5119999999999</v>
      </c>
      <c r="O557" s="85">
        <f>'E+ PSUI Customer Load'!O557+'PSUI Customer Gen'!O557</f>
        <v>1144.999</v>
      </c>
      <c r="P557" s="85">
        <f>'E+ PSUI Customer Load'!P557+'PSUI Customer Gen'!P557</f>
        <v>1137.5609999999999</v>
      </c>
      <c r="Q557" s="85">
        <f>'E+ PSUI Customer Load'!Q557+'PSUI Customer Gen'!Q557</f>
        <v>1124.856</v>
      </c>
      <c r="R557" s="85">
        <f>'E+ PSUI Customer Load'!R557+'PSUI Customer Gen'!R557</f>
        <v>1110.4850000000001</v>
      </c>
      <c r="S557" s="85">
        <f>'E+ PSUI Customer Load'!S557+'PSUI Customer Gen'!S557</f>
        <v>1082.1379999999999</v>
      </c>
      <c r="T557" s="85">
        <f>'E+ PSUI Customer Load'!T557+'PSUI Customer Gen'!T557</f>
        <v>1083.6660000000002</v>
      </c>
      <c r="U557" s="85">
        <f>'E+ PSUI Customer Load'!U557+'PSUI Customer Gen'!U557</f>
        <v>1077.9449999999999</v>
      </c>
      <c r="V557" s="85">
        <f>'E+ PSUI Customer Load'!V557+'PSUI Customer Gen'!V557</f>
        <v>1093.8010000000002</v>
      </c>
      <c r="W557" s="85">
        <f>'E+ PSUI Customer Load'!W557+'PSUI Customer Gen'!W557</f>
        <v>1111.7849999999999</v>
      </c>
      <c r="X557" s="85">
        <f>'E+ PSUI Customer Load'!X557+'PSUI Customer Gen'!X557</f>
        <v>1116.0609999999999</v>
      </c>
      <c r="Y557" s="85">
        <f>'E+ PSUI Customer Load'!Y557+'PSUI Customer Gen'!Y557</f>
        <v>1121.6389999999999</v>
      </c>
      <c r="Z557" s="85">
        <f>'E+ PSUI Customer Load'!Z557+'PSUI Customer Gen'!Z557</f>
        <v>1123.03</v>
      </c>
      <c r="AA557" s="93">
        <f t="shared" si="104"/>
        <v>1179.712</v>
      </c>
      <c r="AB557" s="84">
        <f t="shared" si="105"/>
        <v>2022</v>
      </c>
      <c r="AC557" s="83">
        <f t="shared" si="106"/>
        <v>5</v>
      </c>
      <c r="AD557" s="83" t="str">
        <f t="shared" si="107"/>
        <v/>
      </c>
      <c r="AE557" s="83" t="str">
        <f t="shared" si="108"/>
        <v/>
      </c>
      <c r="AF557" s="81">
        <f t="shared" si="109"/>
        <v>1179.712</v>
      </c>
      <c r="AG557" s="82" t="str">
        <f t="shared" si="110"/>
        <v>7:00</v>
      </c>
      <c r="AH557" s="81">
        <f t="shared" si="111"/>
        <v>28151.55</v>
      </c>
      <c r="AI557" s="80" t="str">
        <f t="shared" si="112"/>
        <v/>
      </c>
      <c r="AJ557" s="80" t="str">
        <f t="shared" si="113"/>
        <v/>
      </c>
      <c r="AK557" s="80" t="str">
        <f t="shared" si="114"/>
        <v/>
      </c>
      <c r="AL557" s="79" t="str">
        <f t="shared" si="115"/>
        <v/>
      </c>
      <c r="AM557" s="78" t="str">
        <f t="shared" si="116"/>
        <v/>
      </c>
    </row>
    <row r="558" spans="2:39" ht="13.5" thickBot="1">
      <c r="B558" s="86">
        <v>44690</v>
      </c>
      <c r="C558" s="85">
        <f>'E+ PSUI Customer Load'!C558+'PSUI Customer Gen'!C558</f>
        <v>1110.675</v>
      </c>
      <c r="D558" s="85">
        <f>'E+ PSUI Customer Load'!D558+'PSUI Customer Gen'!D558</f>
        <v>1117.49</v>
      </c>
      <c r="E558" s="85">
        <f>'E+ PSUI Customer Load'!E558+'PSUI Customer Gen'!E558</f>
        <v>1120.421</v>
      </c>
      <c r="F558" s="85">
        <f>'E+ PSUI Customer Load'!F558+'PSUI Customer Gen'!F558</f>
        <v>1135.8109999999999</v>
      </c>
      <c r="G558" s="85">
        <f>'E+ PSUI Customer Load'!G558+'PSUI Customer Gen'!G558</f>
        <v>1144.6180000000002</v>
      </c>
      <c r="H558" s="85">
        <f>'E+ PSUI Customer Load'!H558+'PSUI Customer Gen'!H558</f>
        <v>1181.5580000000002</v>
      </c>
      <c r="I558" s="85">
        <f>'E+ PSUI Customer Load'!I558+'PSUI Customer Gen'!I558</f>
        <v>1259.9839999999999</v>
      </c>
      <c r="J558" s="85">
        <f>'E+ PSUI Customer Load'!J558+'PSUI Customer Gen'!J558</f>
        <v>1291.1019999999999</v>
      </c>
      <c r="K558" s="85">
        <f>'E+ PSUI Customer Load'!K558+'PSUI Customer Gen'!K558</f>
        <v>1535.0680000000002</v>
      </c>
      <c r="L558" s="85">
        <f>'E+ PSUI Customer Load'!L558+'PSUI Customer Gen'!L558</f>
        <v>1573.6130000000001</v>
      </c>
      <c r="M558" s="85">
        <f>'E+ PSUI Customer Load'!M558+'PSUI Customer Gen'!M558</f>
        <v>1603.1220000000001</v>
      </c>
      <c r="N558" s="85">
        <f>'E+ PSUI Customer Load'!N558+'PSUI Customer Gen'!N558</f>
        <v>1580.6789999999999</v>
      </c>
      <c r="O558" s="85">
        <f>'E+ PSUI Customer Load'!O558+'PSUI Customer Gen'!O558</f>
        <v>1595.7369999999999</v>
      </c>
      <c r="P558" s="85">
        <f>'E+ PSUI Customer Load'!P558+'PSUI Customer Gen'!P558</f>
        <v>1618.1179999999999</v>
      </c>
      <c r="Q558" s="85">
        <f>'E+ PSUI Customer Load'!Q558+'PSUI Customer Gen'!Q558</f>
        <v>1615.4389999999999</v>
      </c>
      <c r="R558" s="85">
        <f>'E+ PSUI Customer Load'!R558+'PSUI Customer Gen'!R558</f>
        <v>1584.453</v>
      </c>
      <c r="S558" s="85">
        <f>'E+ PSUI Customer Load'!S558+'PSUI Customer Gen'!S558</f>
        <v>1502.0119999999999</v>
      </c>
      <c r="T558" s="85">
        <f>'E+ PSUI Customer Load'!T558+'PSUI Customer Gen'!T558</f>
        <v>1432.079</v>
      </c>
      <c r="U558" s="85">
        <f>'E+ PSUI Customer Load'!U558+'PSUI Customer Gen'!U558</f>
        <v>1415.4540000000002</v>
      </c>
      <c r="V558" s="85">
        <f>'E+ PSUI Customer Load'!V558+'PSUI Customer Gen'!V558</f>
        <v>1394.7639999999999</v>
      </c>
      <c r="W558" s="85">
        <f>'E+ PSUI Customer Load'!W558+'PSUI Customer Gen'!W558</f>
        <v>1253.998</v>
      </c>
      <c r="X558" s="85">
        <f>'E+ PSUI Customer Load'!X558+'PSUI Customer Gen'!X558</f>
        <v>1120.748</v>
      </c>
      <c r="Y558" s="85">
        <f>'E+ PSUI Customer Load'!Y558+'PSUI Customer Gen'!Y558</f>
        <v>1110.9489999999998</v>
      </c>
      <c r="Z558" s="85">
        <f>'E+ PSUI Customer Load'!Z558+'PSUI Customer Gen'!Z558</f>
        <v>1092.8779999999999</v>
      </c>
      <c r="AA558" s="93">
        <f t="shared" si="104"/>
        <v>1618.1179999999999</v>
      </c>
      <c r="AB558" s="84">
        <f t="shared" si="105"/>
        <v>2022</v>
      </c>
      <c r="AC558" s="83">
        <f t="shared" si="106"/>
        <v>5</v>
      </c>
      <c r="AD558" s="83" t="str">
        <f t="shared" si="107"/>
        <v/>
      </c>
      <c r="AE558" s="83" t="str">
        <f t="shared" si="108"/>
        <v/>
      </c>
      <c r="AF558" s="81">
        <f t="shared" si="109"/>
        <v>1618.1179999999999</v>
      </c>
      <c r="AG558" s="82" t="str">
        <f t="shared" si="110"/>
        <v>14:00</v>
      </c>
      <c r="AH558" s="81">
        <f t="shared" si="111"/>
        <v>34008.887999999999</v>
      </c>
      <c r="AI558" s="80" t="str">
        <f t="shared" si="112"/>
        <v/>
      </c>
      <c r="AJ558" s="80" t="str">
        <f t="shared" si="113"/>
        <v/>
      </c>
      <c r="AK558" s="80" t="str">
        <f t="shared" si="114"/>
        <v/>
      </c>
      <c r="AL558" s="79" t="str">
        <f t="shared" si="115"/>
        <v/>
      </c>
      <c r="AM558" s="78" t="str">
        <f t="shared" si="116"/>
        <v/>
      </c>
    </row>
    <row r="559" spans="2:39" ht="13.5" thickBot="1">
      <c r="B559" s="86">
        <v>44691</v>
      </c>
      <c r="C559" s="85">
        <f>'E+ PSUI Customer Load'!C559+'PSUI Customer Gen'!C559</f>
        <v>1097.153</v>
      </c>
      <c r="D559" s="85">
        <f>'E+ PSUI Customer Load'!D559+'PSUI Customer Gen'!D559</f>
        <v>1105.4970000000001</v>
      </c>
      <c r="E559" s="85">
        <f>'E+ PSUI Customer Load'!E559+'PSUI Customer Gen'!E559</f>
        <v>1120.8910000000001</v>
      </c>
      <c r="F559" s="85">
        <f>'E+ PSUI Customer Load'!F559+'PSUI Customer Gen'!F559</f>
        <v>1122.952</v>
      </c>
      <c r="G559" s="85">
        <f>'E+ PSUI Customer Load'!G559+'PSUI Customer Gen'!G559</f>
        <v>1139.434</v>
      </c>
      <c r="H559" s="85">
        <f>'E+ PSUI Customer Load'!H559+'PSUI Customer Gen'!H559</f>
        <v>1161.3230000000001</v>
      </c>
      <c r="I559" s="85">
        <f>'E+ PSUI Customer Load'!I559+'PSUI Customer Gen'!I559</f>
        <v>1264.9650000000001</v>
      </c>
      <c r="J559" s="85">
        <f>'E+ PSUI Customer Load'!J559+'PSUI Customer Gen'!J559</f>
        <v>1385.0360000000001</v>
      </c>
      <c r="K559" s="85">
        <f>'E+ PSUI Customer Load'!K559+'PSUI Customer Gen'!K559</f>
        <v>1577.0220000000002</v>
      </c>
      <c r="L559" s="85">
        <f>'E+ PSUI Customer Load'!L559+'PSUI Customer Gen'!L559</f>
        <v>1633.579</v>
      </c>
      <c r="M559" s="85">
        <f>'E+ PSUI Customer Load'!M559+'PSUI Customer Gen'!M559</f>
        <v>1672.636</v>
      </c>
      <c r="N559" s="85">
        <f>'E+ PSUI Customer Load'!N559+'PSUI Customer Gen'!N559</f>
        <v>1666.0050000000001</v>
      </c>
      <c r="O559" s="85">
        <f>'E+ PSUI Customer Load'!O559+'PSUI Customer Gen'!O559</f>
        <v>1682.9739999999999</v>
      </c>
      <c r="P559" s="85">
        <f>'E+ PSUI Customer Load'!P559+'PSUI Customer Gen'!P559</f>
        <v>1698.548</v>
      </c>
      <c r="Q559" s="85">
        <f>'E+ PSUI Customer Load'!Q559+'PSUI Customer Gen'!Q559</f>
        <v>1688.0350000000001</v>
      </c>
      <c r="R559" s="85">
        <f>'E+ PSUI Customer Load'!R559+'PSUI Customer Gen'!R559</f>
        <v>1669.107</v>
      </c>
      <c r="S559" s="85">
        <f>'E+ PSUI Customer Load'!S559+'PSUI Customer Gen'!S559</f>
        <v>1608.624</v>
      </c>
      <c r="T559" s="85">
        <f>'E+ PSUI Customer Load'!T559+'PSUI Customer Gen'!T559</f>
        <v>1526.693</v>
      </c>
      <c r="U559" s="85">
        <f>'E+ PSUI Customer Load'!U559+'PSUI Customer Gen'!U559</f>
        <v>1474.9559999999999</v>
      </c>
      <c r="V559" s="85">
        <f>'E+ PSUI Customer Load'!V559+'PSUI Customer Gen'!V559</f>
        <v>1436.3870000000002</v>
      </c>
      <c r="W559" s="85">
        <f>'E+ PSUI Customer Load'!W559+'PSUI Customer Gen'!W559</f>
        <v>1437.4379999999999</v>
      </c>
      <c r="X559" s="85">
        <f>'E+ PSUI Customer Load'!X559+'PSUI Customer Gen'!X559</f>
        <v>1409.4449999999999</v>
      </c>
      <c r="Y559" s="85">
        <f>'E+ PSUI Customer Load'!Y559+'PSUI Customer Gen'!Y559</f>
        <v>1381.9330000000002</v>
      </c>
      <c r="Z559" s="85">
        <f>'E+ PSUI Customer Load'!Z559+'PSUI Customer Gen'!Z559</f>
        <v>1312.018</v>
      </c>
      <c r="AA559" s="93">
        <f t="shared" si="104"/>
        <v>1698.548</v>
      </c>
      <c r="AB559" s="84">
        <f t="shared" si="105"/>
        <v>2022</v>
      </c>
      <c r="AC559" s="83">
        <f t="shared" si="106"/>
        <v>5</v>
      </c>
      <c r="AD559" s="83" t="str">
        <f t="shared" si="107"/>
        <v/>
      </c>
      <c r="AE559" s="83" t="str">
        <f t="shared" si="108"/>
        <v/>
      </c>
      <c r="AF559" s="81">
        <f t="shared" si="109"/>
        <v>1698.548</v>
      </c>
      <c r="AG559" s="82" t="str">
        <f t="shared" si="110"/>
        <v>14:00</v>
      </c>
      <c r="AH559" s="81">
        <f t="shared" si="111"/>
        <v>35971.199000000001</v>
      </c>
      <c r="AI559" s="80" t="str">
        <f t="shared" si="112"/>
        <v/>
      </c>
      <c r="AJ559" s="80" t="str">
        <f t="shared" si="113"/>
        <v/>
      </c>
      <c r="AK559" s="80" t="str">
        <f t="shared" si="114"/>
        <v/>
      </c>
      <c r="AL559" s="79" t="str">
        <f t="shared" si="115"/>
        <v/>
      </c>
      <c r="AM559" s="78" t="str">
        <f t="shared" si="116"/>
        <v/>
      </c>
    </row>
    <row r="560" spans="2:39" ht="13.5" thickBot="1">
      <c r="B560" s="86">
        <v>44692</v>
      </c>
      <c r="C560" s="85">
        <f>'E+ PSUI Customer Load'!C560+'PSUI Customer Gen'!C560</f>
        <v>1147.5809999999999</v>
      </c>
      <c r="D560" s="85">
        <f>'E+ PSUI Customer Load'!D560+'PSUI Customer Gen'!D560</f>
        <v>1112.8720000000001</v>
      </c>
      <c r="E560" s="85">
        <f>'E+ PSUI Customer Load'!E560+'PSUI Customer Gen'!E560</f>
        <v>1127.7460000000001</v>
      </c>
      <c r="F560" s="85">
        <f>'E+ PSUI Customer Load'!F560+'PSUI Customer Gen'!F560</f>
        <v>1150.83</v>
      </c>
      <c r="G560" s="85">
        <f>'E+ PSUI Customer Load'!G560+'PSUI Customer Gen'!G560</f>
        <v>1155.7449999999999</v>
      </c>
      <c r="H560" s="85">
        <f>'E+ PSUI Customer Load'!H560+'PSUI Customer Gen'!H560</f>
        <v>1191.085</v>
      </c>
      <c r="I560" s="85">
        <f>'E+ PSUI Customer Load'!I560+'PSUI Customer Gen'!I560</f>
        <v>1276.298</v>
      </c>
      <c r="J560" s="85">
        <f>'E+ PSUI Customer Load'!J560+'PSUI Customer Gen'!J560</f>
        <v>1592.8100000000002</v>
      </c>
      <c r="K560" s="85">
        <f>'E+ PSUI Customer Load'!K560+'PSUI Customer Gen'!K560</f>
        <v>1635.912</v>
      </c>
      <c r="L560" s="85">
        <f>'E+ PSUI Customer Load'!L560+'PSUI Customer Gen'!L560</f>
        <v>1682.021</v>
      </c>
      <c r="M560" s="85">
        <f>'E+ PSUI Customer Load'!M560+'PSUI Customer Gen'!M560</f>
        <v>1716.0880000000002</v>
      </c>
      <c r="N560" s="85">
        <f>'E+ PSUI Customer Load'!N560+'PSUI Customer Gen'!N560</f>
        <v>1715.5509999999999</v>
      </c>
      <c r="O560" s="85">
        <f>'E+ PSUI Customer Load'!O560+'PSUI Customer Gen'!O560</f>
        <v>1710.481</v>
      </c>
      <c r="P560" s="85">
        <f>'E+ PSUI Customer Load'!P560+'PSUI Customer Gen'!P560</f>
        <v>1711.566</v>
      </c>
      <c r="Q560" s="85">
        <f>'E+ PSUI Customer Load'!Q560+'PSUI Customer Gen'!Q560</f>
        <v>1727.944</v>
      </c>
      <c r="R560" s="85">
        <f>'E+ PSUI Customer Load'!R560+'PSUI Customer Gen'!R560</f>
        <v>1700.163</v>
      </c>
      <c r="S560" s="85">
        <f>'E+ PSUI Customer Load'!S560+'PSUI Customer Gen'!S560</f>
        <v>1634.683</v>
      </c>
      <c r="T560" s="85">
        <f>'E+ PSUI Customer Load'!T560+'PSUI Customer Gen'!T560</f>
        <v>1568.501</v>
      </c>
      <c r="U560" s="85">
        <f>'E+ PSUI Customer Load'!U560+'PSUI Customer Gen'!U560</f>
        <v>1537.8809999999999</v>
      </c>
      <c r="V560" s="85">
        <f>'E+ PSUI Customer Load'!V560+'PSUI Customer Gen'!V560</f>
        <v>1485.518</v>
      </c>
      <c r="W560" s="85">
        <f>'E+ PSUI Customer Load'!W560+'PSUI Customer Gen'!W560</f>
        <v>1486.6220000000001</v>
      </c>
      <c r="X560" s="85">
        <f>'E+ PSUI Customer Load'!X560+'PSUI Customer Gen'!X560</f>
        <v>1440.7169999999999</v>
      </c>
      <c r="Y560" s="85">
        <f>'E+ PSUI Customer Load'!Y560+'PSUI Customer Gen'!Y560</f>
        <v>1414.057</v>
      </c>
      <c r="Z560" s="85">
        <f>'E+ PSUI Customer Load'!Z560+'PSUI Customer Gen'!Z560</f>
        <v>1377.8489999999999</v>
      </c>
      <c r="AA560" s="93">
        <f t="shared" si="104"/>
        <v>1727.944</v>
      </c>
      <c r="AB560" s="84">
        <f t="shared" si="105"/>
        <v>2022</v>
      </c>
      <c r="AC560" s="83">
        <f t="shared" si="106"/>
        <v>5</v>
      </c>
      <c r="AD560" s="83" t="str">
        <f t="shared" si="107"/>
        <v/>
      </c>
      <c r="AE560" s="83" t="str">
        <f t="shared" si="108"/>
        <v/>
      </c>
      <c r="AF560" s="81">
        <f t="shared" si="109"/>
        <v>1727.944</v>
      </c>
      <c r="AG560" s="82" t="str">
        <f t="shared" si="110"/>
        <v>15:00</v>
      </c>
      <c r="AH560" s="81">
        <f t="shared" si="111"/>
        <v>37028.465000000004</v>
      </c>
      <c r="AI560" s="80" t="str">
        <f t="shared" si="112"/>
        <v/>
      </c>
      <c r="AJ560" s="80" t="str">
        <f t="shared" si="113"/>
        <v/>
      </c>
      <c r="AK560" s="80" t="str">
        <f t="shared" si="114"/>
        <v/>
      </c>
      <c r="AL560" s="79" t="str">
        <f t="shared" si="115"/>
        <v/>
      </c>
      <c r="AM560" s="78" t="str">
        <f t="shared" si="116"/>
        <v/>
      </c>
    </row>
    <row r="561" spans="2:39" ht="13.5" thickBot="1">
      <c r="B561" s="86">
        <v>44693</v>
      </c>
      <c r="C561" s="85">
        <f>'E+ PSUI Customer Load'!C561+'PSUI Customer Gen'!C561</f>
        <v>1363.9349999999999</v>
      </c>
      <c r="D561" s="85">
        <f>'E+ PSUI Customer Load'!D561+'PSUI Customer Gen'!D561</f>
        <v>1337.703</v>
      </c>
      <c r="E561" s="85">
        <f>'E+ PSUI Customer Load'!E561+'PSUI Customer Gen'!E561</f>
        <v>1289.9640000000002</v>
      </c>
      <c r="F561" s="85">
        <f>'E+ PSUI Customer Load'!F561+'PSUI Customer Gen'!F561</f>
        <v>1293.5919999999999</v>
      </c>
      <c r="G561" s="85">
        <f>'E+ PSUI Customer Load'!G561+'PSUI Customer Gen'!G561</f>
        <v>1288.7850000000001</v>
      </c>
      <c r="H561" s="85">
        <f>'E+ PSUI Customer Load'!H561+'PSUI Customer Gen'!H561</f>
        <v>1259.8100000000002</v>
      </c>
      <c r="I561" s="85">
        <f>'E+ PSUI Customer Load'!I561+'PSUI Customer Gen'!I561</f>
        <v>1423.845</v>
      </c>
      <c r="J561" s="85">
        <f>'E+ PSUI Customer Load'!J561+'PSUI Customer Gen'!J561</f>
        <v>1600.4010000000001</v>
      </c>
      <c r="K561" s="85">
        <f>'E+ PSUI Customer Load'!K561+'PSUI Customer Gen'!K561</f>
        <v>1656.8829999999998</v>
      </c>
      <c r="L561" s="85">
        <f>'E+ PSUI Customer Load'!L561+'PSUI Customer Gen'!L561</f>
        <v>1872.903</v>
      </c>
      <c r="M561" s="85">
        <f>'E+ PSUI Customer Load'!M561+'PSUI Customer Gen'!M561</f>
        <v>1995.634</v>
      </c>
      <c r="N561" s="85">
        <f>'E+ PSUI Customer Load'!N561+'PSUI Customer Gen'!N561</f>
        <v>1958.125</v>
      </c>
      <c r="O561" s="85">
        <f>'E+ PSUI Customer Load'!O561+'PSUI Customer Gen'!O561</f>
        <v>1956.2860000000001</v>
      </c>
      <c r="P561" s="85">
        <f>'E+ PSUI Customer Load'!P561+'PSUI Customer Gen'!P561</f>
        <v>1978.3120000000001</v>
      </c>
      <c r="Q561" s="85">
        <f>'E+ PSUI Customer Load'!Q561+'PSUI Customer Gen'!Q561</f>
        <v>1975.921</v>
      </c>
      <c r="R561" s="85">
        <f>'E+ PSUI Customer Load'!R561+'PSUI Customer Gen'!R561</f>
        <v>1966.114</v>
      </c>
      <c r="S561" s="85">
        <f>'E+ PSUI Customer Load'!S561+'PSUI Customer Gen'!S561</f>
        <v>1884.42</v>
      </c>
      <c r="T561" s="85">
        <f>'E+ PSUI Customer Load'!T561+'PSUI Customer Gen'!T561</f>
        <v>1794.8110000000001</v>
      </c>
      <c r="U561" s="85">
        <f>'E+ PSUI Customer Load'!U561+'PSUI Customer Gen'!U561</f>
        <v>1747.5160000000001</v>
      </c>
      <c r="V561" s="85">
        <f>'E+ PSUI Customer Load'!V561+'PSUI Customer Gen'!V561</f>
        <v>1685.0139999999999</v>
      </c>
      <c r="W561" s="85">
        <f>'E+ PSUI Customer Load'!W561+'PSUI Customer Gen'!W561</f>
        <v>1657.329</v>
      </c>
      <c r="X561" s="85">
        <f>'E+ PSUI Customer Load'!X561+'PSUI Customer Gen'!X561</f>
        <v>1622.6769999999999</v>
      </c>
      <c r="Y561" s="85">
        <f>'E+ PSUI Customer Load'!Y561+'PSUI Customer Gen'!Y561</f>
        <v>1576.547</v>
      </c>
      <c r="Z561" s="85">
        <f>'E+ PSUI Customer Load'!Z561+'PSUI Customer Gen'!Z561</f>
        <v>1565.5260000000001</v>
      </c>
      <c r="AA561" s="93">
        <f t="shared" si="104"/>
        <v>1995.634</v>
      </c>
      <c r="AB561" s="84">
        <f t="shared" si="105"/>
        <v>2022</v>
      </c>
      <c r="AC561" s="83">
        <f t="shared" si="106"/>
        <v>5</v>
      </c>
      <c r="AD561" s="83" t="str">
        <f t="shared" si="107"/>
        <v/>
      </c>
      <c r="AE561" s="83" t="str">
        <f t="shared" si="108"/>
        <v/>
      </c>
      <c r="AF561" s="81">
        <f t="shared" si="109"/>
        <v>1995.634</v>
      </c>
      <c r="AG561" s="82" t="str">
        <f t="shared" si="110"/>
        <v>11:00</v>
      </c>
      <c r="AH561" s="81">
        <f t="shared" si="111"/>
        <v>41747.686999999998</v>
      </c>
      <c r="AI561" s="80" t="str">
        <f t="shared" si="112"/>
        <v/>
      </c>
      <c r="AJ561" s="80" t="str">
        <f t="shared" si="113"/>
        <v/>
      </c>
      <c r="AK561" s="80" t="str">
        <f t="shared" si="114"/>
        <v/>
      </c>
      <c r="AL561" s="79" t="str">
        <f t="shared" si="115"/>
        <v/>
      </c>
      <c r="AM561" s="78" t="str">
        <f t="shared" si="116"/>
        <v/>
      </c>
    </row>
    <row r="562" spans="2:39" ht="13.5" thickBot="1">
      <c r="B562" s="86">
        <v>44694</v>
      </c>
      <c r="C562" s="85">
        <f>'E+ PSUI Customer Load'!C562+'PSUI Customer Gen'!C562</f>
        <v>1538.8980000000001</v>
      </c>
      <c r="D562" s="85">
        <f>'E+ PSUI Customer Load'!D562+'PSUI Customer Gen'!D562</f>
        <v>1463.0159999999998</v>
      </c>
      <c r="E562" s="85">
        <f>'E+ PSUI Customer Load'!E562+'PSUI Customer Gen'!E562</f>
        <v>1446.6489999999999</v>
      </c>
      <c r="F562" s="85">
        <f>'E+ PSUI Customer Load'!F562+'PSUI Customer Gen'!F562</f>
        <v>1451.0930000000001</v>
      </c>
      <c r="G562" s="85">
        <f>'E+ PSUI Customer Load'!G562+'PSUI Customer Gen'!G562</f>
        <v>1443.2740000000001</v>
      </c>
      <c r="H562" s="85">
        <f>'E+ PSUI Customer Load'!H562+'PSUI Customer Gen'!H562</f>
        <v>1306.347</v>
      </c>
      <c r="I562" s="85">
        <f>'E+ PSUI Customer Load'!I562+'PSUI Customer Gen'!I562</f>
        <v>1683.3200000000002</v>
      </c>
      <c r="J562" s="85">
        <f>'E+ PSUI Customer Load'!J562+'PSUI Customer Gen'!J562</f>
        <v>1879.8810000000001</v>
      </c>
      <c r="K562" s="85">
        <f>'E+ PSUI Customer Load'!K562+'PSUI Customer Gen'!K562</f>
        <v>1938.3209999999999</v>
      </c>
      <c r="L562" s="85">
        <f>'E+ PSUI Customer Load'!L562+'PSUI Customer Gen'!L562</f>
        <v>1982.056</v>
      </c>
      <c r="M562" s="85">
        <f>'E+ PSUI Customer Load'!M562+'PSUI Customer Gen'!M562</f>
        <v>2036.8969999999999</v>
      </c>
      <c r="N562" s="85">
        <f>'E+ PSUI Customer Load'!N562+'PSUI Customer Gen'!N562</f>
        <v>2019.9360000000001</v>
      </c>
      <c r="O562" s="85">
        <f>'E+ PSUI Customer Load'!O562+'PSUI Customer Gen'!O562</f>
        <v>2035.4099999999999</v>
      </c>
      <c r="P562" s="85">
        <f>'E+ PSUI Customer Load'!P562+'PSUI Customer Gen'!P562</f>
        <v>2029.7049999999999</v>
      </c>
      <c r="Q562" s="85">
        <f>'E+ PSUI Customer Load'!Q562+'PSUI Customer Gen'!Q562</f>
        <v>2036.5549999999998</v>
      </c>
      <c r="R562" s="85">
        <f>'E+ PSUI Customer Load'!R562+'PSUI Customer Gen'!R562</f>
        <v>1985.115</v>
      </c>
      <c r="S562" s="85">
        <f>'E+ PSUI Customer Load'!S562+'PSUI Customer Gen'!S562</f>
        <v>1916.5</v>
      </c>
      <c r="T562" s="85">
        <f>'E+ PSUI Customer Load'!T562+'PSUI Customer Gen'!T562</f>
        <v>1828.4769999999999</v>
      </c>
      <c r="U562" s="85">
        <f>'E+ PSUI Customer Load'!U562+'PSUI Customer Gen'!U562</f>
        <v>1797.4289999999999</v>
      </c>
      <c r="V562" s="85">
        <f>'E+ PSUI Customer Load'!V562+'PSUI Customer Gen'!V562</f>
        <v>1722.633</v>
      </c>
      <c r="W562" s="85">
        <f>'E+ PSUI Customer Load'!W562+'PSUI Customer Gen'!W562</f>
        <v>1688.8470000000002</v>
      </c>
      <c r="X562" s="85">
        <f>'E+ PSUI Customer Load'!X562+'PSUI Customer Gen'!X562</f>
        <v>1661.2199999999998</v>
      </c>
      <c r="Y562" s="85">
        <f>'E+ PSUI Customer Load'!Y562+'PSUI Customer Gen'!Y562</f>
        <v>1640.3019999999999</v>
      </c>
      <c r="Z562" s="85">
        <f>'E+ PSUI Customer Load'!Z562+'PSUI Customer Gen'!Z562</f>
        <v>1622.443</v>
      </c>
      <c r="AA562" s="93">
        <f t="shared" si="104"/>
        <v>2036.8969999999999</v>
      </c>
      <c r="AB562" s="84">
        <f t="shared" si="105"/>
        <v>2022</v>
      </c>
      <c r="AC562" s="83">
        <f t="shared" si="106"/>
        <v>5</v>
      </c>
      <c r="AD562" s="83" t="str">
        <f t="shared" si="107"/>
        <v/>
      </c>
      <c r="AE562" s="83" t="str">
        <f t="shared" si="108"/>
        <v/>
      </c>
      <c r="AF562" s="81">
        <f t="shared" si="109"/>
        <v>2036.8969999999999</v>
      </c>
      <c r="AG562" s="82" t="str">
        <f t="shared" si="110"/>
        <v>11:00</v>
      </c>
      <c r="AH562" s="81">
        <f t="shared" si="111"/>
        <v>44191.221000000005</v>
      </c>
      <c r="AI562" s="80" t="str">
        <f t="shared" si="112"/>
        <v/>
      </c>
      <c r="AJ562" s="80" t="str">
        <f t="shared" si="113"/>
        <v/>
      </c>
      <c r="AK562" s="80" t="str">
        <f t="shared" si="114"/>
        <v/>
      </c>
      <c r="AL562" s="79" t="str">
        <f t="shared" si="115"/>
        <v/>
      </c>
      <c r="AM562" s="78" t="str">
        <f t="shared" si="116"/>
        <v/>
      </c>
    </row>
    <row r="563" spans="2:39" ht="13.5" thickBot="1">
      <c r="B563" s="86">
        <v>44695</v>
      </c>
      <c r="C563" s="85">
        <f>'E+ PSUI Customer Load'!C563+'PSUI Customer Gen'!C563</f>
        <v>1596.8050000000001</v>
      </c>
      <c r="D563" s="85">
        <f>'E+ PSUI Customer Load'!D563+'PSUI Customer Gen'!D563</f>
        <v>1603.0480000000002</v>
      </c>
      <c r="E563" s="85">
        <f>'E+ PSUI Customer Load'!E563+'PSUI Customer Gen'!E563</f>
        <v>1575.375</v>
      </c>
      <c r="F563" s="85">
        <f>'E+ PSUI Customer Load'!F563+'PSUI Customer Gen'!F563</f>
        <v>1561.4570000000001</v>
      </c>
      <c r="G563" s="85">
        <f>'E+ PSUI Customer Load'!G563+'PSUI Customer Gen'!G563</f>
        <v>1543.2150000000001</v>
      </c>
      <c r="H563" s="85">
        <f>'E+ PSUI Customer Load'!H563+'PSUI Customer Gen'!H563</f>
        <v>1551.5119999999999</v>
      </c>
      <c r="I563" s="85">
        <f>'E+ PSUI Customer Load'!I563+'PSUI Customer Gen'!I563</f>
        <v>1686.3009999999999</v>
      </c>
      <c r="J563" s="85">
        <f>'E+ PSUI Customer Load'!J563+'PSUI Customer Gen'!J563</f>
        <v>1760.5609999999999</v>
      </c>
      <c r="K563" s="85">
        <f>'E+ PSUI Customer Load'!K563+'PSUI Customer Gen'!K563</f>
        <v>1802.115</v>
      </c>
      <c r="L563" s="85">
        <f>'E+ PSUI Customer Load'!L563+'PSUI Customer Gen'!L563</f>
        <v>1821.5309999999999</v>
      </c>
      <c r="M563" s="85">
        <f>'E+ PSUI Customer Load'!M563+'PSUI Customer Gen'!M563</f>
        <v>1844.3589999999999</v>
      </c>
      <c r="N563" s="85">
        <f>'E+ PSUI Customer Load'!N563+'PSUI Customer Gen'!N563</f>
        <v>1847.5070000000001</v>
      </c>
      <c r="O563" s="85">
        <f>'E+ PSUI Customer Load'!O563+'PSUI Customer Gen'!O563</f>
        <v>1879.337</v>
      </c>
      <c r="P563" s="85">
        <f>'E+ PSUI Customer Load'!P563+'PSUI Customer Gen'!P563</f>
        <v>1905.2839999999999</v>
      </c>
      <c r="Q563" s="85">
        <f>'E+ PSUI Customer Load'!Q563+'PSUI Customer Gen'!Q563</f>
        <v>1893.8619999999999</v>
      </c>
      <c r="R563" s="85">
        <f>'E+ PSUI Customer Load'!R563+'PSUI Customer Gen'!R563</f>
        <v>1880.4290000000001</v>
      </c>
      <c r="S563" s="85">
        <f>'E+ PSUI Customer Load'!S563+'PSUI Customer Gen'!S563</f>
        <v>1846.973</v>
      </c>
      <c r="T563" s="85">
        <f>'E+ PSUI Customer Load'!T563+'PSUI Customer Gen'!T563</f>
        <v>1831.4009999999998</v>
      </c>
      <c r="U563" s="85">
        <f>'E+ PSUI Customer Load'!U563+'PSUI Customer Gen'!U563</f>
        <v>1779.3110000000001</v>
      </c>
      <c r="V563" s="85">
        <f>'E+ PSUI Customer Load'!V563+'PSUI Customer Gen'!V563</f>
        <v>1760.7729999999999</v>
      </c>
      <c r="W563" s="85">
        <f>'E+ PSUI Customer Load'!W563+'PSUI Customer Gen'!W563</f>
        <v>1796.1970000000001</v>
      </c>
      <c r="X563" s="85">
        <f>'E+ PSUI Customer Load'!X563+'PSUI Customer Gen'!X563</f>
        <v>1737.7570000000001</v>
      </c>
      <c r="Y563" s="85">
        <f>'E+ PSUI Customer Load'!Y563+'PSUI Customer Gen'!Y563</f>
        <v>1733.567</v>
      </c>
      <c r="Z563" s="85">
        <f>'E+ PSUI Customer Load'!Z563+'PSUI Customer Gen'!Z563</f>
        <v>1711.557</v>
      </c>
      <c r="AA563" s="93">
        <f t="shared" si="104"/>
        <v>1905.2839999999999</v>
      </c>
      <c r="AB563" s="84">
        <f t="shared" si="105"/>
        <v>2022</v>
      </c>
      <c r="AC563" s="83">
        <f t="shared" si="106"/>
        <v>5</v>
      </c>
      <c r="AD563" s="83" t="str">
        <f t="shared" si="107"/>
        <v/>
      </c>
      <c r="AE563" s="83" t="str">
        <f t="shared" si="108"/>
        <v/>
      </c>
      <c r="AF563" s="81">
        <f t="shared" si="109"/>
        <v>1905.2839999999999</v>
      </c>
      <c r="AG563" s="82" t="str">
        <f t="shared" si="110"/>
        <v>14:00</v>
      </c>
      <c r="AH563" s="81">
        <f t="shared" si="111"/>
        <v>43855.518000000004</v>
      </c>
      <c r="AI563" s="80" t="str">
        <f t="shared" si="112"/>
        <v/>
      </c>
      <c r="AJ563" s="80" t="str">
        <f t="shared" si="113"/>
        <v/>
      </c>
      <c r="AK563" s="80" t="str">
        <f t="shared" si="114"/>
        <v/>
      </c>
      <c r="AL563" s="79" t="str">
        <f t="shared" si="115"/>
        <v/>
      </c>
      <c r="AM563" s="78" t="str">
        <f t="shared" si="116"/>
        <v/>
      </c>
    </row>
    <row r="564" spans="2:39" ht="13.5" thickBot="1">
      <c r="B564" s="86">
        <v>44696</v>
      </c>
      <c r="C564" s="85">
        <f>'E+ PSUI Customer Load'!C564+'PSUI Customer Gen'!C564</f>
        <v>1716.922</v>
      </c>
      <c r="D564" s="85">
        <f>'E+ PSUI Customer Load'!D564+'PSUI Customer Gen'!D564</f>
        <v>1691.7539999999999</v>
      </c>
      <c r="E564" s="85">
        <f>'E+ PSUI Customer Load'!E564+'PSUI Customer Gen'!E564</f>
        <v>1666.9780000000001</v>
      </c>
      <c r="F564" s="85">
        <f>'E+ PSUI Customer Load'!F564+'PSUI Customer Gen'!F564</f>
        <v>1604.6310000000001</v>
      </c>
      <c r="G564" s="85">
        <f>'E+ PSUI Customer Load'!G564+'PSUI Customer Gen'!G564</f>
        <v>1625.2939999999999</v>
      </c>
      <c r="H564" s="85">
        <f>'E+ PSUI Customer Load'!H564+'PSUI Customer Gen'!H564</f>
        <v>1636.278</v>
      </c>
      <c r="I564" s="85">
        <f>'E+ PSUI Customer Load'!I564+'PSUI Customer Gen'!I564</f>
        <v>1736.8400000000001</v>
      </c>
      <c r="J564" s="85">
        <f>'E+ PSUI Customer Load'!J564+'PSUI Customer Gen'!J564</f>
        <v>1786.566</v>
      </c>
      <c r="K564" s="85">
        <f>'E+ PSUI Customer Load'!K564+'PSUI Customer Gen'!K564</f>
        <v>1825.761</v>
      </c>
      <c r="L564" s="85">
        <f>'E+ PSUI Customer Load'!L564+'PSUI Customer Gen'!L564</f>
        <v>1867.9770000000001</v>
      </c>
      <c r="M564" s="85">
        <f>'E+ PSUI Customer Load'!M564+'PSUI Customer Gen'!M564</f>
        <v>1881.57</v>
      </c>
      <c r="N564" s="85">
        <f>'E+ PSUI Customer Load'!N564+'PSUI Customer Gen'!N564</f>
        <v>1854.904</v>
      </c>
      <c r="O564" s="85">
        <f>'E+ PSUI Customer Load'!O564+'PSUI Customer Gen'!O564</f>
        <v>1884.9690000000001</v>
      </c>
      <c r="P564" s="85">
        <f>'E+ PSUI Customer Load'!P564+'PSUI Customer Gen'!P564</f>
        <v>1819.5360000000001</v>
      </c>
      <c r="Q564" s="85">
        <f>'E+ PSUI Customer Load'!Q564+'PSUI Customer Gen'!Q564</f>
        <v>1902.7809999999999</v>
      </c>
      <c r="R564" s="85">
        <f>'E+ PSUI Customer Load'!R564+'PSUI Customer Gen'!R564</f>
        <v>1833.0300000000002</v>
      </c>
      <c r="S564" s="85">
        <f>'E+ PSUI Customer Load'!S564+'PSUI Customer Gen'!S564</f>
        <v>1819.337</v>
      </c>
      <c r="T564" s="85">
        <f>'E+ PSUI Customer Load'!T564+'PSUI Customer Gen'!T564</f>
        <v>1794.1979999999999</v>
      </c>
      <c r="U564" s="85">
        <f>'E+ PSUI Customer Load'!U564+'PSUI Customer Gen'!U564</f>
        <v>1774.0360000000001</v>
      </c>
      <c r="V564" s="85">
        <f>'E+ PSUI Customer Load'!V564+'PSUI Customer Gen'!V564</f>
        <v>1736.155</v>
      </c>
      <c r="W564" s="85">
        <f>'E+ PSUI Customer Load'!W564+'PSUI Customer Gen'!W564</f>
        <v>1737.9269999999999</v>
      </c>
      <c r="X564" s="85">
        <f>'E+ PSUI Customer Load'!X564+'PSUI Customer Gen'!X564</f>
        <v>1721.3870000000002</v>
      </c>
      <c r="Y564" s="85">
        <f>'E+ PSUI Customer Load'!Y564+'PSUI Customer Gen'!Y564</f>
        <v>1726.0410000000002</v>
      </c>
      <c r="Z564" s="85">
        <f>'E+ PSUI Customer Load'!Z564+'PSUI Customer Gen'!Z564</f>
        <v>1713.3390000000002</v>
      </c>
      <c r="AA564" s="93">
        <f t="shared" si="104"/>
        <v>1902.7809999999999</v>
      </c>
      <c r="AB564" s="84">
        <f t="shared" si="105"/>
        <v>2022</v>
      </c>
      <c r="AC564" s="83">
        <f t="shared" si="106"/>
        <v>5</v>
      </c>
      <c r="AD564" s="83" t="str">
        <f t="shared" si="107"/>
        <v/>
      </c>
      <c r="AE564" s="83" t="str">
        <f t="shared" si="108"/>
        <v/>
      </c>
      <c r="AF564" s="81">
        <f t="shared" si="109"/>
        <v>1902.7809999999999</v>
      </c>
      <c r="AG564" s="82" t="str">
        <f t="shared" si="110"/>
        <v>15:00</v>
      </c>
      <c r="AH564" s="81">
        <f t="shared" si="111"/>
        <v>44260.992000000006</v>
      </c>
      <c r="AI564" s="80" t="str">
        <f t="shared" si="112"/>
        <v/>
      </c>
      <c r="AJ564" s="80" t="str">
        <f t="shared" si="113"/>
        <v/>
      </c>
      <c r="AK564" s="80" t="str">
        <f t="shared" si="114"/>
        <v/>
      </c>
      <c r="AL564" s="79" t="str">
        <f t="shared" si="115"/>
        <v/>
      </c>
      <c r="AM564" s="78" t="str">
        <f t="shared" si="116"/>
        <v/>
      </c>
    </row>
    <row r="565" spans="2:39" ht="13.5" thickBot="1">
      <c r="B565" s="86">
        <v>44697</v>
      </c>
      <c r="C565" s="85">
        <f>'E+ PSUI Customer Load'!C565+'PSUI Customer Gen'!C565</f>
        <v>1694.289</v>
      </c>
      <c r="D565" s="85">
        <f>'E+ PSUI Customer Load'!D565+'PSUI Customer Gen'!D565</f>
        <v>1663.5629999999999</v>
      </c>
      <c r="E565" s="85">
        <f>'E+ PSUI Customer Load'!E565+'PSUI Customer Gen'!E565</f>
        <v>1695.7379999999998</v>
      </c>
      <c r="F565" s="85">
        <f>'E+ PSUI Customer Load'!F565+'PSUI Customer Gen'!F565</f>
        <v>1747.2529999999999</v>
      </c>
      <c r="G565" s="85">
        <f>'E+ PSUI Customer Load'!G565+'PSUI Customer Gen'!G565</f>
        <v>1681.1889999999999</v>
      </c>
      <c r="H565" s="85">
        <f>'E+ PSUI Customer Load'!H565+'PSUI Customer Gen'!H565</f>
        <v>1607.9739999999999</v>
      </c>
      <c r="I565" s="85">
        <f>'E+ PSUI Customer Load'!I565+'PSUI Customer Gen'!I565</f>
        <v>1398.2659999999998</v>
      </c>
      <c r="J565" s="85">
        <f>'E+ PSUI Customer Load'!J565+'PSUI Customer Gen'!J565</f>
        <v>1301.546</v>
      </c>
      <c r="K565" s="85">
        <f>'E+ PSUI Customer Load'!K565+'PSUI Customer Gen'!K565</f>
        <v>1344.7660000000001</v>
      </c>
      <c r="L565" s="85">
        <f>'E+ PSUI Customer Load'!L565+'PSUI Customer Gen'!L565</f>
        <v>1356.7820000000002</v>
      </c>
      <c r="M565" s="85">
        <f>'E+ PSUI Customer Load'!M565+'PSUI Customer Gen'!M565</f>
        <v>1371.9180000000001</v>
      </c>
      <c r="N565" s="85">
        <f>'E+ PSUI Customer Load'!N565+'PSUI Customer Gen'!N565</f>
        <v>1342.288</v>
      </c>
      <c r="O565" s="85">
        <f>'E+ PSUI Customer Load'!O565+'PSUI Customer Gen'!O565</f>
        <v>1459.8879999999999</v>
      </c>
      <c r="P565" s="85">
        <f>'E+ PSUI Customer Load'!P565+'PSUI Customer Gen'!P565</f>
        <v>1770.94</v>
      </c>
      <c r="Q565" s="85">
        <f>'E+ PSUI Customer Load'!Q565+'PSUI Customer Gen'!Q565</f>
        <v>1735.7240000000002</v>
      </c>
      <c r="R565" s="85">
        <f>'E+ PSUI Customer Load'!R565+'PSUI Customer Gen'!R565</f>
        <v>1710.8009999999999</v>
      </c>
      <c r="S565" s="85">
        <f>'E+ PSUI Customer Load'!S565+'PSUI Customer Gen'!S565</f>
        <v>1640.5219999999999</v>
      </c>
      <c r="T565" s="85">
        <f>'E+ PSUI Customer Load'!T565+'PSUI Customer Gen'!T565</f>
        <v>1534.663</v>
      </c>
      <c r="U565" s="85">
        <f>'E+ PSUI Customer Load'!U565+'PSUI Customer Gen'!U565</f>
        <v>1516.4840000000002</v>
      </c>
      <c r="V565" s="85">
        <f>'E+ PSUI Customer Load'!V565+'PSUI Customer Gen'!V565</f>
        <v>1465.3330000000001</v>
      </c>
      <c r="W565" s="85">
        <f>'E+ PSUI Customer Load'!W565+'PSUI Customer Gen'!W565</f>
        <v>1454.5449999999998</v>
      </c>
      <c r="X565" s="85">
        <f>'E+ PSUI Customer Load'!X565+'PSUI Customer Gen'!X565</f>
        <v>1432.5900000000001</v>
      </c>
      <c r="Y565" s="85">
        <f>'E+ PSUI Customer Load'!Y565+'PSUI Customer Gen'!Y565</f>
        <v>1412.6659999999999</v>
      </c>
      <c r="Z565" s="85">
        <f>'E+ PSUI Customer Load'!Z565+'PSUI Customer Gen'!Z565</f>
        <v>1366.049</v>
      </c>
      <c r="AA565" s="93">
        <f t="shared" si="104"/>
        <v>1770.94</v>
      </c>
      <c r="AB565" s="84">
        <f t="shared" si="105"/>
        <v>2022</v>
      </c>
      <c r="AC565" s="83">
        <f t="shared" si="106"/>
        <v>5</v>
      </c>
      <c r="AD565" s="83" t="str">
        <f t="shared" si="107"/>
        <v/>
      </c>
      <c r="AE565" s="83" t="str">
        <f t="shared" si="108"/>
        <v/>
      </c>
      <c r="AF565" s="81">
        <f t="shared" si="109"/>
        <v>1770.94</v>
      </c>
      <c r="AG565" s="82" t="str">
        <f t="shared" si="110"/>
        <v>14:00</v>
      </c>
      <c r="AH565" s="81">
        <f t="shared" si="111"/>
        <v>38476.71699999999</v>
      </c>
      <c r="AI565" s="80" t="str">
        <f t="shared" si="112"/>
        <v/>
      </c>
      <c r="AJ565" s="80" t="str">
        <f t="shared" si="113"/>
        <v/>
      </c>
      <c r="AK565" s="80" t="str">
        <f t="shared" si="114"/>
        <v/>
      </c>
      <c r="AL565" s="79" t="str">
        <f t="shared" si="115"/>
        <v/>
      </c>
      <c r="AM565" s="78" t="str">
        <f t="shared" si="116"/>
        <v/>
      </c>
    </row>
    <row r="566" spans="2:39" ht="13.5" thickBot="1">
      <c r="B566" s="86">
        <v>44698</v>
      </c>
      <c r="C566" s="85">
        <f>'E+ PSUI Customer Load'!C566+'PSUI Customer Gen'!C566</f>
        <v>1126.665</v>
      </c>
      <c r="D566" s="85">
        <f>'E+ PSUI Customer Load'!D566+'PSUI Customer Gen'!D566</f>
        <v>1058.777</v>
      </c>
      <c r="E566" s="85">
        <f>'E+ PSUI Customer Load'!E566+'PSUI Customer Gen'!E566</f>
        <v>1089.345</v>
      </c>
      <c r="F566" s="85">
        <f>'E+ PSUI Customer Load'!F566+'PSUI Customer Gen'!F566</f>
        <v>1123.338</v>
      </c>
      <c r="G566" s="85">
        <f>'E+ PSUI Customer Load'!G566+'PSUI Customer Gen'!G566</f>
        <v>1136.047</v>
      </c>
      <c r="H566" s="85">
        <f>'E+ PSUI Customer Load'!H566+'PSUI Customer Gen'!H566</f>
        <v>1178.835</v>
      </c>
      <c r="I566" s="85">
        <f>'E+ PSUI Customer Load'!I566+'PSUI Customer Gen'!I566</f>
        <v>1255.989</v>
      </c>
      <c r="J566" s="85">
        <f>'E+ PSUI Customer Load'!J566+'PSUI Customer Gen'!J566</f>
        <v>1283.2640000000001</v>
      </c>
      <c r="K566" s="85">
        <f>'E+ PSUI Customer Load'!K566+'PSUI Customer Gen'!K566</f>
        <v>1298.721</v>
      </c>
      <c r="L566" s="85">
        <f>'E+ PSUI Customer Load'!L566+'PSUI Customer Gen'!L566</f>
        <v>1543.1669999999999</v>
      </c>
      <c r="M566" s="85">
        <f>'E+ PSUI Customer Load'!M566+'PSUI Customer Gen'!M566</f>
        <v>1729.0169999999998</v>
      </c>
      <c r="N566" s="85">
        <f>'E+ PSUI Customer Load'!N566+'PSUI Customer Gen'!N566</f>
        <v>1681.2950000000001</v>
      </c>
      <c r="O566" s="85">
        <f>'E+ PSUI Customer Load'!O566+'PSUI Customer Gen'!O566</f>
        <v>1674.5330000000001</v>
      </c>
      <c r="P566" s="85">
        <f>'E+ PSUI Customer Load'!P566+'PSUI Customer Gen'!P566</f>
        <v>1675.979</v>
      </c>
      <c r="Q566" s="85">
        <f>'E+ PSUI Customer Load'!Q566+'PSUI Customer Gen'!Q566</f>
        <v>1666.296</v>
      </c>
      <c r="R566" s="85">
        <f>'E+ PSUI Customer Load'!R566+'PSUI Customer Gen'!R566</f>
        <v>1623.3200000000002</v>
      </c>
      <c r="S566" s="85">
        <f>'E+ PSUI Customer Load'!S566+'PSUI Customer Gen'!S566</f>
        <v>1549.2439999999999</v>
      </c>
      <c r="T566" s="85">
        <f>'E+ PSUI Customer Load'!T566+'PSUI Customer Gen'!T566</f>
        <v>1468.9260000000002</v>
      </c>
      <c r="U566" s="85">
        <f>'E+ PSUI Customer Load'!U566+'PSUI Customer Gen'!U566</f>
        <v>1445.5</v>
      </c>
      <c r="V566" s="85">
        <f>'E+ PSUI Customer Load'!V566+'PSUI Customer Gen'!V566</f>
        <v>1359.953</v>
      </c>
      <c r="W566" s="85">
        <f>'E+ PSUI Customer Load'!W566+'PSUI Customer Gen'!W566</f>
        <v>1233.498</v>
      </c>
      <c r="X566" s="85">
        <f>'E+ PSUI Customer Load'!X566+'PSUI Customer Gen'!X566</f>
        <v>1125.4880000000001</v>
      </c>
      <c r="Y566" s="85">
        <f>'E+ PSUI Customer Load'!Y566+'PSUI Customer Gen'!Y566</f>
        <v>1101.308</v>
      </c>
      <c r="Z566" s="85">
        <f>'E+ PSUI Customer Load'!Z566+'PSUI Customer Gen'!Z566</f>
        <v>1097.7639999999999</v>
      </c>
      <c r="AA566" s="93">
        <f t="shared" si="104"/>
        <v>1729.0169999999998</v>
      </c>
      <c r="AB566" s="84">
        <f t="shared" si="105"/>
        <v>2022</v>
      </c>
      <c r="AC566" s="83">
        <f t="shared" si="106"/>
        <v>5</v>
      </c>
      <c r="AD566" s="83" t="str">
        <f t="shared" si="107"/>
        <v/>
      </c>
      <c r="AE566" s="83" t="str">
        <f t="shared" si="108"/>
        <v/>
      </c>
      <c r="AF566" s="81">
        <f t="shared" si="109"/>
        <v>1729.0169999999998</v>
      </c>
      <c r="AG566" s="82" t="str">
        <f t="shared" si="110"/>
        <v>11:00</v>
      </c>
      <c r="AH566" s="81">
        <f t="shared" si="111"/>
        <v>34255.286</v>
      </c>
      <c r="AI566" s="80" t="str">
        <f t="shared" si="112"/>
        <v/>
      </c>
      <c r="AJ566" s="80" t="str">
        <f t="shared" si="113"/>
        <v/>
      </c>
      <c r="AK566" s="80" t="str">
        <f t="shared" si="114"/>
        <v/>
      </c>
      <c r="AL566" s="79" t="str">
        <f t="shared" si="115"/>
        <v/>
      </c>
      <c r="AM566" s="78" t="str">
        <f t="shared" si="116"/>
        <v/>
      </c>
    </row>
    <row r="567" spans="2:39" ht="13.5" thickBot="1">
      <c r="B567" s="86">
        <v>44699</v>
      </c>
      <c r="C567" s="85">
        <f>'E+ PSUI Customer Load'!C567+'PSUI Customer Gen'!C567</f>
        <v>1088.4599999999998</v>
      </c>
      <c r="D567" s="85">
        <f>'E+ PSUI Customer Load'!D567+'PSUI Customer Gen'!D567</f>
        <v>1068.8520000000001</v>
      </c>
      <c r="E567" s="85">
        <f>'E+ PSUI Customer Load'!E567+'PSUI Customer Gen'!E567</f>
        <v>1093.27</v>
      </c>
      <c r="F567" s="85">
        <f>'E+ PSUI Customer Load'!F567+'PSUI Customer Gen'!F567</f>
        <v>1137.06</v>
      </c>
      <c r="G567" s="85">
        <f>'E+ PSUI Customer Load'!G567+'PSUI Customer Gen'!G567</f>
        <v>1173.5829999999999</v>
      </c>
      <c r="H567" s="85">
        <f>'E+ PSUI Customer Load'!H567+'PSUI Customer Gen'!H567</f>
        <v>1194.7270000000001</v>
      </c>
      <c r="I567" s="85">
        <f>'E+ PSUI Customer Load'!I567+'PSUI Customer Gen'!I567</f>
        <v>1259.326</v>
      </c>
      <c r="J567" s="85">
        <f>'E+ PSUI Customer Load'!J567+'PSUI Customer Gen'!J567</f>
        <v>1291.942</v>
      </c>
      <c r="K567" s="85">
        <f>'E+ PSUI Customer Load'!K567+'PSUI Customer Gen'!K567</f>
        <v>1545.644</v>
      </c>
      <c r="L567" s="85">
        <f>'E+ PSUI Customer Load'!L567+'PSUI Customer Gen'!L567</f>
        <v>1667.0600000000002</v>
      </c>
      <c r="M567" s="85">
        <f>'E+ PSUI Customer Load'!M567+'PSUI Customer Gen'!M567</f>
        <v>1666.7040000000002</v>
      </c>
      <c r="N567" s="85">
        <f>'E+ PSUI Customer Load'!N567+'PSUI Customer Gen'!N567</f>
        <v>1651.508</v>
      </c>
      <c r="O567" s="85">
        <f>'E+ PSUI Customer Load'!O567+'PSUI Customer Gen'!O567</f>
        <v>1646.2370000000001</v>
      </c>
      <c r="P567" s="85">
        <f>'E+ PSUI Customer Load'!P567+'PSUI Customer Gen'!P567</f>
        <v>1614.9380000000001</v>
      </c>
      <c r="Q567" s="85">
        <f>'E+ PSUI Customer Load'!Q567+'PSUI Customer Gen'!Q567</f>
        <v>1419.1790000000001</v>
      </c>
      <c r="R567" s="85">
        <f>'E+ PSUI Customer Load'!R567+'PSUI Customer Gen'!R567</f>
        <v>1275.403</v>
      </c>
      <c r="S567" s="85">
        <f>'E+ PSUI Customer Load'!S567+'PSUI Customer Gen'!S567</f>
        <v>1212.771</v>
      </c>
      <c r="T567" s="85">
        <f>'E+ PSUI Customer Load'!T567+'PSUI Customer Gen'!T567</f>
        <v>1155.761</v>
      </c>
      <c r="U567" s="85">
        <f>'E+ PSUI Customer Load'!U567+'PSUI Customer Gen'!U567</f>
        <v>1131.971</v>
      </c>
      <c r="V567" s="85">
        <f>'E+ PSUI Customer Load'!V567+'PSUI Customer Gen'!V567</f>
        <v>1121.3909999999998</v>
      </c>
      <c r="W567" s="85">
        <f>'E+ PSUI Customer Load'!W567+'PSUI Customer Gen'!W567</f>
        <v>1131.6389999999999</v>
      </c>
      <c r="X567" s="85">
        <f>'E+ PSUI Customer Load'!X567+'PSUI Customer Gen'!X567</f>
        <v>1116.8620000000001</v>
      </c>
      <c r="Y567" s="85">
        <f>'E+ PSUI Customer Load'!Y567+'PSUI Customer Gen'!Y567</f>
        <v>1093.566</v>
      </c>
      <c r="Z567" s="85">
        <f>'E+ PSUI Customer Load'!Z567+'PSUI Customer Gen'!Z567</f>
        <v>1076.7280000000001</v>
      </c>
      <c r="AA567" s="93">
        <f t="shared" si="104"/>
        <v>1667.0600000000002</v>
      </c>
      <c r="AB567" s="84">
        <f t="shared" si="105"/>
        <v>2022</v>
      </c>
      <c r="AC567" s="83">
        <f t="shared" si="106"/>
        <v>5</v>
      </c>
      <c r="AD567" s="83" t="str">
        <f t="shared" si="107"/>
        <v/>
      </c>
      <c r="AE567" s="83" t="str">
        <f t="shared" si="108"/>
        <v/>
      </c>
      <c r="AF567" s="81">
        <f t="shared" si="109"/>
        <v>1667.0600000000002</v>
      </c>
      <c r="AG567" s="82" t="str">
        <f t="shared" si="110"/>
        <v>10:00</v>
      </c>
      <c r="AH567" s="81">
        <f t="shared" si="111"/>
        <v>32501.642</v>
      </c>
      <c r="AI567" s="80" t="str">
        <f t="shared" si="112"/>
        <v/>
      </c>
      <c r="AJ567" s="80" t="str">
        <f t="shared" si="113"/>
        <v/>
      </c>
      <c r="AK567" s="80" t="str">
        <f t="shared" si="114"/>
        <v/>
      </c>
      <c r="AL567" s="79" t="str">
        <f t="shared" si="115"/>
        <v/>
      </c>
      <c r="AM567" s="78" t="str">
        <f t="shared" si="116"/>
        <v/>
      </c>
    </row>
    <row r="568" spans="2:39" ht="13.5" thickBot="1">
      <c r="B568" s="86">
        <v>44700</v>
      </c>
      <c r="C568" s="85">
        <f>'E+ PSUI Customer Load'!C568+'PSUI Customer Gen'!C568</f>
        <v>1074.6200000000001</v>
      </c>
      <c r="D568" s="85">
        <f>'E+ PSUI Customer Load'!D568+'PSUI Customer Gen'!D568</f>
        <v>1079.249</v>
      </c>
      <c r="E568" s="85">
        <f>'E+ PSUI Customer Load'!E568+'PSUI Customer Gen'!E568</f>
        <v>1090.9419999999998</v>
      </c>
      <c r="F568" s="85">
        <f>'E+ PSUI Customer Load'!F568+'PSUI Customer Gen'!F568</f>
        <v>1115.0250000000001</v>
      </c>
      <c r="G568" s="85">
        <f>'E+ PSUI Customer Load'!G568+'PSUI Customer Gen'!G568</f>
        <v>1142.4930000000002</v>
      </c>
      <c r="H568" s="85">
        <f>'E+ PSUI Customer Load'!H568+'PSUI Customer Gen'!H568</f>
        <v>1163.8120000000001</v>
      </c>
      <c r="I568" s="85">
        <f>'E+ PSUI Customer Load'!I568+'PSUI Customer Gen'!I568</f>
        <v>1262.7259999999999</v>
      </c>
      <c r="J568" s="85">
        <f>'E+ PSUI Customer Load'!J568+'PSUI Customer Gen'!J568</f>
        <v>1283.7569999999998</v>
      </c>
      <c r="K568" s="85">
        <f>'E+ PSUI Customer Load'!K568+'PSUI Customer Gen'!K568</f>
        <v>1302.0650000000001</v>
      </c>
      <c r="L568" s="85">
        <f>'E+ PSUI Customer Load'!L568+'PSUI Customer Gen'!L568</f>
        <v>1417.7150000000001</v>
      </c>
      <c r="M568" s="85">
        <f>'E+ PSUI Customer Load'!M568+'PSUI Customer Gen'!M568</f>
        <v>1737.3240000000001</v>
      </c>
      <c r="N568" s="85">
        <f>'E+ PSUI Customer Load'!N568+'PSUI Customer Gen'!N568</f>
        <v>1644.4290000000001</v>
      </c>
      <c r="O568" s="85">
        <f>'E+ PSUI Customer Load'!O568+'PSUI Customer Gen'!O568</f>
        <v>1686.7250000000001</v>
      </c>
      <c r="P568" s="85">
        <f>'E+ PSUI Customer Load'!P568+'PSUI Customer Gen'!P568</f>
        <v>1764.066</v>
      </c>
      <c r="Q568" s="85">
        <f>'E+ PSUI Customer Load'!Q568+'PSUI Customer Gen'!Q568</f>
        <v>1822.7169999999999</v>
      </c>
      <c r="R568" s="85">
        <f>'E+ PSUI Customer Load'!R568+'PSUI Customer Gen'!R568</f>
        <v>1785.0749999999998</v>
      </c>
      <c r="S568" s="85">
        <f>'E+ PSUI Customer Load'!S568+'PSUI Customer Gen'!S568</f>
        <v>1728.7920000000001</v>
      </c>
      <c r="T568" s="85">
        <f>'E+ PSUI Customer Load'!T568+'PSUI Customer Gen'!T568</f>
        <v>1646.1060000000002</v>
      </c>
      <c r="U568" s="85">
        <f>'E+ PSUI Customer Load'!U568+'PSUI Customer Gen'!U568</f>
        <v>1616.05</v>
      </c>
      <c r="V568" s="85">
        <f>'E+ PSUI Customer Load'!V568+'PSUI Customer Gen'!V568</f>
        <v>1559.133</v>
      </c>
      <c r="W568" s="85">
        <f>'E+ PSUI Customer Load'!W568+'PSUI Customer Gen'!W568</f>
        <v>1535.1079999999999</v>
      </c>
      <c r="X568" s="85">
        <f>'E+ PSUI Customer Load'!X568+'PSUI Customer Gen'!X568</f>
        <v>1500.99</v>
      </c>
      <c r="Y568" s="85">
        <f>'E+ PSUI Customer Load'!Y568+'PSUI Customer Gen'!Y568</f>
        <v>1476.5780000000002</v>
      </c>
      <c r="Z568" s="85">
        <f>'E+ PSUI Customer Load'!Z568+'PSUI Customer Gen'!Z568</f>
        <v>1459.0650000000001</v>
      </c>
      <c r="AA568" s="93">
        <f t="shared" si="104"/>
        <v>1822.7169999999999</v>
      </c>
      <c r="AB568" s="84">
        <f t="shared" si="105"/>
        <v>2022</v>
      </c>
      <c r="AC568" s="83">
        <f t="shared" si="106"/>
        <v>5</v>
      </c>
      <c r="AD568" s="83" t="str">
        <f t="shared" si="107"/>
        <v/>
      </c>
      <c r="AE568" s="83" t="str">
        <f t="shared" si="108"/>
        <v/>
      </c>
      <c r="AF568" s="81">
        <f t="shared" si="109"/>
        <v>1822.7169999999999</v>
      </c>
      <c r="AG568" s="82" t="str">
        <f t="shared" si="110"/>
        <v>15:00</v>
      </c>
      <c r="AH568" s="81">
        <f t="shared" si="111"/>
        <v>36717.279000000002</v>
      </c>
      <c r="AI568" s="80" t="str">
        <f t="shared" si="112"/>
        <v/>
      </c>
      <c r="AJ568" s="80" t="str">
        <f t="shared" si="113"/>
        <v/>
      </c>
      <c r="AK568" s="80" t="str">
        <f t="shared" si="114"/>
        <v/>
      </c>
      <c r="AL568" s="79" t="str">
        <f t="shared" si="115"/>
        <v/>
      </c>
      <c r="AM568" s="78" t="str">
        <f t="shared" si="116"/>
        <v/>
      </c>
    </row>
    <row r="569" spans="2:39" ht="13.5" thickBot="1">
      <c r="B569" s="86">
        <v>44701</v>
      </c>
      <c r="C569" s="85">
        <f>'E+ PSUI Customer Load'!C569+'PSUI Customer Gen'!C569</f>
        <v>1418.9880000000001</v>
      </c>
      <c r="D569" s="85">
        <f>'E+ PSUI Customer Load'!D569+'PSUI Customer Gen'!D569</f>
        <v>1400.5409999999999</v>
      </c>
      <c r="E569" s="85">
        <f>'E+ PSUI Customer Load'!E569+'PSUI Customer Gen'!E569</f>
        <v>1390.4349999999999</v>
      </c>
      <c r="F569" s="85">
        <f>'E+ PSUI Customer Load'!F569+'PSUI Customer Gen'!F569</f>
        <v>1307.029</v>
      </c>
      <c r="G569" s="85">
        <f>'E+ PSUI Customer Load'!G569+'PSUI Customer Gen'!G569</f>
        <v>1120.201</v>
      </c>
      <c r="H569" s="85">
        <f>'E+ PSUI Customer Load'!H569+'PSUI Customer Gen'!H569</f>
        <v>1146.9390000000001</v>
      </c>
      <c r="I569" s="85">
        <f>'E+ PSUI Customer Load'!I569+'PSUI Customer Gen'!I569</f>
        <v>1256.146</v>
      </c>
      <c r="J569" s="85">
        <f>'E+ PSUI Customer Load'!J569+'PSUI Customer Gen'!J569</f>
        <v>1369.354</v>
      </c>
      <c r="K569" s="85">
        <f>'E+ PSUI Customer Load'!K569+'PSUI Customer Gen'!K569</f>
        <v>1794.4839999999999</v>
      </c>
      <c r="L569" s="85">
        <f>'E+ PSUI Customer Load'!L569+'PSUI Customer Gen'!L569</f>
        <v>1913.4290000000001</v>
      </c>
      <c r="M569" s="85">
        <f>'E+ PSUI Customer Load'!M569+'PSUI Customer Gen'!M569</f>
        <v>1983.3689999999999</v>
      </c>
      <c r="N569" s="85">
        <f>'E+ PSUI Customer Load'!N569+'PSUI Customer Gen'!N569</f>
        <v>1932.913</v>
      </c>
      <c r="O569" s="85">
        <f>'E+ PSUI Customer Load'!O569+'PSUI Customer Gen'!O569</f>
        <v>1914.7170000000001</v>
      </c>
      <c r="P569" s="85">
        <f>'E+ PSUI Customer Load'!P569+'PSUI Customer Gen'!P569</f>
        <v>1927.3140000000001</v>
      </c>
      <c r="Q569" s="85">
        <f>'E+ PSUI Customer Load'!Q569+'PSUI Customer Gen'!Q569</f>
        <v>1930.2660000000001</v>
      </c>
      <c r="R569" s="85">
        <f>'E+ PSUI Customer Load'!R569+'PSUI Customer Gen'!R569</f>
        <v>1912.7090000000001</v>
      </c>
      <c r="S569" s="85">
        <f>'E+ PSUI Customer Load'!S569+'PSUI Customer Gen'!S569</f>
        <v>1898.3690000000001</v>
      </c>
      <c r="T569" s="85">
        <f>'E+ PSUI Customer Load'!T569+'PSUI Customer Gen'!T569</f>
        <v>1734.9279999999999</v>
      </c>
      <c r="U569" s="85">
        <f>'E+ PSUI Customer Load'!U569+'PSUI Customer Gen'!U569</f>
        <v>1760.22</v>
      </c>
      <c r="V569" s="85">
        <f>'E+ PSUI Customer Load'!V569+'PSUI Customer Gen'!V569</f>
        <v>1723.44</v>
      </c>
      <c r="W569" s="85">
        <f>'E+ PSUI Customer Load'!W569+'PSUI Customer Gen'!W569</f>
        <v>1719.34</v>
      </c>
      <c r="X569" s="85">
        <f>'E+ PSUI Customer Load'!X569+'PSUI Customer Gen'!X569</f>
        <v>1677.34</v>
      </c>
      <c r="Y569" s="85">
        <f>'E+ PSUI Customer Load'!Y569+'PSUI Customer Gen'!Y569</f>
        <v>1638.91</v>
      </c>
      <c r="Z569" s="85">
        <f>'E+ PSUI Customer Load'!Z569+'PSUI Customer Gen'!Z569</f>
        <v>1621.94</v>
      </c>
      <c r="AA569" s="93">
        <f t="shared" si="104"/>
        <v>1983.3689999999999</v>
      </c>
      <c r="AB569" s="84">
        <f t="shared" si="105"/>
        <v>2022</v>
      </c>
      <c r="AC569" s="83">
        <f t="shared" si="106"/>
        <v>5</v>
      </c>
      <c r="AD569" s="83" t="str">
        <f t="shared" si="107"/>
        <v/>
      </c>
      <c r="AE569" s="83" t="str">
        <f t="shared" si="108"/>
        <v/>
      </c>
      <c r="AF569" s="81">
        <f t="shared" si="109"/>
        <v>1983.3689999999999</v>
      </c>
      <c r="AG569" s="82" t="str">
        <f t="shared" si="110"/>
        <v>11:00</v>
      </c>
      <c r="AH569" s="81">
        <f t="shared" si="111"/>
        <v>41476.689999999995</v>
      </c>
      <c r="AI569" s="80" t="str">
        <f t="shared" si="112"/>
        <v/>
      </c>
      <c r="AJ569" s="80" t="str">
        <f t="shared" si="113"/>
        <v/>
      </c>
      <c r="AK569" s="80" t="str">
        <f t="shared" si="114"/>
        <v/>
      </c>
      <c r="AL569" s="79" t="str">
        <f t="shared" si="115"/>
        <v/>
      </c>
      <c r="AM569" s="78" t="str">
        <f t="shared" si="116"/>
        <v/>
      </c>
    </row>
    <row r="570" spans="2:39" ht="13.5" thickBot="1">
      <c r="B570" s="86">
        <v>44702</v>
      </c>
      <c r="C570" s="85">
        <f>'E+ PSUI Customer Load'!C570+'PSUI Customer Gen'!C570</f>
        <v>1605.77</v>
      </c>
      <c r="D570" s="85">
        <f>'E+ PSUI Customer Load'!D570+'PSUI Customer Gen'!D570</f>
        <v>1591.03</v>
      </c>
      <c r="E570" s="85">
        <f>'E+ PSUI Customer Load'!E570+'PSUI Customer Gen'!E570</f>
        <v>1587.92</v>
      </c>
      <c r="F570" s="85">
        <f>'E+ PSUI Customer Load'!F570+'PSUI Customer Gen'!F570</f>
        <v>1591.07</v>
      </c>
      <c r="G570" s="85">
        <f>'E+ PSUI Customer Load'!G570+'PSUI Customer Gen'!G570</f>
        <v>1605.94</v>
      </c>
      <c r="H570" s="85">
        <f>'E+ PSUI Customer Load'!H570+'PSUI Customer Gen'!H570</f>
        <v>1612.56</v>
      </c>
      <c r="I570" s="85">
        <f>'E+ PSUI Customer Load'!I570+'PSUI Customer Gen'!I570</f>
        <v>1700.44</v>
      </c>
      <c r="J570" s="85">
        <f>'E+ PSUI Customer Load'!J570+'PSUI Customer Gen'!J570</f>
        <v>1718.78</v>
      </c>
      <c r="K570" s="85">
        <f>'E+ PSUI Customer Load'!K570+'PSUI Customer Gen'!K570</f>
        <v>1759.35</v>
      </c>
      <c r="L570" s="85">
        <f>'E+ PSUI Customer Load'!L570+'PSUI Customer Gen'!L570</f>
        <v>1818.95</v>
      </c>
      <c r="M570" s="85">
        <f>'E+ PSUI Customer Load'!M570+'PSUI Customer Gen'!M570</f>
        <v>1868.79</v>
      </c>
      <c r="N570" s="85">
        <f>'E+ PSUI Customer Load'!N570+'PSUI Customer Gen'!N570</f>
        <v>1733.62</v>
      </c>
      <c r="O570" s="85">
        <f>'E+ PSUI Customer Load'!O570+'PSUI Customer Gen'!O570</f>
        <v>1739.5</v>
      </c>
      <c r="P570" s="85">
        <f>'E+ PSUI Customer Load'!P570+'PSUI Customer Gen'!P570</f>
        <v>1742.2</v>
      </c>
      <c r="Q570" s="85">
        <f>'E+ PSUI Customer Load'!Q570+'PSUI Customer Gen'!Q570</f>
        <v>1746.89</v>
      </c>
      <c r="R570" s="85">
        <f>'E+ PSUI Customer Load'!R570+'PSUI Customer Gen'!R570</f>
        <v>1699.67</v>
      </c>
      <c r="S570" s="85">
        <f>'E+ PSUI Customer Load'!S570+'PSUI Customer Gen'!S570</f>
        <v>1654.1</v>
      </c>
      <c r="T570" s="85">
        <f>'E+ PSUI Customer Load'!T570+'PSUI Customer Gen'!T570</f>
        <v>1658.86</v>
      </c>
      <c r="U570" s="85">
        <f>'E+ PSUI Customer Load'!U570+'PSUI Customer Gen'!U570</f>
        <v>1552.18</v>
      </c>
      <c r="V570" s="85">
        <f>'E+ PSUI Customer Load'!V570+'PSUI Customer Gen'!V570</f>
        <v>1557.89</v>
      </c>
      <c r="W570" s="85">
        <f>'E+ PSUI Customer Load'!W570+'PSUI Customer Gen'!W570</f>
        <v>1565.13</v>
      </c>
      <c r="X570" s="85">
        <f>'E+ PSUI Customer Load'!X570+'PSUI Customer Gen'!X570</f>
        <v>1566.11</v>
      </c>
      <c r="Y570" s="85">
        <f>'E+ PSUI Customer Load'!Y570+'PSUI Customer Gen'!Y570</f>
        <v>1564.54</v>
      </c>
      <c r="Z570" s="85">
        <f>'E+ PSUI Customer Load'!Z570+'PSUI Customer Gen'!Z570</f>
        <v>1553.72</v>
      </c>
      <c r="AA570" s="93">
        <f t="shared" si="104"/>
        <v>1868.79</v>
      </c>
      <c r="AB570" s="84">
        <f t="shared" si="105"/>
        <v>2022</v>
      </c>
      <c r="AC570" s="83">
        <f t="shared" si="106"/>
        <v>5</v>
      </c>
      <c r="AD570" s="83" t="str">
        <f t="shared" si="107"/>
        <v/>
      </c>
      <c r="AE570" s="83" t="str">
        <f t="shared" si="108"/>
        <v/>
      </c>
      <c r="AF570" s="81">
        <f t="shared" si="109"/>
        <v>1868.79</v>
      </c>
      <c r="AG570" s="82" t="str">
        <f t="shared" si="110"/>
        <v>11:00</v>
      </c>
      <c r="AH570" s="81">
        <f t="shared" si="111"/>
        <v>41663.800000000003</v>
      </c>
      <c r="AI570" s="80" t="str">
        <f t="shared" si="112"/>
        <v/>
      </c>
      <c r="AJ570" s="80" t="str">
        <f t="shared" si="113"/>
        <v/>
      </c>
      <c r="AK570" s="80" t="str">
        <f t="shared" si="114"/>
        <v/>
      </c>
      <c r="AL570" s="79" t="str">
        <f t="shared" si="115"/>
        <v/>
      </c>
      <c r="AM570" s="78" t="str">
        <f t="shared" si="116"/>
        <v/>
      </c>
    </row>
    <row r="571" spans="2:39" ht="13.5" thickBot="1">
      <c r="B571" s="86">
        <v>44703</v>
      </c>
      <c r="C571" s="85">
        <f>'E+ PSUI Customer Load'!C571+'PSUI Customer Gen'!C571</f>
        <v>1539.93</v>
      </c>
      <c r="D571" s="85">
        <f>'E+ PSUI Customer Load'!D571+'PSUI Customer Gen'!D571</f>
        <v>1531.08</v>
      </c>
      <c r="E571" s="85">
        <f>'E+ PSUI Customer Load'!E571+'PSUI Customer Gen'!E571</f>
        <v>1513.61</v>
      </c>
      <c r="F571" s="85">
        <f>'E+ PSUI Customer Load'!F571+'PSUI Customer Gen'!F571</f>
        <v>1451.14</v>
      </c>
      <c r="G571" s="85">
        <f>'E+ PSUI Customer Load'!G571+'PSUI Customer Gen'!G571</f>
        <v>1365.49</v>
      </c>
      <c r="H571" s="85">
        <f>'E+ PSUI Customer Load'!H571+'PSUI Customer Gen'!H571</f>
        <v>1374.91</v>
      </c>
      <c r="I571" s="85">
        <f>'E+ PSUI Customer Load'!I571+'PSUI Customer Gen'!I571</f>
        <v>1487.85</v>
      </c>
      <c r="J571" s="85">
        <f>'E+ PSUI Customer Load'!J571+'PSUI Customer Gen'!J571</f>
        <v>1610.11</v>
      </c>
      <c r="K571" s="85">
        <f>'E+ PSUI Customer Load'!K571+'PSUI Customer Gen'!K571</f>
        <v>1538.46</v>
      </c>
      <c r="L571" s="85">
        <f>'E+ PSUI Customer Load'!L571+'PSUI Customer Gen'!L571</f>
        <v>1352.79</v>
      </c>
      <c r="M571" s="85">
        <f>'E+ PSUI Customer Load'!M571+'PSUI Customer Gen'!M571</f>
        <v>1116.75</v>
      </c>
      <c r="N571" s="85">
        <f>'E+ PSUI Customer Load'!N571+'PSUI Customer Gen'!N571</f>
        <v>1095.96</v>
      </c>
      <c r="O571" s="85">
        <f>'E+ PSUI Customer Load'!O571+'PSUI Customer Gen'!O571</f>
        <v>1102.1500000000001</v>
      </c>
      <c r="P571" s="85">
        <f>'E+ PSUI Customer Load'!P571+'PSUI Customer Gen'!P571</f>
        <v>1402.87</v>
      </c>
      <c r="Q571" s="85">
        <f>'E+ PSUI Customer Load'!Q571+'PSUI Customer Gen'!Q571</f>
        <v>1483.37</v>
      </c>
      <c r="R571" s="85">
        <f>'E+ PSUI Customer Load'!R571+'PSUI Customer Gen'!R571</f>
        <v>1425.1469999999999</v>
      </c>
      <c r="S571" s="85">
        <f>'E+ PSUI Customer Load'!S571+'PSUI Customer Gen'!S571</f>
        <v>1374.2249999999999</v>
      </c>
      <c r="T571" s="85">
        <f>'E+ PSUI Customer Load'!T571+'PSUI Customer Gen'!T571</f>
        <v>1341.9470000000001</v>
      </c>
      <c r="U571" s="85">
        <f>'E+ PSUI Customer Load'!U571+'PSUI Customer Gen'!U571</f>
        <v>1072.1879999999999</v>
      </c>
      <c r="V571" s="85">
        <f>'E+ PSUI Customer Load'!V571+'PSUI Customer Gen'!V571</f>
        <v>1046.296</v>
      </c>
      <c r="W571" s="85">
        <f>'E+ PSUI Customer Load'!W571+'PSUI Customer Gen'!W571</f>
        <v>1062.8480000000002</v>
      </c>
      <c r="X571" s="85">
        <f>'E+ PSUI Customer Load'!X571+'PSUI Customer Gen'!X571</f>
        <v>1059.3290000000002</v>
      </c>
      <c r="Y571" s="85">
        <f>'E+ PSUI Customer Load'!Y571+'PSUI Customer Gen'!Y571</f>
        <v>1047.011</v>
      </c>
      <c r="Z571" s="85">
        <f>'E+ PSUI Customer Load'!Z571+'PSUI Customer Gen'!Z571</f>
        <v>1050.8880000000001</v>
      </c>
      <c r="AA571" s="93">
        <f t="shared" si="104"/>
        <v>1610.11</v>
      </c>
      <c r="AB571" s="84">
        <f t="shared" si="105"/>
        <v>2022</v>
      </c>
      <c r="AC571" s="83">
        <f t="shared" si="106"/>
        <v>5</v>
      </c>
      <c r="AD571" s="83" t="str">
        <f t="shared" si="107"/>
        <v/>
      </c>
      <c r="AE571" s="83" t="str">
        <f t="shared" si="108"/>
        <v/>
      </c>
      <c r="AF571" s="81">
        <f t="shared" si="109"/>
        <v>1610.11</v>
      </c>
      <c r="AG571" s="82" t="str">
        <f t="shared" si="110"/>
        <v>8:00</v>
      </c>
      <c r="AH571" s="81">
        <f t="shared" si="111"/>
        <v>33056.458999999995</v>
      </c>
      <c r="AI571" s="80" t="str">
        <f t="shared" si="112"/>
        <v/>
      </c>
      <c r="AJ571" s="80" t="str">
        <f t="shared" si="113"/>
        <v/>
      </c>
      <c r="AK571" s="80" t="str">
        <f t="shared" si="114"/>
        <v/>
      </c>
      <c r="AL571" s="79" t="str">
        <f t="shared" si="115"/>
        <v/>
      </c>
      <c r="AM571" s="78" t="str">
        <f t="shared" si="116"/>
        <v/>
      </c>
    </row>
    <row r="572" spans="2:39" ht="13.5" thickBot="1">
      <c r="B572" s="86">
        <v>44704</v>
      </c>
      <c r="C572" s="85">
        <f>'E+ PSUI Customer Load'!C572+'PSUI Customer Gen'!C572</f>
        <v>1038.617</v>
      </c>
      <c r="D572" s="85">
        <f>'E+ PSUI Customer Load'!D572+'PSUI Customer Gen'!D572</f>
        <v>1042.184</v>
      </c>
      <c r="E572" s="85">
        <f>'E+ PSUI Customer Load'!E572+'PSUI Customer Gen'!E572</f>
        <v>1069.1489999999999</v>
      </c>
      <c r="F572" s="85">
        <f>'E+ PSUI Customer Load'!F572+'PSUI Customer Gen'!F572</f>
        <v>1095.2760000000001</v>
      </c>
      <c r="G572" s="85">
        <f>'E+ PSUI Customer Load'!G572+'PSUI Customer Gen'!G572</f>
        <v>1080.771</v>
      </c>
      <c r="H572" s="85">
        <f>'E+ PSUI Customer Load'!H572+'PSUI Customer Gen'!H572</f>
        <v>1103.597</v>
      </c>
      <c r="I572" s="85">
        <f>'E+ PSUI Customer Load'!I572+'PSUI Customer Gen'!I572</f>
        <v>1151.5339999999999</v>
      </c>
      <c r="J572" s="85">
        <f>'E+ PSUI Customer Load'!J572+'PSUI Customer Gen'!J572</f>
        <v>1117.5919999999999</v>
      </c>
      <c r="K572" s="85">
        <f>'E+ PSUI Customer Load'!K572+'PSUI Customer Gen'!K572</f>
        <v>1245.2470000000001</v>
      </c>
      <c r="L572" s="85">
        <f>'E+ PSUI Customer Load'!L572+'PSUI Customer Gen'!L572</f>
        <v>1510.829</v>
      </c>
      <c r="M572" s="85">
        <f>'E+ PSUI Customer Load'!M572+'PSUI Customer Gen'!M572</f>
        <v>1562.0970000000002</v>
      </c>
      <c r="N572" s="85">
        <f>'E+ PSUI Customer Load'!N572+'PSUI Customer Gen'!N572</f>
        <v>1549.9780000000001</v>
      </c>
      <c r="O572" s="85">
        <f>'E+ PSUI Customer Load'!O572+'PSUI Customer Gen'!O572</f>
        <v>1558.953</v>
      </c>
      <c r="P572" s="85">
        <f>'E+ PSUI Customer Load'!P572+'PSUI Customer Gen'!P572</f>
        <v>1553.604</v>
      </c>
      <c r="Q572" s="85">
        <f>'E+ PSUI Customer Load'!Q572+'PSUI Customer Gen'!Q572</f>
        <v>1560.2750000000001</v>
      </c>
      <c r="R572" s="85">
        <f>'E+ PSUI Customer Load'!R572+'PSUI Customer Gen'!R572</f>
        <v>1435.4830000000002</v>
      </c>
      <c r="S572" s="85">
        <f>'E+ PSUI Customer Load'!S572+'PSUI Customer Gen'!S572</f>
        <v>1418.34</v>
      </c>
      <c r="T572" s="85">
        <f>'E+ PSUI Customer Load'!T572+'PSUI Customer Gen'!T572</f>
        <v>1353.98</v>
      </c>
      <c r="U572" s="85">
        <f>'E+ PSUI Customer Load'!U572+'PSUI Customer Gen'!U572</f>
        <v>1318.69</v>
      </c>
      <c r="V572" s="85">
        <f>'E+ PSUI Customer Load'!V572+'PSUI Customer Gen'!V572</f>
        <v>1269.8699999999999</v>
      </c>
      <c r="W572" s="85">
        <f>'E+ PSUI Customer Load'!W572+'PSUI Customer Gen'!W572</f>
        <v>1141.95</v>
      </c>
      <c r="X572" s="85">
        <f>'E+ PSUI Customer Load'!X572+'PSUI Customer Gen'!X572</f>
        <v>1030.02</v>
      </c>
      <c r="Y572" s="85">
        <f>'E+ PSUI Customer Load'!Y572+'PSUI Customer Gen'!Y572</f>
        <v>1019.27</v>
      </c>
      <c r="Z572" s="85">
        <f>'E+ PSUI Customer Load'!Z572+'PSUI Customer Gen'!Z572</f>
        <v>1023.64</v>
      </c>
      <c r="AA572" s="93">
        <f t="shared" si="104"/>
        <v>1562.0970000000002</v>
      </c>
      <c r="AB572" s="84">
        <f t="shared" si="105"/>
        <v>2022</v>
      </c>
      <c r="AC572" s="83">
        <f t="shared" si="106"/>
        <v>5</v>
      </c>
      <c r="AD572" s="83" t="str">
        <f t="shared" si="107"/>
        <v/>
      </c>
      <c r="AE572" s="83" t="str">
        <f t="shared" si="108"/>
        <v/>
      </c>
      <c r="AF572" s="81">
        <f t="shared" si="109"/>
        <v>1562.0970000000002</v>
      </c>
      <c r="AG572" s="82" t="str">
        <f t="shared" si="110"/>
        <v>11:00</v>
      </c>
      <c r="AH572" s="81">
        <f t="shared" si="111"/>
        <v>31813.043000000001</v>
      </c>
      <c r="AI572" s="80" t="str">
        <f t="shared" si="112"/>
        <v/>
      </c>
      <c r="AJ572" s="80" t="str">
        <f t="shared" si="113"/>
        <v/>
      </c>
      <c r="AK572" s="80" t="str">
        <f t="shared" si="114"/>
        <v/>
      </c>
      <c r="AL572" s="79" t="str">
        <f t="shared" si="115"/>
        <v/>
      </c>
      <c r="AM572" s="78" t="str">
        <f t="shared" si="116"/>
        <v/>
      </c>
    </row>
    <row r="573" spans="2:39" ht="13.5" thickBot="1">
      <c r="B573" s="86">
        <v>44705</v>
      </c>
      <c r="C573" s="85">
        <f>'E+ PSUI Customer Load'!C573+'PSUI Customer Gen'!C573</f>
        <v>1025.8900000000001</v>
      </c>
      <c r="D573" s="85">
        <f>'E+ PSUI Customer Load'!D573+'PSUI Customer Gen'!D573</f>
        <v>1024.17</v>
      </c>
      <c r="E573" s="85">
        <f>'E+ PSUI Customer Load'!E573+'PSUI Customer Gen'!E573</f>
        <v>1033.27</v>
      </c>
      <c r="F573" s="85">
        <f>'E+ PSUI Customer Load'!F573+'PSUI Customer Gen'!F573</f>
        <v>1091.0899999999999</v>
      </c>
      <c r="G573" s="85">
        <f>'E+ PSUI Customer Load'!G573+'PSUI Customer Gen'!G573</f>
        <v>1090.5</v>
      </c>
      <c r="H573" s="85">
        <f>'E+ PSUI Customer Load'!H573+'PSUI Customer Gen'!H573</f>
        <v>1110.73</v>
      </c>
      <c r="I573" s="85">
        <f>'E+ PSUI Customer Load'!I573+'PSUI Customer Gen'!I573</f>
        <v>1187.55</v>
      </c>
      <c r="J573" s="85">
        <f>'E+ PSUI Customer Load'!J573+'PSUI Customer Gen'!J573</f>
        <v>1291.251</v>
      </c>
      <c r="K573" s="85">
        <f>'E+ PSUI Customer Load'!K573+'PSUI Customer Gen'!K573</f>
        <v>1383.09</v>
      </c>
      <c r="L573" s="85">
        <f>'E+ PSUI Customer Load'!L573+'PSUI Customer Gen'!L573</f>
        <v>1552.759</v>
      </c>
      <c r="M573" s="85">
        <f>'E+ PSUI Customer Load'!M573+'PSUI Customer Gen'!M573</f>
        <v>1736.5910000000001</v>
      </c>
      <c r="N573" s="85">
        <f>'E+ PSUI Customer Load'!N573+'PSUI Customer Gen'!N573</f>
        <v>1732.52</v>
      </c>
      <c r="O573" s="85">
        <f>'E+ PSUI Customer Load'!O573+'PSUI Customer Gen'!O573</f>
        <v>1766.8870000000002</v>
      </c>
      <c r="P573" s="85">
        <f>'E+ PSUI Customer Load'!P573+'PSUI Customer Gen'!P573</f>
        <v>1773.78</v>
      </c>
      <c r="Q573" s="85">
        <f>'E+ PSUI Customer Load'!Q573+'PSUI Customer Gen'!Q573</f>
        <v>1777.8780000000002</v>
      </c>
      <c r="R573" s="85">
        <f>'E+ PSUI Customer Load'!R573+'PSUI Customer Gen'!R573</f>
        <v>1753.5129999999999</v>
      </c>
      <c r="S573" s="85">
        <f>'E+ PSUI Customer Load'!S573+'PSUI Customer Gen'!S573</f>
        <v>1676.5050000000001</v>
      </c>
      <c r="T573" s="85">
        <f>'E+ PSUI Customer Load'!T573+'PSUI Customer Gen'!T573</f>
        <v>1589.7930000000001</v>
      </c>
      <c r="U573" s="85">
        <f>'E+ PSUI Customer Load'!U573+'PSUI Customer Gen'!U573</f>
        <v>1531.836</v>
      </c>
      <c r="V573" s="85">
        <f>'E+ PSUI Customer Load'!V573+'PSUI Customer Gen'!V573</f>
        <v>1440.6940000000002</v>
      </c>
      <c r="W573" s="85">
        <f>'E+ PSUI Customer Load'!W573+'PSUI Customer Gen'!W573</f>
        <v>1408.8620000000001</v>
      </c>
      <c r="X573" s="85">
        <f>'E+ PSUI Customer Load'!X573+'PSUI Customer Gen'!X573</f>
        <v>1091.2669999999998</v>
      </c>
      <c r="Y573" s="85">
        <f>'E+ PSUI Customer Load'!Y573+'PSUI Customer Gen'!Y573</f>
        <v>1074.633</v>
      </c>
      <c r="Z573" s="85">
        <f>'E+ PSUI Customer Load'!Z573+'PSUI Customer Gen'!Z573</f>
        <v>1080.2420000000002</v>
      </c>
      <c r="AA573" s="93">
        <f t="shared" si="104"/>
        <v>1777.8780000000002</v>
      </c>
      <c r="AB573" s="84">
        <f t="shared" si="105"/>
        <v>2022</v>
      </c>
      <c r="AC573" s="83">
        <f t="shared" si="106"/>
        <v>5</v>
      </c>
      <c r="AD573" s="83" t="str">
        <f t="shared" si="107"/>
        <v/>
      </c>
      <c r="AE573" s="83" t="str">
        <f t="shared" si="108"/>
        <v/>
      </c>
      <c r="AF573" s="81">
        <f t="shared" si="109"/>
        <v>1777.8780000000002</v>
      </c>
      <c r="AG573" s="82" t="str">
        <f t="shared" si="110"/>
        <v>15:00</v>
      </c>
      <c r="AH573" s="81">
        <f t="shared" si="111"/>
        <v>35003.178999999996</v>
      </c>
      <c r="AI573" s="80" t="str">
        <f t="shared" si="112"/>
        <v/>
      </c>
      <c r="AJ573" s="80" t="str">
        <f t="shared" si="113"/>
        <v/>
      </c>
      <c r="AK573" s="80" t="str">
        <f t="shared" si="114"/>
        <v/>
      </c>
      <c r="AL573" s="79" t="str">
        <f t="shared" si="115"/>
        <v/>
      </c>
      <c r="AM573" s="78" t="str">
        <f t="shared" si="116"/>
        <v/>
      </c>
    </row>
    <row r="574" spans="2:39" ht="13.5" thickBot="1">
      <c r="B574" s="86">
        <v>44706</v>
      </c>
      <c r="C574" s="85">
        <f>'E+ PSUI Customer Load'!C574+'PSUI Customer Gen'!C574</f>
        <v>1074.3090000000002</v>
      </c>
      <c r="D574" s="85">
        <f>'E+ PSUI Customer Load'!D574+'PSUI Customer Gen'!D574</f>
        <v>1072.895</v>
      </c>
      <c r="E574" s="85">
        <f>'E+ PSUI Customer Load'!E574+'PSUI Customer Gen'!E574</f>
        <v>1092.5060000000001</v>
      </c>
      <c r="F574" s="85">
        <f>'E+ PSUI Customer Load'!F574+'PSUI Customer Gen'!F574</f>
        <v>1117.6299999999999</v>
      </c>
      <c r="G574" s="85">
        <f>'E+ PSUI Customer Load'!G574+'PSUI Customer Gen'!G574</f>
        <v>1062.277</v>
      </c>
      <c r="H574" s="85">
        <f>'E+ PSUI Customer Load'!H574+'PSUI Customer Gen'!H574</f>
        <v>1111.5999999999999</v>
      </c>
      <c r="I574" s="85">
        <f>'E+ PSUI Customer Load'!I574+'PSUI Customer Gen'!I574</f>
        <v>1218.3499999999999</v>
      </c>
      <c r="J574" s="85">
        <f>'E+ PSUI Customer Load'!J574+'PSUI Customer Gen'!J574</f>
        <v>1361.4160000000002</v>
      </c>
      <c r="K574" s="85">
        <f>'E+ PSUI Customer Load'!K574+'PSUI Customer Gen'!K574</f>
        <v>1709.8109999999999</v>
      </c>
      <c r="L574" s="85">
        <f>'E+ PSUI Customer Load'!L574+'PSUI Customer Gen'!L574</f>
        <v>1742.0119999999999</v>
      </c>
      <c r="M574" s="85">
        <f>'E+ PSUI Customer Load'!M574+'PSUI Customer Gen'!M574</f>
        <v>1772.277</v>
      </c>
      <c r="N574" s="85">
        <f>'E+ PSUI Customer Load'!N574+'PSUI Customer Gen'!N574</f>
        <v>1777.989</v>
      </c>
      <c r="O574" s="85">
        <f>'E+ PSUI Customer Load'!O574+'PSUI Customer Gen'!O574</f>
        <v>1813.241</v>
      </c>
      <c r="P574" s="85">
        <f>'E+ PSUI Customer Load'!P574+'PSUI Customer Gen'!P574</f>
        <v>1782.9959999999999</v>
      </c>
      <c r="Q574" s="85">
        <f>'E+ PSUI Customer Load'!Q574+'PSUI Customer Gen'!Q574</f>
        <v>1781.2540000000001</v>
      </c>
      <c r="R574" s="85">
        <f>'E+ PSUI Customer Load'!R574+'PSUI Customer Gen'!R574</f>
        <v>1716.9670000000001</v>
      </c>
      <c r="S574" s="85">
        <f>'E+ PSUI Customer Load'!S574+'PSUI Customer Gen'!S574</f>
        <v>1633.222</v>
      </c>
      <c r="T574" s="85">
        <f>'E+ PSUI Customer Load'!T574+'PSUI Customer Gen'!T574</f>
        <v>1540.2529999999999</v>
      </c>
      <c r="U574" s="85">
        <f>'E+ PSUI Customer Load'!U574+'PSUI Customer Gen'!U574</f>
        <v>1500.3979999999999</v>
      </c>
      <c r="V574" s="85">
        <f>'E+ PSUI Customer Load'!V574+'PSUI Customer Gen'!V574</f>
        <v>1477.115</v>
      </c>
      <c r="W574" s="85">
        <f>'E+ PSUI Customer Load'!W574+'PSUI Customer Gen'!W574</f>
        <v>1476.3420000000001</v>
      </c>
      <c r="X574" s="85">
        <f>'E+ PSUI Customer Load'!X574+'PSUI Customer Gen'!X574</f>
        <v>1456.65</v>
      </c>
      <c r="Y574" s="85">
        <f>'E+ PSUI Customer Load'!Y574+'PSUI Customer Gen'!Y574</f>
        <v>1355.059</v>
      </c>
      <c r="Z574" s="85">
        <f>'E+ PSUI Customer Load'!Z574+'PSUI Customer Gen'!Z574</f>
        <v>1252.991</v>
      </c>
      <c r="AA574" s="93">
        <f t="shared" si="104"/>
        <v>1813.241</v>
      </c>
      <c r="AB574" s="84">
        <f t="shared" si="105"/>
        <v>2022</v>
      </c>
      <c r="AC574" s="83">
        <f t="shared" si="106"/>
        <v>5</v>
      </c>
      <c r="AD574" s="83" t="str">
        <f t="shared" si="107"/>
        <v/>
      </c>
      <c r="AE574" s="83" t="str">
        <f t="shared" si="108"/>
        <v/>
      </c>
      <c r="AF574" s="81">
        <f t="shared" si="109"/>
        <v>1813.241</v>
      </c>
      <c r="AG574" s="82" t="str">
        <f t="shared" si="110"/>
        <v>13:00</v>
      </c>
      <c r="AH574" s="81">
        <f t="shared" si="111"/>
        <v>36712.801000000014</v>
      </c>
      <c r="AI574" s="80" t="str">
        <f t="shared" si="112"/>
        <v/>
      </c>
      <c r="AJ574" s="80" t="str">
        <f t="shared" si="113"/>
        <v/>
      </c>
      <c r="AK574" s="80" t="str">
        <f t="shared" si="114"/>
        <v/>
      </c>
      <c r="AL574" s="79" t="str">
        <f t="shared" si="115"/>
        <v/>
      </c>
      <c r="AM574" s="78" t="str">
        <f t="shared" si="116"/>
        <v/>
      </c>
    </row>
    <row r="575" spans="2:39" ht="13.5" thickBot="1">
      <c r="B575" s="86">
        <v>44707</v>
      </c>
      <c r="C575" s="85">
        <f>'E+ PSUI Customer Load'!C575+'PSUI Customer Gen'!C575</f>
        <v>1248.585</v>
      </c>
      <c r="D575" s="85">
        <f>'E+ PSUI Customer Load'!D575+'PSUI Customer Gen'!D575</f>
        <v>1253.6219999999998</v>
      </c>
      <c r="E575" s="85">
        <f>'E+ PSUI Customer Load'!E575+'PSUI Customer Gen'!E575</f>
        <v>1407.8440000000001</v>
      </c>
      <c r="F575" s="85">
        <f>'E+ PSUI Customer Load'!F575+'PSUI Customer Gen'!F575</f>
        <v>1530.0320000000002</v>
      </c>
      <c r="G575" s="85">
        <f>'E+ PSUI Customer Load'!G575+'PSUI Customer Gen'!G575</f>
        <v>1546.046</v>
      </c>
      <c r="H575" s="85">
        <f>'E+ PSUI Customer Load'!H575+'PSUI Customer Gen'!H575</f>
        <v>1587.7</v>
      </c>
      <c r="I575" s="85">
        <f>'E+ PSUI Customer Load'!I575+'PSUI Customer Gen'!I575</f>
        <v>1726.3560000000002</v>
      </c>
      <c r="J575" s="85">
        <f>'E+ PSUI Customer Load'!J575+'PSUI Customer Gen'!J575</f>
        <v>1674.692</v>
      </c>
      <c r="K575" s="85">
        <f>'E+ PSUI Customer Load'!K575+'PSUI Customer Gen'!K575</f>
        <v>1773.24</v>
      </c>
      <c r="L575" s="85">
        <f>'E+ PSUI Customer Load'!L575+'PSUI Customer Gen'!L575</f>
        <v>1830.75</v>
      </c>
      <c r="M575" s="85">
        <f>'E+ PSUI Customer Load'!M575+'PSUI Customer Gen'!M575</f>
        <v>1916.92</v>
      </c>
      <c r="N575" s="85">
        <f>'E+ PSUI Customer Load'!N575+'PSUI Customer Gen'!N575</f>
        <v>1910.48</v>
      </c>
      <c r="O575" s="85">
        <f>'E+ PSUI Customer Load'!O575+'PSUI Customer Gen'!O575</f>
        <v>1939.56</v>
      </c>
      <c r="P575" s="85">
        <f>'E+ PSUI Customer Load'!P575+'PSUI Customer Gen'!P575</f>
        <v>1921.78</v>
      </c>
      <c r="Q575" s="85">
        <f>'E+ PSUI Customer Load'!Q575+'PSUI Customer Gen'!Q575</f>
        <v>1954.96</v>
      </c>
      <c r="R575" s="85">
        <f>'E+ PSUI Customer Load'!R575+'PSUI Customer Gen'!R575</f>
        <v>1930.46</v>
      </c>
      <c r="S575" s="85">
        <f>'E+ PSUI Customer Load'!S575+'PSUI Customer Gen'!S575</f>
        <v>1847.97</v>
      </c>
      <c r="T575" s="85">
        <f>'E+ PSUI Customer Load'!T575+'PSUI Customer Gen'!T575</f>
        <v>1750.63</v>
      </c>
      <c r="U575" s="85">
        <f>'E+ PSUI Customer Load'!U575+'PSUI Customer Gen'!U575</f>
        <v>1708.28</v>
      </c>
      <c r="V575" s="85">
        <f>'E+ PSUI Customer Load'!V575+'PSUI Customer Gen'!V575</f>
        <v>1684.66</v>
      </c>
      <c r="W575" s="85">
        <f>'E+ PSUI Customer Load'!W575+'PSUI Customer Gen'!W575</f>
        <v>1684.55</v>
      </c>
      <c r="X575" s="85">
        <f>'E+ PSUI Customer Load'!X575+'PSUI Customer Gen'!X575</f>
        <v>1674.75</v>
      </c>
      <c r="Y575" s="85">
        <f>'E+ PSUI Customer Load'!Y575+'PSUI Customer Gen'!Y575</f>
        <v>1640.49</v>
      </c>
      <c r="Z575" s="85">
        <f>'E+ PSUI Customer Load'!Z575+'PSUI Customer Gen'!Z575</f>
        <v>1642.94</v>
      </c>
      <c r="AA575" s="93">
        <f t="shared" si="104"/>
        <v>1954.96</v>
      </c>
      <c r="AB575" s="84">
        <f t="shared" si="105"/>
        <v>2022</v>
      </c>
      <c r="AC575" s="83">
        <f t="shared" si="106"/>
        <v>5</v>
      </c>
      <c r="AD575" s="83" t="str">
        <f t="shared" si="107"/>
        <v/>
      </c>
      <c r="AE575" s="83" t="str">
        <f t="shared" si="108"/>
        <v/>
      </c>
      <c r="AF575" s="81">
        <f t="shared" si="109"/>
        <v>1954.96</v>
      </c>
      <c r="AG575" s="82" t="str">
        <f t="shared" si="110"/>
        <v>15:00</v>
      </c>
      <c r="AH575" s="81">
        <f t="shared" si="111"/>
        <v>42742.257000000005</v>
      </c>
      <c r="AI575" s="80" t="str">
        <f t="shared" si="112"/>
        <v/>
      </c>
      <c r="AJ575" s="80" t="str">
        <f t="shared" si="113"/>
        <v/>
      </c>
      <c r="AK575" s="80" t="str">
        <f t="shared" si="114"/>
        <v/>
      </c>
      <c r="AL575" s="79" t="str">
        <f t="shared" si="115"/>
        <v/>
      </c>
      <c r="AM575" s="78" t="str">
        <f t="shared" si="116"/>
        <v/>
      </c>
    </row>
    <row r="576" spans="2:39" ht="13.5" thickBot="1">
      <c r="B576" s="86">
        <v>44708</v>
      </c>
      <c r="C576" s="85">
        <f>'E+ PSUI Customer Load'!C576+'PSUI Customer Gen'!C576</f>
        <v>1615.98</v>
      </c>
      <c r="D576" s="85">
        <f>'E+ PSUI Customer Load'!D576+'PSUI Customer Gen'!D576</f>
        <v>1592.68</v>
      </c>
      <c r="E576" s="85">
        <f>'E+ PSUI Customer Load'!E576+'PSUI Customer Gen'!E576</f>
        <v>1599.75</v>
      </c>
      <c r="F576" s="85">
        <f>'E+ PSUI Customer Load'!F576+'PSUI Customer Gen'!F576</f>
        <v>1645.21</v>
      </c>
      <c r="G576" s="85">
        <f>'E+ PSUI Customer Load'!G576+'PSUI Customer Gen'!G576</f>
        <v>1658.93</v>
      </c>
      <c r="H576" s="85">
        <f>'E+ PSUI Customer Load'!H576+'PSUI Customer Gen'!H576</f>
        <v>1701.39</v>
      </c>
      <c r="I576" s="85">
        <f>'E+ PSUI Customer Load'!I576+'PSUI Customer Gen'!I576</f>
        <v>1786.19</v>
      </c>
      <c r="J576" s="85">
        <f>'E+ PSUI Customer Load'!J576+'PSUI Customer Gen'!J576</f>
        <v>1797.32</v>
      </c>
      <c r="K576" s="85">
        <f>'E+ PSUI Customer Load'!K576+'PSUI Customer Gen'!K576</f>
        <v>1779.68</v>
      </c>
      <c r="L576" s="85">
        <f>'E+ PSUI Customer Load'!L576+'PSUI Customer Gen'!L576</f>
        <v>1907.7139999999999</v>
      </c>
      <c r="M576" s="85">
        <f>'E+ PSUI Customer Load'!M576+'PSUI Customer Gen'!M576</f>
        <v>1979.1509999999998</v>
      </c>
      <c r="N576" s="85">
        <f>'E+ PSUI Customer Load'!N576+'PSUI Customer Gen'!N576</f>
        <v>1899.3470000000002</v>
      </c>
      <c r="O576" s="85">
        <f>'E+ PSUI Customer Load'!O576+'PSUI Customer Gen'!O576</f>
        <v>1891.0250000000001</v>
      </c>
      <c r="P576" s="85">
        <f>'E+ PSUI Customer Load'!P576+'PSUI Customer Gen'!P576</f>
        <v>1930.1770000000001</v>
      </c>
      <c r="Q576" s="85">
        <f>'E+ PSUI Customer Load'!Q576+'PSUI Customer Gen'!Q576</f>
        <v>1942.184</v>
      </c>
      <c r="R576" s="85">
        <f>'E+ PSUI Customer Load'!R576+'PSUI Customer Gen'!R576</f>
        <v>1913.3400000000001</v>
      </c>
      <c r="S576" s="85">
        <f>'E+ PSUI Customer Load'!S576+'PSUI Customer Gen'!S576</f>
        <v>1825.2729999999999</v>
      </c>
      <c r="T576" s="85">
        <f>'E+ PSUI Customer Load'!T576+'PSUI Customer Gen'!T576</f>
        <v>1745.8489999999999</v>
      </c>
      <c r="U576" s="85">
        <f>'E+ PSUI Customer Load'!U576+'PSUI Customer Gen'!U576</f>
        <v>1654.354</v>
      </c>
      <c r="V576" s="85">
        <f>'E+ PSUI Customer Load'!V576+'PSUI Customer Gen'!V576</f>
        <v>1659.3139999999999</v>
      </c>
      <c r="W576" s="85">
        <f>'E+ PSUI Customer Load'!W576+'PSUI Customer Gen'!W576</f>
        <v>1666.9490000000001</v>
      </c>
      <c r="X576" s="85">
        <f>'E+ PSUI Customer Load'!X576+'PSUI Customer Gen'!X576</f>
        <v>1628.94</v>
      </c>
      <c r="Y576" s="85">
        <f>'E+ PSUI Customer Load'!Y576+'PSUI Customer Gen'!Y576</f>
        <v>1557.951</v>
      </c>
      <c r="Z576" s="85">
        <f>'E+ PSUI Customer Load'!Z576+'PSUI Customer Gen'!Z576</f>
        <v>1499.8400000000001</v>
      </c>
      <c r="AA576" s="93">
        <f t="shared" si="104"/>
        <v>1979.1509999999998</v>
      </c>
      <c r="AB576" s="84">
        <f t="shared" si="105"/>
        <v>2022</v>
      </c>
      <c r="AC576" s="83">
        <f t="shared" si="106"/>
        <v>5</v>
      </c>
      <c r="AD576" s="83" t="str">
        <f t="shared" si="107"/>
        <v/>
      </c>
      <c r="AE576" s="83" t="str">
        <f t="shared" si="108"/>
        <v/>
      </c>
      <c r="AF576" s="81">
        <f t="shared" si="109"/>
        <v>1979.1509999999998</v>
      </c>
      <c r="AG576" s="82" t="str">
        <f t="shared" si="110"/>
        <v>11:00</v>
      </c>
      <c r="AH576" s="81">
        <f t="shared" si="111"/>
        <v>43857.689000000013</v>
      </c>
      <c r="AI576" s="80" t="str">
        <f t="shared" si="112"/>
        <v/>
      </c>
      <c r="AJ576" s="80" t="str">
        <f t="shared" si="113"/>
        <v/>
      </c>
      <c r="AK576" s="80" t="str">
        <f t="shared" si="114"/>
        <v/>
      </c>
      <c r="AL576" s="79" t="str">
        <f t="shared" si="115"/>
        <v/>
      </c>
      <c r="AM576" s="78" t="str">
        <f t="shared" si="116"/>
        <v/>
      </c>
    </row>
    <row r="577" spans="2:39" ht="13.5" thickBot="1">
      <c r="B577" s="86">
        <v>44709</v>
      </c>
      <c r="C577" s="85">
        <f>'E+ PSUI Customer Load'!C577+'PSUI Customer Gen'!C577</f>
        <v>1402.653</v>
      </c>
      <c r="D577" s="85">
        <f>'E+ PSUI Customer Load'!D577+'PSUI Customer Gen'!D577</f>
        <v>1392.7469999999998</v>
      </c>
      <c r="E577" s="85">
        <f>'E+ PSUI Customer Load'!E577+'PSUI Customer Gen'!E577</f>
        <v>1394.829</v>
      </c>
      <c r="F577" s="85">
        <f>'E+ PSUI Customer Load'!F577+'PSUI Customer Gen'!F577</f>
        <v>1378.184</v>
      </c>
      <c r="G577" s="85">
        <f>'E+ PSUI Customer Load'!G577+'PSUI Customer Gen'!G577</f>
        <v>1365.12</v>
      </c>
      <c r="H577" s="85">
        <f>'E+ PSUI Customer Load'!H577+'PSUI Customer Gen'!H577</f>
        <v>1233.028</v>
      </c>
      <c r="I577" s="85">
        <f>'E+ PSUI Customer Load'!I577+'PSUI Customer Gen'!I577</f>
        <v>1295.8820000000001</v>
      </c>
      <c r="J577" s="85">
        <f>'E+ PSUI Customer Load'!J577+'PSUI Customer Gen'!J577</f>
        <v>1382.587</v>
      </c>
      <c r="K577" s="85">
        <f>'E+ PSUI Customer Load'!K577+'PSUI Customer Gen'!K577</f>
        <v>1541.961</v>
      </c>
      <c r="L577" s="85">
        <f>'E+ PSUI Customer Load'!L577+'PSUI Customer Gen'!L577</f>
        <v>1601.61</v>
      </c>
      <c r="M577" s="85">
        <f>'E+ PSUI Customer Load'!M577+'PSUI Customer Gen'!M577</f>
        <v>1629.0450000000001</v>
      </c>
      <c r="N577" s="85">
        <f>'E+ PSUI Customer Load'!N577+'PSUI Customer Gen'!N577</f>
        <v>1616.5730000000001</v>
      </c>
      <c r="O577" s="85">
        <f>'E+ PSUI Customer Load'!O577+'PSUI Customer Gen'!O577</f>
        <v>1633.8879999999999</v>
      </c>
      <c r="P577" s="85">
        <f>'E+ PSUI Customer Load'!P577+'PSUI Customer Gen'!P577</f>
        <v>1613.124</v>
      </c>
      <c r="Q577" s="85">
        <f>'E+ PSUI Customer Load'!Q577+'PSUI Customer Gen'!Q577</f>
        <v>1609.345</v>
      </c>
      <c r="R577" s="85">
        <f>'E+ PSUI Customer Load'!R577+'PSUI Customer Gen'!R577</f>
        <v>1604.8969999999999</v>
      </c>
      <c r="S577" s="85">
        <f>'E+ PSUI Customer Load'!S577+'PSUI Customer Gen'!S577</f>
        <v>1557.028</v>
      </c>
      <c r="T577" s="85">
        <f>'E+ PSUI Customer Load'!T577+'PSUI Customer Gen'!T577</f>
        <v>1539.634</v>
      </c>
      <c r="U577" s="85">
        <f>'E+ PSUI Customer Load'!U577+'PSUI Customer Gen'!U577</f>
        <v>1521.6079999999999</v>
      </c>
      <c r="V577" s="85">
        <f>'E+ PSUI Customer Load'!V577+'PSUI Customer Gen'!V577</f>
        <v>1505.1</v>
      </c>
      <c r="W577" s="85">
        <f>'E+ PSUI Customer Load'!W577+'PSUI Customer Gen'!W577</f>
        <v>1514.835</v>
      </c>
      <c r="X577" s="85">
        <f>'E+ PSUI Customer Load'!X577+'PSUI Customer Gen'!X577</f>
        <v>1453.04</v>
      </c>
      <c r="Y577" s="85">
        <f>'E+ PSUI Customer Load'!Y577+'PSUI Customer Gen'!Y577</f>
        <v>1434.2370000000001</v>
      </c>
      <c r="Z577" s="85">
        <f>'E+ PSUI Customer Load'!Z577+'PSUI Customer Gen'!Z577</f>
        <v>1413.6510000000001</v>
      </c>
      <c r="AA577" s="93">
        <f t="shared" si="104"/>
        <v>1633.8879999999999</v>
      </c>
      <c r="AB577" s="84">
        <f t="shared" si="105"/>
        <v>2022</v>
      </c>
      <c r="AC577" s="83">
        <f t="shared" si="106"/>
        <v>5</v>
      </c>
      <c r="AD577" s="83" t="str">
        <f t="shared" si="107"/>
        <v/>
      </c>
      <c r="AE577" s="83" t="str">
        <f t="shared" si="108"/>
        <v/>
      </c>
      <c r="AF577" s="81">
        <f t="shared" si="109"/>
        <v>1633.8879999999999</v>
      </c>
      <c r="AG577" s="82" t="str">
        <f t="shared" si="110"/>
        <v>13:00</v>
      </c>
      <c r="AH577" s="81">
        <f t="shared" si="111"/>
        <v>37268.493999999992</v>
      </c>
      <c r="AI577" s="80" t="str">
        <f t="shared" si="112"/>
        <v/>
      </c>
      <c r="AJ577" s="80" t="str">
        <f t="shared" si="113"/>
        <v/>
      </c>
      <c r="AK577" s="80" t="str">
        <f t="shared" si="114"/>
        <v/>
      </c>
      <c r="AL577" s="79" t="str">
        <f t="shared" si="115"/>
        <v/>
      </c>
      <c r="AM577" s="78" t="str">
        <f t="shared" si="116"/>
        <v/>
      </c>
    </row>
    <row r="578" spans="2:39" ht="13.5" thickBot="1">
      <c r="B578" s="86">
        <v>44710</v>
      </c>
      <c r="C578" s="85">
        <f>'E+ PSUI Customer Load'!C578+'PSUI Customer Gen'!C578</f>
        <v>1412.048</v>
      </c>
      <c r="D578" s="85">
        <f>'E+ PSUI Customer Load'!D578+'PSUI Customer Gen'!D578</f>
        <v>1408.5420000000001</v>
      </c>
      <c r="E578" s="85">
        <f>'E+ PSUI Customer Load'!E578+'PSUI Customer Gen'!E578</f>
        <v>1401.586</v>
      </c>
      <c r="F578" s="85">
        <f>'E+ PSUI Customer Load'!F578+'PSUI Customer Gen'!F578</f>
        <v>1392.557</v>
      </c>
      <c r="G578" s="85">
        <f>'E+ PSUI Customer Load'!G578+'PSUI Customer Gen'!G578</f>
        <v>1378.8410000000001</v>
      </c>
      <c r="H578" s="85">
        <f>'E+ PSUI Customer Load'!H578+'PSUI Customer Gen'!H578</f>
        <v>1415.652</v>
      </c>
      <c r="I578" s="85">
        <f>'E+ PSUI Customer Load'!I578+'PSUI Customer Gen'!I578</f>
        <v>1483.3040000000001</v>
      </c>
      <c r="J578" s="85">
        <f>'E+ PSUI Customer Load'!J578+'PSUI Customer Gen'!J578</f>
        <v>1532.5020000000002</v>
      </c>
      <c r="K578" s="85">
        <f>'E+ PSUI Customer Load'!K578+'PSUI Customer Gen'!K578</f>
        <v>1610.75</v>
      </c>
      <c r="L578" s="85">
        <f>'E+ PSUI Customer Load'!L578+'PSUI Customer Gen'!L578</f>
        <v>1651.2159999999999</v>
      </c>
      <c r="M578" s="85">
        <f>'E+ PSUI Customer Load'!M578+'PSUI Customer Gen'!M578</f>
        <v>1685.9940000000001</v>
      </c>
      <c r="N578" s="85">
        <f>'E+ PSUI Customer Load'!N578+'PSUI Customer Gen'!N578</f>
        <v>1678.7859999999998</v>
      </c>
      <c r="O578" s="85">
        <f>'E+ PSUI Customer Load'!O578+'PSUI Customer Gen'!O578</f>
        <v>1707.3519999999999</v>
      </c>
      <c r="P578" s="85">
        <f>'E+ PSUI Customer Load'!P578+'PSUI Customer Gen'!P578</f>
        <v>1692.5149999999999</v>
      </c>
      <c r="Q578" s="85">
        <f>'E+ PSUI Customer Load'!Q578+'PSUI Customer Gen'!Q578</f>
        <v>1693.4690000000001</v>
      </c>
      <c r="R578" s="85">
        <f>'E+ PSUI Customer Load'!R578+'PSUI Customer Gen'!R578</f>
        <v>1685.912</v>
      </c>
      <c r="S578" s="85">
        <f>'E+ PSUI Customer Load'!S578+'PSUI Customer Gen'!S578</f>
        <v>1652.528</v>
      </c>
      <c r="T578" s="85">
        <f>'E+ PSUI Customer Load'!T578+'PSUI Customer Gen'!T578</f>
        <v>1638.008</v>
      </c>
      <c r="U578" s="85">
        <f>'E+ PSUI Customer Load'!U578+'PSUI Customer Gen'!U578</f>
        <v>1611.32</v>
      </c>
      <c r="V578" s="85">
        <f>'E+ PSUI Customer Load'!V578+'PSUI Customer Gen'!V578</f>
        <v>1583.0239999999999</v>
      </c>
      <c r="W578" s="85">
        <f>'E+ PSUI Customer Load'!W578+'PSUI Customer Gen'!W578</f>
        <v>1597.82</v>
      </c>
      <c r="X578" s="85">
        <f>'E+ PSUI Customer Load'!X578+'PSUI Customer Gen'!X578</f>
        <v>1593.1949999999999</v>
      </c>
      <c r="Y578" s="85">
        <f>'E+ PSUI Customer Load'!Y578+'PSUI Customer Gen'!Y578</f>
        <v>1594.413</v>
      </c>
      <c r="Z578" s="85">
        <f>'E+ PSUI Customer Load'!Z578+'PSUI Customer Gen'!Z578</f>
        <v>1566.606</v>
      </c>
      <c r="AA578" s="93">
        <f t="shared" si="104"/>
        <v>1707.3519999999999</v>
      </c>
      <c r="AB578" s="84">
        <f t="shared" si="105"/>
        <v>2022</v>
      </c>
      <c r="AC578" s="83">
        <f t="shared" si="106"/>
        <v>5</v>
      </c>
      <c r="AD578" s="83" t="str">
        <f t="shared" si="107"/>
        <v/>
      </c>
      <c r="AE578" s="83" t="str">
        <f t="shared" si="108"/>
        <v/>
      </c>
      <c r="AF578" s="81">
        <f t="shared" si="109"/>
        <v>1707.3519999999999</v>
      </c>
      <c r="AG578" s="82" t="str">
        <f t="shared" si="110"/>
        <v>13:00</v>
      </c>
      <c r="AH578" s="81">
        <f t="shared" si="111"/>
        <v>39375.292000000001</v>
      </c>
      <c r="AI578" s="80" t="str">
        <f t="shared" si="112"/>
        <v/>
      </c>
      <c r="AJ578" s="80" t="str">
        <f t="shared" si="113"/>
        <v/>
      </c>
      <c r="AK578" s="80" t="str">
        <f t="shared" si="114"/>
        <v/>
      </c>
      <c r="AL578" s="79" t="str">
        <f t="shared" si="115"/>
        <v/>
      </c>
      <c r="AM578" s="78" t="str">
        <f t="shared" si="116"/>
        <v/>
      </c>
    </row>
    <row r="579" spans="2:39" ht="13.5" thickBot="1">
      <c r="B579" s="86">
        <v>44711</v>
      </c>
      <c r="C579" s="85">
        <f>'E+ PSUI Customer Load'!C579+'PSUI Customer Gen'!C579</f>
        <v>1541.3510000000001</v>
      </c>
      <c r="D579" s="85">
        <f>'E+ PSUI Customer Load'!D579+'PSUI Customer Gen'!D579</f>
        <v>1528.877</v>
      </c>
      <c r="E579" s="85">
        <f>'E+ PSUI Customer Load'!E579+'PSUI Customer Gen'!E579</f>
        <v>1564.9399999999998</v>
      </c>
      <c r="F579" s="85">
        <f>'E+ PSUI Customer Load'!F579+'PSUI Customer Gen'!F579</f>
        <v>1601.2130000000002</v>
      </c>
      <c r="G579" s="85">
        <f>'E+ PSUI Customer Load'!G579+'PSUI Customer Gen'!G579</f>
        <v>1595.3049999999998</v>
      </c>
      <c r="H579" s="85">
        <f>'E+ PSUI Customer Load'!H579+'PSUI Customer Gen'!H579</f>
        <v>1623.662</v>
      </c>
      <c r="I579" s="85">
        <f>'E+ PSUI Customer Load'!I579+'PSUI Customer Gen'!I579</f>
        <v>1584.1950000000002</v>
      </c>
      <c r="J579" s="85">
        <f>'E+ PSUI Customer Load'!J579+'PSUI Customer Gen'!J579</f>
        <v>1852.9349999999999</v>
      </c>
      <c r="K579" s="85">
        <f>'E+ PSUI Customer Load'!K579+'PSUI Customer Gen'!K579</f>
        <v>1979.711</v>
      </c>
      <c r="L579" s="85">
        <f>'E+ PSUI Customer Load'!L579+'PSUI Customer Gen'!L579</f>
        <v>1996.9</v>
      </c>
      <c r="M579" s="85">
        <f>'E+ PSUI Customer Load'!M579+'PSUI Customer Gen'!M579</f>
        <v>2028.9490000000001</v>
      </c>
      <c r="N579" s="85">
        <f>'E+ PSUI Customer Load'!N579+'PSUI Customer Gen'!N579</f>
        <v>2022.894</v>
      </c>
      <c r="O579" s="85">
        <f>'E+ PSUI Customer Load'!O579+'PSUI Customer Gen'!O579</f>
        <v>2017.087</v>
      </c>
      <c r="P579" s="85">
        <f>'E+ PSUI Customer Load'!P579+'PSUI Customer Gen'!P579</f>
        <v>1871.44</v>
      </c>
      <c r="Q579" s="85">
        <f>'E+ PSUI Customer Load'!Q579+'PSUI Customer Gen'!Q579</f>
        <v>2220.6550000000002</v>
      </c>
      <c r="R579" s="85">
        <f>'E+ PSUI Customer Load'!R579+'PSUI Customer Gen'!R579</f>
        <v>2102.1980000000003</v>
      </c>
      <c r="S579" s="85">
        <f>'E+ PSUI Customer Load'!S579+'PSUI Customer Gen'!S579</f>
        <v>2055.3069999999998</v>
      </c>
      <c r="T579" s="85">
        <f>'E+ PSUI Customer Load'!T579+'PSUI Customer Gen'!T579</f>
        <v>1962.759</v>
      </c>
      <c r="U579" s="85">
        <f>'E+ PSUI Customer Load'!U579+'PSUI Customer Gen'!U579</f>
        <v>1919.444</v>
      </c>
      <c r="V579" s="85">
        <f>'E+ PSUI Customer Load'!V579+'PSUI Customer Gen'!V579</f>
        <v>1882.4590000000001</v>
      </c>
      <c r="W579" s="85">
        <f>'E+ PSUI Customer Load'!W579+'PSUI Customer Gen'!W579</f>
        <v>1884.4640000000002</v>
      </c>
      <c r="X579" s="85">
        <f>'E+ PSUI Customer Load'!X579+'PSUI Customer Gen'!X579</f>
        <v>1856.192</v>
      </c>
      <c r="Y579" s="85">
        <f>'E+ PSUI Customer Load'!Y579+'PSUI Customer Gen'!Y579</f>
        <v>1812.162</v>
      </c>
      <c r="Z579" s="85">
        <f>'E+ PSUI Customer Load'!Z579+'PSUI Customer Gen'!Z579</f>
        <v>1805.1329999999998</v>
      </c>
      <c r="AA579" s="93">
        <f t="shared" ref="AA579:AA642" si="117">MAX(C579:Z579)</f>
        <v>2220.6550000000002</v>
      </c>
      <c r="AB579" s="84">
        <f t="shared" ref="AB579:AB642" si="118">YEAR(B579)</f>
        <v>2022</v>
      </c>
      <c r="AC579" s="83">
        <f t="shared" ref="AC579:AC642" si="119">MONTH(B579)</f>
        <v>5</v>
      </c>
      <c r="AD579" s="83" t="str">
        <f t="shared" ref="AD579:AD642" si="120">IF(AE579="","",AB579&amp;"-"&amp;AE579)</f>
        <v/>
      </c>
      <c r="AE579" s="83" t="str">
        <f t="shared" ref="AE579:AE642" si="121">IF(DAY(B579+1)=1,AC579,"")</f>
        <v/>
      </c>
      <c r="AF579" s="81">
        <f t="shared" ref="AF579:AF642" si="122">MAX(C579:AA579)</f>
        <v>2220.6550000000002</v>
      </c>
      <c r="AG579" s="82" t="str">
        <f t="shared" ref="AG579:AG642" si="123">INDEX($C$2:$Z$2,MATCH(AF579,C579:Z579,0))</f>
        <v>15:00</v>
      </c>
      <c r="AH579" s="81">
        <f t="shared" ref="AH579:AH642" si="124">SUM(C579:AA579)</f>
        <v>46530.887000000002</v>
      </c>
      <c r="AI579" s="80" t="str">
        <f t="shared" ref="AI579:AI642" si="125">IF(AE579&lt;&gt;"",SUMIFS(AF:AF,AC:AC,AC579,AB:AB,AB579),"")</f>
        <v/>
      </c>
      <c r="AJ579" s="80" t="str">
        <f t="shared" ref="AJ579:AJ642" si="126">IF(AI579="","",_xlfn.MAXIFS(AF:AF,AC:AC,AC579,AB:AB,AB579))</f>
        <v/>
      </c>
      <c r="AK579" s="80" t="str">
        <f t="shared" ref="AK579:AK642" si="127">IF(AI579="","",_xlfn.MAXIFS(AH:AH,AC:AC,AC579,AB:AB,AB579))</f>
        <v/>
      </c>
      <c r="AL579" s="79" t="str">
        <f t="shared" ref="AL579:AL642" si="128">IF(AI579&lt;&gt;"",INDEX(B:B,MATCH(AJ579,AF:AF,0)),"")</f>
        <v/>
      </c>
      <c r="AM579" s="78" t="str">
        <f t="shared" ref="AM579:AM642" si="129">IF(AI579&lt;&gt;"",INDEX(AG:AG,MATCH(AJ579,AF:AF,0)),"")</f>
        <v/>
      </c>
    </row>
    <row r="580" spans="2:39" ht="13.5" thickBot="1">
      <c r="B580" s="86">
        <v>44712</v>
      </c>
      <c r="C580" s="85">
        <f>'E+ PSUI Customer Load'!C580+'PSUI Customer Gen'!C580</f>
        <v>1782.3700000000001</v>
      </c>
      <c r="D580" s="85">
        <f>'E+ PSUI Customer Load'!D580+'PSUI Customer Gen'!D580</f>
        <v>1762.884</v>
      </c>
      <c r="E580" s="85">
        <f>'E+ PSUI Customer Load'!E580+'PSUI Customer Gen'!E580</f>
        <v>1773.1289999999999</v>
      </c>
      <c r="F580" s="85">
        <f>'E+ PSUI Customer Load'!F580+'PSUI Customer Gen'!F580</f>
        <v>1779.2810000000002</v>
      </c>
      <c r="G580" s="85">
        <f>'E+ PSUI Customer Load'!G580+'PSUI Customer Gen'!G580</f>
        <v>1783.1370000000002</v>
      </c>
      <c r="H580" s="85">
        <f>'E+ PSUI Customer Load'!H580+'PSUI Customer Gen'!H580</f>
        <v>1840.0610000000001</v>
      </c>
      <c r="I580" s="85">
        <f>'E+ PSUI Customer Load'!I580+'PSUI Customer Gen'!I580</f>
        <v>1990.703</v>
      </c>
      <c r="J580" s="85">
        <f>'E+ PSUI Customer Load'!J580+'PSUI Customer Gen'!J580</f>
        <v>2055.1909999999998</v>
      </c>
      <c r="K580" s="85">
        <f>'E+ PSUI Customer Load'!K580+'PSUI Customer Gen'!K580</f>
        <v>2122.6970000000001</v>
      </c>
      <c r="L580" s="85">
        <f>'E+ PSUI Customer Load'!L580+'PSUI Customer Gen'!L580</f>
        <v>2201.3159999999998</v>
      </c>
      <c r="M580" s="85">
        <f>'E+ PSUI Customer Load'!M580+'PSUI Customer Gen'!M580</f>
        <v>2229.7339999999999</v>
      </c>
      <c r="N580" s="85">
        <f>'E+ PSUI Customer Load'!N580+'PSUI Customer Gen'!N580</f>
        <v>2171.88</v>
      </c>
      <c r="O580" s="85">
        <f>'E+ PSUI Customer Load'!O580+'PSUI Customer Gen'!O580</f>
        <v>2166.9300000000003</v>
      </c>
      <c r="P580" s="85">
        <f>'E+ PSUI Customer Load'!P580+'PSUI Customer Gen'!P580</f>
        <v>2163.2290000000003</v>
      </c>
      <c r="Q580" s="85">
        <f>'E+ PSUI Customer Load'!Q580+'PSUI Customer Gen'!Q580</f>
        <v>2196.893</v>
      </c>
      <c r="R580" s="85">
        <f>'E+ PSUI Customer Load'!R580+'PSUI Customer Gen'!R580</f>
        <v>2170.6530000000002</v>
      </c>
      <c r="S580" s="85">
        <f>'E+ PSUI Customer Load'!S580+'PSUI Customer Gen'!S580</f>
        <v>2084.989</v>
      </c>
      <c r="T580" s="85">
        <f>'E+ PSUI Customer Load'!T580+'PSUI Customer Gen'!T580</f>
        <v>2000.4470000000001</v>
      </c>
      <c r="U580" s="85">
        <f>'E+ PSUI Customer Load'!U580+'PSUI Customer Gen'!U580</f>
        <v>1969.9160000000002</v>
      </c>
      <c r="V580" s="85">
        <f>'E+ PSUI Customer Load'!V580+'PSUI Customer Gen'!V580</f>
        <v>1913.567</v>
      </c>
      <c r="W580" s="85">
        <f>'E+ PSUI Customer Load'!W580+'PSUI Customer Gen'!W580</f>
        <v>1876.223</v>
      </c>
      <c r="X580" s="85">
        <f>'E+ PSUI Customer Load'!X580+'PSUI Customer Gen'!X580</f>
        <v>1845.2070000000001</v>
      </c>
      <c r="Y580" s="85">
        <f>'E+ PSUI Customer Load'!Y580+'PSUI Customer Gen'!Y580</f>
        <v>1804.5279999999998</v>
      </c>
      <c r="Z580" s="85">
        <f>'E+ PSUI Customer Load'!Z580+'PSUI Customer Gen'!Z580</f>
        <v>1788.3820000000001</v>
      </c>
      <c r="AA580" s="93">
        <f t="shared" si="117"/>
        <v>2229.7339999999999</v>
      </c>
      <c r="AB580" s="84">
        <f t="shared" si="118"/>
        <v>2022</v>
      </c>
      <c r="AC580" s="83">
        <f t="shared" si="119"/>
        <v>5</v>
      </c>
      <c r="AD580" s="83" t="str">
        <f t="shared" si="120"/>
        <v>2022-5</v>
      </c>
      <c r="AE580" s="83">
        <f t="shared" si="121"/>
        <v>5</v>
      </c>
      <c r="AF580" s="81">
        <f t="shared" si="122"/>
        <v>2229.7339999999999</v>
      </c>
      <c r="AG580" s="82" t="str">
        <f t="shared" si="123"/>
        <v>11:00</v>
      </c>
      <c r="AH580" s="81">
        <f t="shared" si="124"/>
        <v>49703.080999999991</v>
      </c>
      <c r="AI580" s="80">
        <f t="shared" si="125"/>
        <v>53129.36099999999</v>
      </c>
      <c r="AJ580" s="80">
        <f t="shared" si="126"/>
        <v>2229.7339999999999</v>
      </c>
      <c r="AK580" s="80">
        <f t="shared" si="127"/>
        <v>49703.080999999991</v>
      </c>
      <c r="AL580" s="79">
        <f t="shared" si="128"/>
        <v>44712</v>
      </c>
      <c r="AM580" s="78" t="str">
        <f t="shared" si="129"/>
        <v>11:00</v>
      </c>
    </row>
    <row r="581" spans="2:39" ht="13.5" thickBot="1">
      <c r="B581" s="86">
        <v>44713</v>
      </c>
      <c r="C581" s="85">
        <f>'E+ PSUI Customer Load'!C581+'PSUI Customer Gen'!C581</f>
        <v>1769.9879999999998</v>
      </c>
      <c r="D581" s="85">
        <f>'E+ PSUI Customer Load'!D581+'PSUI Customer Gen'!D581</f>
        <v>1754.8010000000002</v>
      </c>
      <c r="E581" s="85">
        <f>'E+ PSUI Customer Load'!E581+'PSUI Customer Gen'!E581</f>
        <v>1783.14</v>
      </c>
      <c r="F581" s="85">
        <f>'E+ PSUI Customer Load'!F581+'PSUI Customer Gen'!F581</f>
        <v>1829.9730000000002</v>
      </c>
      <c r="G581" s="85">
        <f>'E+ PSUI Customer Load'!G581+'PSUI Customer Gen'!G581</f>
        <v>1836.6890000000001</v>
      </c>
      <c r="H581" s="85">
        <f>'E+ PSUI Customer Load'!H581+'PSUI Customer Gen'!H581</f>
        <v>1878.241</v>
      </c>
      <c r="I581" s="85">
        <f>'E+ PSUI Customer Load'!I581+'PSUI Customer Gen'!I581</f>
        <v>1993.1510000000001</v>
      </c>
      <c r="J581" s="85">
        <f>'E+ PSUI Customer Load'!J581+'PSUI Customer Gen'!J581</f>
        <v>2069.5650000000001</v>
      </c>
      <c r="K581" s="85">
        <f>'E+ PSUI Customer Load'!K581+'PSUI Customer Gen'!K581</f>
        <v>2104.732</v>
      </c>
      <c r="L581" s="85">
        <f>'E+ PSUI Customer Load'!L581+'PSUI Customer Gen'!L581</f>
        <v>2067.1790000000001</v>
      </c>
      <c r="M581" s="85">
        <f>'E+ PSUI Customer Load'!M581+'PSUI Customer Gen'!M581</f>
        <v>2220.6579999999999</v>
      </c>
      <c r="N581" s="85">
        <f>'E+ PSUI Customer Load'!N581+'PSUI Customer Gen'!N581</f>
        <v>2202.71</v>
      </c>
      <c r="O581" s="85">
        <f>'E+ PSUI Customer Load'!O581+'PSUI Customer Gen'!O581</f>
        <v>2207.8670000000002</v>
      </c>
      <c r="P581" s="85">
        <f>'E+ PSUI Customer Load'!P581+'PSUI Customer Gen'!P581</f>
        <v>2219.66</v>
      </c>
      <c r="Q581" s="85">
        <f>'E+ PSUI Customer Load'!Q581+'PSUI Customer Gen'!Q581</f>
        <v>2200.877</v>
      </c>
      <c r="R581" s="85">
        <f>'E+ PSUI Customer Load'!R581+'PSUI Customer Gen'!R581</f>
        <v>2123.9839999999999</v>
      </c>
      <c r="S581" s="85">
        <f>'E+ PSUI Customer Load'!S581+'PSUI Customer Gen'!S581</f>
        <v>2016.1439999999998</v>
      </c>
      <c r="T581" s="85">
        <f>'E+ PSUI Customer Load'!T581+'PSUI Customer Gen'!T581</f>
        <v>1869.606</v>
      </c>
      <c r="U581" s="85">
        <f>'E+ PSUI Customer Load'!U581+'PSUI Customer Gen'!U581</f>
        <v>1774.7460000000001</v>
      </c>
      <c r="V581" s="85">
        <f>'E+ PSUI Customer Load'!V581+'PSUI Customer Gen'!V581</f>
        <v>1709.04</v>
      </c>
      <c r="W581" s="85">
        <f>'E+ PSUI Customer Load'!W581+'PSUI Customer Gen'!W581</f>
        <v>1664.5409999999999</v>
      </c>
      <c r="X581" s="85">
        <f>'E+ PSUI Customer Load'!X581+'PSUI Customer Gen'!X581</f>
        <v>1590.2750000000001</v>
      </c>
      <c r="Y581" s="85">
        <f>'E+ PSUI Customer Load'!Y581+'PSUI Customer Gen'!Y581</f>
        <v>1484.4350000000002</v>
      </c>
      <c r="Z581" s="85">
        <f>'E+ PSUI Customer Load'!Z581+'PSUI Customer Gen'!Z581</f>
        <v>1451.106</v>
      </c>
      <c r="AA581" s="93">
        <f t="shared" si="117"/>
        <v>2220.6579999999999</v>
      </c>
      <c r="AB581" s="84">
        <f t="shared" si="118"/>
        <v>2022</v>
      </c>
      <c r="AC581" s="83">
        <f t="shared" si="119"/>
        <v>6</v>
      </c>
      <c r="AD581" s="83" t="str">
        <f t="shared" si="120"/>
        <v/>
      </c>
      <c r="AE581" s="83" t="str">
        <f t="shared" si="121"/>
        <v/>
      </c>
      <c r="AF581" s="81">
        <f t="shared" si="122"/>
        <v>2220.6579999999999</v>
      </c>
      <c r="AG581" s="82" t="str">
        <f t="shared" si="123"/>
        <v>11:00</v>
      </c>
      <c r="AH581" s="81">
        <f t="shared" si="124"/>
        <v>48043.765999999996</v>
      </c>
      <c r="AI581" s="80" t="str">
        <f t="shared" si="125"/>
        <v/>
      </c>
      <c r="AJ581" s="80" t="str">
        <f t="shared" si="126"/>
        <v/>
      </c>
      <c r="AK581" s="80" t="str">
        <f t="shared" si="127"/>
        <v/>
      </c>
      <c r="AL581" s="79" t="str">
        <f t="shared" si="128"/>
        <v/>
      </c>
      <c r="AM581" s="78" t="str">
        <f t="shared" si="129"/>
        <v/>
      </c>
    </row>
    <row r="582" spans="2:39" ht="13.5" thickBot="1">
      <c r="B582" s="86">
        <v>44714</v>
      </c>
      <c r="C582" s="85">
        <f>'E+ PSUI Customer Load'!C582+'PSUI Customer Gen'!C582</f>
        <v>1298.106</v>
      </c>
      <c r="D582" s="85">
        <f>'E+ PSUI Customer Load'!D582+'PSUI Customer Gen'!D582</f>
        <v>1137.4739999999999</v>
      </c>
      <c r="E582" s="85">
        <f>'E+ PSUI Customer Load'!E582+'PSUI Customer Gen'!E582</f>
        <v>1071.2529999999999</v>
      </c>
      <c r="F582" s="85">
        <f>'E+ PSUI Customer Load'!F582+'PSUI Customer Gen'!F582</f>
        <v>1087.328</v>
      </c>
      <c r="G582" s="85">
        <f>'E+ PSUI Customer Load'!G582+'PSUI Customer Gen'!G582</f>
        <v>1092.848</v>
      </c>
      <c r="H582" s="85">
        <f>'E+ PSUI Customer Load'!H582+'PSUI Customer Gen'!H582</f>
        <v>1140.913</v>
      </c>
      <c r="I582" s="85">
        <f>'E+ PSUI Customer Load'!I582+'PSUI Customer Gen'!I582</f>
        <v>1235.4079999999999</v>
      </c>
      <c r="J582" s="85">
        <f>'E+ PSUI Customer Load'!J582+'PSUI Customer Gen'!J582</f>
        <v>1495.932</v>
      </c>
      <c r="K582" s="85">
        <f>'E+ PSUI Customer Load'!K582+'PSUI Customer Gen'!K582</f>
        <v>1652.4189999999999</v>
      </c>
      <c r="L582" s="85">
        <f>'E+ PSUI Customer Load'!L582+'PSUI Customer Gen'!L582</f>
        <v>1761.9740000000002</v>
      </c>
      <c r="M582" s="85">
        <f>'E+ PSUI Customer Load'!M582+'PSUI Customer Gen'!M582</f>
        <v>1809.5540000000001</v>
      </c>
      <c r="N582" s="85">
        <f>'E+ PSUI Customer Load'!N582+'PSUI Customer Gen'!N582</f>
        <v>1778.2750000000001</v>
      </c>
      <c r="O582" s="85">
        <f>'E+ PSUI Customer Load'!O582+'PSUI Customer Gen'!O582</f>
        <v>1775.5800000000002</v>
      </c>
      <c r="P582" s="85">
        <f>'E+ PSUI Customer Load'!P582+'PSUI Customer Gen'!P582</f>
        <v>1753.941</v>
      </c>
      <c r="Q582" s="85">
        <f>'E+ PSUI Customer Load'!Q582+'PSUI Customer Gen'!Q582</f>
        <v>1697.2539999999999</v>
      </c>
      <c r="R582" s="85">
        <f>'E+ PSUI Customer Load'!R582+'PSUI Customer Gen'!R582</f>
        <v>1666.1759999999999</v>
      </c>
      <c r="S582" s="85">
        <f>'E+ PSUI Customer Load'!S582+'PSUI Customer Gen'!S582</f>
        <v>1620.499</v>
      </c>
      <c r="T582" s="85">
        <f>'E+ PSUI Customer Load'!T582+'PSUI Customer Gen'!T582</f>
        <v>1573.3149999999998</v>
      </c>
      <c r="U582" s="85">
        <f>'E+ PSUI Customer Load'!U582+'PSUI Customer Gen'!U582</f>
        <v>1532.252</v>
      </c>
      <c r="V582" s="85">
        <f>'E+ PSUI Customer Load'!V582+'PSUI Customer Gen'!V582</f>
        <v>1359.278</v>
      </c>
      <c r="W582" s="85">
        <f>'E+ PSUI Customer Load'!W582+'PSUI Customer Gen'!W582</f>
        <v>1301.6989999999998</v>
      </c>
      <c r="X582" s="85">
        <f>'E+ PSUI Customer Load'!X582+'PSUI Customer Gen'!X582</f>
        <v>1220.125</v>
      </c>
      <c r="Y582" s="85">
        <f>'E+ PSUI Customer Load'!Y582+'PSUI Customer Gen'!Y582</f>
        <v>1182.6419999999998</v>
      </c>
      <c r="Z582" s="85">
        <f>'E+ PSUI Customer Load'!Z582+'PSUI Customer Gen'!Z582</f>
        <v>1147.002</v>
      </c>
      <c r="AA582" s="93">
        <f t="shared" si="117"/>
        <v>1809.5540000000001</v>
      </c>
      <c r="AB582" s="84">
        <f t="shared" si="118"/>
        <v>2022</v>
      </c>
      <c r="AC582" s="83">
        <f t="shared" si="119"/>
        <v>6</v>
      </c>
      <c r="AD582" s="83" t="str">
        <f t="shared" si="120"/>
        <v/>
      </c>
      <c r="AE582" s="83" t="str">
        <f t="shared" si="121"/>
        <v/>
      </c>
      <c r="AF582" s="81">
        <f t="shared" si="122"/>
        <v>1809.5540000000001</v>
      </c>
      <c r="AG582" s="82" t="str">
        <f t="shared" si="123"/>
        <v>11:00</v>
      </c>
      <c r="AH582" s="81">
        <f t="shared" si="124"/>
        <v>36200.800999999992</v>
      </c>
      <c r="AI582" s="80" t="str">
        <f t="shared" si="125"/>
        <v/>
      </c>
      <c r="AJ582" s="80" t="str">
        <f t="shared" si="126"/>
        <v/>
      </c>
      <c r="AK582" s="80" t="str">
        <f t="shared" si="127"/>
        <v/>
      </c>
      <c r="AL582" s="79" t="str">
        <f t="shared" si="128"/>
        <v/>
      </c>
      <c r="AM582" s="78" t="str">
        <f t="shared" si="129"/>
        <v/>
      </c>
    </row>
    <row r="583" spans="2:39" ht="13.5" thickBot="1">
      <c r="B583" s="86">
        <v>44715</v>
      </c>
      <c r="C583" s="85">
        <f>'E+ PSUI Customer Load'!C583+'PSUI Customer Gen'!C583</f>
        <v>1128.8680000000002</v>
      </c>
      <c r="D583" s="85">
        <f>'E+ PSUI Customer Load'!D583+'PSUI Customer Gen'!D583</f>
        <v>1067.663</v>
      </c>
      <c r="E583" s="85">
        <f>'E+ PSUI Customer Load'!E583+'PSUI Customer Gen'!E583</f>
        <v>1062.624</v>
      </c>
      <c r="F583" s="85">
        <f>'E+ PSUI Customer Load'!F583+'PSUI Customer Gen'!F583</f>
        <v>1091.8600000000001</v>
      </c>
      <c r="G583" s="85">
        <f>'E+ PSUI Customer Load'!G583+'PSUI Customer Gen'!G583</f>
        <v>1090.402</v>
      </c>
      <c r="H583" s="85">
        <f>'E+ PSUI Customer Load'!H583+'PSUI Customer Gen'!H583</f>
        <v>1129.222</v>
      </c>
      <c r="I583" s="85">
        <f>'E+ PSUI Customer Load'!I583+'PSUI Customer Gen'!I583</f>
        <v>1330.11</v>
      </c>
      <c r="J583" s="85">
        <f>'E+ PSUI Customer Load'!J583+'PSUI Customer Gen'!J583</f>
        <v>1633.6570000000002</v>
      </c>
      <c r="K583" s="85">
        <f>'E+ PSUI Customer Load'!K583+'PSUI Customer Gen'!K583</f>
        <v>1734.5360000000001</v>
      </c>
      <c r="L583" s="85">
        <f>'E+ PSUI Customer Load'!L583+'PSUI Customer Gen'!L583</f>
        <v>1801.2139999999999</v>
      </c>
      <c r="M583" s="85">
        <f>'E+ PSUI Customer Load'!M583+'PSUI Customer Gen'!M583</f>
        <v>1829.44</v>
      </c>
      <c r="N583" s="85">
        <f>'E+ PSUI Customer Load'!N583+'PSUI Customer Gen'!N583</f>
        <v>1809.54</v>
      </c>
      <c r="O583" s="85">
        <f>'E+ PSUI Customer Load'!O583+'PSUI Customer Gen'!O583</f>
        <v>1809.6550000000002</v>
      </c>
      <c r="P583" s="85">
        <f>'E+ PSUI Customer Load'!P583+'PSUI Customer Gen'!P583</f>
        <v>1792.2649999999999</v>
      </c>
      <c r="Q583" s="85">
        <f>'E+ PSUI Customer Load'!Q583+'PSUI Customer Gen'!Q583</f>
        <v>1791.0830000000001</v>
      </c>
      <c r="R583" s="85">
        <f>'E+ PSUI Customer Load'!R583+'PSUI Customer Gen'!R583</f>
        <v>1744.471</v>
      </c>
      <c r="S583" s="85">
        <f>'E+ PSUI Customer Load'!S583+'PSUI Customer Gen'!S583</f>
        <v>1647.66</v>
      </c>
      <c r="T583" s="85">
        <f>'E+ PSUI Customer Load'!T583+'PSUI Customer Gen'!T583</f>
        <v>1596.5400000000002</v>
      </c>
      <c r="U583" s="85">
        <f>'E+ PSUI Customer Load'!U583+'PSUI Customer Gen'!U583</f>
        <v>1552.713</v>
      </c>
      <c r="V583" s="85">
        <f>'E+ PSUI Customer Load'!V583+'PSUI Customer Gen'!V583</f>
        <v>1525.9370000000001</v>
      </c>
      <c r="W583" s="85">
        <f>'E+ PSUI Customer Load'!W583+'PSUI Customer Gen'!W583</f>
        <v>1509.1410000000001</v>
      </c>
      <c r="X583" s="85">
        <f>'E+ PSUI Customer Load'!X583+'PSUI Customer Gen'!X583</f>
        <v>1457.9090000000001</v>
      </c>
      <c r="Y583" s="85">
        <f>'E+ PSUI Customer Load'!Y583+'PSUI Customer Gen'!Y583</f>
        <v>1325.827</v>
      </c>
      <c r="Z583" s="85">
        <f>'E+ PSUI Customer Load'!Z583+'PSUI Customer Gen'!Z583</f>
        <v>1210.048</v>
      </c>
      <c r="AA583" s="93">
        <f t="shared" si="117"/>
        <v>1829.44</v>
      </c>
      <c r="AB583" s="84">
        <f t="shared" si="118"/>
        <v>2022</v>
      </c>
      <c r="AC583" s="83">
        <f t="shared" si="119"/>
        <v>6</v>
      </c>
      <c r="AD583" s="83" t="str">
        <f t="shared" si="120"/>
        <v/>
      </c>
      <c r="AE583" s="83" t="str">
        <f t="shared" si="121"/>
        <v/>
      </c>
      <c r="AF583" s="81">
        <f t="shared" si="122"/>
        <v>1829.44</v>
      </c>
      <c r="AG583" s="82" t="str">
        <f t="shared" si="123"/>
        <v>11:00</v>
      </c>
      <c r="AH583" s="81">
        <f t="shared" si="124"/>
        <v>37501.825000000004</v>
      </c>
      <c r="AI583" s="80" t="str">
        <f t="shared" si="125"/>
        <v/>
      </c>
      <c r="AJ583" s="80" t="str">
        <f t="shared" si="126"/>
        <v/>
      </c>
      <c r="AK583" s="80" t="str">
        <f t="shared" si="127"/>
        <v/>
      </c>
      <c r="AL583" s="79" t="str">
        <f t="shared" si="128"/>
        <v/>
      </c>
      <c r="AM583" s="78" t="str">
        <f t="shared" si="129"/>
        <v/>
      </c>
    </row>
    <row r="584" spans="2:39" ht="13.5" thickBot="1">
      <c r="B584" s="86">
        <v>44716</v>
      </c>
      <c r="C584" s="85">
        <f>'E+ PSUI Customer Load'!C584+'PSUI Customer Gen'!C584</f>
        <v>1102.566</v>
      </c>
      <c r="D584" s="85">
        <f>'E+ PSUI Customer Load'!D584+'PSUI Customer Gen'!D584</f>
        <v>1026.9359999999999</v>
      </c>
      <c r="E584" s="85">
        <f>'E+ PSUI Customer Load'!E584+'PSUI Customer Gen'!E584</f>
        <v>1020.2750000000001</v>
      </c>
      <c r="F584" s="85">
        <f>'E+ PSUI Customer Load'!F584+'PSUI Customer Gen'!F584</f>
        <v>1018.131</v>
      </c>
      <c r="G584" s="85">
        <f>'E+ PSUI Customer Load'!G584+'PSUI Customer Gen'!G584</f>
        <v>1017.807</v>
      </c>
      <c r="H584" s="85">
        <f>'E+ PSUI Customer Load'!H584+'PSUI Customer Gen'!H584</f>
        <v>1027.49</v>
      </c>
      <c r="I584" s="85">
        <f>'E+ PSUI Customer Load'!I584+'PSUI Customer Gen'!I584</f>
        <v>1101.039</v>
      </c>
      <c r="J584" s="85">
        <f>'E+ PSUI Customer Load'!J584+'PSUI Customer Gen'!J584</f>
        <v>1264.7630000000001</v>
      </c>
      <c r="K584" s="85">
        <f>'E+ PSUI Customer Load'!K584+'PSUI Customer Gen'!K584</f>
        <v>1472.953</v>
      </c>
      <c r="L584" s="85">
        <f>'E+ PSUI Customer Load'!L584+'PSUI Customer Gen'!L584</f>
        <v>1548.8429999999998</v>
      </c>
      <c r="M584" s="85">
        <f>'E+ PSUI Customer Load'!M584+'PSUI Customer Gen'!M584</f>
        <v>1579.27</v>
      </c>
      <c r="N584" s="85">
        <f>'E+ PSUI Customer Load'!N584+'PSUI Customer Gen'!N584</f>
        <v>1578.2809999999999</v>
      </c>
      <c r="O584" s="85">
        <f>'E+ PSUI Customer Load'!O584+'PSUI Customer Gen'!O584</f>
        <v>1563.405</v>
      </c>
      <c r="P584" s="85">
        <f>'E+ PSUI Customer Load'!P584+'PSUI Customer Gen'!P584</f>
        <v>1562.3679999999999</v>
      </c>
      <c r="Q584" s="85">
        <f>'E+ PSUI Customer Load'!Q584+'PSUI Customer Gen'!Q584</f>
        <v>1548.366</v>
      </c>
      <c r="R584" s="85">
        <f>'E+ PSUI Customer Load'!R584+'PSUI Customer Gen'!R584</f>
        <v>1555.09</v>
      </c>
      <c r="S584" s="85">
        <f>'E+ PSUI Customer Load'!S584+'PSUI Customer Gen'!S584</f>
        <v>1496.5800000000002</v>
      </c>
      <c r="T584" s="85">
        <f>'E+ PSUI Customer Load'!T584+'PSUI Customer Gen'!T584</f>
        <v>1483.239</v>
      </c>
      <c r="U584" s="85">
        <f>'E+ PSUI Customer Load'!U584+'PSUI Customer Gen'!U584</f>
        <v>1457.4680000000001</v>
      </c>
      <c r="V584" s="85">
        <f>'E+ PSUI Customer Load'!V584+'PSUI Customer Gen'!V584</f>
        <v>1426.6980000000001</v>
      </c>
      <c r="W584" s="85">
        <f>'E+ PSUI Customer Load'!W584+'PSUI Customer Gen'!W584</f>
        <v>1414.1869999999999</v>
      </c>
      <c r="X584" s="85">
        <f>'E+ PSUI Customer Load'!X584+'PSUI Customer Gen'!X584</f>
        <v>1353.1790000000001</v>
      </c>
      <c r="Y584" s="85">
        <f>'E+ PSUI Customer Load'!Y584+'PSUI Customer Gen'!Y584</f>
        <v>1300.1750000000002</v>
      </c>
      <c r="Z584" s="85">
        <f>'E+ PSUI Customer Load'!Z584+'PSUI Customer Gen'!Z584</f>
        <v>1275.875</v>
      </c>
      <c r="AA584" s="93">
        <f t="shared" si="117"/>
        <v>1579.27</v>
      </c>
      <c r="AB584" s="84">
        <f t="shared" si="118"/>
        <v>2022</v>
      </c>
      <c r="AC584" s="83">
        <f t="shared" si="119"/>
        <v>6</v>
      </c>
      <c r="AD584" s="83" t="str">
        <f t="shared" si="120"/>
        <v/>
      </c>
      <c r="AE584" s="83" t="str">
        <f t="shared" si="121"/>
        <v/>
      </c>
      <c r="AF584" s="81">
        <f t="shared" si="122"/>
        <v>1579.27</v>
      </c>
      <c r="AG584" s="82" t="str">
        <f t="shared" si="123"/>
        <v>11:00</v>
      </c>
      <c r="AH584" s="81">
        <f t="shared" si="124"/>
        <v>33774.254000000001</v>
      </c>
      <c r="AI584" s="80" t="str">
        <f t="shared" si="125"/>
        <v/>
      </c>
      <c r="AJ584" s="80" t="str">
        <f t="shared" si="126"/>
        <v/>
      </c>
      <c r="AK584" s="80" t="str">
        <f t="shared" si="127"/>
        <v/>
      </c>
      <c r="AL584" s="79" t="str">
        <f t="shared" si="128"/>
        <v/>
      </c>
      <c r="AM584" s="78" t="str">
        <f t="shared" si="129"/>
        <v/>
      </c>
    </row>
    <row r="585" spans="2:39" ht="13.5" thickBot="1">
      <c r="B585" s="86">
        <v>44717</v>
      </c>
      <c r="C585" s="85">
        <f>'E+ PSUI Customer Load'!C585+'PSUI Customer Gen'!C585</f>
        <v>1215.202</v>
      </c>
      <c r="D585" s="85">
        <f>'E+ PSUI Customer Load'!D585+'PSUI Customer Gen'!D585</f>
        <v>1130.0910000000001</v>
      </c>
      <c r="E585" s="85">
        <f>'E+ PSUI Customer Load'!E585+'PSUI Customer Gen'!E585</f>
        <v>1127.319</v>
      </c>
      <c r="F585" s="85">
        <f>'E+ PSUI Customer Load'!F585+'PSUI Customer Gen'!F585</f>
        <v>1098.605</v>
      </c>
      <c r="G585" s="85">
        <f>'E+ PSUI Customer Load'!G585+'PSUI Customer Gen'!G585</f>
        <v>1004.183</v>
      </c>
      <c r="H585" s="85">
        <f>'E+ PSUI Customer Load'!H585+'PSUI Customer Gen'!H585</f>
        <v>1018.875</v>
      </c>
      <c r="I585" s="85">
        <f>'E+ PSUI Customer Load'!I585+'PSUI Customer Gen'!I585</f>
        <v>1313.9839999999999</v>
      </c>
      <c r="J585" s="85">
        <f>'E+ PSUI Customer Load'!J585+'PSUI Customer Gen'!J585</f>
        <v>1515.393</v>
      </c>
      <c r="K585" s="85">
        <f>'E+ PSUI Customer Load'!K585+'PSUI Customer Gen'!K585</f>
        <v>1546.91</v>
      </c>
      <c r="L585" s="85">
        <f>'E+ PSUI Customer Load'!L585+'PSUI Customer Gen'!L585</f>
        <v>1575.422</v>
      </c>
      <c r="M585" s="85">
        <f>'E+ PSUI Customer Load'!M585+'PSUI Customer Gen'!M585</f>
        <v>1589.816</v>
      </c>
      <c r="N585" s="85">
        <f>'E+ PSUI Customer Load'!N585+'PSUI Customer Gen'!N585</f>
        <v>1571.8050000000001</v>
      </c>
      <c r="O585" s="85">
        <f>'E+ PSUI Customer Load'!O585+'PSUI Customer Gen'!O585</f>
        <v>1582.7669999999998</v>
      </c>
      <c r="P585" s="85">
        <f>'E+ PSUI Customer Load'!P585+'PSUI Customer Gen'!P585</f>
        <v>1547.579</v>
      </c>
      <c r="Q585" s="85">
        <f>'E+ PSUI Customer Load'!Q585+'PSUI Customer Gen'!Q585</f>
        <v>1544.673</v>
      </c>
      <c r="R585" s="85">
        <f>'E+ PSUI Customer Load'!R585+'PSUI Customer Gen'!R585</f>
        <v>1523.2</v>
      </c>
      <c r="S585" s="85">
        <f>'E+ PSUI Customer Load'!S585+'PSUI Customer Gen'!S585</f>
        <v>1469.701</v>
      </c>
      <c r="T585" s="85">
        <f>'E+ PSUI Customer Load'!T585+'PSUI Customer Gen'!T585</f>
        <v>1447.8190000000002</v>
      </c>
      <c r="U585" s="85">
        <f>'E+ PSUI Customer Load'!U585+'PSUI Customer Gen'!U585</f>
        <v>1428.1670000000001</v>
      </c>
      <c r="V585" s="85">
        <f>'E+ PSUI Customer Load'!V585+'PSUI Customer Gen'!V585</f>
        <v>1382.6319999999998</v>
      </c>
      <c r="W585" s="85">
        <f>'E+ PSUI Customer Load'!W585+'PSUI Customer Gen'!W585</f>
        <v>1342.3579999999999</v>
      </c>
      <c r="X585" s="85">
        <f>'E+ PSUI Customer Load'!X585+'PSUI Customer Gen'!X585</f>
        <v>1314.597</v>
      </c>
      <c r="Y585" s="85">
        <f>'E+ PSUI Customer Load'!Y585+'PSUI Customer Gen'!Y585</f>
        <v>1315.6179999999999</v>
      </c>
      <c r="Z585" s="85">
        <f>'E+ PSUI Customer Load'!Z585+'PSUI Customer Gen'!Z585</f>
        <v>1224.7380000000001</v>
      </c>
      <c r="AA585" s="93">
        <f t="shared" si="117"/>
        <v>1589.816</v>
      </c>
      <c r="AB585" s="84">
        <f t="shared" si="118"/>
        <v>2022</v>
      </c>
      <c r="AC585" s="83">
        <f t="shared" si="119"/>
        <v>6</v>
      </c>
      <c r="AD585" s="83" t="str">
        <f t="shared" si="120"/>
        <v/>
      </c>
      <c r="AE585" s="83" t="str">
        <f t="shared" si="121"/>
        <v/>
      </c>
      <c r="AF585" s="81">
        <f t="shared" si="122"/>
        <v>1589.816</v>
      </c>
      <c r="AG585" s="82" t="str">
        <f t="shared" si="123"/>
        <v>11:00</v>
      </c>
      <c r="AH585" s="81">
        <f t="shared" si="124"/>
        <v>34421.270000000004</v>
      </c>
      <c r="AI585" s="80" t="str">
        <f t="shared" si="125"/>
        <v/>
      </c>
      <c r="AJ585" s="80" t="str">
        <f t="shared" si="126"/>
        <v/>
      </c>
      <c r="AK585" s="80" t="str">
        <f t="shared" si="127"/>
        <v/>
      </c>
      <c r="AL585" s="79" t="str">
        <f t="shared" si="128"/>
        <v/>
      </c>
      <c r="AM585" s="78" t="str">
        <f t="shared" si="129"/>
        <v/>
      </c>
    </row>
    <row r="586" spans="2:39" ht="13.5" thickBot="1">
      <c r="B586" s="86">
        <v>44718</v>
      </c>
      <c r="C586" s="85">
        <f>'E+ PSUI Customer Load'!C586+'PSUI Customer Gen'!C586</f>
        <v>1186.6859999999999</v>
      </c>
      <c r="D586" s="85">
        <f>'E+ PSUI Customer Load'!D586+'PSUI Customer Gen'!D586</f>
        <v>1188.924</v>
      </c>
      <c r="E586" s="85">
        <f>'E+ PSUI Customer Load'!E586+'PSUI Customer Gen'!E586</f>
        <v>1191.058</v>
      </c>
      <c r="F586" s="85">
        <f>'E+ PSUI Customer Load'!F586+'PSUI Customer Gen'!F586</f>
        <v>1236.5359999999998</v>
      </c>
      <c r="G586" s="85">
        <f>'E+ PSUI Customer Load'!G586+'PSUI Customer Gen'!G586</f>
        <v>1249.6020000000001</v>
      </c>
      <c r="H586" s="85">
        <f>'E+ PSUI Customer Load'!H586+'PSUI Customer Gen'!H586</f>
        <v>1266.069</v>
      </c>
      <c r="I586" s="85">
        <f>'E+ PSUI Customer Load'!I586+'PSUI Customer Gen'!I586</f>
        <v>1379.854</v>
      </c>
      <c r="J586" s="85">
        <f>'E+ PSUI Customer Load'!J586+'PSUI Customer Gen'!J586</f>
        <v>1475.6410000000001</v>
      </c>
      <c r="K586" s="85">
        <f>'E+ PSUI Customer Load'!K586+'PSUI Customer Gen'!K586</f>
        <v>1642.115</v>
      </c>
      <c r="L586" s="85">
        <f>'E+ PSUI Customer Load'!L586+'PSUI Customer Gen'!L586</f>
        <v>1689.4270000000001</v>
      </c>
      <c r="M586" s="85">
        <f>'E+ PSUI Customer Load'!M586+'PSUI Customer Gen'!M586</f>
        <v>1760.1559999999999</v>
      </c>
      <c r="N586" s="85">
        <f>'E+ PSUI Customer Load'!N586+'PSUI Customer Gen'!N586</f>
        <v>1801.864</v>
      </c>
      <c r="O586" s="85">
        <f>'E+ PSUI Customer Load'!O586+'PSUI Customer Gen'!O586</f>
        <v>1826.153</v>
      </c>
      <c r="P586" s="85">
        <f>'E+ PSUI Customer Load'!P586+'PSUI Customer Gen'!P586</f>
        <v>1837.663</v>
      </c>
      <c r="Q586" s="85">
        <f>'E+ PSUI Customer Load'!Q586+'PSUI Customer Gen'!Q586</f>
        <v>1862.0509999999999</v>
      </c>
      <c r="R586" s="85">
        <f>'E+ PSUI Customer Load'!R586+'PSUI Customer Gen'!R586</f>
        <v>1860.78</v>
      </c>
      <c r="S586" s="85">
        <f>'E+ PSUI Customer Load'!S586+'PSUI Customer Gen'!S586</f>
        <v>1786.624</v>
      </c>
      <c r="T586" s="85">
        <f>'E+ PSUI Customer Load'!T586+'PSUI Customer Gen'!T586</f>
        <v>1700.9489999999998</v>
      </c>
      <c r="U586" s="85">
        <f>'E+ PSUI Customer Load'!U586+'PSUI Customer Gen'!U586</f>
        <v>1650.5650000000001</v>
      </c>
      <c r="V586" s="85">
        <f>'E+ PSUI Customer Load'!V586+'PSUI Customer Gen'!V586</f>
        <v>1572.3489999999999</v>
      </c>
      <c r="W586" s="85">
        <f>'E+ PSUI Customer Load'!W586+'PSUI Customer Gen'!W586</f>
        <v>1561.633</v>
      </c>
      <c r="X586" s="85">
        <f>'E+ PSUI Customer Load'!X586+'PSUI Customer Gen'!X586</f>
        <v>1528.2539999999999</v>
      </c>
      <c r="Y586" s="85">
        <f>'E+ PSUI Customer Load'!Y586+'PSUI Customer Gen'!Y586</f>
        <v>1523.3770000000002</v>
      </c>
      <c r="Z586" s="85">
        <f>'E+ PSUI Customer Load'!Z586+'PSUI Customer Gen'!Z586</f>
        <v>1521.856</v>
      </c>
      <c r="AA586" s="93">
        <f t="shared" si="117"/>
        <v>1862.0509999999999</v>
      </c>
      <c r="AB586" s="84">
        <f t="shared" si="118"/>
        <v>2022</v>
      </c>
      <c r="AC586" s="83">
        <f t="shared" si="119"/>
        <v>6</v>
      </c>
      <c r="AD586" s="83" t="str">
        <f t="shared" si="120"/>
        <v/>
      </c>
      <c r="AE586" s="83" t="str">
        <f t="shared" si="121"/>
        <v/>
      </c>
      <c r="AF586" s="81">
        <f t="shared" si="122"/>
        <v>1862.0509999999999</v>
      </c>
      <c r="AG586" s="82" t="str">
        <f t="shared" si="123"/>
        <v>15:00</v>
      </c>
      <c r="AH586" s="81">
        <f t="shared" si="124"/>
        <v>39162.236999999994</v>
      </c>
      <c r="AI586" s="80" t="str">
        <f t="shared" si="125"/>
        <v/>
      </c>
      <c r="AJ586" s="80" t="str">
        <f t="shared" si="126"/>
        <v/>
      </c>
      <c r="AK586" s="80" t="str">
        <f t="shared" si="127"/>
        <v/>
      </c>
      <c r="AL586" s="79" t="str">
        <f t="shared" si="128"/>
        <v/>
      </c>
      <c r="AM586" s="78" t="str">
        <f t="shared" si="129"/>
        <v/>
      </c>
    </row>
    <row r="587" spans="2:39" ht="13.5" thickBot="1">
      <c r="B587" s="86">
        <v>44719</v>
      </c>
      <c r="C587" s="85">
        <f>'E+ PSUI Customer Load'!C587+'PSUI Customer Gen'!C587</f>
        <v>1522.2550000000001</v>
      </c>
      <c r="D587" s="85">
        <f>'E+ PSUI Customer Load'!D587+'PSUI Customer Gen'!D587</f>
        <v>1446.8700000000001</v>
      </c>
      <c r="E587" s="85">
        <f>'E+ PSUI Customer Load'!E587+'PSUI Customer Gen'!E587</f>
        <v>1585.521</v>
      </c>
      <c r="F587" s="85">
        <f>'E+ PSUI Customer Load'!F587+'PSUI Customer Gen'!F587</f>
        <v>1687.0900000000001</v>
      </c>
      <c r="G587" s="85">
        <f>'E+ PSUI Customer Load'!G587+'PSUI Customer Gen'!G587</f>
        <v>1724.3400000000001</v>
      </c>
      <c r="H587" s="85">
        <f>'E+ PSUI Customer Load'!H587+'PSUI Customer Gen'!H587</f>
        <v>1751.4769999999999</v>
      </c>
      <c r="I587" s="85">
        <f>'E+ PSUI Customer Load'!I587+'PSUI Customer Gen'!I587</f>
        <v>1850.2669999999998</v>
      </c>
      <c r="J587" s="85">
        <f>'E+ PSUI Customer Load'!J587+'PSUI Customer Gen'!J587</f>
        <v>1772.6820000000002</v>
      </c>
      <c r="K587" s="85">
        <f>'E+ PSUI Customer Load'!K587+'PSUI Customer Gen'!K587</f>
        <v>1889.8739999999998</v>
      </c>
      <c r="L587" s="85">
        <f>'E+ PSUI Customer Load'!L587+'PSUI Customer Gen'!L587</f>
        <v>1916.172</v>
      </c>
      <c r="M587" s="85">
        <f>'E+ PSUI Customer Load'!M587+'PSUI Customer Gen'!M587</f>
        <v>1945.953</v>
      </c>
      <c r="N587" s="85">
        <f>'E+ PSUI Customer Load'!N587+'PSUI Customer Gen'!N587</f>
        <v>1919.3309999999999</v>
      </c>
      <c r="O587" s="85">
        <f>'E+ PSUI Customer Load'!O587+'PSUI Customer Gen'!O587</f>
        <v>1892.3039999999999</v>
      </c>
      <c r="P587" s="85">
        <f>'E+ PSUI Customer Load'!P587+'PSUI Customer Gen'!P587</f>
        <v>1819.0860000000002</v>
      </c>
      <c r="Q587" s="85">
        <f>'E+ PSUI Customer Load'!Q587+'PSUI Customer Gen'!Q587</f>
        <v>1711.4939999999999</v>
      </c>
      <c r="R587" s="85">
        <f>'E+ PSUI Customer Load'!R587+'PSUI Customer Gen'!R587</f>
        <v>1702.8330000000001</v>
      </c>
      <c r="S587" s="85">
        <f>'E+ PSUI Customer Load'!S587+'PSUI Customer Gen'!S587</f>
        <v>1572.249</v>
      </c>
      <c r="T587" s="85">
        <f>'E+ PSUI Customer Load'!T587+'PSUI Customer Gen'!T587</f>
        <v>1502.441</v>
      </c>
      <c r="U587" s="85">
        <f>'E+ PSUI Customer Load'!U587+'PSUI Customer Gen'!U587</f>
        <v>1471.9019999999998</v>
      </c>
      <c r="V587" s="85">
        <f>'E+ PSUI Customer Load'!V587+'PSUI Customer Gen'!V587</f>
        <v>1432.413</v>
      </c>
      <c r="W587" s="85">
        <f>'E+ PSUI Customer Load'!W587+'PSUI Customer Gen'!W587</f>
        <v>1429.617</v>
      </c>
      <c r="X587" s="85">
        <f>'E+ PSUI Customer Load'!X587+'PSUI Customer Gen'!X587</f>
        <v>1376.0509999999999</v>
      </c>
      <c r="Y587" s="85">
        <f>'E+ PSUI Customer Load'!Y587+'PSUI Customer Gen'!Y587</f>
        <v>1340.325</v>
      </c>
      <c r="Z587" s="85">
        <f>'E+ PSUI Customer Load'!Z587+'PSUI Customer Gen'!Z587</f>
        <v>1324.1490000000001</v>
      </c>
      <c r="AA587" s="93">
        <f t="shared" si="117"/>
        <v>1945.953</v>
      </c>
      <c r="AB587" s="84">
        <f t="shared" si="118"/>
        <v>2022</v>
      </c>
      <c r="AC587" s="83">
        <f t="shared" si="119"/>
        <v>6</v>
      </c>
      <c r="AD587" s="83" t="str">
        <f t="shared" si="120"/>
        <v/>
      </c>
      <c r="AE587" s="83" t="str">
        <f t="shared" si="121"/>
        <v/>
      </c>
      <c r="AF587" s="81">
        <f t="shared" si="122"/>
        <v>1945.953</v>
      </c>
      <c r="AG587" s="82" t="str">
        <f t="shared" si="123"/>
        <v>11:00</v>
      </c>
      <c r="AH587" s="81">
        <f t="shared" si="124"/>
        <v>41532.648999999983</v>
      </c>
      <c r="AI587" s="80" t="str">
        <f t="shared" si="125"/>
        <v/>
      </c>
      <c r="AJ587" s="80" t="str">
        <f t="shared" si="126"/>
        <v/>
      </c>
      <c r="AK587" s="80" t="str">
        <f t="shared" si="127"/>
        <v/>
      </c>
      <c r="AL587" s="79" t="str">
        <f t="shared" si="128"/>
        <v/>
      </c>
      <c r="AM587" s="78" t="str">
        <f t="shared" si="129"/>
        <v/>
      </c>
    </row>
    <row r="588" spans="2:39" ht="13.5" thickBot="1">
      <c r="B588" s="86">
        <v>44720</v>
      </c>
      <c r="C588" s="85">
        <f>'E+ PSUI Customer Load'!C588+'PSUI Customer Gen'!C588</f>
        <v>1334.116</v>
      </c>
      <c r="D588" s="85">
        <f>'E+ PSUI Customer Load'!D588+'PSUI Customer Gen'!D588</f>
        <v>1289.8320000000001</v>
      </c>
      <c r="E588" s="85">
        <f>'E+ PSUI Customer Load'!E588+'PSUI Customer Gen'!E588</f>
        <v>1207.6760000000002</v>
      </c>
      <c r="F588" s="85">
        <f>'E+ PSUI Customer Load'!F588+'PSUI Customer Gen'!F588</f>
        <v>1225.1220000000001</v>
      </c>
      <c r="G588" s="85">
        <f>'E+ PSUI Customer Load'!G588+'PSUI Customer Gen'!G588</f>
        <v>1247.75</v>
      </c>
      <c r="H588" s="85">
        <f>'E+ PSUI Customer Load'!H588+'PSUI Customer Gen'!H588</f>
        <v>1369.88</v>
      </c>
      <c r="I588" s="85">
        <f>'E+ PSUI Customer Load'!I588+'PSUI Customer Gen'!I588</f>
        <v>1567.8300000000002</v>
      </c>
      <c r="J588" s="85">
        <f>'E+ PSUI Customer Load'!J588+'PSUI Customer Gen'!J588</f>
        <v>1619.5919999999999</v>
      </c>
      <c r="K588" s="85">
        <f>'E+ PSUI Customer Load'!K588+'PSUI Customer Gen'!K588</f>
        <v>1689.165</v>
      </c>
      <c r="L588" s="85">
        <f>'E+ PSUI Customer Load'!L588+'PSUI Customer Gen'!L588</f>
        <v>1785.625</v>
      </c>
      <c r="M588" s="85">
        <f>'E+ PSUI Customer Load'!M588+'PSUI Customer Gen'!M588</f>
        <v>1808.5409999999999</v>
      </c>
      <c r="N588" s="85">
        <f>'E+ PSUI Customer Load'!N588+'PSUI Customer Gen'!N588</f>
        <v>1773.0639999999999</v>
      </c>
      <c r="O588" s="85">
        <f>'E+ PSUI Customer Load'!O588+'PSUI Customer Gen'!O588</f>
        <v>1767.0329999999999</v>
      </c>
      <c r="P588" s="85">
        <f>'E+ PSUI Customer Load'!P588+'PSUI Customer Gen'!P588</f>
        <v>1803.9010000000001</v>
      </c>
      <c r="Q588" s="85">
        <f>'E+ PSUI Customer Load'!Q588+'PSUI Customer Gen'!Q588</f>
        <v>1809.7420000000002</v>
      </c>
      <c r="R588" s="85">
        <f>'E+ PSUI Customer Load'!R588+'PSUI Customer Gen'!R588</f>
        <v>1775.02</v>
      </c>
      <c r="S588" s="85">
        <f>'E+ PSUI Customer Load'!S588+'PSUI Customer Gen'!S588</f>
        <v>1690.6370000000002</v>
      </c>
      <c r="T588" s="85">
        <f>'E+ PSUI Customer Load'!T588+'PSUI Customer Gen'!T588</f>
        <v>1548.1860000000001</v>
      </c>
      <c r="U588" s="85">
        <f>'E+ PSUI Customer Load'!U588+'PSUI Customer Gen'!U588</f>
        <v>1491.81</v>
      </c>
      <c r="V588" s="85">
        <f>'E+ PSUI Customer Load'!V588+'PSUI Customer Gen'!V588</f>
        <v>1480.01</v>
      </c>
      <c r="W588" s="85">
        <f>'E+ PSUI Customer Load'!W588+'PSUI Customer Gen'!W588</f>
        <v>1487.5</v>
      </c>
      <c r="X588" s="85">
        <f>'E+ PSUI Customer Load'!X588+'PSUI Customer Gen'!X588</f>
        <v>1436.36</v>
      </c>
      <c r="Y588" s="85">
        <f>'E+ PSUI Customer Load'!Y588+'PSUI Customer Gen'!Y588</f>
        <v>1370.14</v>
      </c>
      <c r="Z588" s="85">
        <f>'E+ PSUI Customer Load'!Z588+'PSUI Customer Gen'!Z588</f>
        <v>1366.82</v>
      </c>
      <c r="AA588" s="93">
        <f t="shared" si="117"/>
        <v>1809.7420000000002</v>
      </c>
      <c r="AB588" s="84">
        <f t="shared" si="118"/>
        <v>2022</v>
      </c>
      <c r="AC588" s="83">
        <f t="shared" si="119"/>
        <v>6</v>
      </c>
      <c r="AD588" s="83" t="str">
        <f t="shared" si="120"/>
        <v/>
      </c>
      <c r="AE588" s="83" t="str">
        <f t="shared" si="121"/>
        <v/>
      </c>
      <c r="AF588" s="81">
        <f t="shared" si="122"/>
        <v>1809.7420000000002</v>
      </c>
      <c r="AG588" s="82" t="str">
        <f t="shared" si="123"/>
        <v>15:00</v>
      </c>
      <c r="AH588" s="81">
        <f t="shared" si="124"/>
        <v>38755.094000000005</v>
      </c>
      <c r="AI588" s="80" t="str">
        <f t="shared" si="125"/>
        <v/>
      </c>
      <c r="AJ588" s="80" t="str">
        <f t="shared" si="126"/>
        <v/>
      </c>
      <c r="AK588" s="80" t="str">
        <f t="shared" si="127"/>
        <v/>
      </c>
      <c r="AL588" s="79" t="str">
        <f t="shared" si="128"/>
        <v/>
      </c>
      <c r="AM588" s="78" t="str">
        <f t="shared" si="129"/>
        <v/>
      </c>
    </row>
    <row r="589" spans="2:39" ht="13.5" thickBot="1">
      <c r="B589" s="86">
        <v>44721</v>
      </c>
      <c r="C589" s="85">
        <f>'E+ PSUI Customer Load'!C589+'PSUI Customer Gen'!C589</f>
        <v>1352.16</v>
      </c>
      <c r="D589" s="85">
        <f>'E+ PSUI Customer Load'!D589+'PSUI Customer Gen'!D589</f>
        <v>1344.84</v>
      </c>
      <c r="E589" s="85">
        <f>'E+ PSUI Customer Load'!E589+'PSUI Customer Gen'!E589</f>
        <v>1318.28</v>
      </c>
      <c r="F589" s="85">
        <f>'E+ PSUI Customer Load'!F589+'PSUI Customer Gen'!F589</f>
        <v>1350.55</v>
      </c>
      <c r="G589" s="85">
        <f>'E+ PSUI Customer Load'!G589+'PSUI Customer Gen'!G589</f>
        <v>1359.12</v>
      </c>
      <c r="H589" s="85">
        <f>'E+ PSUI Customer Load'!H589+'PSUI Customer Gen'!H589</f>
        <v>1410.46</v>
      </c>
      <c r="I589" s="85">
        <f>'E+ PSUI Customer Load'!I589+'PSUI Customer Gen'!I589</f>
        <v>1515.29</v>
      </c>
      <c r="J589" s="85">
        <f>'E+ PSUI Customer Load'!J589+'PSUI Customer Gen'!J589</f>
        <v>1556.34</v>
      </c>
      <c r="K589" s="85">
        <f>'E+ PSUI Customer Load'!K589+'PSUI Customer Gen'!K589</f>
        <v>1585.18</v>
      </c>
      <c r="L589" s="85">
        <f>'E+ PSUI Customer Load'!L589+'PSUI Customer Gen'!L589</f>
        <v>1716.223</v>
      </c>
      <c r="M589" s="85">
        <f>'E+ PSUI Customer Load'!M589+'PSUI Customer Gen'!M589</f>
        <v>1706.3050000000001</v>
      </c>
      <c r="N589" s="85">
        <f>'E+ PSUI Customer Load'!N589+'PSUI Customer Gen'!N589</f>
        <v>1748.614</v>
      </c>
      <c r="O589" s="85">
        <f>'E+ PSUI Customer Load'!O589+'PSUI Customer Gen'!O589</f>
        <v>1764.4059999999999</v>
      </c>
      <c r="P589" s="85">
        <f>'E+ PSUI Customer Load'!P589+'PSUI Customer Gen'!P589</f>
        <v>1792.077</v>
      </c>
      <c r="Q589" s="85">
        <f>'E+ PSUI Customer Load'!Q589+'PSUI Customer Gen'!Q589</f>
        <v>1799.6299999999999</v>
      </c>
      <c r="R589" s="85">
        <f>'E+ PSUI Customer Load'!R589+'PSUI Customer Gen'!R589</f>
        <v>1773.508</v>
      </c>
      <c r="S589" s="85">
        <f>'E+ PSUI Customer Load'!S589+'PSUI Customer Gen'!S589</f>
        <v>1685.232</v>
      </c>
      <c r="T589" s="85">
        <f>'E+ PSUI Customer Load'!T589+'PSUI Customer Gen'!T589</f>
        <v>1605.018</v>
      </c>
      <c r="U589" s="85">
        <f>'E+ PSUI Customer Load'!U589+'PSUI Customer Gen'!U589</f>
        <v>1562.53</v>
      </c>
      <c r="V589" s="85">
        <f>'E+ PSUI Customer Load'!V589+'PSUI Customer Gen'!V589</f>
        <v>1193.5039999999999</v>
      </c>
      <c r="W589" s="85">
        <f>'E+ PSUI Customer Load'!W589+'PSUI Customer Gen'!W589</f>
        <v>1173.394</v>
      </c>
      <c r="X589" s="85">
        <f>'E+ PSUI Customer Load'!X589+'PSUI Customer Gen'!X589</f>
        <v>1139.3519999999999</v>
      </c>
      <c r="Y589" s="85">
        <f>'E+ PSUI Customer Load'!Y589+'PSUI Customer Gen'!Y589</f>
        <v>1122.9349999999999</v>
      </c>
      <c r="Z589" s="85">
        <f>'E+ PSUI Customer Load'!Z589+'PSUI Customer Gen'!Z589</f>
        <v>1134.5129999999999</v>
      </c>
      <c r="AA589" s="93">
        <f t="shared" si="117"/>
        <v>1799.6299999999999</v>
      </c>
      <c r="AB589" s="84">
        <f t="shared" si="118"/>
        <v>2022</v>
      </c>
      <c r="AC589" s="83">
        <f t="shared" si="119"/>
        <v>6</v>
      </c>
      <c r="AD589" s="83" t="str">
        <f t="shared" si="120"/>
        <v/>
      </c>
      <c r="AE589" s="83" t="str">
        <f t="shared" si="121"/>
        <v/>
      </c>
      <c r="AF589" s="81">
        <f t="shared" si="122"/>
        <v>1799.6299999999999</v>
      </c>
      <c r="AG589" s="82" t="str">
        <f t="shared" si="123"/>
        <v>15:00</v>
      </c>
      <c r="AH589" s="81">
        <f t="shared" si="124"/>
        <v>37509.091</v>
      </c>
      <c r="AI589" s="80" t="str">
        <f t="shared" si="125"/>
        <v/>
      </c>
      <c r="AJ589" s="80" t="str">
        <f t="shared" si="126"/>
        <v/>
      </c>
      <c r="AK589" s="80" t="str">
        <f t="shared" si="127"/>
        <v/>
      </c>
      <c r="AL589" s="79" t="str">
        <f t="shared" si="128"/>
        <v/>
      </c>
      <c r="AM589" s="78" t="str">
        <f t="shared" si="129"/>
        <v/>
      </c>
    </row>
    <row r="590" spans="2:39" ht="13.5" thickBot="1">
      <c r="B590" s="86">
        <v>44722</v>
      </c>
      <c r="C590" s="85">
        <f>'E+ PSUI Customer Load'!C590+'PSUI Customer Gen'!C590</f>
        <v>1200.576</v>
      </c>
      <c r="D590" s="85">
        <f>'E+ PSUI Customer Load'!D590+'PSUI Customer Gen'!D590</f>
        <v>1200.1120000000001</v>
      </c>
      <c r="E590" s="85">
        <f>'E+ PSUI Customer Load'!E590+'PSUI Customer Gen'!E590</f>
        <v>1188.914</v>
      </c>
      <c r="F590" s="85">
        <f>'E+ PSUI Customer Load'!F590+'PSUI Customer Gen'!F590</f>
        <v>1207.489</v>
      </c>
      <c r="G590" s="85">
        <f>'E+ PSUI Customer Load'!G590+'PSUI Customer Gen'!G590</f>
        <v>1105.973</v>
      </c>
      <c r="H590" s="85">
        <f>'E+ PSUI Customer Load'!H590+'PSUI Customer Gen'!H590</f>
        <v>1164.1879999999999</v>
      </c>
      <c r="I590" s="85">
        <f>'E+ PSUI Customer Load'!I590+'PSUI Customer Gen'!I590</f>
        <v>1565.7829999999999</v>
      </c>
      <c r="J590" s="85">
        <f>'E+ PSUI Customer Load'!J590+'PSUI Customer Gen'!J590</f>
        <v>1594.432</v>
      </c>
      <c r="K590" s="85">
        <f>'E+ PSUI Customer Load'!K590+'PSUI Customer Gen'!K590</f>
        <v>1658.94</v>
      </c>
      <c r="L590" s="85">
        <f>'E+ PSUI Customer Load'!L590+'PSUI Customer Gen'!L590</f>
        <v>1773.124</v>
      </c>
      <c r="M590" s="85">
        <f>'E+ PSUI Customer Load'!M590+'PSUI Customer Gen'!M590</f>
        <v>1793.8389999999999</v>
      </c>
      <c r="N590" s="85">
        <f>'E+ PSUI Customer Load'!N590+'PSUI Customer Gen'!N590</f>
        <v>1755.1390000000001</v>
      </c>
      <c r="O590" s="85">
        <f>'E+ PSUI Customer Load'!O590+'PSUI Customer Gen'!O590</f>
        <v>1764.3880000000001</v>
      </c>
      <c r="P590" s="85">
        <f>'E+ PSUI Customer Load'!P590+'PSUI Customer Gen'!P590</f>
        <v>1757.5269999999998</v>
      </c>
      <c r="Q590" s="85">
        <f>'E+ PSUI Customer Load'!Q590+'PSUI Customer Gen'!Q590</f>
        <v>1770.65</v>
      </c>
      <c r="R590" s="85">
        <f>'E+ PSUI Customer Load'!R590+'PSUI Customer Gen'!R590</f>
        <v>1731.7080000000001</v>
      </c>
      <c r="S590" s="85">
        <f>'E+ PSUI Customer Load'!S590+'PSUI Customer Gen'!S590</f>
        <v>1663.982</v>
      </c>
      <c r="T590" s="85">
        <f>'E+ PSUI Customer Load'!T590+'PSUI Customer Gen'!T590</f>
        <v>1593.5409999999999</v>
      </c>
      <c r="U590" s="85">
        <f>'E+ PSUI Customer Load'!U590+'PSUI Customer Gen'!U590</f>
        <v>1557.7719999999999</v>
      </c>
      <c r="V590" s="85">
        <f>'E+ PSUI Customer Load'!V590+'PSUI Customer Gen'!V590</f>
        <v>1512.75</v>
      </c>
      <c r="W590" s="85">
        <f>'E+ PSUI Customer Load'!W590+'PSUI Customer Gen'!W590</f>
        <v>1503.9359999999999</v>
      </c>
      <c r="X590" s="85">
        <f>'E+ PSUI Customer Load'!X590+'PSUI Customer Gen'!X590</f>
        <v>1494.3320000000001</v>
      </c>
      <c r="Y590" s="85">
        <f>'E+ PSUI Customer Load'!Y590+'PSUI Customer Gen'!Y590</f>
        <v>1412.146</v>
      </c>
      <c r="Z590" s="85">
        <f>'E+ PSUI Customer Load'!Z590+'PSUI Customer Gen'!Z590</f>
        <v>1366.8530000000001</v>
      </c>
      <c r="AA590" s="93">
        <f t="shared" si="117"/>
        <v>1793.8389999999999</v>
      </c>
      <c r="AB590" s="84">
        <f t="shared" si="118"/>
        <v>2022</v>
      </c>
      <c r="AC590" s="83">
        <f t="shared" si="119"/>
        <v>6</v>
      </c>
      <c r="AD590" s="83" t="str">
        <f t="shared" si="120"/>
        <v/>
      </c>
      <c r="AE590" s="83" t="str">
        <f t="shared" si="121"/>
        <v/>
      </c>
      <c r="AF590" s="81">
        <f t="shared" si="122"/>
        <v>1793.8389999999999</v>
      </c>
      <c r="AG590" s="82" t="str">
        <f t="shared" si="123"/>
        <v>11:00</v>
      </c>
      <c r="AH590" s="81">
        <f t="shared" si="124"/>
        <v>38131.933000000005</v>
      </c>
      <c r="AI590" s="80" t="str">
        <f t="shared" si="125"/>
        <v/>
      </c>
      <c r="AJ590" s="80" t="str">
        <f t="shared" si="126"/>
        <v/>
      </c>
      <c r="AK590" s="80" t="str">
        <f t="shared" si="127"/>
        <v/>
      </c>
      <c r="AL590" s="79" t="str">
        <f t="shared" si="128"/>
        <v/>
      </c>
      <c r="AM590" s="78" t="str">
        <f t="shared" si="129"/>
        <v/>
      </c>
    </row>
    <row r="591" spans="2:39" ht="13.5" thickBot="1">
      <c r="B591" s="86">
        <v>44723</v>
      </c>
      <c r="C591" s="85">
        <f>'E+ PSUI Customer Load'!C591+'PSUI Customer Gen'!C591</f>
        <v>1365.441</v>
      </c>
      <c r="D591" s="85">
        <f>'E+ PSUI Customer Load'!D591+'PSUI Customer Gen'!D591</f>
        <v>1348.5519999999999</v>
      </c>
      <c r="E591" s="85">
        <f>'E+ PSUI Customer Load'!E591+'PSUI Customer Gen'!E591</f>
        <v>1339.2659999999998</v>
      </c>
      <c r="F591" s="85">
        <f>'E+ PSUI Customer Load'!F591+'PSUI Customer Gen'!F591</f>
        <v>1320.682</v>
      </c>
      <c r="G591" s="85">
        <f>'E+ PSUI Customer Load'!G591+'PSUI Customer Gen'!G591</f>
        <v>1288.201</v>
      </c>
      <c r="H591" s="85">
        <f>'E+ PSUI Customer Load'!H591+'PSUI Customer Gen'!H591</f>
        <v>1316.2630000000001</v>
      </c>
      <c r="I591" s="85">
        <f>'E+ PSUI Customer Load'!I591+'PSUI Customer Gen'!I591</f>
        <v>1429.4169999999999</v>
      </c>
      <c r="J591" s="85">
        <f>'E+ PSUI Customer Load'!J591+'PSUI Customer Gen'!J591</f>
        <v>1512.9189999999999</v>
      </c>
      <c r="K591" s="85">
        <f>'E+ PSUI Customer Load'!K591+'PSUI Customer Gen'!K591</f>
        <v>1592.694</v>
      </c>
      <c r="L591" s="85">
        <f>'E+ PSUI Customer Load'!L591+'PSUI Customer Gen'!L591</f>
        <v>1644.568</v>
      </c>
      <c r="M591" s="85">
        <f>'E+ PSUI Customer Load'!M591+'PSUI Customer Gen'!M591</f>
        <v>1647.847</v>
      </c>
      <c r="N591" s="85">
        <f>'E+ PSUI Customer Load'!N591+'PSUI Customer Gen'!N591</f>
        <v>1658.961</v>
      </c>
      <c r="O591" s="85">
        <f>'E+ PSUI Customer Load'!O591+'PSUI Customer Gen'!O591</f>
        <v>1650.579</v>
      </c>
      <c r="P591" s="85">
        <f>'E+ PSUI Customer Load'!P591+'PSUI Customer Gen'!P591</f>
        <v>1631.144</v>
      </c>
      <c r="Q591" s="85">
        <f>'E+ PSUI Customer Load'!Q591+'PSUI Customer Gen'!Q591</f>
        <v>1652.1979999999999</v>
      </c>
      <c r="R591" s="85">
        <f>'E+ PSUI Customer Load'!R591+'PSUI Customer Gen'!R591</f>
        <v>1608.5840000000001</v>
      </c>
      <c r="S591" s="85">
        <f>'E+ PSUI Customer Load'!S591+'PSUI Customer Gen'!S591</f>
        <v>1594.723</v>
      </c>
      <c r="T591" s="85">
        <f>'E+ PSUI Customer Load'!T591+'PSUI Customer Gen'!T591</f>
        <v>1611.0429999999999</v>
      </c>
      <c r="U591" s="85">
        <f>'E+ PSUI Customer Load'!U591+'PSUI Customer Gen'!U591</f>
        <v>1582.395</v>
      </c>
      <c r="V591" s="85">
        <f>'E+ PSUI Customer Load'!V591+'PSUI Customer Gen'!V591</f>
        <v>1545.124</v>
      </c>
      <c r="W591" s="85">
        <f>'E+ PSUI Customer Load'!W591+'PSUI Customer Gen'!W591</f>
        <v>1520.211</v>
      </c>
      <c r="X591" s="85">
        <f>'E+ PSUI Customer Load'!X591+'PSUI Customer Gen'!X591</f>
        <v>1515.424</v>
      </c>
      <c r="Y591" s="85">
        <f>'E+ PSUI Customer Load'!Y591+'PSUI Customer Gen'!Y591</f>
        <v>1491.2090000000001</v>
      </c>
      <c r="Z591" s="85">
        <f>'E+ PSUI Customer Load'!Z591+'PSUI Customer Gen'!Z591</f>
        <v>1473.1759999999999</v>
      </c>
      <c r="AA591" s="93">
        <f t="shared" si="117"/>
        <v>1658.961</v>
      </c>
      <c r="AB591" s="84">
        <f t="shared" si="118"/>
        <v>2022</v>
      </c>
      <c r="AC591" s="83">
        <f t="shared" si="119"/>
        <v>6</v>
      </c>
      <c r="AD591" s="83" t="str">
        <f t="shared" si="120"/>
        <v/>
      </c>
      <c r="AE591" s="83" t="str">
        <f t="shared" si="121"/>
        <v/>
      </c>
      <c r="AF591" s="81">
        <f t="shared" si="122"/>
        <v>1658.961</v>
      </c>
      <c r="AG591" s="82" t="str">
        <f t="shared" si="123"/>
        <v>12:00</v>
      </c>
      <c r="AH591" s="81">
        <f t="shared" si="124"/>
        <v>37999.582000000002</v>
      </c>
      <c r="AI591" s="80" t="str">
        <f t="shared" si="125"/>
        <v/>
      </c>
      <c r="AJ591" s="80" t="str">
        <f t="shared" si="126"/>
        <v/>
      </c>
      <c r="AK591" s="80" t="str">
        <f t="shared" si="127"/>
        <v/>
      </c>
      <c r="AL591" s="79" t="str">
        <f t="shared" si="128"/>
        <v/>
      </c>
      <c r="AM591" s="78" t="str">
        <f t="shared" si="129"/>
        <v/>
      </c>
    </row>
    <row r="592" spans="2:39" ht="13.5" thickBot="1">
      <c r="B592" s="86">
        <v>44724</v>
      </c>
      <c r="C592" s="85">
        <f>'E+ PSUI Customer Load'!C592+'PSUI Customer Gen'!C592</f>
        <v>1474.998</v>
      </c>
      <c r="D592" s="85">
        <f>'E+ PSUI Customer Load'!D592+'PSUI Customer Gen'!D592</f>
        <v>1460.7759999999998</v>
      </c>
      <c r="E592" s="85">
        <f>'E+ PSUI Customer Load'!E592+'PSUI Customer Gen'!E592</f>
        <v>1464.9379999999999</v>
      </c>
      <c r="F592" s="85">
        <f>'E+ PSUI Customer Load'!F592+'PSUI Customer Gen'!F592</f>
        <v>1489.5919999999999</v>
      </c>
      <c r="G592" s="85">
        <f>'E+ PSUI Customer Load'!G592+'PSUI Customer Gen'!G592</f>
        <v>1458.8530000000001</v>
      </c>
      <c r="H592" s="85">
        <f>'E+ PSUI Customer Load'!H592+'PSUI Customer Gen'!H592</f>
        <v>1477.9639999999999</v>
      </c>
      <c r="I592" s="85">
        <f>'E+ PSUI Customer Load'!I592+'PSUI Customer Gen'!I592</f>
        <v>1551.586</v>
      </c>
      <c r="J592" s="85">
        <f>'E+ PSUI Customer Load'!J592+'PSUI Customer Gen'!J592</f>
        <v>1569.895</v>
      </c>
      <c r="K592" s="85">
        <f>'E+ PSUI Customer Load'!K592+'PSUI Customer Gen'!K592</f>
        <v>1619.0219999999999</v>
      </c>
      <c r="L592" s="85">
        <f>'E+ PSUI Customer Load'!L592+'PSUI Customer Gen'!L592</f>
        <v>1657.029</v>
      </c>
      <c r="M592" s="85">
        <f>'E+ PSUI Customer Load'!M592+'PSUI Customer Gen'!M592</f>
        <v>1683.3030000000001</v>
      </c>
      <c r="N592" s="85">
        <f>'E+ PSUI Customer Load'!N592+'PSUI Customer Gen'!N592</f>
        <v>1715.578</v>
      </c>
      <c r="O592" s="85">
        <f>'E+ PSUI Customer Load'!O592+'PSUI Customer Gen'!O592</f>
        <v>1696.3910000000001</v>
      </c>
      <c r="P592" s="85">
        <f>'E+ PSUI Customer Load'!P592+'PSUI Customer Gen'!P592</f>
        <v>1670.059</v>
      </c>
      <c r="Q592" s="85">
        <f>'E+ PSUI Customer Load'!Q592+'PSUI Customer Gen'!Q592</f>
        <v>1669.838</v>
      </c>
      <c r="R592" s="85">
        <f>'E+ PSUI Customer Load'!R592+'PSUI Customer Gen'!R592</f>
        <v>1663.893</v>
      </c>
      <c r="S592" s="85">
        <f>'E+ PSUI Customer Load'!S592+'PSUI Customer Gen'!S592</f>
        <v>1631.5369999999998</v>
      </c>
      <c r="T592" s="85">
        <f>'E+ PSUI Customer Load'!T592+'PSUI Customer Gen'!T592</f>
        <v>1608.6950000000002</v>
      </c>
      <c r="U592" s="85">
        <f>'E+ PSUI Customer Load'!U592+'PSUI Customer Gen'!U592</f>
        <v>1569.51</v>
      </c>
      <c r="V592" s="85">
        <f>'E+ PSUI Customer Load'!V592+'PSUI Customer Gen'!V592</f>
        <v>1539.491</v>
      </c>
      <c r="W592" s="85">
        <f>'E+ PSUI Customer Load'!W592+'PSUI Customer Gen'!W592</f>
        <v>1507.691</v>
      </c>
      <c r="X592" s="85">
        <f>'E+ PSUI Customer Load'!X592+'PSUI Customer Gen'!X592</f>
        <v>1455.3240000000001</v>
      </c>
      <c r="Y592" s="85">
        <f>'E+ PSUI Customer Load'!Y592+'PSUI Customer Gen'!Y592</f>
        <v>1430.0729999999999</v>
      </c>
      <c r="Z592" s="85">
        <f>'E+ PSUI Customer Load'!Z592+'PSUI Customer Gen'!Z592</f>
        <v>1410.943</v>
      </c>
      <c r="AA592" s="93">
        <f t="shared" si="117"/>
        <v>1715.578</v>
      </c>
      <c r="AB592" s="84">
        <f t="shared" si="118"/>
        <v>2022</v>
      </c>
      <c r="AC592" s="83">
        <f t="shared" si="119"/>
        <v>6</v>
      </c>
      <c r="AD592" s="83" t="str">
        <f t="shared" si="120"/>
        <v/>
      </c>
      <c r="AE592" s="83" t="str">
        <f t="shared" si="121"/>
        <v/>
      </c>
      <c r="AF592" s="81">
        <f t="shared" si="122"/>
        <v>1715.578</v>
      </c>
      <c r="AG592" s="82" t="str">
        <f t="shared" si="123"/>
        <v>12:00</v>
      </c>
      <c r="AH592" s="81">
        <f t="shared" si="124"/>
        <v>39192.557000000001</v>
      </c>
      <c r="AI592" s="80" t="str">
        <f t="shared" si="125"/>
        <v/>
      </c>
      <c r="AJ592" s="80" t="str">
        <f t="shared" si="126"/>
        <v/>
      </c>
      <c r="AK592" s="80" t="str">
        <f t="shared" si="127"/>
        <v/>
      </c>
      <c r="AL592" s="79" t="str">
        <f t="shared" si="128"/>
        <v/>
      </c>
      <c r="AM592" s="78" t="str">
        <f t="shared" si="129"/>
        <v/>
      </c>
    </row>
    <row r="593" spans="2:39" ht="13.5" thickBot="1">
      <c r="B593" s="86">
        <v>44725</v>
      </c>
      <c r="C593" s="85">
        <f>'E+ PSUI Customer Load'!C593+'PSUI Customer Gen'!C593</f>
        <v>1354.6750000000002</v>
      </c>
      <c r="D593" s="85">
        <f>'E+ PSUI Customer Load'!D593+'PSUI Customer Gen'!D593</f>
        <v>1315.607</v>
      </c>
      <c r="E593" s="85">
        <f>'E+ PSUI Customer Load'!E593+'PSUI Customer Gen'!E593</f>
        <v>1237.423</v>
      </c>
      <c r="F593" s="85">
        <f>'E+ PSUI Customer Load'!F593+'PSUI Customer Gen'!F593</f>
        <v>1207.752</v>
      </c>
      <c r="G593" s="85">
        <f>'E+ PSUI Customer Load'!G593+'PSUI Customer Gen'!G593</f>
        <v>1131.9560000000001</v>
      </c>
      <c r="H593" s="85">
        <f>'E+ PSUI Customer Load'!H593+'PSUI Customer Gen'!H593</f>
        <v>1138.194</v>
      </c>
      <c r="I593" s="85">
        <f>'E+ PSUI Customer Load'!I593+'PSUI Customer Gen'!I593</f>
        <v>1428.8779999999999</v>
      </c>
      <c r="J593" s="85">
        <f>'E+ PSUI Customer Load'!J593+'PSUI Customer Gen'!J593</f>
        <v>1566.049</v>
      </c>
      <c r="K593" s="85">
        <f>'E+ PSUI Customer Load'!K593+'PSUI Customer Gen'!K593</f>
        <v>1534.443</v>
      </c>
      <c r="L593" s="85">
        <f>'E+ PSUI Customer Load'!L593+'PSUI Customer Gen'!L593</f>
        <v>1781.3400000000001</v>
      </c>
      <c r="M593" s="85">
        <f>'E+ PSUI Customer Load'!M593+'PSUI Customer Gen'!M593</f>
        <v>1806.597</v>
      </c>
      <c r="N593" s="85">
        <f>'E+ PSUI Customer Load'!N593+'PSUI Customer Gen'!N593</f>
        <v>1799.2650000000001</v>
      </c>
      <c r="O593" s="85">
        <f>'E+ PSUI Customer Load'!O593+'PSUI Customer Gen'!O593</f>
        <v>1810.85</v>
      </c>
      <c r="P593" s="85">
        <f>'E+ PSUI Customer Load'!P593+'PSUI Customer Gen'!P593</f>
        <v>1815.3710000000001</v>
      </c>
      <c r="Q593" s="85">
        <f>'E+ PSUI Customer Load'!Q593+'PSUI Customer Gen'!Q593</f>
        <v>1763.183</v>
      </c>
      <c r="R593" s="85">
        <f>'E+ PSUI Customer Load'!R593+'PSUI Customer Gen'!R593</f>
        <v>1786.425</v>
      </c>
      <c r="S593" s="85">
        <f>'E+ PSUI Customer Load'!S593+'PSUI Customer Gen'!S593</f>
        <v>1692.348</v>
      </c>
      <c r="T593" s="85">
        <f>'E+ PSUI Customer Load'!T593+'PSUI Customer Gen'!T593</f>
        <v>1627.242</v>
      </c>
      <c r="U593" s="85">
        <f>'E+ PSUI Customer Load'!U593+'PSUI Customer Gen'!U593</f>
        <v>1596.3789999999999</v>
      </c>
      <c r="V593" s="85">
        <f>'E+ PSUI Customer Load'!V593+'PSUI Customer Gen'!V593</f>
        <v>1577.722</v>
      </c>
      <c r="W593" s="85">
        <f>'E+ PSUI Customer Load'!W593+'PSUI Customer Gen'!W593</f>
        <v>1578.5830000000001</v>
      </c>
      <c r="X593" s="85">
        <f>'E+ PSUI Customer Load'!X593+'PSUI Customer Gen'!X593</f>
        <v>1574.8240000000001</v>
      </c>
      <c r="Y593" s="85">
        <f>'E+ PSUI Customer Load'!Y593+'PSUI Customer Gen'!Y593</f>
        <v>1510.2190000000001</v>
      </c>
      <c r="Z593" s="85">
        <f>'E+ PSUI Customer Load'!Z593+'PSUI Customer Gen'!Z593</f>
        <v>1458.6120000000001</v>
      </c>
      <c r="AA593" s="93">
        <f t="shared" si="117"/>
        <v>1815.3710000000001</v>
      </c>
      <c r="AB593" s="84">
        <f t="shared" si="118"/>
        <v>2022</v>
      </c>
      <c r="AC593" s="83">
        <f t="shared" si="119"/>
        <v>6</v>
      </c>
      <c r="AD593" s="83" t="str">
        <f t="shared" si="120"/>
        <v/>
      </c>
      <c r="AE593" s="83" t="str">
        <f t="shared" si="121"/>
        <v/>
      </c>
      <c r="AF593" s="81">
        <f t="shared" si="122"/>
        <v>1815.3710000000001</v>
      </c>
      <c r="AG593" s="82" t="str">
        <f t="shared" si="123"/>
        <v>14:00</v>
      </c>
      <c r="AH593" s="81">
        <f t="shared" si="124"/>
        <v>38909.307999999997</v>
      </c>
      <c r="AI593" s="80" t="str">
        <f t="shared" si="125"/>
        <v/>
      </c>
      <c r="AJ593" s="80" t="str">
        <f t="shared" si="126"/>
        <v/>
      </c>
      <c r="AK593" s="80" t="str">
        <f t="shared" si="127"/>
        <v/>
      </c>
      <c r="AL593" s="79" t="str">
        <f t="shared" si="128"/>
        <v/>
      </c>
      <c r="AM593" s="78" t="str">
        <f t="shared" si="129"/>
        <v/>
      </c>
    </row>
    <row r="594" spans="2:39" ht="13.5" thickBot="1">
      <c r="B594" s="86">
        <v>44726</v>
      </c>
      <c r="C594" s="85">
        <f>'E+ PSUI Customer Load'!C594+'PSUI Customer Gen'!C594</f>
        <v>1435.8130000000001</v>
      </c>
      <c r="D594" s="85">
        <f>'E+ PSUI Customer Load'!D594+'PSUI Customer Gen'!D594</f>
        <v>1419.4369999999999</v>
      </c>
      <c r="E594" s="85">
        <f>'E+ PSUI Customer Load'!E594+'PSUI Customer Gen'!E594</f>
        <v>1417.8690000000001</v>
      </c>
      <c r="F594" s="85">
        <f>'E+ PSUI Customer Load'!F594+'PSUI Customer Gen'!F594</f>
        <v>1456.2190000000001</v>
      </c>
      <c r="G594" s="85">
        <f>'E+ PSUI Customer Load'!G594+'PSUI Customer Gen'!G594</f>
        <v>1469.556</v>
      </c>
      <c r="H594" s="85">
        <f>'E+ PSUI Customer Load'!H594+'PSUI Customer Gen'!H594</f>
        <v>1495.499</v>
      </c>
      <c r="I594" s="85">
        <f>'E+ PSUI Customer Load'!I594+'PSUI Customer Gen'!I594</f>
        <v>1601.7560000000001</v>
      </c>
      <c r="J594" s="85">
        <f>'E+ PSUI Customer Load'!J594+'PSUI Customer Gen'!J594</f>
        <v>1702.973</v>
      </c>
      <c r="K594" s="85">
        <f>'E+ PSUI Customer Load'!K594+'PSUI Customer Gen'!K594</f>
        <v>1766.1</v>
      </c>
      <c r="L594" s="85">
        <f>'E+ PSUI Customer Load'!L594+'PSUI Customer Gen'!L594</f>
        <v>1737.58</v>
      </c>
      <c r="M594" s="85">
        <f>'E+ PSUI Customer Load'!M594+'PSUI Customer Gen'!M594</f>
        <v>1833.86</v>
      </c>
      <c r="N594" s="85">
        <f>'E+ PSUI Customer Load'!N594+'PSUI Customer Gen'!N594</f>
        <v>1836.34</v>
      </c>
      <c r="O594" s="85">
        <f>'E+ PSUI Customer Load'!O594+'PSUI Customer Gen'!O594</f>
        <v>1849.58</v>
      </c>
      <c r="P594" s="85">
        <f>'E+ PSUI Customer Load'!P594+'PSUI Customer Gen'!P594</f>
        <v>1857.41</v>
      </c>
      <c r="Q594" s="85">
        <f>'E+ PSUI Customer Load'!Q594+'PSUI Customer Gen'!Q594</f>
        <v>1868.58</v>
      </c>
      <c r="R594" s="85">
        <f>'E+ PSUI Customer Load'!R594+'PSUI Customer Gen'!R594</f>
        <v>1838.17</v>
      </c>
      <c r="S594" s="85">
        <f>'E+ PSUI Customer Load'!S594+'PSUI Customer Gen'!S594</f>
        <v>1740.06</v>
      </c>
      <c r="T594" s="85">
        <f>'E+ PSUI Customer Load'!T594+'PSUI Customer Gen'!T594</f>
        <v>1618.64</v>
      </c>
      <c r="U594" s="85">
        <f>'E+ PSUI Customer Load'!U594+'PSUI Customer Gen'!U594</f>
        <v>1616.62</v>
      </c>
      <c r="V594" s="85">
        <f>'E+ PSUI Customer Load'!V594+'PSUI Customer Gen'!V594</f>
        <v>1580.18</v>
      </c>
      <c r="W594" s="85">
        <f>'E+ PSUI Customer Load'!W594+'PSUI Customer Gen'!W594</f>
        <v>1560.09</v>
      </c>
      <c r="X594" s="85">
        <f>'E+ PSUI Customer Load'!X594+'PSUI Customer Gen'!X594</f>
        <v>1512</v>
      </c>
      <c r="Y594" s="85">
        <f>'E+ PSUI Customer Load'!Y594+'PSUI Customer Gen'!Y594</f>
        <v>1480.05</v>
      </c>
      <c r="Z594" s="85">
        <f>'E+ PSUI Customer Load'!Z594+'PSUI Customer Gen'!Z594</f>
        <v>1455.55</v>
      </c>
      <c r="AA594" s="93">
        <f t="shared" si="117"/>
        <v>1868.58</v>
      </c>
      <c r="AB594" s="84">
        <f t="shared" si="118"/>
        <v>2022</v>
      </c>
      <c r="AC594" s="83">
        <f t="shared" si="119"/>
        <v>6</v>
      </c>
      <c r="AD594" s="83" t="str">
        <f t="shared" si="120"/>
        <v/>
      </c>
      <c r="AE594" s="83" t="str">
        <f t="shared" si="121"/>
        <v/>
      </c>
      <c r="AF594" s="81">
        <f t="shared" si="122"/>
        <v>1868.58</v>
      </c>
      <c r="AG594" s="82" t="str">
        <f t="shared" si="123"/>
        <v>15:00</v>
      </c>
      <c r="AH594" s="81">
        <f t="shared" si="124"/>
        <v>41018.512000000002</v>
      </c>
      <c r="AI594" s="80" t="str">
        <f t="shared" si="125"/>
        <v/>
      </c>
      <c r="AJ594" s="80" t="str">
        <f t="shared" si="126"/>
        <v/>
      </c>
      <c r="AK594" s="80" t="str">
        <f t="shared" si="127"/>
        <v/>
      </c>
      <c r="AL594" s="79" t="str">
        <f t="shared" si="128"/>
        <v/>
      </c>
      <c r="AM594" s="78" t="str">
        <f t="shared" si="129"/>
        <v/>
      </c>
    </row>
    <row r="595" spans="2:39" ht="13.5" thickBot="1">
      <c r="B595" s="86">
        <v>44727</v>
      </c>
      <c r="C595" s="85">
        <f>'E+ PSUI Customer Load'!C595+'PSUI Customer Gen'!C595</f>
        <v>1411.9</v>
      </c>
      <c r="D595" s="85">
        <f>'E+ PSUI Customer Load'!D595+'PSUI Customer Gen'!D595</f>
        <v>1404.41</v>
      </c>
      <c r="E595" s="85">
        <f>'E+ PSUI Customer Load'!E595+'PSUI Customer Gen'!E595</f>
        <v>1397.62</v>
      </c>
      <c r="F595" s="85">
        <f>'E+ PSUI Customer Load'!F595+'PSUI Customer Gen'!F595</f>
        <v>1441.69</v>
      </c>
      <c r="G595" s="85">
        <f>'E+ PSUI Customer Load'!G595+'PSUI Customer Gen'!G595</f>
        <v>1473.29</v>
      </c>
      <c r="H595" s="85">
        <f>'E+ PSUI Customer Load'!H595+'PSUI Customer Gen'!H595</f>
        <v>1514.7</v>
      </c>
      <c r="I595" s="85">
        <f>'E+ PSUI Customer Load'!I595+'PSUI Customer Gen'!I595</f>
        <v>1637.3</v>
      </c>
      <c r="J595" s="85">
        <f>'E+ PSUI Customer Load'!J595+'PSUI Customer Gen'!J595</f>
        <v>1732.99</v>
      </c>
      <c r="K595" s="85">
        <f>'E+ PSUI Customer Load'!K595+'PSUI Customer Gen'!K595</f>
        <v>1825.81</v>
      </c>
      <c r="L595" s="85">
        <f>'E+ PSUI Customer Load'!L595+'PSUI Customer Gen'!L595</f>
        <v>1904.32</v>
      </c>
      <c r="M595" s="85">
        <f>'E+ PSUI Customer Load'!M595+'PSUI Customer Gen'!M595</f>
        <v>2014.57</v>
      </c>
      <c r="N595" s="85">
        <f>'E+ PSUI Customer Load'!N595+'PSUI Customer Gen'!N595</f>
        <v>2046.35</v>
      </c>
      <c r="O595" s="85">
        <f>'E+ PSUI Customer Load'!O595+'PSUI Customer Gen'!O595</f>
        <v>2088.0700000000002</v>
      </c>
      <c r="P595" s="85">
        <f>'E+ PSUI Customer Load'!P595+'PSUI Customer Gen'!P595</f>
        <v>2186.1</v>
      </c>
      <c r="Q595" s="85">
        <f>'E+ PSUI Customer Load'!Q595+'PSUI Customer Gen'!Q595</f>
        <v>2312.6999999999998</v>
      </c>
      <c r="R595" s="85">
        <f>'E+ PSUI Customer Load'!R595+'PSUI Customer Gen'!R595</f>
        <v>2317.42</v>
      </c>
      <c r="S595" s="85">
        <f>'E+ PSUI Customer Load'!S595+'PSUI Customer Gen'!S595</f>
        <v>2313.2600000000002</v>
      </c>
      <c r="T595" s="85">
        <f>'E+ PSUI Customer Load'!T595+'PSUI Customer Gen'!T595</f>
        <v>2218.34</v>
      </c>
      <c r="U595" s="85">
        <f>'E+ PSUI Customer Load'!U595+'PSUI Customer Gen'!U595</f>
        <v>2128.42</v>
      </c>
      <c r="V595" s="85">
        <f>'E+ PSUI Customer Load'!V595+'PSUI Customer Gen'!V595</f>
        <v>2109.59</v>
      </c>
      <c r="W595" s="85">
        <f>'E+ PSUI Customer Load'!W595+'PSUI Customer Gen'!W595</f>
        <v>1954.51</v>
      </c>
      <c r="X595" s="85">
        <f>'E+ PSUI Customer Load'!X595+'PSUI Customer Gen'!X595</f>
        <v>1912.26</v>
      </c>
      <c r="Y595" s="85">
        <f>'E+ PSUI Customer Load'!Y595+'PSUI Customer Gen'!Y595</f>
        <v>1855.14</v>
      </c>
      <c r="Z595" s="85">
        <f>'E+ PSUI Customer Load'!Z595+'PSUI Customer Gen'!Z595</f>
        <v>1833.76</v>
      </c>
      <c r="AA595" s="93">
        <f t="shared" si="117"/>
        <v>2317.42</v>
      </c>
      <c r="AB595" s="84">
        <f t="shared" si="118"/>
        <v>2022</v>
      </c>
      <c r="AC595" s="83">
        <f t="shared" si="119"/>
        <v>6</v>
      </c>
      <c r="AD595" s="83" t="str">
        <f t="shared" si="120"/>
        <v/>
      </c>
      <c r="AE595" s="83" t="str">
        <f t="shared" si="121"/>
        <v/>
      </c>
      <c r="AF595" s="81">
        <f t="shared" si="122"/>
        <v>2317.42</v>
      </c>
      <c r="AG595" s="82" t="str">
        <f t="shared" si="123"/>
        <v>16:00</v>
      </c>
      <c r="AH595" s="81">
        <f t="shared" si="124"/>
        <v>47351.939999999995</v>
      </c>
      <c r="AI595" s="80" t="str">
        <f t="shared" si="125"/>
        <v/>
      </c>
      <c r="AJ595" s="80" t="str">
        <f t="shared" si="126"/>
        <v/>
      </c>
      <c r="AK595" s="80" t="str">
        <f t="shared" si="127"/>
        <v/>
      </c>
      <c r="AL595" s="79" t="str">
        <f t="shared" si="128"/>
        <v/>
      </c>
      <c r="AM595" s="78" t="str">
        <f t="shared" si="129"/>
        <v/>
      </c>
    </row>
    <row r="596" spans="2:39" ht="13.5" thickBot="1">
      <c r="B596" s="86">
        <v>44728</v>
      </c>
      <c r="C596" s="85">
        <f>'E+ PSUI Customer Load'!C596+'PSUI Customer Gen'!C596</f>
        <v>1812.62</v>
      </c>
      <c r="D596" s="85">
        <f>'E+ PSUI Customer Load'!D596+'PSUI Customer Gen'!D596</f>
        <v>1827.67</v>
      </c>
      <c r="E596" s="85">
        <f>'E+ PSUI Customer Load'!E596+'PSUI Customer Gen'!E596</f>
        <v>1901.69</v>
      </c>
      <c r="F596" s="85">
        <f>'E+ PSUI Customer Load'!F596+'PSUI Customer Gen'!F596</f>
        <v>2100.4899999999998</v>
      </c>
      <c r="G596" s="85">
        <f>'E+ PSUI Customer Load'!G596+'PSUI Customer Gen'!G596</f>
        <v>2429</v>
      </c>
      <c r="H596" s="85">
        <f>'E+ PSUI Customer Load'!H596+'PSUI Customer Gen'!H596</f>
        <v>2384.8000000000002</v>
      </c>
      <c r="I596" s="85">
        <f>'E+ PSUI Customer Load'!I596+'PSUI Customer Gen'!I596</f>
        <v>2374.2600000000002</v>
      </c>
      <c r="J596" s="85">
        <f>'E+ PSUI Customer Load'!J596+'PSUI Customer Gen'!J596</f>
        <v>2304.92</v>
      </c>
      <c r="K596" s="85">
        <f>'E+ PSUI Customer Load'!K596+'PSUI Customer Gen'!K596</f>
        <v>2146.73</v>
      </c>
      <c r="L596" s="85">
        <f>'E+ PSUI Customer Load'!L596+'PSUI Customer Gen'!L596</f>
        <v>2003.93</v>
      </c>
      <c r="M596" s="85">
        <f>'E+ PSUI Customer Load'!M596+'PSUI Customer Gen'!M596</f>
        <v>2414.09</v>
      </c>
      <c r="N596" s="85">
        <f>'E+ PSUI Customer Load'!N596+'PSUI Customer Gen'!N596</f>
        <v>2429.67</v>
      </c>
      <c r="O596" s="85">
        <f>'E+ PSUI Customer Load'!O596+'PSUI Customer Gen'!O596</f>
        <v>2386.16</v>
      </c>
      <c r="P596" s="85">
        <f>'E+ PSUI Customer Load'!P596+'PSUI Customer Gen'!P596</f>
        <v>2376.5700000000002</v>
      </c>
      <c r="Q596" s="85">
        <f>'E+ PSUI Customer Load'!Q596+'PSUI Customer Gen'!Q596</f>
        <v>2315.36</v>
      </c>
      <c r="R596" s="85">
        <f>'E+ PSUI Customer Load'!R596+'PSUI Customer Gen'!R596</f>
        <v>2163.0300000000002</v>
      </c>
      <c r="S596" s="85">
        <f>'E+ PSUI Customer Load'!S596+'PSUI Customer Gen'!S596</f>
        <v>2010.05</v>
      </c>
      <c r="T596" s="85">
        <f>'E+ PSUI Customer Load'!T596+'PSUI Customer Gen'!T596</f>
        <v>1891.54</v>
      </c>
      <c r="U596" s="85">
        <f>'E+ PSUI Customer Load'!U596+'PSUI Customer Gen'!U596</f>
        <v>1852.3</v>
      </c>
      <c r="V596" s="85">
        <f>'E+ PSUI Customer Load'!V596+'PSUI Customer Gen'!V596</f>
        <v>1809.71</v>
      </c>
      <c r="W596" s="85">
        <f>'E+ PSUI Customer Load'!W596+'PSUI Customer Gen'!W596</f>
        <v>1785.77</v>
      </c>
      <c r="X596" s="85">
        <f>'E+ PSUI Customer Load'!X596+'PSUI Customer Gen'!X596</f>
        <v>1766.31</v>
      </c>
      <c r="Y596" s="85">
        <f>'E+ PSUI Customer Load'!Y596+'PSUI Customer Gen'!Y596</f>
        <v>1750.42</v>
      </c>
      <c r="Z596" s="85">
        <f>'E+ PSUI Customer Load'!Z596+'PSUI Customer Gen'!Z596</f>
        <v>1750.03</v>
      </c>
      <c r="AA596" s="93">
        <f t="shared" si="117"/>
        <v>2429.67</v>
      </c>
      <c r="AB596" s="84">
        <f t="shared" si="118"/>
        <v>2022</v>
      </c>
      <c r="AC596" s="83">
        <f t="shared" si="119"/>
        <v>6</v>
      </c>
      <c r="AD596" s="83" t="str">
        <f t="shared" si="120"/>
        <v/>
      </c>
      <c r="AE596" s="83" t="str">
        <f t="shared" si="121"/>
        <v/>
      </c>
      <c r="AF596" s="81">
        <f t="shared" si="122"/>
        <v>2429.67</v>
      </c>
      <c r="AG596" s="82" t="str">
        <f t="shared" si="123"/>
        <v>12:00</v>
      </c>
      <c r="AH596" s="81">
        <f t="shared" si="124"/>
        <v>52416.789999999994</v>
      </c>
      <c r="AI596" s="80" t="str">
        <f t="shared" si="125"/>
        <v/>
      </c>
      <c r="AJ596" s="80" t="str">
        <f t="shared" si="126"/>
        <v/>
      </c>
      <c r="AK596" s="80" t="str">
        <f t="shared" si="127"/>
        <v/>
      </c>
      <c r="AL596" s="79" t="str">
        <f t="shared" si="128"/>
        <v/>
      </c>
      <c r="AM596" s="78" t="str">
        <f t="shared" si="129"/>
        <v/>
      </c>
    </row>
    <row r="597" spans="2:39" ht="13.5" thickBot="1">
      <c r="B597" s="86">
        <v>44729</v>
      </c>
      <c r="C597" s="85">
        <f>'E+ PSUI Customer Load'!C597+'PSUI Customer Gen'!C597</f>
        <v>1724.84</v>
      </c>
      <c r="D597" s="85">
        <f>'E+ PSUI Customer Load'!D597+'PSUI Customer Gen'!D597</f>
        <v>1714.27</v>
      </c>
      <c r="E597" s="85">
        <f>'E+ PSUI Customer Load'!E597+'PSUI Customer Gen'!E597</f>
        <v>1711.22</v>
      </c>
      <c r="F597" s="85">
        <f>'E+ PSUI Customer Load'!F597+'PSUI Customer Gen'!F597</f>
        <v>1734.81</v>
      </c>
      <c r="G597" s="85">
        <f>'E+ PSUI Customer Load'!G597+'PSUI Customer Gen'!G597</f>
        <v>1690.6</v>
      </c>
      <c r="H597" s="85">
        <f>'E+ PSUI Customer Load'!H597+'PSUI Customer Gen'!H597</f>
        <v>1730.72</v>
      </c>
      <c r="I597" s="85">
        <f>'E+ PSUI Customer Load'!I597+'PSUI Customer Gen'!I597</f>
        <v>1927.27</v>
      </c>
      <c r="J597" s="85">
        <f>'E+ PSUI Customer Load'!J597+'PSUI Customer Gen'!J597</f>
        <v>1850.45</v>
      </c>
      <c r="K597" s="85">
        <f>'E+ PSUI Customer Load'!K597+'PSUI Customer Gen'!K597</f>
        <v>1814.92</v>
      </c>
      <c r="L597" s="85">
        <f>'E+ PSUI Customer Load'!L597+'PSUI Customer Gen'!L597</f>
        <v>1837.33</v>
      </c>
      <c r="M597" s="85">
        <f>'E+ PSUI Customer Load'!M597+'PSUI Customer Gen'!M597</f>
        <v>1868.34</v>
      </c>
      <c r="N597" s="85">
        <f>'E+ PSUI Customer Load'!N597+'PSUI Customer Gen'!N597</f>
        <v>1836.03</v>
      </c>
      <c r="O597" s="85">
        <f>'E+ PSUI Customer Load'!O597+'PSUI Customer Gen'!O597</f>
        <v>1855.67</v>
      </c>
      <c r="P597" s="85">
        <f>'E+ PSUI Customer Load'!P597+'PSUI Customer Gen'!P597</f>
        <v>1844.05</v>
      </c>
      <c r="Q597" s="85">
        <f>'E+ PSUI Customer Load'!Q597+'PSUI Customer Gen'!Q597</f>
        <v>1826.76</v>
      </c>
      <c r="R597" s="85">
        <f>'E+ PSUI Customer Load'!R597+'PSUI Customer Gen'!R597</f>
        <v>1807.93</v>
      </c>
      <c r="S597" s="85">
        <f>'E+ PSUI Customer Load'!S597+'PSUI Customer Gen'!S597</f>
        <v>1656.31</v>
      </c>
      <c r="T597" s="85">
        <f>'E+ PSUI Customer Load'!T597+'PSUI Customer Gen'!T597</f>
        <v>1662.92</v>
      </c>
      <c r="U597" s="85">
        <f>'E+ PSUI Customer Load'!U597+'PSUI Customer Gen'!U597</f>
        <v>1622.01</v>
      </c>
      <c r="V597" s="85">
        <f>'E+ PSUI Customer Load'!V597+'PSUI Customer Gen'!V597</f>
        <v>1486.14</v>
      </c>
      <c r="W597" s="85">
        <f>'E+ PSUI Customer Load'!W597+'PSUI Customer Gen'!W597</f>
        <v>1411.17</v>
      </c>
      <c r="X597" s="85">
        <f>'E+ PSUI Customer Load'!X597+'PSUI Customer Gen'!X597</f>
        <v>1400.95</v>
      </c>
      <c r="Y597" s="85">
        <f>'E+ PSUI Customer Load'!Y597+'PSUI Customer Gen'!Y597</f>
        <v>1368.54</v>
      </c>
      <c r="Z597" s="85">
        <f>'E+ PSUI Customer Load'!Z597+'PSUI Customer Gen'!Z597</f>
        <v>1339.59</v>
      </c>
      <c r="AA597" s="93">
        <f t="shared" si="117"/>
        <v>1927.27</v>
      </c>
      <c r="AB597" s="84">
        <f t="shared" si="118"/>
        <v>2022</v>
      </c>
      <c r="AC597" s="83">
        <f t="shared" si="119"/>
        <v>6</v>
      </c>
      <c r="AD597" s="83" t="str">
        <f t="shared" si="120"/>
        <v/>
      </c>
      <c r="AE597" s="83" t="str">
        <f t="shared" si="121"/>
        <v/>
      </c>
      <c r="AF597" s="81">
        <f t="shared" si="122"/>
        <v>1927.27</v>
      </c>
      <c r="AG597" s="82" t="str">
        <f t="shared" si="123"/>
        <v>7:00</v>
      </c>
      <c r="AH597" s="81">
        <f t="shared" si="124"/>
        <v>42650.109999999993</v>
      </c>
      <c r="AI597" s="80" t="str">
        <f t="shared" si="125"/>
        <v/>
      </c>
      <c r="AJ597" s="80" t="str">
        <f t="shared" si="126"/>
        <v/>
      </c>
      <c r="AK597" s="80" t="str">
        <f t="shared" si="127"/>
        <v/>
      </c>
      <c r="AL597" s="79" t="str">
        <f t="shared" si="128"/>
        <v/>
      </c>
      <c r="AM597" s="78" t="str">
        <f t="shared" si="129"/>
        <v/>
      </c>
    </row>
    <row r="598" spans="2:39" ht="13.5" thickBot="1">
      <c r="B598" s="86">
        <v>44730</v>
      </c>
      <c r="C598" s="85">
        <f>'E+ PSUI Customer Load'!C598+'PSUI Customer Gen'!C598</f>
        <v>1263.8499999999999</v>
      </c>
      <c r="D598" s="85">
        <f>'E+ PSUI Customer Load'!D598+'PSUI Customer Gen'!D598</f>
        <v>1037.3</v>
      </c>
      <c r="E598" s="85">
        <f>'E+ PSUI Customer Load'!E598+'PSUI Customer Gen'!E598</f>
        <v>1033.27</v>
      </c>
      <c r="F598" s="85">
        <f>'E+ PSUI Customer Load'!F598+'PSUI Customer Gen'!F598</f>
        <v>1040.24</v>
      </c>
      <c r="G598" s="85">
        <f>'E+ PSUI Customer Load'!G598+'PSUI Customer Gen'!G598</f>
        <v>1032.22</v>
      </c>
      <c r="H598" s="85">
        <f>'E+ PSUI Customer Load'!H598+'PSUI Customer Gen'!H598</f>
        <v>1051.19</v>
      </c>
      <c r="I598" s="85">
        <f>'E+ PSUI Customer Load'!I598+'PSUI Customer Gen'!I598</f>
        <v>1099.07</v>
      </c>
      <c r="J598" s="85">
        <f>'E+ PSUI Customer Load'!J598+'PSUI Customer Gen'!J598</f>
        <v>1157.3800000000001</v>
      </c>
      <c r="K598" s="85">
        <f>'E+ PSUI Customer Load'!K598+'PSUI Customer Gen'!K598</f>
        <v>1354.85</v>
      </c>
      <c r="L598" s="85">
        <f>'E+ PSUI Customer Load'!L598+'PSUI Customer Gen'!L598</f>
        <v>1520.19</v>
      </c>
      <c r="M598" s="85">
        <f>'E+ PSUI Customer Load'!M598+'PSUI Customer Gen'!M598</f>
        <v>1586.52</v>
      </c>
      <c r="N598" s="85">
        <f>'E+ PSUI Customer Load'!N598+'PSUI Customer Gen'!N598</f>
        <v>1555.47</v>
      </c>
      <c r="O598" s="85">
        <f>'E+ PSUI Customer Load'!O598+'PSUI Customer Gen'!O598</f>
        <v>1568.21</v>
      </c>
      <c r="P598" s="85">
        <f>'E+ PSUI Customer Load'!P598+'PSUI Customer Gen'!P598</f>
        <v>1567.76</v>
      </c>
      <c r="Q598" s="85">
        <f>'E+ PSUI Customer Load'!Q598+'PSUI Customer Gen'!Q598</f>
        <v>1557.43</v>
      </c>
      <c r="R598" s="85">
        <f>'E+ PSUI Customer Load'!R598+'PSUI Customer Gen'!R598</f>
        <v>1555.78</v>
      </c>
      <c r="S598" s="85">
        <f>'E+ PSUI Customer Load'!S598+'PSUI Customer Gen'!S598</f>
        <v>1520.82</v>
      </c>
      <c r="T598" s="85">
        <f>'E+ PSUI Customer Load'!T598+'PSUI Customer Gen'!T598</f>
        <v>1506.75</v>
      </c>
      <c r="U598" s="85">
        <f>'E+ PSUI Customer Load'!U598+'PSUI Customer Gen'!U598</f>
        <v>1476.96</v>
      </c>
      <c r="V598" s="85">
        <f>'E+ PSUI Customer Load'!V598+'PSUI Customer Gen'!V598</f>
        <v>1423.45</v>
      </c>
      <c r="W598" s="85">
        <f>'E+ PSUI Customer Load'!W598+'PSUI Customer Gen'!W598</f>
        <v>1374.91</v>
      </c>
      <c r="X598" s="85">
        <f>'E+ PSUI Customer Load'!X598+'PSUI Customer Gen'!X598</f>
        <v>1349.88</v>
      </c>
      <c r="Y598" s="85">
        <f>'E+ PSUI Customer Load'!Y598+'PSUI Customer Gen'!Y598</f>
        <v>1304.24</v>
      </c>
      <c r="Z598" s="85">
        <f>'E+ PSUI Customer Load'!Z598+'PSUI Customer Gen'!Z598</f>
        <v>1290.3800000000001</v>
      </c>
      <c r="AA598" s="93">
        <f t="shared" si="117"/>
        <v>1586.52</v>
      </c>
      <c r="AB598" s="84">
        <f t="shared" si="118"/>
        <v>2022</v>
      </c>
      <c r="AC598" s="83">
        <f t="shared" si="119"/>
        <v>6</v>
      </c>
      <c r="AD598" s="83" t="str">
        <f t="shared" si="120"/>
        <v/>
      </c>
      <c r="AE598" s="83" t="str">
        <f t="shared" si="121"/>
        <v/>
      </c>
      <c r="AF598" s="81">
        <f t="shared" si="122"/>
        <v>1586.52</v>
      </c>
      <c r="AG598" s="82" t="str">
        <f t="shared" si="123"/>
        <v>11:00</v>
      </c>
      <c r="AH598" s="81">
        <f t="shared" si="124"/>
        <v>33814.639999999999</v>
      </c>
      <c r="AI598" s="80" t="str">
        <f t="shared" si="125"/>
        <v/>
      </c>
      <c r="AJ598" s="80" t="str">
        <f t="shared" si="126"/>
        <v/>
      </c>
      <c r="AK598" s="80" t="str">
        <f t="shared" si="127"/>
        <v/>
      </c>
      <c r="AL598" s="79" t="str">
        <f t="shared" si="128"/>
        <v/>
      </c>
      <c r="AM598" s="78" t="str">
        <f t="shared" si="129"/>
        <v/>
      </c>
    </row>
    <row r="599" spans="2:39" ht="13.5" thickBot="1">
      <c r="B599" s="86">
        <v>44731</v>
      </c>
      <c r="C599" s="85">
        <f>'E+ PSUI Customer Load'!C599+'PSUI Customer Gen'!C599</f>
        <v>1171.45</v>
      </c>
      <c r="D599" s="85">
        <f>'E+ PSUI Customer Load'!D599+'PSUI Customer Gen'!D599</f>
        <v>1087.8399999999999</v>
      </c>
      <c r="E599" s="85">
        <f>'E+ PSUI Customer Load'!E599+'PSUI Customer Gen'!E599</f>
        <v>1026.4100000000001</v>
      </c>
      <c r="F599" s="85">
        <f>'E+ PSUI Customer Load'!F599+'PSUI Customer Gen'!F599</f>
        <v>1026.31</v>
      </c>
      <c r="G599" s="85">
        <f>'E+ PSUI Customer Load'!G599+'PSUI Customer Gen'!G599</f>
        <v>1016.72</v>
      </c>
      <c r="H599" s="85">
        <f>'E+ PSUI Customer Load'!H599+'PSUI Customer Gen'!H599</f>
        <v>1029.74</v>
      </c>
      <c r="I599" s="85">
        <f>'E+ PSUI Customer Load'!I599+'PSUI Customer Gen'!I599</f>
        <v>1082.45</v>
      </c>
      <c r="J599" s="85">
        <f>'E+ PSUI Customer Load'!J599+'PSUI Customer Gen'!J599</f>
        <v>1237.1500000000001</v>
      </c>
      <c r="K599" s="85">
        <f>'E+ PSUI Customer Load'!K599+'PSUI Customer Gen'!K599</f>
        <v>1256.68</v>
      </c>
      <c r="L599" s="85">
        <f>'E+ PSUI Customer Load'!L599+'PSUI Customer Gen'!L599</f>
        <v>1296.79</v>
      </c>
      <c r="M599" s="85">
        <f>'E+ PSUI Customer Load'!M599+'PSUI Customer Gen'!M599</f>
        <v>1313.62</v>
      </c>
      <c r="N599" s="85">
        <f>'E+ PSUI Customer Load'!N599+'PSUI Customer Gen'!N599</f>
        <v>1468.6</v>
      </c>
      <c r="O599" s="85">
        <f>'E+ PSUI Customer Load'!O599+'PSUI Customer Gen'!O599</f>
        <v>1646.61</v>
      </c>
      <c r="P599" s="85">
        <f>'E+ PSUI Customer Load'!P599+'PSUI Customer Gen'!P599</f>
        <v>1610.88</v>
      </c>
      <c r="Q599" s="85">
        <f>'E+ PSUI Customer Load'!Q599+'PSUI Customer Gen'!Q599</f>
        <v>1591.17</v>
      </c>
      <c r="R599" s="85">
        <f>'E+ PSUI Customer Load'!R599+'PSUI Customer Gen'!R599</f>
        <v>1580.11</v>
      </c>
      <c r="S599" s="85">
        <f>'E+ PSUI Customer Load'!S599+'PSUI Customer Gen'!S599</f>
        <v>1519.39</v>
      </c>
      <c r="T599" s="85">
        <f>'E+ PSUI Customer Load'!T599+'PSUI Customer Gen'!T599</f>
        <v>1515.22</v>
      </c>
      <c r="U599" s="85">
        <f>'E+ PSUI Customer Load'!U599+'PSUI Customer Gen'!U599</f>
        <v>1481.94</v>
      </c>
      <c r="V599" s="85">
        <f>'E+ PSUI Customer Load'!V599+'PSUI Customer Gen'!V599</f>
        <v>1460.06</v>
      </c>
      <c r="W599" s="85">
        <f>'E+ PSUI Customer Load'!W599+'PSUI Customer Gen'!W599</f>
        <v>1450.65</v>
      </c>
      <c r="X599" s="85">
        <f>'E+ PSUI Customer Load'!X599+'PSUI Customer Gen'!X599</f>
        <v>1436.26</v>
      </c>
      <c r="Y599" s="85">
        <f>'E+ PSUI Customer Load'!Y599+'PSUI Customer Gen'!Y599</f>
        <v>1442.32</v>
      </c>
      <c r="Z599" s="85">
        <f>'E+ PSUI Customer Load'!Z599+'PSUI Customer Gen'!Z599</f>
        <v>1420.37</v>
      </c>
      <c r="AA599" s="93">
        <f t="shared" si="117"/>
        <v>1646.61</v>
      </c>
      <c r="AB599" s="84">
        <f t="shared" si="118"/>
        <v>2022</v>
      </c>
      <c r="AC599" s="83">
        <f t="shared" si="119"/>
        <v>6</v>
      </c>
      <c r="AD599" s="83" t="str">
        <f t="shared" si="120"/>
        <v/>
      </c>
      <c r="AE599" s="83" t="str">
        <f t="shared" si="121"/>
        <v/>
      </c>
      <c r="AF599" s="81">
        <f t="shared" si="122"/>
        <v>1646.61</v>
      </c>
      <c r="AG599" s="82" t="str">
        <f t="shared" si="123"/>
        <v>13:00</v>
      </c>
      <c r="AH599" s="81">
        <f t="shared" si="124"/>
        <v>33815.35</v>
      </c>
      <c r="AI599" s="80" t="str">
        <f t="shared" si="125"/>
        <v/>
      </c>
      <c r="AJ599" s="80" t="str">
        <f t="shared" si="126"/>
        <v/>
      </c>
      <c r="AK599" s="80" t="str">
        <f t="shared" si="127"/>
        <v/>
      </c>
      <c r="AL599" s="79" t="str">
        <f t="shared" si="128"/>
        <v/>
      </c>
      <c r="AM599" s="78" t="str">
        <f t="shared" si="129"/>
        <v/>
      </c>
    </row>
    <row r="600" spans="2:39" ht="13.5" thickBot="1">
      <c r="B600" s="86">
        <v>44732</v>
      </c>
      <c r="C600" s="85">
        <f>'E+ PSUI Customer Load'!C600+'PSUI Customer Gen'!C600</f>
        <v>1405.46</v>
      </c>
      <c r="D600" s="85">
        <f>'E+ PSUI Customer Load'!D600+'PSUI Customer Gen'!D600</f>
        <v>1391.32</v>
      </c>
      <c r="E600" s="85">
        <f>'E+ PSUI Customer Load'!E600+'PSUI Customer Gen'!E600</f>
        <v>1350.09</v>
      </c>
      <c r="F600" s="85">
        <f>'E+ PSUI Customer Load'!F600+'PSUI Customer Gen'!F600</f>
        <v>1353.45</v>
      </c>
      <c r="G600" s="85">
        <f>'E+ PSUI Customer Load'!G600+'PSUI Customer Gen'!G600</f>
        <v>1356.92</v>
      </c>
      <c r="H600" s="85">
        <f>'E+ PSUI Customer Load'!H600+'PSUI Customer Gen'!H600</f>
        <v>1382.99</v>
      </c>
      <c r="I600" s="85">
        <f>'E+ PSUI Customer Load'!I600+'PSUI Customer Gen'!I600</f>
        <v>1487.4</v>
      </c>
      <c r="J600" s="85">
        <f>'E+ PSUI Customer Load'!J600+'PSUI Customer Gen'!J600</f>
        <v>1560.55</v>
      </c>
      <c r="K600" s="85">
        <f>'E+ PSUI Customer Load'!K600+'PSUI Customer Gen'!K600</f>
        <v>1638.6</v>
      </c>
      <c r="L600" s="85">
        <f>'E+ PSUI Customer Load'!L600+'PSUI Customer Gen'!L600</f>
        <v>1710.14</v>
      </c>
      <c r="M600" s="85">
        <f>'E+ PSUI Customer Load'!M600+'PSUI Customer Gen'!M600</f>
        <v>1732.54</v>
      </c>
      <c r="N600" s="85">
        <f>'E+ PSUI Customer Load'!N600+'PSUI Customer Gen'!N600</f>
        <v>1728.72</v>
      </c>
      <c r="O600" s="85">
        <f>'E+ PSUI Customer Load'!O600+'PSUI Customer Gen'!O600</f>
        <v>1742.62</v>
      </c>
      <c r="P600" s="85">
        <f>'E+ PSUI Customer Load'!P600+'PSUI Customer Gen'!P600</f>
        <v>1754.2</v>
      </c>
      <c r="Q600" s="85">
        <f>'E+ PSUI Customer Load'!Q600+'PSUI Customer Gen'!Q600</f>
        <v>1749.79</v>
      </c>
      <c r="R600" s="85">
        <f>'E+ PSUI Customer Load'!R600+'PSUI Customer Gen'!R600</f>
        <v>1708.18</v>
      </c>
      <c r="S600" s="85">
        <f>'E+ PSUI Customer Load'!S600+'PSUI Customer Gen'!S600</f>
        <v>1626.91</v>
      </c>
      <c r="T600" s="85">
        <f>'E+ PSUI Customer Load'!T600+'PSUI Customer Gen'!T600</f>
        <v>1621.06</v>
      </c>
      <c r="U600" s="85">
        <f>'E+ PSUI Customer Load'!U600+'PSUI Customer Gen'!U600</f>
        <v>1611.54</v>
      </c>
      <c r="V600" s="85">
        <f>'E+ PSUI Customer Load'!V600+'PSUI Customer Gen'!V600</f>
        <v>1526.35</v>
      </c>
      <c r="W600" s="85">
        <f>'E+ PSUI Customer Load'!W600+'PSUI Customer Gen'!W600</f>
        <v>1517.57</v>
      </c>
      <c r="X600" s="85">
        <f>'E+ PSUI Customer Load'!X600+'PSUI Customer Gen'!X600</f>
        <v>1516.34</v>
      </c>
      <c r="Y600" s="85">
        <f>'E+ PSUI Customer Load'!Y600+'PSUI Customer Gen'!Y600</f>
        <v>1507.38</v>
      </c>
      <c r="Z600" s="85">
        <f>'E+ PSUI Customer Load'!Z600+'PSUI Customer Gen'!Z600</f>
        <v>1507.59</v>
      </c>
      <c r="AA600" s="93">
        <f t="shared" si="117"/>
        <v>1754.2</v>
      </c>
      <c r="AB600" s="84">
        <f t="shared" si="118"/>
        <v>2022</v>
      </c>
      <c r="AC600" s="83">
        <f t="shared" si="119"/>
        <v>6</v>
      </c>
      <c r="AD600" s="83" t="str">
        <f t="shared" si="120"/>
        <v/>
      </c>
      <c r="AE600" s="83" t="str">
        <f t="shared" si="121"/>
        <v/>
      </c>
      <c r="AF600" s="81">
        <f t="shared" si="122"/>
        <v>1754.2</v>
      </c>
      <c r="AG600" s="82" t="str">
        <f t="shared" si="123"/>
        <v>14:00</v>
      </c>
      <c r="AH600" s="81">
        <f t="shared" si="124"/>
        <v>39241.909999999989</v>
      </c>
      <c r="AI600" s="80" t="str">
        <f t="shared" si="125"/>
        <v/>
      </c>
      <c r="AJ600" s="80" t="str">
        <f t="shared" si="126"/>
        <v/>
      </c>
      <c r="AK600" s="80" t="str">
        <f t="shared" si="127"/>
        <v/>
      </c>
      <c r="AL600" s="79" t="str">
        <f t="shared" si="128"/>
        <v/>
      </c>
      <c r="AM600" s="78" t="str">
        <f t="shared" si="129"/>
        <v/>
      </c>
    </row>
    <row r="601" spans="2:39" ht="13.5" thickBot="1">
      <c r="B601" s="86">
        <v>44733</v>
      </c>
      <c r="C601" s="85">
        <f>'E+ PSUI Customer Load'!C601+'PSUI Customer Gen'!C601</f>
        <v>1508.68</v>
      </c>
      <c r="D601" s="85">
        <f>'E+ PSUI Customer Load'!D601+'PSUI Customer Gen'!D601</f>
        <v>1492.82</v>
      </c>
      <c r="E601" s="85">
        <f>'E+ PSUI Customer Load'!E601+'PSUI Customer Gen'!E601</f>
        <v>1494.89</v>
      </c>
      <c r="F601" s="85">
        <f>'E+ PSUI Customer Load'!F601+'PSUI Customer Gen'!F601</f>
        <v>1501.15</v>
      </c>
      <c r="G601" s="85">
        <f>'E+ PSUI Customer Load'!G601+'PSUI Customer Gen'!G601</f>
        <v>1503.6</v>
      </c>
      <c r="H601" s="85">
        <f>'E+ PSUI Customer Load'!H601+'PSUI Customer Gen'!H601</f>
        <v>1547.74</v>
      </c>
      <c r="I601" s="85">
        <f>'E+ PSUI Customer Load'!I601+'PSUI Customer Gen'!I601</f>
        <v>1677.06</v>
      </c>
      <c r="J601" s="85">
        <f>'E+ PSUI Customer Load'!J601+'PSUI Customer Gen'!J601</f>
        <v>1793.5</v>
      </c>
      <c r="K601" s="85">
        <f>'E+ PSUI Customer Load'!K601+'PSUI Customer Gen'!K601</f>
        <v>1900.33</v>
      </c>
      <c r="L601" s="85">
        <f>'E+ PSUI Customer Load'!L601+'PSUI Customer Gen'!L601</f>
        <v>1985.52</v>
      </c>
      <c r="M601" s="85">
        <f>'E+ PSUI Customer Load'!M601+'PSUI Customer Gen'!M601</f>
        <v>2059.9299999999998</v>
      </c>
      <c r="N601" s="85">
        <f>'E+ PSUI Customer Load'!N601+'PSUI Customer Gen'!N601</f>
        <v>2058.9499999999998</v>
      </c>
      <c r="O601" s="85">
        <f>'E+ PSUI Customer Load'!O601+'PSUI Customer Gen'!O601</f>
        <v>2061.9899999999998</v>
      </c>
      <c r="P601" s="85">
        <f>'E+ PSUI Customer Load'!P601+'PSUI Customer Gen'!P601</f>
        <v>2087.9299999999998</v>
      </c>
      <c r="Q601" s="85">
        <f>'E+ PSUI Customer Load'!Q601+'PSUI Customer Gen'!Q601</f>
        <v>2098.81</v>
      </c>
      <c r="R601" s="85">
        <f>'E+ PSUI Customer Load'!R601+'PSUI Customer Gen'!R601</f>
        <v>2063.42</v>
      </c>
      <c r="S601" s="85">
        <f>'E+ PSUI Customer Load'!S601+'PSUI Customer Gen'!S601</f>
        <v>2016.77</v>
      </c>
      <c r="T601" s="85">
        <f>'E+ PSUI Customer Load'!T601+'PSUI Customer Gen'!T601</f>
        <v>1971.87</v>
      </c>
      <c r="U601" s="85">
        <f>'E+ PSUI Customer Load'!U601+'PSUI Customer Gen'!U601</f>
        <v>1942.75</v>
      </c>
      <c r="V601" s="85">
        <f>'E+ PSUI Customer Load'!V601+'PSUI Customer Gen'!V601</f>
        <v>1872.43</v>
      </c>
      <c r="W601" s="85">
        <f>'E+ PSUI Customer Load'!W601+'PSUI Customer Gen'!W601</f>
        <v>1829.31</v>
      </c>
      <c r="X601" s="85">
        <f>'E+ PSUI Customer Load'!X601+'PSUI Customer Gen'!X601</f>
        <v>1786.37</v>
      </c>
      <c r="Y601" s="85">
        <f>'E+ PSUI Customer Load'!Y601+'PSUI Customer Gen'!Y601</f>
        <v>1758.68</v>
      </c>
      <c r="Z601" s="85">
        <f>'E+ PSUI Customer Load'!Z601+'PSUI Customer Gen'!Z601</f>
        <v>1740.2</v>
      </c>
      <c r="AA601" s="93">
        <f t="shared" si="117"/>
        <v>2098.81</v>
      </c>
      <c r="AB601" s="84">
        <f t="shared" si="118"/>
        <v>2022</v>
      </c>
      <c r="AC601" s="83">
        <f t="shared" si="119"/>
        <v>6</v>
      </c>
      <c r="AD601" s="83" t="str">
        <f t="shared" si="120"/>
        <v/>
      </c>
      <c r="AE601" s="83" t="str">
        <f t="shared" si="121"/>
        <v/>
      </c>
      <c r="AF601" s="81">
        <f t="shared" si="122"/>
        <v>2098.81</v>
      </c>
      <c r="AG601" s="82" t="str">
        <f t="shared" si="123"/>
        <v>15:00</v>
      </c>
      <c r="AH601" s="81">
        <f t="shared" si="124"/>
        <v>45853.51</v>
      </c>
      <c r="AI601" s="80" t="str">
        <f t="shared" si="125"/>
        <v/>
      </c>
      <c r="AJ601" s="80" t="str">
        <f t="shared" si="126"/>
        <v/>
      </c>
      <c r="AK601" s="80" t="str">
        <f t="shared" si="127"/>
        <v/>
      </c>
      <c r="AL601" s="79" t="str">
        <f t="shared" si="128"/>
        <v/>
      </c>
      <c r="AM601" s="78" t="str">
        <f t="shared" si="129"/>
        <v/>
      </c>
    </row>
    <row r="602" spans="2:39" ht="13.5" thickBot="1">
      <c r="B602" s="86">
        <v>44734</v>
      </c>
      <c r="C602" s="85">
        <f>'E+ PSUI Customer Load'!C602+'PSUI Customer Gen'!C602</f>
        <v>1727.15</v>
      </c>
      <c r="D602" s="85">
        <f>'E+ PSUI Customer Load'!D602+'PSUI Customer Gen'!D602</f>
        <v>1742.2</v>
      </c>
      <c r="E602" s="85">
        <f>'E+ PSUI Customer Load'!E602+'PSUI Customer Gen'!E602</f>
        <v>1744.19</v>
      </c>
      <c r="F602" s="85">
        <f>'E+ PSUI Customer Load'!F602+'PSUI Customer Gen'!F602</f>
        <v>1770.05</v>
      </c>
      <c r="G602" s="85">
        <f>'E+ PSUI Customer Load'!G602+'PSUI Customer Gen'!G602</f>
        <v>1765.19</v>
      </c>
      <c r="H602" s="85">
        <f>'E+ PSUI Customer Load'!H602+'PSUI Customer Gen'!H602</f>
        <v>1813.07</v>
      </c>
      <c r="I602" s="85">
        <f>'E+ PSUI Customer Load'!I602+'PSUI Customer Gen'!I602</f>
        <v>1968.82</v>
      </c>
      <c r="J602" s="85">
        <f>'E+ PSUI Customer Load'!J602+'PSUI Customer Gen'!J602</f>
        <v>2286.8760000000002</v>
      </c>
      <c r="K602" s="85">
        <f>'E+ PSUI Customer Load'!K602+'PSUI Customer Gen'!K602</f>
        <v>2381.0929999999998</v>
      </c>
      <c r="L602" s="85">
        <f>'E+ PSUI Customer Load'!L602+'PSUI Customer Gen'!L602</f>
        <v>2453.4740000000002</v>
      </c>
      <c r="M602" s="85">
        <f>'E+ PSUI Customer Load'!M602+'PSUI Customer Gen'!M602</f>
        <v>2444.654</v>
      </c>
      <c r="N602" s="85">
        <f>'E+ PSUI Customer Load'!N602+'PSUI Customer Gen'!N602</f>
        <v>2363.7350000000001</v>
      </c>
      <c r="O602" s="85">
        <f>'E+ PSUI Customer Load'!O602+'PSUI Customer Gen'!O602</f>
        <v>2305.2530000000002</v>
      </c>
      <c r="P602" s="85">
        <f>'E+ PSUI Customer Load'!P602+'PSUI Customer Gen'!P602</f>
        <v>2256.701</v>
      </c>
      <c r="Q602" s="85">
        <f>'E+ PSUI Customer Load'!Q602+'PSUI Customer Gen'!Q602</f>
        <v>2239.252</v>
      </c>
      <c r="R602" s="85">
        <f>'E+ PSUI Customer Load'!R602+'PSUI Customer Gen'!R602</f>
        <v>2172.0119999999997</v>
      </c>
      <c r="S602" s="85">
        <f>'E+ PSUI Customer Load'!S602+'PSUI Customer Gen'!S602</f>
        <v>2079.8389999999999</v>
      </c>
      <c r="T602" s="85">
        <f>'E+ PSUI Customer Load'!T602+'PSUI Customer Gen'!T602</f>
        <v>1969.4730000000002</v>
      </c>
      <c r="U602" s="85">
        <f>'E+ PSUI Customer Load'!U602+'PSUI Customer Gen'!U602</f>
        <v>1925.56</v>
      </c>
      <c r="V602" s="85">
        <f>'E+ PSUI Customer Load'!V602+'PSUI Customer Gen'!V602</f>
        <v>1881.884</v>
      </c>
      <c r="W602" s="85">
        <f>'E+ PSUI Customer Load'!W602+'PSUI Customer Gen'!W602</f>
        <v>1627.8240000000001</v>
      </c>
      <c r="X602" s="85">
        <f>'E+ PSUI Customer Load'!X602+'PSUI Customer Gen'!X602</f>
        <v>1464.8879999999999</v>
      </c>
      <c r="Y602" s="85">
        <f>'E+ PSUI Customer Load'!Y602+'PSUI Customer Gen'!Y602</f>
        <v>1426.7739999999999</v>
      </c>
      <c r="Z602" s="85">
        <f>'E+ PSUI Customer Load'!Z602+'PSUI Customer Gen'!Z602</f>
        <v>1397.184</v>
      </c>
      <c r="AA602" s="93">
        <f t="shared" si="117"/>
        <v>2453.4740000000002</v>
      </c>
      <c r="AB602" s="84">
        <f t="shared" si="118"/>
        <v>2022</v>
      </c>
      <c r="AC602" s="83">
        <f t="shared" si="119"/>
        <v>6</v>
      </c>
      <c r="AD602" s="83" t="str">
        <f t="shared" si="120"/>
        <v/>
      </c>
      <c r="AE602" s="83" t="str">
        <f t="shared" si="121"/>
        <v/>
      </c>
      <c r="AF602" s="81">
        <f t="shared" si="122"/>
        <v>2453.4740000000002</v>
      </c>
      <c r="AG602" s="82" t="str">
        <f t="shared" si="123"/>
        <v>10:00</v>
      </c>
      <c r="AH602" s="81">
        <f t="shared" si="124"/>
        <v>49660.619999999995</v>
      </c>
      <c r="AI602" s="80" t="str">
        <f t="shared" si="125"/>
        <v/>
      </c>
      <c r="AJ602" s="80" t="str">
        <f t="shared" si="126"/>
        <v/>
      </c>
      <c r="AK602" s="80" t="str">
        <f t="shared" si="127"/>
        <v/>
      </c>
      <c r="AL602" s="79" t="str">
        <f t="shared" si="128"/>
        <v/>
      </c>
      <c r="AM602" s="78" t="str">
        <f t="shared" si="129"/>
        <v/>
      </c>
    </row>
    <row r="603" spans="2:39" ht="13.5" thickBot="1">
      <c r="B603" s="86">
        <v>44735</v>
      </c>
      <c r="C603" s="85">
        <f>'E+ PSUI Customer Load'!C603+'PSUI Customer Gen'!C603</f>
        <v>1367.365</v>
      </c>
      <c r="D603" s="85">
        <f>'E+ PSUI Customer Load'!D603+'PSUI Customer Gen'!D603</f>
        <v>1355.8050000000001</v>
      </c>
      <c r="E603" s="85">
        <f>'E+ PSUI Customer Load'!E603+'PSUI Customer Gen'!E603</f>
        <v>1344.8029999999999</v>
      </c>
      <c r="F603" s="85">
        <f>'E+ PSUI Customer Load'!F603+'PSUI Customer Gen'!F603</f>
        <v>1356.8229999999999</v>
      </c>
      <c r="G603" s="85">
        <f>'E+ PSUI Customer Load'!G603+'PSUI Customer Gen'!G603</f>
        <v>1364.6690000000001</v>
      </c>
      <c r="H603" s="85">
        <f>'E+ PSUI Customer Load'!H603+'PSUI Customer Gen'!H603</f>
        <v>1393.4159999999999</v>
      </c>
      <c r="I603" s="85">
        <f>'E+ PSUI Customer Load'!I603+'PSUI Customer Gen'!I603</f>
        <v>1426.2030000000002</v>
      </c>
      <c r="J603" s="85">
        <f>'E+ PSUI Customer Load'!J603+'PSUI Customer Gen'!J603</f>
        <v>1478.9770000000001</v>
      </c>
      <c r="K603" s="85">
        <f>'E+ PSUI Customer Load'!K603+'PSUI Customer Gen'!K603</f>
        <v>1877.8989999999999</v>
      </c>
      <c r="L603" s="85">
        <f>'E+ PSUI Customer Load'!L603+'PSUI Customer Gen'!L603</f>
        <v>1945.6079999999999</v>
      </c>
      <c r="M603" s="85">
        <f>'E+ PSUI Customer Load'!M603+'PSUI Customer Gen'!M603</f>
        <v>1995.4299999999998</v>
      </c>
      <c r="N603" s="85">
        <f>'E+ PSUI Customer Load'!N603+'PSUI Customer Gen'!N603</f>
        <v>1955.633</v>
      </c>
      <c r="O603" s="85">
        <f>'E+ PSUI Customer Load'!O603+'PSUI Customer Gen'!O603</f>
        <v>1950.1059999999998</v>
      </c>
      <c r="P603" s="85">
        <f>'E+ PSUI Customer Load'!P603+'PSUI Customer Gen'!P603</f>
        <v>1957.8989999999999</v>
      </c>
      <c r="Q603" s="85">
        <f>'E+ PSUI Customer Load'!Q603+'PSUI Customer Gen'!Q603</f>
        <v>1942.71</v>
      </c>
      <c r="R603" s="85">
        <f>'E+ PSUI Customer Load'!R603+'PSUI Customer Gen'!R603</f>
        <v>1928.8</v>
      </c>
      <c r="S603" s="85">
        <f>'E+ PSUI Customer Load'!S603+'PSUI Customer Gen'!S603</f>
        <v>1839.616</v>
      </c>
      <c r="T603" s="85">
        <f>'E+ PSUI Customer Load'!T603+'PSUI Customer Gen'!T603</f>
        <v>1780.816</v>
      </c>
      <c r="U603" s="85">
        <f>'E+ PSUI Customer Load'!U603+'PSUI Customer Gen'!U603</f>
        <v>1739.8710000000001</v>
      </c>
      <c r="V603" s="85">
        <f>'E+ PSUI Customer Load'!V603+'PSUI Customer Gen'!V603</f>
        <v>1672.1599999999999</v>
      </c>
      <c r="W603" s="85">
        <f>'E+ PSUI Customer Load'!W603+'PSUI Customer Gen'!W603</f>
        <v>1451.41</v>
      </c>
      <c r="X603" s="85">
        <f>'E+ PSUI Customer Load'!X603+'PSUI Customer Gen'!X603</f>
        <v>1393.587</v>
      </c>
      <c r="Y603" s="85">
        <f>'E+ PSUI Customer Load'!Y603+'PSUI Customer Gen'!Y603</f>
        <v>1329.1019999999999</v>
      </c>
      <c r="Z603" s="85">
        <f>'E+ PSUI Customer Load'!Z603+'PSUI Customer Gen'!Z603</f>
        <v>1311.33</v>
      </c>
      <c r="AA603" s="93">
        <f t="shared" si="117"/>
        <v>1995.4299999999998</v>
      </c>
      <c r="AB603" s="84">
        <f t="shared" si="118"/>
        <v>2022</v>
      </c>
      <c r="AC603" s="83">
        <f t="shared" si="119"/>
        <v>6</v>
      </c>
      <c r="AD603" s="83" t="str">
        <f t="shared" si="120"/>
        <v/>
      </c>
      <c r="AE603" s="83" t="str">
        <f t="shared" si="121"/>
        <v/>
      </c>
      <c r="AF603" s="81">
        <f t="shared" si="122"/>
        <v>1995.4299999999998</v>
      </c>
      <c r="AG603" s="82" t="str">
        <f t="shared" si="123"/>
        <v>11:00</v>
      </c>
      <c r="AH603" s="81">
        <f t="shared" si="124"/>
        <v>41155.468000000001</v>
      </c>
      <c r="AI603" s="80" t="str">
        <f t="shared" si="125"/>
        <v/>
      </c>
      <c r="AJ603" s="80" t="str">
        <f t="shared" si="126"/>
        <v/>
      </c>
      <c r="AK603" s="80" t="str">
        <f t="shared" si="127"/>
        <v/>
      </c>
      <c r="AL603" s="79" t="str">
        <f t="shared" si="128"/>
        <v/>
      </c>
      <c r="AM603" s="78" t="str">
        <f t="shared" si="129"/>
        <v/>
      </c>
    </row>
    <row r="604" spans="2:39" ht="13.5" thickBot="1">
      <c r="B604" s="86">
        <v>44736</v>
      </c>
      <c r="C604" s="85">
        <f>'E+ PSUI Customer Load'!C604+'PSUI Customer Gen'!C604</f>
        <v>1249.799</v>
      </c>
      <c r="D604" s="85">
        <f>'E+ PSUI Customer Load'!D604+'PSUI Customer Gen'!D604</f>
        <v>1254.297</v>
      </c>
      <c r="E604" s="85">
        <f>'E+ PSUI Customer Load'!E604+'PSUI Customer Gen'!E604</f>
        <v>1319.51</v>
      </c>
      <c r="F604" s="85">
        <f>'E+ PSUI Customer Load'!F604+'PSUI Customer Gen'!F604</f>
        <v>1430.3210000000001</v>
      </c>
      <c r="G604" s="85">
        <f>'E+ PSUI Customer Load'!G604+'PSUI Customer Gen'!G604</f>
        <v>1401.183</v>
      </c>
      <c r="H604" s="85">
        <f>'E+ PSUI Customer Load'!H604+'PSUI Customer Gen'!H604</f>
        <v>1460.9579999999999</v>
      </c>
      <c r="I604" s="85">
        <f>'E+ PSUI Customer Load'!I604+'PSUI Customer Gen'!I604</f>
        <v>1604.703</v>
      </c>
      <c r="J604" s="85">
        <f>'E+ PSUI Customer Load'!J604+'PSUI Customer Gen'!J604</f>
        <v>1726.145</v>
      </c>
      <c r="K604" s="85">
        <f>'E+ PSUI Customer Load'!K604+'PSUI Customer Gen'!K604</f>
        <v>1820.5250000000001</v>
      </c>
      <c r="L604" s="85">
        <f>'E+ PSUI Customer Load'!L604+'PSUI Customer Gen'!L604</f>
        <v>1843.8920000000001</v>
      </c>
      <c r="M604" s="85">
        <f>'E+ PSUI Customer Load'!M604+'PSUI Customer Gen'!M604</f>
        <v>1887.453</v>
      </c>
      <c r="N604" s="85">
        <f>'E+ PSUI Customer Load'!N604+'PSUI Customer Gen'!N604</f>
        <v>1881.5529999999999</v>
      </c>
      <c r="O604" s="85">
        <f>'E+ PSUI Customer Load'!O604+'PSUI Customer Gen'!O604</f>
        <v>1892.431</v>
      </c>
      <c r="P604" s="85">
        <f>'E+ PSUI Customer Load'!P604+'PSUI Customer Gen'!P604</f>
        <v>1907.8820000000001</v>
      </c>
      <c r="Q604" s="85">
        <f>'E+ PSUI Customer Load'!Q604+'PSUI Customer Gen'!Q604</f>
        <v>1903.557</v>
      </c>
      <c r="R604" s="85">
        <f>'E+ PSUI Customer Load'!R604+'PSUI Customer Gen'!R604</f>
        <v>1912.2780000000002</v>
      </c>
      <c r="S604" s="85">
        <f>'E+ PSUI Customer Load'!S604+'PSUI Customer Gen'!S604</f>
        <v>1849.519</v>
      </c>
      <c r="T604" s="85">
        <f>'E+ PSUI Customer Load'!T604+'PSUI Customer Gen'!T604</f>
        <v>1788.538</v>
      </c>
      <c r="U604" s="85">
        <f>'E+ PSUI Customer Load'!U604+'PSUI Customer Gen'!U604</f>
        <v>1772.1420000000001</v>
      </c>
      <c r="V604" s="85">
        <f>'E+ PSUI Customer Load'!V604+'PSUI Customer Gen'!V604</f>
        <v>1746.2929999999999</v>
      </c>
      <c r="W604" s="85">
        <f>'E+ PSUI Customer Load'!W604+'PSUI Customer Gen'!W604</f>
        <v>1721.0149999999999</v>
      </c>
      <c r="X604" s="85">
        <f>'E+ PSUI Customer Load'!X604+'PSUI Customer Gen'!X604</f>
        <v>1695.2340000000002</v>
      </c>
      <c r="Y604" s="85">
        <f>'E+ PSUI Customer Load'!Y604+'PSUI Customer Gen'!Y604</f>
        <v>1639.2330000000002</v>
      </c>
      <c r="Z604" s="85">
        <f>'E+ PSUI Customer Load'!Z604+'PSUI Customer Gen'!Z604</f>
        <v>1616.3130000000001</v>
      </c>
      <c r="AA604" s="93">
        <f t="shared" si="117"/>
        <v>1912.2780000000002</v>
      </c>
      <c r="AB604" s="84">
        <f t="shared" si="118"/>
        <v>2022</v>
      </c>
      <c r="AC604" s="83">
        <f t="shared" si="119"/>
        <v>6</v>
      </c>
      <c r="AD604" s="83" t="str">
        <f t="shared" si="120"/>
        <v/>
      </c>
      <c r="AE604" s="83" t="str">
        <f t="shared" si="121"/>
        <v/>
      </c>
      <c r="AF604" s="81">
        <f t="shared" si="122"/>
        <v>1912.2780000000002</v>
      </c>
      <c r="AG604" s="82" t="str">
        <f t="shared" si="123"/>
        <v>16:00</v>
      </c>
      <c r="AH604" s="81">
        <f t="shared" si="124"/>
        <v>42237.051999999996</v>
      </c>
      <c r="AI604" s="80" t="str">
        <f t="shared" si="125"/>
        <v/>
      </c>
      <c r="AJ604" s="80" t="str">
        <f t="shared" si="126"/>
        <v/>
      </c>
      <c r="AK604" s="80" t="str">
        <f t="shared" si="127"/>
        <v/>
      </c>
      <c r="AL604" s="79" t="str">
        <f t="shared" si="128"/>
        <v/>
      </c>
      <c r="AM604" s="78" t="str">
        <f t="shared" si="129"/>
        <v/>
      </c>
    </row>
    <row r="605" spans="2:39" ht="13.5" thickBot="1">
      <c r="B605" s="86">
        <v>44737</v>
      </c>
      <c r="C605" s="85">
        <f>'E+ PSUI Customer Load'!C605+'PSUI Customer Gen'!C605</f>
        <v>1585.645</v>
      </c>
      <c r="D605" s="85">
        <f>'E+ PSUI Customer Load'!D605+'PSUI Customer Gen'!D605</f>
        <v>1564.336</v>
      </c>
      <c r="E605" s="85">
        <f>'E+ PSUI Customer Load'!E605+'PSUI Customer Gen'!E605</f>
        <v>1542.367</v>
      </c>
      <c r="F605" s="85">
        <f>'E+ PSUI Customer Load'!F605+'PSUI Customer Gen'!F605</f>
        <v>1524.7639999999999</v>
      </c>
      <c r="G605" s="85">
        <f>'E+ PSUI Customer Load'!G605+'PSUI Customer Gen'!G605</f>
        <v>1509.8119999999999</v>
      </c>
      <c r="H605" s="85">
        <f>'E+ PSUI Customer Load'!H605+'PSUI Customer Gen'!H605</f>
        <v>1558.154</v>
      </c>
      <c r="I605" s="85">
        <f>'E+ PSUI Customer Load'!I605+'PSUI Customer Gen'!I605</f>
        <v>1693.0530000000001</v>
      </c>
      <c r="J605" s="85">
        <f>'E+ PSUI Customer Load'!J605+'PSUI Customer Gen'!J605</f>
        <v>1746.6020000000001</v>
      </c>
      <c r="K605" s="85">
        <f>'E+ PSUI Customer Load'!K605+'PSUI Customer Gen'!K605</f>
        <v>1814.3720000000001</v>
      </c>
      <c r="L605" s="85">
        <f>'E+ PSUI Customer Load'!L605+'PSUI Customer Gen'!L605</f>
        <v>1795.0550000000001</v>
      </c>
      <c r="M605" s="85">
        <f>'E+ PSUI Customer Load'!M605+'PSUI Customer Gen'!M605</f>
        <v>1515.5259999999998</v>
      </c>
      <c r="N605" s="85">
        <f>'E+ PSUI Customer Load'!N605+'PSUI Customer Gen'!N605</f>
        <v>1496.3030000000001</v>
      </c>
      <c r="O605" s="85">
        <f>'E+ PSUI Customer Load'!O605+'PSUI Customer Gen'!O605</f>
        <v>1612.462</v>
      </c>
      <c r="P605" s="85">
        <f>'E+ PSUI Customer Load'!P605+'PSUI Customer Gen'!P605</f>
        <v>1831.9169999999999</v>
      </c>
      <c r="Q605" s="85">
        <f>'E+ PSUI Customer Load'!Q605+'PSUI Customer Gen'!Q605</f>
        <v>1953.9519999999998</v>
      </c>
      <c r="R605" s="85">
        <f>'E+ PSUI Customer Load'!R605+'PSUI Customer Gen'!R605</f>
        <v>1929.3420000000001</v>
      </c>
      <c r="S605" s="85">
        <f>'E+ PSUI Customer Load'!S605+'PSUI Customer Gen'!S605</f>
        <v>1859.1309999999999</v>
      </c>
      <c r="T605" s="85">
        <f>'E+ PSUI Customer Load'!T605+'PSUI Customer Gen'!T605</f>
        <v>1806.598</v>
      </c>
      <c r="U605" s="85">
        <f>'E+ PSUI Customer Load'!U605+'PSUI Customer Gen'!U605</f>
        <v>1770.9939999999999</v>
      </c>
      <c r="V605" s="85">
        <f>'E+ PSUI Customer Load'!V605+'PSUI Customer Gen'!V605</f>
        <v>1747.973</v>
      </c>
      <c r="W605" s="85">
        <f>'E+ PSUI Customer Load'!W605+'PSUI Customer Gen'!W605</f>
        <v>1776.0419999999999</v>
      </c>
      <c r="X605" s="85">
        <f>'E+ PSUI Customer Load'!X605+'PSUI Customer Gen'!X605</f>
        <v>1762.412</v>
      </c>
      <c r="Y605" s="85">
        <f>'E+ PSUI Customer Load'!Y605+'PSUI Customer Gen'!Y605</f>
        <v>1731.4280000000001</v>
      </c>
      <c r="Z605" s="85">
        <f>'E+ PSUI Customer Load'!Z605+'PSUI Customer Gen'!Z605</f>
        <v>1696.2840000000001</v>
      </c>
      <c r="AA605" s="93">
        <f t="shared" si="117"/>
        <v>1953.9519999999998</v>
      </c>
      <c r="AB605" s="84">
        <f t="shared" si="118"/>
        <v>2022</v>
      </c>
      <c r="AC605" s="83">
        <f t="shared" si="119"/>
        <v>6</v>
      </c>
      <c r="AD605" s="83" t="str">
        <f t="shared" si="120"/>
        <v/>
      </c>
      <c r="AE605" s="83" t="str">
        <f t="shared" si="121"/>
        <v/>
      </c>
      <c r="AF605" s="81">
        <f t="shared" si="122"/>
        <v>1953.9519999999998</v>
      </c>
      <c r="AG605" s="82" t="str">
        <f t="shared" si="123"/>
        <v>15:00</v>
      </c>
      <c r="AH605" s="81">
        <f t="shared" si="124"/>
        <v>42778.475999999995</v>
      </c>
      <c r="AI605" s="80" t="str">
        <f t="shared" si="125"/>
        <v/>
      </c>
      <c r="AJ605" s="80" t="str">
        <f t="shared" si="126"/>
        <v/>
      </c>
      <c r="AK605" s="80" t="str">
        <f t="shared" si="127"/>
        <v/>
      </c>
      <c r="AL605" s="79" t="str">
        <f t="shared" si="128"/>
        <v/>
      </c>
      <c r="AM605" s="78" t="str">
        <f t="shared" si="129"/>
        <v/>
      </c>
    </row>
    <row r="606" spans="2:39" ht="13.5" thickBot="1">
      <c r="B606" s="86">
        <v>44738</v>
      </c>
      <c r="C606" s="85">
        <f>'E+ PSUI Customer Load'!C606+'PSUI Customer Gen'!C606</f>
        <v>1676.8090000000002</v>
      </c>
      <c r="D606" s="85">
        <f>'E+ PSUI Customer Load'!D606+'PSUI Customer Gen'!D606</f>
        <v>1676.9290000000001</v>
      </c>
      <c r="E606" s="85">
        <f>'E+ PSUI Customer Load'!E606+'PSUI Customer Gen'!E606</f>
        <v>1650.028</v>
      </c>
      <c r="F606" s="85">
        <f>'E+ PSUI Customer Load'!F606+'PSUI Customer Gen'!F606</f>
        <v>1634.203</v>
      </c>
      <c r="G606" s="85">
        <f>'E+ PSUI Customer Load'!G606+'PSUI Customer Gen'!G606</f>
        <v>1602.269</v>
      </c>
      <c r="H606" s="85">
        <f>'E+ PSUI Customer Load'!H606+'PSUI Customer Gen'!H606</f>
        <v>1644.2560000000001</v>
      </c>
      <c r="I606" s="85">
        <f>'E+ PSUI Customer Load'!I606+'PSUI Customer Gen'!I606</f>
        <v>1751.6179999999999</v>
      </c>
      <c r="J606" s="85">
        <f>'E+ PSUI Customer Load'!J606+'PSUI Customer Gen'!J606</f>
        <v>1774.373</v>
      </c>
      <c r="K606" s="85">
        <f>'E+ PSUI Customer Load'!K606+'PSUI Customer Gen'!K606</f>
        <v>1817.6389999999999</v>
      </c>
      <c r="L606" s="85">
        <f>'E+ PSUI Customer Load'!L606+'PSUI Customer Gen'!L606</f>
        <v>1884.19</v>
      </c>
      <c r="M606" s="85">
        <f>'E+ PSUI Customer Load'!M606+'PSUI Customer Gen'!M606</f>
        <v>1937.0309999999999</v>
      </c>
      <c r="N606" s="85">
        <f>'E+ PSUI Customer Load'!N606+'PSUI Customer Gen'!N606</f>
        <v>1944.3020000000001</v>
      </c>
      <c r="O606" s="85">
        <f>'E+ PSUI Customer Load'!O606+'PSUI Customer Gen'!O606</f>
        <v>1972.347</v>
      </c>
      <c r="P606" s="85">
        <f>'E+ PSUI Customer Load'!P606+'PSUI Customer Gen'!P606</f>
        <v>1991.2629999999999</v>
      </c>
      <c r="Q606" s="85">
        <f>'E+ PSUI Customer Load'!Q606+'PSUI Customer Gen'!Q606</f>
        <v>1996.674</v>
      </c>
      <c r="R606" s="85">
        <f>'E+ PSUI Customer Load'!R606+'PSUI Customer Gen'!R606</f>
        <v>1998.1880000000001</v>
      </c>
      <c r="S606" s="85">
        <f>'E+ PSUI Customer Load'!S606+'PSUI Customer Gen'!S606</f>
        <v>1957.498</v>
      </c>
      <c r="T606" s="85">
        <f>'E+ PSUI Customer Load'!T606+'PSUI Customer Gen'!T606</f>
        <v>1938.9479999999999</v>
      </c>
      <c r="U606" s="85">
        <f>'E+ PSUI Customer Load'!U606+'PSUI Customer Gen'!U606</f>
        <v>1913.317</v>
      </c>
      <c r="V606" s="85">
        <f>'E+ PSUI Customer Load'!V606+'PSUI Customer Gen'!V606</f>
        <v>1859.51</v>
      </c>
      <c r="W606" s="85">
        <f>'E+ PSUI Customer Load'!W606+'PSUI Customer Gen'!W606</f>
        <v>1849.5029999999999</v>
      </c>
      <c r="X606" s="85">
        <f>'E+ PSUI Customer Load'!X606+'PSUI Customer Gen'!X606</f>
        <v>1857.3290000000002</v>
      </c>
      <c r="Y606" s="85">
        <f>'E+ PSUI Customer Load'!Y606+'PSUI Customer Gen'!Y606</f>
        <v>1743.45</v>
      </c>
      <c r="Z606" s="85">
        <f>'E+ PSUI Customer Load'!Z606+'PSUI Customer Gen'!Z606</f>
        <v>1677.9630000000002</v>
      </c>
      <c r="AA606" s="93">
        <f t="shared" si="117"/>
        <v>1998.1880000000001</v>
      </c>
      <c r="AB606" s="84">
        <f t="shared" si="118"/>
        <v>2022</v>
      </c>
      <c r="AC606" s="83">
        <f t="shared" si="119"/>
        <v>6</v>
      </c>
      <c r="AD606" s="83" t="str">
        <f t="shared" si="120"/>
        <v/>
      </c>
      <c r="AE606" s="83" t="str">
        <f t="shared" si="121"/>
        <v/>
      </c>
      <c r="AF606" s="81">
        <f t="shared" si="122"/>
        <v>1998.1880000000001</v>
      </c>
      <c r="AG606" s="82" t="str">
        <f t="shared" si="123"/>
        <v>16:00</v>
      </c>
      <c r="AH606" s="81">
        <f t="shared" si="124"/>
        <v>45747.824999999997</v>
      </c>
      <c r="AI606" s="80" t="str">
        <f t="shared" si="125"/>
        <v/>
      </c>
      <c r="AJ606" s="80" t="str">
        <f t="shared" si="126"/>
        <v/>
      </c>
      <c r="AK606" s="80" t="str">
        <f t="shared" si="127"/>
        <v/>
      </c>
      <c r="AL606" s="79" t="str">
        <f t="shared" si="128"/>
        <v/>
      </c>
      <c r="AM606" s="78" t="str">
        <f t="shared" si="129"/>
        <v/>
      </c>
    </row>
    <row r="607" spans="2:39" ht="13.5" thickBot="1">
      <c r="B607" s="86">
        <v>44739</v>
      </c>
      <c r="C607" s="85">
        <f>'E+ PSUI Customer Load'!C607+'PSUI Customer Gen'!C607</f>
        <v>1542.2080000000001</v>
      </c>
      <c r="D607" s="85">
        <f>'E+ PSUI Customer Load'!D607+'PSUI Customer Gen'!D607</f>
        <v>1506.5719999999999</v>
      </c>
      <c r="E607" s="85">
        <f>'E+ PSUI Customer Load'!E607+'PSUI Customer Gen'!E607</f>
        <v>1460.6000000000001</v>
      </c>
      <c r="F607" s="85">
        <f>'E+ PSUI Customer Load'!F607+'PSUI Customer Gen'!F607</f>
        <v>1467.1589999999999</v>
      </c>
      <c r="G607" s="85">
        <f>'E+ PSUI Customer Load'!G607+'PSUI Customer Gen'!G607</f>
        <v>1429.4019999999998</v>
      </c>
      <c r="H607" s="85">
        <f>'E+ PSUI Customer Load'!H607+'PSUI Customer Gen'!H607</f>
        <v>1454.7179999999998</v>
      </c>
      <c r="I607" s="85">
        <f>'E+ PSUI Customer Load'!I607+'PSUI Customer Gen'!I607</f>
        <v>1597.6510000000001</v>
      </c>
      <c r="J607" s="85">
        <f>'E+ PSUI Customer Load'!J607+'PSUI Customer Gen'!J607</f>
        <v>1668.7530000000002</v>
      </c>
      <c r="K607" s="85">
        <f>'E+ PSUI Customer Load'!K607+'PSUI Customer Gen'!K607</f>
        <v>1744.471</v>
      </c>
      <c r="L607" s="85">
        <f>'E+ PSUI Customer Load'!L607+'PSUI Customer Gen'!L607</f>
        <v>1819.366</v>
      </c>
      <c r="M607" s="85">
        <f>'E+ PSUI Customer Load'!M607+'PSUI Customer Gen'!M607</f>
        <v>1837.9559999999999</v>
      </c>
      <c r="N607" s="85">
        <f>'E+ PSUI Customer Load'!N607+'PSUI Customer Gen'!N607</f>
        <v>1801.7529999999999</v>
      </c>
      <c r="O607" s="85">
        <f>'E+ PSUI Customer Load'!O607+'PSUI Customer Gen'!O607</f>
        <v>1785.1219999999998</v>
      </c>
      <c r="P607" s="85">
        <f>'E+ PSUI Customer Load'!P607+'PSUI Customer Gen'!P607</f>
        <v>1774.1079999999999</v>
      </c>
      <c r="Q607" s="85">
        <f>'E+ PSUI Customer Load'!Q607+'PSUI Customer Gen'!Q607</f>
        <v>1753.3249999999998</v>
      </c>
      <c r="R607" s="85">
        <f>'E+ PSUI Customer Load'!R607+'PSUI Customer Gen'!R607</f>
        <v>1727.307</v>
      </c>
      <c r="S607" s="85">
        <f>'E+ PSUI Customer Load'!S607+'PSUI Customer Gen'!S607</f>
        <v>1634.5040000000001</v>
      </c>
      <c r="T607" s="85">
        <f>'E+ PSUI Customer Load'!T607+'PSUI Customer Gen'!T607</f>
        <v>1550.2270000000001</v>
      </c>
      <c r="U607" s="85">
        <f>'E+ PSUI Customer Load'!U607+'PSUI Customer Gen'!U607</f>
        <v>1509.145</v>
      </c>
      <c r="V607" s="85">
        <f>'E+ PSUI Customer Load'!V607+'PSUI Customer Gen'!V607</f>
        <v>1450.077</v>
      </c>
      <c r="W607" s="85">
        <f>'E+ PSUI Customer Load'!W607+'PSUI Customer Gen'!W607</f>
        <v>1435.4270000000001</v>
      </c>
      <c r="X607" s="85">
        <f>'E+ PSUI Customer Load'!X607+'PSUI Customer Gen'!X607</f>
        <v>1386.194</v>
      </c>
      <c r="Y607" s="85">
        <f>'E+ PSUI Customer Load'!Y607+'PSUI Customer Gen'!Y607</f>
        <v>1336.473</v>
      </c>
      <c r="Z607" s="85">
        <f>'E+ PSUI Customer Load'!Z607+'PSUI Customer Gen'!Z607</f>
        <v>1307.059</v>
      </c>
      <c r="AA607" s="93">
        <f t="shared" si="117"/>
        <v>1837.9559999999999</v>
      </c>
      <c r="AB607" s="84">
        <f t="shared" si="118"/>
        <v>2022</v>
      </c>
      <c r="AC607" s="83">
        <f t="shared" si="119"/>
        <v>6</v>
      </c>
      <c r="AD607" s="83" t="str">
        <f t="shared" si="120"/>
        <v/>
      </c>
      <c r="AE607" s="83" t="str">
        <f t="shared" si="121"/>
        <v/>
      </c>
      <c r="AF607" s="81">
        <f t="shared" si="122"/>
        <v>1837.9559999999999</v>
      </c>
      <c r="AG607" s="82" t="str">
        <f t="shared" si="123"/>
        <v>11:00</v>
      </c>
      <c r="AH607" s="81">
        <f t="shared" si="124"/>
        <v>39817.533000000003</v>
      </c>
      <c r="AI607" s="80" t="str">
        <f t="shared" si="125"/>
        <v/>
      </c>
      <c r="AJ607" s="80" t="str">
        <f t="shared" si="126"/>
        <v/>
      </c>
      <c r="AK607" s="80" t="str">
        <f t="shared" si="127"/>
        <v/>
      </c>
      <c r="AL607" s="79" t="str">
        <f t="shared" si="128"/>
        <v/>
      </c>
      <c r="AM607" s="78" t="str">
        <f t="shared" si="129"/>
        <v/>
      </c>
    </row>
    <row r="608" spans="2:39" ht="13.5" thickBot="1">
      <c r="B608" s="86">
        <v>44740</v>
      </c>
      <c r="C608" s="85">
        <f>'E+ PSUI Customer Load'!C608+'PSUI Customer Gen'!C608</f>
        <v>1257.7560000000001</v>
      </c>
      <c r="D608" s="85">
        <f>'E+ PSUI Customer Load'!D608+'PSUI Customer Gen'!D608</f>
        <v>1156.8570000000002</v>
      </c>
      <c r="E608" s="85">
        <f>'E+ PSUI Customer Load'!E608+'PSUI Customer Gen'!E608</f>
        <v>1158.057</v>
      </c>
      <c r="F608" s="85">
        <f>'E+ PSUI Customer Load'!F608+'PSUI Customer Gen'!F608</f>
        <v>1155.8210000000001</v>
      </c>
      <c r="G608" s="85">
        <f>'E+ PSUI Customer Load'!G608+'PSUI Customer Gen'!G608</f>
        <v>1072.606</v>
      </c>
      <c r="H608" s="85">
        <f>'E+ PSUI Customer Load'!H608+'PSUI Customer Gen'!H608</f>
        <v>1135.1790000000001</v>
      </c>
      <c r="I608" s="85">
        <f>'E+ PSUI Customer Load'!I608+'PSUI Customer Gen'!I608</f>
        <v>1526.904</v>
      </c>
      <c r="J608" s="85">
        <f>'E+ PSUI Customer Load'!J608+'PSUI Customer Gen'!J608</f>
        <v>1585.183</v>
      </c>
      <c r="K608" s="85">
        <f>'E+ PSUI Customer Load'!K608+'PSUI Customer Gen'!K608</f>
        <v>1665.6970000000001</v>
      </c>
      <c r="L608" s="85">
        <f>'E+ PSUI Customer Load'!L608+'PSUI Customer Gen'!L608</f>
        <v>1775.0720000000001</v>
      </c>
      <c r="M608" s="85">
        <f>'E+ PSUI Customer Load'!M608+'PSUI Customer Gen'!M608</f>
        <v>1809.441</v>
      </c>
      <c r="N608" s="85">
        <f>'E+ PSUI Customer Load'!N608+'PSUI Customer Gen'!N608</f>
        <v>1787.366</v>
      </c>
      <c r="O608" s="85">
        <f>'E+ PSUI Customer Load'!O608+'PSUI Customer Gen'!O608</f>
        <v>1790.8620000000001</v>
      </c>
      <c r="P608" s="85">
        <f>'E+ PSUI Customer Load'!P608+'PSUI Customer Gen'!P608</f>
        <v>1813.4109999999998</v>
      </c>
      <c r="Q608" s="85">
        <f>'E+ PSUI Customer Load'!Q608+'PSUI Customer Gen'!Q608</f>
        <v>1835.1100000000001</v>
      </c>
      <c r="R608" s="85">
        <f>'E+ PSUI Customer Load'!R608+'PSUI Customer Gen'!R608</f>
        <v>1815.9899999999998</v>
      </c>
      <c r="S608" s="85">
        <f>'E+ PSUI Customer Load'!S608+'PSUI Customer Gen'!S608</f>
        <v>1754.7460000000001</v>
      </c>
      <c r="T608" s="85">
        <f>'E+ PSUI Customer Load'!T608+'PSUI Customer Gen'!T608</f>
        <v>1694.4839999999999</v>
      </c>
      <c r="U608" s="85">
        <f>'E+ PSUI Customer Load'!U608+'PSUI Customer Gen'!U608</f>
        <v>1673.4359999999999</v>
      </c>
      <c r="V608" s="85">
        <f>'E+ PSUI Customer Load'!V608+'PSUI Customer Gen'!V608</f>
        <v>1640.8440000000001</v>
      </c>
      <c r="W608" s="85">
        <f>'E+ PSUI Customer Load'!W608+'PSUI Customer Gen'!W608</f>
        <v>1606.627</v>
      </c>
      <c r="X608" s="85">
        <f>'E+ PSUI Customer Load'!X608+'PSUI Customer Gen'!X608</f>
        <v>1532.2540000000001</v>
      </c>
      <c r="Y608" s="85">
        <f>'E+ PSUI Customer Load'!Y608+'PSUI Customer Gen'!Y608</f>
        <v>1426.99</v>
      </c>
      <c r="Z608" s="85">
        <f>'E+ PSUI Customer Load'!Z608+'PSUI Customer Gen'!Z608</f>
        <v>1399.7060000000001</v>
      </c>
      <c r="AA608" s="93">
        <f t="shared" si="117"/>
        <v>1835.1100000000001</v>
      </c>
      <c r="AB608" s="84">
        <f t="shared" si="118"/>
        <v>2022</v>
      </c>
      <c r="AC608" s="83">
        <f t="shared" si="119"/>
        <v>6</v>
      </c>
      <c r="AD608" s="83" t="str">
        <f t="shared" si="120"/>
        <v/>
      </c>
      <c r="AE608" s="83" t="str">
        <f t="shared" si="121"/>
        <v/>
      </c>
      <c r="AF608" s="81">
        <f t="shared" si="122"/>
        <v>1835.1100000000001</v>
      </c>
      <c r="AG608" s="82" t="str">
        <f t="shared" si="123"/>
        <v>15:00</v>
      </c>
      <c r="AH608" s="81">
        <f t="shared" si="124"/>
        <v>38905.509000000005</v>
      </c>
      <c r="AI608" s="80" t="str">
        <f t="shared" si="125"/>
        <v/>
      </c>
      <c r="AJ608" s="80" t="str">
        <f t="shared" si="126"/>
        <v/>
      </c>
      <c r="AK608" s="80" t="str">
        <f t="shared" si="127"/>
        <v/>
      </c>
      <c r="AL608" s="79" t="str">
        <f t="shared" si="128"/>
        <v/>
      </c>
      <c r="AM608" s="78" t="str">
        <f t="shared" si="129"/>
        <v/>
      </c>
    </row>
    <row r="609" spans="2:39" ht="13.5" thickBot="1">
      <c r="B609" s="86">
        <v>44741</v>
      </c>
      <c r="C609" s="85">
        <f>'E+ PSUI Customer Load'!C609+'PSUI Customer Gen'!C609</f>
        <v>1376.127</v>
      </c>
      <c r="D609" s="85">
        <f>'E+ PSUI Customer Load'!D609+'PSUI Customer Gen'!D609</f>
        <v>1358.5429999999999</v>
      </c>
      <c r="E609" s="85">
        <f>'E+ PSUI Customer Load'!E609+'PSUI Customer Gen'!E609</f>
        <v>1370.6170000000002</v>
      </c>
      <c r="F609" s="85">
        <f>'E+ PSUI Customer Load'!F609+'PSUI Customer Gen'!F609</f>
        <v>1357.633</v>
      </c>
      <c r="G609" s="85">
        <f>'E+ PSUI Customer Load'!G609+'PSUI Customer Gen'!G609</f>
        <v>1370.1659999999999</v>
      </c>
      <c r="H609" s="85">
        <f>'E+ PSUI Customer Load'!H609+'PSUI Customer Gen'!H609</f>
        <v>1397.86</v>
      </c>
      <c r="I609" s="85">
        <f>'E+ PSUI Customer Load'!I609+'PSUI Customer Gen'!I609</f>
        <v>1515.998</v>
      </c>
      <c r="J609" s="85">
        <f>'E+ PSUI Customer Load'!J609+'PSUI Customer Gen'!J609</f>
        <v>1604.125</v>
      </c>
      <c r="K609" s="85">
        <f>'E+ PSUI Customer Load'!K609+'PSUI Customer Gen'!K609</f>
        <v>1697.9489999999998</v>
      </c>
      <c r="L609" s="85">
        <f>'E+ PSUI Customer Load'!L609+'PSUI Customer Gen'!L609</f>
        <v>1750.3990000000001</v>
      </c>
      <c r="M609" s="85">
        <f>'E+ PSUI Customer Load'!M609+'PSUI Customer Gen'!M609</f>
        <v>1825.5859999999998</v>
      </c>
      <c r="N609" s="85">
        <f>'E+ PSUI Customer Load'!N609+'PSUI Customer Gen'!N609</f>
        <v>1877.412</v>
      </c>
      <c r="O609" s="85">
        <f>'E+ PSUI Customer Load'!O609+'PSUI Customer Gen'!O609</f>
        <v>1881.335</v>
      </c>
      <c r="P609" s="85">
        <f>'E+ PSUI Customer Load'!P609+'PSUI Customer Gen'!P609</f>
        <v>1882.98</v>
      </c>
      <c r="Q609" s="85">
        <f>'E+ PSUI Customer Load'!Q609+'PSUI Customer Gen'!Q609</f>
        <v>1884.884</v>
      </c>
      <c r="R609" s="85">
        <f>'E+ PSUI Customer Load'!R609+'PSUI Customer Gen'!R609</f>
        <v>1840.0630000000001</v>
      </c>
      <c r="S609" s="85">
        <f>'E+ PSUI Customer Load'!S609+'PSUI Customer Gen'!S609</f>
        <v>1771.2980000000002</v>
      </c>
      <c r="T609" s="85">
        <f>'E+ PSUI Customer Load'!T609+'PSUI Customer Gen'!T609</f>
        <v>1742.2260000000001</v>
      </c>
      <c r="U609" s="85">
        <f>'E+ PSUI Customer Load'!U609+'PSUI Customer Gen'!U609</f>
        <v>1684.8919999999998</v>
      </c>
      <c r="V609" s="85">
        <f>'E+ PSUI Customer Load'!V609+'PSUI Customer Gen'!V609</f>
        <v>1473.5120000000002</v>
      </c>
      <c r="W609" s="85">
        <f>'E+ PSUI Customer Load'!W609+'PSUI Customer Gen'!W609</f>
        <v>1454.3619999999999</v>
      </c>
      <c r="X609" s="85">
        <f>'E+ PSUI Customer Load'!X609+'PSUI Customer Gen'!X609</f>
        <v>1431.6170000000002</v>
      </c>
      <c r="Y609" s="85">
        <f>'E+ PSUI Customer Load'!Y609+'PSUI Customer Gen'!Y609</f>
        <v>1367.6390000000001</v>
      </c>
      <c r="Z609" s="85">
        <f>'E+ PSUI Customer Load'!Z609+'PSUI Customer Gen'!Z609</f>
        <v>1323.742</v>
      </c>
      <c r="AA609" s="93">
        <f t="shared" si="117"/>
        <v>1884.884</v>
      </c>
      <c r="AB609" s="84">
        <f t="shared" si="118"/>
        <v>2022</v>
      </c>
      <c r="AC609" s="83">
        <f t="shared" si="119"/>
        <v>6</v>
      </c>
      <c r="AD609" s="83" t="str">
        <f t="shared" si="120"/>
        <v/>
      </c>
      <c r="AE609" s="83" t="str">
        <f t="shared" si="121"/>
        <v/>
      </c>
      <c r="AF609" s="81">
        <f t="shared" si="122"/>
        <v>1884.884</v>
      </c>
      <c r="AG609" s="82" t="str">
        <f t="shared" si="123"/>
        <v>15:00</v>
      </c>
      <c r="AH609" s="81">
        <f t="shared" si="124"/>
        <v>40125.848999999995</v>
      </c>
      <c r="AI609" s="80" t="str">
        <f t="shared" si="125"/>
        <v/>
      </c>
      <c r="AJ609" s="80" t="str">
        <f t="shared" si="126"/>
        <v/>
      </c>
      <c r="AK609" s="80" t="str">
        <f t="shared" si="127"/>
        <v/>
      </c>
      <c r="AL609" s="79" t="str">
        <f t="shared" si="128"/>
        <v/>
      </c>
      <c r="AM609" s="78" t="str">
        <f t="shared" si="129"/>
        <v/>
      </c>
    </row>
    <row r="610" spans="2:39" ht="13.5" thickBot="1">
      <c r="B610" s="86">
        <v>44742</v>
      </c>
      <c r="C610" s="85">
        <f>'E+ PSUI Customer Load'!C610+'PSUI Customer Gen'!C610</f>
        <v>1294.653</v>
      </c>
      <c r="D610" s="85">
        <f>'E+ PSUI Customer Load'!D610+'PSUI Customer Gen'!D610</f>
        <v>1401.1189999999999</v>
      </c>
      <c r="E610" s="85">
        <f>'E+ PSUI Customer Load'!E610+'PSUI Customer Gen'!E610</f>
        <v>1430.4270000000001</v>
      </c>
      <c r="F610" s="85">
        <f>'E+ PSUI Customer Load'!F610+'PSUI Customer Gen'!F610</f>
        <v>1439.2080000000001</v>
      </c>
      <c r="G610" s="85">
        <f>'E+ PSUI Customer Load'!G610+'PSUI Customer Gen'!G610</f>
        <v>1431.8</v>
      </c>
      <c r="H610" s="85">
        <f>'E+ PSUI Customer Load'!H610+'PSUI Customer Gen'!H610</f>
        <v>1441.347</v>
      </c>
      <c r="I610" s="85">
        <f>'E+ PSUI Customer Load'!I610+'PSUI Customer Gen'!I610</f>
        <v>1572.5219999999999</v>
      </c>
      <c r="J610" s="85">
        <f>'E+ PSUI Customer Load'!J610+'PSUI Customer Gen'!J610</f>
        <v>1694.432</v>
      </c>
      <c r="K610" s="85">
        <f>'E+ PSUI Customer Load'!K610+'PSUI Customer Gen'!K610</f>
        <v>1809.0220000000002</v>
      </c>
      <c r="L610" s="85">
        <f>'E+ PSUI Customer Load'!L610+'PSUI Customer Gen'!L610</f>
        <v>1884.414</v>
      </c>
      <c r="M610" s="85">
        <f>'E+ PSUI Customer Load'!M610+'PSUI Customer Gen'!M610</f>
        <v>1952.2379999999998</v>
      </c>
      <c r="N610" s="85">
        <f>'E+ PSUI Customer Load'!N610+'PSUI Customer Gen'!N610</f>
        <v>1961.462</v>
      </c>
      <c r="O610" s="85">
        <f>'E+ PSUI Customer Load'!O610+'PSUI Customer Gen'!O610</f>
        <v>2051.9229999999998</v>
      </c>
      <c r="P610" s="85">
        <f>'E+ PSUI Customer Load'!P610+'PSUI Customer Gen'!P610</f>
        <v>2111.7649999999999</v>
      </c>
      <c r="Q610" s="85">
        <f>'E+ PSUI Customer Load'!Q610+'PSUI Customer Gen'!Q610</f>
        <v>2114.5299999999997</v>
      </c>
      <c r="R610" s="85">
        <f>'E+ PSUI Customer Load'!R610+'PSUI Customer Gen'!R610</f>
        <v>2029.973</v>
      </c>
      <c r="S610" s="85">
        <f>'E+ PSUI Customer Load'!S610+'PSUI Customer Gen'!S610</f>
        <v>1918.588</v>
      </c>
      <c r="T610" s="85">
        <f>'E+ PSUI Customer Load'!T610+'PSUI Customer Gen'!T610</f>
        <v>1847.596</v>
      </c>
      <c r="U610" s="85">
        <f>'E+ PSUI Customer Load'!U610+'PSUI Customer Gen'!U610</f>
        <v>1794.1419999999998</v>
      </c>
      <c r="V610" s="85">
        <f>'E+ PSUI Customer Load'!V610+'PSUI Customer Gen'!V610</f>
        <v>1741.9899999999998</v>
      </c>
      <c r="W610" s="85">
        <f>'E+ PSUI Customer Load'!W610+'PSUI Customer Gen'!W610</f>
        <v>1731.4269999999999</v>
      </c>
      <c r="X610" s="85">
        <f>'E+ PSUI Customer Load'!X610+'PSUI Customer Gen'!X610</f>
        <v>1700.979</v>
      </c>
      <c r="Y610" s="85">
        <f>'E+ PSUI Customer Load'!Y610+'PSUI Customer Gen'!Y610</f>
        <v>1653.6669999999999</v>
      </c>
      <c r="Z610" s="85">
        <f>'E+ PSUI Customer Load'!Z610+'PSUI Customer Gen'!Z610</f>
        <v>1631.9490000000001</v>
      </c>
      <c r="AA610" s="93">
        <f t="shared" si="117"/>
        <v>2114.5299999999997</v>
      </c>
      <c r="AB610" s="84">
        <f t="shared" si="118"/>
        <v>2022</v>
      </c>
      <c r="AC610" s="83">
        <f t="shared" si="119"/>
        <v>6</v>
      </c>
      <c r="AD610" s="83" t="str">
        <f t="shared" si="120"/>
        <v>2022-6</v>
      </c>
      <c r="AE610" s="83">
        <f t="shared" si="121"/>
        <v>6</v>
      </c>
      <c r="AF610" s="81">
        <f t="shared" si="122"/>
        <v>2114.5299999999997</v>
      </c>
      <c r="AG610" s="82" t="str">
        <f t="shared" si="123"/>
        <v>15:00</v>
      </c>
      <c r="AH610" s="81">
        <f t="shared" si="124"/>
        <v>43755.703000000001</v>
      </c>
      <c r="AI610" s="80">
        <f t="shared" si="125"/>
        <v>57044.744999999988</v>
      </c>
      <c r="AJ610" s="80">
        <f t="shared" si="126"/>
        <v>2453.4740000000002</v>
      </c>
      <c r="AK610" s="80">
        <f t="shared" si="127"/>
        <v>52416.789999999994</v>
      </c>
      <c r="AL610" s="79">
        <f t="shared" si="128"/>
        <v>44734</v>
      </c>
      <c r="AM610" s="78" t="str">
        <f t="shared" si="129"/>
        <v>10:00</v>
      </c>
    </row>
    <row r="611" spans="2:39" ht="13.5" thickBot="1">
      <c r="B611" s="86">
        <v>44743</v>
      </c>
      <c r="C611" s="85">
        <f>'E+ PSUI Customer Load'!C611+'PSUI Customer Gen'!C611</f>
        <v>1627.5990000000002</v>
      </c>
      <c r="D611" s="85">
        <f>'E+ PSUI Customer Load'!D611+'PSUI Customer Gen'!D611</f>
        <v>1638.1490000000001</v>
      </c>
      <c r="E611" s="85">
        <f>'E+ PSUI Customer Load'!E611+'PSUI Customer Gen'!E611</f>
        <v>1634.8209999999999</v>
      </c>
      <c r="F611" s="85">
        <f>'E+ PSUI Customer Load'!F611+'PSUI Customer Gen'!F611</f>
        <v>1658.3009999999999</v>
      </c>
      <c r="G611" s="85">
        <f>'E+ PSUI Customer Load'!G611+'PSUI Customer Gen'!G611</f>
        <v>1559.1799999999998</v>
      </c>
      <c r="H611" s="85">
        <f>'E+ PSUI Customer Load'!H611+'PSUI Customer Gen'!H611</f>
        <v>1622.39</v>
      </c>
      <c r="I611" s="85">
        <f>'E+ PSUI Customer Load'!I611+'PSUI Customer Gen'!I611</f>
        <v>1712.52</v>
      </c>
      <c r="J611" s="85">
        <f>'E+ PSUI Customer Load'!J611+'PSUI Customer Gen'!J611</f>
        <v>1713.78</v>
      </c>
      <c r="K611" s="85">
        <f>'E+ PSUI Customer Load'!K611+'PSUI Customer Gen'!K611</f>
        <v>1748.78</v>
      </c>
      <c r="L611" s="85">
        <f>'E+ PSUI Customer Load'!L611+'PSUI Customer Gen'!L611</f>
        <v>1770.79</v>
      </c>
      <c r="M611" s="85">
        <f>'E+ PSUI Customer Load'!M611+'PSUI Customer Gen'!M611</f>
        <v>1797.78</v>
      </c>
      <c r="N611" s="85">
        <f>'E+ PSUI Customer Load'!N611+'PSUI Customer Gen'!N611</f>
        <v>1799.74</v>
      </c>
      <c r="O611" s="85">
        <f>'E+ PSUI Customer Load'!O611+'PSUI Customer Gen'!O611</f>
        <v>1812.9</v>
      </c>
      <c r="P611" s="85">
        <f>'E+ PSUI Customer Load'!P611+'PSUI Customer Gen'!P611</f>
        <v>1839.57</v>
      </c>
      <c r="Q611" s="85">
        <f>'E+ PSUI Customer Load'!Q611+'PSUI Customer Gen'!Q611</f>
        <v>1828.05</v>
      </c>
      <c r="R611" s="85">
        <f>'E+ PSUI Customer Load'!R611+'PSUI Customer Gen'!R611</f>
        <v>1870.86</v>
      </c>
      <c r="S611" s="85">
        <f>'E+ PSUI Customer Load'!S611+'PSUI Customer Gen'!S611</f>
        <v>1818.11</v>
      </c>
      <c r="T611" s="85">
        <f>'E+ PSUI Customer Load'!T611+'PSUI Customer Gen'!T611</f>
        <v>1788.75</v>
      </c>
      <c r="U611" s="85">
        <f>'E+ PSUI Customer Load'!U611+'PSUI Customer Gen'!U611</f>
        <v>1772.51</v>
      </c>
      <c r="V611" s="85">
        <f>'E+ PSUI Customer Load'!V611+'PSUI Customer Gen'!V611</f>
        <v>1720.74</v>
      </c>
      <c r="W611" s="85">
        <f>'E+ PSUI Customer Load'!W611+'PSUI Customer Gen'!W611</f>
        <v>1741.29</v>
      </c>
      <c r="X611" s="85">
        <f>'E+ PSUI Customer Load'!X611+'PSUI Customer Gen'!X611</f>
        <v>1754.76</v>
      </c>
      <c r="Y611" s="85">
        <f>'E+ PSUI Customer Load'!Y611+'PSUI Customer Gen'!Y611</f>
        <v>1716.54</v>
      </c>
      <c r="Z611" s="85">
        <f>'E+ PSUI Customer Load'!Z611+'PSUI Customer Gen'!Z611</f>
        <v>1664.11</v>
      </c>
      <c r="AA611" s="93">
        <f t="shared" si="117"/>
        <v>1870.86</v>
      </c>
      <c r="AB611" s="84">
        <f t="shared" si="118"/>
        <v>2022</v>
      </c>
      <c r="AC611" s="83">
        <f t="shared" si="119"/>
        <v>7</v>
      </c>
      <c r="AD611" s="83" t="str">
        <f t="shared" si="120"/>
        <v/>
      </c>
      <c r="AE611" s="83" t="str">
        <f t="shared" si="121"/>
        <v/>
      </c>
      <c r="AF611" s="81">
        <f t="shared" si="122"/>
        <v>1870.86</v>
      </c>
      <c r="AG611" s="82" t="str">
        <f t="shared" si="123"/>
        <v>16:00</v>
      </c>
      <c r="AH611" s="81">
        <f t="shared" si="124"/>
        <v>43482.880000000005</v>
      </c>
      <c r="AI611" s="80" t="str">
        <f t="shared" si="125"/>
        <v/>
      </c>
      <c r="AJ611" s="80" t="str">
        <f t="shared" si="126"/>
        <v/>
      </c>
      <c r="AK611" s="80" t="str">
        <f t="shared" si="127"/>
        <v/>
      </c>
      <c r="AL611" s="79" t="str">
        <f t="shared" si="128"/>
        <v/>
      </c>
      <c r="AM611" s="78" t="str">
        <f t="shared" si="129"/>
        <v/>
      </c>
    </row>
    <row r="612" spans="2:39" ht="13.5" thickBot="1">
      <c r="B612" s="86">
        <v>44744</v>
      </c>
      <c r="C612" s="85">
        <f>'E+ PSUI Customer Load'!C612+'PSUI Customer Gen'!C612</f>
        <v>1549.77</v>
      </c>
      <c r="D612" s="85">
        <f>'E+ PSUI Customer Load'!D612+'PSUI Customer Gen'!D612</f>
        <v>1510.88</v>
      </c>
      <c r="E612" s="85">
        <f>'E+ PSUI Customer Load'!E612+'PSUI Customer Gen'!E612</f>
        <v>1454.99</v>
      </c>
      <c r="F612" s="85">
        <f>'E+ PSUI Customer Load'!F612+'PSUI Customer Gen'!F612</f>
        <v>1399.65</v>
      </c>
      <c r="G612" s="85">
        <f>'E+ PSUI Customer Load'!G612+'PSUI Customer Gen'!G612</f>
        <v>1357.27</v>
      </c>
      <c r="H612" s="85">
        <f>'E+ PSUI Customer Load'!H612+'PSUI Customer Gen'!H612</f>
        <v>1355.66</v>
      </c>
      <c r="I612" s="85">
        <f>'E+ PSUI Customer Load'!I612+'PSUI Customer Gen'!I612</f>
        <v>1282.72</v>
      </c>
      <c r="J612" s="85">
        <f>'E+ PSUI Customer Load'!J612+'PSUI Customer Gen'!J612</f>
        <v>1333.89</v>
      </c>
      <c r="K612" s="85">
        <f>'E+ PSUI Customer Load'!K612+'PSUI Customer Gen'!K612</f>
        <v>1371.02</v>
      </c>
      <c r="L612" s="85">
        <f>'E+ PSUI Customer Load'!L612+'PSUI Customer Gen'!L612</f>
        <v>1416.1</v>
      </c>
      <c r="M612" s="85">
        <f>'E+ PSUI Customer Load'!M612+'PSUI Customer Gen'!M612</f>
        <v>1423.24</v>
      </c>
      <c r="N612" s="85">
        <f>'E+ PSUI Customer Load'!N612+'PSUI Customer Gen'!N612</f>
        <v>1402.45</v>
      </c>
      <c r="O612" s="85">
        <f>'E+ PSUI Customer Load'!O612+'PSUI Customer Gen'!O612</f>
        <v>1407</v>
      </c>
      <c r="P612" s="85">
        <f>'E+ PSUI Customer Load'!P612+'PSUI Customer Gen'!P612</f>
        <v>1424.95</v>
      </c>
      <c r="Q612" s="85">
        <f>'E+ PSUI Customer Load'!Q612+'PSUI Customer Gen'!Q612</f>
        <v>1622.64</v>
      </c>
      <c r="R612" s="85">
        <f>'E+ PSUI Customer Load'!R612+'PSUI Customer Gen'!R612</f>
        <v>1810.86</v>
      </c>
      <c r="S612" s="85">
        <f>'E+ PSUI Customer Load'!S612+'PSUI Customer Gen'!S612</f>
        <v>1667.26</v>
      </c>
      <c r="T612" s="85">
        <f>'E+ PSUI Customer Load'!T612+'PSUI Customer Gen'!T612</f>
        <v>1473.5</v>
      </c>
      <c r="U612" s="85">
        <f>'E+ PSUI Customer Load'!U612+'PSUI Customer Gen'!U612</f>
        <v>1286.32</v>
      </c>
      <c r="V612" s="85">
        <f>'E+ PSUI Customer Load'!V612+'PSUI Customer Gen'!V612</f>
        <v>1292.8699999999999</v>
      </c>
      <c r="W612" s="85">
        <f>'E+ PSUI Customer Load'!W612+'PSUI Customer Gen'!W612</f>
        <v>1650.36</v>
      </c>
      <c r="X612" s="85">
        <f>'E+ PSUI Customer Load'!X612+'PSUI Customer Gen'!X612</f>
        <v>1560.44</v>
      </c>
      <c r="Y612" s="85">
        <f>'E+ PSUI Customer Load'!Y612+'PSUI Customer Gen'!Y612</f>
        <v>1509.45</v>
      </c>
      <c r="Z612" s="85">
        <f>'E+ PSUI Customer Load'!Z612+'PSUI Customer Gen'!Z612</f>
        <v>1446.52</v>
      </c>
      <c r="AA612" s="93">
        <f t="shared" si="117"/>
        <v>1810.86</v>
      </c>
      <c r="AB612" s="84">
        <f t="shared" si="118"/>
        <v>2022</v>
      </c>
      <c r="AC612" s="83">
        <f t="shared" si="119"/>
        <v>7</v>
      </c>
      <c r="AD612" s="83" t="str">
        <f t="shared" si="120"/>
        <v/>
      </c>
      <c r="AE612" s="83" t="str">
        <f t="shared" si="121"/>
        <v/>
      </c>
      <c r="AF612" s="81">
        <f t="shared" si="122"/>
        <v>1810.86</v>
      </c>
      <c r="AG612" s="82" t="str">
        <f t="shared" si="123"/>
        <v>16:00</v>
      </c>
      <c r="AH612" s="81">
        <f t="shared" si="124"/>
        <v>36820.669999999991</v>
      </c>
      <c r="AI612" s="80" t="str">
        <f t="shared" si="125"/>
        <v/>
      </c>
      <c r="AJ612" s="80" t="str">
        <f t="shared" si="126"/>
        <v/>
      </c>
      <c r="AK612" s="80" t="str">
        <f t="shared" si="127"/>
        <v/>
      </c>
      <c r="AL612" s="79" t="str">
        <f t="shared" si="128"/>
        <v/>
      </c>
      <c r="AM612" s="78" t="str">
        <f t="shared" si="129"/>
        <v/>
      </c>
    </row>
    <row r="613" spans="2:39" ht="13.5" thickBot="1">
      <c r="B613" s="86">
        <v>44745</v>
      </c>
      <c r="C613" s="85">
        <f>'E+ PSUI Customer Load'!C613+'PSUI Customer Gen'!C613</f>
        <v>1382.22</v>
      </c>
      <c r="D613" s="85">
        <f>'E+ PSUI Customer Load'!D613+'PSUI Customer Gen'!D613</f>
        <v>1352.79</v>
      </c>
      <c r="E613" s="85">
        <f>'E+ PSUI Customer Load'!E613+'PSUI Customer Gen'!E613</f>
        <v>1328.15</v>
      </c>
      <c r="F613" s="85">
        <f>'E+ PSUI Customer Load'!F613+'PSUI Customer Gen'!F613</f>
        <v>1322.65</v>
      </c>
      <c r="G613" s="85">
        <f>'E+ PSUI Customer Load'!G613+'PSUI Customer Gen'!G613</f>
        <v>1298.8499999999999</v>
      </c>
      <c r="H613" s="85">
        <f>'E+ PSUI Customer Load'!H613+'PSUI Customer Gen'!H613</f>
        <v>1321.39</v>
      </c>
      <c r="I613" s="85">
        <f>'E+ PSUI Customer Load'!I613+'PSUI Customer Gen'!I613</f>
        <v>1426.84</v>
      </c>
      <c r="J613" s="85">
        <f>'E+ PSUI Customer Load'!J613+'PSUI Customer Gen'!J613</f>
        <v>1465.87</v>
      </c>
      <c r="K613" s="85">
        <f>'E+ PSUI Customer Load'!K613+'PSUI Customer Gen'!K613</f>
        <v>1571.26</v>
      </c>
      <c r="L613" s="85">
        <f>'E+ PSUI Customer Load'!L613+'PSUI Customer Gen'!L613</f>
        <v>1638.28</v>
      </c>
      <c r="M613" s="85">
        <f>'E+ PSUI Customer Load'!M613+'PSUI Customer Gen'!M613</f>
        <v>1661.84</v>
      </c>
      <c r="N613" s="85">
        <f>'E+ PSUI Customer Load'!N613+'PSUI Customer Gen'!N613</f>
        <v>1656.51</v>
      </c>
      <c r="O613" s="85">
        <f>'E+ PSUI Customer Load'!O613+'PSUI Customer Gen'!O613</f>
        <v>1667.33</v>
      </c>
      <c r="P613" s="85">
        <f>'E+ PSUI Customer Load'!P613+'PSUI Customer Gen'!P613</f>
        <v>1681.23</v>
      </c>
      <c r="Q613" s="85">
        <f>'E+ PSUI Customer Load'!Q613+'PSUI Customer Gen'!Q613</f>
        <v>1670.52</v>
      </c>
      <c r="R613" s="85">
        <f>'E+ PSUI Customer Load'!R613+'PSUI Customer Gen'!R613</f>
        <v>1665.72</v>
      </c>
      <c r="S613" s="85">
        <f>'E+ PSUI Customer Load'!S613+'PSUI Customer Gen'!S613</f>
        <v>1630.75</v>
      </c>
      <c r="T613" s="85">
        <f>'E+ PSUI Customer Load'!T613+'PSUI Customer Gen'!T613</f>
        <v>1612.66</v>
      </c>
      <c r="U613" s="85">
        <f>'E+ PSUI Customer Load'!U613+'PSUI Customer Gen'!U613</f>
        <v>1600.8</v>
      </c>
      <c r="V613" s="85">
        <f>'E+ PSUI Customer Load'!V613+'PSUI Customer Gen'!V613</f>
        <v>1570.94</v>
      </c>
      <c r="W613" s="85">
        <f>'E+ PSUI Customer Load'!W613+'PSUI Customer Gen'!W613</f>
        <v>1549.56</v>
      </c>
      <c r="X613" s="85">
        <f>'E+ PSUI Customer Load'!X613+'PSUI Customer Gen'!X613</f>
        <v>1530.59</v>
      </c>
      <c r="Y613" s="85">
        <f>'E+ PSUI Customer Load'!Y613+'PSUI Customer Gen'!Y613</f>
        <v>1499.75</v>
      </c>
      <c r="Z613" s="85">
        <f>'E+ PSUI Customer Load'!Z613+'PSUI Customer Gen'!Z613</f>
        <v>1468.08</v>
      </c>
      <c r="AA613" s="93">
        <f t="shared" si="117"/>
        <v>1681.23</v>
      </c>
      <c r="AB613" s="84">
        <f t="shared" si="118"/>
        <v>2022</v>
      </c>
      <c r="AC613" s="83">
        <f t="shared" si="119"/>
        <v>7</v>
      </c>
      <c r="AD613" s="83" t="str">
        <f t="shared" si="120"/>
        <v/>
      </c>
      <c r="AE613" s="83" t="str">
        <f t="shared" si="121"/>
        <v/>
      </c>
      <c r="AF613" s="81">
        <f t="shared" si="122"/>
        <v>1681.23</v>
      </c>
      <c r="AG613" s="82" t="str">
        <f t="shared" si="123"/>
        <v>14:00</v>
      </c>
      <c r="AH613" s="81">
        <f t="shared" si="124"/>
        <v>38255.81</v>
      </c>
      <c r="AI613" s="80" t="str">
        <f t="shared" si="125"/>
        <v/>
      </c>
      <c r="AJ613" s="80" t="str">
        <f t="shared" si="126"/>
        <v/>
      </c>
      <c r="AK613" s="80" t="str">
        <f t="shared" si="127"/>
        <v/>
      </c>
      <c r="AL613" s="79" t="str">
        <f t="shared" si="128"/>
        <v/>
      </c>
      <c r="AM613" s="78" t="str">
        <f t="shared" si="129"/>
        <v/>
      </c>
    </row>
    <row r="614" spans="2:39" ht="13.5" thickBot="1">
      <c r="B614" s="86">
        <v>44746</v>
      </c>
      <c r="C614" s="85">
        <f>'E+ PSUI Customer Load'!C614+'PSUI Customer Gen'!C614</f>
        <v>1418.76</v>
      </c>
      <c r="D614" s="85">
        <f>'E+ PSUI Customer Load'!D614+'PSUI Customer Gen'!D614</f>
        <v>1423.28</v>
      </c>
      <c r="E614" s="85">
        <f>'E+ PSUI Customer Load'!E614+'PSUI Customer Gen'!E614</f>
        <v>1392.58</v>
      </c>
      <c r="F614" s="85">
        <f>'E+ PSUI Customer Load'!F614+'PSUI Customer Gen'!F614</f>
        <v>1412.5</v>
      </c>
      <c r="G614" s="85">
        <f>'E+ PSUI Customer Load'!G614+'PSUI Customer Gen'!G614</f>
        <v>1381.17</v>
      </c>
      <c r="H614" s="85">
        <f>'E+ PSUI Customer Load'!H614+'PSUI Customer Gen'!H614</f>
        <v>1489.163</v>
      </c>
      <c r="I614" s="85">
        <f>'E+ PSUI Customer Load'!I614+'PSUI Customer Gen'!I614</f>
        <v>1628.576</v>
      </c>
      <c r="J614" s="85">
        <f>'E+ PSUI Customer Load'!J614+'PSUI Customer Gen'!J614</f>
        <v>1761.818</v>
      </c>
      <c r="K614" s="85">
        <f>'E+ PSUI Customer Load'!K614+'PSUI Customer Gen'!K614</f>
        <v>1854.395</v>
      </c>
      <c r="L614" s="85">
        <f>'E+ PSUI Customer Load'!L614+'PSUI Customer Gen'!L614</f>
        <v>1910.816</v>
      </c>
      <c r="M614" s="85">
        <f>'E+ PSUI Customer Load'!M614+'PSUI Customer Gen'!M614</f>
        <v>1952.8109999999999</v>
      </c>
      <c r="N614" s="85">
        <f>'E+ PSUI Customer Load'!N614+'PSUI Customer Gen'!N614</f>
        <v>1937.607</v>
      </c>
      <c r="O614" s="85">
        <f>'E+ PSUI Customer Load'!O614+'PSUI Customer Gen'!O614</f>
        <v>1960.7579999999998</v>
      </c>
      <c r="P614" s="85">
        <f>'E+ PSUI Customer Load'!P614+'PSUI Customer Gen'!P614</f>
        <v>1962.5930000000001</v>
      </c>
      <c r="Q614" s="85">
        <f>'E+ PSUI Customer Load'!Q614+'PSUI Customer Gen'!Q614</f>
        <v>1952.2749999999999</v>
      </c>
      <c r="R614" s="85">
        <f>'E+ PSUI Customer Load'!R614+'PSUI Customer Gen'!R614</f>
        <v>1929.4349999999999</v>
      </c>
      <c r="S614" s="85">
        <f>'E+ PSUI Customer Load'!S614+'PSUI Customer Gen'!S614</f>
        <v>1855.9940000000001</v>
      </c>
      <c r="T614" s="85">
        <f>'E+ PSUI Customer Load'!T614+'PSUI Customer Gen'!T614</f>
        <v>1821.5840000000001</v>
      </c>
      <c r="U614" s="85">
        <f>'E+ PSUI Customer Load'!U614+'PSUI Customer Gen'!U614</f>
        <v>1835.6499999999999</v>
      </c>
      <c r="V614" s="85">
        <f>'E+ PSUI Customer Load'!V614+'PSUI Customer Gen'!V614</f>
        <v>1779.5210000000002</v>
      </c>
      <c r="W614" s="85">
        <f>'E+ PSUI Customer Load'!W614+'PSUI Customer Gen'!W614</f>
        <v>1750.175</v>
      </c>
      <c r="X614" s="85">
        <f>'E+ PSUI Customer Load'!X614+'PSUI Customer Gen'!X614</f>
        <v>1719.4259999999999</v>
      </c>
      <c r="Y614" s="85">
        <f>'E+ PSUI Customer Load'!Y614+'PSUI Customer Gen'!Y614</f>
        <v>1656.5309999999999</v>
      </c>
      <c r="Z614" s="85">
        <f>'E+ PSUI Customer Load'!Z614+'PSUI Customer Gen'!Z614</f>
        <v>1644.626</v>
      </c>
      <c r="AA614" s="93">
        <f t="shared" si="117"/>
        <v>1962.5930000000001</v>
      </c>
      <c r="AB614" s="84">
        <f t="shared" si="118"/>
        <v>2022</v>
      </c>
      <c r="AC614" s="83">
        <f t="shared" si="119"/>
        <v>7</v>
      </c>
      <c r="AD614" s="83" t="str">
        <f t="shared" si="120"/>
        <v/>
      </c>
      <c r="AE614" s="83" t="str">
        <f t="shared" si="121"/>
        <v/>
      </c>
      <c r="AF614" s="81">
        <f t="shared" si="122"/>
        <v>1962.5930000000001</v>
      </c>
      <c r="AG614" s="82" t="str">
        <f t="shared" si="123"/>
        <v>14:00</v>
      </c>
      <c r="AH614" s="81">
        <f t="shared" si="124"/>
        <v>43394.637000000002</v>
      </c>
      <c r="AI614" s="80" t="str">
        <f t="shared" si="125"/>
        <v/>
      </c>
      <c r="AJ614" s="80" t="str">
        <f t="shared" si="126"/>
        <v/>
      </c>
      <c r="AK614" s="80" t="str">
        <f t="shared" si="127"/>
        <v/>
      </c>
      <c r="AL614" s="79" t="str">
        <f t="shared" si="128"/>
        <v/>
      </c>
      <c r="AM614" s="78" t="str">
        <f t="shared" si="129"/>
        <v/>
      </c>
    </row>
    <row r="615" spans="2:39" ht="13.5" thickBot="1">
      <c r="B615" s="86">
        <v>44747</v>
      </c>
      <c r="C615" s="85">
        <f>'E+ PSUI Customer Load'!C615+'PSUI Customer Gen'!C615</f>
        <v>1633.14</v>
      </c>
      <c r="D615" s="85">
        <f>'E+ PSUI Customer Load'!D615+'PSUI Customer Gen'!D615</f>
        <v>1630.3430000000001</v>
      </c>
      <c r="E615" s="85">
        <f>'E+ PSUI Customer Load'!E615+'PSUI Customer Gen'!E615</f>
        <v>1636.576</v>
      </c>
      <c r="F615" s="85">
        <f>'E+ PSUI Customer Load'!F615+'PSUI Customer Gen'!F615</f>
        <v>1665.7570000000001</v>
      </c>
      <c r="G615" s="85">
        <f>'E+ PSUI Customer Load'!G615+'PSUI Customer Gen'!G615</f>
        <v>1690.8440000000001</v>
      </c>
      <c r="H615" s="85">
        <f>'E+ PSUI Customer Load'!H615+'PSUI Customer Gen'!H615</f>
        <v>1729.155</v>
      </c>
      <c r="I615" s="85">
        <f>'E+ PSUI Customer Load'!I615+'PSUI Customer Gen'!I615</f>
        <v>1893.0169999999998</v>
      </c>
      <c r="J615" s="85">
        <f>'E+ PSUI Customer Load'!J615+'PSUI Customer Gen'!J615</f>
        <v>1946.3159999999998</v>
      </c>
      <c r="K615" s="85">
        <f>'E+ PSUI Customer Load'!K615+'PSUI Customer Gen'!K615</f>
        <v>1977.1299999999999</v>
      </c>
      <c r="L615" s="85">
        <f>'E+ PSUI Customer Load'!L615+'PSUI Customer Gen'!L615</f>
        <v>2002.2629999999999</v>
      </c>
      <c r="M615" s="85">
        <f>'E+ PSUI Customer Load'!M615+'PSUI Customer Gen'!M615</f>
        <v>2052.0920000000001</v>
      </c>
      <c r="N615" s="85">
        <f>'E+ PSUI Customer Load'!N615+'PSUI Customer Gen'!N615</f>
        <v>2048.3980000000001</v>
      </c>
      <c r="O615" s="85">
        <f>'E+ PSUI Customer Load'!O615+'PSUI Customer Gen'!O615</f>
        <v>2038.4139999999998</v>
      </c>
      <c r="P615" s="85">
        <f>'E+ PSUI Customer Load'!P615+'PSUI Customer Gen'!P615</f>
        <v>2101.77</v>
      </c>
      <c r="Q615" s="85">
        <f>'E+ PSUI Customer Load'!Q615+'PSUI Customer Gen'!Q615</f>
        <v>2115.0190000000002</v>
      </c>
      <c r="R615" s="85">
        <f>'E+ PSUI Customer Load'!R615+'PSUI Customer Gen'!R615</f>
        <v>2075.0029999999997</v>
      </c>
      <c r="S615" s="85">
        <f>'E+ PSUI Customer Load'!S615+'PSUI Customer Gen'!S615</f>
        <v>1996.3560000000002</v>
      </c>
      <c r="T615" s="85">
        <f>'E+ PSUI Customer Load'!T615+'PSUI Customer Gen'!T615</f>
        <v>1905.694</v>
      </c>
      <c r="U615" s="85">
        <f>'E+ PSUI Customer Load'!U615+'PSUI Customer Gen'!U615</f>
        <v>1857.1179999999999</v>
      </c>
      <c r="V615" s="85">
        <f>'E+ PSUI Customer Load'!V615+'PSUI Customer Gen'!V615</f>
        <v>1797.492</v>
      </c>
      <c r="W615" s="85">
        <f>'E+ PSUI Customer Load'!W615+'PSUI Customer Gen'!W615</f>
        <v>1765.694</v>
      </c>
      <c r="X615" s="85">
        <f>'E+ PSUI Customer Load'!X615+'PSUI Customer Gen'!X615</f>
        <v>1725.4229999999998</v>
      </c>
      <c r="Y615" s="85">
        <f>'E+ PSUI Customer Load'!Y615+'PSUI Customer Gen'!Y615</f>
        <v>1681.3589999999999</v>
      </c>
      <c r="Z615" s="85">
        <f>'E+ PSUI Customer Load'!Z615+'PSUI Customer Gen'!Z615</f>
        <v>1673.355</v>
      </c>
      <c r="AA615" s="93">
        <f t="shared" si="117"/>
        <v>2115.0190000000002</v>
      </c>
      <c r="AB615" s="84">
        <f t="shared" si="118"/>
        <v>2022</v>
      </c>
      <c r="AC615" s="83">
        <f t="shared" si="119"/>
        <v>7</v>
      </c>
      <c r="AD615" s="83" t="str">
        <f t="shared" si="120"/>
        <v/>
      </c>
      <c r="AE615" s="83" t="str">
        <f t="shared" si="121"/>
        <v/>
      </c>
      <c r="AF615" s="81">
        <f t="shared" si="122"/>
        <v>2115.0190000000002</v>
      </c>
      <c r="AG615" s="82" t="str">
        <f t="shared" si="123"/>
        <v>15:00</v>
      </c>
      <c r="AH615" s="81">
        <f t="shared" si="124"/>
        <v>46752.74700000001</v>
      </c>
      <c r="AI615" s="80" t="str">
        <f t="shared" si="125"/>
        <v/>
      </c>
      <c r="AJ615" s="80" t="str">
        <f t="shared" si="126"/>
        <v/>
      </c>
      <c r="AK615" s="80" t="str">
        <f t="shared" si="127"/>
        <v/>
      </c>
      <c r="AL615" s="79" t="str">
        <f t="shared" si="128"/>
        <v/>
      </c>
      <c r="AM615" s="78" t="str">
        <f t="shared" si="129"/>
        <v/>
      </c>
    </row>
    <row r="616" spans="2:39" ht="13.5" thickBot="1">
      <c r="B616" s="86">
        <v>44748</v>
      </c>
      <c r="C616" s="85">
        <f>'E+ PSUI Customer Load'!C616+'PSUI Customer Gen'!C616</f>
        <v>1636.1610000000001</v>
      </c>
      <c r="D616" s="85">
        <f>'E+ PSUI Customer Load'!D616+'PSUI Customer Gen'!D616</f>
        <v>1628.617</v>
      </c>
      <c r="E616" s="85">
        <f>'E+ PSUI Customer Load'!E616+'PSUI Customer Gen'!E616</f>
        <v>1623.5940000000001</v>
      </c>
      <c r="F616" s="85">
        <f>'E+ PSUI Customer Load'!F616+'PSUI Customer Gen'!F616</f>
        <v>1630.222</v>
      </c>
      <c r="G616" s="85">
        <f>'E+ PSUI Customer Load'!G616+'PSUI Customer Gen'!G616</f>
        <v>1628.0060000000001</v>
      </c>
      <c r="H616" s="85">
        <f>'E+ PSUI Customer Load'!H616+'PSUI Customer Gen'!H616</f>
        <v>1689.4949999999999</v>
      </c>
      <c r="I616" s="85">
        <f>'E+ PSUI Customer Load'!I616+'PSUI Customer Gen'!I616</f>
        <v>1766.5010000000002</v>
      </c>
      <c r="J616" s="85">
        <f>'E+ PSUI Customer Load'!J616+'PSUI Customer Gen'!J616</f>
        <v>1744.828</v>
      </c>
      <c r="K616" s="85">
        <f>'E+ PSUI Customer Load'!K616+'PSUI Customer Gen'!K616</f>
        <v>1679.4899999999998</v>
      </c>
      <c r="L616" s="85">
        <f>'E+ PSUI Customer Load'!L616+'PSUI Customer Gen'!L616</f>
        <v>1816.0189999999998</v>
      </c>
      <c r="M616" s="85">
        <f>'E+ PSUI Customer Load'!M616+'PSUI Customer Gen'!M616</f>
        <v>1943.4279999999999</v>
      </c>
      <c r="N616" s="85">
        <f>'E+ PSUI Customer Load'!N616+'PSUI Customer Gen'!N616</f>
        <v>1928.019</v>
      </c>
      <c r="O616" s="85">
        <f>'E+ PSUI Customer Load'!O616+'PSUI Customer Gen'!O616</f>
        <v>1917.0790000000002</v>
      </c>
      <c r="P616" s="85">
        <f>'E+ PSUI Customer Load'!P616+'PSUI Customer Gen'!P616</f>
        <v>1929.8720000000001</v>
      </c>
      <c r="Q616" s="85">
        <f>'E+ PSUI Customer Load'!Q616+'PSUI Customer Gen'!Q616</f>
        <v>1906.893</v>
      </c>
      <c r="R616" s="85">
        <f>'E+ PSUI Customer Load'!R616+'PSUI Customer Gen'!R616</f>
        <v>1871.4399999999998</v>
      </c>
      <c r="S616" s="85">
        <f>'E+ PSUI Customer Load'!S616+'PSUI Customer Gen'!S616</f>
        <v>1800.018</v>
      </c>
      <c r="T616" s="85">
        <f>'E+ PSUI Customer Load'!T616+'PSUI Customer Gen'!T616</f>
        <v>1421.1790000000001</v>
      </c>
      <c r="U616" s="85">
        <f>'E+ PSUI Customer Load'!U616+'PSUI Customer Gen'!U616</f>
        <v>1415.838</v>
      </c>
      <c r="V616" s="85">
        <f>'E+ PSUI Customer Load'!V616+'PSUI Customer Gen'!V616</f>
        <v>1607.5509999999999</v>
      </c>
      <c r="W616" s="85">
        <f>'E+ PSUI Customer Load'!W616+'PSUI Customer Gen'!W616</f>
        <v>1751.759</v>
      </c>
      <c r="X616" s="85">
        <f>'E+ PSUI Customer Load'!X616+'PSUI Customer Gen'!X616</f>
        <v>1659.0829999999999</v>
      </c>
      <c r="Y616" s="85">
        <f>'E+ PSUI Customer Load'!Y616+'PSUI Customer Gen'!Y616</f>
        <v>1602.4569999999999</v>
      </c>
      <c r="Z616" s="85">
        <f>'E+ PSUI Customer Load'!Z616+'PSUI Customer Gen'!Z616</f>
        <v>1563.99</v>
      </c>
      <c r="AA616" s="93">
        <f t="shared" si="117"/>
        <v>1943.4279999999999</v>
      </c>
      <c r="AB616" s="84">
        <f t="shared" si="118"/>
        <v>2022</v>
      </c>
      <c r="AC616" s="83">
        <f t="shared" si="119"/>
        <v>7</v>
      </c>
      <c r="AD616" s="83" t="str">
        <f t="shared" si="120"/>
        <v/>
      </c>
      <c r="AE616" s="83" t="str">
        <f t="shared" si="121"/>
        <v/>
      </c>
      <c r="AF616" s="81">
        <f t="shared" si="122"/>
        <v>1943.4279999999999</v>
      </c>
      <c r="AG616" s="82" t="str">
        <f t="shared" si="123"/>
        <v>11:00</v>
      </c>
      <c r="AH616" s="81">
        <f t="shared" si="124"/>
        <v>43104.966999999997</v>
      </c>
      <c r="AI616" s="80" t="str">
        <f t="shared" si="125"/>
        <v/>
      </c>
      <c r="AJ616" s="80" t="str">
        <f t="shared" si="126"/>
        <v/>
      </c>
      <c r="AK616" s="80" t="str">
        <f t="shared" si="127"/>
        <v/>
      </c>
      <c r="AL616" s="79" t="str">
        <f t="shared" si="128"/>
        <v/>
      </c>
      <c r="AM616" s="78" t="str">
        <f t="shared" si="129"/>
        <v/>
      </c>
    </row>
    <row r="617" spans="2:39" ht="13.5" thickBot="1">
      <c r="B617" s="86">
        <v>44749</v>
      </c>
      <c r="C617" s="85">
        <f>'E+ PSUI Customer Load'!C617+'PSUI Customer Gen'!C617</f>
        <v>1518.7570000000001</v>
      </c>
      <c r="D617" s="85">
        <f>'E+ PSUI Customer Load'!D617+'PSUI Customer Gen'!D617</f>
        <v>1498.44</v>
      </c>
      <c r="E617" s="85">
        <f>'E+ PSUI Customer Load'!E617+'PSUI Customer Gen'!E617</f>
        <v>1480.211</v>
      </c>
      <c r="F617" s="85">
        <f>'E+ PSUI Customer Load'!F617+'PSUI Customer Gen'!F617</f>
        <v>1478.4009999999998</v>
      </c>
      <c r="G617" s="85">
        <f>'E+ PSUI Customer Load'!G617+'PSUI Customer Gen'!G617</f>
        <v>1436.489</v>
      </c>
      <c r="H617" s="85">
        <f>'E+ PSUI Customer Load'!H617+'PSUI Customer Gen'!H617</f>
        <v>1482.8510000000001</v>
      </c>
      <c r="I617" s="85">
        <f>'E+ PSUI Customer Load'!I617+'PSUI Customer Gen'!I617</f>
        <v>1636.0410000000002</v>
      </c>
      <c r="J617" s="85">
        <f>'E+ PSUI Customer Load'!J617+'PSUI Customer Gen'!J617</f>
        <v>1770.799</v>
      </c>
      <c r="K617" s="85">
        <f>'E+ PSUI Customer Load'!K617+'PSUI Customer Gen'!K617</f>
        <v>1847.96</v>
      </c>
      <c r="L617" s="85">
        <f>'E+ PSUI Customer Load'!L617+'PSUI Customer Gen'!L617</f>
        <v>1903.4460000000001</v>
      </c>
      <c r="M617" s="85">
        <f>'E+ PSUI Customer Load'!M617+'PSUI Customer Gen'!M617</f>
        <v>1940.2159999999999</v>
      </c>
      <c r="N617" s="85">
        <f>'E+ PSUI Customer Load'!N617+'PSUI Customer Gen'!N617</f>
        <v>1934.9159999999999</v>
      </c>
      <c r="O617" s="85">
        <f>'E+ PSUI Customer Load'!O617+'PSUI Customer Gen'!O617</f>
        <v>1956.5630000000001</v>
      </c>
      <c r="P617" s="85">
        <f>'E+ PSUI Customer Load'!P617+'PSUI Customer Gen'!P617</f>
        <v>1954.9680000000001</v>
      </c>
      <c r="Q617" s="85">
        <f>'E+ PSUI Customer Load'!Q617+'PSUI Customer Gen'!Q617</f>
        <v>1955.933</v>
      </c>
      <c r="R617" s="85">
        <f>'E+ PSUI Customer Load'!R617+'PSUI Customer Gen'!R617</f>
        <v>1942.5219999999999</v>
      </c>
      <c r="S617" s="85">
        <f>'E+ PSUI Customer Load'!S617+'PSUI Customer Gen'!S617</f>
        <v>1860.7539999999999</v>
      </c>
      <c r="T617" s="85">
        <f>'E+ PSUI Customer Load'!T617+'PSUI Customer Gen'!T617</f>
        <v>1798.289</v>
      </c>
      <c r="U617" s="85">
        <f>'E+ PSUI Customer Load'!U617+'PSUI Customer Gen'!U617</f>
        <v>1770.9859999999999</v>
      </c>
      <c r="V617" s="85">
        <f>'E+ PSUI Customer Load'!V617+'PSUI Customer Gen'!V617</f>
        <v>1668.3310000000001</v>
      </c>
      <c r="W617" s="85">
        <f>'E+ PSUI Customer Load'!W617+'PSUI Customer Gen'!W617</f>
        <v>1610.93</v>
      </c>
      <c r="X617" s="85">
        <f>'E+ PSUI Customer Load'!X617+'PSUI Customer Gen'!X617</f>
        <v>1539.3500000000001</v>
      </c>
      <c r="Y617" s="85">
        <f>'E+ PSUI Customer Load'!Y617+'PSUI Customer Gen'!Y617</f>
        <v>1344.29</v>
      </c>
      <c r="Z617" s="85">
        <f>'E+ PSUI Customer Load'!Z617+'PSUI Customer Gen'!Z617</f>
        <v>1302.076</v>
      </c>
      <c r="AA617" s="93">
        <f t="shared" si="117"/>
        <v>1956.5630000000001</v>
      </c>
      <c r="AB617" s="84">
        <f t="shared" si="118"/>
        <v>2022</v>
      </c>
      <c r="AC617" s="83">
        <f t="shared" si="119"/>
        <v>7</v>
      </c>
      <c r="AD617" s="83" t="str">
        <f t="shared" si="120"/>
        <v/>
      </c>
      <c r="AE617" s="83" t="str">
        <f t="shared" si="121"/>
        <v/>
      </c>
      <c r="AF617" s="81">
        <f t="shared" si="122"/>
        <v>1956.5630000000001</v>
      </c>
      <c r="AG617" s="82" t="str">
        <f t="shared" si="123"/>
        <v>13:00</v>
      </c>
      <c r="AH617" s="81">
        <f t="shared" si="124"/>
        <v>42590.082000000009</v>
      </c>
      <c r="AI617" s="80" t="str">
        <f t="shared" si="125"/>
        <v/>
      </c>
      <c r="AJ617" s="80" t="str">
        <f t="shared" si="126"/>
        <v/>
      </c>
      <c r="AK617" s="80" t="str">
        <f t="shared" si="127"/>
        <v/>
      </c>
      <c r="AL617" s="79" t="str">
        <f t="shared" si="128"/>
        <v/>
      </c>
      <c r="AM617" s="78" t="str">
        <f t="shared" si="129"/>
        <v/>
      </c>
    </row>
    <row r="618" spans="2:39" ht="13.5" thickBot="1">
      <c r="B618" s="86">
        <v>44750</v>
      </c>
      <c r="C618" s="85">
        <f>'E+ PSUI Customer Load'!C618+'PSUI Customer Gen'!C618</f>
        <v>1290.2470000000001</v>
      </c>
      <c r="D618" s="85">
        <f>'E+ PSUI Customer Load'!D618+'PSUI Customer Gen'!D618</f>
        <v>1441.694</v>
      </c>
      <c r="E618" s="85">
        <f>'E+ PSUI Customer Load'!E618+'PSUI Customer Gen'!E618</f>
        <v>1488.3999999999999</v>
      </c>
      <c r="F618" s="85">
        <f>'E+ PSUI Customer Load'!F618+'PSUI Customer Gen'!F618</f>
        <v>1514.0060000000001</v>
      </c>
      <c r="G618" s="85">
        <f>'E+ PSUI Customer Load'!G618+'PSUI Customer Gen'!G618</f>
        <v>1507.7560000000001</v>
      </c>
      <c r="H618" s="85">
        <f>'E+ PSUI Customer Load'!H618+'PSUI Customer Gen'!H618</f>
        <v>1551.296</v>
      </c>
      <c r="I618" s="85">
        <f>'E+ PSUI Customer Load'!I618+'PSUI Customer Gen'!I618</f>
        <v>1660.6480000000001</v>
      </c>
      <c r="J618" s="85">
        <f>'E+ PSUI Customer Load'!J618+'PSUI Customer Gen'!J618</f>
        <v>1762.8219999999999</v>
      </c>
      <c r="K618" s="85">
        <f>'E+ PSUI Customer Load'!K618+'PSUI Customer Gen'!K618</f>
        <v>1841.9859999999999</v>
      </c>
      <c r="L618" s="85">
        <f>'E+ PSUI Customer Load'!L618+'PSUI Customer Gen'!L618</f>
        <v>1947.8449999999998</v>
      </c>
      <c r="M618" s="85">
        <f>'E+ PSUI Customer Load'!M618+'PSUI Customer Gen'!M618</f>
        <v>2008.2359999999999</v>
      </c>
      <c r="N618" s="85">
        <f>'E+ PSUI Customer Load'!N618+'PSUI Customer Gen'!N618</f>
        <v>1958.3389999999999</v>
      </c>
      <c r="O618" s="85">
        <f>'E+ PSUI Customer Load'!O618+'PSUI Customer Gen'!O618</f>
        <v>1974.3120000000001</v>
      </c>
      <c r="P618" s="85">
        <f>'E+ PSUI Customer Load'!P618+'PSUI Customer Gen'!P618</f>
        <v>1968.9970000000001</v>
      </c>
      <c r="Q618" s="85">
        <f>'E+ PSUI Customer Load'!Q618+'PSUI Customer Gen'!Q618</f>
        <v>1940.9639999999999</v>
      </c>
      <c r="R618" s="85">
        <f>'E+ PSUI Customer Load'!R618+'PSUI Customer Gen'!R618</f>
        <v>1884.5239999999999</v>
      </c>
      <c r="S618" s="85">
        <f>'E+ PSUI Customer Load'!S618+'PSUI Customer Gen'!S618</f>
        <v>1801.827</v>
      </c>
      <c r="T618" s="85">
        <f>'E+ PSUI Customer Load'!T618+'PSUI Customer Gen'!T618</f>
        <v>1774.1659999999999</v>
      </c>
      <c r="U618" s="85">
        <f>'E+ PSUI Customer Load'!U618+'PSUI Customer Gen'!U618</f>
        <v>1742.97</v>
      </c>
      <c r="V618" s="85">
        <f>'E+ PSUI Customer Load'!V618+'PSUI Customer Gen'!V618</f>
        <v>1666.681</v>
      </c>
      <c r="W618" s="85">
        <f>'E+ PSUI Customer Load'!W618+'PSUI Customer Gen'!W618</f>
        <v>1640.7380000000001</v>
      </c>
      <c r="X618" s="85">
        <f>'E+ PSUI Customer Load'!X618+'PSUI Customer Gen'!X618</f>
        <v>1609.547</v>
      </c>
      <c r="Y618" s="85">
        <f>'E+ PSUI Customer Load'!Y618+'PSUI Customer Gen'!Y618</f>
        <v>1501.616</v>
      </c>
      <c r="Z618" s="85">
        <f>'E+ PSUI Customer Load'!Z618+'PSUI Customer Gen'!Z618</f>
        <v>1422.54</v>
      </c>
      <c r="AA618" s="93">
        <f t="shared" si="117"/>
        <v>2008.2359999999999</v>
      </c>
      <c r="AB618" s="84">
        <f t="shared" si="118"/>
        <v>2022</v>
      </c>
      <c r="AC618" s="83">
        <f t="shared" si="119"/>
        <v>7</v>
      </c>
      <c r="AD618" s="83" t="str">
        <f t="shared" si="120"/>
        <v/>
      </c>
      <c r="AE618" s="83" t="str">
        <f t="shared" si="121"/>
        <v/>
      </c>
      <c r="AF618" s="81">
        <f t="shared" si="122"/>
        <v>2008.2359999999999</v>
      </c>
      <c r="AG618" s="82" t="str">
        <f t="shared" si="123"/>
        <v>11:00</v>
      </c>
      <c r="AH618" s="81">
        <f t="shared" si="124"/>
        <v>42910.392999999996</v>
      </c>
      <c r="AI618" s="80" t="str">
        <f t="shared" si="125"/>
        <v/>
      </c>
      <c r="AJ618" s="80" t="str">
        <f t="shared" si="126"/>
        <v/>
      </c>
      <c r="AK618" s="80" t="str">
        <f t="shared" si="127"/>
        <v/>
      </c>
      <c r="AL618" s="79" t="str">
        <f t="shared" si="128"/>
        <v/>
      </c>
      <c r="AM618" s="78" t="str">
        <f t="shared" si="129"/>
        <v/>
      </c>
    </row>
    <row r="619" spans="2:39" ht="13.5" thickBot="1">
      <c r="B619" s="86">
        <v>44751</v>
      </c>
      <c r="C619" s="85">
        <f>'E+ PSUI Customer Load'!C619+'PSUI Customer Gen'!C619</f>
        <v>1369.915</v>
      </c>
      <c r="D619" s="85">
        <f>'E+ PSUI Customer Load'!D619+'PSUI Customer Gen'!D619</f>
        <v>1365.9380000000001</v>
      </c>
      <c r="E619" s="85">
        <f>'E+ PSUI Customer Load'!E619+'PSUI Customer Gen'!E619</f>
        <v>1352.4930000000002</v>
      </c>
      <c r="F619" s="85">
        <f>'E+ PSUI Customer Load'!F619+'PSUI Customer Gen'!F619</f>
        <v>1336.182</v>
      </c>
      <c r="G619" s="85">
        <f>'E+ PSUI Customer Load'!G619+'PSUI Customer Gen'!G619</f>
        <v>1323.1419999999998</v>
      </c>
      <c r="H619" s="85">
        <f>'E+ PSUI Customer Load'!H619+'PSUI Customer Gen'!H619</f>
        <v>1336.162</v>
      </c>
      <c r="I619" s="85">
        <f>'E+ PSUI Customer Load'!I619+'PSUI Customer Gen'!I619</f>
        <v>1424.8889999999999</v>
      </c>
      <c r="J619" s="85">
        <f>'E+ PSUI Customer Load'!J619+'PSUI Customer Gen'!J619</f>
        <v>1493.5930000000001</v>
      </c>
      <c r="K619" s="85">
        <f>'E+ PSUI Customer Load'!K619+'PSUI Customer Gen'!K619</f>
        <v>1527.366</v>
      </c>
      <c r="L619" s="85">
        <f>'E+ PSUI Customer Load'!L619+'PSUI Customer Gen'!L619</f>
        <v>1629.5820000000001</v>
      </c>
      <c r="M619" s="85">
        <f>'E+ PSUI Customer Load'!M619+'PSUI Customer Gen'!M619</f>
        <v>1663.0830000000001</v>
      </c>
      <c r="N619" s="85">
        <f>'E+ PSUI Customer Load'!N619+'PSUI Customer Gen'!N619</f>
        <v>1630.8420000000001</v>
      </c>
      <c r="O619" s="85">
        <f>'E+ PSUI Customer Load'!O619+'PSUI Customer Gen'!O619</f>
        <v>1647.576</v>
      </c>
      <c r="P619" s="85">
        <f>'E+ PSUI Customer Load'!P619+'PSUI Customer Gen'!P619</f>
        <v>1662.8190000000002</v>
      </c>
      <c r="Q619" s="85">
        <f>'E+ PSUI Customer Load'!Q619+'PSUI Customer Gen'!Q619</f>
        <v>1646.1120000000001</v>
      </c>
      <c r="R619" s="85">
        <f>'E+ PSUI Customer Load'!R619+'PSUI Customer Gen'!R619</f>
        <v>1654.751</v>
      </c>
      <c r="S619" s="85">
        <f>'E+ PSUI Customer Load'!S619+'PSUI Customer Gen'!S619</f>
        <v>1602.0910000000001</v>
      </c>
      <c r="T619" s="85">
        <f>'E+ PSUI Customer Load'!T619+'PSUI Customer Gen'!T619</f>
        <v>1580.5410000000002</v>
      </c>
      <c r="U619" s="85">
        <f>'E+ PSUI Customer Load'!U619+'PSUI Customer Gen'!U619</f>
        <v>1559.075</v>
      </c>
      <c r="V619" s="85">
        <f>'E+ PSUI Customer Load'!V619+'PSUI Customer Gen'!V619</f>
        <v>1537.183</v>
      </c>
      <c r="W619" s="85">
        <f>'E+ PSUI Customer Load'!W619+'PSUI Customer Gen'!W619</f>
        <v>1518.124</v>
      </c>
      <c r="X619" s="85">
        <f>'E+ PSUI Customer Load'!X619+'PSUI Customer Gen'!X619</f>
        <v>1500.287</v>
      </c>
      <c r="Y619" s="85">
        <f>'E+ PSUI Customer Load'!Y619+'PSUI Customer Gen'!Y619</f>
        <v>1407.829</v>
      </c>
      <c r="Z619" s="85">
        <f>'E+ PSUI Customer Load'!Z619+'PSUI Customer Gen'!Z619</f>
        <v>1355.6129999999998</v>
      </c>
      <c r="AA619" s="93">
        <f t="shared" si="117"/>
        <v>1663.0830000000001</v>
      </c>
      <c r="AB619" s="84">
        <f t="shared" si="118"/>
        <v>2022</v>
      </c>
      <c r="AC619" s="83">
        <f t="shared" si="119"/>
        <v>7</v>
      </c>
      <c r="AD619" s="83" t="str">
        <f t="shared" si="120"/>
        <v/>
      </c>
      <c r="AE619" s="83" t="str">
        <f t="shared" si="121"/>
        <v/>
      </c>
      <c r="AF619" s="81">
        <f t="shared" si="122"/>
        <v>1663.0830000000001</v>
      </c>
      <c r="AG619" s="82" t="str">
        <f t="shared" si="123"/>
        <v>11:00</v>
      </c>
      <c r="AH619" s="81">
        <f t="shared" si="124"/>
        <v>37788.271000000001</v>
      </c>
      <c r="AI619" s="80" t="str">
        <f t="shared" si="125"/>
        <v/>
      </c>
      <c r="AJ619" s="80" t="str">
        <f t="shared" si="126"/>
        <v/>
      </c>
      <c r="AK619" s="80" t="str">
        <f t="shared" si="127"/>
        <v/>
      </c>
      <c r="AL619" s="79" t="str">
        <f t="shared" si="128"/>
        <v/>
      </c>
      <c r="AM619" s="78" t="str">
        <f t="shared" si="129"/>
        <v/>
      </c>
    </row>
    <row r="620" spans="2:39" ht="13.5" thickBot="1">
      <c r="B620" s="86">
        <v>44752</v>
      </c>
      <c r="C620" s="85">
        <f>'E+ PSUI Customer Load'!C620+'PSUI Customer Gen'!C620</f>
        <v>1341.952</v>
      </c>
      <c r="D620" s="85">
        <f>'E+ PSUI Customer Load'!D620+'PSUI Customer Gen'!D620</f>
        <v>1318.4360000000001</v>
      </c>
      <c r="E620" s="85">
        <f>'E+ PSUI Customer Load'!E620+'PSUI Customer Gen'!E620</f>
        <v>1301.403</v>
      </c>
      <c r="F620" s="85">
        <f>'E+ PSUI Customer Load'!F620+'PSUI Customer Gen'!F620</f>
        <v>1296.404</v>
      </c>
      <c r="G620" s="85">
        <f>'E+ PSUI Customer Load'!G620+'PSUI Customer Gen'!G620</f>
        <v>1286.9179999999999</v>
      </c>
      <c r="H620" s="85">
        <f>'E+ PSUI Customer Load'!H620+'PSUI Customer Gen'!H620</f>
        <v>1250.8899999999999</v>
      </c>
      <c r="I620" s="85">
        <f>'E+ PSUI Customer Load'!I620+'PSUI Customer Gen'!I620</f>
        <v>1426.2349999999999</v>
      </c>
      <c r="J620" s="85">
        <f>'E+ PSUI Customer Load'!J620+'PSUI Customer Gen'!J620</f>
        <v>1496.184</v>
      </c>
      <c r="K620" s="85">
        <f>'E+ PSUI Customer Load'!K620+'PSUI Customer Gen'!K620</f>
        <v>1584.5730000000001</v>
      </c>
      <c r="L620" s="85">
        <f>'E+ PSUI Customer Load'!L620+'PSUI Customer Gen'!L620</f>
        <v>1659.4290000000001</v>
      </c>
      <c r="M620" s="85">
        <f>'E+ PSUI Customer Load'!M620+'PSUI Customer Gen'!M620</f>
        <v>1702.8440000000001</v>
      </c>
      <c r="N620" s="85">
        <f>'E+ PSUI Customer Load'!N620+'PSUI Customer Gen'!N620</f>
        <v>1694.4109999999998</v>
      </c>
      <c r="O620" s="85">
        <f>'E+ PSUI Customer Load'!O620+'PSUI Customer Gen'!O620</f>
        <v>1701.4470000000001</v>
      </c>
      <c r="P620" s="85">
        <f>'E+ PSUI Customer Load'!P620+'PSUI Customer Gen'!P620</f>
        <v>1717.912</v>
      </c>
      <c r="Q620" s="85">
        <f>'E+ PSUI Customer Load'!Q620+'PSUI Customer Gen'!Q620</f>
        <v>1711.9660000000001</v>
      </c>
      <c r="R620" s="85">
        <f>'E+ PSUI Customer Load'!R620+'PSUI Customer Gen'!R620</f>
        <v>1699.8209999999999</v>
      </c>
      <c r="S620" s="85">
        <f>'E+ PSUI Customer Load'!S620+'PSUI Customer Gen'!S620</f>
        <v>1656.18</v>
      </c>
      <c r="T620" s="85">
        <f>'E+ PSUI Customer Load'!T620+'PSUI Customer Gen'!T620</f>
        <v>1661.711</v>
      </c>
      <c r="U620" s="85">
        <f>'E+ PSUI Customer Load'!U620+'PSUI Customer Gen'!U620</f>
        <v>1640.154</v>
      </c>
      <c r="V620" s="85">
        <f>'E+ PSUI Customer Load'!V620+'PSUI Customer Gen'!V620</f>
        <v>1599.5830000000001</v>
      </c>
      <c r="W620" s="85">
        <f>'E+ PSUI Customer Load'!W620+'PSUI Customer Gen'!W620</f>
        <v>1567.577</v>
      </c>
      <c r="X620" s="85">
        <f>'E+ PSUI Customer Load'!X620+'PSUI Customer Gen'!X620</f>
        <v>1553.15</v>
      </c>
      <c r="Y620" s="85">
        <f>'E+ PSUI Customer Load'!Y620+'PSUI Customer Gen'!Y620</f>
        <v>1517.4549999999999</v>
      </c>
      <c r="Z620" s="85">
        <f>'E+ PSUI Customer Load'!Z620+'PSUI Customer Gen'!Z620</f>
        <v>1470.038</v>
      </c>
      <c r="AA620" s="93">
        <f t="shared" si="117"/>
        <v>1717.912</v>
      </c>
      <c r="AB620" s="84">
        <f t="shared" si="118"/>
        <v>2022</v>
      </c>
      <c r="AC620" s="83">
        <f t="shared" si="119"/>
        <v>7</v>
      </c>
      <c r="AD620" s="83" t="str">
        <f t="shared" si="120"/>
        <v/>
      </c>
      <c r="AE620" s="83" t="str">
        <f t="shared" si="121"/>
        <v/>
      </c>
      <c r="AF620" s="81">
        <f t="shared" si="122"/>
        <v>1717.912</v>
      </c>
      <c r="AG620" s="82" t="str">
        <f t="shared" si="123"/>
        <v>14:00</v>
      </c>
      <c r="AH620" s="81">
        <f t="shared" si="124"/>
        <v>38574.584999999999</v>
      </c>
      <c r="AI620" s="80" t="str">
        <f t="shared" si="125"/>
        <v/>
      </c>
      <c r="AJ620" s="80" t="str">
        <f t="shared" si="126"/>
        <v/>
      </c>
      <c r="AK620" s="80" t="str">
        <f t="shared" si="127"/>
        <v/>
      </c>
      <c r="AL620" s="79" t="str">
        <f t="shared" si="128"/>
        <v/>
      </c>
      <c r="AM620" s="78" t="str">
        <f t="shared" si="129"/>
        <v/>
      </c>
    </row>
    <row r="621" spans="2:39" ht="13.5" thickBot="1">
      <c r="B621" s="86">
        <v>44753</v>
      </c>
      <c r="C621" s="85">
        <f>'E+ PSUI Customer Load'!C621+'PSUI Customer Gen'!C621</f>
        <v>1399.2860000000001</v>
      </c>
      <c r="D621" s="85">
        <f>'E+ PSUI Customer Load'!D621+'PSUI Customer Gen'!D621</f>
        <v>1379.905</v>
      </c>
      <c r="E621" s="85">
        <f>'E+ PSUI Customer Load'!E621+'PSUI Customer Gen'!E621</f>
        <v>1358.4010000000001</v>
      </c>
      <c r="F621" s="85">
        <f>'E+ PSUI Customer Load'!F621+'PSUI Customer Gen'!F621</f>
        <v>1376.191</v>
      </c>
      <c r="G621" s="85">
        <f>'E+ PSUI Customer Load'!G621+'PSUI Customer Gen'!G621</f>
        <v>1360.3420000000001</v>
      </c>
      <c r="H621" s="85">
        <f>'E+ PSUI Customer Load'!H621+'PSUI Customer Gen'!H621</f>
        <v>1434.097</v>
      </c>
      <c r="I621" s="85">
        <f>'E+ PSUI Customer Load'!I621+'PSUI Customer Gen'!I621</f>
        <v>1605.7760000000001</v>
      </c>
      <c r="J621" s="85">
        <f>'E+ PSUI Customer Load'!J621+'PSUI Customer Gen'!J621</f>
        <v>1685.8600000000001</v>
      </c>
      <c r="K621" s="85">
        <f>'E+ PSUI Customer Load'!K621+'PSUI Customer Gen'!K621</f>
        <v>1776.4340000000002</v>
      </c>
      <c r="L621" s="85">
        <f>'E+ PSUI Customer Load'!L621+'PSUI Customer Gen'!L621</f>
        <v>1862.6789999999999</v>
      </c>
      <c r="M621" s="85">
        <f>'E+ PSUI Customer Load'!M621+'PSUI Customer Gen'!M621</f>
        <v>1924.52</v>
      </c>
      <c r="N621" s="85">
        <f>'E+ PSUI Customer Load'!N621+'PSUI Customer Gen'!N621</f>
        <v>1910.877</v>
      </c>
      <c r="O621" s="85">
        <f>'E+ PSUI Customer Load'!O621+'PSUI Customer Gen'!O621</f>
        <v>1928.0360000000001</v>
      </c>
      <c r="P621" s="85">
        <f>'E+ PSUI Customer Load'!P621+'PSUI Customer Gen'!P621</f>
        <v>1923.8130000000001</v>
      </c>
      <c r="Q621" s="85">
        <f>'E+ PSUI Customer Load'!Q621+'PSUI Customer Gen'!Q621</f>
        <v>1941.972</v>
      </c>
      <c r="R621" s="85">
        <f>'E+ PSUI Customer Load'!R621+'PSUI Customer Gen'!R621</f>
        <v>1921.7510000000002</v>
      </c>
      <c r="S621" s="85">
        <f>'E+ PSUI Customer Load'!S621+'PSUI Customer Gen'!S621</f>
        <v>1872.627</v>
      </c>
      <c r="T621" s="85">
        <f>'E+ PSUI Customer Load'!T621+'PSUI Customer Gen'!T621</f>
        <v>1830.374</v>
      </c>
      <c r="U621" s="85">
        <f>'E+ PSUI Customer Load'!U621+'PSUI Customer Gen'!U621</f>
        <v>1795.13</v>
      </c>
      <c r="V621" s="85">
        <f>'E+ PSUI Customer Load'!V621+'PSUI Customer Gen'!V621</f>
        <v>1753.1100000000001</v>
      </c>
      <c r="W621" s="85">
        <f>'E+ PSUI Customer Load'!W621+'PSUI Customer Gen'!W621</f>
        <v>1768.2939999999999</v>
      </c>
      <c r="X621" s="85">
        <f>'E+ PSUI Customer Load'!X621+'PSUI Customer Gen'!X621</f>
        <v>1753.4349999999999</v>
      </c>
      <c r="Y621" s="85">
        <f>'E+ PSUI Customer Load'!Y621+'PSUI Customer Gen'!Y621</f>
        <v>1724.4820000000002</v>
      </c>
      <c r="Z621" s="85">
        <f>'E+ PSUI Customer Load'!Z621+'PSUI Customer Gen'!Z621</f>
        <v>1710.61</v>
      </c>
      <c r="AA621" s="93">
        <f t="shared" si="117"/>
        <v>1941.972</v>
      </c>
      <c r="AB621" s="84">
        <f t="shared" si="118"/>
        <v>2022</v>
      </c>
      <c r="AC621" s="83">
        <f t="shared" si="119"/>
        <v>7</v>
      </c>
      <c r="AD621" s="83" t="str">
        <f t="shared" si="120"/>
        <v/>
      </c>
      <c r="AE621" s="83" t="str">
        <f t="shared" si="121"/>
        <v/>
      </c>
      <c r="AF621" s="81">
        <f t="shared" si="122"/>
        <v>1941.972</v>
      </c>
      <c r="AG621" s="82" t="str">
        <f t="shared" si="123"/>
        <v>15:00</v>
      </c>
      <c r="AH621" s="81">
        <f t="shared" si="124"/>
        <v>42939.974000000009</v>
      </c>
      <c r="AI621" s="80" t="str">
        <f t="shared" si="125"/>
        <v/>
      </c>
      <c r="AJ621" s="80" t="str">
        <f t="shared" si="126"/>
        <v/>
      </c>
      <c r="AK621" s="80" t="str">
        <f t="shared" si="127"/>
        <v/>
      </c>
      <c r="AL621" s="79" t="str">
        <f t="shared" si="128"/>
        <v/>
      </c>
      <c r="AM621" s="78" t="str">
        <f t="shared" si="129"/>
        <v/>
      </c>
    </row>
    <row r="622" spans="2:39" ht="13.5" thickBot="1">
      <c r="B622" s="86">
        <v>44754</v>
      </c>
      <c r="C622" s="85">
        <f>'E+ PSUI Customer Load'!C622+'PSUI Customer Gen'!C622</f>
        <v>1708.1880000000001</v>
      </c>
      <c r="D622" s="85">
        <f>'E+ PSUI Customer Load'!D622+'PSUI Customer Gen'!D622</f>
        <v>1710.7730000000001</v>
      </c>
      <c r="E622" s="85">
        <f>'E+ PSUI Customer Load'!E622+'PSUI Customer Gen'!E622</f>
        <v>1678.9459999999999</v>
      </c>
      <c r="F622" s="85">
        <f>'E+ PSUI Customer Load'!F622+'PSUI Customer Gen'!F622</f>
        <v>1659.021</v>
      </c>
      <c r="G622" s="85">
        <f>'E+ PSUI Customer Load'!G622+'PSUI Customer Gen'!G622</f>
        <v>1605.3150000000001</v>
      </c>
      <c r="H622" s="85">
        <f>'E+ PSUI Customer Load'!H622+'PSUI Customer Gen'!H622</f>
        <v>1626.01</v>
      </c>
      <c r="I622" s="85">
        <f>'E+ PSUI Customer Load'!I622+'PSUI Customer Gen'!I622</f>
        <v>1828.5769999999998</v>
      </c>
      <c r="J622" s="85">
        <f>'E+ PSUI Customer Load'!J622+'PSUI Customer Gen'!J622</f>
        <v>1876.6510000000001</v>
      </c>
      <c r="K622" s="85">
        <f>'E+ PSUI Customer Load'!K622+'PSUI Customer Gen'!K622</f>
        <v>1899.9180000000001</v>
      </c>
      <c r="L622" s="85">
        <f>'E+ PSUI Customer Load'!L622+'PSUI Customer Gen'!L622</f>
        <v>1937.8129999999999</v>
      </c>
      <c r="M622" s="85">
        <f>'E+ PSUI Customer Load'!M622+'PSUI Customer Gen'!M622</f>
        <v>1951.634</v>
      </c>
      <c r="N622" s="85">
        <f>'E+ PSUI Customer Load'!N622+'PSUI Customer Gen'!N622</f>
        <v>1925.348</v>
      </c>
      <c r="O622" s="85">
        <f>'E+ PSUI Customer Load'!O622+'PSUI Customer Gen'!O622</f>
        <v>1935.693</v>
      </c>
      <c r="P622" s="85">
        <f>'E+ PSUI Customer Load'!P622+'PSUI Customer Gen'!P622</f>
        <v>1923.5920000000001</v>
      </c>
      <c r="Q622" s="85">
        <f>'E+ PSUI Customer Load'!Q622+'PSUI Customer Gen'!Q622</f>
        <v>1913.357</v>
      </c>
      <c r="R622" s="85">
        <f>'E+ PSUI Customer Load'!R622+'PSUI Customer Gen'!R622</f>
        <v>1867.9780000000001</v>
      </c>
      <c r="S622" s="85">
        <f>'E+ PSUI Customer Load'!S622+'PSUI Customer Gen'!S622</f>
        <v>1796.4690000000001</v>
      </c>
      <c r="T622" s="85">
        <f>'E+ PSUI Customer Load'!T622+'PSUI Customer Gen'!T622</f>
        <v>1767.981</v>
      </c>
      <c r="U622" s="85">
        <f>'E+ PSUI Customer Load'!U622+'PSUI Customer Gen'!U622</f>
        <v>1728.194</v>
      </c>
      <c r="V622" s="85">
        <f>'E+ PSUI Customer Load'!V622+'PSUI Customer Gen'!V622</f>
        <v>1688.913</v>
      </c>
      <c r="W622" s="85">
        <f>'E+ PSUI Customer Load'!W622+'PSUI Customer Gen'!W622</f>
        <v>1690.404</v>
      </c>
      <c r="X622" s="85">
        <f>'E+ PSUI Customer Load'!X622+'PSUI Customer Gen'!X622</f>
        <v>1665.6389999999999</v>
      </c>
      <c r="Y622" s="85">
        <f>'E+ PSUI Customer Load'!Y622+'PSUI Customer Gen'!Y622</f>
        <v>1610.3510000000001</v>
      </c>
      <c r="Z622" s="85">
        <f>'E+ PSUI Customer Load'!Z622+'PSUI Customer Gen'!Z622</f>
        <v>1609.5989999999999</v>
      </c>
      <c r="AA622" s="93">
        <f t="shared" si="117"/>
        <v>1951.634</v>
      </c>
      <c r="AB622" s="84">
        <f t="shared" si="118"/>
        <v>2022</v>
      </c>
      <c r="AC622" s="83">
        <f t="shared" si="119"/>
        <v>7</v>
      </c>
      <c r="AD622" s="83" t="str">
        <f t="shared" si="120"/>
        <v/>
      </c>
      <c r="AE622" s="83" t="str">
        <f t="shared" si="121"/>
        <v/>
      </c>
      <c r="AF622" s="81">
        <f t="shared" si="122"/>
        <v>1951.634</v>
      </c>
      <c r="AG622" s="82" t="str">
        <f t="shared" si="123"/>
        <v>11:00</v>
      </c>
      <c r="AH622" s="81">
        <f t="shared" si="124"/>
        <v>44557.998000000007</v>
      </c>
      <c r="AI622" s="80" t="str">
        <f t="shared" si="125"/>
        <v/>
      </c>
      <c r="AJ622" s="80" t="str">
        <f t="shared" si="126"/>
        <v/>
      </c>
      <c r="AK622" s="80" t="str">
        <f t="shared" si="127"/>
        <v/>
      </c>
      <c r="AL622" s="79" t="str">
        <f t="shared" si="128"/>
        <v/>
      </c>
      <c r="AM622" s="78" t="str">
        <f t="shared" si="129"/>
        <v/>
      </c>
    </row>
    <row r="623" spans="2:39" ht="13.5" thickBot="1">
      <c r="B623" s="86">
        <v>44755</v>
      </c>
      <c r="C623" s="85">
        <f>'E+ PSUI Customer Load'!C623+'PSUI Customer Gen'!C623</f>
        <v>1585.57</v>
      </c>
      <c r="D623" s="85">
        <f>'E+ PSUI Customer Load'!D623+'PSUI Customer Gen'!D623</f>
        <v>1553.6119999999999</v>
      </c>
      <c r="E623" s="85">
        <f>'E+ PSUI Customer Load'!E623+'PSUI Customer Gen'!E623</f>
        <v>1501.873</v>
      </c>
      <c r="F623" s="85">
        <f>'E+ PSUI Customer Load'!F623+'PSUI Customer Gen'!F623</f>
        <v>1477.9499999999998</v>
      </c>
      <c r="G623" s="85">
        <f>'E+ PSUI Customer Load'!G623+'PSUI Customer Gen'!G623</f>
        <v>1457.72</v>
      </c>
      <c r="H623" s="85">
        <f>'E+ PSUI Customer Load'!H623+'PSUI Customer Gen'!H623</f>
        <v>1499.2139999999999</v>
      </c>
      <c r="I623" s="85">
        <f>'E+ PSUI Customer Load'!I623+'PSUI Customer Gen'!I623</f>
        <v>1659.702</v>
      </c>
      <c r="J623" s="85">
        <f>'E+ PSUI Customer Load'!J623+'PSUI Customer Gen'!J623</f>
        <v>1687.645</v>
      </c>
      <c r="K623" s="85">
        <f>'E+ PSUI Customer Load'!K623+'PSUI Customer Gen'!K623</f>
        <v>1753.1619999999998</v>
      </c>
      <c r="L623" s="85">
        <f>'E+ PSUI Customer Load'!L623+'PSUI Customer Gen'!L623</f>
        <v>1809.5720000000001</v>
      </c>
      <c r="M623" s="85">
        <f>'E+ PSUI Customer Load'!M623+'PSUI Customer Gen'!M623</f>
        <v>1809.96</v>
      </c>
      <c r="N623" s="85">
        <f>'E+ PSUI Customer Load'!N623+'PSUI Customer Gen'!N623</f>
        <v>1826.933</v>
      </c>
      <c r="O623" s="85">
        <f>'E+ PSUI Customer Load'!O623+'PSUI Customer Gen'!O623</f>
        <v>1836.6460000000002</v>
      </c>
      <c r="P623" s="85">
        <f>'E+ PSUI Customer Load'!P623+'PSUI Customer Gen'!P623</f>
        <v>1784.6379999999999</v>
      </c>
      <c r="Q623" s="85">
        <f>'E+ PSUI Customer Load'!Q623+'PSUI Customer Gen'!Q623</f>
        <v>1791.134</v>
      </c>
      <c r="R623" s="85">
        <f>'E+ PSUI Customer Load'!R623+'PSUI Customer Gen'!R623</f>
        <v>1757.7180000000001</v>
      </c>
      <c r="S623" s="85">
        <f>'E+ PSUI Customer Load'!S623+'PSUI Customer Gen'!S623</f>
        <v>1685.0339999999999</v>
      </c>
      <c r="T623" s="85">
        <f>'E+ PSUI Customer Load'!T623+'PSUI Customer Gen'!T623</f>
        <v>1672.807</v>
      </c>
      <c r="U623" s="85">
        <f>'E+ PSUI Customer Load'!U623+'PSUI Customer Gen'!U623</f>
        <v>1657.6130000000001</v>
      </c>
      <c r="V623" s="85">
        <f>'E+ PSUI Customer Load'!V623+'PSUI Customer Gen'!V623</f>
        <v>1583.5319999999999</v>
      </c>
      <c r="W623" s="85">
        <f>'E+ PSUI Customer Load'!W623+'PSUI Customer Gen'!W623</f>
        <v>1558.6319999999998</v>
      </c>
      <c r="X623" s="85">
        <f>'E+ PSUI Customer Load'!X623+'PSUI Customer Gen'!X623</f>
        <v>1527.8029999999999</v>
      </c>
      <c r="Y623" s="85">
        <f>'E+ PSUI Customer Load'!Y623+'PSUI Customer Gen'!Y623</f>
        <v>1469.1089999999999</v>
      </c>
      <c r="Z623" s="85">
        <f>'E+ PSUI Customer Load'!Z623+'PSUI Customer Gen'!Z623</f>
        <v>1343.645</v>
      </c>
      <c r="AA623" s="93">
        <f t="shared" si="117"/>
        <v>1836.6460000000002</v>
      </c>
      <c r="AB623" s="84">
        <f t="shared" si="118"/>
        <v>2022</v>
      </c>
      <c r="AC623" s="83">
        <f t="shared" si="119"/>
        <v>7</v>
      </c>
      <c r="AD623" s="83" t="str">
        <f t="shared" si="120"/>
        <v/>
      </c>
      <c r="AE623" s="83" t="str">
        <f t="shared" si="121"/>
        <v/>
      </c>
      <c r="AF623" s="81">
        <f t="shared" si="122"/>
        <v>1836.6460000000002</v>
      </c>
      <c r="AG623" s="82" t="str">
        <f t="shared" si="123"/>
        <v>13:00</v>
      </c>
      <c r="AH623" s="81">
        <f t="shared" si="124"/>
        <v>41127.869999999995</v>
      </c>
      <c r="AI623" s="80" t="str">
        <f t="shared" si="125"/>
        <v/>
      </c>
      <c r="AJ623" s="80" t="str">
        <f t="shared" si="126"/>
        <v/>
      </c>
      <c r="AK623" s="80" t="str">
        <f t="shared" si="127"/>
        <v/>
      </c>
      <c r="AL623" s="79" t="str">
        <f t="shared" si="128"/>
        <v/>
      </c>
      <c r="AM623" s="78" t="str">
        <f t="shared" si="129"/>
        <v/>
      </c>
    </row>
    <row r="624" spans="2:39" ht="13.5" thickBot="1">
      <c r="B624" s="86">
        <v>44756</v>
      </c>
      <c r="C624" s="85">
        <f>'E+ PSUI Customer Load'!C624+'PSUI Customer Gen'!C624</f>
        <v>1360.07</v>
      </c>
      <c r="D624" s="85">
        <f>'E+ PSUI Customer Load'!D624+'PSUI Customer Gen'!D624</f>
        <v>1331.89</v>
      </c>
      <c r="E624" s="85">
        <f>'E+ PSUI Customer Load'!E624+'PSUI Customer Gen'!E624</f>
        <v>1313.2</v>
      </c>
      <c r="F624" s="85">
        <f>'E+ PSUI Customer Load'!F624+'PSUI Customer Gen'!F624</f>
        <v>1311.45</v>
      </c>
      <c r="G624" s="85">
        <f>'E+ PSUI Customer Load'!G624+'PSUI Customer Gen'!G624</f>
        <v>1319.85</v>
      </c>
      <c r="H624" s="85">
        <f>'E+ PSUI Customer Load'!H624+'PSUI Customer Gen'!H624</f>
        <v>1354.47</v>
      </c>
      <c r="I624" s="85">
        <f>'E+ PSUI Customer Load'!I624+'PSUI Customer Gen'!I624</f>
        <v>1524.78</v>
      </c>
      <c r="J624" s="85">
        <f>'E+ PSUI Customer Load'!J624+'PSUI Customer Gen'!J624</f>
        <v>1604.16</v>
      </c>
      <c r="K624" s="85">
        <f>'E+ PSUI Customer Load'!K624+'PSUI Customer Gen'!K624</f>
        <v>1700.55</v>
      </c>
      <c r="L624" s="85">
        <f>'E+ PSUI Customer Load'!L624+'PSUI Customer Gen'!L624</f>
        <v>1759.87</v>
      </c>
      <c r="M624" s="85">
        <f>'E+ PSUI Customer Load'!M624+'PSUI Customer Gen'!M624</f>
        <v>1790.22</v>
      </c>
      <c r="N624" s="85">
        <f>'E+ PSUI Customer Load'!N624+'PSUI Customer Gen'!N624</f>
        <v>1756.65</v>
      </c>
      <c r="O624" s="85">
        <f>'E+ PSUI Customer Load'!O624+'PSUI Customer Gen'!O624</f>
        <v>1751.86</v>
      </c>
      <c r="P624" s="85">
        <f>'E+ PSUI Customer Load'!P624+'PSUI Customer Gen'!P624</f>
        <v>1781.57</v>
      </c>
      <c r="Q624" s="85">
        <f>'E+ PSUI Customer Load'!Q624+'PSUI Customer Gen'!Q624</f>
        <v>1784.51</v>
      </c>
      <c r="R624" s="85">
        <f>'E+ PSUI Customer Load'!R624+'PSUI Customer Gen'!R624</f>
        <v>1752.28</v>
      </c>
      <c r="S624" s="85">
        <f>'E+ PSUI Customer Load'!S624+'PSUI Customer Gen'!S624</f>
        <v>1674.68</v>
      </c>
      <c r="T624" s="85">
        <f>'E+ PSUI Customer Load'!T624+'PSUI Customer Gen'!T624</f>
        <v>1638.07</v>
      </c>
      <c r="U624" s="85">
        <f>'E+ PSUI Customer Load'!U624+'PSUI Customer Gen'!U624</f>
        <v>1623.16</v>
      </c>
      <c r="V624" s="85">
        <f>'E+ PSUI Customer Load'!V624+'PSUI Customer Gen'!V624</f>
        <v>1574.69</v>
      </c>
      <c r="W624" s="85">
        <f>'E+ PSUI Customer Load'!W624+'PSUI Customer Gen'!W624</f>
        <v>1564.12</v>
      </c>
      <c r="X624" s="85">
        <f>'E+ PSUI Customer Load'!X624+'PSUI Customer Gen'!X624</f>
        <v>1545.11</v>
      </c>
      <c r="Y624" s="85">
        <f>'E+ PSUI Customer Load'!Y624+'PSUI Customer Gen'!Y624</f>
        <v>1482.53</v>
      </c>
      <c r="Z624" s="85">
        <f>'E+ PSUI Customer Load'!Z624+'PSUI Customer Gen'!Z624</f>
        <v>1424.15</v>
      </c>
      <c r="AA624" s="93">
        <f t="shared" si="117"/>
        <v>1790.22</v>
      </c>
      <c r="AB624" s="84">
        <f t="shared" si="118"/>
        <v>2022</v>
      </c>
      <c r="AC624" s="83">
        <f t="shared" si="119"/>
        <v>7</v>
      </c>
      <c r="AD624" s="83" t="str">
        <f t="shared" si="120"/>
        <v/>
      </c>
      <c r="AE624" s="83" t="str">
        <f t="shared" si="121"/>
        <v/>
      </c>
      <c r="AF624" s="81">
        <f t="shared" si="122"/>
        <v>1790.22</v>
      </c>
      <c r="AG624" s="82" t="str">
        <f t="shared" si="123"/>
        <v>11:00</v>
      </c>
      <c r="AH624" s="81">
        <f t="shared" si="124"/>
        <v>39514.109999999993</v>
      </c>
      <c r="AI624" s="80" t="str">
        <f t="shared" si="125"/>
        <v/>
      </c>
      <c r="AJ624" s="80" t="str">
        <f t="shared" si="126"/>
        <v/>
      </c>
      <c r="AK624" s="80" t="str">
        <f t="shared" si="127"/>
        <v/>
      </c>
      <c r="AL624" s="79" t="str">
        <f t="shared" si="128"/>
        <v/>
      </c>
      <c r="AM624" s="78" t="str">
        <f t="shared" si="129"/>
        <v/>
      </c>
    </row>
    <row r="625" spans="2:39" ht="13.5" thickBot="1">
      <c r="B625" s="86">
        <v>44757</v>
      </c>
      <c r="C625" s="85">
        <f>'E+ PSUI Customer Load'!C625+'PSUI Customer Gen'!C625</f>
        <v>1357.51</v>
      </c>
      <c r="D625" s="85">
        <f>'E+ PSUI Customer Load'!D625+'PSUI Customer Gen'!D625</f>
        <v>1318.77</v>
      </c>
      <c r="E625" s="85">
        <f>'E+ PSUI Customer Load'!E625+'PSUI Customer Gen'!E625</f>
        <v>1298.19</v>
      </c>
      <c r="F625" s="85">
        <f>'E+ PSUI Customer Load'!F625+'PSUI Customer Gen'!F625</f>
        <v>1293.53</v>
      </c>
      <c r="G625" s="85">
        <f>'E+ PSUI Customer Load'!G625+'PSUI Customer Gen'!G625</f>
        <v>1295.1099999999999</v>
      </c>
      <c r="H625" s="85">
        <f>'E+ PSUI Customer Load'!H625+'PSUI Customer Gen'!H625</f>
        <v>1397.211</v>
      </c>
      <c r="I625" s="85">
        <f>'E+ PSUI Customer Load'!I625+'PSUI Customer Gen'!I625</f>
        <v>1498.5530000000001</v>
      </c>
      <c r="J625" s="85">
        <f>'E+ PSUI Customer Load'!J625+'PSUI Customer Gen'!J625</f>
        <v>1587.2</v>
      </c>
      <c r="K625" s="85">
        <f>'E+ PSUI Customer Load'!K625+'PSUI Customer Gen'!K625</f>
        <v>1744.4</v>
      </c>
      <c r="L625" s="85">
        <f>'E+ PSUI Customer Load'!L625+'PSUI Customer Gen'!L625</f>
        <v>1779.3919999999998</v>
      </c>
      <c r="M625" s="85">
        <f>'E+ PSUI Customer Load'!M625+'PSUI Customer Gen'!M625</f>
        <v>1826.0160000000001</v>
      </c>
      <c r="N625" s="85">
        <f>'E+ PSUI Customer Load'!N625+'PSUI Customer Gen'!N625</f>
        <v>1810.86</v>
      </c>
      <c r="O625" s="85">
        <f>'E+ PSUI Customer Load'!O625+'PSUI Customer Gen'!O625</f>
        <v>1760.223</v>
      </c>
      <c r="P625" s="85">
        <f>'E+ PSUI Customer Load'!P625+'PSUI Customer Gen'!P625</f>
        <v>1934.1489999999999</v>
      </c>
      <c r="Q625" s="85">
        <f>'E+ PSUI Customer Load'!Q625+'PSUI Customer Gen'!Q625</f>
        <v>1884.4520000000002</v>
      </c>
      <c r="R625" s="85">
        <f>'E+ PSUI Customer Load'!R625+'PSUI Customer Gen'!R625</f>
        <v>1857.4580000000001</v>
      </c>
      <c r="S625" s="85">
        <f>'E+ PSUI Customer Load'!S625+'PSUI Customer Gen'!S625</f>
        <v>1770.1609999999998</v>
      </c>
      <c r="T625" s="85">
        <f>'E+ PSUI Customer Load'!T625+'PSUI Customer Gen'!T625</f>
        <v>1739.817</v>
      </c>
      <c r="U625" s="85">
        <f>'E+ PSUI Customer Load'!U625+'PSUI Customer Gen'!U625</f>
        <v>1715.4</v>
      </c>
      <c r="V625" s="85">
        <f>'E+ PSUI Customer Load'!V625+'PSUI Customer Gen'!V625</f>
        <v>1660.3139999999999</v>
      </c>
      <c r="W625" s="85">
        <f>'E+ PSUI Customer Load'!W625+'PSUI Customer Gen'!W625</f>
        <v>1638.3629999999998</v>
      </c>
      <c r="X625" s="85">
        <f>'E+ PSUI Customer Load'!X625+'PSUI Customer Gen'!X625</f>
        <v>1609.1709999999998</v>
      </c>
      <c r="Y625" s="85">
        <f>'E+ PSUI Customer Load'!Y625+'PSUI Customer Gen'!Y625</f>
        <v>1587.9279999999999</v>
      </c>
      <c r="Z625" s="85">
        <f>'E+ PSUI Customer Load'!Z625+'PSUI Customer Gen'!Z625</f>
        <v>1566.7350000000001</v>
      </c>
      <c r="AA625" s="93">
        <f t="shared" si="117"/>
        <v>1934.1489999999999</v>
      </c>
      <c r="AB625" s="84">
        <f t="shared" si="118"/>
        <v>2022</v>
      </c>
      <c r="AC625" s="83">
        <f t="shared" si="119"/>
        <v>7</v>
      </c>
      <c r="AD625" s="83" t="str">
        <f t="shared" si="120"/>
        <v/>
      </c>
      <c r="AE625" s="83" t="str">
        <f t="shared" si="121"/>
        <v/>
      </c>
      <c r="AF625" s="81">
        <f t="shared" si="122"/>
        <v>1934.1489999999999</v>
      </c>
      <c r="AG625" s="82" t="str">
        <f t="shared" si="123"/>
        <v>14:00</v>
      </c>
      <c r="AH625" s="81">
        <f t="shared" si="124"/>
        <v>40865.062000000005</v>
      </c>
      <c r="AI625" s="80" t="str">
        <f t="shared" si="125"/>
        <v/>
      </c>
      <c r="AJ625" s="80" t="str">
        <f t="shared" si="126"/>
        <v/>
      </c>
      <c r="AK625" s="80" t="str">
        <f t="shared" si="127"/>
        <v/>
      </c>
      <c r="AL625" s="79" t="str">
        <f t="shared" si="128"/>
        <v/>
      </c>
      <c r="AM625" s="78" t="str">
        <f t="shared" si="129"/>
        <v/>
      </c>
    </row>
    <row r="626" spans="2:39" ht="13.5" thickBot="1">
      <c r="B626" s="86">
        <v>44758</v>
      </c>
      <c r="C626" s="85">
        <f>'E+ PSUI Customer Load'!C626+'PSUI Customer Gen'!C626</f>
        <v>1551.663</v>
      </c>
      <c r="D626" s="85">
        <f>'E+ PSUI Customer Load'!D626+'PSUI Customer Gen'!D626</f>
        <v>1530.962</v>
      </c>
      <c r="E626" s="85">
        <f>'E+ PSUI Customer Load'!E626+'PSUI Customer Gen'!E626</f>
        <v>1521.223</v>
      </c>
      <c r="F626" s="85">
        <f>'E+ PSUI Customer Load'!F626+'PSUI Customer Gen'!F626</f>
        <v>1497.2700000000002</v>
      </c>
      <c r="G626" s="85">
        <f>'E+ PSUI Customer Load'!G626+'PSUI Customer Gen'!G626</f>
        <v>1455.528</v>
      </c>
      <c r="H626" s="85">
        <f>'E+ PSUI Customer Load'!H626+'PSUI Customer Gen'!H626</f>
        <v>1461.9789999999998</v>
      </c>
      <c r="I626" s="85">
        <f>'E+ PSUI Customer Load'!I626+'PSUI Customer Gen'!I626</f>
        <v>1565.5600000000002</v>
      </c>
      <c r="J626" s="85">
        <f>'E+ PSUI Customer Load'!J626+'PSUI Customer Gen'!J626</f>
        <v>1645.7460000000001</v>
      </c>
      <c r="K626" s="85">
        <f>'E+ PSUI Customer Load'!K626+'PSUI Customer Gen'!K626</f>
        <v>1681.2640000000001</v>
      </c>
      <c r="L626" s="85">
        <f>'E+ PSUI Customer Load'!L626+'PSUI Customer Gen'!L626</f>
        <v>1742.3820000000001</v>
      </c>
      <c r="M626" s="85">
        <f>'E+ PSUI Customer Load'!M626+'PSUI Customer Gen'!M626</f>
        <v>1747.2190000000001</v>
      </c>
      <c r="N626" s="85">
        <f>'E+ PSUI Customer Load'!N626+'PSUI Customer Gen'!N626</f>
        <v>1601.93</v>
      </c>
      <c r="O626" s="85">
        <f>'E+ PSUI Customer Load'!O626+'PSUI Customer Gen'!O626</f>
        <v>1643.9</v>
      </c>
      <c r="P626" s="85">
        <f>'E+ PSUI Customer Load'!P626+'PSUI Customer Gen'!P626</f>
        <v>1849.49</v>
      </c>
      <c r="Q626" s="85">
        <f>'E+ PSUI Customer Load'!Q626+'PSUI Customer Gen'!Q626</f>
        <v>1775.9070000000002</v>
      </c>
      <c r="R626" s="85">
        <f>'E+ PSUI Customer Load'!R626+'PSUI Customer Gen'!R626</f>
        <v>1732.1660000000002</v>
      </c>
      <c r="S626" s="85">
        <f>'E+ PSUI Customer Load'!S626+'PSUI Customer Gen'!S626</f>
        <v>1400.3600000000001</v>
      </c>
      <c r="T626" s="85">
        <f>'E+ PSUI Customer Load'!T626+'PSUI Customer Gen'!T626</f>
        <v>1379.3760000000002</v>
      </c>
      <c r="U626" s="85">
        <f>'E+ PSUI Customer Load'!U626+'PSUI Customer Gen'!U626</f>
        <v>1679.7339999999999</v>
      </c>
      <c r="V626" s="85">
        <f>'E+ PSUI Customer Load'!V626+'PSUI Customer Gen'!V626</f>
        <v>1729.44</v>
      </c>
      <c r="W626" s="85">
        <f>'E+ PSUI Customer Load'!W626+'PSUI Customer Gen'!W626</f>
        <v>1683.213</v>
      </c>
      <c r="X626" s="85">
        <f>'E+ PSUI Customer Load'!X626+'PSUI Customer Gen'!X626</f>
        <v>1678.1949999999999</v>
      </c>
      <c r="Y626" s="85">
        <f>'E+ PSUI Customer Load'!Y626+'PSUI Customer Gen'!Y626</f>
        <v>1651.9760000000001</v>
      </c>
      <c r="Z626" s="85">
        <f>'E+ PSUI Customer Load'!Z626+'PSUI Customer Gen'!Z626</f>
        <v>1658.2629999999999</v>
      </c>
      <c r="AA626" s="93">
        <f t="shared" si="117"/>
        <v>1849.49</v>
      </c>
      <c r="AB626" s="84">
        <f t="shared" si="118"/>
        <v>2022</v>
      </c>
      <c r="AC626" s="83">
        <f t="shared" si="119"/>
        <v>7</v>
      </c>
      <c r="AD626" s="83" t="str">
        <f t="shared" si="120"/>
        <v/>
      </c>
      <c r="AE626" s="83" t="str">
        <f t="shared" si="121"/>
        <v/>
      </c>
      <c r="AF626" s="81">
        <f t="shared" si="122"/>
        <v>1849.49</v>
      </c>
      <c r="AG626" s="82" t="str">
        <f t="shared" si="123"/>
        <v>14:00</v>
      </c>
      <c r="AH626" s="81">
        <f t="shared" si="124"/>
        <v>40714.236000000004</v>
      </c>
      <c r="AI626" s="80" t="str">
        <f t="shared" si="125"/>
        <v/>
      </c>
      <c r="AJ626" s="80" t="str">
        <f t="shared" si="126"/>
        <v/>
      </c>
      <c r="AK626" s="80" t="str">
        <f t="shared" si="127"/>
        <v/>
      </c>
      <c r="AL626" s="79" t="str">
        <f t="shared" si="128"/>
        <v/>
      </c>
      <c r="AM626" s="78" t="str">
        <f t="shared" si="129"/>
        <v/>
      </c>
    </row>
    <row r="627" spans="2:39" ht="13.5" thickBot="1">
      <c r="B627" s="86">
        <v>44759</v>
      </c>
      <c r="C627" s="85">
        <f>'E+ PSUI Customer Load'!C627+'PSUI Customer Gen'!C627</f>
        <v>1640.19</v>
      </c>
      <c r="D627" s="85">
        <f>'E+ PSUI Customer Load'!D627+'PSUI Customer Gen'!D627</f>
        <v>1609.0319999999999</v>
      </c>
      <c r="E627" s="85">
        <f>'E+ PSUI Customer Load'!E627+'PSUI Customer Gen'!E627</f>
        <v>1591.0510000000002</v>
      </c>
      <c r="F627" s="85">
        <f>'E+ PSUI Customer Load'!F627+'PSUI Customer Gen'!F627</f>
        <v>1592.2270000000001</v>
      </c>
      <c r="G627" s="85">
        <f>'E+ PSUI Customer Load'!G627+'PSUI Customer Gen'!G627</f>
        <v>1602.4569999999999</v>
      </c>
      <c r="H627" s="85">
        <f>'E+ PSUI Customer Load'!H627+'PSUI Customer Gen'!H627</f>
        <v>1643.3689999999999</v>
      </c>
      <c r="I627" s="85">
        <f>'E+ PSUI Customer Load'!I627+'PSUI Customer Gen'!I627</f>
        <v>1716.4669999999999</v>
      </c>
      <c r="J627" s="85">
        <f>'E+ PSUI Customer Load'!J627+'PSUI Customer Gen'!J627</f>
        <v>1714.431</v>
      </c>
      <c r="K627" s="85">
        <f>'E+ PSUI Customer Load'!K627+'PSUI Customer Gen'!K627</f>
        <v>1740.0639999999999</v>
      </c>
      <c r="L627" s="85">
        <f>'E+ PSUI Customer Load'!L627+'PSUI Customer Gen'!L627</f>
        <v>1781.886</v>
      </c>
      <c r="M627" s="85">
        <f>'E+ PSUI Customer Load'!M627+'PSUI Customer Gen'!M627</f>
        <v>1814.5509999999999</v>
      </c>
      <c r="N627" s="85">
        <f>'E+ PSUI Customer Load'!N627+'PSUI Customer Gen'!N627</f>
        <v>1785.0170000000001</v>
      </c>
      <c r="O627" s="85">
        <f>'E+ PSUI Customer Load'!O627+'PSUI Customer Gen'!O627</f>
        <v>1789.8819999999998</v>
      </c>
      <c r="P627" s="85">
        <f>'E+ PSUI Customer Load'!P627+'PSUI Customer Gen'!P627</f>
        <v>1814.3090000000002</v>
      </c>
      <c r="Q627" s="85">
        <f>'E+ PSUI Customer Load'!Q627+'PSUI Customer Gen'!Q627</f>
        <v>1828.7440000000001</v>
      </c>
      <c r="R627" s="85">
        <f>'E+ PSUI Customer Load'!R627+'PSUI Customer Gen'!R627</f>
        <v>1834.828</v>
      </c>
      <c r="S627" s="85">
        <f>'E+ PSUI Customer Load'!S627+'PSUI Customer Gen'!S627</f>
        <v>1771.3209999999999</v>
      </c>
      <c r="T627" s="85">
        <f>'E+ PSUI Customer Load'!T627+'PSUI Customer Gen'!T627</f>
        <v>1723.5319999999999</v>
      </c>
      <c r="U627" s="85">
        <f>'E+ PSUI Customer Load'!U627+'PSUI Customer Gen'!U627</f>
        <v>1680.741</v>
      </c>
      <c r="V627" s="85">
        <f>'E+ PSUI Customer Load'!V627+'PSUI Customer Gen'!V627</f>
        <v>1691.143</v>
      </c>
      <c r="W627" s="85">
        <f>'E+ PSUI Customer Load'!W627+'PSUI Customer Gen'!W627</f>
        <v>1693.3620000000001</v>
      </c>
      <c r="X627" s="85">
        <f>'E+ PSUI Customer Load'!X627+'PSUI Customer Gen'!X627</f>
        <v>1702.9949999999999</v>
      </c>
      <c r="Y627" s="85">
        <f>'E+ PSUI Customer Load'!Y627+'PSUI Customer Gen'!Y627</f>
        <v>1695.768</v>
      </c>
      <c r="Z627" s="85">
        <f>'E+ PSUI Customer Load'!Z627+'PSUI Customer Gen'!Z627</f>
        <v>1696.2640000000001</v>
      </c>
      <c r="AA627" s="93">
        <f t="shared" si="117"/>
        <v>1834.828</v>
      </c>
      <c r="AB627" s="84">
        <f t="shared" si="118"/>
        <v>2022</v>
      </c>
      <c r="AC627" s="83">
        <f t="shared" si="119"/>
        <v>7</v>
      </c>
      <c r="AD627" s="83" t="str">
        <f t="shared" si="120"/>
        <v/>
      </c>
      <c r="AE627" s="83" t="str">
        <f t="shared" si="121"/>
        <v/>
      </c>
      <c r="AF627" s="81">
        <f t="shared" si="122"/>
        <v>1834.828</v>
      </c>
      <c r="AG627" s="82" t="str">
        <f t="shared" si="123"/>
        <v>16:00</v>
      </c>
      <c r="AH627" s="81">
        <f t="shared" si="124"/>
        <v>42988.459000000003</v>
      </c>
      <c r="AI627" s="80" t="str">
        <f t="shared" si="125"/>
        <v/>
      </c>
      <c r="AJ627" s="80" t="str">
        <f t="shared" si="126"/>
        <v/>
      </c>
      <c r="AK627" s="80" t="str">
        <f t="shared" si="127"/>
        <v/>
      </c>
      <c r="AL627" s="79" t="str">
        <f t="shared" si="128"/>
        <v/>
      </c>
      <c r="AM627" s="78" t="str">
        <f t="shared" si="129"/>
        <v/>
      </c>
    </row>
    <row r="628" spans="2:39" ht="13.5" thickBot="1">
      <c r="B628" s="86">
        <v>44760</v>
      </c>
      <c r="C628" s="85">
        <f>'E+ PSUI Customer Load'!C628+'PSUI Customer Gen'!C628</f>
        <v>1798.876</v>
      </c>
      <c r="D628" s="85">
        <f>'E+ PSUI Customer Load'!D628+'PSUI Customer Gen'!D628</f>
        <v>1799.501</v>
      </c>
      <c r="E628" s="85">
        <f>'E+ PSUI Customer Load'!E628+'PSUI Customer Gen'!E628</f>
        <v>1783.8409999999999</v>
      </c>
      <c r="F628" s="85">
        <f>'E+ PSUI Customer Load'!F628+'PSUI Customer Gen'!F628</f>
        <v>1805.2539999999999</v>
      </c>
      <c r="G628" s="85">
        <f>'E+ PSUI Customer Load'!G628+'PSUI Customer Gen'!G628</f>
        <v>1805.184</v>
      </c>
      <c r="H628" s="85">
        <f>'E+ PSUI Customer Load'!H628+'PSUI Customer Gen'!H628</f>
        <v>1809.248</v>
      </c>
      <c r="I628" s="85">
        <f>'E+ PSUI Customer Load'!I628+'PSUI Customer Gen'!I628</f>
        <v>1861.289</v>
      </c>
      <c r="J628" s="85">
        <f>'E+ PSUI Customer Load'!J628+'PSUI Customer Gen'!J628</f>
        <v>2063.6610000000001</v>
      </c>
      <c r="K628" s="85">
        <f>'E+ PSUI Customer Load'!K628+'PSUI Customer Gen'!K628</f>
        <v>2073.8670000000002</v>
      </c>
      <c r="L628" s="85">
        <f>'E+ PSUI Customer Load'!L628+'PSUI Customer Gen'!L628</f>
        <v>2022.471</v>
      </c>
      <c r="M628" s="85">
        <f>'E+ PSUI Customer Load'!M628+'PSUI Customer Gen'!M628</f>
        <v>2101.252</v>
      </c>
      <c r="N628" s="85">
        <f>'E+ PSUI Customer Load'!N628+'PSUI Customer Gen'!N628</f>
        <v>2033.6660000000002</v>
      </c>
      <c r="O628" s="85">
        <f>'E+ PSUI Customer Load'!O628+'PSUI Customer Gen'!O628</f>
        <v>1985.15</v>
      </c>
      <c r="P628" s="85">
        <f>'E+ PSUI Customer Load'!P628+'PSUI Customer Gen'!P628</f>
        <v>2061.1099999999997</v>
      </c>
      <c r="Q628" s="85">
        <f>'E+ PSUI Customer Load'!Q628+'PSUI Customer Gen'!Q628</f>
        <v>1898.405</v>
      </c>
      <c r="R628" s="85">
        <f>'E+ PSUI Customer Load'!R628+'PSUI Customer Gen'!R628</f>
        <v>1816.7640000000001</v>
      </c>
      <c r="S628" s="85">
        <f>'E+ PSUI Customer Load'!S628+'PSUI Customer Gen'!S628</f>
        <v>1928.165</v>
      </c>
      <c r="T628" s="85">
        <f>'E+ PSUI Customer Load'!T628+'PSUI Customer Gen'!T628</f>
        <v>1869.4110000000001</v>
      </c>
      <c r="U628" s="85">
        <f>'E+ PSUI Customer Load'!U628+'PSUI Customer Gen'!U628</f>
        <v>1826.6120000000001</v>
      </c>
      <c r="V628" s="85">
        <f>'E+ PSUI Customer Load'!V628+'PSUI Customer Gen'!V628</f>
        <v>1756.1970000000001</v>
      </c>
      <c r="W628" s="85">
        <f>'E+ PSUI Customer Load'!W628+'PSUI Customer Gen'!W628</f>
        <v>1730.471</v>
      </c>
      <c r="X628" s="85">
        <f>'E+ PSUI Customer Load'!X628+'PSUI Customer Gen'!X628</f>
        <v>1701.6109999999999</v>
      </c>
      <c r="Y628" s="85">
        <f>'E+ PSUI Customer Load'!Y628+'PSUI Customer Gen'!Y628</f>
        <v>1634.3720000000001</v>
      </c>
      <c r="Z628" s="85">
        <f>'E+ PSUI Customer Load'!Z628+'PSUI Customer Gen'!Z628</f>
        <v>1625.1420000000001</v>
      </c>
      <c r="AA628" s="93">
        <f t="shared" si="117"/>
        <v>2101.252</v>
      </c>
      <c r="AB628" s="84">
        <f t="shared" si="118"/>
        <v>2022</v>
      </c>
      <c r="AC628" s="83">
        <f t="shared" si="119"/>
        <v>7</v>
      </c>
      <c r="AD628" s="83" t="str">
        <f t="shared" si="120"/>
        <v/>
      </c>
      <c r="AE628" s="83" t="str">
        <f t="shared" si="121"/>
        <v/>
      </c>
      <c r="AF628" s="81">
        <f t="shared" si="122"/>
        <v>2101.252</v>
      </c>
      <c r="AG628" s="82" t="str">
        <f t="shared" si="123"/>
        <v>11:00</v>
      </c>
      <c r="AH628" s="81">
        <f t="shared" si="124"/>
        <v>46892.772000000004</v>
      </c>
      <c r="AI628" s="80" t="str">
        <f t="shared" si="125"/>
        <v/>
      </c>
      <c r="AJ628" s="80" t="str">
        <f t="shared" si="126"/>
        <v/>
      </c>
      <c r="AK628" s="80" t="str">
        <f t="shared" si="127"/>
        <v/>
      </c>
      <c r="AL628" s="79" t="str">
        <f t="shared" si="128"/>
        <v/>
      </c>
      <c r="AM628" s="78" t="str">
        <f t="shared" si="129"/>
        <v/>
      </c>
    </row>
    <row r="629" spans="2:39" ht="13.5" thickBot="1">
      <c r="B629" s="86">
        <v>44761</v>
      </c>
      <c r="C629" s="85">
        <f>'E+ PSUI Customer Load'!C629+'PSUI Customer Gen'!C629</f>
        <v>1606.6319999999998</v>
      </c>
      <c r="D629" s="85">
        <f>'E+ PSUI Customer Load'!D629+'PSUI Customer Gen'!D629</f>
        <v>1608.2049999999999</v>
      </c>
      <c r="E629" s="85">
        <f>'E+ PSUI Customer Load'!E629+'PSUI Customer Gen'!E629</f>
        <v>1613.5430000000001</v>
      </c>
      <c r="F629" s="85">
        <f>'E+ PSUI Customer Load'!F629+'PSUI Customer Gen'!F629</f>
        <v>1627.768</v>
      </c>
      <c r="G629" s="85">
        <f>'E+ PSUI Customer Load'!G629+'PSUI Customer Gen'!G629</f>
        <v>1652.8500000000001</v>
      </c>
      <c r="H629" s="85">
        <f>'E+ PSUI Customer Load'!H629+'PSUI Customer Gen'!H629</f>
        <v>1701.721</v>
      </c>
      <c r="I629" s="85">
        <f>'E+ PSUI Customer Load'!I629+'PSUI Customer Gen'!I629</f>
        <v>1870.261</v>
      </c>
      <c r="J629" s="85">
        <f>'E+ PSUI Customer Load'!J629+'PSUI Customer Gen'!J629</f>
        <v>1926.1260000000002</v>
      </c>
      <c r="K629" s="85">
        <f>'E+ PSUI Customer Load'!K629+'PSUI Customer Gen'!K629</f>
        <v>1993.335</v>
      </c>
      <c r="L629" s="85">
        <f>'E+ PSUI Customer Load'!L629+'PSUI Customer Gen'!L629</f>
        <v>2133.384</v>
      </c>
      <c r="M629" s="85">
        <f>'E+ PSUI Customer Load'!M629+'PSUI Customer Gen'!M629</f>
        <v>2292.5059999999999</v>
      </c>
      <c r="N629" s="85">
        <f>'E+ PSUI Customer Load'!N629+'PSUI Customer Gen'!N629</f>
        <v>2313.471</v>
      </c>
      <c r="O629" s="85">
        <f>'E+ PSUI Customer Load'!O629+'PSUI Customer Gen'!O629</f>
        <v>2125.6550000000002</v>
      </c>
      <c r="P629" s="85">
        <f>'E+ PSUI Customer Load'!P629+'PSUI Customer Gen'!P629</f>
        <v>2055.1</v>
      </c>
      <c r="Q629" s="85">
        <f>'E+ PSUI Customer Load'!Q629+'PSUI Customer Gen'!Q629</f>
        <v>2199.9499999999998</v>
      </c>
      <c r="R629" s="85">
        <f>'E+ PSUI Customer Load'!R629+'PSUI Customer Gen'!R629</f>
        <v>2265.8270000000002</v>
      </c>
      <c r="S629" s="85">
        <f>'E+ PSUI Customer Load'!S629+'PSUI Customer Gen'!S629</f>
        <v>2170.7199999999998</v>
      </c>
      <c r="T629" s="85">
        <f>'E+ PSUI Customer Load'!T629+'PSUI Customer Gen'!T629</f>
        <v>2128.98</v>
      </c>
      <c r="U629" s="85">
        <f>'E+ PSUI Customer Load'!U629+'PSUI Customer Gen'!U629</f>
        <v>2077.7619999999997</v>
      </c>
      <c r="V629" s="85">
        <f>'E+ PSUI Customer Load'!V629+'PSUI Customer Gen'!V629</f>
        <v>2069.663</v>
      </c>
      <c r="W629" s="85">
        <f>'E+ PSUI Customer Load'!W629+'PSUI Customer Gen'!W629</f>
        <v>2097.8760000000002</v>
      </c>
      <c r="X629" s="85">
        <f>'E+ PSUI Customer Load'!X629+'PSUI Customer Gen'!X629</f>
        <v>2010.79</v>
      </c>
      <c r="Y629" s="85">
        <f>'E+ PSUI Customer Load'!Y629+'PSUI Customer Gen'!Y629</f>
        <v>1922.7620000000002</v>
      </c>
      <c r="Z629" s="85">
        <f>'E+ PSUI Customer Load'!Z629+'PSUI Customer Gen'!Z629</f>
        <v>1868.039</v>
      </c>
      <c r="AA629" s="93">
        <f t="shared" si="117"/>
        <v>2313.471</v>
      </c>
      <c r="AB629" s="84">
        <f t="shared" si="118"/>
        <v>2022</v>
      </c>
      <c r="AC629" s="83">
        <f t="shared" si="119"/>
        <v>7</v>
      </c>
      <c r="AD629" s="83" t="str">
        <f t="shared" si="120"/>
        <v/>
      </c>
      <c r="AE629" s="83" t="str">
        <f t="shared" si="121"/>
        <v/>
      </c>
      <c r="AF629" s="81">
        <f t="shared" si="122"/>
        <v>2313.471</v>
      </c>
      <c r="AG629" s="82" t="str">
        <f t="shared" si="123"/>
        <v>12:00</v>
      </c>
      <c r="AH629" s="81">
        <f t="shared" si="124"/>
        <v>49646.397000000004</v>
      </c>
      <c r="AI629" s="80" t="str">
        <f t="shared" si="125"/>
        <v/>
      </c>
      <c r="AJ629" s="80" t="str">
        <f t="shared" si="126"/>
        <v/>
      </c>
      <c r="AK629" s="80" t="str">
        <f t="shared" si="127"/>
        <v/>
      </c>
      <c r="AL629" s="79" t="str">
        <f t="shared" si="128"/>
        <v/>
      </c>
      <c r="AM629" s="78" t="str">
        <f t="shared" si="129"/>
        <v/>
      </c>
    </row>
    <row r="630" spans="2:39" ht="13.5" thickBot="1">
      <c r="B630" s="86">
        <v>44762</v>
      </c>
      <c r="C630" s="85">
        <f>'E+ PSUI Customer Load'!C630+'PSUI Customer Gen'!C630</f>
        <v>1847.577</v>
      </c>
      <c r="D630" s="85">
        <f>'E+ PSUI Customer Load'!D630+'PSUI Customer Gen'!D630</f>
        <v>1837.7180000000001</v>
      </c>
      <c r="E630" s="85">
        <f>'E+ PSUI Customer Load'!E630+'PSUI Customer Gen'!E630</f>
        <v>1870.8620000000001</v>
      </c>
      <c r="F630" s="85">
        <f>'E+ PSUI Customer Load'!F630+'PSUI Customer Gen'!F630</f>
        <v>1869.5989999999999</v>
      </c>
      <c r="G630" s="85">
        <f>'E+ PSUI Customer Load'!G630+'PSUI Customer Gen'!G630</f>
        <v>1872.3389999999999</v>
      </c>
      <c r="H630" s="85">
        <f>'E+ PSUI Customer Load'!H630+'PSUI Customer Gen'!H630</f>
        <v>1878.768</v>
      </c>
      <c r="I630" s="85">
        <f>'E+ PSUI Customer Load'!I630+'PSUI Customer Gen'!I630</f>
        <v>2051.9899999999998</v>
      </c>
      <c r="J630" s="85">
        <f>'E+ PSUI Customer Load'!J630+'PSUI Customer Gen'!J630</f>
        <v>2147.8629999999998</v>
      </c>
      <c r="K630" s="85">
        <f>'E+ PSUI Customer Load'!K630+'PSUI Customer Gen'!K630</f>
        <v>2238.6509999999998</v>
      </c>
      <c r="L630" s="85">
        <f>'E+ PSUI Customer Load'!L630+'PSUI Customer Gen'!L630</f>
        <v>2304.3440000000001</v>
      </c>
      <c r="M630" s="85">
        <f>'E+ PSUI Customer Load'!M630+'PSUI Customer Gen'!M630</f>
        <v>2307.6149999999998</v>
      </c>
      <c r="N630" s="85">
        <f>'E+ PSUI Customer Load'!N630+'PSUI Customer Gen'!N630</f>
        <v>2272.48</v>
      </c>
      <c r="O630" s="85">
        <f>'E+ PSUI Customer Load'!O630+'PSUI Customer Gen'!O630</f>
        <v>2292.4759999999997</v>
      </c>
      <c r="P630" s="85">
        <f>'E+ PSUI Customer Load'!P630+'PSUI Customer Gen'!P630</f>
        <v>2193.299</v>
      </c>
      <c r="Q630" s="85">
        <f>'E+ PSUI Customer Load'!Q630+'PSUI Customer Gen'!Q630</f>
        <v>2218.8339999999998</v>
      </c>
      <c r="R630" s="85">
        <f>'E+ PSUI Customer Load'!R630+'PSUI Customer Gen'!R630</f>
        <v>2235.8780000000002</v>
      </c>
      <c r="S630" s="85">
        <f>'E+ PSUI Customer Load'!S630+'PSUI Customer Gen'!S630</f>
        <v>2152.0630000000001</v>
      </c>
      <c r="T630" s="85">
        <f>'E+ PSUI Customer Load'!T630+'PSUI Customer Gen'!T630</f>
        <v>2128.6990000000001</v>
      </c>
      <c r="U630" s="85">
        <f>'E+ PSUI Customer Load'!U630+'PSUI Customer Gen'!U630</f>
        <v>2103.123</v>
      </c>
      <c r="V630" s="85">
        <f>'E+ PSUI Customer Load'!V630+'PSUI Customer Gen'!V630</f>
        <v>1977.576</v>
      </c>
      <c r="W630" s="85">
        <f>'E+ PSUI Customer Load'!W630+'PSUI Customer Gen'!W630</f>
        <v>1961.12</v>
      </c>
      <c r="X630" s="85">
        <f>'E+ PSUI Customer Load'!X630+'PSUI Customer Gen'!X630</f>
        <v>1960.91</v>
      </c>
      <c r="Y630" s="85">
        <f>'E+ PSUI Customer Load'!Y630+'PSUI Customer Gen'!Y630</f>
        <v>1896.23</v>
      </c>
      <c r="Z630" s="85">
        <f>'E+ PSUI Customer Load'!Z630+'PSUI Customer Gen'!Z630</f>
        <v>1861.37</v>
      </c>
      <c r="AA630" s="93">
        <f t="shared" si="117"/>
        <v>2307.6149999999998</v>
      </c>
      <c r="AB630" s="84">
        <f t="shared" si="118"/>
        <v>2022</v>
      </c>
      <c r="AC630" s="83">
        <f t="shared" si="119"/>
        <v>7</v>
      </c>
      <c r="AD630" s="83" t="str">
        <f t="shared" si="120"/>
        <v/>
      </c>
      <c r="AE630" s="83" t="str">
        <f t="shared" si="121"/>
        <v/>
      </c>
      <c r="AF630" s="81">
        <f t="shared" si="122"/>
        <v>2307.6149999999998</v>
      </c>
      <c r="AG630" s="82" t="str">
        <f t="shared" si="123"/>
        <v>11:00</v>
      </c>
      <c r="AH630" s="81">
        <f t="shared" si="124"/>
        <v>51788.999000000011</v>
      </c>
      <c r="AI630" s="80" t="str">
        <f t="shared" si="125"/>
        <v/>
      </c>
      <c r="AJ630" s="80" t="str">
        <f t="shared" si="126"/>
        <v/>
      </c>
      <c r="AK630" s="80" t="str">
        <f t="shared" si="127"/>
        <v/>
      </c>
      <c r="AL630" s="79" t="str">
        <f t="shared" si="128"/>
        <v/>
      </c>
      <c r="AM630" s="78" t="str">
        <f t="shared" si="129"/>
        <v/>
      </c>
    </row>
    <row r="631" spans="2:39" ht="13.5" thickBot="1">
      <c r="B631" s="86">
        <v>44763</v>
      </c>
      <c r="C631" s="85">
        <f>'E+ PSUI Customer Load'!C631+'PSUI Customer Gen'!C631</f>
        <v>1823.96</v>
      </c>
      <c r="D631" s="85">
        <f>'E+ PSUI Customer Load'!D631+'PSUI Customer Gen'!D631</f>
        <v>1790.11</v>
      </c>
      <c r="E631" s="85">
        <f>'E+ PSUI Customer Load'!E631+'PSUI Customer Gen'!E631</f>
        <v>1769.46</v>
      </c>
      <c r="F631" s="85">
        <f>'E+ PSUI Customer Load'!F631+'PSUI Customer Gen'!F631</f>
        <v>1775.27</v>
      </c>
      <c r="G631" s="85">
        <f>'E+ PSUI Customer Load'!G631+'PSUI Customer Gen'!G631</f>
        <v>1769.32</v>
      </c>
      <c r="H631" s="85">
        <f>'E+ PSUI Customer Load'!H631+'PSUI Customer Gen'!H631</f>
        <v>1808.2430000000002</v>
      </c>
      <c r="I631" s="85">
        <f>'E+ PSUI Customer Load'!I631+'PSUI Customer Gen'!I631</f>
        <v>1963.5</v>
      </c>
      <c r="J631" s="85">
        <f>'E+ PSUI Customer Load'!J631+'PSUI Customer Gen'!J631</f>
        <v>1914.47</v>
      </c>
      <c r="K631" s="85">
        <f>'E+ PSUI Customer Load'!K631+'PSUI Customer Gen'!K631</f>
        <v>1944.36</v>
      </c>
      <c r="L631" s="85">
        <f>'E+ PSUI Customer Load'!L631+'PSUI Customer Gen'!L631</f>
        <v>1995</v>
      </c>
      <c r="M631" s="85">
        <f>'E+ PSUI Customer Load'!M631+'PSUI Customer Gen'!M631</f>
        <v>2001.69</v>
      </c>
      <c r="N631" s="85">
        <f>'E+ PSUI Customer Load'!N631+'PSUI Customer Gen'!N631</f>
        <v>1939.74</v>
      </c>
      <c r="O631" s="85">
        <f>'E+ PSUI Customer Load'!O631+'PSUI Customer Gen'!O631</f>
        <v>1955.56</v>
      </c>
      <c r="P631" s="85">
        <f>'E+ PSUI Customer Load'!P631+'PSUI Customer Gen'!P631</f>
        <v>1983.8</v>
      </c>
      <c r="Q631" s="85">
        <f>'E+ PSUI Customer Load'!Q631+'PSUI Customer Gen'!Q631</f>
        <v>1980.58</v>
      </c>
      <c r="R631" s="85">
        <f>'E+ PSUI Customer Load'!R631+'PSUI Customer Gen'!R631</f>
        <v>1931.72</v>
      </c>
      <c r="S631" s="85">
        <f>'E+ PSUI Customer Load'!S631+'PSUI Customer Gen'!S631</f>
        <v>1835.4</v>
      </c>
      <c r="T631" s="85">
        <f>'E+ PSUI Customer Load'!T631+'PSUI Customer Gen'!T631</f>
        <v>1789.2</v>
      </c>
      <c r="U631" s="85">
        <f>'E+ PSUI Customer Load'!U631+'PSUI Customer Gen'!U631</f>
        <v>1782.73</v>
      </c>
      <c r="V631" s="85">
        <f>'E+ PSUI Customer Load'!V631+'PSUI Customer Gen'!V631</f>
        <v>1733.97</v>
      </c>
      <c r="W631" s="85">
        <f>'E+ PSUI Customer Load'!W631+'PSUI Customer Gen'!W631</f>
        <v>1734.25</v>
      </c>
      <c r="X631" s="85">
        <f>'E+ PSUI Customer Load'!X631+'PSUI Customer Gen'!X631</f>
        <v>1717.14</v>
      </c>
      <c r="Y631" s="85">
        <f>'E+ PSUI Customer Load'!Y631+'PSUI Customer Gen'!Y631</f>
        <v>1677.2</v>
      </c>
      <c r="Z631" s="85">
        <f>'E+ PSUI Customer Load'!Z631+'PSUI Customer Gen'!Z631</f>
        <v>1638.21</v>
      </c>
      <c r="AA631" s="93">
        <f t="shared" si="117"/>
        <v>2001.69</v>
      </c>
      <c r="AB631" s="84">
        <f t="shared" si="118"/>
        <v>2022</v>
      </c>
      <c r="AC631" s="83">
        <f t="shared" si="119"/>
        <v>7</v>
      </c>
      <c r="AD631" s="83" t="str">
        <f t="shared" si="120"/>
        <v/>
      </c>
      <c r="AE631" s="83" t="str">
        <f t="shared" si="121"/>
        <v/>
      </c>
      <c r="AF631" s="81">
        <f t="shared" si="122"/>
        <v>2001.69</v>
      </c>
      <c r="AG631" s="82" t="str">
        <f t="shared" si="123"/>
        <v>11:00</v>
      </c>
      <c r="AH631" s="81">
        <f t="shared" si="124"/>
        <v>46256.573000000004</v>
      </c>
      <c r="AI631" s="80" t="str">
        <f t="shared" si="125"/>
        <v/>
      </c>
      <c r="AJ631" s="80" t="str">
        <f t="shared" si="126"/>
        <v/>
      </c>
      <c r="AK631" s="80" t="str">
        <f t="shared" si="127"/>
        <v/>
      </c>
      <c r="AL631" s="79" t="str">
        <f t="shared" si="128"/>
        <v/>
      </c>
      <c r="AM631" s="78" t="str">
        <f t="shared" si="129"/>
        <v/>
      </c>
    </row>
    <row r="632" spans="2:39" ht="13.5" thickBot="1">
      <c r="B632" s="86">
        <v>44764</v>
      </c>
      <c r="C632" s="85">
        <f>'E+ PSUI Customer Load'!C632+'PSUI Customer Gen'!C632</f>
        <v>1599.96</v>
      </c>
      <c r="D632" s="85">
        <f>'E+ PSUI Customer Load'!D632+'PSUI Customer Gen'!D632</f>
        <v>1591</v>
      </c>
      <c r="E632" s="85">
        <f>'E+ PSUI Customer Load'!E632+'PSUI Customer Gen'!E632</f>
        <v>1582.49</v>
      </c>
      <c r="F632" s="85">
        <f>'E+ PSUI Customer Load'!F632+'PSUI Customer Gen'!F632</f>
        <v>1574.44</v>
      </c>
      <c r="G632" s="85">
        <f>'E+ PSUI Customer Load'!G632+'PSUI Customer Gen'!G632</f>
        <v>1596.35</v>
      </c>
      <c r="H632" s="85">
        <f>'E+ PSUI Customer Load'!H632+'PSUI Customer Gen'!H632</f>
        <v>1591.66</v>
      </c>
      <c r="I632" s="85">
        <f>'E+ PSUI Customer Load'!I632+'PSUI Customer Gen'!I632</f>
        <v>1739.01</v>
      </c>
      <c r="J632" s="85">
        <f>'E+ PSUI Customer Load'!J632+'PSUI Customer Gen'!J632</f>
        <v>1791.06</v>
      </c>
      <c r="K632" s="85">
        <f>'E+ PSUI Customer Load'!K632+'PSUI Customer Gen'!K632</f>
        <v>1858.96</v>
      </c>
      <c r="L632" s="85">
        <f>'E+ PSUI Customer Load'!L632+'PSUI Customer Gen'!L632</f>
        <v>2015.9960000000001</v>
      </c>
      <c r="M632" s="85">
        <f>'E+ PSUI Customer Load'!M632+'PSUI Customer Gen'!M632</f>
        <v>2030.1210000000001</v>
      </c>
      <c r="N632" s="85">
        <f>'E+ PSUI Customer Load'!N632+'PSUI Customer Gen'!N632</f>
        <v>1976.973</v>
      </c>
      <c r="O632" s="85">
        <f>'E+ PSUI Customer Load'!O632+'PSUI Customer Gen'!O632</f>
        <v>1957.973</v>
      </c>
      <c r="P632" s="85">
        <f>'E+ PSUI Customer Load'!P632+'PSUI Customer Gen'!P632</f>
        <v>1960.598</v>
      </c>
      <c r="Q632" s="85">
        <f>'E+ PSUI Customer Load'!Q632+'PSUI Customer Gen'!Q632</f>
        <v>1971.0419999999999</v>
      </c>
      <c r="R632" s="85">
        <f>'E+ PSUI Customer Load'!R632+'PSUI Customer Gen'!R632</f>
        <v>1913.694</v>
      </c>
      <c r="S632" s="85">
        <f>'E+ PSUI Customer Load'!S632+'PSUI Customer Gen'!S632</f>
        <v>1842.123</v>
      </c>
      <c r="T632" s="85">
        <f>'E+ PSUI Customer Load'!T632+'PSUI Customer Gen'!T632</f>
        <v>1787.306</v>
      </c>
      <c r="U632" s="85">
        <f>'E+ PSUI Customer Load'!U632+'PSUI Customer Gen'!U632</f>
        <v>1773.9070000000002</v>
      </c>
      <c r="V632" s="85">
        <f>'E+ PSUI Customer Load'!V632+'PSUI Customer Gen'!V632</f>
        <v>1729.8619999999999</v>
      </c>
      <c r="W632" s="85">
        <f>'E+ PSUI Customer Load'!W632+'PSUI Customer Gen'!W632</f>
        <v>1729.4010000000001</v>
      </c>
      <c r="X632" s="85">
        <f>'E+ PSUI Customer Load'!X632+'PSUI Customer Gen'!X632</f>
        <v>1704.491</v>
      </c>
      <c r="Y632" s="85">
        <f>'E+ PSUI Customer Load'!Y632+'PSUI Customer Gen'!Y632</f>
        <v>1685.6659999999999</v>
      </c>
      <c r="Z632" s="85">
        <f>'E+ PSUI Customer Load'!Z632+'PSUI Customer Gen'!Z632</f>
        <v>1698.7370000000001</v>
      </c>
      <c r="AA632" s="93">
        <f t="shared" si="117"/>
        <v>2030.1210000000001</v>
      </c>
      <c r="AB632" s="84">
        <f t="shared" si="118"/>
        <v>2022</v>
      </c>
      <c r="AC632" s="83">
        <f t="shared" si="119"/>
        <v>7</v>
      </c>
      <c r="AD632" s="83" t="str">
        <f t="shared" si="120"/>
        <v/>
      </c>
      <c r="AE632" s="83" t="str">
        <f t="shared" si="121"/>
        <v/>
      </c>
      <c r="AF632" s="81">
        <f t="shared" si="122"/>
        <v>2030.1210000000001</v>
      </c>
      <c r="AG632" s="82" t="str">
        <f t="shared" si="123"/>
        <v>11:00</v>
      </c>
      <c r="AH632" s="81">
        <f t="shared" si="124"/>
        <v>44732.940999999992</v>
      </c>
      <c r="AI632" s="80" t="str">
        <f t="shared" si="125"/>
        <v/>
      </c>
      <c r="AJ632" s="80" t="str">
        <f t="shared" si="126"/>
        <v/>
      </c>
      <c r="AK632" s="80" t="str">
        <f t="shared" si="127"/>
        <v/>
      </c>
      <c r="AL632" s="79" t="str">
        <f t="shared" si="128"/>
        <v/>
      </c>
      <c r="AM632" s="78" t="str">
        <f t="shared" si="129"/>
        <v/>
      </c>
    </row>
    <row r="633" spans="2:39" ht="13.5" thickBot="1">
      <c r="B633" s="86">
        <v>44765</v>
      </c>
      <c r="C633" s="85">
        <f>'E+ PSUI Customer Load'!C633+'PSUI Customer Gen'!C633</f>
        <v>1661.3300000000002</v>
      </c>
      <c r="D633" s="85">
        <f>'E+ PSUI Customer Load'!D633+'PSUI Customer Gen'!D633</f>
        <v>1637.6149999999998</v>
      </c>
      <c r="E633" s="85">
        <f>'E+ PSUI Customer Load'!E633+'PSUI Customer Gen'!E633</f>
        <v>1620.903</v>
      </c>
      <c r="F633" s="85">
        <f>'E+ PSUI Customer Load'!F633+'PSUI Customer Gen'!F633</f>
        <v>1617.953</v>
      </c>
      <c r="G633" s="85">
        <f>'E+ PSUI Customer Load'!G633+'PSUI Customer Gen'!G633</f>
        <v>1611.249</v>
      </c>
      <c r="H633" s="85">
        <f>'E+ PSUI Customer Load'!H633+'PSUI Customer Gen'!H633</f>
        <v>1637.5880000000002</v>
      </c>
      <c r="I633" s="85">
        <f>'E+ PSUI Customer Load'!I633+'PSUI Customer Gen'!I633</f>
        <v>1729.9110000000001</v>
      </c>
      <c r="J633" s="85">
        <f>'E+ PSUI Customer Load'!J633+'PSUI Customer Gen'!J633</f>
        <v>1785.8070000000002</v>
      </c>
      <c r="K633" s="85">
        <f>'E+ PSUI Customer Load'!K633+'PSUI Customer Gen'!K633</f>
        <v>1846.4430000000002</v>
      </c>
      <c r="L633" s="85">
        <f>'E+ PSUI Customer Load'!L633+'PSUI Customer Gen'!L633</f>
        <v>1884.2130000000002</v>
      </c>
      <c r="M633" s="85">
        <f>'E+ PSUI Customer Load'!M633+'PSUI Customer Gen'!M633</f>
        <v>1924.127</v>
      </c>
      <c r="N633" s="85">
        <f>'E+ PSUI Customer Load'!N633+'PSUI Customer Gen'!N633</f>
        <v>1900.19</v>
      </c>
      <c r="O633" s="85">
        <f>'E+ PSUI Customer Load'!O633+'PSUI Customer Gen'!O633</f>
        <v>1932.1200000000001</v>
      </c>
      <c r="P633" s="85">
        <f>'E+ PSUI Customer Load'!P633+'PSUI Customer Gen'!P633</f>
        <v>1947.7199999999998</v>
      </c>
      <c r="Q633" s="85">
        <f>'E+ PSUI Customer Load'!Q633+'PSUI Customer Gen'!Q633</f>
        <v>1919.491</v>
      </c>
      <c r="R633" s="85">
        <f>'E+ PSUI Customer Load'!R633+'PSUI Customer Gen'!R633</f>
        <v>1975.5879999999997</v>
      </c>
      <c r="S633" s="85">
        <f>'E+ PSUI Customer Load'!S633+'PSUI Customer Gen'!S633</f>
        <v>1929.8429999999998</v>
      </c>
      <c r="T633" s="85">
        <f>'E+ PSUI Customer Load'!T633+'PSUI Customer Gen'!T633</f>
        <v>1910.6510000000001</v>
      </c>
      <c r="U633" s="85">
        <f>'E+ PSUI Customer Load'!U633+'PSUI Customer Gen'!U633</f>
        <v>1895.932</v>
      </c>
      <c r="V633" s="85">
        <f>'E+ PSUI Customer Load'!V633+'PSUI Customer Gen'!V633</f>
        <v>1870.1679999999999</v>
      </c>
      <c r="W633" s="85">
        <f>'E+ PSUI Customer Load'!W633+'PSUI Customer Gen'!W633</f>
        <v>1823.712</v>
      </c>
      <c r="X633" s="85">
        <f>'E+ PSUI Customer Load'!X633+'PSUI Customer Gen'!X633</f>
        <v>1781.2170000000001</v>
      </c>
      <c r="Y633" s="85">
        <f>'E+ PSUI Customer Load'!Y633+'PSUI Customer Gen'!Y633</f>
        <v>1751.1110000000001</v>
      </c>
      <c r="Z633" s="85">
        <f>'E+ PSUI Customer Load'!Z633+'PSUI Customer Gen'!Z633</f>
        <v>1723.1119999999999</v>
      </c>
      <c r="AA633" s="93">
        <f t="shared" si="117"/>
        <v>1975.5879999999997</v>
      </c>
      <c r="AB633" s="84">
        <f t="shared" si="118"/>
        <v>2022</v>
      </c>
      <c r="AC633" s="83">
        <f t="shared" si="119"/>
        <v>7</v>
      </c>
      <c r="AD633" s="83" t="str">
        <f t="shared" si="120"/>
        <v/>
      </c>
      <c r="AE633" s="83" t="str">
        <f t="shared" si="121"/>
        <v/>
      </c>
      <c r="AF633" s="81">
        <f t="shared" si="122"/>
        <v>1975.5879999999997</v>
      </c>
      <c r="AG633" s="82" t="str">
        <f t="shared" si="123"/>
        <v>16:00</v>
      </c>
      <c r="AH633" s="81">
        <f t="shared" si="124"/>
        <v>45293.581999999995</v>
      </c>
      <c r="AI633" s="80" t="str">
        <f t="shared" si="125"/>
        <v/>
      </c>
      <c r="AJ633" s="80" t="str">
        <f t="shared" si="126"/>
        <v/>
      </c>
      <c r="AK633" s="80" t="str">
        <f t="shared" si="127"/>
        <v/>
      </c>
      <c r="AL633" s="79" t="str">
        <f t="shared" si="128"/>
        <v/>
      </c>
      <c r="AM633" s="78" t="str">
        <f t="shared" si="129"/>
        <v/>
      </c>
    </row>
    <row r="634" spans="2:39" ht="13.5" thickBot="1">
      <c r="B634" s="86">
        <v>44766</v>
      </c>
      <c r="C634" s="85">
        <f>'E+ PSUI Customer Load'!C634+'PSUI Customer Gen'!C634</f>
        <v>1681.328</v>
      </c>
      <c r="D634" s="85">
        <f>'E+ PSUI Customer Load'!D634+'PSUI Customer Gen'!D634</f>
        <v>1683.3490000000002</v>
      </c>
      <c r="E634" s="85">
        <f>'E+ PSUI Customer Load'!E634+'PSUI Customer Gen'!E634</f>
        <v>1721.2750000000001</v>
      </c>
      <c r="F634" s="85">
        <f>'E+ PSUI Customer Load'!F634+'PSUI Customer Gen'!F634</f>
        <v>1719.8409999999999</v>
      </c>
      <c r="G634" s="85">
        <f>'E+ PSUI Customer Load'!G634+'PSUI Customer Gen'!G634</f>
        <v>1722.421</v>
      </c>
      <c r="H634" s="85">
        <f>'E+ PSUI Customer Load'!H634+'PSUI Customer Gen'!H634</f>
        <v>1759.46</v>
      </c>
      <c r="I634" s="85">
        <f>'E+ PSUI Customer Load'!I634+'PSUI Customer Gen'!I634</f>
        <v>1836.0349999999999</v>
      </c>
      <c r="J634" s="85">
        <f>'E+ PSUI Customer Load'!J634+'PSUI Customer Gen'!J634</f>
        <v>1829.0730000000001</v>
      </c>
      <c r="K634" s="85">
        <f>'E+ PSUI Customer Load'!K634+'PSUI Customer Gen'!K634</f>
        <v>1843.722</v>
      </c>
      <c r="L634" s="85">
        <f>'E+ PSUI Customer Load'!L634+'PSUI Customer Gen'!L634</f>
        <v>1890.5769999999998</v>
      </c>
      <c r="M634" s="85">
        <f>'E+ PSUI Customer Load'!M634+'PSUI Customer Gen'!M634</f>
        <v>1897.3110000000001</v>
      </c>
      <c r="N634" s="85">
        <f>'E+ PSUI Customer Load'!N634+'PSUI Customer Gen'!N634</f>
        <v>1884.5219999999999</v>
      </c>
      <c r="O634" s="85">
        <f>'E+ PSUI Customer Load'!O634+'PSUI Customer Gen'!O634</f>
        <v>1912.5920000000001</v>
      </c>
      <c r="P634" s="85">
        <f>'E+ PSUI Customer Load'!P634+'PSUI Customer Gen'!P634</f>
        <v>1949.222</v>
      </c>
      <c r="Q634" s="85">
        <f>'E+ PSUI Customer Load'!Q634+'PSUI Customer Gen'!Q634</f>
        <v>1972.413</v>
      </c>
      <c r="R634" s="85">
        <f>'E+ PSUI Customer Load'!R634+'PSUI Customer Gen'!R634</f>
        <v>1975.8209999999999</v>
      </c>
      <c r="S634" s="85">
        <f>'E+ PSUI Customer Load'!S634+'PSUI Customer Gen'!S634</f>
        <v>1939.42</v>
      </c>
      <c r="T634" s="85">
        <f>'E+ PSUI Customer Load'!T634+'PSUI Customer Gen'!T634</f>
        <v>1928.212</v>
      </c>
      <c r="U634" s="85">
        <f>'E+ PSUI Customer Load'!U634+'PSUI Customer Gen'!U634</f>
        <v>1916.847</v>
      </c>
      <c r="V634" s="85">
        <f>'E+ PSUI Customer Load'!V634+'PSUI Customer Gen'!V634</f>
        <v>1897.0139999999999</v>
      </c>
      <c r="W634" s="85">
        <f>'E+ PSUI Customer Load'!W634+'PSUI Customer Gen'!W634</f>
        <v>1902.2370000000001</v>
      </c>
      <c r="X634" s="85">
        <f>'E+ PSUI Customer Load'!X634+'PSUI Customer Gen'!X634</f>
        <v>1840.742</v>
      </c>
      <c r="Y634" s="85">
        <f>'E+ PSUI Customer Load'!Y634+'PSUI Customer Gen'!Y634</f>
        <v>1823.3070000000002</v>
      </c>
      <c r="Z634" s="85">
        <f>'E+ PSUI Customer Load'!Z634+'PSUI Customer Gen'!Z634</f>
        <v>1768.26</v>
      </c>
      <c r="AA634" s="93">
        <f t="shared" si="117"/>
        <v>1975.8209999999999</v>
      </c>
      <c r="AB634" s="84">
        <f t="shared" si="118"/>
        <v>2022</v>
      </c>
      <c r="AC634" s="83">
        <f t="shared" si="119"/>
        <v>7</v>
      </c>
      <c r="AD634" s="83" t="str">
        <f t="shared" si="120"/>
        <v/>
      </c>
      <c r="AE634" s="83" t="str">
        <f t="shared" si="121"/>
        <v/>
      </c>
      <c r="AF634" s="81">
        <f t="shared" si="122"/>
        <v>1975.8209999999999</v>
      </c>
      <c r="AG634" s="82" t="str">
        <f t="shared" si="123"/>
        <v>16:00</v>
      </c>
      <c r="AH634" s="81">
        <f t="shared" si="124"/>
        <v>46270.822000000015</v>
      </c>
      <c r="AI634" s="80" t="str">
        <f t="shared" si="125"/>
        <v/>
      </c>
      <c r="AJ634" s="80" t="str">
        <f t="shared" si="126"/>
        <v/>
      </c>
      <c r="AK634" s="80" t="str">
        <f t="shared" si="127"/>
        <v/>
      </c>
      <c r="AL634" s="79" t="str">
        <f t="shared" si="128"/>
        <v/>
      </c>
      <c r="AM634" s="78" t="str">
        <f t="shared" si="129"/>
        <v/>
      </c>
    </row>
    <row r="635" spans="2:39" ht="13.5" thickBot="1">
      <c r="B635" s="86">
        <v>44767</v>
      </c>
      <c r="C635" s="85">
        <f>'E+ PSUI Customer Load'!C635+'PSUI Customer Gen'!C635</f>
        <v>1654.7239999999999</v>
      </c>
      <c r="D635" s="85">
        <f>'E+ PSUI Customer Load'!D635+'PSUI Customer Gen'!D635</f>
        <v>1592.3389999999999</v>
      </c>
      <c r="E635" s="85">
        <f>'E+ PSUI Customer Load'!E635+'PSUI Customer Gen'!E635</f>
        <v>1582.8899999999999</v>
      </c>
      <c r="F635" s="85">
        <f>'E+ PSUI Customer Load'!F635+'PSUI Customer Gen'!F635</f>
        <v>1569.3490000000002</v>
      </c>
      <c r="G635" s="85">
        <f>'E+ PSUI Customer Load'!G635+'PSUI Customer Gen'!G635</f>
        <v>1560.6239999999998</v>
      </c>
      <c r="H635" s="85">
        <f>'E+ PSUI Customer Load'!H635+'PSUI Customer Gen'!H635</f>
        <v>1573.6009999999999</v>
      </c>
      <c r="I635" s="85">
        <f>'E+ PSUI Customer Load'!I635+'PSUI Customer Gen'!I635</f>
        <v>1688.056</v>
      </c>
      <c r="J635" s="85">
        <f>'E+ PSUI Customer Load'!J635+'PSUI Customer Gen'!J635</f>
        <v>1776.721</v>
      </c>
      <c r="K635" s="85">
        <f>'E+ PSUI Customer Load'!K635+'PSUI Customer Gen'!K635</f>
        <v>1770.25</v>
      </c>
      <c r="L635" s="85">
        <f>'E+ PSUI Customer Load'!L635+'PSUI Customer Gen'!L635</f>
        <v>1759.8129999999999</v>
      </c>
      <c r="M635" s="85">
        <f>'E+ PSUI Customer Load'!M635+'PSUI Customer Gen'!M635</f>
        <v>1796.9380000000001</v>
      </c>
      <c r="N635" s="85">
        <f>'E+ PSUI Customer Load'!N635+'PSUI Customer Gen'!N635</f>
        <v>1809.2529999999999</v>
      </c>
      <c r="O635" s="85">
        <f>'E+ PSUI Customer Load'!O635+'PSUI Customer Gen'!O635</f>
        <v>1821.2179999999998</v>
      </c>
      <c r="P635" s="85">
        <f>'E+ PSUI Customer Load'!P635+'PSUI Customer Gen'!P635</f>
        <v>1821.9010000000001</v>
      </c>
      <c r="Q635" s="85">
        <f>'E+ PSUI Customer Load'!Q635+'PSUI Customer Gen'!Q635</f>
        <v>1804.2760000000001</v>
      </c>
      <c r="R635" s="85">
        <f>'E+ PSUI Customer Load'!R635+'PSUI Customer Gen'!R635</f>
        <v>1759.105</v>
      </c>
      <c r="S635" s="85">
        <f>'E+ PSUI Customer Load'!S635+'PSUI Customer Gen'!S635</f>
        <v>1701.607</v>
      </c>
      <c r="T635" s="85">
        <f>'E+ PSUI Customer Load'!T635+'PSUI Customer Gen'!T635</f>
        <v>1640.7530000000002</v>
      </c>
      <c r="U635" s="85">
        <f>'E+ PSUI Customer Load'!U635+'PSUI Customer Gen'!U635</f>
        <v>1636.336</v>
      </c>
      <c r="V635" s="85">
        <f>'E+ PSUI Customer Load'!V635+'PSUI Customer Gen'!V635</f>
        <v>1599.7760000000001</v>
      </c>
      <c r="W635" s="85">
        <f>'E+ PSUI Customer Load'!W635+'PSUI Customer Gen'!W635</f>
        <v>1586.079</v>
      </c>
      <c r="X635" s="85">
        <f>'E+ PSUI Customer Load'!X635+'PSUI Customer Gen'!X635</f>
        <v>1533.1760000000002</v>
      </c>
      <c r="Y635" s="85">
        <f>'E+ PSUI Customer Load'!Y635+'PSUI Customer Gen'!Y635</f>
        <v>1453.52</v>
      </c>
      <c r="Z635" s="85">
        <f>'E+ PSUI Customer Load'!Z635+'PSUI Customer Gen'!Z635</f>
        <v>1438.1179999999999</v>
      </c>
      <c r="AA635" s="93">
        <f t="shared" si="117"/>
        <v>1821.9010000000001</v>
      </c>
      <c r="AB635" s="84">
        <f t="shared" si="118"/>
        <v>2022</v>
      </c>
      <c r="AC635" s="83">
        <f t="shared" si="119"/>
        <v>7</v>
      </c>
      <c r="AD635" s="83" t="str">
        <f t="shared" si="120"/>
        <v/>
      </c>
      <c r="AE635" s="83" t="str">
        <f t="shared" si="121"/>
        <v/>
      </c>
      <c r="AF635" s="81">
        <f t="shared" si="122"/>
        <v>1821.9010000000001</v>
      </c>
      <c r="AG635" s="82" t="str">
        <f t="shared" si="123"/>
        <v>14:00</v>
      </c>
      <c r="AH635" s="81">
        <f t="shared" si="124"/>
        <v>41752.324000000001</v>
      </c>
      <c r="AI635" s="80" t="str">
        <f t="shared" si="125"/>
        <v/>
      </c>
      <c r="AJ635" s="80" t="str">
        <f t="shared" si="126"/>
        <v/>
      </c>
      <c r="AK635" s="80" t="str">
        <f t="shared" si="127"/>
        <v/>
      </c>
      <c r="AL635" s="79" t="str">
        <f t="shared" si="128"/>
        <v/>
      </c>
      <c r="AM635" s="78" t="str">
        <f t="shared" si="129"/>
        <v/>
      </c>
    </row>
    <row r="636" spans="2:39" ht="13.5" thickBot="1">
      <c r="B636" s="86">
        <v>44768</v>
      </c>
      <c r="C636" s="85">
        <f>'E+ PSUI Customer Load'!C636+'PSUI Customer Gen'!C636</f>
        <v>1414.252</v>
      </c>
      <c r="D636" s="85">
        <f>'E+ PSUI Customer Load'!D636+'PSUI Customer Gen'!D636</f>
        <v>1387.778</v>
      </c>
      <c r="E636" s="85">
        <f>'E+ PSUI Customer Load'!E636+'PSUI Customer Gen'!E636</f>
        <v>1382.38</v>
      </c>
      <c r="F636" s="85">
        <f>'E+ PSUI Customer Load'!F636+'PSUI Customer Gen'!F636</f>
        <v>1376.7289999999998</v>
      </c>
      <c r="G636" s="85">
        <f>'E+ PSUI Customer Load'!G636+'PSUI Customer Gen'!G636</f>
        <v>1390.08</v>
      </c>
      <c r="H636" s="85">
        <f>'E+ PSUI Customer Load'!H636+'PSUI Customer Gen'!H636</f>
        <v>1420.866</v>
      </c>
      <c r="I636" s="85">
        <f>'E+ PSUI Customer Load'!I636+'PSUI Customer Gen'!I636</f>
        <v>1556.3810000000001</v>
      </c>
      <c r="J636" s="85">
        <f>'E+ PSUI Customer Load'!J636+'PSUI Customer Gen'!J636</f>
        <v>1636.529</v>
      </c>
      <c r="K636" s="85">
        <f>'E+ PSUI Customer Load'!K636+'PSUI Customer Gen'!K636</f>
        <v>1757.2060000000001</v>
      </c>
      <c r="L636" s="85">
        <f>'E+ PSUI Customer Load'!L636+'PSUI Customer Gen'!L636</f>
        <v>1818.212</v>
      </c>
      <c r="M636" s="85">
        <f>'E+ PSUI Customer Load'!M636+'PSUI Customer Gen'!M636</f>
        <v>1855.9949999999999</v>
      </c>
      <c r="N636" s="85">
        <f>'E+ PSUI Customer Load'!N636+'PSUI Customer Gen'!N636</f>
        <v>1826.296</v>
      </c>
      <c r="O636" s="85">
        <f>'E+ PSUI Customer Load'!O636+'PSUI Customer Gen'!O636</f>
        <v>1859.7070000000001</v>
      </c>
      <c r="P636" s="85">
        <f>'E+ PSUI Customer Load'!P636+'PSUI Customer Gen'!P636</f>
        <v>1839.6239999999998</v>
      </c>
      <c r="Q636" s="85">
        <f>'E+ PSUI Customer Load'!Q636+'PSUI Customer Gen'!Q636</f>
        <v>1849.355</v>
      </c>
      <c r="R636" s="85">
        <f>'E+ PSUI Customer Load'!R636+'PSUI Customer Gen'!R636</f>
        <v>1825.5140000000001</v>
      </c>
      <c r="S636" s="85">
        <f>'E+ PSUI Customer Load'!S636+'PSUI Customer Gen'!S636</f>
        <v>1758.1399999999999</v>
      </c>
      <c r="T636" s="85">
        <f>'E+ PSUI Customer Load'!T636+'PSUI Customer Gen'!T636</f>
        <v>1728.703</v>
      </c>
      <c r="U636" s="85">
        <f>'E+ PSUI Customer Load'!U636+'PSUI Customer Gen'!U636</f>
        <v>1684.6619999999998</v>
      </c>
      <c r="V636" s="85">
        <f>'E+ PSUI Customer Load'!V636+'PSUI Customer Gen'!V636</f>
        <v>1627.5810000000001</v>
      </c>
      <c r="W636" s="85">
        <f>'E+ PSUI Customer Load'!W636+'PSUI Customer Gen'!W636</f>
        <v>1646.3999999999999</v>
      </c>
      <c r="X636" s="85">
        <f>'E+ PSUI Customer Load'!X636+'PSUI Customer Gen'!X636</f>
        <v>1618.1399999999999</v>
      </c>
      <c r="Y636" s="85">
        <f>'E+ PSUI Customer Load'!Y636+'PSUI Customer Gen'!Y636</f>
        <v>1565.9359999999999</v>
      </c>
      <c r="Z636" s="85">
        <f>'E+ PSUI Customer Load'!Z636+'PSUI Customer Gen'!Z636</f>
        <v>1541.2030000000002</v>
      </c>
      <c r="AA636" s="93">
        <f t="shared" si="117"/>
        <v>1859.7070000000001</v>
      </c>
      <c r="AB636" s="84">
        <f t="shared" si="118"/>
        <v>2022</v>
      </c>
      <c r="AC636" s="83">
        <f t="shared" si="119"/>
        <v>7</v>
      </c>
      <c r="AD636" s="83" t="str">
        <f t="shared" si="120"/>
        <v/>
      </c>
      <c r="AE636" s="83" t="str">
        <f t="shared" si="121"/>
        <v/>
      </c>
      <c r="AF636" s="81">
        <f t="shared" si="122"/>
        <v>1859.7070000000001</v>
      </c>
      <c r="AG636" s="82" t="str">
        <f t="shared" si="123"/>
        <v>13:00</v>
      </c>
      <c r="AH636" s="81">
        <f t="shared" si="124"/>
        <v>41227.376000000004</v>
      </c>
      <c r="AI636" s="80" t="str">
        <f t="shared" si="125"/>
        <v/>
      </c>
      <c r="AJ636" s="80" t="str">
        <f t="shared" si="126"/>
        <v/>
      </c>
      <c r="AK636" s="80" t="str">
        <f t="shared" si="127"/>
        <v/>
      </c>
      <c r="AL636" s="79" t="str">
        <f t="shared" si="128"/>
        <v/>
      </c>
      <c r="AM636" s="78" t="str">
        <f t="shared" si="129"/>
        <v/>
      </c>
    </row>
    <row r="637" spans="2:39" ht="13.5" thickBot="1">
      <c r="B637" s="86">
        <v>44769</v>
      </c>
      <c r="C637" s="85">
        <f>'E+ PSUI Customer Load'!C637+'PSUI Customer Gen'!C637</f>
        <v>1502.6619999999998</v>
      </c>
      <c r="D637" s="85">
        <f>'E+ PSUI Customer Load'!D637+'PSUI Customer Gen'!D637</f>
        <v>1474.941</v>
      </c>
      <c r="E637" s="85">
        <f>'E+ PSUI Customer Load'!E637+'PSUI Customer Gen'!E637</f>
        <v>1462.278</v>
      </c>
      <c r="F637" s="85">
        <f>'E+ PSUI Customer Load'!F637+'PSUI Customer Gen'!F637</f>
        <v>1438.1189999999999</v>
      </c>
      <c r="G637" s="85">
        <f>'E+ PSUI Customer Load'!G637+'PSUI Customer Gen'!G637</f>
        <v>1442.098</v>
      </c>
      <c r="H637" s="85">
        <f>'E+ PSUI Customer Load'!H637+'PSUI Customer Gen'!H637</f>
        <v>1472.0170000000001</v>
      </c>
      <c r="I637" s="85">
        <f>'E+ PSUI Customer Load'!I637+'PSUI Customer Gen'!I637</f>
        <v>1608.395</v>
      </c>
      <c r="J637" s="85">
        <f>'E+ PSUI Customer Load'!J637+'PSUI Customer Gen'!J637</f>
        <v>1608.6859999999999</v>
      </c>
      <c r="K637" s="85">
        <f>'E+ PSUI Customer Load'!K637+'PSUI Customer Gen'!K637</f>
        <v>1781.96</v>
      </c>
      <c r="L637" s="85">
        <f>'E+ PSUI Customer Load'!L637+'PSUI Customer Gen'!L637</f>
        <v>1807.89</v>
      </c>
      <c r="M637" s="85">
        <f>'E+ PSUI Customer Load'!M637+'PSUI Customer Gen'!M637</f>
        <v>1903.65</v>
      </c>
      <c r="N637" s="85">
        <f>'E+ PSUI Customer Load'!N637+'PSUI Customer Gen'!N637</f>
        <v>1871.73</v>
      </c>
      <c r="O637" s="85">
        <f>'E+ PSUI Customer Load'!O637+'PSUI Customer Gen'!O637</f>
        <v>1873.97</v>
      </c>
      <c r="P637" s="85">
        <f>'E+ PSUI Customer Load'!P637+'PSUI Customer Gen'!P637</f>
        <v>2005.3009999999999</v>
      </c>
      <c r="Q637" s="85">
        <f>'E+ PSUI Customer Load'!Q637+'PSUI Customer Gen'!Q637</f>
        <v>1957.8910000000001</v>
      </c>
      <c r="R637" s="85">
        <f>'E+ PSUI Customer Load'!R637+'PSUI Customer Gen'!R637</f>
        <v>1900.8990000000001</v>
      </c>
      <c r="S637" s="85">
        <f>'E+ PSUI Customer Load'!S637+'PSUI Customer Gen'!S637</f>
        <v>1820.9699999999998</v>
      </c>
      <c r="T637" s="85">
        <f>'E+ PSUI Customer Load'!T637+'PSUI Customer Gen'!T637</f>
        <v>1808.1689999999999</v>
      </c>
      <c r="U637" s="85">
        <f>'E+ PSUI Customer Load'!U637+'PSUI Customer Gen'!U637</f>
        <v>1803.027</v>
      </c>
      <c r="V637" s="85">
        <f>'E+ PSUI Customer Load'!V637+'PSUI Customer Gen'!V637</f>
        <v>1764.4879999999998</v>
      </c>
      <c r="W637" s="85">
        <f>'E+ PSUI Customer Load'!W637+'PSUI Customer Gen'!W637</f>
        <v>1772.944</v>
      </c>
      <c r="X637" s="85">
        <f>'E+ PSUI Customer Load'!X637+'PSUI Customer Gen'!X637</f>
        <v>1756.2359999999999</v>
      </c>
      <c r="Y637" s="85">
        <f>'E+ PSUI Customer Load'!Y637+'PSUI Customer Gen'!Y637</f>
        <v>1724.1659999999999</v>
      </c>
      <c r="Z637" s="85">
        <f>'E+ PSUI Customer Load'!Z637+'PSUI Customer Gen'!Z637</f>
        <v>1706.4929999999999</v>
      </c>
      <c r="AA637" s="93">
        <f t="shared" si="117"/>
        <v>2005.3009999999999</v>
      </c>
      <c r="AB637" s="84">
        <f t="shared" si="118"/>
        <v>2022</v>
      </c>
      <c r="AC637" s="83">
        <f t="shared" si="119"/>
        <v>7</v>
      </c>
      <c r="AD637" s="83" t="str">
        <f t="shared" si="120"/>
        <v/>
      </c>
      <c r="AE637" s="83" t="str">
        <f t="shared" si="121"/>
        <v/>
      </c>
      <c r="AF637" s="81">
        <f t="shared" si="122"/>
        <v>2005.3009999999999</v>
      </c>
      <c r="AG637" s="82" t="str">
        <f t="shared" si="123"/>
        <v>14:00</v>
      </c>
      <c r="AH637" s="81">
        <f t="shared" si="124"/>
        <v>43274.281000000003</v>
      </c>
      <c r="AI637" s="80" t="str">
        <f t="shared" si="125"/>
        <v/>
      </c>
      <c r="AJ637" s="80" t="str">
        <f t="shared" si="126"/>
        <v/>
      </c>
      <c r="AK637" s="80" t="str">
        <f t="shared" si="127"/>
        <v/>
      </c>
      <c r="AL637" s="79" t="str">
        <f t="shared" si="128"/>
        <v/>
      </c>
      <c r="AM637" s="78" t="str">
        <f t="shared" si="129"/>
        <v/>
      </c>
    </row>
    <row r="638" spans="2:39" ht="13.5" thickBot="1">
      <c r="B638" s="86">
        <v>44770</v>
      </c>
      <c r="C638" s="85">
        <f>'E+ PSUI Customer Load'!C638+'PSUI Customer Gen'!C638</f>
        <v>1696.0230000000001</v>
      </c>
      <c r="D638" s="85">
        <f>'E+ PSUI Customer Load'!D638+'PSUI Customer Gen'!D638</f>
        <v>1713.42</v>
      </c>
      <c r="E638" s="85">
        <f>'E+ PSUI Customer Load'!E638+'PSUI Customer Gen'!E638</f>
        <v>1719.0229999999999</v>
      </c>
      <c r="F638" s="85">
        <f>'E+ PSUI Customer Load'!F638+'PSUI Customer Gen'!F638</f>
        <v>1736.537</v>
      </c>
      <c r="G638" s="85">
        <f>'E+ PSUI Customer Load'!G638+'PSUI Customer Gen'!G638</f>
        <v>1746.971</v>
      </c>
      <c r="H638" s="85">
        <f>'E+ PSUI Customer Load'!H638+'PSUI Customer Gen'!H638</f>
        <v>1768.8980000000001</v>
      </c>
      <c r="I638" s="85">
        <f>'E+ PSUI Customer Load'!I638+'PSUI Customer Gen'!I638</f>
        <v>1900.547</v>
      </c>
      <c r="J638" s="85">
        <f>'E+ PSUI Customer Load'!J638+'PSUI Customer Gen'!J638</f>
        <v>1948.4639999999999</v>
      </c>
      <c r="K638" s="85">
        <f>'E+ PSUI Customer Load'!K638+'PSUI Customer Gen'!K638</f>
        <v>2002.1460000000002</v>
      </c>
      <c r="L638" s="85">
        <f>'E+ PSUI Customer Load'!L638+'PSUI Customer Gen'!L638</f>
        <v>2041.712</v>
      </c>
      <c r="M638" s="85">
        <f>'E+ PSUI Customer Load'!M638+'PSUI Customer Gen'!M638</f>
        <v>1950.1190000000001</v>
      </c>
      <c r="N638" s="85">
        <f>'E+ PSUI Customer Load'!N638+'PSUI Customer Gen'!N638</f>
        <v>1947.72</v>
      </c>
      <c r="O638" s="85">
        <f>'E+ PSUI Customer Load'!O638+'PSUI Customer Gen'!O638</f>
        <v>2085.5610000000001</v>
      </c>
      <c r="P638" s="85">
        <f>'E+ PSUI Customer Load'!P638+'PSUI Customer Gen'!P638</f>
        <v>1965.4739999999999</v>
      </c>
      <c r="Q638" s="85">
        <f>'E+ PSUI Customer Load'!Q638+'PSUI Customer Gen'!Q638</f>
        <v>1954.789</v>
      </c>
      <c r="R638" s="85">
        <f>'E+ PSUI Customer Load'!R638+'PSUI Customer Gen'!R638</f>
        <v>1930.604</v>
      </c>
      <c r="S638" s="85">
        <f>'E+ PSUI Customer Load'!S638+'PSUI Customer Gen'!S638</f>
        <v>1837.8180000000002</v>
      </c>
      <c r="T638" s="85">
        <f>'E+ PSUI Customer Load'!T638+'PSUI Customer Gen'!T638</f>
        <v>1763.3519999999999</v>
      </c>
      <c r="U638" s="85">
        <f>'E+ PSUI Customer Load'!U638+'PSUI Customer Gen'!U638</f>
        <v>1743.2239999999999</v>
      </c>
      <c r="V638" s="85">
        <f>'E+ PSUI Customer Load'!V638+'PSUI Customer Gen'!V638</f>
        <v>1677.2729999999999</v>
      </c>
      <c r="W638" s="85">
        <f>'E+ PSUI Customer Load'!W638+'PSUI Customer Gen'!W638</f>
        <v>1672.2529999999999</v>
      </c>
      <c r="X638" s="85">
        <f>'E+ PSUI Customer Load'!X638+'PSUI Customer Gen'!X638</f>
        <v>1659.769</v>
      </c>
      <c r="Y638" s="85">
        <f>'E+ PSUI Customer Load'!Y638+'PSUI Customer Gen'!Y638</f>
        <v>1613.5909999999999</v>
      </c>
      <c r="Z638" s="85">
        <f>'E+ PSUI Customer Load'!Z638+'PSUI Customer Gen'!Z638</f>
        <v>1587.2159999999999</v>
      </c>
      <c r="AA638" s="93">
        <f t="shared" si="117"/>
        <v>2085.5610000000001</v>
      </c>
      <c r="AB638" s="84">
        <f t="shared" si="118"/>
        <v>2022</v>
      </c>
      <c r="AC638" s="83">
        <f t="shared" si="119"/>
        <v>7</v>
      </c>
      <c r="AD638" s="83" t="str">
        <f t="shared" si="120"/>
        <v/>
      </c>
      <c r="AE638" s="83" t="str">
        <f t="shared" si="121"/>
        <v/>
      </c>
      <c r="AF638" s="81">
        <f t="shared" si="122"/>
        <v>2085.5610000000001</v>
      </c>
      <c r="AG638" s="82" t="str">
        <f t="shared" si="123"/>
        <v>13:00</v>
      </c>
      <c r="AH638" s="81">
        <f t="shared" si="124"/>
        <v>45748.065000000002</v>
      </c>
      <c r="AI638" s="80" t="str">
        <f t="shared" si="125"/>
        <v/>
      </c>
      <c r="AJ638" s="80" t="str">
        <f t="shared" si="126"/>
        <v/>
      </c>
      <c r="AK638" s="80" t="str">
        <f t="shared" si="127"/>
        <v/>
      </c>
      <c r="AL638" s="79" t="str">
        <f t="shared" si="128"/>
        <v/>
      </c>
      <c r="AM638" s="78" t="str">
        <f t="shared" si="129"/>
        <v/>
      </c>
    </row>
    <row r="639" spans="2:39" ht="13.5" thickBot="1">
      <c r="B639" s="86">
        <v>44771</v>
      </c>
      <c r="C639" s="85">
        <f>'E+ PSUI Customer Load'!C639+'PSUI Customer Gen'!C639</f>
        <v>1557.9879999999998</v>
      </c>
      <c r="D639" s="85">
        <f>'E+ PSUI Customer Load'!D639+'PSUI Customer Gen'!D639</f>
        <v>1527.325</v>
      </c>
      <c r="E639" s="85">
        <f>'E+ PSUI Customer Load'!E639+'PSUI Customer Gen'!E639</f>
        <v>1499.279</v>
      </c>
      <c r="F639" s="85">
        <f>'E+ PSUI Customer Load'!F639+'PSUI Customer Gen'!F639</f>
        <v>1492.1279999999999</v>
      </c>
      <c r="G639" s="85">
        <f>'E+ PSUI Customer Load'!G639+'PSUI Customer Gen'!G639</f>
        <v>1498.4640000000002</v>
      </c>
      <c r="H639" s="85">
        <f>'E+ PSUI Customer Load'!H639+'PSUI Customer Gen'!H639</f>
        <v>1508.6179999999999</v>
      </c>
      <c r="I639" s="85">
        <f>'E+ PSUI Customer Load'!I639+'PSUI Customer Gen'!I639</f>
        <v>1661.6280000000002</v>
      </c>
      <c r="J639" s="85">
        <f>'E+ PSUI Customer Load'!J639+'PSUI Customer Gen'!J639</f>
        <v>1747.557</v>
      </c>
      <c r="K639" s="85">
        <f>'E+ PSUI Customer Load'!K639+'PSUI Customer Gen'!K639</f>
        <v>1809.3330000000001</v>
      </c>
      <c r="L639" s="85">
        <f>'E+ PSUI Customer Load'!L639+'PSUI Customer Gen'!L639</f>
        <v>1845.989</v>
      </c>
      <c r="M639" s="85">
        <f>'E+ PSUI Customer Load'!M639+'PSUI Customer Gen'!M639</f>
        <v>1867.9349999999999</v>
      </c>
      <c r="N639" s="85">
        <f>'E+ PSUI Customer Load'!N639+'PSUI Customer Gen'!N639</f>
        <v>1853.7469999999998</v>
      </c>
      <c r="O639" s="85">
        <f>'E+ PSUI Customer Load'!O639+'PSUI Customer Gen'!O639</f>
        <v>1849.701</v>
      </c>
      <c r="P639" s="85">
        <f>'E+ PSUI Customer Load'!P639+'PSUI Customer Gen'!P639</f>
        <v>1857.3889999999999</v>
      </c>
      <c r="Q639" s="85">
        <f>'E+ PSUI Customer Load'!Q639+'PSUI Customer Gen'!Q639</f>
        <v>1846.508</v>
      </c>
      <c r="R639" s="85">
        <f>'E+ PSUI Customer Load'!R639+'PSUI Customer Gen'!R639</f>
        <v>1811.8019999999999</v>
      </c>
      <c r="S639" s="85">
        <f>'E+ PSUI Customer Load'!S639+'PSUI Customer Gen'!S639</f>
        <v>1733.806</v>
      </c>
      <c r="T639" s="85">
        <f>'E+ PSUI Customer Load'!T639+'PSUI Customer Gen'!T639</f>
        <v>1705.2670000000001</v>
      </c>
      <c r="U639" s="85">
        <f>'E+ PSUI Customer Load'!U639+'PSUI Customer Gen'!U639</f>
        <v>1690.6390000000001</v>
      </c>
      <c r="V639" s="85">
        <f>'E+ PSUI Customer Load'!V639+'PSUI Customer Gen'!V639</f>
        <v>1634.375</v>
      </c>
      <c r="W639" s="85">
        <f>'E+ PSUI Customer Load'!W639+'PSUI Customer Gen'!W639</f>
        <v>1633.309</v>
      </c>
      <c r="X639" s="85">
        <f>'E+ PSUI Customer Load'!X639+'PSUI Customer Gen'!X639</f>
        <v>1582.9150000000002</v>
      </c>
      <c r="Y639" s="85">
        <f>'E+ PSUI Customer Load'!Y639+'PSUI Customer Gen'!Y639</f>
        <v>1555.0240000000001</v>
      </c>
      <c r="Z639" s="85">
        <f>'E+ PSUI Customer Load'!Z639+'PSUI Customer Gen'!Z639</f>
        <v>1555.355</v>
      </c>
      <c r="AA639" s="93">
        <f t="shared" si="117"/>
        <v>1867.9349999999999</v>
      </c>
      <c r="AB639" s="84">
        <f t="shared" si="118"/>
        <v>2022</v>
      </c>
      <c r="AC639" s="83">
        <f t="shared" si="119"/>
        <v>7</v>
      </c>
      <c r="AD639" s="83" t="str">
        <f t="shared" si="120"/>
        <v/>
      </c>
      <c r="AE639" s="83" t="str">
        <f t="shared" si="121"/>
        <v/>
      </c>
      <c r="AF639" s="81">
        <f t="shared" si="122"/>
        <v>1867.9349999999999</v>
      </c>
      <c r="AG639" s="82" t="str">
        <f t="shared" si="123"/>
        <v>11:00</v>
      </c>
      <c r="AH639" s="81">
        <f t="shared" si="124"/>
        <v>42194.016000000003</v>
      </c>
      <c r="AI639" s="80" t="str">
        <f t="shared" si="125"/>
        <v/>
      </c>
      <c r="AJ639" s="80" t="str">
        <f t="shared" si="126"/>
        <v/>
      </c>
      <c r="AK639" s="80" t="str">
        <f t="shared" si="127"/>
        <v/>
      </c>
      <c r="AL639" s="79" t="str">
        <f t="shared" si="128"/>
        <v/>
      </c>
      <c r="AM639" s="78" t="str">
        <f t="shared" si="129"/>
        <v/>
      </c>
    </row>
    <row r="640" spans="2:39" ht="13.5" thickBot="1">
      <c r="B640" s="86">
        <v>44772</v>
      </c>
      <c r="C640" s="85">
        <f>'E+ PSUI Customer Load'!C640+'PSUI Customer Gen'!C640</f>
        <v>1515.298</v>
      </c>
      <c r="D640" s="85">
        <f>'E+ PSUI Customer Load'!D640+'PSUI Customer Gen'!D640</f>
        <v>1493.1519999999998</v>
      </c>
      <c r="E640" s="85">
        <f>'E+ PSUI Customer Load'!E640+'PSUI Customer Gen'!E640</f>
        <v>1475.0910000000001</v>
      </c>
      <c r="F640" s="85">
        <f>'E+ PSUI Customer Load'!F640+'PSUI Customer Gen'!F640</f>
        <v>1457.41</v>
      </c>
      <c r="G640" s="85">
        <f>'E+ PSUI Customer Load'!G640+'PSUI Customer Gen'!G640</f>
        <v>1447.883</v>
      </c>
      <c r="H640" s="85">
        <f>'E+ PSUI Customer Load'!H640+'PSUI Customer Gen'!H640</f>
        <v>1469.5840000000001</v>
      </c>
      <c r="I640" s="85">
        <f>'E+ PSUI Customer Load'!I640+'PSUI Customer Gen'!I640</f>
        <v>1561.973</v>
      </c>
      <c r="J640" s="85">
        <f>'E+ PSUI Customer Load'!J640+'PSUI Customer Gen'!J640</f>
        <v>1601.546</v>
      </c>
      <c r="K640" s="85">
        <f>'E+ PSUI Customer Load'!K640+'PSUI Customer Gen'!K640</f>
        <v>1646.87</v>
      </c>
      <c r="L640" s="85">
        <f>'E+ PSUI Customer Load'!L640+'PSUI Customer Gen'!L640</f>
        <v>1679.211</v>
      </c>
      <c r="M640" s="85">
        <f>'E+ PSUI Customer Load'!M640+'PSUI Customer Gen'!M640</f>
        <v>1683.694</v>
      </c>
      <c r="N640" s="85">
        <f>'E+ PSUI Customer Load'!N640+'PSUI Customer Gen'!N640</f>
        <v>1676.499</v>
      </c>
      <c r="O640" s="85">
        <f>'E+ PSUI Customer Load'!O640+'PSUI Customer Gen'!O640</f>
        <v>1698.825</v>
      </c>
      <c r="P640" s="85">
        <f>'E+ PSUI Customer Load'!P640+'PSUI Customer Gen'!P640</f>
        <v>1726.5509999999999</v>
      </c>
      <c r="Q640" s="85">
        <f>'E+ PSUI Customer Load'!Q640+'PSUI Customer Gen'!Q640</f>
        <v>1744.934</v>
      </c>
      <c r="R640" s="85">
        <f>'E+ PSUI Customer Load'!R640+'PSUI Customer Gen'!R640</f>
        <v>1728.2339999999999</v>
      </c>
      <c r="S640" s="85">
        <f>'E+ PSUI Customer Load'!S640+'PSUI Customer Gen'!S640</f>
        <v>1684.8220000000001</v>
      </c>
      <c r="T640" s="85">
        <f>'E+ PSUI Customer Load'!T640+'PSUI Customer Gen'!T640</f>
        <v>1668.0809999999999</v>
      </c>
      <c r="U640" s="85">
        <f>'E+ PSUI Customer Load'!U640+'PSUI Customer Gen'!U640</f>
        <v>1656.2349999999999</v>
      </c>
      <c r="V640" s="85">
        <f>'E+ PSUI Customer Load'!V640+'PSUI Customer Gen'!V640</f>
        <v>1621.011</v>
      </c>
      <c r="W640" s="85">
        <f>'E+ PSUI Customer Load'!W640+'PSUI Customer Gen'!W640</f>
        <v>1610.1669999999999</v>
      </c>
      <c r="X640" s="85">
        <f>'E+ PSUI Customer Load'!X640+'PSUI Customer Gen'!X640</f>
        <v>1592.3700000000001</v>
      </c>
      <c r="Y640" s="85">
        <f>'E+ PSUI Customer Load'!Y640+'PSUI Customer Gen'!Y640</f>
        <v>1577.4069999999999</v>
      </c>
      <c r="Z640" s="85">
        <f>'E+ PSUI Customer Load'!Z640+'PSUI Customer Gen'!Z640</f>
        <v>1563.7049999999999</v>
      </c>
      <c r="AA640" s="93">
        <f t="shared" si="117"/>
        <v>1744.934</v>
      </c>
      <c r="AB640" s="84">
        <f t="shared" si="118"/>
        <v>2022</v>
      </c>
      <c r="AC640" s="83">
        <f t="shared" si="119"/>
        <v>7</v>
      </c>
      <c r="AD640" s="83" t="str">
        <f t="shared" si="120"/>
        <v/>
      </c>
      <c r="AE640" s="83" t="str">
        <f t="shared" si="121"/>
        <v/>
      </c>
      <c r="AF640" s="81">
        <f t="shared" si="122"/>
        <v>1744.934</v>
      </c>
      <c r="AG640" s="82" t="str">
        <f t="shared" si="123"/>
        <v>15:00</v>
      </c>
      <c r="AH640" s="81">
        <f t="shared" si="124"/>
        <v>40325.487000000001</v>
      </c>
      <c r="AI640" s="80" t="str">
        <f t="shared" si="125"/>
        <v/>
      </c>
      <c r="AJ640" s="80" t="str">
        <f t="shared" si="126"/>
        <v/>
      </c>
      <c r="AK640" s="80" t="str">
        <f t="shared" si="127"/>
        <v/>
      </c>
      <c r="AL640" s="79" t="str">
        <f t="shared" si="128"/>
        <v/>
      </c>
      <c r="AM640" s="78" t="str">
        <f t="shared" si="129"/>
        <v/>
      </c>
    </row>
    <row r="641" spans="2:39" ht="13.5" thickBot="1">
      <c r="B641" s="86">
        <v>44773</v>
      </c>
      <c r="C641" s="85">
        <f>'E+ PSUI Customer Load'!C641+'PSUI Customer Gen'!C641</f>
        <v>1572.2470000000001</v>
      </c>
      <c r="D641" s="85">
        <f>'E+ PSUI Customer Load'!D641+'PSUI Customer Gen'!D641</f>
        <v>1562.5650000000001</v>
      </c>
      <c r="E641" s="85">
        <f>'E+ PSUI Customer Load'!E641+'PSUI Customer Gen'!E641</f>
        <v>1555.348</v>
      </c>
      <c r="F641" s="85">
        <f>'E+ PSUI Customer Load'!F641+'PSUI Customer Gen'!F641</f>
        <v>1535.99</v>
      </c>
      <c r="G641" s="85">
        <f>'E+ PSUI Customer Load'!G641+'PSUI Customer Gen'!G641</f>
        <v>1521.6130000000001</v>
      </c>
      <c r="H641" s="85">
        <f>'E+ PSUI Customer Load'!H641+'PSUI Customer Gen'!H641</f>
        <v>1525.587</v>
      </c>
      <c r="I641" s="85">
        <f>'E+ PSUI Customer Load'!I641+'PSUI Customer Gen'!I641</f>
        <v>1638.3969999999999</v>
      </c>
      <c r="J641" s="85">
        <f>'E+ PSUI Customer Load'!J641+'PSUI Customer Gen'!J641</f>
        <v>1682.3520000000001</v>
      </c>
      <c r="K641" s="85">
        <f>'E+ PSUI Customer Load'!K641+'PSUI Customer Gen'!K641</f>
        <v>1723.98</v>
      </c>
      <c r="L641" s="85">
        <f>'E+ PSUI Customer Load'!L641+'PSUI Customer Gen'!L641</f>
        <v>1778.626</v>
      </c>
      <c r="M641" s="85">
        <f>'E+ PSUI Customer Load'!M641+'PSUI Customer Gen'!M641</f>
        <v>1806.367</v>
      </c>
      <c r="N641" s="85">
        <f>'E+ PSUI Customer Load'!N641+'PSUI Customer Gen'!N641</f>
        <v>1787.3150000000001</v>
      </c>
      <c r="O641" s="85">
        <f>'E+ PSUI Customer Load'!O641+'PSUI Customer Gen'!O641</f>
        <v>1784.499</v>
      </c>
      <c r="P641" s="85">
        <f>'E+ PSUI Customer Load'!P641+'PSUI Customer Gen'!P641</f>
        <v>1691.057</v>
      </c>
      <c r="Q641" s="85">
        <f>'E+ PSUI Customer Load'!Q641+'PSUI Customer Gen'!Q641</f>
        <v>1773.28</v>
      </c>
      <c r="R641" s="85">
        <f>'E+ PSUI Customer Load'!R641+'PSUI Customer Gen'!R641</f>
        <v>1768.69</v>
      </c>
      <c r="S641" s="85">
        <f>'E+ PSUI Customer Load'!S641+'PSUI Customer Gen'!S641</f>
        <v>1712.2</v>
      </c>
      <c r="T641" s="85">
        <f>'E+ PSUI Customer Load'!T641+'PSUI Customer Gen'!T641</f>
        <v>1692.08</v>
      </c>
      <c r="U641" s="85">
        <f>'E+ PSUI Customer Load'!U641+'PSUI Customer Gen'!U641</f>
        <v>1656.34</v>
      </c>
      <c r="V641" s="85">
        <f>'E+ PSUI Customer Load'!V641+'PSUI Customer Gen'!V641</f>
        <v>1622.7</v>
      </c>
      <c r="W641" s="85">
        <f>'E+ PSUI Customer Load'!W641+'PSUI Customer Gen'!W641</f>
        <v>1608.29</v>
      </c>
      <c r="X641" s="85">
        <f>'E+ PSUI Customer Load'!X641+'PSUI Customer Gen'!X641</f>
        <v>1594.25</v>
      </c>
      <c r="Y641" s="85">
        <f>'E+ PSUI Customer Load'!Y641+'PSUI Customer Gen'!Y641</f>
        <v>1565.97</v>
      </c>
      <c r="Z641" s="85">
        <f>'E+ PSUI Customer Load'!Z641+'PSUI Customer Gen'!Z641</f>
        <v>1555.65</v>
      </c>
      <c r="AA641" s="93">
        <f t="shared" si="117"/>
        <v>1806.367</v>
      </c>
      <c r="AB641" s="84">
        <f t="shared" si="118"/>
        <v>2022</v>
      </c>
      <c r="AC641" s="83">
        <f t="shared" si="119"/>
        <v>7</v>
      </c>
      <c r="AD641" s="83" t="str">
        <f t="shared" si="120"/>
        <v>2022-7</v>
      </c>
      <c r="AE641" s="83">
        <f t="shared" si="121"/>
        <v>7</v>
      </c>
      <c r="AF641" s="81">
        <f t="shared" si="122"/>
        <v>1806.367</v>
      </c>
      <c r="AG641" s="82" t="str">
        <f t="shared" si="123"/>
        <v>11:00</v>
      </c>
      <c r="AH641" s="81">
        <f t="shared" si="124"/>
        <v>41521.760000000002</v>
      </c>
      <c r="AI641" s="80">
        <f t="shared" si="125"/>
        <v>59765.987000000001</v>
      </c>
      <c r="AJ641" s="80">
        <f t="shared" si="126"/>
        <v>2313.471</v>
      </c>
      <c r="AK641" s="80">
        <f t="shared" si="127"/>
        <v>51788.999000000011</v>
      </c>
      <c r="AL641" s="79">
        <f t="shared" si="128"/>
        <v>44761</v>
      </c>
      <c r="AM641" s="78" t="str">
        <f t="shared" si="129"/>
        <v>12:00</v>
      </c>
    </row>
    <row r="642" spans="2:39" ht="13.5" thickBot="1">
      <c r="B642" s="86">
        <v>44774</v>
      </c>
      <c r="C642" s="85">
        <f>'E+ PSUI Customer Load'!C642+'PSUI Customer Gen'!C642</f>
        <v>1547.88</v>
      </c>
      <c r="D642" s="85">
        <f>'E+ PSUI Customer Load'!D642+'PSUI Customer Gen'!D642</f>
        <v>1528.66</v>
      </c>
      <c r="E642" s="85">
        <f>'E+ PSUI Customer Load'!E642+'PSUI Customer Gen'!E642</f>
        <v>1542.98</v>
      </c>
      <c r="F642" s="85">
        <f>'E+ PSUI Customer Load'!F642+'PSUI Customer Gen'!F642</f>
        <v>1590.96</v>
      </c>
      <c r="G642" s="85">
        <f>'E+ PSUI Customer Load'!G642+'PSUI Customer Gen'!G642</f>
        <v>1642.83</v>
      </c>
      <c r="H642" s="85">
        <f>'E+ PSUI Customer Load'!H642+'PSUI Customer Gen'!H642</f>
        <v>1685.22</v>
      </c>
      <c r="I642" s="85">
        <f>'E+ PSUI Customer Load'!I642+'PSUI Customer Gen'!I642</f>
        <v>1733.9</v>
      </c>
      <c r="J642" s="85">
        <f>'E+ PSUI Customer Load'!J642+'PSUI Customer Gen'!J642</f>
        <v>1749.89</v>
      </c>
      <c r="K642" s="85">
        <f>'E+ PSUI Customer Load'!K642+'PSUI Customer Gen'!K642</f>
        <v>1763.48</v>
      </c>
      <c r="L642" s="85">
        <f>'E+ PSUI Customer Load'!L642+'PSUI Customer Gen'!L642</f>
        <v>1818.92</v>
      </c>
      <c r="M642" s="85">
        <f>'E+ PSUI Customer Load'!M642+'PSUI Customer Gen'!M642</f>
        <v>1831.83</v>
      </c>
      <c r="N642" s="85">
        <f>'E+ PSUI Customer Load'!N642+'PSUI Customer Gen'!N642</f>
        <v>1773.52</v>
      </c>
      <c r="O642" s="85">
        <f>'E+ PSUI Customer Load'!O642+'PSUI Customer Gen'!O642</f>
        <v>1796.69</v>
      </c>
      <c r="P642" s="85">
        <f>'E+ PSUI Customer Load'!P642+'PSUI Customer Gen'!P642</f>
        <v>1792.77</v>
      </c>
      <c r="Q642" s="85">
        <f>'E+ PSUI Customer Load'!Q642+'PSUI Customer Gen'!Q642</f>
        <v>1821.72</v>
      </c>
      <c r="R642" s="85">
        <f>'E+ PSUI Customer Load'!R642+'PSUI Customer Gen'!R642</f>
        <v>1821.72</v>
      </c>
      <c r="S642" s="85">
        <f>'E+ PSUI Customer Load'!S642+'PSUI Customer Gen'!S642</f>
        <v>1778.67</v>
      </c>
      <c r="T642" s="85">
        <f>'E+ PSUI Customer Load'!T642+'PSUI Customer Gen'!T642</f>
        <v>1759.87</v>
      </c>
      <c r="U642" s="85">
        <f>'E+ PSUI Customer Load'!U642+'PSUI Customer Gen'!U642</f>
        <v>1772.86</v>
      </c>
      <c r="V642" s="85">
        <f>'E+ PSUI Customer Load'!V642+'PSUI Customer Gen'!V642</f>
        <v>1745.56</v>
      </c>
      <c r="W642" s="85">
        <f>'E+ PSUI Customer Load'!W642+'PSUI Customer Gen'!W642</f>
        <v>1736.21</v>
      </c>
      <c r="X642" s="85">
        <f>'E+ PSUI Customer Load'!X642+'PSUI Customer Gen'!X642</f>
        <v>1726.38</v>
      </c>
      <c r="Y642" s="85">
        <f>'E+ PSUI Customer Load'!Y642+'PSUI Customer Gen'!Y642</f>
        <v>1707.16</v>
      </c>
      <c r="Z642" s="85">
        <f>'E+ PSUI Customer Load'!Z642+'PSUI Customer Gen'!Z642</f>
        <v>1699.18</v>
      </c>
      <c r="AA642" s="93">
        <f t="shared" si="117"/>
        <v>1831.83</v>
      </c>
      <c r="AB642" s="84">
        <f t="shared" si="118"/>
        <v>2022</v>
      </c>
      <c r="AC642" s="83">
        <f t="shared" si="119"/>
        <v>8</v>
      </c>
      <c r="AD642" s="83" t="str">
        <f t="shared" si="120"/>
        <v/>
      </c>
      <c r="AE642" s="83" t="str">
        <f t="shared" si="121"/>
        <v/>
      </c>
      <c r="AF642" s="81">
        <f t="shared" si="122"/>
        <v>1831.83</v>
      </c>
      <c r="AG642" s="82" t="str">
        <f t="shared" si="123"/>
        <v>11:00</v>
      </c>
      <c r="AH642" s="81">
        <f t="shared" si="124"/>
        <v>43200.69000000001</v>
      </c>
      <c r="AI642" s="80" t="str">
        <f t="shared" si="125"/>
        <v/>
      </c>
      <c r="AJ642" s="80" t="str">
        <f t="shared" si="126"/>
        <v/>
      </c>
      <c r="AK642" s="80" t="str">
        <f t="shared" si="127"/>
        <v/>
      </c>
      <c r="AL642" s="79" t="str">
        <f t="shared" si="128"/>
        <v/>
      </c>
      <c r="AM642" s="78" t="str">
        <f t="shared" si="129"/>
        <v/>
      </c>
    </row>
    <row r="643" spans="2:39" ht="13.5" thickBot="1">
      <c r="B643" s="86">
        <v>44775</v>
      </c>
      <c r="C643" s="85">
        <f>'E+ PSUI Customer Load'!C643+'PSUI Customer Gen'!C643</f>
        <v>1643.85</v>
      </c>
      <c r="D643" s="85">
        <f>'E+ PSUI Customer Load'!D643+'PSUI Customer Gen'!D643</f>
        <v>1609.41</v>
      </c>
      <c r="E643" s="85">
        <f>'E+ PSUI Customer Load'!E643+'PSUI Customer Gen'!E643</f>
        <v>1571.15</v>
      </c>
      <c r="F643" s="85">
        <f>'E+ PSUI Customer Load'!F643+'PSUI Customer Gen'!F643</f>
        <v>1565.55</v>
      </c>
      <c r="G643" s="85">
        <f>'E+ PSUI Customer Load'!G643+'PSUI Customer Gen'!G643</f>
        <v>1551.66</v>
      </c>
      <c r="H643" s="85">
        <f>'E+ PSUI Customer Load'!H643+'PSUI Customer Gen'!H643</f>
        <v>1570.28</v>
      </c>
      <c r="I643" s="85">
        <f>'E+ PSUI Customer Load'!I643+'PSUI Customer Gen'!I643</f>
        <v>1679.02</v>
      </c>
      <c r="J643" s="85">
        <f>'E+ PSUI Customer Load'!J643+'PSUI Customer Gen'!J643</f>
        <v>1726.24</v>
      </c>
      <c r="K643" s="85">
        <f>'E+ PSUI Customer Load'!K643+'PSUI Customer Gen'!K643</f>
        <v>1818.8140000000001</v>
      </c>
      <c r="L643" s="85">
        <f>'E+ PSUI Customer Load'!L643+'PSUI Customer Gen'!L643</f>
        <v>1886.9669999999999</v>
      </c>
      <c r="M643" s="85">
        <f>'E+ PSUI Customer Load'!M643+'PSUI Customer Gen'!M643</f>
        <v>1779.769</v>
      </c>
      <c r="N643" s="85">
        <f>'E+ PSUI Customer Load'!N643+'PSUI Customer Gen'!N643</f>
        <v>1833.51</v>
      </c>
      <c r="O643" s="85">
        <f>'E+ PSUI Customer Load'!O643+'PSUI Customer Gen'!O643</f>
        <v>1818.22</v>
      </c>
      <c r="P643" s="85">
        <f>'E+ PSUI Customer Load'!P643+'PSUI Customer Gen'!P643</f>
        <v>1834.25</v>
      </c>
      <c r="Q643" s="85">
        <f>'E+ PSUI Customer Load'!Q643+'PSUI Customer Gen'!Q643</f>
        <v>1832.71</v>
      </c>
      <c r="R643" s="85">
        <f>'E+ PSUI Customer Load'!R643+'PSUI Customer Gen'!R643</f>
        <v>1812.72</v>
      </c>
      <c r="S643" s="85">
        <f>'E+ PSUI Customer Load'!S643+'PSUI Customer Gen'!S643</f>
        <v>1725.78</v>
      </c>
      <c r="T643" s="85">
        <f>'E+ PSUI Customer Load'!T643+'PSUI Customer Gen'!T643</f>
        <v>1682.94</v>
      </c>
      <c r="U643" s="85">
        <f>'E+ PSUI Customer Load'!U643+'PSUI Customer Gen'!U643</f>
        <v>1651.65</v>
      </c>
      <c r="V643" s="85">
        <f>'E+ PSUI Customer Load'!V643+'PSUI Customer Gen'!V643</f>
        <v>1591.14</v>
      </c>
      <c r="W643" s="85">
        <f>'E+ PSUI Customer Load'!W643+'PSUI Customer Gen'!W643</f>
        <v>1582.8</v>
      </c>
      <c r="X643" s="85">
        <f>'E+ PSUI Customer Load'!X643+'PSUI Customer Gen'!X643</f>
        <v>1561.67</v>
      </c>
      <c r="Y643" s="85">
        <f>'E+ PSUI Customer Load'!Y643+'PSUI Customer Gen'!Y643</f>
        <v>1496.36</v>
      </c>
      <c r="Z643" s="85">
        <f>'E+ PSUI Customer Load'!Z643+'PSUI Customer Gen'!Z643</f>
        <v>1466.12</v>
      </c>
      <c r="AA643" s="93">
        <f t="shared" ref="AA643:AA706" si="130">MAX(C643:Z643)</f>
        <v>1886.9669999999999</v>
      </c>
      <c r="AB643" s="84">
        <f t="shared" ref="AB643:AB706" si="131">YEAR(B643)</f>
        <v>2022</v>
      </c>
      <c r="AC643" s="83">
        <f t="shared" ref="AC643:AC706" si="132">MONTH(B643)</f>
        <v>8</v>
      </c>
      <c r="AD643" s="83" t="str">
        <f t="shared" ref="AD643:AD706" si="133">IF(AE643="","",AB643&amp;"-"&amp;AE643)</f>
        <v/>
      </c>
      <c r="AE643" s="83" t="str">
        <f t="shared" ref="AE643:AE706" si="134">IF(DAY(B643+1)=1,AC643,"")</f>
        <v/>
      </c>
      <c r="AF643" s="81">
        <f t="shared" ref="AF643:AF706" si="135">MAX(C643:AA643)</f>
        <v>1886.9669999999999</v>
      </c>
      <c r="AG643" s="82" t="str">
        <f t="shared" ref="AG643:AG706" si="136">INDEX($C$2:$Z$2,MATCH(AF643,C643:Z643,0))</f>
        <v>10:00</v>
      </c>
      <c r="AH643" s="81">
        <f t="shared" ref="AH643:AH706" si="137">SUM(C643:AA643)</f>
        <v>42179.546999999999</v>
      </c>
      <c r="AI643" s="80" t="str">
        <f t="shared" ref="AI643:AI706" si="138">IF(AE643&lt;&gt;"",SUMIFS(AF:AF,AC:AC,AC643,AB:AB,AB643),"")</f>
        <v/>
      </c>
      <c r="AJ643" s="80" t="str">
        <f t="shared" ref="AJ643:AJ706" si="139">IF(AI643="","",_xlfn.MAXIFS(AF:AF,AC:AC,AC643,AB:AB,AB643))</f>
        <v/>
      </c>
      <c r="AK643" s="80" t="str">
        <f t="shared" ref="AK643:AK706" si="140">IF(AI643="","",_xlfn.MAXIFS(AH:AH,AC:AC,AC643,AB:AB,AB643))</f>
        <v/>
      </c>
      <c r="AL643" s="79" t="str">
        <f t="shared" ref="AL643:AL706" si="141">IF(AI643&lt;&gt;"",INDEX(B:B,MATCH(AJ643,AF:AF,0)),"")</f>
        <v/>
      </c>
      <c r="AM643" s="78" t="str">
        <f t="shared" ref="AM643:AM706" si="142">IF(AI643&lt;&gt;"",INDEX(AG:AG,MATCH(AJ643,AF:AF,0)),"")</f>
        <v/>
      </c>
    </row>
    <row r="644" spans="2:39" ht="13.5" thickBot="1">
      <c r="B644" s="86">
        <v>44776</v>
      </c>
      <c r="C644" s="85">
        <f>'E+ PSUI Customer Load'!C644+'PSUI Customer Gen'!C644</f>
        <v>1440.78</v>
      </c>
      <c r="D644" s="85">
        <f>'E+ PSUI Customer Load'!D644+'PSUI Customer Gen'!D644</f>
        <v>1412.64</v>
      </c>
      <c r="E644" s="85">
        <f>'E+ PSUI Customer Load'!E644+'PSUI Customer Gen'!E644</f>
        <v>1399.2</v>
      </c>
      <c r="F644" s="85">
        <f>'E+ PSUI Customer Load'!F644+'PSUI Customer Gen'!F644</f>
        <v>1395.31</v>
      </c>
      <c r="G644" s="85">
        <f>'E+ PSUI Customer Load'!G644+'PSUI Customer Gen'!G644</f>
        <v>1401.75</v>
      </c>
      <c r="H644" s="85">
        <f>'E+ PSUI Customer Load'!H644+'PSUI Customer Gen'!H644</f>
        <v>1433.6</v>
      </c>
      <c r="I644" s="85">
        <f>'E+ PSUI Customer Load'!I644+'PSUI Customer Gen'!I644</f>
        <v>1575.46</v>
      </c>
      <c r="J644" s="85">
        <f>'E+ PSUI Customer Load'!J644+'PSUI Customer Gen'!J644</f>
        <v>1633.98</v>
      </c>
      <c r="K644" s="85">
        <f>'E+ PSUI Customer Load'!K644+'PSUI Customer Gen'!K644</f>
        <v>1784.44</v>
      </c>
      <c r="L644" s="85">
        <f>'E+ PSUI Customer Load'!L644+'PSUI Customer Gen'!L644</f>
        <v>1892.07</v>
      </c>
      <c r="M644" s="85">
        <f>'E+ PSUI Customer Load'!M644+'PSUI Customer Gen'!M644</f>
        <v>1954.68</v>
      </c>
      <c r="N644" s="85">
        <f>'E+ PSUI Customer Load'!N644+'PSUI Customer Gen'!N644</f>
        <v>1959.58</v>
      </c>
      <c r="O644" s="85">
        <f>'E+ PSUI Customer Load'!O644+'PSUI Customer Gen'!O644</f>
        <v>2069.06</v>
      </c>
      <c r="P644" s="85">
        <f>'E+ PSUI Customer Load'!P644+'PSUI Customer Gen'!P644</f>
        <v>2183.5859999999998</v>
      </c>
      <c r="Q644" s="85">
        <f>'E+ PSUI Customer Load'!Q644+'PSUI Customer Gen'!Q644</f>
        <v>2071.0450000000001</v>
      </c>
      <c r="R644" s="85">
        <f>'E+ PSUI Customer Load'!R644+'PSUI Customer Gen'!R644</f>
        <v>2061.8940000000002</v>
      </c>
      <c r="S644" s="85">
        <f>'E+ PSUI Customer Load'!S644+'PSUI Customer Gen'!S644</f>
        <v>2060.9259999999999</v>
      </c>
      <c r="T644" s="85">
        <f>'E+ PSUI Customer Load'!T644+'PSUI Customer Gen'!T644</f>
        <v>1966.828</v>
      </c>
      <c r="U644" s="85">
        <f>'E+ PSUI Customer Load'!U644+'PSUI Customer Gen'!U644</f>
        <v>1883.5649999999998</v>
      </c>
      <c r="V644" s="85">
        <f>'E+ PSUI Customer Load'!V644+'PSUI Customer Gen'!V644</f>
        <v>1849.7470000000001</v>
      </c>
      <c r="W644" s="85">
        <f>'E+ PSUI Customer Load'!W644+'PSUI Customer Gen'!W644</f>
        <v>1867.79</v>
      </c>
      <c r="X644" s="85">
        <f>'E+ PSUI Customer Load'!X644+'PSUI Customer Gen'!X644</f>
        <v>1864.384</v>
      </c>
      <c r="Y644" s="85">
        <f>'E+ PSUI Customer Load'!Y644+'PSUI Customer Gen'!Y644</f>
        <v>1846.5820000000001</v>
      </c>
      <c r="Z644" s="85">
        <f>'E+ PSUI Customer Load'!Z644+'PSUI Customer Gen'!Z644</f>
        <v>1845.0309999999999</v>
      </c>
      <c r="AA644" s="93">
        <f t="shared" si="130"/>
        <v>2183.5859999999998</v>
      </c>
      <c r="AB644" s="84">
        <f t="shared" si="131"/>
        <v>2022</v>
      </c>
      <c r="AC644" s="83">
        <f t="shared" si="132"/>
        <v>8</v>
      </c>
      <c r="AD644" s="83" t="str">
        <f t="shared" si="133"/>
        <v/>
      </c>
      <c r="AE644" s="83" t="str">
        <f t="shared" si="134"/>
        <v/>
      </c>
      <c r="AF644" s="81">
        <f t="shared" si="135"/>
        <v>2183.5859999999998</v>
      </c>
      <c r="AG644" s="82" t="str">
        <f t="shared" si="136"/>
        <v>14:00</v>
      </c>
      <c r="AH644" s="81">
        <f t="shared" si="137"/>
        <v>45037.51400000001</v>
      </c>
      <c r="AI644" s="80" t="str">
        <f t="shared" si="138"/>
        <v/>
      </c>
      <c r="AJ644" s="80" t="str">
        <f t="shared" si="139"/>
        <v/>
      </c>
      <c r="AK644" s="80" t="str">
        <f t="shared" si="140"/>
        <v/>
      </c>
      <c r="AL644" s="79" t="str">
        <f t="shared" si="141"/>
        <v/>
      </c>
      <c r="AM644" s="78" t="str">
        <f t="shared" si="142"/>
        <v/>
      </c>
    </row>
    <row r="645" spans="2:39" ht="13.5" thickBot="1">
      <c r="B645" s="86">
        <v>44777</v>
      </c>
      <c r="C645" s="85">
        <f>'E+ PSUI Customer Load'!C645+'PSUI Customer Gen'!C645</f>
        <v>1828.453</v>
      </c>
      <c r="D645" s="85">
        <f>'E+ PSUI Customer Load'!D645+'PSUI Customer Gen'!D645</f>
        <v>1772.127</v>
      </c>
      <c r="E645" s="85">
        <f>'E+ PSUI Customer Load'!E645+'PSUI Customer Gen'!E645</f>
        <v>1776.34</v>
      </c>
      <c r="F645" s="85">
        <f>'E+ PSUI Customer Load'!F645+'PSUI Customer Gen'!F645</f>
        <v>1809.2549999999999</v>
      </c>
      <c r="G645" s="85">
        <f>'E+ PSUI Customer Load'!G645+'PSUI Customer Gen'!G645</f>
        <v>1816.633</v>
      </c>
      <c r="H645" s="85">
        <f>'E+ PSUI Customer Load'!H645+'PSUI Customer Gen'!H645</f>
        <v>1880.7909999999999</v>
      </c>
      <c r="I645" s="85">
        <f>'E+ PSUI Customer Load'!I645+'PSUI Customer Gen'!I645</f>
        <v>2015.6669999999999</v>
      </c>
      <c r="J645" s="85">
        <f>'E+ PSUI Customer Load'!J645+'PSUI Customer Gen'!J645</f>
        <v>2043.9069999999999</v>
      </c>
      <c r="K645" s="85">
        <f>'E+ PSUI Customer Load'!K645+'PSUI Customer Gen'!K645</f>
        <v>2229.761</v>
      </c>
      <c r="L645" s="85">
        <f>'E+ PSUI Customer Load'!L645+'PSUI Customer Gen'!L645</f>
        <v>2259.105</v>
      </c>
      <c r="M645" s="85">
        <f>'E+ PSUI Customer Load'!M645+'PSUI Customer Gen'!M645</f>
        <v>2280.85</v>
      </c>
      <c r="N645" s="85">
        <f>'E+ PSUI Customer Load'!N645+'PSUI Customer Gen'!N645</f>
        <v>2250.0209999999997</v>
      </c>
      <c r="O645" s="85">
        <f>'E+ PSUI Customer Load'!O645+'PSUI Customer Gen'!O645</f>
        <v>2281.3339999999998</v>
      </c>
      <c r="P645" s="85">
        <f>'E+ PSUI Customer Load'!P645+'PSUI Customer Gen'!P645</f>
        <v>2299.3559999999998</v>
      </c>
      <c r="Q645" s="85">
        <f>'E+ PSUI Customer Load'!Q645+'PSUI Customer Gen'!Q645</f>
        <v>2176.5389999999998</v>
      </c>
      <c r="R645" s="85">
        <f>'E+ PSUI Customer Load'!R645+'PSUI Customer Gen'!R645</f>
        <v>2130.9360000000001</v>
      </c>
      <c r="S645" s="85">
        <f>'E+ PSUI Customer Load'!S645+'PSUI Customer Gen'!S645</f>
        <v>2064.6239999999998</v>
      </c>
      <c r="T645" s="85">
        <f>'E+ PSUI Customer Load'!T645+'PSUI Customer Gen'!T645</f>
        <v>2035.452</v>
      </c>
      <c r="U645" s="85">
        <f>'E+ PSUI Customer Load'!U645+'PSUI Customer Gen'!U645</f>
        <v>1876.462</v>
      </c>
      <c r="V645" s="85">
        <f>'E+ PSUI Customer Load'!V645+'PSUI Customer Gen'!V645</f>
        <v>1759.8989999999999</v>
      </c>
      <c r="W645" s="85">
        <f>'E+ PSUI Customer Load'!W645+'PSUI Customer Gen'!W645</f>
        <v>1752.835</v>
      </c>
      <c r="X645" s="85">
        <f>'E+ PSUI Customer Load'!X645+'PSUI Customer Gen'!X645</f>
        <v>1728.4279999999999</v>
      </c>
      <c r="Y645" s="85">
        <f>'E+ PSUI Customer Load'!Y645+'PSUI Customer Gen'!Y645</f>
        <v>1695.085</v>
      </c>
      <c r="Z645" s="85">
        <f>'E+ PSUI Customer Load'!Z645+'PSUI Customer Gen'!Z645</f>
        <v>1676.0900000000001</v>
      </c>
      <c r="AA645" s="93">
        <f t="shared" si="130"/>
        <v>2299.3559999999998</v>
      </c>
      <c r="AB645" s="84">
        <f t="shared" si="131"/>
        <v>2022</v>
      </c>
      <c r="AC645" s="83">
        <f t="shared" si="132"/>
        <v>8</v>
      </c>
      <c r="AD645" s="83" t="str">
        <f t="shared" si="133"/>
        <v/>
      </c>
      <c r="AE645" s="83" t="str">
        <f t="shared" si="134"/>
        <v/>
      </c>
      <c r="AF645" s="81">
        <f t="shared" si="135"/>
        <v>2299.3559999999998</v>
      </c>
      <c r="AG645" s="82" t="str">
        <f t="shared" si="136"/>
        <v>14:00</v>
      </c>
      <c r="AH645" s="81">
        <f t="shared" si="137"/>
        <v>49739.305999999982</v>
      </c>
      <c r="AI645" s="80" t="str">
        <f t="shared" si="138"/>
        <v/>
      </c>
      <c r="AJ645" s="80" t="str">
        <f t="shared" si="139"/>
        <v/>
      </c>
      <c r="AK645" s="80" t="str">
        <f t="shared" si="140"/>
        <v/>
      </c>
      <c r="AL645" s="79" t="str">
        <f t="shared" si="141"/>
        <v/>
      </c>
      <c r="AM645" s="78" t="str">
        <f t="shared" si="142"/>
        <v/>
      </c>
    </row>
    <row r="646" spans="2:39" ht="13.5" thickBot="1">
      <c r="B646" s="86">
        <v>44778</v>
      </c>
      <c r="C646" s="85">
        <f>'E+ PSUI Customer Load'!C646+'PSUI Customer Gen'!C646</f>
        <v>1877.473</v>
      </c>
      <c r="D646" s="85">
        <f>'E+ PSUI Customer Load'!D646+'PSUI Customer Gen'!D646</f>
        <v>1862.8510000000001</v>
      </c>
      <c r="E646" s="85">
        <f>'E+ PSUI Customer Load'!E646+'PSUI Customer Gen'!E646</f>
        <v>1815.134</v>
      </c>
      <c r="F646" s="85">
        <f>'E+ PSUI Customer Load'!F646+'PSUI Customer Gen'!F646</f>
        <v>1756.848</v>
      </c>
      <c r="G646" s="85">
        <f>'E+ PSUI Customer Load'!G646+'PSUI Customer Gen'!G646</f>
        <v>1737.3490000000002</v>
      </c>
      <c r="H646" s="85">
        <f>'E+ PSUI Customer Load'!H646+'PSUI Customer Gen'!H646</f>
        <v>1769.039</v>
      </c>
      <c r="I646" s="85">
        <f>'E+ PSUI Customer Load'!I646+'PSUI Customer Gen'!I646</f>
        <v>1874.9010000000001</v>
      </c>
      <c r="J646" s="85">
        <f>'E+ PSUI Customer Load'!J646+'PSUI Customer Gen'!J646</f>
        <v>1891.2860000000001</v>
      </c>
      <c r="K646" s="85">
        <f>'E+ PSUI Customer Load'!K646+'PSUI Customer Gen'!K646</f>
        <v>1948.249</v>
      </c>
      <c r="L646" s="85">
        <f>'E+ PSUI Customer Load'!L646+'PSUI Customer Gen'!L646</f>
        <v>1958.1290000000001</v>
      </c>
      <c r="M646" s="85">
        <f>'E+ PSUI Customer Load'!M646+'PSUI Customer Gen'!M646</f>
        <v>2020.6399999999999</v>
      </c>
      <c r="N646" s="85">
        <f>'E+ PSUI Customer Load'!N646+'PSUI Customer Gen'!N646</f>
        <v>2054.06</v>
      </c>
      <c r="O646" s="85">
        <f>'E+ PSUI Customer Load'!O646+'PSUI Customer Gen'!O646</f>
        <v>2134.3649999999998</v>
      </c>
      <c r="P646" s="85">
        <f>'E+ PSUI Customer Load'!P646+'PSUI Customer Gen'!P646</f>
        <v>2196.1309999999999</v>
      </c>
      <c r="Q646" s="85">
        <f>'E+ PSUI Customer Load'!Q646+'PSUI Customer Gen'!Q646</f>
        <v>2287.5060000000003</v>
      </c>
      <c r="R646" s="85">
        <f>'E+ PSUI Customer Load'!R646+'PSUI Customer Gen'!R646</f>
        <v>2252.2190000000001</v>
      </c>
      <c r="S646" s="85">
        <f>'E+ PSUI Customer Load'!S646+'PSUI Customer Gen'!S646</f>
        <v>2180.076</v>
      </c>
      <c r="T646" s="85">
        <f>'E+ PSUI Customer Load'!T646+'PSUI Customer Gen'!T646</f>
        <v>2128.2510000000002</v>
      </c>
      <c r="U646" s="85">
        <f>'E+ PSUI Customer Load'!U646+'PSUI Customer Gen'!U646</f>
        <v>2124.011</v>
      </c>
      <c r="V646" s="85">
        <f>'E+ PSUI Customer Load'!V646+'PSUI Customer Gen'!V646</f>
        <v>2069.3510000000001</v>
      </c>
      <c r="W646" s="85">
        <f>'E+ PSUI Customer Load'!W646+'PSUI Customer Gen'!W646</f>
        <v>2013.471</v>
      </c>
      <c r="X646" s="85">
        <f>'E+ PSUI Customer Load'!X646+'PSUI Customer Gen'!X646</f>
        <v>1950.8969999999999</v>
      </c>
      <c r="Y646" s="85">
        <f>'E+ PSUI Customer Load'!Y646+'PSUI Customer Gen'!Y646</f>
        <v>1855.5810000000001</v>
      </c>
      <c r="Z646" s="85">
        <f>'E+ PSUI Customer Load'!Z646+'PSUI Customer Gen'!Z646</f>
        <v>1824.0319999999999</v>
      </c>
      <c r="AA646" s="93">
        <f t="shared" si="130"/>
        <v>2287.5060000000003</v>
      </c>
      <c r="AB646" s="84">
        <f t="shared" si="131"/>
        <v>2022</v>
      </c>
      <c r="AC646" s="83">
        <f t="shared" si="132"/>
        <v>8</v>
      </c>
      <c r="AD646" s="83" t="str">
        <f t="shared" si="133"/>
        <v/>
      </c>
      <c r="AE646" s="83" t="str">
        <f t="shared" si="134"/>
        <v/>
      </c>
      <c r="AF646" s="81">
        <f t="shared" si="135"/>
        <v>2287.5060000000003</v>
      </c>
      <c r="AG646" s="82" t="str">
        <f t="shared" si="136"/>
        <v>15:00</v>
      </c>
      <c r="AH646" s="81">
        <f t="shared" si="137"/>
        <v>49869.355999999992</v>
      </c>
      <c r="AI646" s="80" t="str">
        <f t="shared" si="138"/>
        <v/>
      </c>
      <c r="AJ646" s="80" t="str">
        <f t="shared" si="139"/>
        <v/>
      </c>
      <c r="AK646" s="80" t="str">
        <f t="shared" si="140"/>
        <v/>
      </c>
      <c r="AL646" s="79" t="str">
        <f t="shared" si="141"/>
        <v/>
      </c>
      <c r="AM646" s="78" t="str">
        <f t="shared" si="142"/>
        <v/>
      </c>
    </row>
    <row r="647" spans="2:39" ht="13.5" thickBot="1">
      <c r="B647" s="86">
        <v>44779</v>
      </c>
      <c r="C647" s="85">
        <f>'E+ PSUI Customer Load'!C647+'PSUI Customer Gen'!C647</f>
        <v>1798.867</v>
      </c>
      <c r="D647" s="85">
        <f>'E+ PSUI Customer Load'!D647+'PSUI Customer Gen'!D647</f>
        <v>1777.4939999999999</v>
      </c>
      <c r="E647" s="85">
        <f>'E+ PSUI Customer Load'!E647+'PSUI Customer Gen'!E647</f>
        <v>1765.702</v>
      </c>
      <c r="F647" s="85">
        <f>'E+ PSUI Customer Load'!F647+'PSUI Customer Gen'!F647</f>
        <v>1772.7310000000002</v>
      </c>
      <c r="G647" s="85">
        <f>'E+ PSUI Customer Load'!G647+'PSUI Customer Gen'!G647</f>
        <v>1792.9380000000001</v>
      </c>
      <c r="H647" s="85">
        <f>'E+ PSUI Customer Load'!H647+'PSUI Customer Gen'!H647</f>
        <v>1798.9770000000001</v>
      </c>
      <c r="I647" s="85">
        <f>'E+ PSUI Customer Load'!I647+'PSUI Customer Gen'!I647</f>
        <v>1912.3529999999998</v>
      </c>
      <c r="J647" s="85">
        <f>'E+ PSUI Customer Load'!J647+'PSUI Customer Gen'!J647</f>
        <v>2011.0079999999998</v>
      </c>
      <c r="K647" s="85">
        <f>'E+ PSUI Customer Load'!K647+'PSUI Customer Gen'!K647</f>
        <v>2053.875</v>
      </c>
      <c r="L647" s="85">
        <f>'E+ PSUI Customer Load'!L647+'PSUI Customer Gen'!L647</f>
        <v>2095.5949999999998</v>
      </c>
      <c r="M647" s="85">
        <f>'E+ PSUI Customer Load'!M647+'PSUI Customer Gen'!M647</f>
        <v>2143.8780000000002</v>
      </c>
      <c r="N647" s="85">
        <f>'E+ PSUI Customer Load'!N647+'PSUI Customer Gen'!N647</f>
        <v>2157.7600000000002</v>
      </c>
      <c r="O647" s="85">
        <f>'E+ PSUI Customer Load'!O647+'PSUI Customer Gen'!O647</f>
        <v>2165.3209999999999</v>
      </c>
      <c r="P647" s="85">
        <f>'E+ PSUI Customer Load'!P647+'PSUI Customer Gen'!P647</f>
        <v>2157.71</v>
      </c>
      <c r="Q647" s="85">
        <f>'E+ PSUI Customer Load'!Q647+'PSUI Customer Gen'!Q647</f>
        <v>2172.4110000000001</v>
      </c>
      <c r="R647" s="85">
        <f>'E+ PSUI Customer Load'!R647+'PSUI Customer Gen'!R647</f>
        <v>2166.4749999999999</v>
      </c>
      <c r="S647" s="85">
        <f>'E+ PSUI Customer Load'!S647+'PSUI Customer Gen'!S647</f>
        <v>2097.87</v>
      </c>
      <c r="T647" s="85">
        <f>'E+ PSUI Customer Load'!T647+'PSUI Customer Gen'!T647</f>
        <v>2078.3589999999999</v>
      </c>
      <c r="U647" s="85">
        <f>'E+ PSUI Customer Load'!U647+'PSUI Customer Gen'!U647</f>
        <v>2066.1330000000003</v>
      </c>
      <c r="V647" s="85">
        <f>'E+ PSUI Customer Load'!V647+'PSUI Customer Gen'!V647</f>
        <v>2031.2669999999998</v>
      </c>
      <c r="W647" s="85">
        <f>'E+ PSUI Customer Load'!W647+'PSUI Customer Gen'!W647</f>
        <v>2036.1669999999999</v>
      </c>
      <c r="X647" s="85">
        <f>'E+ PSUI Customer Load'!X647+'PSUI Customer Gen'!X647</f>
        <v>2015.646</v>
      </c>
      <c r="Y647" s="85">
        <f>'E+ PSUI Customer Load'!Y647+'PSUI Customer Gen'!Y647</f>
        <v>1985.836</v>
      </c>
      <c r="Z647" s="85">
        <f>'E+ PSUI Customer Load'!Z647+'PSUI Customer Gen'!Z647</f>
        <v>1955.2370000000001</v>
      </c>
      <c r="AA647" s="93">
        <f t="shared" si="130"/>
        <v>2172.4110000000001</v>
      </c>
      <c r="AB647" s="84">
        <f t="shared" si="131"/>
        <v>2022</v>
      </c>
      <c r="AC647" s="83">
        <f t="shared" si="132"/>
        <v>8</v>
      </c>
      <c r="AD647" s="83" t="str">
        <f t="shared" si="133"/>
        <v/>
      </c>
      <c r="AE647" s="83" t="str">
        <f t="shared" si="134"/>
        <v/>
      </c>
      <c r="AF647" s="81">
        <f t="shared" si="135"/>
        <v>2172.4110000000001</v>
      </c>
      <c r="AG647" s="82" t="str">
        <f t="shared" si="136"/>
        <v>15:00</v>
      </c>
      <c r="AH647" s="81">
        <f t="shared" si="137"/>
        <v>50182.021000000001</v>
      </c>
      <c r="AI647" s="80" t="str">
        <f t="shared" si="138"/>
        <v/>
      </c>
      <c r="AJ647" s="80" t="str">
        <f t="shared" si="139"/>
        <v/>
      </c>
      <c r="AK647" s="80" t="str">
        <f t="shared" si="140"/>
        <v/>
      </c>
      <c r="AL647" s="79" t="str">
        <f t="shared" si="141"/>
        <v/>
      </c>
      <c r="AM647" s="78" t="str">
        <f t="shared" si="142"/>
        <v/>
      </c>
    </row>
    <row r="648" spans="2:39" ht="13.5" thickBot="1">
      <c r="B648" s="86">
        <v>44780</v>
      </c>
      <c r="C648" s="85">
        <f>'E+ PSUI Customer Load'!C648+'PSUI Customer Gen'!C648</f>
        <v>1937.877</v>
      </c>
      <c r="D648" s="85">
        <f>'E+ PSUI Customer Load'!D648+'PSUI Customer Gen'!D648</f>
        <v>1933.5260000000001</v>
      </c>
      <c r="E648" s="85">
        <f>'E+ PSUI Customer Load'!E648+'PSUI Customer Gen'!E648</f>
        <v>1942.4469999999999</v>
      </c>
      <c r="F648" s="85">
        <f>'E+ PSUI Customer Load'!F648+'PSUI Customer Gen'!F648</f>
        <v>1932.413</v>
      </c>
      <c r="G648" s="85">
        <f>'E+ PSUI Customer Load'!G648+'PSUI Customer Gen'!G648</f>
        <v>1937.963</v>
      </c>
      <c r="H648" s="85">
        <f>'E+ PSUI Customer Load'!H648+'PSUI Customer Gen'!H648</f>
        <v>1962.202</v>
      </c>
      <c r="I648" s="85">
        <f>'E+ PSUI Customer Load'!I648+'PSUI Customer Gen'!I648</f>
        <v>2048.732</v>
      </c>
      <c r="J648" s="85">
        <f>'E+ PSUI Customer Load'!J648+'PSUI Customer Gen'!J648</f>
        <v>2125.7780000000002</v>
      </c>
      <c r="K648" s="85">
        <f>'E+ PSUI Customer Load'!K648+'PSUI Customer Gen'!K648</f>
        <v>2165.739</v>
      </c>
      <c r="L648" s="85">
        <f>'E+ PSUI Customer Load'!L648+'PSUI Customer Gen'!L648</f>
        <v>2241.2709999999997</v>
      </c>
      <c r="M648" s="85">
        <f>'E+ PSUI Customer Load'!M648+'PSUI Customer Gen'!M648</f>
        <v>2277.835</v>
      </c>
      <c r="N648" s="85">
        <f>'E+ PSUI Customer Load'!N648+'PSUI Customer Gen'!N648</f>
        <v>2254.973</v>
      </c>
      <c r="O648" s="85">
        <f>'E+ PSUI Customer Load'!O648+'PSUI Customer Gen'!O648</f>
        <v>2257.6030000000001</v>
      </c>
      <c r="P648" s="85">
        <f>'E+ PSUI Customer Load'!P648+'PSUI Customer Gen'!P648</f>
        <v>2279.41</v>
      </c>
      <c r="Q648" s="85">
        <f>'E+ PSUI Customer Load'!Q648+'PSUI Customer Gen'!Q648</f>
        <v>2269.7170000000001</v>
      </c>
      <c r="R648" s="85">
        <f>'E+ PSUI Customer Load'!R648+'PSUI Customer Gen'!R648</f>
        <v>2231.0230000000001</v>
      </c>
      <c r="S648" s="85">
        <f>'E+ PSUI Customer Load'!S648+'PSUI Customer Gen'!S648</f>
        <v>2196.9489999999996</v>
      </c>
      <c r="T648" s="85">
        <f>'E+ PSUI Customer Load'!T648+'PSUI Customer Gen'!T648</f>
        <v>2181.1819999999998</v>
      </c>
      <c r="U648" s="85">
        <f>'E+ PSUI Customer Load'!U648+'PSUI Customer Gen'!U648</f>
        <v>2159.538</v>
      </c>
      <c r="V648" s="85">
        <f>'E+ PSUI Customer Load'!V648+'PSUI Customer Gen'!V648</f>
        <v>2128.6549999999997</v>
      </c>
      <c r="W648" s="85">
        <f>'E+ PSUI Customer Load'!W648+'PSUI Customer Gen'!W648</f>
        <v>2124.4070000000002</v>
      </c>
      <c r="X648" s="85">
        <f>'E+ PSUI Customer Load'!X648+'PSUI Customer Gen'!X648</f>
        <v>2103.7269999999999</v>
      </c>
      <c r="Y648" s="85">
        <f>'E+ PSUI Customer Load'!Y648+'PSUI Customer Gen'!Y648</f>
        <v>2059.1370000000002</v>
      </c>
      <c r="Z648" s="85">
        <f>'E+ PSUI Customer Load'!Z648+'PSUI Customer Gen'!Z648</f>
        <v>2028.952</v>
      </c>
      <c r="AA648" s="93">
        <f t="shared" si="130"/>
        <v>2279.41</v>
      </c>
      <c r="AB648" s="84">
        <f t="shared" si="131"/>
        <v>2022</v>
      </c>
      <c r="AC648" s="83">
        <f t="shared" si="132"/>
        <v>8</v>
      </c>
      <c r="AD648" s="83" t="str">
        <f t="shared" si="133"/>
        <v/>
      </c>
      <c r="AE648" s="83" t="str">
        <f t="shared" si="134"/>
        <v/>
      </c>
      <c r="AF648" s="81">
        <f t="shared" si="135"/>
        <v>2279.41</v>
      </c>
      <c r="AG648" s="82" t="str">
        <f t="shared" si="136"/>
        <v>14:00</v>
      </c>
      <c r="AH648" s="81">
        <f t="shared" si="137"/>
        <v>53060.466</v>
      </c>
      <c r="AI648" s="80" t="str">
        <f t="shared" si="138"/>
        <v/>
      </c>
      <c r="AJ648" s="80" t="str">
        <f t="shared" si="139"/>
        <v/>
      </c>
      <c r="AK648" s="80" t="str">
        <f t="shared" si="140"/>
        <v/>
      </c>
      <c r="AL648" s="79" t="str">
        <f t="shared" si="141"/>
        <v/>
      </c>
      <c r="AM648" s="78" t="str">
        <f t="shared" si="142"/>
        <v/>
      </c>
    </row>
    <row r="649" spans="2:39" ht="13.5" thickBot="1">
      <c r="B649" s="86">
        <v>44781</v>
      </c>
      <c r="C649" s="85">
        <f>'E+ PSUI Customer Load'!C649+'PSUI Customer Gen'!C649</f>
        <v>1994.8649999999998</v>
      </c>
      <c r="D649" s="85">
        <f>'E+ PSUI Customer Load'!D649+'PSUI Customer Gen'!D649</f>
        <v>1957.405</v>
      </c>
      <c r="E649" s="85">
        <f>'E+ PSUI Customer Load'!E649+'PSUI Customer Gen'!E649</f>
        <v>1932.4989999999998</v>
      </c>
      <c r="F649" s="85">
        <f>'E+ PSUI Customer Load'!F649+'PSUI Customer Gen'!F649</f>
        <v>1959.5680000000002</v>
      </c>
      <c r="G649" s="85">
        <f>'E+ PSUI Customer Load'!G649+'PSUI Customer Gen'!G649</f>
        <v>1943.355</v>
      </c>
      <c r="H649" s="85">
        <f>'E+ PSUI Customer Load'!H649+'PSUI Customer Gen'!H649</f>
        <v>1982.2159999999999</v>
      </c>
      <c r="I649" s="85">
        <f>'E+ PSUI Customer Load'!I649+'PSUI Customer Gen'!I649</f>
        <v>2101.433</v>
      </c>
      <c r="J649" s="85">
        <f>'E+ PSUI Customer Load'!J649+'PSUI Customer Gen'!J649</f>
        <v>2174.723</v>
      </c>
      <c r="K649" s="85">
        <f>'E+ PSUI Customer Load'!K649+'PSUI Customer Gen'!K649</f>
        <v>2246.4539999999997</v>
      </c>
      <c r="L649" s="85">
        <f>'E+ PSUI Customer Load'!L649+'PSUI Customer Gen'!L649</f>
        <v>2285.3959999999997</v>
      </c>
      <c r="M649" s="85">
        <f>'E+ PSUI Customer Load'!M649+'PSUI Customer Gen'!M649</f>
        <v>2312.83</v>
      </c>
      <c r="N649" s="85">
        <f>'E+ PSUI Customer Load'!N649+'PSUI Customer Gen'!N649</f>
        <v>2295.3890000000001</v>
      </c>
      <c r="O649" s="85">
        <f>'E+ PSUI Customer Load'!O649+'PSUI Customer Gen'!O649</f>
        <v>2319.79</v>
      </c>
      <c r="P649" s="85">
        <f>'E+ PSUI Customer Load'!P649+'PSUI Customer Gen'!P649</f>
        <v>2340.7690000000002</v>
      </c>
      <c r="Q649" s="85">
        <f>'E+ PSUI Customer Load'!Q649+'PSUI Customer Gen'!Q649</f>
        <v>2324.1150000000002</v>
      </c>
      <c r="R649" s="85">
        <f>'E+ PSUI Customer Load'!R649+'PSUI Customer Gen'!R649</f>
        <v>2285.0929999999998</v>
      </c>
      <c r="S649" s="85">
        <f>'E+ PSUI Customer Load'!S649+'PSUI Customer Gen'!S649</f>
        <v>2169.0639999999999</v>
      </c>
      <c r="T649" s="85">
        <f>'E+ PSUI Customer Load'!T649+'PSUI Customer Gen'!T649</f>
        <v>2051.6</v>
      </c>
      <c r="U649" s="85">
        <f>'E+ PSUI Customer Load'!U649+'PSUI Customer Gen'!U649</f>
        <v>2017.23</v>
      </c>
      <c r="V649" s="85">
        <f>'E+ PSUI Customer Load'!V649+'PSUI Customer Gen'!V649</f>
        <v>2006.9</v>
      </c>
      <c r="W649" s="85">
        <f>'E+ PSUI Customer Load'!W649+'PSUI Customer Gen'!W649</f>
        <v>2021.39</v>
      </c>
      <c r="X649" s="85">
        <f>'E+ PSUI Customer Load'!X649+'PSUI Customer Gen'!X649</f>
        <v>1932.32</v>
      </c>
      <c r="Y649" s="85">
        <f>'E+ PSUI Customer Load'!Y649+'PSUI Customer Gen'!Y649</f>
        <v>1791.13</v>
      </c>
      <c r="Z649" s="85">
        <f>'E+ PSUI Customer Load'!Z649+'PSUI Customer Gen'!Z649</f>
        <v>1724.63</v>
      </c>
      <c r="AA649" s="93">
        <f t="shared" si="130"/>
        <v>2340.7690000000002</v>
      </c>
      <c r="AB649" s="84">
        <f t="shared" si="131"/>
        <v>2022</v>
      </c>
      <c r="AC649" s="83">
        <f t="shared" si="132"/>
        <v>8</v>
      </c>
      <c r="AD649" s="83" t="str">
        <f t="shared" si="133"/>
        <v/>
      </c>
      <c r="AE649" s="83" t="str">
        <f t="shared" si="134"/>
        <v/>
      </c>
      <c r="AF649" s="81">
        <f t="shared" si="135"/>
        <v>2340.7690000000002</v>
      </c>
      <c r="AG649" s="82" t="str">
        <f t="shared" si="136"/>
        <v>14:00</v>
      </c>
      <c r="AH649" s="81">
        <f t="shared" si="137"/>
        <v>52510.932999999997</v>
      </c>
      <c r="AI649" s="80" t="str">
        <f t="shared" si="138"/>
        <v/>
      </c>
      <c r="AJ649" s="80" t="str">
        <f t="shared" si="139"/>
        <v/>
      </c>
      <c r="AK649" s="80" t="str">
        <f t="shared" si="140"/>
        <v/>
      </c>
      <c r="AL649" s="79" t="str">
        <f t="shared" si="141"/>
        <v/>
      </c>
      <c r="AM649" s="78" t="str">
        <f t="shared" si="142"/>
        <v/>
      </c>
    </row>
    <row r="650" spans="2:39" ht="13.5" thickBot="1">
      <c r="B650" s="86">
        <v>44782</v>
      </c>
      <c r="C650" s="85">
        <f>'E+ PSUI Customer Load'!C650+'PSUI Customer Gen'!C650</f>
        <v>1703.17</v>
      </c>
      <c r="D650" s="85">
        <f>'E+ PSUI Customer Load'!D650+'PSUI Customer Gen'!D650</f>
        <v>1691.62</v>
      </c>
      <c r="E650" s="85">
        <f>'E+ PSUI Customer Load'!E650+'PSUI Customer Gen'!E650</f>
        <v>1632.3</v>
      </c>
      <c r="F650" s="85">
        <f>'E+ PSUI Customer Load'!F650+'PSUI Customer Gen'!F650</f>
        <v>1653.22</v>
      </c>
      <c r="G650" s="85">
        <f>'E+ PSUI Customer Load'!G650+'PSUI Customer Gen'!G650</f>
        <v>1659.77</v>
      </c>
      <c r="H650" s="85">
        <f>'E+ PSUI Customer Load'!H650+'PSUI Customer Gen'!H650</f>
        <v>1684.41</v>
      </c>
      <c r="I650" s="85">
        <f>'E+ PSUI Customer Load'!I650+'PSUI Customer Gen'!I650</f>
        <v>1747.97</v>
      </c>
      <c r="J650" s="85">
        <f>'E+ PSUI Customer Load'!J650+'PSUI Customer Gen'!J650</f>
        <v>1866.08</v>
      </c>
      <c r="K650" s="85">
        <f>'E+ PSUI Customer Load'!K650+'PSUI Customer Gen'!K650</f>
        <v>1718.4540000000002</v>
      </c>
      <c r="L650" s="85">
        <f>'E+ PSUI Customer Load'!L650+'PSUI Customer Gen'!L650</f>
        <v>1571.8009999999999</v>
      </c>
      <c r="M650" s="85">
        <f>'E+ PSUI Customer Load'!M650+'PSUI Customer Gen'!M650</f>
        <v>1733.549</v>
      </c>
      <c r="N650" s="85">
        <f>'E+ PSUI Customer Load'!N650+'PSUI Customer Gen'!N650</f>
        <v>1724.1289999999999</v>
      </c>
      <c r="O650" s="85">
        <f>'E+ PSUI Customer Load'!O650+'PSUI Customer Gen'!O650</f>
        <v>1718.3530000000001</v>
      </c>
      <c r="P650" s="85">
        <f>'E+ PSUI Customer Load'!P650+'PSUI Customer Gen'!P650</f>
        <v>1704.11</v>
      </c>
      <c r="Q650" s="85">
        <f>'E+ PSUI Customer Load'!Q650+'PSUI Customer Gen'!Q650</f>
        <v>1731.5150000000001</v>
      </c>
      <c r="R650" s="85">
        <f>'E+ PSUI Customer Load'!R650+'PSUI Customer Gen'!R650</f>
        <v>1918.5330000000001</v>
      </c>
      <c r="S650" s="85">
        <f>'E+ PSUI Customer Load'!S650+'PSUI Customer Gen'!S650</f>
        <v>1805.163</v>
      </c>
      <c r="T650" s="85">
        <f>'E+ PSUI Customer Load'!T650+'PSUI Customer Gen'!T650</f>
        <v>1768.5830000000001</v>
      </c>
      <c r="U650" s="85">
        <f>'E+ PSUI Customer Load'!U650+'PSUI Customer Gen'!U650</f>
        <v>1738.7240000000002</v>
      </c>
      <c r="V650" s="85">
        <f>'E+ PSUI Customer Load'!V650+'PSUI Customer Gen'!V650</f>
        <v>1691.655</v>
      </c>
      <c r="W650" s="85">
        <f>'E+ PSUI Customer Load'!W650+'PSUI Customer Gen'!W650</f>
        <v>1660.2919999999999</v>
      </c>
      <c r="X650" s="85">
        <f>'E+ PSUI Customer Load'!X650+'PSUI Customer Gen'!X650</f>
        <v>1609.5450000000001</v>
      </c>
      <c r="Y650" s="85">
        <f>'E+ PSUI Customer Load'!Y650+'PSUI Customer Gen'!Y650</f>
        <v>1502.8410000000001</v>
      </c>
      <c r="Z650" s="85">
        <f>'E+ PSUI Customer Load'!Z650+'PSUI Customer Gen'!Z650</f>
        <v>1498.1880000000001</v>
      </c>
      <c r="AA650" s="93">
        <f t="shared" si="130"/>
        <v>1918.5330000000001</v>
      </c>
      <c r="AB650" s="84">
        <f t="shared" si="131"/>
        <v>2022</v>
      </c>
      <c r="AC650" s="83">
        <f t="shared" si="132"/>
        <v>8</v>
      </c>
      <c r="AD650" s="83" t="str">
        <f t="shared" si="133"/>
        <v/>
      </c>
      <c r="AE650" s="83" t="str">
        <f t="shared" si="134"/>
        <v/>
      </c>
      <c r="AF650" s="81">
        <f t="shared" si="135"/>
        <v>1918.5330000000001</v>
      </c>
      <c r="AG650" s="82" t="str">
        <f t="shared" si="136"/>
        <v>16:00</v>
      </c>
      <c r="AH650" s="81">
        <f t="shared" si="137"/>
        <v>42652.508000000002</v>
      </c>
      <c r="AI650" s="80" t="str">
        <f t="shared" si="138"/>
        <v/>
      </c>
      <c r="AJ650" s="80" t="str">
        <f t="shared" si="139"/>
        <v/>
      </c>
      <c r="AK650" s="80" t="str">
        <f t="shared" si="140"/>
        <v/>
      </c>
      <c r="AL650" s="79" t="str">
        <f t="shared" si="141"/>
        <v/>
      </c>
      <c r="AM650" s="78" t="str">
        <f t="shared" si="142"/>
        <v/>
      </c>
    </row>
    <row r="651" spans="2:39" ht="13.5" thickBot="1">
      <c r="B651" s="86">
        <v>44783</v>
      </c>
      <c r="C651" s="85">
        <f>'E+ PSUI Customer Load'!C651+'PSUI Customer Gen'!C651</f>
        <v>1450.471</v>
      </c>
      <c r="D651" s="85">
        <f>'E+ PSUI Customer Load'!D651+'PSUI Customer Gen'!D651</f>
        <v>1430.7819999999999</v>
      </c>
      <c r="E651" s="85">
        <f>'E+ PSUI Customer Load'!E651+'PSUI Customer Gen'!E651</f>
        <v>1405.1949999999999</v>
      </c>
      <c r="F651" s="85">
        <f>'E+ PSUI Customer Load'!F651+'PSUI Customer Gen'!F651</f>
        <v>1403.56</v>
      </c>
      <c r="G651" s="85">
        <f>'E+ PSUI Customer Load'!G651+'PSUI Customer Gen'!G651</f>
        <v>1408.4289999999999</v>
      </c>
      <c r="H651" s="85">
        <f>'E+ PSUI Customer Load'!H651+'PSUI Customer Gen'!H651</f>
        <v>1445.1559999999999</v>
      </c>
      <c r="I651" s="85">
        <f>'E+ PSUI Customer Load'!I651+'PSUI Customer Gen'!I651</f>
        <v>1591.896</v>
      </c>
      <c r="J651" s="85">
        <f>'E+ PSUI Customer Load'!J651+'PSUI Customer Gen'!J651</f>
        <v>1606.7869999999998</v>
      </c>
      <c r="K651" s="85">
        <f>'E+ PSUI Customer Load'!K651+'PSUI Customer Gen'!K651</f>
        <v>1692.46</v>
      </c>
      <c r="L651" s="85">
        <f>'E+ PSUI Customer Load'!L651+'PSUI Customer Gen'!L651</f>
        <v>1846.0050000000001</v>
      </c>
      <c r="M651" s="85">
        <f>'E+ PSUI Customer Load'!M651+'PSUI Customer Gen'!M651</f>
        <v>1839.2919999999999</v>
      </c>
      <c r="N651" s="85">
        <f>'E+ PSUI Customer Load'!N651+'PSUI Customer Gen'!N651</f>
        <v>1839.087</v>
      </c>
      <c r="O651" s="85">
        <f>'E+ PSUI Customer Load'!O651+'PSUI Customer Gen'!O651</f>
        <v>1858.2399999999998</v>
      </c>
      <c r="P651" s="85">
        <f>'E+ PSUI Customer Load'!P651+'PSUI Customer Gen'!P651</f>
        <v>1892.221</v>
      </c>
      <c r="Q651" s="85">
        <f>'E+ PSUI Customer Load'!Q651+'PSUI Customer Gen'!Q651</f>
        <v>1892.9859999999999</v>
      </c>
      <c r="R651" s="85">
        <f>'E+ PSUI Customer Load'!R651+'PSUI Customer Gen'!R651</f>
        <v>1886.7249999999999</v>
      </c>
      <c r="S651" s="85">
        <f>'E+ PSUI Customer Load'!S651+'PSUI Customer Gen'!S651</f>
        <v>1827.2249999999999</v>
      </c>
      <c r="T651" s="85">
        <f>'E+ PSUI Customer Load'!T651+'PSUI Customer Gen'!T651</f>
        <v>1793.9159999999999</v>
      </c>
      <c r="U651" s="85">
        <f>'E+ PSUI Customer Load'!U651+'PSUI Customer Gen'!U651</f>
        <v>1744.492</v>
      </c>
      <c r="V651" s="85">
        <f>'E+ PSUI Customer Load'!V651+'PSUI Customer Gen'!V651</f>
        <v>1675.816</v>
      </c>
      <c r="W651" s="85">
        <f>'E+ PSUI Customer Load'!W651+'PSUI Customer Gen'!W651</f>
        <v>1664.652</v>
      </c>
      <c r="X651" s="85">
        <f>'E+ PSUI Customer Load'!X651+'PSUI Customer Gen'!X651</f>
        <v>1643.9570000000001</v>
      </c>
      <c r="Y651" s="85">
        <f>'E+ PSUI Customer Load'!Y651+'PSUI Customer Gen'!Y651</f>
        <v>1611.7469999999998</v>
      </c>
      <c r="Z651" s="85">
        <f>'E+ PSUI Customer Load'!Z651+'PSUI Customer Gen'!Z651</f>
        <v>1608.2379999999998</v>
      </c>
      <c r="AA651" s="93">
        <f t="shared" si="130"/>
        <v>1892.9859999999999</v>
      </c>
      <c r="AB651" s="84">
        <f t="shared" si="131"/>
        <v>2022</v>
      </c>
      <c r="AC651" s="83">
        <f t="shared" si="132"/>
        <v>8</v>
      </c>
      <c r="AD651" s="83" t="str">
        <f t="shared" si="133"/>
        <v/>
      </c>
      <c r="AE651" s="83" t="str">
        <f t="shared" si="134"/>
        <v/>
      </c>
      <c r="AF651" s="81">
        <f t="shared" si="135"/>
        <v>1892.9859999999999</v>
      </c>
      <c r="AG651" s="82" t="str">
        <f t="shared" si="136"/>
        <v>15:00</v>
      </c>
      <c r="AH651" s="81">
        <f t="shared" si="137"/>
        <v>41952.321000000004</v>
      </c>
      <c r="AI651" s="80" t="str">
        <f t="shared" si="138"/>
        <v/>
      </c>
      <c r="AJ651" s="80" t="str">
        <f t="shared" si="139"/>
        <v/>
      </c>
      <c r="AK651" s="80" t="str">
        <f t="shared" si="140"/>
        <v/>
      </c>
      <c r="AL651" s="79" t="str">
        <f t="shared" si="141"/>
        <v/>
      </c>
      <c r="AM651" s="78" t="str">
        <f t="shared" si="142"/>
        <v/>
      </c>
    </row>
    <row r="652" spans="2:39" ht="13.5" thickBot="1">
      <c r="B652" s="86">
        <v>44784</v>
      </c>
      <c r="C652" s="85">
        <f>'E+ PSUI Customer Load'!C652+'PSUI Customer Gen'!C652</f>
        <v>1599.86</v>
      </c>
      <c r="D652" s="85">
        <f>'E+ PSUI Customer Load'!D652+'PSUI Customer Gen'!D652</f>
        <v>1601.7919999999999</v>
      </c>
      <c r="E652" s="85">
        <f>'E+ PSUI Customer Load'!E652+'PSUI Customer Gen'!E652</f>
        <v>1576.6509999999998</v>
      </c>
      <c r="F652" s="85">
        <f>'E+ PSUI Customer Load'!F652+'PSUI Customer Gen'!F652</f>
        <v>1530.4389999999999</v>
      </c>
      <c r="G652" s="85">
        <f>'E+ PSUI Customer Load'!G652+'PSUI Customer Gen'!G652</f>
        <v>1524.971</v>
      </c>
      <c r="H652" s="85">
        <f>'E+ PSUI Customer Load'!H652+'PSUI Customer Gen'!H652</f>
        <v>1514.5820000000001</v>
      </c>
      <c r="I652" s="85">
        <f>'E+ PSUI Customer Load'!I652+'PSUI Customer Gen'!I652</f>
        <v>1649.3579999999999</v>
      </c>
      <c r="J652" s="85">
        <f>'E+ PSUI Customer Load'!J652+'PSUI Customer Gen'!J652</f>
        <v>1739.1869999999999</v>
      </c>
      <c r="K652" s="85">
        <f>'E+ PSUI Customer Load'!K652+'PSUI Customer Gen'!K652</f>
        <v>1792.0509999999999</v>
      </c>
      <c r="L652" s="85">
        <f>'E+ PSUI Customer Load'!L652+'PSUI Customer Gen'!L652</f>
        <v>1869.364</v>
      </c>
      <c r="M652" s="85">
        <f>'E+ PSUI Customer Load'!M652+'PSUI Customer Gen'!M652</f>
        <v>1873.0919999999999</v>
      </c>
      <c r="N652" s="85">
        <f>'E+ PSUI Customer Load'!N652+'PSUI Customer Gen'!N652</f>
        <v>1847.9639999999999</v>
      </c>
      <c r="O652" s="85">
        <f>'E+ PSUI Customer Load'!O652+'PSUI Customer Gen'!O652</f>
        <v>1850.576</v>
      </c>
      <c r="P652" s="85">
        <f>'E+ PSUI Customer Load'!P652+'PSUI Customer Gen'!P652</f>
        <v>1844.558</v>
      </c>
      <c r="Q652" s="85">
        <f>'E+ PSUI Customer Load'!Q652+'PSUI Customer Gen'!Q652</f>
        <v>1857.9830000000002</v>
      </c>
      <c r="R652" s="85">
        <f>'E+ PSUI Customer Load'!R652+'PSUI Customer Gen'!R652</f>
        <v>1827.712</v>
      </c>
      <c r="S652" s="85">
        <f>'E+ PSUI Customer Load'!S652+'PSUI Customer Gen'!S652</f>
        <v>1740.288</v>
      </c>
      <c r="T652" s="85">
        <f>'E+ PSUI Customer Load'!T652+'PSUI Customer Gen'!T652</f>
        <v>1677.817</v>
      </c>
      <c r="U652" s="85">
        <f>'E+ PSUI Customer Load'!U652+'PSUI Customer Gen'!U652</f>
        <v>1640.1890000000001</v>
      </c>
      <c r="V652" s="85">
        <f>'E+ PSUI Customer Load'!V652+'PSUI Customer Gen'!V652</f>
        <v>1571.5269999999998</v>
      </c>
      <c r="W652" s="85">
        <f>'E+ PSUI Customer Load'!W652+'PSUI Customer Gen'!W652</f>
        <v>1549.367</v>
      </c>
      <c r="X652" s="85">
        <f>'E+ PSUI Customer Load'!X652+'PSUI Customer Gen'!X652</f>
        <v>1477.778</v>
      </c>
      <c r="Y652" s="85">
        <f>'E+ PSUI Customer Load'!Y652+'PSUI Customer Gen'!Y652</f>
        <v>1397.1320000000001</v>
      </c>
      <c r="Z652" s="85">
        <f>'E+ PSUI Customer Load'!Z652+'PSUI Customer Gen'!Z652</f>
        <v>1384.557</v>
      </c>
      <c r="AA652" s="93">
        <f t="shared" si="130"/>
        <v>1873.0919999999999</v>
      </c>
      <c r="AB652" s="84">
        <f t="shared" si="131"/>
        <v>2022</v>
      </c>
      <c r="AC652" s="83">
        <f t="shared" si="132"/>
        <v>8</v>
      </c>
      <c r="AD652" s="83" t="str">
        <f t="shared" si="133"/>
        <v/>
      </c>
      <c r="AE652" s="83" t="str">
        <f t="shared" si="134"/>
        <v/>
      </c>
      <c r="AF652" s="81">
        <f t="shared" si="135"/>
        <v>1873.0919999999999</v>
      </c>
      <c r="AG652" s="82" t="str">
        <f t="shared" si="136"/>
        <v>11:00</v>
      </c>
      <c r="AH652" s="81">
        <f t="shared" si="137"/>
        <v>41811.886999999995</v>
      </c>
      <c r="AI652" s="80" t="str">
        <f t="shared" si="138"/>
        <v/>
      </c>
      <c r="AJ652" s="80" t="str">
        <f t="shared" si="139"/>
        <v/>
      </c>
      <c r="AK652" s="80" t="str">
        <f t="shared" si="140"/>
        <v/>
      </c>
      <c r="AL652" s="79" t="str">
        <f t="shared" si="141"/>
        <v/>
      </c>
      <c r="AM652" s="78" t="str">
        <f t="shared" si="142"/>
        <v/>
      </c>
    </row>
    <row r="653" spans="2:39" ht="13.5" thickBot="1">
      <c r="B653" s="86">
        <v>44785</v>
      </c>
      <c r="C653" s="85">
        <f>'E+ PSUI Customer Load'!C653+'PSUI Customer Gen'!C653</f>
        <v>1366.1180000000002</v>
      </c>
      <c r="D653" s="85">
        <f>'E+ PSUI Customer Load'!D653+'PSUI Customer Gen'!D653</f>
        <v>1352.19</v>
      </c>
      <c r="E653" s="85">
        <f>'E+ PSUI Customer Load'!E653+'PSUI Customer Gen'!E653</f>
        <v>1342.1210000000001</v>
      </c>
      <c r="F653" s="85">
        <f>'E+ PSUI Customer Load'!F653+'PSUI Customer Gen'!F653</f>
        <v>1360.606</v>
      </c>
      <c r="G653" s="85">
        <f>'E+ PSUI Customer Load'!G653+'PSUI Customer Gen'!G653</f>
        <v>1348.2669999999998</v>
      </c>
      <c r="H653" s="85">
        <f>'E+ PSUI Customer Load'!H653+'PSUI Customer Gen'!H653</f>
        <v>1254.4159999999999</v>
      </c>
      <c r="I653" s="85">
        <f>'E+ PSUI Customer Load'!I653+'PSUI Customer Gen'!I653</f>
        <v>1449.9399999999998</v>
      </c>
      <c r="J653" s="85">
        <f>'E+ PSUI Customer Load'!J653+'PSUI Customer Gen'!J653</f>
        <v>1580.0540000000001</v>
      </c>
      <c r="K653" s="85">
        <f>'E+ PSUI Customer Load'!K653+'PSUI Customer Gen'!K653</f>
        <v>1703.1420000000001</v>
      </c>
      <c r="L653" s="85">
        <f>'E+ PSUI Customer Load'!L653+'PSUI Customer Gen'!L653</f>
        <v>1780.7460000000001</v>
      </c>
      <c r="M653" s="85">
        <f>'E+ PSUI Customer Load'!M653+'PSUI Customer Gen'!M653</f>
        <v>1782.787</v>
      </c>
      <c r="N653" s="85">
        <f>'E+ PSUI Customer Load'!N653+'PSUI Customer Gen'!N653</f>
        <v>1769.8579999999999</v>
      </c>
      <c r="O653" s="85">
        <f>'E+ PSUI Customer Load'!O653+'PSUI Customer Gen'!O653</f>
        <v>1797.8009999999999</v>
      </c>
      <c r="P653" s="85">
        <f>'E+ PSUI Customer Load'!P653+'PSUI Customer Gen'!P653</f>
        <v>1807.5129999999999</v>
      </c>
      <c r="Q653" s="85">
        <f>'E+ PSUI Customer Load'!Q653+'PSUI Customer Gen'!Q653</f>
        <v>1801.127</v>
      </c>
      <c r="R653" s="85">
        <f>'E+ PSUI Customer Load'!R653+'PSUI Customer Gen'!R653</f>
        <v>1777.0300000000002</v>
      </c>
      <c r="S653" s="85">
        <f>'E+ PSUI Customer Load'!S653+'PSUI Customer Gen'!S653</f>
        <v>1723.0040000000001</v>
      </c>
      <c r="T653" s="85">
        <f>'E+ PSUI Customer Load'!T653+'PSUI Customer Gen'!T653</f>
        <v>1672.5719999999999</v>
      </c>
      <c r="U653" s="85">
        <f>'E+ PSUI Customer Load'!U653+'PSUI Customer Gen'!U653</f>
        <v>1652.058</v>
      </c>
      <c r="V653" s="85">
        <f>'E+ PSUI Customer Load'!V653+'PSUI Customer Gen'!V653</f>
        <v>1610.596</v>
      </c>
      <c r="W653" s="85">
        <f>'E+ PSUI Customer Load'!W653+'PSUI Customer Gen'!W653</f>
        <v>1595.3320000000001</v>
      </c>
      <c r="X653" s="85">
        <f>'E+ PSUI Customer Load'!X653+'PSUI Customer Gen'!X653</f>
        <v>1548.9779999999998</v>
      </c>
      <c r="Y653" s="85">
        <f>'E+ PSUI Customer Load'!Y653+'PSUI Customer Gen'!Y653</f>
        <v>1485.123</v>
      </c>
      <c r="Z653" s="85">
        <f>'E+ PSUI Customer Load'!Z653+'PSUI Customer Gen'!Z653</f>
        <v>1421.2389999999998</v>
      </c>
      <c r="AA653" s="93">
        <f t="shared" si="130"/>
        <v>1807.5129999999999</v>
      </c>
      <c r="AB653" s="84">
        <f t="shared" si="131"/>
        <v>2022</v>
      </c>
      <c r="AC653" s="83">
        <f t="shared" si="132"/>
        <v>8</v>
      </c>
      <c r="AD653" s="83" t="str">
        <f t="shared" si="133"/>
        <v/>
      </c>
      <c r="AE653" s="83" t="str">
        <f t="shared" si="134"/>
        <v/>
      </c>
      <c r="AF653" s="81">
        <f t="shared" si="135"/>
        <v>1807.5129999999999</v>
      </c>
      <c r="AG653" s="82" t="str">
        <f t="shared" si="136"/>
        <v>14:00</v>
      </c>
      <c r="AH653" s="81">
        <f t="shared" si="137"/>
        <v>39790.131000000001</v>
      </c>
      <c r="AI653" s="80" t="str">
        <f t="shared" si="138"/>
        <v/>
      </c>
      <c r="AJ653" s="80" t="str">
        <f t="shared" si="139"/>
        <v/>
      </c>
      <c r="AK653" s="80" t="str">
        <f t="shared" si="140"/>
        <v/>
      </c>
      <c r="AL653" s="79" t="str">
        <f t="shared" si="141"/>
        <v/>
      </c>
      <c r="AM653" s="78" t="str">
        <f t="shared" si="142"/>
        <v/>
      </c>
    </row>
    <row r="654" spans="2:39" ht="13.5" thickBot="1">
      <c r="B654" s="86">
        <v>44786</v>
      </c>
      <c r="C654" s="85">
        <f>'E+ PSUI Customer Load'!C654+'PSUI Customer Gen'!C654</f>
        <v>1355.46</v>
      </c>
      <c r="D654" s="85">
        <f>'E+ PSUI Customer Load'!D654+'PSUI Customer Gen'!D654</f>
        <v>1349.0319999999999</v>
      </c>
      <c r="E654" s="85">
        <f>'E+ PSUI Customer Load'!E654+'PSUI Customer Gen'!E654</f>
        <v>1325.079</v>
      </c>
      <c r="F654" s="85">
        <f>'E+ PSUI Customer Load'!F654+'PSUI Customer Gen'!F654</f>
        <v>1301.2740000000001</v>
      </c>
      <c r="G654" s="85">
        <f>'E+ PSUI Customer Load'!G654+'PSUI Customer Gen'!G654</f>
        <v>1307.982</v>
      </c>
      <c r="H654" s="85">
        <f>'E+ PSUI Customer Load'!H654+'PSUI Customer Gen'!H654</f>
        <v>1287.777</v>
      </c>
      <c r="I654" s="85">
        <f>'E+ PSUI Customer Load'!I654+'PSUI Customer Gen'!I654</f>
        <v>1354.876</v>
      </c>
      <c r="J654" s="85">
        <f>'E+ PSUI Customer Load'!J654+'PSUI Customer Gen'!J654</f>
        <v>1454.6049999999998</v>
      </c>
      <c r="K654" s="85">
        <f>'E+ PSUI Customer Load'!K654+'PSUI Customer Gen'!K654</f>
        <v>1568.1870000000001</v>
      </c>
      <c r="L654" s="85">
        <f>'E+ PSUI Customer Load'!L654+'PSUI Customer Gen'!L654</f>
        <v>1637.8889999999999</v>
      </c>
      <c r="M654" s="85">
        <f>'E+ PSUI Customer Load'!M654+'PSUI Customer Gen'!M654</f>
        <v>1654.8719999999998</v>
      </c>
      <c r="N654" s="85">
        <f>'E+ PSUI Customer Load'!N654+'PSUI Customer Gen'!N654</f>
        <v>1666.7809999999999</v>
      </c>
      <c r="O654" s="85">
        <f>'E+ PSUI Customer Load'!O654+'PSUI Customer Gen'!O654</f>
        <v>1664.0250000000001</v>
      </c>
      <c r="P654" s="85">
        <f>'E+ PSUI Customer Load'!P654+'PSUI Customer Gen'!P654</f>
        <v>1666.819</v>
      </c>
      <c r="Q654" s="85">
        <f>'E+ PSUI Customer Load'!Q654+'PSUI Customer Gen'!Q654</f>
        <v>1684.3340000000001</v>
      </c>
      <c r="R654" s="85">
        <f>'E+ PSUI Customer Load'!R654+'PSUI Customer Gen'!R654</f>
        <v>1678.3009999999999</v>
      </c>
      <c r="S654" s="85">
        <f>'E+ PSUI Customer Load'!S654+'PSUI Customer Gen'!S654</f>
        <v>1599.3230000000001</v>
      </c>
      <c r="T654" s="85">
        <f>'E+ PSUI Customer Load'!T654+'PSUI Customer Gen'!T654</f>
        <v>1581.1320000000001</v>
      </c>
      <c r="U654" s="85">
        <f>'E+ PSUI Customer Load'!U654+'PSUI Customer Gen'!U654</f>
        <v>1557.345</v>
      </c>
      <c r="V654" s="85">
        <f>'E+ PSUI Customer Load'!V654+'PSUI Customer Gen'!V654</f>
        <v>1556.3040000000001</v>
      </c>
      <c r="W654" s="85">
        <f>'E+ PSUI Customer Load'!W654+'PSUI Customer Gen'!W654</f>
        <v>1553.3589999999999</v>
      </c>
      <c r="X654" s="85">
        <f>'E+ PSUI Customer Load'!X654+'PSUI Customer Gen'!X654</f>
        <v>1529.4430000000002</v>
      </c>
      <c r="Y654" s="85">
        <f>'E+ PSUI Customer Load'!Y654+'PSUI Customer Gen'!Y654</f>
        <v>1503.6889999999999</v>
      </c>
      <c r="Z654" s="85">
        <f>'E+ PSUI Customer Load'!Z654+'PSUI Customer Gen'!Z654</f>
        <v>1491.875</v>
      </c>
      <c r="AA654" s="93">
        <f t="shared" si="130"/>
        <v>1684.3340000000001</v>
      </c>
      <c r="AB654" s="84">
        <f t="shared" si="131"/>
        <v>2022</v>
      </c>
      <c r="AC654" s="83">
        <f t="shared" si="132"/>
        <v>8</v>
      </c>
      <c r="AD654" s="83" t="str">
        <f t="shared" si="133"/>
        <v/>
      </c>
      <c r="AE654" s="83" t="str">
        <f t="shared" si="134"/>
        <v/>
      </c>
      <c r="AF654" s="81">
        <f t="shared" si="135"/>
        <v>1684.3340000000001</v>
      </c>
      <c r="AG654" s="82" t="str">
        <f t="shared" si="136"/>
        <v>15:00</v>
      </c>
      <c r="AH654" s="81">
        <f t="shared" si="137"/>
        <v>38014.097000000002</v>
      </c>
      <c r="AI654" s="80" t="str">
        <f t="shared" si="138"/>
        <v/>
      </c>
      <c r="AJ654" s="80" t="str">
        <f t="shared" si="139"/>
        <v/>
      </c>
      <c r="AK654" s="80" t="str">
        <f t="shared" si="140"/>
        <v/>
      </c>
      <c r="AL654" s="79" t="str">
        <f t="shared" si="141"/>
        <v/>
      </c>
      <c r="AM654" s="78" t="str">
        <f t="shared" si="142"/>
        <v/>
      </c>
    </row>
    <row r="655" spans="2:39" ht="13.5" thickBot="1">
      <c r="B655" s="86">
        <v>44787</v>
      </c>
      <c r="C655" s="85">
        <f>'E+ PSUI Customer Load'!C655+'PSUI Customer Gen'!C655</f>
        <v>1474.9060000000002</v>
      </c>
      <c r="D655" s="85">
        <f>'E+ PSUI Customer Load'!D655+'PSUI Customer Gen'!D655</f>
        <v>1464.3040000000001</v>
      </c>
      <c r="E655" s="85">
        <f>'E+ PSUI Customer Load'!E655+'PSUI Customer Gen'!E655</f>
        <v>1456.9269999999999</v>
      </c>
      <c r="F655" s="85">
        <f>'E+ PSUI Customer Load'!F655+'PSUI Customer Gen'!F655</f>
        <v>1449.038</v>
      </c>
      <c r="G655" s="85">
        <f>'E+ PSUI Customer Load'!G655+'PSUI Customer Gen'!G655</f>
        <v>1434.1589999999999</v>
      </c>
      <c r="H655" s="85">
        <f>'E+ PSUI Customer Load'!H655+'PSUI Customer Gen'!H655</f>
        <v>1437.2670000000001</v>
      </c>
      <c r="I655" s="85">
        <f>'E+ PSUI Customer Load'!I655+'PSUI Customer Gen'!I655</f>
        <v>1516.0630000000001</v>
      </c>
      <c r="J655" s="85">
        <f>'E+ PSUI Customer Load'!J655+'PSUI Customer Gen'!J655</f>
        <v>1566.0500000000002</v>
      </c>
      <c r="K655" s="85">
        <f>'E+ PSUI Customer Load'!K655+'PSUI Customer Gen'!K655</f>
        <v>1619.7460000000001</v>
      </c>
      <c r="L655" s="85">
        <f>'E+ PSUI Customer Load'!L655+'PSUI Customer Gen'!L655</f>
        <v>1688.7170000000001</v>
      </c>
      <c r="M655" s="85">
        <f>'E+ PSUI Customer Load'!M655+'PSUI Customer Gen'!M655</f>
        <v>1711.7730000000001</v>
      </c>
      <c r="N655" s="85">
        <f>'E+ PSUI Customer Load'!N655+'PSUI Customer Gen'!N655</f>
        <v>1675.576</v>
      </c>
      <c r="O655" s="85">
        <f>'E+ PSUI Customer Load'!O655+'PSUI Customer Gen'!O655</f>
        <v>1666.9089999999999</v>
      </c>
      <c r="P655" s="85">
        <f>'E+ PSUI Customer Load'!P655+'PSUI Customer Gen'!P655</f>
        <v>1674.8029999999999</v>
      </c>
      <c r="Q655" s="85">
        <f>'E+ PSUI Customer Load'!Q655+'PSUI Customer Gen'!Q655</f>
        <v>1679.732</v>
      </c>
      <c r="R655" s="85">
        <f>'E+ PSUI Customer Load'!R655+'PSUI Customer Gen'!R655</f>
        <v>1665.192</v>
      </c>
      <c r="S655" s="85">
        <f>'E+ PSUI Customer Load'!S655+'PSUI Customer Gen'!S655</f>
        <v>1602.4769999999999</v>
      </c>
      <c r="T655" s="85">
        <f>'E+ PSUI Customer Load'!T655+'PSUI Customer Gen'!T655</f>
        <v>1585.6959999999999</v>
      </c>
      <c r="U655" s="85">
        <f>'E+ PSUI Customer Load'!U655+'PSUI Customer Gen'!U655</f>
        <v>1569.425</v>
      </c>
      <c r="V655" s="85">
        <f>'E+ PSUI Customer Load'!V655+'PSUI Customer Gen'!V655</f>
        <v>1551.6759999999999</v>
      </c>
      <c r="W655" s="85">
        <f>'E+ PSUI Customer Load'!W655+'PSUI Customer Gen'!W655</f>
        <v>1541.9560000000001</v>
      </c>
      <c r="X655" s="85">
        <f>'E+ PSUI Customer Load'!X655+'PSUI Customer Gen'!X655</f>
        <v>1522.6980000000001</v>
      </c>
      <c r="Y655" s="85">
        <f>'E+ PSUI Customer Load'!Y655+'PSUI Customer Gen'!Y655</f>
        <v>1515.7380000000001</v>
      </c>
      <c r="Z655" s="85">
        <f>'E+ PSUI Customer Load'!Z655+'PSUI Customer Gen'!Z655</f>
        <v>1507.9589999999998</v>
      </c>
      <c r="AA655" s="93">
        <f t="shared" si="130"/>
        <v>1711.7730000000001</v>
      </c>
      <c r="AB655" s="84">
        <f t="shared" si="131"/>
        <v>2022</v>
      </c>
      <c r="AC655" s="83">
        <f t="shared" si="132"/>
        <v>8</v>
      </c>
      <c r="AD655" s="83" t="str">
        <f t="shared" si="133"/>
        <v/>
      </c>
      <c r="AE655" s="83" t="str">
        <f t="shared" si="134"/>
        <v/>
      </c>
      <c r="AF655" s="81">
        <f t="shared" si="135"/>
        <v>1711.7730000000001</v>
      </c>
      <c r="AG655" s="82" t="str">
        <f t="shared" si="136"/>
        <v>11:00</v>
      </c>
      <c r="AH655" s="81">
        <f t="shared" si="137"/>
        <v>39290.559999999998</v>
      </c>
      <c r="AI655" s="80" t="str">
        <f t="shared" si="138"/>
        <v/>
      </c>
      <c r="AJ655" s="80" t="str">
        <f t="shared" si="139"/>
        <v/>
      </c>
      <c r="AK655" s="80" t="str">
        <f t="shared" si="140"/>
        <v/>
      </c>
      <c r="AL655" s="79" t="str">
        <f t="shared" si="141"/>
        <v/>
      </c>
      <c r="AM655" s="78" t="str">
        <f t="shared" si="142"/>
        <v/>
      </c>
    </row>
    <row r="656" spans="2:39" ht="13.5" thickBot="1">
      <c r="B656" s="86">
        <v>44788</v>
      </c>
      <c r="C656" s="85">
        <f>'E+ PSUI Customer Load'!C656+'PSUI Customer Gen'!C656</f>
        <v>1488.7850000000001</v>
      </c>
      <c r="D656" s="85">
        <f>'E+ PSUI Customer Load'!D656+'PSUI Customer Gen'!D656</f>
        <v>1482.7239999999999</v>
      </c>
      <c r="E656" s="85">
        <f>'E+ PSUI Customer Load'!E656+'PSUI Customer Gen'!E656</f>
        <v>1460.4259999999999</v>
      </c>
      <c r="F656" s="85">
        <f>'E+ PSUI Customer Load'!F656+'PSUI Customer Gen'!F656</f>
        <v>1447.7750000000001</v>
      </c>
      <c r="G656" s="85">
        <f>'E+ PSUI Customer Load'!G656+'PSUI Customer Gen'!G656</f>
        <v>1415.799</v>
      </c>
      <c r="H656" s="85">
        <f>'E+ PSUI Customer Load'!H656+'PSUI Customer Gen'!H656</f>
        <v>1426.4390000000001</v>
      </c>
      <c r="I656" s="85">
        <f>'E+ PSUI Customer Load'!I656+'PSUI Customer Gen'!I656</f>
        <v>1576.1759999999999</v>
      </c>
      <c r="J656" s="85">
        <f>'E+ PSUI Customer Load'!J656+'PSUI Customer Gen'!J656</f>
        <v>1663.154</v>
      </c>
      <c r="K656" s="85">
        <f>'E+ PSUI Customer Load'!K656+'PSUI Customer Gen'!K656</f>
        <v>1777.278</v>
      </c>
      <c r="L656" s="85">
        <f>'E+ PSUI Customer Load'!L656+'PSUI Customer Gen'!L656</f>
        <v>1809.8249999999998</v>
      </c>
      <c r="M656" s="85">
        <f>'E+ PSUI Customer Load'!M656+'PSUI Customer Gen'!M656</f>
        <v>1747.0329999999999</v>
      </c>
      <c r="N656" s="85">
        <f>'E+ PSUI Customer Load'!N656+'PSUI Customer Gen'!N656</f>
        <v>1855.912</v>
      </c>
      <c r="O656" s="85">
        <f>'E+ PSUI Customer Load'!O656+'PSUI Customer Gen'!O656</f>
        <v>1856.8890000000001</v>
      </c>
      <c r="P656" s="85">
        <f>'E+ PSUI Customer Load'!P656+'PSUI Customer Gen'!P656</f>
        <v>1872.5989999999999</v>
      </c>
      <c r="Q656" s="85">
        <f>'E+ PSUI Customer Load'!Q656+'PSUI Customer Gen'!Q656</f>
        <v>1804.0410000000002</v>
      </c>
      <c r="R656" s="85">
        <f>'E+ PSUI Customer Load'!R656+'PSUI Customer Gen'!R656</f>
        <v>1898.0569999999998</v>
      </c>
      <c r="S656" s="85">
        <f>'E+ PSUI Customer Load'!S656+'PSUI Customer Gen'!S656</f>
        <v>1745.499</v>
      </c>
      <c r="T656" s="85">
        <f>'E+ PSUI Customer Load'!T656+'PSUI Customer Gen'!T656</f>
        <v>1697.6779999999999</v>
      </c>
      <c r="U656" s="85">
        <f>'E+ PSUI Customer Load'!U656+'PSUI Customer Gen'!U656</f>
        <v>1679.277</v>
      </c>
      <c r="V656" s="85">
        <f>'E+ PSUI Customer Load'!V656+'PSUI Customer Gen'!V656</f>
        <v>1634.8530000000001</v>
      </c>
      <c r="W656" s="85">
        <f>'E+ PSUI Customer Load'!W656+'PSUI Customer Gen'!W656</f>
        <v>1630.692</v>
      </c>
      <c r="X656" s="85">
        <f>'E+ PSUI Customer Load'!X656+'PSUI Customer Gen'!X656</f>
        <v>1616.2439999999999</v>
      </c>
      <c r="Y656" s="85">
        <f>'E+ PSUI Customer Load'!Y656+'PSUI Customer Gen'!Y656</f>
        <v>1575.5529999999999</v>
      </c>
      <c r="Z656" s="85">
        <f>'E+ PSUI Customer Load'!Z656+'PSUI Customer Gen'!Z656</f>
        <v>1551.153</v>
      </c>
      <c r="AA656" s="93">
        <f t="shared" si="130"/>
        <v>1898.0569999999998</v>
      </c>
      <c r="AB656" s="84">
        <f t="shared" si="131"/>
        <v>2022</v>
      </c>
      <c r="AC656" s="83">
        <f t="shared" si="132"/>
        <v>8</v>
      </c>
      <c r="AD656" s="83" t="str">
        <f t="shared" si="133"/>
        <v/>
      </c>
      <c r="AE656" s="83" t="str">
        <f t="shared" si="134"/>
        <v/>
      </c>
      <c r="AF656" s="81">
        <f t="shared" si="135"/>
        <v>1898.0569999999998</v>
      </c>
      <c r="AG656" s="82" t="str">
        <f t="shared" si="136"/>
        <v>16:00</v>
      </c>
      <c r="AH656" s="81">
        <f t="shared" si="137"/>
        <v>41611.917999999998</v>
      </c>
      <c r="AI656" s="80" t="str">
        <f t="shared" si="138"/>
        <v/>
      </c>
      <c r="AJ656" s="80" t="str">
        <f t="shared" si="139"/>
        <v/>
      </c>
      <c r="AK656" s="80" t="str">
        <f t="shared" si="140"/>
        <v/>
      </c>
      <c r="AL656" s="79" t="str">
        <f t="shared" si="141"/>
        <v/>
      </c>
      <c r="AM656" s="78" t="str">
        <f t="shared" si="142"/>
        <v/>
      </c>
    </row>
    <row r="657" spans="2:39" ht="13.5" thickBot="1">
      <c r="B657" s="86">
        <v>44789</v>
      </c>
      <c r="C657" s="85">
        <f>'E+ PSUI Customer Load'!C657+'PSUI Customer Gen'!C657</f>
        <v>1534.9169999999999</v>
      </c>
      <c r="D657" s="85">
        <f>'E+ PSUI Customer Load'!D657+'PSUI Customer Gen'!D657</f>
        <v>1515.5740000000001</v>
      </c>
      <c r="E657" s="85">
        <f>'E+ PSUI Customer Load'!E657+'PSUI Customer Gen'!E657</f>
        <v>1504.8869999999999</v>
      </c>
      <c r="F657" s="85">
        <f>'E+ PSUI Customer Load'!F657+'PSUI Customer Gen'!F657</f>
        <v>1499.973</v>
      </c>
      <c r="G657" s="85">
        <f>'E+ PSUI Customer Load'!G657+'PSUI Customer Gen'!G657</f>
        <v>1497.44</v>
      </c>
      <c r="H657" s="85">
        <f>'E+ PSUI Customer Load'!H657+'PSUI Customer Gen'!H657</f>
        <v>1512.867</v>
      </c>
      <c r="I657" s="85">
        <f>'E+ PSUI Customer Load'!I657+'PSUI Customer Gen'!I657</f>
        <v>1628.395</v>
      </c>
      <c r="J657" s="85">
        <f>'E+ PSUI Customer Load'!J657+'PSUI Customer Gen'!J657</f>
        <v>1751.2809999999999</v>
      </c>
      <c r="K657" s="85">
        <f>'E+ PSUI Customer Load'!K657+'PSUI Customer Gen'!K657</f>
        <v>1828.7470000000001</v>
      </c>
      <c r="L657" s="85">
        <f>'E+ PSUI Customer Load'!L657+'PSUI Customer Gen'!L657</f>
        <v>1901.556</v>
      </c>
      <c r="M657" s="85">
        <f>'E+ PSUI Customer Load'!M657+'PSUI Customer Gen'!M657</f>
        <v>1946.163</v>
      </c>
      <c r="N657" s="85">
        <f>'E+ PSUI Customer Load'!N657+'PSUI Customer Gen'!N657</f>
        <v>1918.328</v>
      </c>
      <c r="O657" s="85">
        <f>'E+ PSUI Customer Load'!O657+'PSUI Customer Gen'!O657</f>
        <v>1937.7369999999999</v>
      </c>
      <c r="P657" s="85">
        <f>'E+ PSUI Customer Load'!P657+'PSUI Customer Gen'!P657</f>
        <v>1938.0429999999999</v>
      </c>
      <c r="Q657" s="85">
        <f>'E+ PSUI Customer Load'!Q657+'PSUI Customer Gen'!Q657</f>
        <v>1892.0329999999999</v>
      </c>
      <c r="R657" s="85">
        <f>'E+ PSUI Customer Load'!R657+'PSUI Customer Gen'!R657</f>
        <v>1865.1979999999999</v>
      </c>
      <c r="S657" s="85">
        <f>'E+ PSUI Customer Load'!S657+'PSUI Customer Gen'!S657</f>
        <v>1769.7640000000001</v>
      </c>
      <c r="T657" s="85">
        <f>'E+ PSUI Customer Load'!T657+'PSUI Customer Gen'!T657</f>
        <v>1713.954</v>
      </c>
      <c r="U657" s="85">
        <f>'E+ PSUI Customer Load'!U657+'PSUI Customer Gen'!U657</f>
        <v>1679.1569999999999</v>
      </c>
      <c r="V657" s="85">
        <f>'E+ PSUI Customer Load'!V657+'PSUI Customer Gen'!V657</f>
        <v>1654.4349999999999</v>
      </c>
      <c r="W657" s="85">
        <f>'E+ PSUI Customer Load'!W657+'PSUI Customer Gen'!W657</f>
        <v>1632.0709999999999</v>
      </c>
      <c r="X657" s="85">
        <f>'E+ PSUI Customer Load'!X657+'PSUI Customer Gen'!X657</f>
        <v>1602.4380000000001</v>
      </c>
      <c r="Y657" s="85">
        <f>'E+ PSUI Customer Load'!Y657+'PSUI Customer Gen'!Y657</f>
        <v>1563.4829999999999</v>
      </c>
      <c r="Z657" s="85">
        <f>'E+ PSUI Customer Load'!Z657+'PSUI Customer Gen'!Z657</f>
        <v>1543.74</v>
      </c>
      <c r="AA657" s="93">
        <f t="shared" si="130"/>
        <v>1946.163</v>
      </c>
      <c r="AB657" s="84">
        <f t="shared" si="131"/>
        <v>2022</v>
      </c>
      <c r="AC657" s="83">
        <f t="shared" si="132"/>
        <v>8</v>
      </c>
      <c r="AD657" s="83" t="str">
        <f t="shared" si="133"/>
        <v/>
      </c>
      <c r="AE657" s="83" t="str">
        <f t="shared" si="134"/>
        <v/>
      </c>
      <c r="AF657" s="81">
        <f t="shared" si="135"/>
        <v>1946.163</v>
      </c>
      <c r="AG657" s="82" t="str">
        <f t="shared" si="136"/>
        <v>11:00</v>
      </c>
      <c r="AH657" s="81">
        <f t="shared" si="137"/>
        <v>42778.344000000005</v>
      </c>
      <c r="AI657" s="80" t="str">
        <f t="shared" si="138"/>
        <v/>
      </c>
      <c r="AJ657" s="80" t="str">
        <f t="shared" si="139"/>
        <v/>
      </c>
      <c r="AK657" s="80" t="str">
        <f t="shared" si="140"/>
        <v/>
      </c>
      <c r="AL657" s="79" t="str">
        <f t="shared" si="141"/>
        <v/>
      </c>
      <c r="AM657" s="78" t="str">
        <f t="shared" si="142"/>
        <v/>
      </c>
    </row>
    <row r="658" spans="2:39" ht="13.5" thickBot="1">
      <c r="B658" s="86">
        <v>44790</v>
      </c>
      <c r="C658" s="85">
        <f>'E+ PSUI Customer Load'!C658+'PSUI Customer Gen'!C658</f>
        <v>1528.3309999999999</v>
      </c>
      <c r="D658" s="85">
        <f>'E+ PSUI Customer Load'!D658+'PSUI Customer Gen'!D658</f>
        <v>1515.1409999999998</v>
      </c>
      <c r="E658" s="85">
        <f>'E+ PSUI Customer Load'!E658+'PSUI Customer Gen'!E658</f>
        <v>1507.258</v>
      </c>
      <c r="F658" s="85">
        <f>'E+ PSUI Customer Load'!F658+'PSUI Customer Gen'!F658</f>
        <v>1504.078</v>
      </c>
      <c r="G658" s="85">
        <f>'E+ PSUI Customer Load'!G658+'PSUI Customer Gen'!G658</f>
        <v>1508.289</v>
      </c>
      <c r="H658" s="85">
        <f>'E+ PSUI Customer Load'!H658+'PSUI Customer Gen'!H658</f>
        <v>1544.954</v>
      </c>
      <c r="I658" s="85">
        <f>'E+ PSUI Customer Load'!I658+'PSUI Customer Gen'!I658</f>
        <v>1582.8610000000001</v>
      </c>
      <c r="J658" s="85">
        <f>'E+ PSUI Customer Load'!J658+'PSUI Customer Gen'!J658</f>
        <v>1763.201</v>
      </c>
      <c r="K658" s="85">
        <f>'E+ PSUI Customer Load'!K658+'PSUI Customer Gen'!K658</f>
        <v>1800.0239999999999</v>
      </c>
      <c r="L658" s="85">
        <f>'E+ PSUI Customer Load'!L658+'PSUI Customer Gen'!L658</f>
        <v>1903.2840000000001</v>
      </c>
      <c r="M658" s="85">
        <f>'E+ PSUI Customer Load'!M658+'PSUI Customer Gen'!M658</f>
        <v>1963.2160000000001</v>
      </c>
      <c r="N658" s="85">
        <f>'E+ PSUI Customer Load'!N658+'PSUI Customer Gen'!N658</f>
        <v>1917.8440000000001</v>
      </c>
      <c r="O658" s="85">
        <f>'E+ PSUI Customer Load'!O658+'PSUI Customer Gen'!O658</f>
        <v>1901.002</v>
      </c>
      <c r="P658" s="85">
        <f>'E+ PSUI Customer Load'!P658+'PSUI Customer Gen'!P658</f>
        <v>1889.3620000000001</v>
      </c>
      <c r="Q658" s="85">
        <f>'E+ PSUI Customer Load'!Q658+'PSUI Customer Gen'!Q658</f>
        <v>1875.422</v>
      </c>
      <c r="R658" s="85">
        <f>'E+ PSUI Customer Load'!R658+'PSUI Customer Gen'!R658</f>
        <v>1862.683</v>
      </c>
      <c r="S658" s="85">
        <f>'E+ PSUI Customer Load'!S658+'PSUI Customer Gen'!S658</f>
        <v>1753.069</v>
      </c>
      <c r="T658" s="85">
        <f>'E+ PSUI Customer Load'!T658+'PSUI Customer Gen'!T658</f>
        <v>1729.0610000000001</v>
      </c>
      <c r="U658" s="85">
        <f>'E+ PSUI Customer Load'!U658+'PSUI Customer Gen'!U658</f>
        <v>1742.6770000000001</v>
      </c>
      <c r="V658" s="85">
        <f>'E+ PSUI Customer Load'!V658+'PSUI Customer Gen'!V658</f>
        <v>1705.2360000000001</v>
      </c>
      <c r="W658" s="85">
        <f>'E+ PSUI Customer Load'!W658+'PSUI Customer Gen'!W658</f>
        <v>1682.384</v>
      </c>
      <c r="X658" s="85">
        <f>'E+ PSUI Customer Load'!X658+'PSUI Customer Gen'!X658</f>
        <v>1659.654</v>
      </c>
      <c r="Y658" s="85">
        <f>'E+ PSUI Customer Load'!Y658+'PSUI Customer Gen'!Y658</f>
        <v>1601.1770000000001</v>
      </c>
      <c r="Z658" s="85">
        <f>'E+ PSUI Customer Load'!Z658+'PSUI Customer Gen'!Z658</f>
        <v>1564.8620000000001</v>
      </c>
      <c r="AA658" s="93">
        <f t="shared" si="130"/>
        <v>1963.2160000000001</v>
      </c>
      <c r="AB658" s="84">
        <f t="shared" si="131"/>
        <v>2022</v>
      </c>
      <c r="AC658" s="83">
        <f t="shared" si="132"/>
        <v>8</v>
      </c>
      <c r="AD658" s="83" t="str">
        <f t="shared" si="133"/>
        <v/>
      </c>
      <c r="AE658" s="83" t="str">
        <f t="shared" si="134"/>
        <v/>
      </c>
      <c r="AF658" s="81">
        <f t="shared" si="135"/>
        <v>1963.2160000000001</v>
      </c>
      <c r="AG658" s="82" t="str">
        <f t="shared" si="136"/>
        <v>11:00</v>
      </c>
      <c r="AH658" s="81">
        <f t="shared" si="137"/>
        <v>42968.286000000007</v>
      </c>
      <c r="AI658" s="80" t="str">
        <f t="shared" si="138"/>
        <v/>
      </c>
      <c r="AJ658" s="80" t="str">
        <f t="shared" si="139"/>
        <v/>
      </c>
      <c r="AK658" s="80" t="str">
        <f t="shared" si="140"/>
        <v/>
      </c>
      <c r="AL658" s="79" t="str">
        <f t="shared" si="141"/>
        <v/>
      </c>
      <c r="AM658" s="78" t="str">
        <f t="shared" si="142"/>
        <v/>
      </c>
    </row>
    <row r="659" spans="2:39" ht="13.5" thickBot="1">
      <c r="B659" s="86">
        <v>44791</v>
      </c>
      <c r="C659" s="85">
        <f>'E+ PSUI Customer Load'!C659+'PSUI Customer Gen'!C659</f>
        <v>1521.9649999999999</v>
      </c>
      <c r="D659" s="85">
        <f>'E+ PSUI Customer Load'!D659+'PSUI Customer Gen'!D659</f>
        <v>1501.075</v>
      </c>
      <c r="E659" s="85">
        <f>'E+ PSUI Customer Load'!E659+'PSUI Customer Gen'!E659</f>
        <v>1484.2629999999999</v>
      </c>
      <c r="F659" s="85">
        <f>'E+ PSUI Customer Load'!F659+'PSUI Customer Gen'!F659</f>
        <v>1482.5529999999999</v>
      </c>
      <c r="G659" s="85">
        <f>'E+ PSUI Customer Load'!G659+'PSUI Customer Gen'!G659</f>
        <v>1481.6869999999999</v>
      </c>
      <c r="H659" s="85">
        <f>'E+ PSUI Customer Load'!H659+'PSUI Customer Gen'!H659</f>
        <v>1508.7329999999999</v>
      </c>
      <c r="I659" s="85">
        <f>'E+ PSUI Customer Load'!I659+'PSUI Customer Gen'!I659</f>
        <v>1622.7629999999999</v>
      </c>
      <c r="J659" s="85">
        <f>'E+ PSUI Customer Load'!J659+'PSUI Customer Gen'!J659</f>
        <v>1669.0050000000001</v>
      </c>
      <c r="K659" s="85">
        <f>'E+ PSUI Customer Load'!K659+'PSUI Customer Gen'!K659</f>
        <v>1764.2839999999999</v>
      </c>
      <c r="L659" s="85">
        <f>'E+ PSUI Customer Load'!L659+'PSUI Customer Gen'!L659</f>
        <v>1861.644</v>
      </c>
      <c r="M659" s="85">
        <f>'E+ PSUI Customer Load'!M659+'PSUI Customer Gen'!M659</f>
        <v>1911.4110000000001</v>
      </c>
      <c r="N659" s="85">
        <f>'E+ PSUI Customer Load'!N659+'PSUI Customer Gen'!N659</f>
        <v>1909.2239999999999</v>
      </c>
      <c r="O659" s="85">
        <f>'E+ PSUI Customer Load'!O659+'PSUI Customer Gen'!O659</f>
        <v>1908.549</v>
      </c>
      <c r="P659" s="85">
        <f>'E+ PSUI Customer Load'!P659+'PSUI Customer Gen'!P659</f>
        <v>1918.961</v>
      </c>
      <c r="Q659" s="85">
        <f>'E+ PSUI Customer Load'!Q659+'PSUI Customer Gen'!Q659</f>
        <v>1910.038</v>
      </c>
      <c r="R659" s="85">
        <f>'E+ PSUI Customer Load'!R659+'PSUI Customer Gen'!R659</f>
        <v>1867.0120000000002</v>
      </c>
      <c r="S659" s="85">
        <f>'E+ PSUI Customer Load'!S659+'PSUI Customer Gen'!S659</f>
        <v>1804.8890000000001</v>
      </c>
      <c r="T659" s="85">
        <f>'E+ PSUI Customer Load'!T659+'PSUI Customer Gen'!T659</f>
        <v>1768.404</v>
      </c>
      <c r="U659" s="85">
        <f>'E+ PSUI Customer Load'!U659+'PSUI Customer Gen'!U659</f>
        <v>1749.9590000000001</v>
      </c>
      <c r="V659" s="85">
        <f>'E+ PSUI Customer Load'!V659+'PSUI Customer Gen'!V659</f>
        <v>1672.7169999999999</v>
      </c>
      <c r="W659" s="85">
        <f>'E+ PSUI Customer Load'!W659+'PSUI Customer Gen'!W659</f>
        <v>1658.5509999999999</v>
      </c>
      <c r="X659" s="85">
        <f>'E+ PSUI Customer Load'!X659+'PSUI Customer Gen'!X659</f>
        <v>1628.9010000000001</v>
      </c>
      <c r="Y659" s="85">
        <f>'E+ PSUI Customer Load'!Y659+'PSUI Customer Gen'!Y659</f>
        <v>1563.0169999999998</v>
      </c>
      <c r="Z659" s="85">
        <f>'E+ PSUI Customer Load'!Z659+'PSUI Customer Gen'!Z659</f>
        <v>1534.8</v>
      </c>
      <c r="AA659" s="93">
        <f t="shared" si="130"/>
        <v>1918.961</v>
      </c>
      <c r="AB659" s="84">
        <f t="shared" si="131"/>
        <v>2022</v>
      </c>
      <c r="AC659" s="83">
        <f t="shared" si="132"/>
        <v>8</v>
      </c>
      <c r="AD659" s="83" t="str">
        <f t="shared" si="133"/>
        <v/>
      </c>
      <c r="AE659" s="83" t="str">
        <f t="shared" si="134"/>
        <v/>
      </c>
      <c r="AF659" s="81">
        <f t="shared" si="135"/>
        <v>1918.961</v>
      </c>
      <c r="AG659" s="82" t="str">
        <f t="shared" si="136"/>
        <v>14:00</v>
      </c>
      <c r="AH659" s="81">
        <f t="shared" si="137"/>
        <v>42623.365999999995</v>
      </c>
      <c r="AI659" s="80" t="str">
        <f t="shared" si="138"/>
        <v/>
      </c>
      <c r="AJ659" s="80" t="str">
        <f t="shared" si="139"/>
        <v/>
      </c>
      <c r="AK659" s="80" t="str">
        <f t="shared" si="140"/>
        <v/>
      </c>
      <c r="AL659" s="79" t="str">
        <f t="shared" si="141"/>
        <v/>
      </c>
      <c r="AM659" s="78" t="str">
        <f t="shared" si="142"/>
        <v/>
      </c>
    </row>
    <row r="660" spans="2:39" ht="13.5" thickBot="1">
      <c r="B660" s="86">
        <v>44792</v>
      </c>
      <c r="C660" s="85">
        <f>'E+ PSUI Customer Load'!C660+'PSUI Customer Gen'!C660</f>
        <v>1488.5409999999999</v>
      </c>
      <c r="D660" s="85">
        <f>'E+ PSUI Customer Load'!D660+'PSUI Customer Gen'!D660</f>
        <v>1468.114</v>
      </c>
      <c r="E660" s="85">
        <f>'E+ PSUI Customer Load'!E660+'PSUI Customer Gen'!E660</f>
        <v>1455.8040000000001</v>
      </c>
      <c r="F660" s="85">
        <f>'E+ PSUI Customer Load'!F660+'PSUI Customer Gen'!F660</f>
        <v>1459.7669999999998</v>
      </c>
      <c r="G660" s="85">
        <f>'E+ PSUI Customer Load'!G660+'PSUI Customer Gen'!G660</f>
        <v>1468.329</v>
      </c>
      <c r="H660" s="85">
        <f>'E+ PSUI Customer Load'!H660+'PSUI Customer Gen'!H660</f>
        <v>1489.509</v>
      </c>
      <c r="I660" s="85">
        <f>'E+ PSUI Customer Load'!I660+'PSUI Customer Gen'!I660</f>
        <v>1611.2260000000001</v>
      </c>
      <c r="J660" s="85">
        <f>'E+ PSUI Customer Load'!J660+'PSUI Customer Gen'!J660</f>
        <v>1725.537</v>
      </c>
      <c r="K660" s="85">
        <f>'E+ PSUI Customer Load'!K660+'PSUI Customer Gen'!K660</f>
        <v>1889.585</v>
      </c>
      <c r="L660" s="85">
        <f>'E+ PSUI Customer Load'!L660+'PSUI Customer Gen'!L660</f>
        <v>1970.3330000000001</v>
      </c>
      <c r="M660" s="85">
        <f>'E+ PSUI Customer Load'!M660+'PSUI Customer Gen'!M660</f>
        <v>1984.259</v>
      </c>
      <c r="N660" s="85">
        <f>'E+ PSUI Customer Load'!N660+'PSUI Customer Gen'!N660</f>
        <v>1974.471</v>
      </c>
      <c r="O660" s="85">
        <f>'E+ PSUI Customer Load'!O660+'PSUI Customer Gen'!O660</f>
        <v>1968.6479999999999</v>
      </c>
      <c r="P660" s="85">
        <f>'E+ PSUI Customer Load'!P660+'PSUI Customer Gen'!P660</f>
        <v>1967.96</v>
      </c>
      <c r="Q660" s="85">
        <f>'E+ PSUI Customer Load'!Q660+'PSUI Customer Gen'!Q660</f>
        <v>1943.327</v>
      </c>
      <c r="R660" s="85">
        <f>'E+ PSUI Customer Load'!R660+'PSUI Customer Gen'!R660</f>
        <v>1922.7820000000002</v>
      </c>
      <c r="S660" s="85">
        <f>'E+ PSUI Customer Load'!S660+'PSUI Customer Gen'!S660</f>
        <v>1821.85</v>
      </c>
      <c r="T660" s="85">
        <f>'E+ PSUI Customer Load'!T660+'PSUI Customer Gen'!T660</f>
        <v>1775.7549999999999</v>
      </c>
      <c r="U660" s="85">
        <f>'E+ PSUI Customer Load'!U660+'PSUI Customer Gen'!U660</f>
        <v>1748.7510000000002</v>
      </c>
      <c r="V660" s="85">
        <f>'E+ PSUI Customer Load'!V660+'PSUI Customer Gen'!V660</f>
        <v>1689.4</v>
      </c>
      <c r="W660" s="85">
        <f>'E+ PSUI Customer Load'!W660+'PSUI Customer Gen'!W660</f>
        <v>1661.6279999999999</v>
      </c>
      <c r="X660" s="85">
        <f>'E+ PSUI Customer Load'!X660+'PSUI Customer Gen'!X660</f>
        <v>1632.2860000000001</v>
      </c>
      <c r="Y660" s="85">
        <f>'E+ PSUI Customer Load'!Y660+'PSUI Customer Gen'!Y660</f>
        <v>1586.624</v>
      </c>
      <c r="Z660" s="85">
        <f>'E+ PSUI Customer Load'!Z660+'PSUI Customer Gen'!Z660</f>
        <v>1570.2719999999999</v>
      </c>
      <c r="AA660" s="93">
        <f t="shared" si="130"/>
        <v>1984.259</v>
      </c>
      <c r="AB660" s="84">
        <f t="shared" si="131"/>
        <v>2022</v>
      </c>
      <c r="AC660" s="83">
        <f t="shared" si="132"/>
        <v>8</v>
      </c>
      <c r="AD660" s="83" t="str">
        <f t="shared" si="133"/>
        <v/>
      </c>
      <c r="AE660" s="83" t="str">
        <f t="shared" si="134"/>
        <v/>
      </c>
      <c r="AF660" s="81">
        <f t="shared" si="135"/>
        <v>1984.259</v>
      </c>
      <c r="AG660" s="82" t="str">
        <f t="shared" si="136"/>
        <v>11:00</v>
      </c>
      <c r="AH660" s="81">
        <f t="shared" si="137"/>
        <v>43259.017</v>
      </c>
      <c r="AI660" s="80" t="str">
        <f t="shared" si="138"/>
        <v/>
      </c>
      <c r="AJ660" s="80" t="str">
        <f t="shared" si="139"/>
        <v/>
      </c>
      <c r="AK660" s="80" t="str">
        <f t="shared" si="140"/>
        <v/>
      </c>
      <c r="AL660" s="79" t="str">
        <f t="shared" si="141"/>
        <v/>
      </c>
      <c r="AM660" s="78" t="str">
        <f t="shared" si="142"/>
        <v/>
      </c>
    </row>
    <row r="661" spans="2:39" ht="13.5" thickBot="1">
      <c r="B661" s="86">
        <v>44793</v>
      </c>
      <c r="C661" s="85">
        <f>'E+ PSUI Customer Load'!C661+'PSUI Customer Gen'!C661</f>
        <v>1536.8720000000001</v>
      </c>
      <c r="D661" s="85">
        <f>'E+ PSUI Customer Load'!D661+'PSUI Customer Gen'!D661</f>
        <v>1511.1859999999999</v>
      </c>
      <c r="E661" s="85">
        <f>'E+ PSUI Customer Load'!E661+'PSUI Customer Gen'!E661</f>
        <v>1492.0629999999999</v>
      </c>
      <c r="F661" s="85">
        <f>'E+ PSUI Customer Load'!F661+'PSUI Customer Gen'!F661</f>
        <v>1472.5329999999999</v>
      </c>
      <c r="G661" s="85">
        <f>'E+ PSUI Customer Load'!G661+'PSUI Customer Gen'!G661</f>
        <v>1460.8109999999999</v>
      </c>
      <c r="H661" s="85">
        <f>'E+ PSUI Customer Load'!H661+'PSUI Customer Gen'!H661</f>
        <v>1472.646</v>
      </c>
      <c r="I661" s="85">
        <f>'E+ PSUI Customer Load'!I661+'PSUI Customer Gen'!I661</f>
        <v>1550.73</v>
      </c>
      <c r="J661" s="85">
        <f>'E+ PSUI Customer Load'!J661+'PSUI Customer Gen'!J661</f>
        <v>1628.087</v>
      </c>
      <c r="K661" s="85">
        <f>'E+ PSUI Customer Load'!K661+'PSUI Customer Gen'!K661</f>
        <v>1737.8300000000002</v>
      </c>
      <c r="L661" s="85">
        <f>'E+ PSUI Customer Load'!L661+'PSUI Customer Gen'!L661</f>
        <v>1801.652</v>
      </c>
      <c r="M661" s="85">
        <f>'E+ PSUI Customer Load'!M661+'PSUI Customer Gen'!M661</f>
        <v>1836.761</v>
      </c>
      <c r="N661" s="85">
        <f>'E+ PSUI Customer Load'!N661+'PSUI Customer Gen'!N661</f>
        <v>1849.865</v>
      </c>
      <c r="O661" s="85">
        <f>'E+ PSUI Customer Load'!O661+'PSUI Customer Gen'!O661</f>
        <v>1869.106</v>
      </c>
      <c r="P661" s="85">
        <f>'E+ PSUI Customer Load'!P661+'PSUI Customer Gen'!P661</f>
        <v>1856.4950000000001</v>
      </c>
      <c r="Q661" s="85">
        <f>'E+ PSUI Customer Load'!Q661+'PSUI Customer Gen'!Q661</f>
        <v>1872.088</v>
      </c>
      <c r="R661" s="85">
        <f>'E+ PSUI Customer Load'!R661+'PSUI Customer Gen'!R661</f>
        <v>1862.5930000000001</v>
      </c>
      <c r="S661" s="85">
        <f>'E+ PSUI Customer Load'!S661+'PSUI Customer Gen'!S661</f>
        <v>1778.3539999999998</v>
      </c>
      <c r="T661" s="85">
        <f>'E+ PSUI Customer Load'!T661+'PSUI Customer Gen'!T661</f>
        <v>1745.067</v>
      </c>
      <c r="U661" s="85">
        <f>'E+ PSUI Customer Load'!U661+'PSUI Customer Gen'!U661</f>
        <v>1697.107</v>
      </c>
      <c r="V661" s="85">
        <f>'E+ PSUI Customer Load'!V661+'PSUI Customer Gen'!V661</f>
        <v>1686.8449999999998</v>
      </c>
      <c r="W661" s="85">
        <f>'E+ PSUI Customer Load'!W661+'PSUI Customer Gen'!W661</f>
        <v>1677.6469999999999</v>
      </c>
      <c r="X661" s="85">
        <f>'E+ PSUI Customer Load'!X661+'PSUI Customer Gen'!X661</f>
        <v>1649.143</v>
      </c>
      <c r="Y661" s="85">
        <f>'E+ PSUI Customer Load'!Y661+'PSUI Customer Gen'!Y661</f>
        <v>1646.1759999999999</v>
      </c>
      <c r="Z661" s="85">
        <f>'E+ PSUI Customer Load'!Z661+'PSUI Customer Gen'!Z661</f>
        <v>1635.894</v>
      </c>
      <c r="AA661" s="93">
        <f t="shared" si="130"/>
        <v>1872.088</v>
      </c>
      <c r="AB661" s="84">
        <f t="shared" si="131"/>
        <v>2022</v>
      </c>
      <c r="AC661" s="83">
        <f t="shared" si="132"/>
        <v>8</v>
      </c>
      <c r="AD661" s="83" t="str">
        <f t="shared" si="133"/>
        <v/>
      </c>
      <c r="AE661" s="83" t="str">
        <f t="shared" si="134"/>
        <v/>
      </c>
      <c r="AF661" s="81">
        <f t="shared" si="135"/>
        <v>1872.088</v>
      </c>
      <c r="AG661" s="82" t="str">
        <f t="shared" si="136"/>
        <v>15:00</v>
      </c>
      <c r="AH661" s="81">
        <f t="shared" si="137"/>
        <v>42199.639000000003</v>
      </c>
      <c r="AI661" s="80" t="str">
        <f t="shared" si="138"/>
        <v/>
      </c>
      <c r="AJ661" s="80" t="str">
        <f t="shared" si="139"/>
        <v/>
      </c>
      <c r="AK661" s="80" t="str">
        <f t="shared" si="140"/>
        <v/>
      </c>
      <c r="AL661" s="79" t="str">
        <f t="shared" si="141"/>
        <v/>
      </c>
      <c r="AM661" s="78" t="str">
        <f t="shared" si="142"/>
        <v/>
      </c>
    </row>
    <row r="662" spans="2:39" ht="13.5" thickBot="1">
      <c r="B662" s="86">
        <v>44794</v>
      </c>
      <c r="C662" s="85">
        <f>'E+ PSUI Customer Load'!C662+'PSUI Customer Gen'!C662</f>
        <v>1629.3229999999999</v>
      </c>
      <c r="D662" s="85">
        <f>'E+ PSUI Customer Load'!D662+'PSUI Customer Gen'!D662</f>
        <v>1643.748</v>
      </c>
      <c r="E662" s="85">
        <f>'E+ PSUI Customer Load'!E662+'PSUI Customer Gen'!E662</f>
        <v>1658.2260000000001</v>
      </c>
      <c r="F662" s="85">
        <f>'E+ PSUI Customer Load'!F662+'PSUI Customer Gen'!F662</f>
        <v>1669.7370000000001</v>
      </c>
      <c r="G662" s="85">
        <f>'E+ PSUI Customer Load'!G662+'PSUI Customer Gen'!G662</f>
        <v>1658.5010000000002</v>
      </c>
      <c r="H662" s="85">
        <f>'E+ PSUI Customer Load'!H662+'PSUI Customer Gen'!H662</f>
        <v>1709.731</v>
      </c>
      <c r="I662" s="85">
        <f>'E+ PSUI Customer Load'!I662+'PSUI Customer Gen'!I662</f>
        <v>1789.4830000000002</v>
      </c>
      <c r="J662" s="85">
        <f>'E+ PSUI Customer Load'!J662+'PSUI Customer Gen'!J662</f>
        <v>1801.6399999999999</v>
      </c>
      <c r="K662" s="85">
        <f>'E+ PSUI Customer Load'!K662+'PSUI Customer Gen'!K662</f>
        <v>1820.971</v>
      </c>
      <c r="L662" s="85">
        <f>'E+ PSUI Customer Load'!L662+'PSUI Customer Gen'!L662</f>
        <v>1861.848</v>
      </c>
      <c r="M662" s="85">
        <f>'E+ PSUI Customer Load'!M662+'PSUI Customer Gen'!M662</f>
        <v>1871.4960000000001</v>
      </c>
      <c r="N662" s="85">
        <f>'E+ PSUI Customer Load'!N662+'PSUI Customer Gen'!N662</f>
        <v>1858.1019999999999</v>
      </c>
      <c r="O662" s="85">
        <f>'E+ PSUI Customer Load'!O662+'PSUI Customer Gen'!O662</f>
        <v>1857.3690000000001</v>
      </c>
      <c r="P662" s="85">
        <f>'E+ PSUI Customer Load'!P662+'PSUI Customer Gen'!P662</f>
        <v>1868.8880000000001</v>
      </c>
      <c r="Q662" s="85">
        <f>'E+ PSUI Customer Load'!Q662+'PSUI Customer Gen'!Q662</f>
        <v>1890.3600000000001</v>
      </c>
      <c r="R662" s="85">
        <f>'E+ PSUI Customer Load'!R662+'PSUI Customer Gen'!R662</f>
        <v>1861.2329999999999</v>
      </c>
      <c r="S662" s="85">
        <f>'E+ PSUI Customer Load'!S662+'PSUI Customer Gen'!S662</f>
        <v>1808.44</v>
      </c>
      <c r="T662" s="85">
        <f>'E+ PSUI Customer Load'!T662+'PSUI Customer Gen'!T662</f>
        <v>1815.5170000000001</v>
      </c>
      <c r="U662" s="85">
        <f>'E+ PSUI Customer Load'!U662+'PSUI Customer Gen'!U662</f>
        <v>1814.5140000000001</v>
      </c>
      <c r="V662" s="85">
        <f>'E+ PSUI Customer Load'!V662+'PSUI Customer Gen'!V662</f>
        <v>1821.058</v>
      </c>
      <c r="W662" s="85">
        <f>'E+ PSUI Customer Load'!W662+'PSUI Customer Gen'!W662</f>
        <v>1771.8010000000002</v>
      </c>
      <c r="X662" s="85">
        <f>'E+ PSUI Customer Load'!X662+'PSUI Customer Gen'!X662</f>
        <v>1775.518</v>
      </c>
      <c r="Y662" s="85">
        <f>'E+ PSUI Customer Load'!Y662+'PSUI Customer Gen'!Y662</f>
        <v>1720.471</v>
      </c>
      <c r="Z662" s="85">
        <f>'E+ PSUI Customer Load'!Z662+'PSUI Customer Gen'!Z662</f>
        <v>1719.691</v>
      </c>
      <c r="AA662" s="93">
        <f t="shared" si="130"/>
        <v>1890.3600000000001</v>
      </c>
      <c r="AB662" s="84">
        <f t="shared" si="131"/>
        <v>2022</v>
      </c>
      <c r="AC662" s="83">
        <f t="shared" si="132"/>
        <v>8</v>
      </c>
      <c r="AD662" s="83" t="str">
        <f t="shared" si="133"/>
        <v/>
      </c>
      <c r="AE662" s="83" t="str">
        <f t="shared" si="134"/>
        <v/>
      </c>
      <c r="AF662" s="81">
        <f t="shared" si="135"/>
        <v>1890.3600000000001</v>
      </c>
      <c r="AG662" s="82" t="str">
        <f t="shared" si="136"/>
        <v>15:00</v>
      </c>
      <c r="AH662" s="81">
        <f t="shared" si="137"/>
        <v>44588.025999999983</v>
      </c>
      <c r="AI662" s="80" t="str">
        <f t="shared" si="138"/>
        <v/>
      </c>
      <c r="AJ662" s="80" t="str">
        <f t="shared" si="139"/>
        <v/>
      </c>
      <c r="AK662" s="80" t="str">
        <f t="shared" si="140"/>
        <v/>
      </c>
      <c r="AL662" s="79" t="str">
        <f t="shared" si="141"/>
        <v/>
      </c>
      <c r="AM662" s="78" t="str">
        <f t="shared" si="142"/>
        <v/>
      </c>
    </row>
    <row r="663" spans="2:39" ht="13.5" thickBot="1">
      <c r="B663" s="86">
        <v>44795</v>
      </c>
      <c r="C663" s="85">
        <f>'E+ PSUI Customer Load'!C663+'PSUI Customer Gen'!C663</f>
        <v>1693.0319999999999</v>
      </c>
      <c r="D663" s="85">
        <f>'E+ PSUI Customer Load'!D663+'PSUI Customer Gen'!D663</f>
        <v>1651.75</v>
      </c>
      <c r="E663" s="85">
        <f>'E+ PSUI Customer Load'!E663+'PSUI Customer Gen'!E663</f>
        <v>1698.13</v>
      </c>
      <c r="F663" s="85">
        <f>'E+ PSUI Customer Load'!F663+'PSUI Customer Gen'!F663</f>
        <v>1711.61</v>
      </c>
      <c r="G663" s="85">
        <f>'E+ PSUI Customer Load'!G663+'PSUI Customer Gen'!G663</f>
        <v>1696.52</v>
      </c>
      <c r="H663" s="85">
        <f>'E+ PSUI Customer Load'!H663+'PSUI Customer Gen'!H663</f>
        <v>1741.5</v>
      </c>
      <c r="I663" s="85">
        <f>'E+ PSUI Customer Load'!I663+'PSUI Customer Gen'!I663</f>
        <v>1821.37</v>
      </c>
      <c r="J663" s="85">
        <f>'E+ PSUI Customer Load'!J663+'PSUI Customer Gen'!J663</f>
        <v>1867.99</v>
      </c>
      <c r="K663" s="85">
        <f>'E+ PSUI Customer Load'!K663+'PSUI Customer Gen'!K663</f>
        <v>1838.48</v>
      </c>
      <c r="L663" s="85">
        <f>'E+ PSUI Customer Load'!L663+'PSUI Customer Gen'!L663</f>
        <v>1878.97</v>
      </c>
      <c r="M663" s="85">
        <f>'E+ PSUI Customer Load'!M663+'PSUI Customer Gen'!M663</f>
        <v>1891.54</v>
      </c>
      <c r="N663" s="85">
        <f>'E+ PSUI Customer Load'!N663+'PSUI Customer Gen'!N663</f>
        <v>1958.7380000000001</v>
      </c>
      <c r="O663" s="85">
        <f>'E+ PSUI Customer Load'!O663+'PSUI Customer Gen'!O663</f>
        <v>2044.2049999999999</v>
      </c>
      <c r="P663" s="85">
        <f>'E+ PSUI Customer Load'!P663+'PSUI Customer Gen'!P663</f>
        <v>2070.8050000000003</v>
      </c>
      <c r="Q663" s="85">
        <f>'E+ PSUI Customer Load'!Q663+'PSUI Customer Gen'!Q663</f>
        <v>2018.3210000000001</v>
      </c>
      <c r="R663" s="85">
        <f>'E+ PSUI Customer Load'!R663+'PSUI Customer Gen'!R663</f>
        <v>1963.1469999999999</v>
      </c>
      <c r="S663" s="85">
        <f>'E+ PSUI Customer Load'!S663+'PSUI Customer Gen'!S663</f>
        <v>1899.373</v>
      </c>
      <c r="T663" s="85">
        <f>'E+ PSUI Customer Load'!T663+'PSUI Customer Gen'!T663</f>
        <v>1850.0050000000001</v>
      </c>
      <c r="U663" s="85">
        <f>'E+ PSUI Customer Load'!U663+'PSUI Customer Gen'!U663</f>
        <v>1819.616</v>
      </c>
      <c r="V663" s="85">
        <f>'E+ PSUI Customer Load'!V663+'PSUI Customer Gen'!V663</f>
        <v>1799.8719999999998</v>
      </c>
      <c r="W663" s="85">
        <f>'E+ PSUI Customer Load'!W663+'PSUI Customer Gen'!W663</f>
        <v>1769.5990000000002</v>
      </c>
      <c r="X663" s="85">
        <f>'E+ PSUI Customer Load'!X663+'PSUI Customer Gen'!X663</f>
        <v>1775.9409999999998</v>
      </c>
      <c r="Y663" s="85">
        <f>'E+ PSUI Customer Load'!Y663+'PSUI Customer Gen'!Y663</f>
        <v>1741.038</v>
      </c>
      <c r="Z663" s="85">
        <f>'E+ PSUI Customer Load'!Z663+'PSUI Customer Gen'!Z663</f>
        <v>1700.489</v>
      </c>
      <c r="AA663" s="93">
        <f t="shared" si="130"/>
        <v>2070.8050000000003</v>
      </c>
      <c r="AB663" s="84">
        <f t="shared" si="131"/>
        <v>2022</v>
      </c>
      <c r="AC663" s="83">
        <f t="shared" si="132"/>
        <v>8</v>
      </c>
      <c r="AD663" s="83" t="str">
        <f t="shared" si="133"/>
        <v/>
      </c>
      <c r="AE663" s="83" t="str">
        <f t="shared" si="134"/>
        <v/>
      </c>
      <c r="AF663" s="81">
        <f t="shared" si="135"/>
        <v>2070.8050000000003</v>
      </c>
      <c r="AG663" s="82" t="str">
        <f t="shared" si="136"/>
        <v>14:00</v>
      </c>
      <c r="AH663" s="81">
        <f t="shared" si="137"/>
        <v>45972.846000000005</v>
      </c>
      <c r="AI663" s="80" t="str">
        <f t="shared" si="138"/>
        <v/>
      </c>
      <c r="AJ663" s="80" t="str">
        <f t="shared" si="139"/>
        <v/>
      </c>
      <c r="AK663" s="80" t="str">
        <f t="shared" si="140"/>
        <v/>
      </c>
      <c r="AL663" s="79" t="str">
        <f t="shared" si="141"/>
        <v/>
      </c>
      <c r="AM663" s="78" t="str">
        <f t="shared" si="142"/>
        <v/>
      </c>
    </row>
    <row r="664" spans="2:39" ht="13.5" thickBot="1">
      <c r="B664" s="86">
        <v>44796</v>
      </c>
      <c r="C664" s="85">
        <f>'E+ PSUI Customer Load'!C664+'PSUI Customer Gen'!C664</f>
        <v>1679.2719999999999</v>
      </c>
      <c r="D664" s="85">
        <f>'E+ PSUI Customer Load'!D664+'PSUI Customer Gen'!D664</f>
        <v>1688.01</v>
      </c>
      <c r="E664" s="85">
        <f>'E+ PSUI Customer Load'!E664+'PSUI Customer Gen'!E664</f>
        <v>1679.067</v>
      </c>
      <c r="F664" s="85">
        <f>'E+ PSUI Customer Load'!F664+'PSUI Customer Gen'!F664</f>
        <v>1684.3869999999999</v>
      </c>
      <c r="G664" s="85">
        <f>'E+ PSUI Customer Load'!G664+'PSUI Customer Gen'!G664</f>
        <v>1681.703</v>
      </c>
      <c r="H664" s="85">
        <f>'E+ PSUI Customer Load'!H664+'PSUI Customer Gen'!H664</f>
        <v>1721.29</v>
      </c>
      <c r="I664" s="85">
        <f>'E+ PSUI Customer Load'!I664+'PSUI Customer Gen'!I664</f>
        <v>1804.4470000000001</v>
      </c>
      <c r="J664" s="85">
        <f>'E+ PSUI Customer Load'!J664+'PSUI Customer Gen'!J664</f>
        <v>1819.53</v>
      </c>
      <c r="K664" s="85">
        <f>'E+ PSUI Customer Load'!K664+'PSUI Customer Gen'!K664</f>
        <v>1858.059</v>
      </c>
      <c r="L664" s="85">
        <f>'E+ PSUI Customer Load'!L664+'PSUI Customer Gen'!L664</f>
        <v>1920.079</v>
      </c>
      <c r="M664" s="85">
        <f>'E+ PSUI Customer Load'!M664+'PSUI Customer Gen'!M664</f>
        <v>1957.2719999999999</v>
      </c>
      <c r="N664" s="85">
        <f>'E+ PSUI Customer Load'!N664+'PSUI Customer Gen'!N664</f>
        <v>1908.009</v>
      </c>
      <c r="O664" s="85">
        <f>'E+ PSUI Customer Load'!O664+'PSUI Customer Gen'!O664</f>
        <v>1918.386</v>
      </c>
      <c r="P664" s="85">
        <f>'E+ PSUI Customer Load'!P664+'PSUI Customer Gen'!P664</f>
        <v>1919.74</v>
      </c>
      <c r="Q664" s="85">
        <f>'E+ PSUI Customer Load'!Q664+'PSUI Customer Gen'!Q664</f>
        <v>1899.771</v>
      </c>
      <c r="R664" s="85">
        <f>'E+ PSUI Customer Load'!R664+'PSUI Customer Gen'!R664</f>
        <v>1880.441</v>
      </c>
      <c r="S664" s="85">
        <f>'E+ PSUI Customer Load'!S664+'PSUI Customer Gen'!S664</f>
        <v>1801.4640000000002</v>
      </c>
      <c r="T664" s="85">
        <f>'E+ PSUI Customer Load'!T664+'PSUI Customer Gen'!T664</f>
        <v>1745.6499999999999</v>
      </c>
      <c r="U664" s="85">
        <f>'E+ PSUI Customer Load'!U664+'PSUI Customer Gen'!U664</f>
        <v>1733.3319999999999</v>
      </c>
      <c r="V664" s="85">
        <f>'E+ PSUI Customer Load'!V664+'PSUI Customer Gen'!V664</f>
        <v>1684.0529999999999</v>
      </c>
      <c r="W664" s="85">
        <f>'E+ PSUI Customer Load'!W664+'PSUI Customer Gen'!W664</f>
        <v>1670.3090000000002</v>
      </c>
      <c r="X664" s="85">
        <f>'E+ PSUI Customer Load'!X664+'PSUI Customer Gen'!X664</f>
        <v>1633.8620000000001</v>
      </c>
      <c r="Y664" s="85">
        <f>'E+ PSUI Customer Load'!Y664+'PSUI Customer Gen'!Y664</f>
        <v>1596.6089999999999</v>
      </c>
      <c r="Z664" s="85">
        <f>'E+ PSUI Customer Load'!Z664+'PSUI Customer Gen'!Z664</f>
        <v>1568.8820000000001</v>
      </c>
      <c r="AA664" s="93">
        <f t="shared" si="130"/>
        <v>1957.2719999999999</v>
      </c>
      <c r="AB664" s="84">
        <f t="shared" si="131"/>
        <v>2022</v>
      </c>
      <c r="AC664" s="83">
        <f t="shared" si="132"/>
        <v>8</v>
      </c>
      <c r="AD664" s="83" t="str">
        <f t="shared" si="133"/>
        <v/>
      </c>
      <c r="AE664" s="83" t="str">
        <f t="shared" si="134"/>
        <v/>
      </c>
      <c r="AF664" s="81">
        <f t="shared" si="135"/>
        <v>1957.2719999999999</v>
      </c>
      <c r="AG664" s="82" t="str">
        <f t="shared" si="136"/>
        <v>11:00</v>
      </c>
      <c r="AH664" s="81">
        <f t="shared" si="137"/>
        <v>44410.895999999993</v>
      </c>
      <c r="AI664" s="80" t="str">
        <f t="shared" si="138"/>
        <v/>
      </c>
      <c r="AJ664" s="80" t="str">
        <f t="shared" si="139"/>
        <v/>
      </c>
      <c r="AK664" s="80" t="str">
        <f t="shared" si="140"/>
        <v/>
      </c>
      <c r="AL664" s="79" t="str">
        <f t="shared" si="141"/>
        <v/>
      </c>
      <c r="AM664" s="78" t="str">
        <f t="shared" si="142"/>
        <v/>
      </c>
    </row>
    <row r="665" spans="2:39" ht="13.5" thickBot="1">
      <c r="B665" s="86">
        <v>44797</v>
      </c>
      <c r="C665" s="85">
        <f>'E+ PSUI Customer Load'!C665+'PSUI Customer Gen'!C665</f>
        <v>1548.424</v>
      </c>
      <c r="D665" s="85">
        <f>'E+ PSUI Customer Load'!D665+'PSUI Customer Gen'!D665</f>
        <v>1515.874</v>
      </c>
      <c r="E665" s="85">
        <f>'E+ PSUI Customer Load'!E665+'PSUI Customer Gen'!E665</f>
        <v>1490.5640000000001</v>
      </c>
      <c r="F665" s="85">
        <f>'E+ PSUI Customer Load'!F665+'PSUI Customer Gen'!F665</f>
        <v>1495.3019999999999</v>
      </c>
      <c r="G665" s="85">
        <f>'E+ PSUI Customer Load'!G665+'PSUI Customer Gen'!G665</f>
        <v>1485.8419999999999</v>
      </c>
      <c r="H665" s="85">
        <f>'E+ PSUI Customer Load'!H665+'PSUI Customer Gen'!H665</f>
        <v>1515.124</v>
      </c>
      <c r="I665" s="85">
        <f>'E+ PSUI Customer Load'!I665+'PSUI Customer Gen'!I665</f>
        <v>1634.404</v>
      </c>
      <c r="J665" s="85">
        <f>'E+ PSUI Customer Load'!J665+'PSUI Customer Gen'!J665</f>
        <v>1719.2079999999999</v>
      </c>
      <c r="K665" s="85">
        <f>'E+ PSUI Customer Load'!K665+'PSUI Customer Gen'!K665</f>
        <v>1795.6320000000001</v>
      </c>
      <c r="L665" s="85">
        <f>'E+ PSUI Customer Load'!L665+'PSUI Customer Gen'!L665</f>
        <v>1912.8019999999999</v>
      </c>
      <c r="M665" s="85">
        <f>'E+ PSUI Customer Load'!M665+'PSUI Customer Gen'!M665</f>
        <v>1959.5630000000001</v>
      </c>
      <c r="N665" s="85">
        <f>'E+ PSUI Customer Load'!N665+'PSUI Customer Gen'!N665</f>
        <v>1925.5049999999999</v>
      </c>
      <c r="O665" s="85">
        <f>'E+ PSUI Customer Load'!O665+'PSUI Customer Gen'!O665</f>
        <v>1973.1</v>
      </c>
      <c r="P665" s="85">
        <f>'E+ PSUI Customer Load'!P665+'PSUI Customer Gen'!P665</f>
        <v>1982.568</v>
      </c>
      <c r="Q665" s="85">
        <f>'E+ PSUI Customer Load'!Q665+'PSUI Customer Gen'!Q665</f>
        <v>1978.519</v>
      </c>
      <c r="R665" s="85">
        <f>'E+ PSUI Customer Load'!R665+'PSUI Customer Gen'!R665</f>
        <v>1956.837</v>
      </c>
      <c r="S665" s="85">
        <f>'E+ PSUI Customer Load'!S665+'PSUI Customer Gen'!S665</f>
        <v>1866.934</v>
      </c>
      <c r="T665" s="85">
        <f>'E+ PSUI Customer Load'!T665+'PSUI Customer Gen'!T665</f>
        <v>1829.328</v>
      </c>
      <c r="U665" s="85">
        <f>'E+ PSUI Customer Load'!U665+'PSUI Customer Gen'!U665</f>
        <v>1827.4560000000001</v>
      </c>
      <c r="V665" s="85">
        <f>'E+ PSUI Customer Load'!V665+'PSUI Customer Gen'!V665</f>
        <v>1778.981</v>
      </c>
      <c r="W665" s="85">
        <f>'E+ PSUI Customer Load'!W665+'PSUI Customer Gen'!W665</f>
        <v>1752.134</v>
      </c>
      <c r="X665" s="85">
        <f>'E+ PSUI Customer Load'!X665+'PSUI Customer Gen'!X665</f>
        <v>1728.039</v>
      </c>
      <c r="Y665" s="85">
        <f>'E+ PSUI Customer Load'!Y665+'PSUI Customer Gen'!Y665</f>
        <v>1674.9490000000001</v>
      </c>
      <c r="Z665" s="85">
        <f>'E+ PSUI Customer Load'!Z665+'PSUI Customer Gen'!Z665</f>
        <v>1637.0900000000001</v>
      </c>
      <c r="AA665" s="93">
        <f t="shared" si="130"/>
        <v>1982.568</v>
      </c>
      <c r="AB665" s="84">
        <f t="shared" si="131"/>
        <v>2022</v>
      </c>
      <c r="AC665" s="83">
        <f t="shared" si="132"/>
        <v>8</v>
      </c>
      <c r="AD665" s="83" t="str">
        <f t="shared" si="133"/>
        <v/>
      </c>
      <c r="AE665" s="83" t="str">
        <f t="shared" si="134"/>
        <v/>
      </c>
      <c r="AF665" s="81">
        <f t="shared" si="135"/>
        <v>1982.568</v>
      </c>
      <c r="AG665" s="82" t="str">
        <f t="shared" si="136"/>
        <v>14:00</v>
      </c>
      <c r="AH665" s="81">
        <f t="shared" si="137"/>
        <v>43966.747000000003</v>
      </c>
      <c r="AI665" s="80" t="str">
        <f t="shared" si="138"/>
        <v/>
      </c>
      <c r="AJ665" s="80" t="str">
        <f t="shared" si="139"/>
        <v/>
      </c>
      <c r="AK665" s="80" t="str">
        <f t="shared" si="140"/>
        <v/>
      </c>
      <c r="AL665" s="79" t="str">
        <f t="shared" si="141"/>
        <v/>
      </c>
      <c r="AM665" s="78" t="str">
        <f t="shared" si="142"/>
        <v/>
      </c>
    </row>
    <row r="666" spans="2:39" ht="13.5" thickBot="1">
      <c r="B666" s="86">
        <v>44798</v>
      </c>
      <c r="C666" s="85">
        <f>'E+ PSUI Customer Load'!C666+'PSUI Customer Gen'!C666</f>
        <v>1622.1769999999999</v>
      </c>
      <c r="D666" s="85">
        <f>'E+ PSUI Customer Load'!D666+'PSUI Customer Gen'!D666</f>
        <v>1618.3389999999999</v>
      </c>
      <c r="E666" s="85">
        <f>'E+ PSUI Customer Load'!E666+'PSUI Customer Gen'!E666</f>
        <v>1624.808</v>
      </c>
      <c r="F666" s="85">
        <f>'E+ PSUI Customer Load'!F666+'PSUI Customer Gen'!F666</f>
        <v>1631.3389999999999</v>
      </c>
      <c r="G666" s="85">
        <f>'E+ PSUI Customer Load'!G666+'PSUI Customer Gen'!G666</f>
        <v>1641.1220000000001</v>
      </c>
      <c r="H666" s="85">
        <f>'E+ PSUI Customer Load'!H666+'PSUI Customer Gen'!H666</f>
        <v>1697.9849999999999</v>
      </c>
      <c r="I666" s="85">
        <f>'E+ PSUI Customer Load'!I666+'PSUI Customer Gen'!I666</f>
        <v>1806.2579999999998</v>
      </c>
      <c r="J666" s="85">
        <f>'E+ PSUI Customer Load'!J666+'PSUI Customer Gen'!J666</f>
        <v>1855.9690000000001</v>
      </c>
      <c r="K666" s="85">
        <f>'E+ PSUI Customer Load'!K666+'PSUI Customer Gen'!K666</f>
        <v>1851.3220000000001</v>
      </c>
      <c r="L666" s="85">
        <f>'E+ PSUI Customer Load'!L666+'PSUI Customer Gen'!L666</f>
        <v>1905.125</v>
      </c>
      <c r="M666" s="85">
        <f>'E+ PSUI Customer Load'!M666+'PSUI Customer Gen'!M666</f>
        <v>2005.5509999999999</v>
      </c>
      <c r="N666" s="85">
        <f>'E+ PSUI Customer Load'!N666+'PSUI Customer Gen'!N666</f>
        <v>1998.1529999999998</v>
      </c>
      <c r="O666" s="85">
        <f>'E+ PSUI Customer Load'!O666+'PSUI Customer Gen'!O666</f>
        <v>2002.7919999999999</v>
      </c>
      <c r="P666" s="85">
        <f>'E+ PSUI Customer Load'!P666+'PSUI Customer Gen'!P666</f>
        <v>2020.0520000000001</v>
      </c>
      <c r="Q666" s="85">
        <f>'E+ PSUI Customer Load'!Q666+'PSUI Customer Gen'!Q666</f>
        <v>2033.884</v>
      </c>
      <c r="R666" s="85">
        <f>'E+ PSUI Customer Load'!R666+'PSUI Customer Gen'!R666</f>
        <v>2056.9049999999997</v>
      </c>
      <c r="S666" s="85">
        <f>'E+ PSUI Customer Load'!S666+'PSUI Customer Gen'!S666</f>
        <v>1930.586</v>
      </c>
      <c r="T666" s="85">
        <f>'E+ PSUI Customer Load'!T666+'PSUI Customer Gen'!T666</f>
        <v>1840.069</v>
      </c>
      <c r="U666" s="85">
        <f>'E+ PSUI Customer Load'!U666+'PSUI Customer Gen'!U666</f>
        <v>1796.114</v>
      </c>
      <c r="V666" s="85">
        <f>'E+ PSUI Customer Load'!V666+'PSUI Customer Gen'!V666</f>
        <v>1789.91</v>
      </c>
      <c r="W666" s="85">
        <f>'E+ PSUI Customer Load'!W666+'PSUI Customer Gen'!W666</f>
        <v>1773.5529999999999</v>
      </c>
      <c r="X666" s="85">
        <f>'E+ PSUI Customer Load'!X666+'PSUI Customer Gen'!X666</f>
        <v>1764.567</v>
      </c>
      <c r="Y666" s="85">
        <f>'E+ PSUI Customer Load'!Y666+'PSUI Customer Gen'!Y666</f>
        <v>1733.0739999999998</v>
      </c>
      <c r="Z666" s="85">
        <f>'E+ PSUI Customer Load'!Z666+'PSUI Customer Gen'!Z666</f>
        <v>1710.511</v>
      </c>
      <c r="AA666" s="93">
        <f t="shared" si="130"/>
        <v>2056.9049999999997</v>
      </c>
      <c r="AB666" s="84">
        <f t="shared" si="131"/>
        <v>2022</v>
      </c>
      <c r="AC666" s="83">
        <f t="shared" si="132"/>
        <v>8</v>
      </c>
      <c r="AD666" s="83" t="str">
        <f t="shared" si="133"/>
        <v/>
      </c>
      <c r="AE666" s="83" t="str">
        <f t="shared" si="134"/>
        <v/>
      </c>
      <c r="AF666" s="81">
        <f t="shared" si="135"/>
        <v>2056.9049999999997</v>
      </c>
      <c r="AG666" s="82" t="str">
        <f t="shared" si="136"/>
        <v>16:00</v>
      </c>
      <c r="AH666" s="81">
        <f t="shared" si="137"/>
        <v>45767.07</v>
      </c>
      <c r="AI666" s="80" t="str">
        <f t="shared" si="138"/>
        <v/>
      </c>
      <c r="AJ666" s="80" t="str">
        <f t="shared" si="139"/>
        <v/>
      </c>
      <c r="AK666" s="80" t="str">
        <f t="shared" si="140"/>
        <v/>
      </c>
      <c r="AL666" s="79" t="str">
        <f t="shared" si="141"/>
        <v/>
      </c>
      <c r="AM666" s="78" t="str">
        <f t="shared" si="142"/>
        <v/>
      </c>
    </row>
    <row r="667" spans="2:39" ht="13.5" thickBot="1">
      <c r="B667" s="86">
        <v>44799</v>
      </c>
      <c r="C667" s="85">
        <f>'E+ PSUI Customer Load'!C667+'PSUI Customer Gen'!C667</f>
        <v>1704.3020000000001</v>
      </c>
      <c r="D667" s="85">
        <f>'E+ PSUI Customer Load'!D667+'PSUI Customer Gen'!D667</f>
        <v>1681.6220000000001</v>
      </c>
      <c r="E667" s="85">
        <f>'E+ PSUI Customer Load'!E667+'PSUI Customer Gen'!E667</f>
        <v>1677.894</v>
      </c>
      <c r="F667" s="85">
        <f>'E+ PSUI Customer Load'!F667+'PSUI Customer Gen'!F667</f>
        <v>1687.0139999999999</v>
      </c>
      <c r="G667" s="85">
        <f>'E+ PSUI Customer Load'!G667+'PSUI Customer Gen'!G667</f>
        <v>1697.8050000000001</v>
      </c>
      <c r="H667" s="85">
        <f>'E+ PSUI Customer Load'!H667+'PSUI Customer Gen'!H667</f>
        <v>1746.4279999999999</v>
      </c>
      <c r="I667" s="85">
        <f>'E+ PSUI Customer Load'!I667+'PSUI Customer Gen'!I667</f>
        <v>1866.933</v>
      </c>
      <c r="J667" s="85">
        <f>'E+ PSUI Customer Load'!J667+'PSUI Customer Gen'!J667</f>
        <v>1877.1130000000001</v>
      </c>
      <c r="K667" s="85">
        <f>'E+ PSUI Customer Load'!K667+'PSUI Customer Gen'!K667</f>
        <v>1887.306</v>
      </c>
      <c r="L667" s="85">
        <f>'E+ PSUI Customer Load'!L667+'PSUI Customer Gen'!L667</f>
        <v>1924.502</v>
      </c>
      <c r="M667" s="85">
        <f>'E+ PSUI Customer Load'!M667+'PSUI Customer Gen'!M667</f>
        <v>1965.413</v>
      </c>
      <c r="N667" s="85">
        <f>'E+ PSUI Customer Load'!N667+'PSUI Customer Gen'!N667</f>
        <v>1939.0409999999999</v>
      </c>
      <c r="O667" s="85">
        <f>'E+ PSUI Customer Load'!O667+'PSUI Customer Gen'!O667</f>
        <v>1946.1750000000002</v>
      </c>
      <c r="P667" s="85">
        <f>'E+ PSUI Customer Load'!P667+'PSUI Customer Gen'!P667</f>
        <v>1958.2750000000001</v>
      </c>
      <c r="Q667" s="85">
        <f>'E+ PSUI Customer Load'!Q667+'PSUI Customer Gen'!Q667</f>
        <v>1950.271</v>
      </c>
      <c r="R667" s="85">
        <f>'E+ PSUI Customer Load'!R667+'PSUI Customer Gen'!R667</f>
        <v>1920.0410000000002</v>
      </c>
      <c r="S667" s="85">
        <f>'E+ PSUI Customer Load'!S667+'PSUI Customer Gen'!S667</f>
        <v>1821.3870000000002</v>
      </c>
      <c r="T667" s="85">
        <f>'E+ PSUI Customer Load'!T667+'PSUI Customer Gen'!T667</f>
        <v>1747.0920000000001</v>
      </c>
      <c r="U667" s="85">
        <f>'E+ PSUI Customer Load'!U667+'PSUI Customer Gen'!U667</f>
        <v>1712.4089999999999</v>
      </c>
      <c r="V667" s="85">
        <f>'E+ PSUI Customer Load'!V667+'PSUI Customer Gen'!V667</f>
        <v>1662.9459999999999</v>
      </c>
      <c r="W667" s="85">
        <f>'E+ PSUI Customer Load'!W667+'PSUI Customer Gen'!W667</f>
        <v>1614.4570000000001</v>
      </c>
      <c r="X667" s="85">
        <f>'E+ PSUI Customer Load'!X667+'PSUI Customer Gen'!X667</f>
        <v>1525.329</v>
      </c>
      <c r="Y667" s="85">
        <f>'E+ PSUI Customer Load'!Y667+'PSUI Customer Gen'!Y667</f>
        <v>1461.539</v>
      </c>
      <c r="Z667" s="85">
        <f>'E+ PSUI Customer Load'!Z667+'PSUI Customer Gen'!Z667</f>
        <v>1437.17</v>
      </c>
      <c r="AA667" s="93">
        <f t="shared" si="130"/>
        <v>1965.413</v>
      </c>
      <c r="AB667" s="84">
        <f t="shared" si="131"/>
        <v>2022</v>
      </c>
      <c r="AC667" s="83">
        <f t="shared" si="132"/>
        <v>8</v>
      </c>
      <c r="AD667" s="83" t="str">
        <f t="shared" si="133"/>
        <v/>
      </c>
      <c r="AE667" s="83" t="str">
        <f t="shared" si="134"/>
        <v/>
      </c>
      <c r="AF667" s="81">
        <f t="shared" si="135"/>
        <v>1965.413</v>
      </c>
      <c r="AG667" s="82" t="str">
        <f t="shared" si="136"/>
        <v>11:00</v>
      </c>
      <c r="AH667" s="81">
        <f t="shared" si="137"/>
        <v>44377.876999999993</v>
      </c>
      <c r="AI667" s="80" t="str">
        <f t="shared" si="138"/>
        <v/>
      </c>
      <c r="AJ667" s="80" t="str">
        <f t="shared" si="139"/>
        <v/>
      </c>
      <c r="AK667" s="80" t="str">
        <f t="shared" si="140"/>
        <v/>
      </c>
      <c r="AL667" s="79" t="str">
        <f t="shared" si="141"/>
        <v/>
      </c>
      <c r="AM667" s="78" t="str">
        <f t="shared" si="142"/>
        <v/>
      </c>
    </row>
    <row r="668" spans="2:39" ht="13.5" thickBot="1">
      <c r="B668" s="86">
        <v>44800</v>
      </c>
      <c r="C668" s="85">
        <f>'E+ PSUI Customer Load'!C668+'PSUI Customer Gen'!C668</f>
        <v>1409.8240000000001</v>
      </c>
      <c r="D668" s="85">
        <f>'E+ PSUI Customer Load'!D668+'PSUI Customer Gen'!D668</f>
        <v>1384.6590000000001</v>
      </c>
      <c r="E668" s="85">
        <f>'E+ PSUI Customer Load'!E668+'PSUI Customer Gen'!E668</f>
        <v>1348.835</v>
      </c>
      <c r="F668" s="85">
        <f>'E+ PSUI Customer Load'!F668+'PSUI Customer Gen'!F668</f>
        <v>1329.386</v>
      </c>
      <c r="G668" s="85">
        <f>'E+ PSUI Customer Load'!G668+'PSUI Customer Gen'!G668</f>
        <v>1319.11</v>
      </c>
      <c r="H668" s="85">
        <f>'E+ PSUI Customer Load'!H668+'PSUI Customer Gen'!H668</f>
        <v>1342.2460000000001</v>
      </c>
      <c r="I668" s="85">
        <f>'E+ PSUI Customer Load'!I668+'PSUI Customer Gen'!I668</f>
        <v>1395.3109999999999</v>
      </c>
      <c r="J668" s="85">
        <f>'E+ PSUI Customer Load'!J668+'PSUI Customer Gen'!J668</f>
        <v>1487.3509999999999</v>
      </c>
      <c r="K668" s="85">
        <f>'E+ PSUI Customer Load'!K668+'PSUI Customer Gen'!K668</f>
        <v>1523.306</v>
      </c>
      <c r="L668" s="85">
        <f>'E+ PSUI Customer Load'!L668+'PSUI Customer Gen'!L668</f>
        <v>1590.6780000000001</v>
      </c>
      <c r="M668" s="85">
        <f>'E+ PSUI Customer Load'!M668+'PSUI Customer Gen'!M668</f>
        <v>1631.692</v>
      </c>
      <c r="N668" s="85">
        <f>'E+ PSUI Customer Load'!N668+'PSUI Customer Gen'!N668</f>
        <v>1640.8340000000001</v>
      </c>
      <c r="O668" s="85">
        <f>'E+ PSUI Customer Load'!O668+'PSUI Customer Gen'!O668</f>
        <v>1665.2239999999999</v>
      </c>
      <c r="P668" s="85">
        <f>'E+ PSUI Customer Load'!P668+'PSUI Customer Gen'!P668</f>
        <v>1677.3209999999999</v>
      </c>
      <c r="Q668" s="85">
        <f>'E+ PSUI Customer Load'!Q668+'PSUI Customer Gen'!Q668</f>
        <v>1554.259</v>
      </c>
      <c r="R668" s="85">
        <f>'E+ PSUI Customer Load'!R668+'PSUI Customer Gen'!R668</f>
        <v>1607.87</v>
      </c>
      <c r="S668" s="85">
        <f>'E+ PSUI Customer Load'!S668+'PSUI Customer Gen'!S668</f>
        <v>1543.47</v>
      </c>
      <c r="T668" s="85">
        <f>'E+ PSUI Customer Load'!T668+'PSUI Customer Gen'!T668</f>
        <v>1523.97</v>
      </c>
      <c r="U668" s="85">
        <f>'E+ PSUI Customer Load'!U668+'PSUI Customer Gen'!U668</f>
        <v>1502.62</v>
      </c>
      <c r="V668" s="85">
        <f>'E+ PSUI Customer Load'!V668+'PSUI Customer Gen'!V668</f>
        <v>1483.4</v>
      </c>
      <c r="W668" s="85">
        <f>'E+ PSUI Customer Load'!W668+'PSUI Customer Gen'!W668</f>
        <v>1463.74</v>
      </c>
      <c r="X668" s="85">
        <f>'E+ PSUI Customer Load'!X668+'PSUI Customer Gen'!X668</f>
        <v>1431.57</v>
      </c>
      <c r="Y668" s="85">
        <f>'E+ PSUI Customer Load'!Y668+'PSUI Customer Gen'!Y668</f>
        <v>1357.16</v>
      </c>
      <c r="Z668" s="85">
        <f>'E+ PSUI Customer Load'!Z668+'PSUI Customer Gen'!Z668</f>
        <v>1342.99</v>
      </c>
      <c r="AA668" s="93">
        <f t="shared" si="130"/>
        <v>1677.3209999999999</v>
      </c>
      <c r="AB668" s="84">
        <f t="shared" si="131"/>
        <v>2022</v>
      </c>
      <c r="AC668" s="83">
        <f t="shared" si="132"/>
        <v>8</v>
      </c>
      <c r="AD668" s="83" t="str">
        <f t="shared" si="133"/>
        <v/>
      </c>
      <c r="AE668" s="83" t="str">
        <f t="shared" si="134"/>
        <v/>
      </c>
      <c r="AF668" s="81">
        <f t="shared" si="135"/>
        <v>1677.3209999999999</v>
      </c>
      <c r="AG668" s="82" t="str">
        <f t="shared" si="136"/>
        <v>14:00</v>
      </c>
      <c r="AH668" s="81">
        <f t="shared" si="137"/>
        <v>37234.147000000012</v>
      </c>
      <c r="AI668" s="80" t="str">
        <f t="shared" si="138"/>
        <v/>
      </c>
      <c r="AJ668" s="80" t="str">
        <f t="shared" si="139"/>
        <v/>
      </c>
      <c r="AK668" s="80" t="str">
        <f t="shared" si="140"/>
        <v/>
      </c>
      <c r="AL668" s="79" t="str">
        <f t="shared" si="141"/>
        <v/>
      </c>
      <c r="AM668" s="78" t="str">
        <f t="shared" si="142"/>
        <v/>
      </c>
    </row>
    <row r="669" spans="2:39" ht="13.5" thickBot="1">
      <c r="B669" s="86">
        <v>44801</v>
      </c>
      <c r="C669" s="85">
        <f>'E+ PSUI Customer Load'!C669+'PSUI Customer Gen'!C669</f>
        <v>1357.97</v>
      </c>
      <c r="D669" s="85">
        <f>'E+ PSUI Customer Load'!D669+'PSUI Customer Gen'!D669</f>
        <v>1337.24</v>
      </c>
      <c r="E669" s="85">
        <f>'E+ PSUI Customer Load'!E669+'PSUI Customer Gen'!E669</f>
        <v>1331.61</v>
      </c>
      <c r="F669" s="85">
        <f>'E+ PSUI Customer Load'!F669+'PSUI Customer Gen'!F669</f>
        <v>1308.8599999999999</v>
      </c>
      <c r="G669" s="85">
        <f>'E+ PSUI Customer Load'!G669+'PSUI Customer Gen'!G669</f>
        <v>1280.83</v>
      </c>
      <c r="H669" s="85">
        <f>'E+ PSUI Customer Load'!H669+'PSUI Customer Gen'!H669</f>
        <v>1298.4000000000001</v>
      </c>
      <c r="I669" s="85">
        <f>'E+ PSUI Customer Load'!I669+'PSUI Customer Gen'!I669</f>
        <v>1369.62</v>
      </c>
      <c r="J669" s="85">
        <f>'E+ PSUI Customer Load'!J669+'PSUI Customer Gen'!J669</f>
        <v>1473.5</v>
      </c>
      <c r="K669" s="85">
        <f>'E+ PSUI Customer Load'!K669+'PSUI Customer Gen'!K669</f>
        <v>1645.35</v>
      </c>
      <c r="L669" s="85">
        <f>'E+ PSUI Customer Load'!L669+'PSUI Customer Gen'!L669</f>
        <v>1712.58</v>
      </c>
      <c r="M669" s="85">
        <f>'E+ PSUI Customer Load'!M669+'PSUI Customer Gen'!M669</f>
        <v>1757.04</v>
      </c>
      <c r="N669" s="85">
        <f>'E+ PSUI Customer Load'!N669+'PSUI Customer Gen'!N669</f>
        <v>1741.64</v>
      </c>
      <c r="O669" s="85">
        <f>'E+ PSUI Customer Load'!O669+'PSUI Customer Gen'!O669</f>
        <v>1759.21</v>
      </c>
      <c r="P669" s="85">
        <f>'E+ PSUI Customer Load'!P669+'PSUI Customer Gen'!P669</f>
        <v>1759.59</v>
      </c>
      <c r="Q669" s="85">
        <f>'E+ PSUI Customer Load'!Q669+'PSUI Customer Gen'!Q669</f>
        <v>1793.33</v>
      </c>
      <c r="R669" s="85">
        <f>'E+ PSUI Customer Load'!R669+'PSUI Customer Gen'!R669</f>
        <v>1806.74</v>
      </c>
      <c r="S669" s="85">
        <f>'E+ PSUI Customer Load'!S669+'PSUI Customer Gen'!S669</f>
        <v>1737.37</v>
      </c>
      <c r="T669" s="85">
        <f>'E+ PSUI Customer Load'!T669+'PSUI Customer Gen'!T669</f>
        <v>1696.84</v>
      </c>
      <c r="U669" s="85">
        <f>'E+ PSUI Customer Load'!U669+'PSUI Customer Gen'!U669</f>
        <v>1692.74</v>
      </c>
      <c r="V669" s="85">
        <f>'E+ PSUI Customer Load'!V669+'PSUI Customer Gen'!V669</f>
        <v>1688.09</v>
      </c>
      <c r="W669" s="85">
        <f>'E+ PSUI Customer Load'!W669+'PSUI Customer Gen'!W669</f>
        <v>1657.5</v>
      </c>
      <c r="X669" s="85">
        <f>'E+ PSUI Customer Load'!X669+'PSUI Customer Gen'!X669</f>
        <v>1629.46</v>
      </c>
      <c r="Y669" s="85">
        <f>'E+ PSUI Customer Load'!Y669+'PSUI Customer Gen'!Y669</f>
        <v>1615.07</v>
      </c>
      <c r="Z669" s="85">
        <f>'E+ PSUI Customer Load'!Z669+'PSUI Customer Gen'!Z669</f>
        <v>1604.82</v>
      </c>
      <c r="AA669" s="93">
        <f t="shared" si="130"/>
        <v>1806.74</v>
      </c>
      <c r="AB669" s="84">
        <f t="shared" si="131"/>
        <v>2022</v>
      </c>
      <c r="AC669" s="83">
        <f t="shared" si="132"/>
        <v>8</v>
      </c>
      <c r="AD669" s="83" t="str">
        <f t="shared" si="133"/>
        <v/>
      </c>
      <c r="AE669" s="83" t="str">
        <f t="shared" si="134"/>
        <v/>
      </c>
      <c r="AF669" s="81">
        <f t="shared" si="135"/>
        <v>1806.74</v>
      </c>
      <c r="AG669" s="82" t="str">
        <f t="shared" si="136"/>
        <v>16:00</v>
      </c>
      <c r="AH669" s="81">
        <f t="shared" si="137"/>
        <v>39862.14</v>
      </c>
      <c r="AI669" s="80" t="str">
        <f t="shared" si="138"/>
        <v/>
      </c>
      <c r="AJ669" s="80" t="str">
        <f t="shared" si="139"/>
        <v/>
      </c>
      <c r="AK669" s="80" t="str">
        <f t="shared" si="140"/>
        <v/>
      </c>
      <c r="AL669" s="79" t="str">
        <f t="shared" si="141"/>
        <v/>
      </c>
      <c r="AM669" s="78" t="str">
        <f t="shared" si="142"/>
        <v/>
      </c>
    </row>
    <row r="670" spans="2:39" ht="13.5" thickBot="1">
      <c r="B670" s="86">
        <v>44802</v>
      </c>
      <c r="C670" s="85">
        <f>'E+ PSUI Customer Load'!C670+'PSUI Customer Gen'!C670</f>
        <v>1611.47</v>
      </c>
      <c r="D670" s="85">
        <f>'E+ PSUI Customer Load'!D670+'PSUI Customer Gen'!D670</f>
        <v>1610.21</v>
      </c>
      <c r="E670" s="85">
        <f>'E+ PSUI Customer Load'!E670+'PSUI Customer Gen'!E670</f>
        <v>1631.52</v>
      </c>
      <c r="F670" s="85">
        <f>'E+ PSUI Customer Load'!F670+'PSUI Customer Gen'!F670</f>
        <v>1681.68</v>
      </c>
      <c r="G670" s="85">
        <f>'E+ PSUI Customer Load'!G670+'PSUI Customer Gen'!G670</f>
        <v>1689.56</v>
      </c>
      <c r="H670" s="85">
        <f>'E+ PSUI Customer Load'!H670+'PSUI Customer Gen'!H670</f>
        <v>1761.789</v>
      </c>
      <c r="I670" s="85">
        <f>'E+ PSUI Customer Load'!I670+'PSUI Customer Gen'!I670</f>
        <v>1868.9</v>
      </c>
      <c r="J670" s="85">
        <f>'E+ PSUI Customer Load'!J670+'PSUI Customer Gen'!J670</f>
        <v>1954.44</v>
      </c>
      <c r="K670" s="85">
        <f>'E+ PSUI Customer Load'!K670+'PSUI Customer Gen'!K670</f>
        <v>2053.66</v>
      </c>
      <c r="L670" s="85">
        <f>'E+ PSUI Customer Load'!L670+'PSUI Customer Gen'!L670</f>
        <v>2116.8000000000002</v>
      </c>
      <c r="M670" s="85">
        <f>'E+ PSUI Customer Load'!M670+'PSUI Customer Gen'!M670</f>
        <v>2156.6999999999998</v>
      </c>
      <c r="N670" s="85">
        <f>'E+ PSUI Customer Load'!N670+'PSUI Customer Gen'!N670</f>
        <v>2122.0500000000002</v>
      </c>
      <c r="O670" s="85">
        <f>'E+ PSUI Customer Load'!O670+'PSUI Customer Gen'!O670</f>
        <v>2202.2460000000001</v>
      </c>
      <c r="P670" s="85">
        <f>'E+ PSUI Customer Load'!P670+'PSUI Customer Gen'!P670</f>
        <v>2153.2309999999998</v>
      </c>
      <c r="Q670" s="85">
        <f>'E+ PSUI Customer Load'!Q670+'PSUI Customer Gen'!Q670</f>
        <v>2126.8420000000001</v>
      </c>
      <c r="R670" s="85">
        <f>'E+ PSUI Customer Load'!R670+'PSUI Customer Gen'!R670</f>
        <v>2111.8110000000001</v>
      </c>
      <c r="S670" s="85">
        <f>'E+ PSUI Customer Load'!S670+'PSUI Customer Gen'!S670</f>
        <v>1995.3110000000001</v>
      </c>
      <c r="T670" s="85">
        <f>'E+ PSUI Customer Load'!T670+'PSUI Customer Gen'!T670</f>
        <v>1973.8920000000001</v>
      </c>
      <c r="U670" s="85">
        <f>'E+ PSUI Customer Load'!U670+'PSUI Customer Gen'!U670</f>
        <v>1954.21</v>
      </c>
      <c r="V670" s="85">
        <f>'E+ PSUI Customer Load'!V670+'PSUI Customer Gen'!V670</f>
        <v>1944.848</v>
      </c>
      <c r="W670" s="85">
        <f>'E+ PSUI Customer Load'!W670+'PSUI Customer Gen'!W670</f>
        <v>1819.499</v>
      </c>
      <c r="X670" s="85">
        <f>'E+ PSUI Customer Load'!X670+'PSUI Customer Gen'!X670</f>
        <v>1799.654</v>
      </c>
      <c r="Y670" s="85">
        <f>'E+ PSUI Customer Load'!Y670+'PSUI Customer Gen'!Y670</f>
        <v>1783.4360000000001</v>
      </c>
      <c r="Z670" s="85">
        <f>'E+ PSUI Customer Load'!Z670+'PSUI Customer Gen'!Z670</f>
        <v>1722.884</v>
      </c>
      <c r="AA670" s="93">
        <f t="shared" si="130"/>
        <v>2202.2460000000001</v>
      </c>
      <c r="AB670" s="84">
        <f t="shared" si="131"/>
        <v>2022</v>
      </c>
      <c r="AC670" s="83">
        <f t="shared" si="132"/>
        <v>8</v>
      </c>
      <c r="AD670" s="83" t="str">
        <f t="shared" si="133"/>
        <v/>
      </c>
      <c r="AE670" s="83" t="str">
        <f t="shared" si="134"/>
        <v/>
      </c>
      <c r="AF670" s="81">
        <f t="shared" si="135"/>
        <v>2202.2460000000001</v>
      </c>
      <c r="AG670" s="82" t="str">
        <f t="shared" si="136"/>
        <v>13:00</v>
      </c>
      <c r="AH670" s="81">
        <f t="shared" si="137"/>
        <v>48048.889000000003</v>
      </c>
      <c r="AI670" s="80" t="str">
        <f t="shared" si="138"/>
        <v/>
      </c>
      <c r="AJ670" s="80" t="str">
        <f t="shared" si="139"/>
        <v/>
      </c>
      <c r="AK670" s="80" t="str">
        <f t="shared" si="140"/>
        <v/>
      </c>
      <c r="AL670" s="79" t="str">
        <f t="shared" si="141"/>
        <v/>
      </c>
      <c r="AM670" s="78" t="str">
        <f t="shared" si="142"/>
        <v/>
      </c>
    </row>
    <row r="671" spans="2:39" ht="13.5" thickBot="1">
      <c r="B671" s="86">
        <v>44803</v>
      </c>
      <c r="C671" s="85">
        <f>'E+ PSUI Customer Load'!C671+'PSUI Customer Gen'!C671</f>
        <v>1712.2919999999999</v>
      </c>
      <c r="D671" s="85">
        <f>'E+ PSUI Customer Load'!D671+'PSUI Customer Gen'!D671</f>
        <v>1686.1999999999998</v>
      </c>
      <c r="E671" s="85">
        <f>'E+ PSUI Customer Load'!E671+'PSUI Customer Gen'!E671</f>
        <v>1683.4170000000001</v>
      </c>
      <c r="F671" s="85">
        <f>'E+ PSUI Customer Load'!F671+'PSUI Customer Gen'!F671</f>
        <v>1705.816</v>
      </c>
      <c r="G671" s="85">
        <f>'E+ PSUI Customer Load'!G671+'PSUI Customer Gen'!G671</f>
        <v>1722.713</v>
      </c>
      <c r="H671" s="85">
        <f>'E+ PSUI Customer Load'!H671+'PSUI Customer Gen'!H671</f>
        <v>1791.8879999999999</v>
      </c>
      <c r="I671" s="85">
        <f>'E+ PSUI Customer Load'!I671+'PSUI Customer Gen'!I671</f>
        <v>1906.4259999999999</v>
      </c>
      <c r="J671" s="85">
        <f>'E+ PSUI Customer Load'!J671+'PSUI Customer Gen'!J671</f>
        <v>1924.3720000000001</v>
      </c>
      <c r="K671" s="85">
        <f>'E+ PSUI Customer Load'!K671+'PSUI Customer Gen'!K671</f>
        <v>1976.0229999999999</v>
      </c>
      <c r="L671" s="85">
        <f>'E+ PSUI Customer Load'!L671+'PSUI Customer Gen'!L671</f>
        <v>1992.981</v>
      </c>
      <c r="M671" s="85">
        <f>'E+ PSUI Customer Load'!M671+'PSUI Customer Gen'!M671</f>
        <v>2005.2159999999999</v>
      </c>
      <c r="N671" s="85">
        <f>'E+ PSUI Customer Load'!N671+'PSUI Customer Gen'!N671</f>
        <v>1962.444</v>
      </c>
      <c r="O671" s="85">
        <f>'E+ PSUI Customer Load'!O671+'PSUI Customer Gen'!O671</f>
        <v>1972.09</v>
      </c>
      <c r="P671" s="85">
        <f>'E+ PSUI Customer Load'!P671+'PSUI Customer Gen'!P671</f>
        <v>1955.7540000000001</v>
      </c>
      <c r="Q671" s="85">
        <f>'E+ PSUI Customer Load'!Q671+'PSUI Customer Gen'!Q671</f>
        <v>1953.1970000000001</v>
      </c>
      <c r="R671" s="85">
        <f>'E+ PSUI Customer Load'!R671+'PSUI Customer Gen'!R671</f>
        <v>1901.4849999999999</v>
      </c>
      <c r="S671" s="85">
        <f>'E+ PSUI Customer Load'!S671+'PSUI Customer Gen'!S671</f>
        <v>1784.614</v>
      </c>
      <c r="T671" s="85">
        <f>'E+ PSUI Customer Load'!T671+'PSUI Customer Gen'!T671</f>
        <v>1692.4769999999999</v>
      </c>
      <c r="U671" s="85">
        <f>'E+ PSUI Customer Load'!U671+'PSUI Customer Gen'!U671</f>
        <v>1658.4769999999999</v>
      </c>
      <c r="V671" s="85">
        <f>'E+ PSUI Customer Load'!V671+'PSUI Customer Gen'!V671</f>
        <v>1617.4369999999999</v>
      </c>
      <c r="W671" s="85">
        <f>'E+ PSUI Customer Load'!W671+'PSUI Customer Gen'!W671</f>
        <v>1597.607</v>
      </c>
      <c r="X671" s="85">
        <f>'E+ PSUI Customer Load'!X671+'PSUI Customer Gen'!X671</f>
        <v>1572.836</v>
      </c>
      <c r="Y671" s="85">
        <f>'E+ PSUI Customer Load'!Y671+'PSUI Customer Gen'!Y671</f>
        <v>1534.569</v>
      </c>
      <c r="Z671" s="85">
        <f>'E+ PSUI Customer Load'!Z671+'PSUI Customer Gen'!Z671</f>
        <v>1527.7729999999999</v>
      </c>
      <c r="AA671" s="93">
        <f t="shared" si="130"/>
        <v>2005.2159999999999</v>
      </c>
      <c r="AB671" s="84">
        <f t="shared" si="131"/>
        <v>2022</v>
      </c>
      <c r="AC671" s="83">
        <f t="shared" si="132"/>
        <v>8</v>
      </c>
      <c r="AD671" s="83" t="str">
        <f t="shared" si="133"/>
        <v/>
      </c>
      <c r="AE671" s="83" t="str">
        <f t="shared" si="134"/>
        <v/>
      </c>
      <c r="AF671" s="81">
        <f t="shared" si="135"/>
        <v>2005.2159999999999</v>
      </c>
      <c r="AG671" s="82" t="str">
        <f t="shared" si="136"/>
        <v>11:00</v>
      </c>
      <c r="AH671" s="81">
        <f t="shared" si="137"/>
        <v>44843.320000000014</v>
      </c>
      <c r="AI671" s="80" t="str">
        <f t="shared" si="138"/>
        <v/>
      </c>
      <c r="AJ671" s="80" t="str">
        <f t="shared" si="139"/>
        <v/>
      </c>
      <c r="AK671" s="80" t="str">
        <f t="shared" si="140"/>
        <v/>
      </c>
      <c r="AL671" s="79" t="str">
        <f t="shared" si="141"/>
        <v/>
      </c>
      <c r="AM671" s="78" t="str">
        <f t="shared" si="142"/>
        <v/>
      </c>
    </row>
    <row r="672" spans="2:39" ht="13.5" thickBot="1">
      <c r="B672" s="86">
        <v>44804</v>
      </c>
      <c r="C672" s="85">
        <f>'E+ PSUI Customer Load'!C672+'PSUI Customer Gen'!C672</f>
        <v>1485.4749999999999</v>
      </c>
      <c r="D672" s="85">
        <f>'E+ PSUI Customer Load'!D672+'PSUI Customer Gen'!D672</f>
        <v>1467.3510000000001</v>
      </c>
      <c r="E672" s="85">
        <f>'E+ PSUI Customer Load'!E672+'PSUI Customer Gen'!E672</f>
        <v>1460.877</v>
      </c>
      <c r="F672" s="85">
        <f>'E+ PSUI Customer Load'!F672+'PSUI Customer Gen'!F672</f>
        <v>1468.9839999999999</v>
      </c>
      <c r="G672" s="85">
        <f>'E+ PSUI Customer Load'!G672+'PSUI Customer Gen'!G672</f>
        <v>1471.7250000000001</v>
      </c>
      <c r="H672" s="85">
        <f>'E+ PSUI Customer Load'!H672+'PSUI Customer Gen'!H672</f>
        <v>1517.8029999999999</v>
      </c>
      <c r="I672" s="85">
        <f>'E+ PSUI Customer Load'!I672+'PSUI Customer Gen'!I672</f>
        <v>1640.463</v>
      </c>
      <c r="J672" s="85">
        <f>'E+ PSUI Customer Load'!J672+'PSUI Customer Gen'!J672</f>
        <v>1662.2619999999999</v>
      </c>
      <c r="K672" s="85">
        <f>'E+ PSUI Customer Load'!K672+'PSUI Customer Gen'!K672</f>
        <v>1739.4469999999999</v>
      </c>
      <c r="L672" s="85">
        <f>'E+ PSUI Customer Load'!L672+'PSUI Customer Gen'!L672</f>
        <v>1805.893</v>
      </c>
      <c r="M672" s="85">
        <f>'E+ PSUI Customer Load'!M672+'PSUI Customer Gen'!M672</f>
        <v>1871.7249999999999</v>
      </c>
      <c r="N672" s="85">
        <f>'E+ PSUI Customer Load'!N672+'PSUI Customer Gen'!N672</f>
        <v>1849.184</v>
      </c>
      <c r="O672" s="85">
        <f>'E+ PSUI Customer Load'!O672+'PSUI Customer Gen'!O672</f>
        <v>1848.681</v>
      </c>
      <c r="P672" s="85">
        <f>'E+ PSUI Customer Load'!P672+'PSUI Customer Gen'!P672</f>
        <v>1788.7950000000001</v>
      </c>
      <c r="Q672" s="85">
        <f>'E+ PSUI Customer Load'!Q672+'PSUI Customer Gen'!Q672</f>
        <v>1578.51</v>
      </c>
      <c r="R672" s="85">
        <f>'E+ PSUI Customer Load'!R672+'PSUI Customer Gen'!R672</f>
        <v>1502.444</v>
      </c>
      <c r="S672" s="85">
        <f>'E+ PSUI Customer Load'!S672+'PSUI Customer Gen'!S672</f>
        <v>1432.2739999999999</v>
      </c>
      <c r="T672" s="85">
        <f>'E+ PSUI Customer Load'!T672+'PSUI Customer Gen'!T672</f>
        <v>1696.6689999999999</v>
      </c>
      <c r="U672" s="85">
        <f>'E+ PSUI Customer Load'!U672+'PSUI Customer Gen'!U672</f>
        <v>1641.5629999999999</v>
      </c>
      <c r="V672" s="85">
        <f>'E+ PSUI Customer Load'!V672+'PSUI Customer Gen'!V672</f>
        <v>1614.0550000000001</v>
      </c>
      <c r="W672" s="85">
        <f>'E+ PSUI Customer Load'!W672+'PSUI Customer Gen'!W672</f>
        <v>1610.6029999999998</v>
      </c>
      <c r="X672" s="85">
        <f>'E+ PSUI Customer Load'!X672+'PSUI Customer Gen'!X672</f>
        <v>1549.491</v>
      </c>
      <c r="Y672" s="85">
        <f>'E+ PSUI Customer Load'!Y672+'PSUI Customer Gen'!Y672</f>
        <v>1479.1499999999999</v>
      </c>
      <c r="Z672" s="85">
        <f>'E+ PSUI Customer Load'!Z672+'PSUI Customer Gen'!Z672</f>
        <v>1432.01</v>
      </c>
      <c r="AA672" s="93">
        <f t="shared" si="130"/>
        <v>1871.7249999999999</v>
      </c>
      <c r="AB672" s="84">
        <f t="shared" si="131"/>
        <v>2022</v>
      </c>
      <c r="AC672" s="83">
        <f t="shared" si="132"/>
        <v>8</v>
      </c>
      <c r="AD672" s="83" t="str">
        <f t="shared" si="133"/>
        <v>2022-8</v>
      </c>
      <c r="AE672" s="83">
        <f t="shared" si="134"/>
        <v>8</v>
      </c>
      <c r="AF672" s="81">
        <f t="shared" si="135"/>
        <v>1871.7249999999999</v>
      </c>
      <c r="AG672" s="82" t="str">
        <f t="shared" si="136"/>
        <v>11:00</v>
      </c>
      <c r="AH672" s="81">
        <f t="shared" si="137"/>
        <v>40487.159</v>
      </c>
      <c r="AI672" s="80">
        <f t="shared" si="138"/>
        <v>61239.380999999994</v>
      </c>
      <c r="AJ672" s="80">
        <f t="shared" si="139"/>
        <v>2340.7690000000002</v>
      </c>
      <c r="AK672" s="80">
        <f t="shared" si="140"/>
        <v>53060.466</v>
      </c>
      <c r="AL672" s="79">
        <f t="shared" si="141"/>
        <v>44781</v>
      </c>
      <c r="AM672" s="78" t="str">
        <f t="shared" si="142"/>
        <v>14:00</v>
      </c>
    </row>
    <row r="673" spans="2:39" ht="13.5" thickBot="1">
      <c r="B673" s="86">
        <v>44805</v>
      </c>
      <c r="C673" s="85">
        <f>'E+ PSUI Customer Load'!C673+'PSUI Customer Gen'!C673</f>
        <v>1383.057</v>
      </c>
      <c r="D673" s="85">
        <f>'E+ PSUI Customer Load'!D673+'PSUI Customer Gen'!D673</f>
        <v>1352.8240000000001</v>
      </c>
      <c r="E673" s="85">
        <f>'E+ PSUI Customer Load'!E673+'PSUI Customer Gen'!E673</f>
        <v>1337.461</v>
      </c>
      <c r="F673" s="85">
        <f>'E+ PSUI Customer Load'!F673+'PSUI Customer Gen'!F673</f>
        <v>1338.672</v>
      </c>
      <c r="G673" s="85">
        <f>'E+ PSUI Customer Load'!G673+'PSUI Customer Gen'!G673</f>
        <v>1336.271</v>
      </c>
      <c r="H673" s="85">
        <f>'E+ PSUI Customer Load'!H673+'PSUI Customer Gen'!H673</f>
        <v>1204.2569999999998</v>
      </c>
      <c r="I673" s="85">
        <f>'E+ PSUI Customer Load'!I673+'PSUI Customer Gen'!I673</f>
        <v>1261.462</v>
      </c>
      <c r="J673" s="85">
        <f>'E+ PSUI Customer Load'!J673+'PSUI Customer Gen'!J673</f>
        <v>1565.59</v>
      </c>
      <c r="K673" s="85">
        <f>'E+ PSUI Customer Load'!K673+'PSUI Customer Gen'!K673</f>
        <v>1644.0810000000001</v>
      </c>
      <c r="L673" s="85">
        <f>'E+ PSUI Customer Load'!L673+'PSUI Customer Gen'!L673</f>
        <v>1709.2019999999998</v>
      </c>
      <c r="M673" s="85">
        <f>'E+ PSUI Customer Load'!M673+'PSUI Customer Gen'!M673</f>
        <v>1754.2929999999999</v>
      </c>
      <c r="N673" s="85">
        <f>'E+ PSUI Customer Load'!N673+'PSUI Customer Gen'!N673</f>
        <v>1751.9750000000001</v>
      </c>
      <c r="O673" s="85">
        <f>'E+ PSUI Customer Load'!O673+'PSUI Customer Gen'!O673</f>
        <v>1786.8899999999999</v>
      </c>
      <c r="P673" s="85">
        <f>'E+ PSUI Customer Load'!P673+'PSUI Customer Gen'!P673</f>
        <v>1793.848</v>
      </c>
      <c r="Q673" s="85">
        <f>'E+ PSUI Customer Load'!Q673+'PSUI Customer Gen'!Q673</f>
        <v>1793.6440000000002</v>
      </c>
      <c r="R673" s="85">
        <f>'E+ PSUI Customer Load'!R673+'PSUI Customer Gen'!R673</f>
        <v>1775.8409999999999</v>
      </c>
      <c r="S673" s="85">
        <f>'E+ PSUI Customer Load'!S673+'PSUI Customer Gen'!S673</f>
        <v>1688.7629999999999</v>
      </c>
      <c r="T673" s="85">
        <f>'E+ PSUI Customer Load'!T673+'PSUI Customer Gen'!T673</f>
        <v>1619.8300000000002</v>
      </c>
      <c r="U673" s="85">
        <f>'E+ PSUI Customer Load'!U673+'PSUI Customer Gen'!U673</f>
        <v>1596.9190000000001</v>
      </c>
      <c r="V673" s="85">
        <f>'E+ PSUI Customer Load'!V673+'PSUI Customer Gen'!V673</f>
        <v>1572.951</v>
      </c>
      <c r="W673" s="85">
        <f>'E+ PSUI Customer Load'!W673+'PSUI Customer Gen'!W673</f>
        <v>1449.2280000000001</v>
      </c>
      <c r="X673" s="85">
        <f>'E+ PSUI Customer Load'!X673+'PSUI Customer Gen'!X673</f>
        <v>1457.02</v>
      </c>
      <c r="Y673" s="85">
        <f>'E+ PSUI Customer Load'!Y673+'PSUI Customer Gen'!Y673</f>
        <v>1404.31</v>
      </c>
      <c r="Z673" s="85">
        <f>'E+ PSUI Customer Load'!Z673+'PSUI Customer Gen'!Z673</f>
        <v>1389.29</v>
      </c>
      <c r="AA673" s="93">
        <f t="shared" si="130"/>
        <v>1793.848</v>
      </c>
      <c r="AB673" s="84">
        <f t="shared" si="131"/>
        <v>2022</v>
      </c>
      <c r="AC673" s="83">
        <f t="shared" si="132"/>
        <v>9</v>
      </c>
      <c r="AD673" s="83" t="str">
        <f t="shared" si="133"/>
        <v/>
      </c>
      <c r="AE673" s="83" t="str">
        <f t="shared" si="134"/>
        <v/>
      </c>
      <c r="AF673" s="81">
        <f t="shared" si="135"/>
        <v>1793.848</v>
      </c>
      <c r="AG673" s="82" t="str">
        <f t="shared" si="136"/>
        <v>14:00</v>
      </c>
      <c r="AH673" s="81">
        <f t="shared" si="137"/>
        <v>38761.527000000002</v>
      </c>
      <c r="AI673" s="80" t="str">
        <f t="shared" si="138"/>
        <v/>
      </c>
      <c r="AJ673" s="80" t="str">
        <f t="shared" si="139"/>
        <v/>
      </c>
      <c r="AK673" s="80" t="str">
        <f t="shared" si="140"/>
        <v/>
      </c>
      <c r="AL673" s="79" t="str">
        <f t="shared" si="141"/>
        <v/>
      </c>
      <c r="AM673" s="78" t="str">
        <f t="shared" si="142"/>
        <v/>
      </c>
    </row>
    <row r="674" spans="2:39" ht="13.5" thickBot="1">
      <c r="B674" s="86">
        <v>44806</v>
      </c>
      <c r="C674" s="85">
        <f>'E+ PSUI Customer Load'!C674+'PSUI Customer Gen'!C674</f>
        <v>1383.3</v>
      </c>
      <c r="D674" s="85">
        <f>'E+ PSUI Customer Load'!D674+'PSUI Customer Gen'!D674</f>
        <v>1374.21</v>
      </c>
      <c r="E674" s="85">
        <f>'E+ PSUI Customer Load'!E674+'PSUI Customer Gen'!E674</f>
        <v>1367</v>
      </c>
      <c r="F674" s="85">
        <f>'E+ PSUI Customer Load'!F674+'PSUI Customer Gen'!F674</f>
        <v>1418.03</v>
      </c>
      <c r="G674" s="85">
        <f>'E+ PSUI Customer Load'!G674+'PSUI Customer Gen'!G674</f>
        <v>1431.05</v>
      </c>
      <c r="H674" s="85">
        <f>'E+ PSUI Customer Load'!H674+'PSUI Customer Gen'!H674</f>
        <v>1533.4079999999999</v>
      </c>
      <c r="I674" s="85">
        <f>'E+ PSUI Customer Load'!I674+'PSUI Customer Gen'!I674</f>
        <v>1663.49</v>
      </c>
      <c r="J674" s="85">
        <f>'E+ PSUI Customer Load'!J674+'PSUI Customer Gen'!J674</f>
        <v>1774.373</v>
      </c>
      <c r="K674" s="85">
        <f>'E+ PSUI Customer Load'!K674+'PSUI Customer Gen'!K674</f>
        <v>1840.107</v>
      </c>
      <c r="L674" s="85">
        <f>'E+ PSUI Customer Load'!L674+'PSUI Customer Gen'!L674</f>
        <v>1900.617</v>
      </c>
      <c r="M674" s="85">
        <f>'E+ PSUI Customer Load'!M674+'PSUI Customer Gen'!M674</f>
        <v>1937.6</v>
      </c>
      <c r="N674" s="85">
        <f>'E+ PSUI Customer Load'!N674+'PSUI Customer Gen'!N674</f>
        <v>1917.4949999999999</v>
      </c>
      <c r="O674" s="85">
        <f>'E+ PSUI Customer Load'!O674+'PSUI Customer Gen'!O674</f>
        <v>1910.8920000000001</v>
      </c>
      <c r="P674" s="85">
        <f>'E+ PSUI Customer Load'!P674+'PSUI Customer Gen'!P674</f>
        <v>1898.211</v>
      </c>
      <c r="Q674" s="85">
        <f>'E+ PSUI Customer Load'!Q674+'PSUI Customer Gen'!Q674</f>
        <v>1898.1769999999999</v>
      </c>
      <c r="R674" s="85">
        <f>'E+ PSUI Customer Load'!R674+'PSUI Customer Gen'!R674</f>
        <v>1853.0129999999999</v>
      </c>
      <c r="S674" s="85">
        <f>'E+ PSUI Customer Load'!S674+'PSUI Customer Gen'!S674</f>
        <v>1762.4870000000001</v>
      </c>
      <c r="T674" s="85">
        <f>'E+ PSUI Customer Load'!T674+'PSUI Customer Gen'!T674</f>
        <v>1673.2270000000001</v>
      </c>
      <c r="U674" s="85">
        <f>'E+ PSUI Customer Load'!U674+'PSUI Customer Gen'!U674</f>
        <v>1649.6590000000001</v>
      </c>
      <c r="V674" s="85">
        <f>'E+ PSUI Customer Load'!V674+'PSUI Customer Gen'!V674</f>
        <v>1626.8789999999999</v>
      </c>
      <c r="W674" s="85">
        <f>'E+ PSUI Customer Load'!W674+'PSUI Customer Gen'!W674</f>
        <v>1596.3429999999998</v>
      </c>
      <c r="X674" s="85">
        <f>'E+ PSUI Customer Load'!X674+'PSUI Customer Gen'!X674</f>
        <v>1592.702</v>
      </c>
      <c r="Y674" s="85">
        <f>'E+ PSUI Customer Load'!Y674+'PSUI Customer Gen'!Y674</f>
        <v>1601.258</v>
      </c>
      <c r="Z674" s="85">
        <f>'E+ PSUI Customer Load'!Z674+'PSUI Customer Gen'!Z674</f>
        <v>1593.8040000000001</v>
      </c>
      <c r="AA674" s="93">
        <f t="shared" si="130"/>
        <v>1937.6</v>
      </c>
      <c r="AB674" s="84">
        <f t="shared" si="131"/>
        <v>2022</v>
      </c>
      <c r="AC674" s="83">
        <f t="shared" si="132"/>
        <v>9</v>
      </c>
      <c r="AD674" s="83" t="str">
        <f t="shared" si="133"/>
        <v/>
      </c>
      <c r="AE674" s="83" t="str">
        <f t="shared" si="134"/>
        <v/>
      </c>
      <c r="AF674" s="81">
        <f t="shared" si="135"/>
        <v>1937.6</v>
      </c>
      <c r="AG674" s="82" t="str">
        <f t="shared" si="136"/>
        <v>11:00</v>
      </c>
      <c r="AH674" s="81">
        <f t="shared" si="137"/>
        <v>42134.931999999993</v>
      </c>
      <c r="AI674" s="80" t="str">
        <f t="shared" si="138"/>
        <v/>
      </c>
      <c r="AJ674" s="80" t="str">
        <f t="shared" si="139"/>
        <v/>
      </c>
      <c r="AK674" s="80" t="str">
        <f t="shared" si="140"/>
        <v/>
      </c>
      <c r="AL674" s="79" t="str">
        <f t="shared" si="141"/>
        <v/>
      </c>
      <c r="AM674" s="78" t="str">
        <f t="shared" si="142"/>
        <v/>
      </c>
    </row>
    <row r="675" spans="2:39" ht="13.5" thickBot="1">
      <c r="B675" s="86">
        <v>44807</v>
      </c>
      <c r="C675" s="85">
        <f>'E+ PSUI Customer Load'!C675+'PSUI Customer Gen'!C675</f>
        <v>1608.992</v>
      </c>
      <c r="D675" s="85">
        <f>'E+ PSUI Customer Load'!D675+'PSUI Customer Gen'!D675</f>
        <v>1588.8019999999999</v>
      </c>
      <c r="E675" s="85">
        <f>'E+ PSUI Customer Load'!E675+'PSUI Customer Gen'!E675</f>
        <v>1573.7150000000001</v>
      </c>
      <c r="F675" s="85">
        <f>'E+ PSUI Customer Load'!F675+'PSUI Customer Gen'!F675</f>
        <v>1563.231</v>
      </c>
      <c r="G675" s="85">
        <f>'E+ PSUI Customer Load'!G675+'PSUI Customer Gen'!G675</f>
        <v>1557.3979999999999</v>
      </c>
      <c r="H675" s="85">
        <f>'E+ PSUI Customer Load'!H675+'PSUI Customer Gen'!H675</f>
        <v>1586.886</v>
      </c>
      <c r="I675" s="85">
        <f>'E+ PSUI Customer Load'!I675+'PSUI Customer Gen'!I675</f>
        <v>1657.1490000000001</v>
      </c>
      <c r="J675" s="85">
        <f>'E+ PSUI Customer Load'!J675+'PSUI Customer Gen'!J675</f>
        <v>1693.877</v>
      </c>
      <c r="K675" s="85">
        <f>'E+ PSUI Customer Load'!K675+'PSUI Customer Gen'!K675</f>
        <v>1776.546</v>
      </c>
      <c r="L675" s="85">
        <f>'E+ PSUI Customer Load'!L675+'PSUI Customer Gen'!L675</f>
        <v>1886.846</v>
      </c>
      <c r="M675" s="85">
        <f>'E+ PSUI Customer Load'!M675+'PSUI Customer Gen'!M675</f>
        <v>1894.2849999999999</v>
      </c>
      <c r="N675" s="85">
        <f>'E+ PSUI Customer Load'!N675+'PSUI Customer Gen'!N675</f>
        <v>1878.1329999999998</v>
      </c>
      <c r="O675" s="85">
        <f>'E+ PSUI Customer Load'!O675+'PSUI Customer Gen'!O675</f>
        <v>1876.489</v>
      </c>
      <c r="P675" s="85">
        <f>'E+ PSUI Customer Load'!P675+'PSUI Customer Gen'!P675</f>
        <v>1864.3249999999998</v>
      </c>
      <c r="Q675" s="85">
        <f>'E+ PSUI Customer Load'!Q675+'PSUI Customer Gen'!Q675</f>
        <v>1888.8969999999999</v>
      </c>
      <c r="R675" s="85">
        <f>'E+ PSUI Customer Load'!R675+'PSUI Customer Gen'!R675</f>
        <v>1874.924</v>
      </c>
      <c r="S675" s="85">
        <f>'E+ PSUI Customer Load'!S675+'PSUI Customer Gen'!S675</f>
        <v>1814.5709999999999</v>
      </c>
      <c r="T675" s="85">
        <f>'E+ PSUI Customer Load'!T675+'PSUI Customer Gen'!T675</f>
        <v>1789.7730000000001</v>
      </c>
      <c r="U675" s="85">
        <f>'E+ PSUI Customer Load'!U675+'PSUI Customer Gen'!U675</f>
        <v>1786.261</v>
      </c>
      <c r="V675" s="85">
        <f>'E+ PSUI Customer Load'!V675+'PSUI Customer Gen'!V675</f>
        <v>1766.6859999999999</v>
      </c>
      <c r="W675" s="85">
        <f>'E+ PSUI Customer Load'!W675+'PSUI Customer Gen'!W675</f>
        <v>1738.576</v>
      </c>
      <c r="X675" s="85">
        <f>'E+ PSUI Customer Load'!X675+'PSUI Customer Gen'!X675</f>
        <v>1715.7860000000001</v>
      </c>
      <c r="Y675" s="85">
        <f>'E+ PSUI Customer Load'!Y675+'PSUI Customer Gen'!Y675</f>
        <v>1678.973</v>
      </c>
      <c r="Z675" s="85">
        <f>'E+ PSUI Customer Load'!Z675+'PSUI Customer Gen'!Z675</f>
        <v>1671.6320000000001</v>
      </c>
      <c r="AA675" s="93">
        <f t="shared" si="130"/>
        <v>1894.2849999999999</v>
      </c>
      <c r="AB675" s="84">
        <f t="shared" si="131"/>
        <v>2022</v>
      </c>
      <c r="AC675" s="83">
        <f t="shared" si="132"/>
        <v>9</v>
      </c>
      <c r="AD675" s="83" t="str">
        <f t="shared" si="133"/>
        <v/>
      </c>
      <c r="AE675" s="83" t="str">
        <f t="shared" si="134"/>
        <v/>
      </c>
      <c r="AF675" s="81">
        <f t="shared" si="135"/>
        <v>1894.2849999999999</v>
      </c>
      <c r="AG675" s="82" t="str">
        <f t="shared" si="136"/>
        <v>11:00</v>
      </c>
      <c r="AH675" s="81">
        <f t="shared" si="137"/>
        <v>43627.038</v>
      </c>
      <c r="AI675" s="80" t="str">
        <f t="shared" si="138"/>
        <v/>
      </c>
      <c r="AJ675" s="80" t="str">
        <f t="shared" si="139"/>
        <v/>
      </c>
      <c r="AK675" s="80" t="str">
        <f t="shared" si="140"/>
        <v/>
      </c>
      <c r="AL675" s="79" t="str">
        <f t="shared" si="141"/>
        <v/>
      </c>
      <c r="AM675" s="78" t="str">
        <f t="shared" si="142"/>
        <v/>
      </c>
    </row>
    <row r="676" spans="2:39" ht="13.5" thickBot="1">
      <c r="B676" s="86">
        <v>44808</v>
      </c>
      <c r="C676" s="85">
        <f>'E+ PSUI Customer Load'!C676+'PSUI Customer Gen'!C676</f>
        <v>1662.634</v>
      </c>
      <c r="D676" s="85">
        <f>'E+ PSUI Customer Load'!D676+'PSUI Customer Gen'!D676</f>
        <v>1640.3110000000001</v>
      </c>
      <c r="E676" s="85">
        <f>'E+ PSUI Customer Load'!E676+'PSUI Customer Gen'!E676</f>
        <v>1626.7349999999999</v>
      </c>
      <c r="F676" s="85">
        <f>'E+ PSUI Customer Load'!F676+'PSUI Customer Gen'!F676</f>
        <v>1604.9630000000002</v>
      </c>
      <c r="G676" s="85">
        <f>'E+ PSUI Customer Load'!G676+'PSUI Customer Gen'!G676</f>
        <v>1621.1179999999999</v>
      </c>
      <c r="H676" s="85">
        <f>'E+ PSUI Customer Load'!H676+'PSUI Customer Gen'!H676</f>
        <v>1671.0719999999999</v>
      </c>
      <c r="I676" s="85">
        <f>'E+ PSUI Customer Load'!I676+'PSUI Customer Gen'!I676</f>
        <v>1682.279</v>
      </c>
      <c r="J676" s="85">
        <f>'E+ PSUI Customer Load'!J676+'PSUI Customer Gen'!J676</f>
        <v>1676.6019999999999</v>
      </c>
      <c r="K676" s="85">
        <f>'E+ PSUI Customer Load'!K676+'PSUI Customer Gen'!K676</f>
        <v>1674.2550000000001</v>
      </c>
      <c r="L676" s="85">
        <f>'E+ PSUI Customer Load'!L676+'PSUI Customer Gen'!L676</f>
        <v>1688.6610000000001</v>
      </c>
      <c r="M676" s="85">
        <f>'E+ PSUI Customer Load'!M676+'PSUI Customer Gen'!M676</f>
        <v>1674.5259999999998</v>
      </c>
      <c r="N676" s="85">
        <f>'E+ PSUI Customer Load'!N676+'PSUI Customer Gen'!N676</f>
        <v>1636.5029999999999</v>
      </c>
      <c r="O676" s="85">
        <f>'E+ PSUI Customer Load'!O676+'PSUI Customer Gen'!O676</f>
        <v>1633.9349999999999</v>
      </c>
      <c r="P676" s="85">
        <f>'E+ PSUI Customer Load'!P676+'PSUI Customer Gen'!P676</f>
        <v>1635.587</v>
      </c>
      <c r="Q676" s="85">
        <f>'E+ PSUI Customer Load'!Q676+'PSUI Customer Gen'!Q676</f>
        <v>1620.6809999999998</v>
      </c>
      <c r="R676" s="85">
        <f>'E+ PSUI Customer Load'!R676+'PSUI Customer Gen'!R676</f>
        <v>1608.105</v>
      </c>
      <c r="S676" s="85">
        <f>'E+ PSUI Customer Load'!S676+'PSUI Customer Gen'!S676</f>
        <v>1551.25</v>
      </c>
      <c r="T676" s="85">
        <f>'E+ PSUI Customer Load'!T676+'PSUI Customer Gen'!T676</f>
        <v>1522.1789999999999</v>
      </c>
      <c r="U676" s="85">
        <f>'E+ PSUI Customer Load'!U676+'PSUI Customer Gen'!U676</f>
        <v>1500.251</v>
      </c>
      <c r="V676" s="85">
        <f>'E+ PSUI Customer Load'!V676+'PSUI Customer Gen'!V676</f>
        <v>1512.471</v>
      </c>
      <c r="W676" s="85">
        <f>'E+ PSUI Customer Load'!W676+'PSUI Customer Gen'!W676</f>
        <v>1505.7550000000001</v>
      </c>
      <c r="X676" s="85">
        <f>'E+ PSUI Customer Load'!X676+'PSUI Customer Gen'!X676</f>
        <v>1498.556</v>
      </c>
      <c r="Y676" s="85">
        <f>'E+ PSUI Customer Load'!Y676+'PSUI Customer Gen'!Y676</f>
        <v>1493.675</v>
      </c>
      <c r="Z676" s="85">
        <f>'E+ PSUI Customer Load'!Z676+'PSUI Customer Gen'!Z676</f>
        <v>1486.009</v>
      </c>
      <c r="AA676" s="93">
        <f t="shared" si="130"/>
        <v>1688.6610000000001</v>
      </c>
      <c r="AB676" s="84">
        <f t="shared" si="131"/>
        <v>2022</v>
      </c>
      <c r="AC676" s="83">
        <f t="shared" si="132"/>
        <v>9</v>
      </c>
      <c r="AD676" s="83" t="str">
        <f t="shared" si="133"/>
        <v/>
      </c>
      <c r="AE676" s="83" t="str">
        <f t="shared" si="134"/>
        <v/>
      </c>
      <c r="AF676" s="81">
        <f t="shared" si="135"/>
        <v>1688.6610000000001</v>
      </c>
      <c r="AG676" s="82" t="str">
        <f t="shared" si="136"/>
        <v>10:00</v>
      </c>
      <c r="AH676" s="81">
        <f t="shared" si="137"/>
        <v>40116.774000000005</v>
      </c>
      <c r="AI676" s="80" t="str">
        <f t="shared" si="138"/>
        <v/>
      </c>
      <c r="AJ676" s="80" t="str">
        <f t="shared" si="139"/>
        <v/>
      </c>
      <c r="AK676" s="80" t="str">
        <f t="shared" si="140"/>
        <v/>
      </c>
      <c r="AL676" s="79" t="str">
        <f t="shared" si="141"/>
        <v/>
      </c>
      <c r="AM676" s="78" t="str">
        <f t="shared" si="142"/>
        <v/>
      </c>
    </row>
    <row r="677" spans="2:39" ht="13.5" thickBot="1">
      <c r="B677" s="86">
        <v>44809</v>
      </c>
      <c r="C677" s="85">
        <f>'E+ PSUI Customer Load'!C677+'PSUI Customer Gen'!C677</f>
        <v>1476.9950000000001</v>
      </c>
      <c r="D677" s="85">
        <f>'E+ PSUI Customer Load'!D677+'PSUI Customer Gen'!D677</f>
        <v>1466.58</v>
      </c>
      <c r="E677" s="85">
        <f>'E+ PSUI Customer Load'!E677+'PSUI Customer Gen'!E677</f>
        <v>1468.0240000000001</v>
      </c>
      <c r="F677" s="85">
        <f>'E+ PSUI Customer Load'!F677+'PSUI Customer Gen'!F677</f>
        <v>1487.46</v>
      </c>
      <c r="G677" s="85">
        <f>'E+ PSUI Customer Load'!G677+'PSUI Customer Gen'!G677</f>
        <v>1481.499</v>
      </c>
      <c r="H677" s="85">
        <f>'E+ PSUI Customer Load'!H677+'PSUI Customer Gen'!H677</f>
        <v>1488.049</v>
      </c>
      <c r="I677" s="85">
        <f>'E+ PSUI Customer Load'!I677+'PSUI Customer Gen'!I677</f>
        <v>1530.2660000000001</v>
      </c>
      <c r="J677" s="85">
        <f>'E+ PSUI Customer Load'!J677+'PSUI Customer Gen'!J677</f>
        <v>1514.607</v>
      </c>
      <c r="K677" s="85">
        <f>'E+ PSUI Customer Load'!K677+'PSUI Customer Gen'!K677</f>
        <v>1514.644</v>
      </c>
      <c r="L677" s="85">
        <f>'E+ PSUI Customer Load'!L677+'PSUI Customer Gen'!L677</f>
        <v>1556.453</v>
      </c>
      <c r="M677" s="85">
        <f>'E+ PSUI Customer Load'!M677+'PSUI Customer Gen'!M677</f>
        <v>1603.0590000000002</v>
      </c>
      <c r="N677" s="85">
        <f>'E+ PSUI Customer Load'!N677+'PSUI Customer Gen'!N677</f>
        <v>1617.393</v>
      </c>
      <c r="O677" s="85">
        <f>'E+ PSUI Customer Load'!O677+'PSUI Customer Gen'!O677</f>
        <v>1655.2550000000001</v>
      </c>
      <c r="P677" s="85">
        <f>'E+ PSUI Customer Load'!P677+'PSUI Customer Gen'!P677</f>
        <v>1649.4059999999999</v>
      </c>
      <c r="Q677" s="85">
        <f>'E+ PSUI Customer Load'!Q677+'PSUI Customer Gen'!Q677</f>
        <v>1687.462</v>
      </c>
      <c r="R677" s="85">
        <f>'E+ PSUI Customer Load'!R677+'PSUI Customer Gen'!R677</f>
        <v>1681.922</v>
      </c>
      <c r="S677" s="85">
        <f>'E+ PSUI Customer Load'!S677+'PSUI Customer Gen'!S677</f>
        <v>1633.819</v>
      </c>
      <c r="T677" s="85">
        <f>'E+ PSUI Customer Load'!T677+'PSUI Customer Gen'!T677</f>
        <v>1611.2629999999999</v>
      </c>
      <c r="U677" s="85">
        <f>'E+ PSUI Customer Load'!U677+'PSUI Customer Gen'!U677</f>
        <v>1607.7180000000001</v>
      </c>
      <c r="V677" s="85">
        <f>'E+ PSUI Customer Load'!V677+'PSUI Customer Gen'!V677</f>
        <v>1582.3139999999999</v>
      </c>
      <c r="W677" s="85">
        <f>'E+ PSUI Customer Load'!W677+'PSUI Customer Gen'!W677</f>
        <v>1570.4840000000002</v>
      </c>
      <c r="X677" s="85">
        <f>'E+ PSUI Customer Load'!X677+'PSUI Customer Gen'!X677</f>
        <v>1559.992</v>
      </c>
      <c r="Y677" s="85">
        <f>'E+ PSUI Customer Load'!Y677+'PSUI Customer Gen'!Y677</f>
        <v>1554.539</v>
      </c>
      <c r="Z677" s="85">
        <f>'E+ PSUI Customer Load'!Z677+'PSUI Customer Gen'!Z677</f>
        <v>1548.2069999999999</v>
      </c>
      <c r="AA677" s="93">
        <f t="shared" si="130"/>
        <v>1687.462</v>
      </c>
      <c r="AB677" s="84">
        <f t="shared" si="131"/>
        <v>2022</v>
      </c>
      <c r="AC677" s="83">
        <f t="shared" si="132"/>
        <v>9</v>
      </c>
      <c r="AD677" s="83" t="str">
        <f t="shared" si="133"/>
        <v/>
      </c>
      <c r="AE677" s="83" t="str">
        <f t="shared" si="134"/>
        <v/>
      </c>
      <c r="AF677" s="81">
        <f t="shared" si="135"/>
        <v>1687.462</v>
      </c>
      <c r="AG677" s="82" t="str">
        <f t="shared" si="136"/>
        <v>15:00</v>
      </c>
      <c r="AH677" s="81">
        <f t="shared" si="137"/>
        <v>39234.871999999988</v>
      </c>
      <c r="AI677" s="80" t="str">
        <f t="shared" si="138"/>
        <v/>
      </c>
      <c r="AJ677" s="80" t="str">
        <f t="shared" si="139"/>
        <v/>
      </c>
      <c r="AK677" s="80" t="str">
        <f t="shared" si="140"/>
        <v/>
      </c>
      <c r="AL677" s="79" t="str">
        <f t="shared" si="141"/>
        <v/>
      </c>
      <c r="AM677" s="78" t="str">
        <f t="shared" si="142"/>
        <v/>
      </c>
    </row>
    <row r="678" spans="2:39" ht="13.5" thickBot="1">
      <c r="B678" s="86">
        <v>44810</v>
      </c>
      <c r="C678" s="85">
        <f>'E+ PSUI Customer Load'!C678+'PSUI Customer Gen'!C678</f>
        <v>1471.326</v>
      </c>
      <c r="D678" s="85">
        <f>'E+ PSUI Customer Load'!D678+'PSUI Customer Gen'!D678</f>
        <v>1467.8519999999999</v>
      </c>
      <c r="E678" s="85">
        <f>'E+ PSUI Customer Load'!E678+'PSUI Customer Gen'!E678</f>
        <v>1438.64</v>
      </c>
      <c r="F678" s="85">
        <f>'E+ PSUI Customer Load'!F678+'PSUI Customer Gen'!F678</f>
        <v>1456.1119999999999</v>
      </c>
      <c r="G678" s="85">
        <f>'E+ PSUI Customer Load'!G678+'PSUI Customer Gen'!G678</f>
        <v>1462.7079999999999</v>
      </c>
      <c r="H678" s="85">
        <f>'E+ PSUI Customer Load'!H678+'PSUI Customer Gen'!H678</f>
        <v>1501.018</v>
      </c>
      <c r="I678" s="85">
        <f>'E+ PSUI Customer Load'!I678+'PSUI Customer Gen'!I678</f>
        <v>1479.395</v>
      </c>
      <c r="J678" s="85">
        <f>'E+ PSUI Customer Load'!J678+'PSUI Customer Gen'!J678</f>
        <v>1601.11</v>
      </c>
      <c r="K678" s="85">
        <f>'E+ PSUI Customer Load'!K678+'PSUI Customer Gen'!K678</f>
        <v>1650.67</v>
      </c>
      <c r="L678" s="85">
        <f>'E+ PSUI Customer Load'!L678+'PSUI Customer Gen'!L678</f>
        <v>1695.16</v>
      </c>
      <c r="M678" s="85">
        <f>'E+ PSUI Customer Load'!M678+'PSUI Customer Gen'!M678</f>
        <v>1744.86</v>
      </c>
      <c r="N678" s="85">
        <f>'E+ PSUI Customer Load'!N678+'PSUI Customer Gen'!N678</f>
        <v>1741.11</v>
      </c>
      <c r="O678" s="85">
        <f>'E+ PSUI Customer Load'!O678+'PSUI Customer Gen'!O678</f>
        <v>1767.4</v>
      </c>
      <c r="P678" s="85">
        <f>'E+ PSUI Customer Load'!P678+'PSUI Customer Gen'!P678</f>
        <v>1771.84</v>
      </c>
      <c r="Q678" s="85">
        <f>'E+ PSUI Customer Load'!Q678+'PSUI Customer Gen'!Q678</f>
        <v>1780.14</v>
      </c>
      <c r="R678" s="85">
        <f>'E+ PSUI Customer Load'!R678+'PSUI Customer Gen'!R678</f>
        <v>1734.39</v>
      </c>
      <c r="S678" s="85">
        <f>'E+ PSUI Customer Load'!S678+'PSUI Customer Gen'!S678</f>
        <v>1677.45</v>
      </c>
      <c r="T678" s="85">
        <f>'E+ PSUI Customer Load'!T678+'PSUI Customer Gen'!T678</f>
        <v>1658.9</v>
      </c>
      <c r="U678" s="85">
        <f>'E+ PSUI Customer Load'!U678+'PSUI Customer Gen'!U678</f>
        <v>1641.57</v>
      </c>
      <c r="V678" s="85">
        <f>'E+ PSUI Customer Load'!V678+'PSUI Customer Gen'!V678</f>
        <v>1612.14</v>
      </c>
      <c r="W678" s="85">
        <f>'E+ PSUI Customer Load'!W678+'PSUI Customer Gen'!W678</f>
        <v>1578.46</v>
      </c>
      <c r="X678" s="85">
        <f>'E+ PSUI Customer Load'!X678+'PSUI Customer Gen'!X678</f>
        <v>1567.82</v>
      </c>
      <c r="Y678" s="85">
        <f>'E+ PSUI Customer Load'!Y678+'PSUI Customer Gen'!Y678</f>
        <v>1508.15</v>
      </c>
      <c r="Z678" s="85">
        <f>'E+ PSUI Customer Load'!Z678+'PSUI Customer Gen'!Z678</f>
        <v>1488.73</v>
      </c>
      <c r="AA678" s="93">
        <f t="shared" si="130"/>
        <v>1780.14</v>
      </c>
      <c r="AB678" s="84">
        <f t="shared" si="131"/>
        <v>2022</v>
      </c>
      <c r="AC678" s="83">
        <f t="shared" si="132"/>
        <v>9</v>
      </c>
      <c r="AD678" s="83" t="str">
        <f t="shared" si="133"/>
        <v/>
      </c>
      <c r="AE678" s="83" t="str">
        <f t="shared" si="134"/>
        <v/>
      </c>
      <c r="AF678" s="81">
        <f t="shared" si="135"/>
        <v>1780.14</v>
      </c>
      <c r="AG678" s="82" t="str">
        <f t="shared" si="136"/>
        <v>15:00</v>
      </c>
      <c r="AH678" s="81">
        <f t="shared" si="137"/>
        <v>40277.091000000008</v>
      </c>
      <c r="AI678" s="80" t="str">
        <f t="shared" si="138"/>
        <v/>
      </c>
      <c r="AJ678" s="80" t="str">
        <f t="shared" si="139"/>
        <v/>
      </c>
      <c r="AK678" s="80" t="str">
        <f t="shared" si="140"/>
        <v/>
      </c>
      <c r="AL678" s="79" t="str">
        <f t="shared" si="141"/>
        <v/>
      </c>
      <c r="AM678" s="78" t="str">
        <f t="shared" si="142"/>
        <v/>
      </c>
    </row>
    <row r="679" spans="2:39" ht="13.5" thickBot="1">
      <c r="B679" s="86">
        <v>44811</v>
      </c>
      <c r="C679" s="85">
        <f>'E+ PSUI Customer Load'!C679+'PSUI Customer Gen'!C679</f>
        <v>1459.39</v>
      </c>
      <c r="D679" s="85">
        <f>'E+ PSUI Customer Load'!D679+'PSUI Customer Gen'!D679</f>
        <v>1429.79</v>
      </c>
      <c r="E679" s="85">
        <f>'E+ PSUI Customer Load'!E679+'PSUI Customer Gen'!E679</f>
        <v>1413.51</v>
      </c>
      <c r="F679" s="85">
        <f>'E+ PSUI Customer Load'!F679+'PSUI Customer Gen'!F679</f>
        <v>1405.64</v>
      </c>
      <c r="G679" s="85">
        <f>'E+ PSUI Customer Load'!G679+'PSUI Customer Gen'!G679</f>
        <v>1414.7</v>
      </c>
      <c r="H679" s="85">
        <f>'E+ PSUI Customer Load'!H679+'PSUI Customer Gen'!H679</f>
        <v>1468.6</v>
      </c>
      <c r="I679" s="85">
        <f>'E+ PSUI Customer Load'!I679+'PSUI Customer Gen'!I679</f>
        <v>1546.41</v>
      </c>
      <c r="J679" s="85">
        <f>'E+ PSUI Customer Load'!J679+'PSUI Customer Gen'!J679</f>
        <v>1583.72</v>
      </c>
      <c r="K679" s="85">
        <f>'E+ PSUI Customer Load'!K679+'PSUI Customer Gen'!K679</f>
        <v>1663.48</v>
      </c>
      <c r="L679" s="85">
        <f>'E+ PSUI Customer Load'!L679+'PSUI Customer Gen'!L679</f>
        <v>1769.67</v>
      </c>
      <c r="M679" s="85">
        <f>'E+ PSUI Customer Load'!M679+'PSUI Customer Gen'!M679</f>
        <v>1847.06</v>
      </c>
      <c r="N679" s="85">
        <f>'E+ PSUI Customer Load'!N679+'PSUI Customer Gen'!N679</f>
        <v>1814.37</v>
      </c>
      <c r="O679" s="85">
        <f>'E+ PSUI Customer Load'!O679+'PSUI Customer Gen'!O679</f>
        <v>1832.7</v>
      </c>
      <c r="P679" s="85">
        <f>'E+ PSUI Customer Load'!P679+'PSUI Customer Gen'!P679</f>
        <v>1836.07</v>
      </c>
      <c r="Q679" s="85">
        <f>'E+ PSUI Customer Load'!Q679+'PSUI Customer Gen'!Q679</f>
        <v>1834.74</v>
      </c>
      <c r="R679" s="85">
        <f>'E+ PSUI Customer Load'!R679+'PSUI Customer Gen'!R679</f>
        <v>1789.13</v>
      </c>
      <c r="S679" s="85">
        <f>'E+ PSUI Customer Load'!S679+'PSUI Customer Gen'!S679</f>
        <v>1735.79</v>
      </c>
      <c r="T679" s="85">
        <f>'E+ PSUI Customer Load'!T679+'PSUI Customer Gen'!T679</f>
        <v>1670.38</v>
      </c>
      <c r="U679" s="85">
        <f>'E+ PSUI Customer Load'!U679+'PSUI Customer Gen'!U679</f>
        <v>1649.69</v>
      </c>
      <c r="V679" s="85">
        <f>'E+ PSUI Customer Load'!V679+'PSUI Customer Gen'!V679</f>
        <v>1627.54</v>
      </c>
      <c r="W679" s="85">
        <f>'E+ PSUI Customer Load'!W679+'PSUI Customer Gen'!W679</f>
        <v>1609.9</v>
      </c>
      <c r="X679" s="85">
        <f>'E+ PSUI Customer Load'!X679+'PSUI Customer Gen'!X679</f>
        <v>1588.2</v>
      </c>
      <c r="Y679" s="85">
        <f>'E+ PSUI Customer Load'!Y679+'PSUI Customer Gen'!Y679</f>
        <v>1548.05</v>
      </c>
      <c r="Z679" s="85">
        <f>'E+ PSUI Customer Load'!Z679+'PSUI Customer Gen'!Z679</f>
        <v>1497.76</v>
      </c>
      <c r="AA679" s="93">
        <f t="shared" si="130"/>
        <v>1847.06</v>
      </c>
      <c r="AB679" s="84">
        <f t="shared" si="131"/>
        <v>2022</v>
      </c>
      <c r="AC679" s="83">
        <f t="shared" si="132"/>
        <v>9</v>
      </c>
      <c r="AD679" s="83" t="str">
        <f t="shared" si="133"/>
        <v/>
      </c>
      <c r="AE679" s="83" t="str">
        <f t="shared" si="134"/>
        <v/>
      </c>
      <c r="AF679" s="81">
        <f t="shared" si="135"/>
        <v>1847.06</v>
      </c>
      <c r="AG679" s="82" t="str">
        <f t="shared" si="136"/>
        <v>11:00</v>
      </c>
      <c r="AH679" s="81">
        <f t="shared" si="137"/>
        <v>40883.350000000006</v>
      </c>
      <c r="AI679" s="80" t="str">
        <f t="shared" si="138"/>
        <v/>
      </c>
      <c r="AJ679" s="80" t="str">
        <f t="shared" si="139"/>
        <v/>
      </c>
      <c r="AK679" s="80" t="str">
        <f t="shared" si="140"/>
        <v/>
      </c>
      <c r="AL679" s="79" t="str">
        <f t="shared" si="141"/>
        <v/>
      </c>
      <c r="AM679" s="78" t="str">
        <f t="shared" si="142"/>
        <v/>
      </c>
    </row>
    <row r="680" spans="2:39" ht="13.5" thickBot="1">
      <c r="B680" s="86">
        <v>44812</v>
      </c>
      <c r="C680" s="85">
        <f>'E+ PSUI Customer Load'!C680+'PSUI Customer Gen'!C680</f>
        <v>1455.3</v>
      </c>
      <c r="D680" s="85">
        <f>'E+ PSUI Customer Load'!D680+'PSUI Customer Gen'!D680</f>
        <v>1442.81</v>
      </c>
      <c r="E680" s="85">
        <f>'E+ PSUI Customer Load'!E680+'PSUI Customer Gen'!E680</f>
        <v>1394.75</v>
      </c>
      <c r="F680" s="85">
        <f>'E+ PSUI Customer Load'!F680+'PSUI Customer Gen'!F680</f>
        <v>1398.92</v>
      </c>
      <c r="G680" s="85">
        <f>'E+ PSUI Customer Load'!G680+'PSUI Customer Gen'!G680</f>
        <v>1409.14</v>
      </c>
      <c r="H680" s="85">
        <f>'E+ PSUI Customer Load'!H680+'PSUI Customer Gen'!H680</f>
        <v>1430.91</v>
      </c>
      <c r="I680" s="85">
        <f>'E+ PSUI Customer Load'!I680+'PSUI Customer Gen'!I680</f>
        <v>1517.95</v>
      </c>
      <c r="J680" s="85">
        <f>'E+ PSUI Customer Load'!J680+'PSUI Customer Gen'!J680</f>
        <v>1588.79</v>
      </c>
      <c r="K680" s="85">
        <f>'E+ PSUI Customer Load'!K680+'PSUI Customer Gen'!K680</f>
        <v>1684.45</v>
      </c>
      <c r="L680" s="85">
        <f>'E+ PSUI Customer Load'!L680+'PSUI Customer Gen'!L680</f>
        <v>1784.83</v>
      </c>
      <c r="M680" s="85">
        <f>'E+ PSUI Customer Load'!M680+'PSUI Customer Gen'!M680</f>
        <v>1833.41</v>
      </c>
      <c r="N680" s="85">
        <f>'E+ PSUI Customer Load'!N680+'PSUI Customer Gen'!N680</f>
        <v>1794.49</v>
      </c>
      <c r="O680" s="85">
        <f>'E+ PSUI Customer Load'!O680+'PSUI Customer Gen'!O680</f>
        <v>1845.41</v>
      </c>
      <c r="P680" s="85">
        <f>'E+ PSUI Customer Load'!P680+'PSUI Customer Gen'!P680</f>
        <v>1833.02</v>
      </c>
      <c r="Q680" s="85">
        <f>'E+ PSUI Customer Load'!Q680+'PSUI Customer Gen'!Q680</f>
        <v>1839.57</v>
      </c>
      <c r="R680" s="85">
        <f>'E+ PSUI Customer Load'!R680+'PSUI Customer Gen'!R680</f>
        <v>1807.23</v>
      </c>
      <c r="S680" s="85">
        <f>'E+ PSUI Customer Load'!S680+'PSUI Customer Gen'!S680</f>
        <v>1738.49</v>
      </c>
      <c r="T680" s="85">
        <f>'E+ PSUI Customer Load'!T680+'PSUI Customer Gen'!T680</f>
        <v>1694.7</v>
      </c>
      <c r="U680" s="85">
        <f>'E+ PSUI Customer Load'!U680+'PSUI Customer Gen'!U680</f>
        <v>1676.4</v>
      </c>
      <c r="V680" s="85">
        <f>'E+ PSUI Customer Load'!V680+'PSUI Customer Gen'!V680</f>
        <v>1648.36</v>
      </c>
      <c r="W680" s="85">
        <f>'E+ PSUI Customer Load'!W680+'PSUI Customer Gen'!W680</f>
        <v>1553.65</v>
      </c>
      <c r="X680" s="85">
        <f>'E+ PSUI Customer Load'!X680+'PSUI Customer Gen'!X680</f>
        <v>1435.11</v>
      </c>
      <c r="Y680" s="85">
        <f>'E+ PSUI Customer Load'!Y680+'PSUI Customer Gen'!Y680</f>
        <v>1512.14</v>
      </c>
      <c r="Z680" s="85">
        <f>'E+ PSUI Customer Load'!Z680+'PSUI Customer Gen'!Z680</f>
        <v>1536.89</v>
      </c>
      <c r="AA680" s="93">
        <f t="shared" si="130"/>
        <v>1845.41</v>
      </c>
      <c r="AB680" s="84">
        <f t="shared" si="131"/>
        <v>2022</v>
      </c>
      <c r="AC680" s="83">
        <f t="shared" si="132"/>
        <v>9</v>
      </c>
      <c r="AD680" s="83" t="str">
        <f t="shared" si="133"/>
        <v/>
      </c>
      <c r="AE680" s="83" t="str">
        <f t="shared" si="134"/>
        <v/>
      </c>
      <c r="AF680" s="81">
        <f t="shared" si="135"/>
        <v>1845.41</v>
      </c>
      <c r="AG680" s="82" t="str">
        <f t="shared" si="136"/>
        <v>13:00</v>
      </c>
      <c r="AH680" s="81">
        <f t="shared" si="137"/>
        <v>40702.130000000012</v>
      </c>
      <c r="AI680" s="80" t="str">
        <f t="shared" si="138"/>
        <v/>
      </c>
      <c r="AJ680" s="80" t="str">
        <f t="shared" si="139"/>
        <v/>
      </c>
      <c r="AK680" s="80" t="str">
        <f t="shared" si="140"/>
        <v/>
      </c>
      <c r="AL680" s="79" t="str">
        <f t="shared" si="141"/>
        <v/>
      </c>
      <c r="AM680" s="78" t="str">
        <f t="shared" si="142"/>
        <v/>
      </c>
    </row>
    <row r="681" spans="2:39" ht="13.5" thickBot="1">
      <c r="B681" s="86">
        <v>44813</v>
      </c>
      <c r="C681" s="85">
        <f>'E+ PSUI Customer Load'!C681+'PSUI Customer Gen'!C681</f>
        <v>1487.92</v>
      </c>
      <c r="D681" s="85">
        <f>'E+ PSUI Customer Load'!D681+'PSUI Customer Gen'!D681</f>
        <v>1458.66</v>
      </c>
      <c r="E681" s="85">
        <f>'E+ PSUI Customer Load'!E681+'PSUI Customer Gen'!E681</f>
        <v>1431.85</v>
      </c>
      <c r="F681" s="85">
        <f>'E+ PSUI Customer Load'!F681+'PSUI Customer Gen'!F681</f>
        <v>1444.28</v>
      </c>
      <c r="G681" s="85">
        <f>'E+ PSUI Customer Load'!G681+'PSUI Customer Gen'!G681</f>
        <v>1441.37</v>
      </c>
      <c r="H681" s="85">
        <f>'E+ PSUI Customer Load'!H681+'PSUI Customer Gen'!H681</f>
        <v>1459.82</v>
      </c>
      <c r="I681" s="85">
        <f>'E+ PSUI Customer Load'!I681+'PSUI Customer Gen'!I681</f>
        <v>1543.5</v>
      </c>
      <c r="J681" s="85">
        <f>'E+ PSUI Customer Load'!J681+'PSUI Customer Gen'!J681</f>
        <v>1571.68</v>
      </c>
      <c r="K681" s="85">
        <f>'E+ PSUI Customer Load'!K681+'PSUI Customer Gen'!K681</f>
        <v>1656.13</v>
      </c>
      <c r="L681" s="85">
        <f>'E+ PSUI Customer Load'!L681+'PSUI Customer Gen'!L681</f>
        <v>1757.84</v>
      </c>
      <c r="M681" s="85">
        <f>'E+ PSUI Customer Load'!M681+'PSUI Customer Gen'!M681</f>
        <v>1819.26</v>
      </c>
      <c r="N681" s="85">
        <f>'E+ PSUI Customer Load'!N681+'PSUI Customer Gen'!N681</f>
        <v>1792.98</v>
      </c>
      <c r="O681" s="85">
        <f>'E+ PSUI Customer Load'!O681+'PSUI Customer Gen'!O681</f>
        <v>1841.18</v>
      </c>
      <c r="P681" s="85">
        <f>'E+ PSUI Customer Load'!P681+'PSUI Customer Gen'!P681</f>
        <v>1874.29</v>
      </c>
      <c r="Q681" s="85">
        <f>'E+ PSUI Customer Load'!Q681+'PSUI Customer Gen'!Q681</f>
        <v>1863.02</v>
      </c>
      <c r="R681" s="85">
        <f>'E+ PSUI Customer Load'!R681+'PSUI Customer Gen'!R681</f>
        <v>1846.11</v>
      </c>
      <c r="S681" s="85">
        <f>'E+ PSUI Customer Load'!S681+'PSUI Customer Gen'!S681</f>
        <v>1770.58</v>
      </c>
      <c r="T681" s="85">
        <f>'E+ PSUI Customer Load'!T681+'PSUI Customer Gen'!T681</f>
        <v>1720.81</v>
      </c>
      <c r="U681" s="85">
        <f>'E+ PSUI Customer Load'!U681+'PSUI Customer Gen'!U681</f>
        <v>1700.37</v>
      </c>
      <c r="V681" s="85">
        <f>'E+ PSUI Customer Load'!V681+'PSUI Customer Gen'!V681</f>
        <v>1651.23</v>
      </c>
      <c r="W681" s="85">
        <f>'E+ PSUI Customer Load'!W681+'PSUI Customer Gen'!W681</f>
        <v>1635.97</v>
      </c>
      <c r="X681" s="85">
        <f>'E+ PSUI Customer Load'!X681+'PSUI Customer Gen'!X681</f>
        <v>1601.25</v>
      </c>
      <c r="Y681" s="85">
        <f>'E+ PSUI Customer Load'!Y681+'PSUI Customer Gen'!Y681</f>
        <v>1566.39</v>
      </c>
      <c r="Z681" s="85">
        <f>'E+ PSUI Customer Load'!Z681+'PSUI Customer Gen'!Z681</f>
        <v>1574.86</v>
      </c>
      <c r="AA681" s="93">
        <f t="shared" si="130"/>
        <v>1874.29</v>
      </c>
      <c r="AB681" s="84">
        <f t="shared" si="131"/>
        <v>2022</v>
      </c>
      <c r="AC681" s="83">
        <f t="shared" si="132"/>
        <v>9</v>
      </c>
      <c r="AD681" s="83" t="str">
        <f t="shared" si="133"/>
        <v/>
      </c>
      <c r="AE681" s="83" t="str">
        <f t="shared" si="134"/>
        <v/>
      </c>
      <c r="AF681" s="81">
        <f t="shared" si="135"/>
        <v>1874.29</v>
      </c>
      <c r="AG681" s="82" t="str">
        <f t="shared" si="136"/>
        <v>14:00</v>
      </c>
      <c r="AH681" s="81">
        <f t="shared" si="137"/>
        <v>41385.640000000007</v>
      </c>
      <c r="AI681" s="80" t="str">
        <f t="shared" si="138"/>
        <v/>
      </c>
      <c r="AJ681" s="80" t="str">
        <f t="shared" si="139"/>
        <v/>
      </c>
      <c r="AK681" s="80" t="str">
        <f t="shared" si="140"/>
        <v/>
      </c>
      <c r="AL681" s="79" t="str">
        <f t="shared" si="141"/>
        <v/>
      </c>
      <c r="AM681" s="78" t="str">
        <f t="shared" si="142"/>
        <v/>
      </c>
    </row>
    <row r="682" spans="2:39" ht="13.5" thickBot="1">
      <c r="B682" s="86">
        <v>44814</v>
      </c>
      <c r="C682" s="85">
        <f>'E+ PSUI Customer Load'!C682+'PSUI Customer Gen'!C682</f>
        <v>1560.27</v>
      </c>
      <c r="D682" s="85">
        <f>'E+ PSUI Customer Load'!D682+'PSUI Customer Gen'!D682</f>
        <v>1534.86</v>
      </c>
      <c r="E682" s="85">
        <f>'E+ PSUI Customer Load'!E682+'PSUI Customer Gen'!E682</f>
        <v>1513.65</v>
      </c>
      <c r="F682" s="85">
        <f>'E+ PSUI Customer Load'!F682+'PSUI Customer Gen'!F682</f>
        <v>1526.11</v>
      </c>
      <c r="G682" s="85">
        <f>'E+ PSUI Customer Load'!G682+'PSUI Customer Gen'!G682</f>
        <v>1504.4</v>
      </c>
      <c r="H682" s="85">
        <f>'E+ PSUI Customer Load'!H682+'PSUI Customer Gen'!H682</f>
        <v>1548.12</v>
      </c>
      <c r="I682" s="85">
        <f>'E+ PSUI Customer Load'!I682+'PSUI Customer Gen'!I682</f>
        <v>1608.67</v>
      </c>
      <c r="J682" s="85">
        <f>'E+ PSUI Customer Load'!J682+'PSUI Customer Gen'!J682</f>
        <v>1629.81</v>
      </c>
      <c r="K682" s="85">
        <f>'E+ PSUI Customer Load'!K682+'PSUI Customer Gen'!K682</f>
        <v>1701.6</v>
      </c>
      <c r="L682" s="85">
        <f>'E+ PSUI Customer Load'!L682+'PSUI Customer Gen'!L682</f>
        <v>1743.14</v>
      </c>
      <c r="M682" s="85">
        <f>'E+ PSUI Customer Load'!M682+'PSUI Customer Gen'!M682</f>
        <v>1781.43</v>
      </c>
      <c r="N682" s="85">
        <f>'E+ PSUI Customer Load'!N682+'PSUI Customer Gen'!N682</f>
        <v>1781.64</v>
      </c>
      <c r="O682" s="85">
        <f>'E+ PSUI Customer Load'!O682+'PSUI Customer Gen'!O682</f>
        <v>1794.21</v>
      </c>
      <c r="P682" s="85">
        <f>'E+ PSUI Customer Load'!P682+'PSUI Customer Gen'!P682</f>
        <v>1794.63</v>
      </c>
      <c r="Q682" s="85">
        <f>'E+ PSUI Customer Load'!Q682+'PSUI Customer Gen'!Q682</f>
        <v>1788.61</v>
      </c>
      <c r="R682" s="85">
        <f>'E+ PSUI Customer Load'!R682+'PSUI Customer Gen'!R682</f>
        <v>1796.59</v>
      </c>
      <c r="S682" s="85">
        <f>'E+ PSUI Customer Load'!S682+'PSUI Customer Gen'!S682</f>
        <v>1723.96</v>
      </c>
      <c r="T682" s="85">
        <f>'E+ PSUI Customer Load'!T682+'PSUI Customer Gen'!T682</f>
        <v>1706.39</v>
      </c>
      <c r="U682" s="85">
        <f>'E+ PSUI Customer Load'!U682+'PSUI Customer Gen'!U682</f>
        <v>1675.24</v>
      </c>
      <c r="V682" s="85">
        <f>'E+ PSUI Customer Load'!V682+'PSUI Customer Gen'!V682</f>
        <v>1664.18</v>
      </c>
      <c r="W682" s="85">
        <f>'E+ PSUI Customer Load'!W682+'PSUI Customer Gen'!W682</f>
        <v>1643.04</v>
      </c>
      <c r="X682" s="85">
        <f>'E+ PSUI Customer Load'!X682+'PSUI Customer Gen'!X682</f>
        <v>1611.86</v>
      </c>
      <c r="Y682" s="85">
        <f>'E+ PSUI Customer Load'!Y682+'PSUI Customer Gen'!Y682</f>
        <v>1602.72</v>
      </c>
      <c r="Z682" s="85">
        <f>'E+ PSUI Customer Load'!Z682+'PSUI Customer Gen'!Z682</f>
        <v>1601.57</v>
      </c>
      <c r="AA682" s="93">
        <f t="shared" si="130"/>
        <v>1796.59</v>
      </c>
      <c r="AB682" s="84">
        <f t="shared" si="131"/>
        <v>2022</v>
      </c>
      <c r="AC682" s="83">
        <f t="shared" si="132"/>
        <v>9</v>
      </c>
      <c r="AD682" s="83" t="str">
        <f t="shared" si="133"/>
        <v/>
      </c>
      <c r="AE682" s="83" t="str">
        <f t="shared" si="134"/>
        <v/>
      </c>
      <c r="AF682" s="81">
        <f t="shared" si="135"/>
        <v>1796.59</v>
      </c>
      <c r="AG682" s="82" t="str">
        <f t="shared" si="136"/>
        <v>16:00</v>
      </c>
      <c r="AH682" s="81">
        <f t="shared" si="137"/>
        <v>41633.289999999994</v>
      </c>
      <c r="AI682" s="80" t="str">
        <f t="shared" si="138"/>
        <v/>
      </c>
      <c r="AJ682" s="80" t="str">
        <f t="shared" si="139"/>
        <v/>
      </c>
      <c r="AK682" s="80" t="str">
        <f t="shared" si="140"/>
        <v/>
      </c>
      <c r="AL682" s="79" t="str">
        <f t="shared" si="141"/>
        <v/>
      </c>
      <c r="AM682" s="78" t="str">
        <f t="shared" si="142"/>
        <v/>
      </c>
    </row>
    <row r="683" spans="2:39" ht="13.5" thickBot="1">
      <c r="B683" s="86">
        <v>44815</v>
      </c>
      <c r="C683" s="85">
        <f>'E+ PSUI Customer Load'!C683+'PSUI Customer Gen'!C683</f>
        <v>1592.96</v>
      </c>
      <c r="D683" s="85">
        <f>'E+ PSUI Customer Load'!D683+'PSUI Customer Gen'!D683</f>
        <v>1580.81</v>
      </c>
      <c r="E683" s="85">
        <f>'E+ PSUI Customer Load'!E683+'PSUI Customer Gen'!E683</f>
        <v>1570.8</v>
      </c>
      <c r="F683" s="85">
        <f>'E+ PSUI Customer Load'!F683+'PSUI Customer Gen'!F683</f>
        <v>1573.95</v>
      </c>
      <c r="G683" s="85">
        <f>'E+ PSUI Customer Load'!G683+'PSUI Customer Gen'!G683</f>
        <v>1571.47</v>
      </c>
      <c r="H683" s="85">
        <f>'E+ PSUI Customer Load'!H683+'PSUI Customer Gen'!H683</f>
        <v>1614.13</v>
      </c>
      <c r="I683" s="85">
        <f>'E+ PSUI Customer Load'!I683+'PSUI Customer Gen'!I683</f>
        <v>1649.13</v>
      </c>
      <c r="J683" s="85">
        <f>'E+ PSUI Customer Load'!J683+'PSUI Customer Gen'!J683</f>
        <v>1659.11</v>
      </c>
      <c r="K683" s="85">
        <f>'E+ PSUI Customer Load'!K683+'PSUI Customer Gen'!K683</f>
        <v>1717.28</v>
      </c>
      <c r="L683" s="85">
        <f>'E+ PSUI Customer Load'!L683+'PSUI Customer Gen'!L683</f>
        <v>1714.27</v>
      </c>
      <c r="M683" s="85">
        <f>'E+ PSUI Customer Load'!M683+'PSUI Customer Gen'!M683</f>
        <v>1699.18</v>
      </c>
      <c r="N683" s="85">
        <f>'E+ PSUI Customer Load'!N683+'PSUI Customer Gen'!N683</f>
        <v>1664.6</v>
      </c>
      <c r="O683" s="85">
        <f>'E+ PSUI Customer Load'!O683+'PSUI Customer Gen'!O683</f>
        <v>1685.36</v>
      </c>
      <c r="P683" s="85">
        <f>'E+ PSUI Customer Load'!P683+'PSUI Customer Gen'!P683</f>
        <v>1686.65</v>
      </c>
      <c r="Q683" s="85">
        <f>'E+ PSUI Customer Load'!Q683+'PSUI Customer Gen'!Q683</f>
        <v>1666.39</v>
      </c>
      <c r="R683" s="85">
        <f>'E+ PSUI Customer Load'!R683+'PSUI Customer Gen'!R683</f>
        <v>1644.83</v>
      </c>
      <c r="S683" s="85">
        <f>'E+ PSUI Customer Load'!S683+'PSUI Customer Gen'!S683</f>
        <v>1598.42</v>
      </c>
      <c r="T683" s="85">
        <f>'E+ PSUI Customer Load'!T683+'PSUI Customer Gen'!T683</f>
        <v>1617.35</v>
      </c>
      <c r="U683" s="85">
        <f>'E+ PSUI Customer Load'!U683+'PSUI Customer Gen'!U683</f>
        <v>1630.3</v>
      </c>
      <c r="V683" s="85">
        <f>'E+ PSUI Customer Load'!V683+'PSUI Customer Gen'!V683</f>
        <v>1642.2</v>
      </c>
      <c r="W683" s="85">
        <f>'E+ PSUI Customer Load'!W683+'PSUI Customer Gen'!W683</f>
        <v>1591.38</v>
      </c>
      <c r="X683" s="85">
        <f>'E+ PSUI Customer Load'!X683+'PSUI Customer Gen'!X683</f>
        <v>1578.75</v>
      </c>
      <c r="Y683" s="85">
        <f>'E+ PSUI Customer Load'!Y683+'PSUI Customer Gen'!Y683</f>
        <v>1605.45</v>
      </c>
      <c r="Z683" s="85">
        <f>'E+ PSUI Customer Load'!Z683+'PSUI Customer Gen'!Z683</f>
        <v>1618.26</v>
      </c>
      <c r="AA683" s="93">
        <f t="shared" si="130"/>
        <v>1717.28</v>
      </c>
      <c r="AB683" s="84">
        <f t="shared" si="131"/>
        <v>2022</v>
      </c>
      <c r="AC683" s="83">
        <f t="shared" si="132"/>
        <v>9</v>
      </c>
      <c r="AD683" s="83" t="str">
        <f t="shared" si="133"/>
        <v/>
      </c>
      <c r="AE683" s="83" t="str">
        <f t="shared" si="134"/>
        <v/>
      </c>
      <c r="AF683" s="81">
        <f t="shared" si="135"/>
        <v>1717.28</v>
      </c>
      <c r="AG683" s="82" t="str">
        <f t="shared" si="136"/>
        <v>9:00</v>
      </c>
      <c r="AH683" s="81">
        <f t="shared" si="137"/>
        <v>40890.30999999999</v>
      </c>
      <c r="AI683" s="80" t="str">
        <f t="shared" si="138"/>
        <v/>
      </c>
      <c r="AJ683" s="80" t="str">
        <f t="shared" si="139"/>
        <v/>
      </c>
      <c r="AK683" s="80" t="str">
        <f t="shared" si="140"/>
        <v/>
      </c>
      <c r="AL683" s="79" t="str">
        <f t="shared" si="141"/>
        <v/>
      </c>
      <c r="AM683" s="78" t="str">
        <f t="shared" si="142"/>
        <v/>
      </c>
    </row>
    <row r="684" spans="2:39" ht="13.5" thickBot="1">
      <c r="B684" s="86">
        <v>44816</v>
      </c>
      <c r="C684" s="85">
        <f>'E+ PSUI Customer Load'!C684+'PSUI Customer Gen'!C684</f>
        <v>1648.15</v>
      </c>
      <c r="D684" s="85">
        <f>'E+ PSUI Customer Load'!D684+'PSUI Customer Gen'!D684</f>
        <v>1662.12</v>
      </c>
      <c r="E684" s="85">
        <f>'E+ PSUI Customer Load'!E684+'PSUI Customer Gen'!E684</f>
        <v>1660.16</v>
      </c>
      <c r="F684" s="85">
        <f>'E+ PSUI Customer Load'!F684+'PSUI Customer Gen'!F684</f>
        <v>1708</v>
      </c>
      <c r="G684" s="85">
        <f>'E+ PSUI Customer Load'!G684+'PSUI Customer Gen'!G684</f>
        <v>1720.85</v>
      </c>
      <c r="H684" s="85">
        <f>'E+ PSUI Customer Load'!H684+'PSUI Customer Gen'!H684</f>
        <v>1732.39</v>
      </c>
      <c r="I684" s="85">
        <f>'E+ PSUI Customer Load'!I684+'PSUI Customer Gen'!I684</f>
        <v>1805.62</v>
      </c>
      <c r="J684" s="85">
        <f>'E+ PSUI Customer Load'!J684+'PSUI Customer Gen'!J684</f>
        <v>1827.21</v>
      </c>
      <c r="K684" s="85">
        <f>'E+ PSUI Customer Load'!K684+'PSUI Customer Gen'!K684</f>
        <v>1891.89</v>
      </c>
      <c r="L684" s="85">
        <f>'E+ PSUI Customer Load'!L684+'PSUI Customer Gen'!L684</f>
        <v>1925</v>
      </c>
      <c r="M684" s="85">
        <f>'E+ PSUI Customer Load'!M684+'PSUI Customer Gen'!M684</f>
        <v>1950.9</v>
      </c>
      <c r="N684" s="85">
        <f>'E+ PSUI Customer Load'!N684+'PSUI Customer Gen'!N684</f>
        <v>1949.15</v>
      </c>
      <c r="O684" s="85">
        <f>'E+ PSUI Customer Load'!O684+'PSUI Customer Gen'!O684</f>
        <v>1927.77</v>
      </c>
      <c r="P684" s="85">
        <f>'E+ PSUI Customer Load'!P684+'PSUI Customer Gen'!P684</f>
        <v>1863.33</v>
      </c>
      <c r="Q684" s="85">
        <f>'E+ PSUI Customer Load'!Q684+'PSUI Customer Gen'!Q684</f>
        <v>1840.2</v>
      </c>
      <c r="R684" s="85">
        <f>'E+ PSUI Customer Load'!R684+'PSUI Customer Gen'!R684</f>
        <v>1846.6</v>
      </c>
      <c r="S684" s="85">
        <f>'E+ PSUI Customer Load'!S684+'PSUI Customer Gen'!S684</f>
        <v>1712.87</v>
      </c>
      <c r="T684" s="85">
        <f>'E+ PSUI Customer Load'!T684+'PSUI Customer Gen'!T684</f>
        <v>1637.76</v>
      </c>
      <c r="U684" s="85">
        <f>'E+ PSUI Customer Load'!U684+'PSUI Customer Gen'!U684</f>
        <v>1612.14</v>
      </c>
      <c r="V684" s="85">
        <f>'E+ PSUI Customer Load'!V684+'PSUI Customer Gen'!V684</f>
        <v>1564.71</v>
      </c>
      <c r="W684" s="85">
        <f>'E+ PSUI Customer Load'!W684+'PSUI Customer Gen'!W684</f>
        <v>1518.9</v>
      </c>
      <c r="X684" s="85">
        <f>'E+ PSUI Customer Load'!X684+'PSUI Customer Gen'!X684</f>
        <v>1466.64</v>
      </c>
      <c r="Y684" s="85">
        <f>'E+ PSUI Customer Load'!Y684+'PSUI Customer Gen'!Y684</f>
        <v>1424.64</v>
      </c>
      <c r="Z684" s="85">
        <f>'E+ PSUI Customer Load'!Z684+'PSUI Customer Gen'!Z684</f>
        <v>1403.11</v>
      </c>
      <c r="AA684" s="93">
        <f t="shared" si="130"/>
        <v>1950.9</v>
      </c>
      <c r="AB684" s="84">
        <f t="shared" si="131"/>
        <v>2022</v>
      </c>
      <c r="AC684" s="83">
        <f t="shared" si="132"/>
        <v>9</v>
      </c>
      <c r="AD684" s="83" t="str">
        <f t="shared" si="133"/>
        <v/>
      </c>
      <c r="AE684" s="83" t="str">
        <f t="shared" si="134"/>
        <v/>
      </c>
      <c r="AF684" s="81">
        <f t="shared" si="135"/>
        <v>1950.9</v>
      </c>
      <c r="AG684" s="82" t="str">
        <f t="shared" si="136"/>
        <v>11:00</v>
      </c>
      <c r="AH684" s="81">
        <f t="shared" si="137"/>
        <v>43251.01</v>
      </c>
      <c r="AI684" s="80" t="str">
        <f t="shared" si="138"/>
        <v/>
      </c>
      <c r="AJ684" s="80" t="str">
        <f t="shared" si="139"/>
        <v/>
      </c>
      <c r="AK684" s="80" t="str">
        <f t="shared" si="140"/>
        <v/>
      </c>
      <c r="AL684" s="79" t="str">
        <f t="shared" si="141"/>
        <v/>
      </c>
      <c r="AM684" s="78" t="str">
        <f t="shared" si="142"/>
        <v/>
      </c>
    </row>
    <row r="685" spans="2:39" ht="13.5" thickBot="1">
      <c r="B685" s="86">
        <v>44817</v>
      </c>
      <c r="C685" s="85">
        <f>'E+ PSUI Customer Load'!C685+'PSUI Customer Gen'!C685</f>
        <v>1375.26</v>
      </c>
      <c r="D685" s="85">
        <f>'E+ PSUI Customer Load'!D685+'PSUI Customer Gen'!D685</f>
        <v>1357.34</v>
      </c>
      <c r="E685" s="85">
        <f>'E+ PSUI Customer Load'!E685+'PSUI Customer Gen'!E685</f>
        <v>1327.03</v>
      </c>
      <c r="F685" s="85">
        <f>'E+ PSUI Customer Load'!F685+'PSUI Customer Gen'!F685</f>
        <v>1220.5899999999999</v>
      </c>
      <c r="G685" s="85">
        <f>'E+ PSUI Customer Load'!G685+'PSUI Customer Gen'!G685</f>
        <v>1132.67</v>
      </c>
      <c r="H685" s="85">
        <f>'E+ PSUI Customer Load'!H685+'PSUI Customer Gen'!H685</f>
        <v>1127.21</v>
      </c>
      <c r="I685" s="85">
        <f>'E+ PSUI Customer Load'!I685+'PSUI Customer Gen'!I685</f>
        <v>1202.78</v>
      </c>
      <c r="J685" s="85">
        <f>'E+ PSUI Customer Load'!J685+'PSUI Customer Gen'!J685</f>
        <v>1389.47</v>
      </c>
      <c r="K685" s="85">
        <f>'E+ PSUI Customer Load'!K685+'PSUI Customer Gen'!K685</f>
        <v>1536.54</v>
      </c>
      <c r="L685" s="85">
        <f>'E+ PSUI Customer Load'!L685+'PSUI Customer Gen'!L685</f>
        <v>1566.39</v>
      </c>
      <c r="M685" s="85">
        <f>'E+ PSUI Customer Load'!M685+'PSUI Customer Gen'!M685</f>
        <v>1608.78</v>
      </c>
      <c r="N685" s="85">
        <f>'E+ PSUI Customer Load'!N685+'PSUI Customer Gen'!N685</f>
        <v>1595.37</v>
      </c>
      <c r="O685" s="85">
        <f>'E+ PSUI Customer Load'!O685+'PSUI Customer Gen'!O685</f>
        <v>1616.69</v>
      </c>
      <c r="P685" s="85">
        <f>'E+ PSUI Customer Load'!P685+'PSUI Customer Gen'!P685</f>
        <v>1674.44</v>
      </c>
      <c r="Q685" s="85">
        <f>'E+ PSUI Customer Load'!Q685+'PSUI Customer Gen'!Q685</f>
        <v>1720.81</v>
      </c>
      <c r="R685" s="85">
        <f>'E+ PSUI Customer Load'!R685+'PSUI Customer Gen'!R685</f>
        <v>1686.86</v>
      </c>
      <c r="S685" s="85">
        <f>'E+ PSUI Customer Load'!S685+'PSUI Customer Gen'!S685</f>
        <v>1624.07</v>
      </c>
      <c r="T685" s="85">
        <f>'E+ PSUI Customer Load'!T685+'PSUI Customer Gen'!T685</f>
        <v>1595.34</v>
      </c>
      <c r="U685" s="85">
        <f>'E+ PSUI Customer Load'!U685+'PSUI Customer Gen'!U685</f>
        <v>1569.72</v>
      </c>
      <c r="V685" s="85">
        <f>'E+ PSUI Customer Load'!V685+'PSUI Customer Gen'!V685</f>
        <v>1516.8</v>
      </c>
      <c r="W685" s="85">
        <f>'E+ PSUI Customer Load'!W685+'PSUI Customer Gen'!W685</f>
        <v>1473.29</v>
      </c>
      <c r="X685" s="85">
        <f>'E+ PSUI Customer Load'!X685+'PSUI Customer Gen'!X685</f>
        <v>1431.19</v>
      </c>
      <c r="Y685" s="85">
        <f>'E+ PSUI Customer Load'!Y685+'PSUI Customer Gen'!Y685</f>
        <v>1400.81</v>
      </c>
      <c r="Z685" s="85">
        <f>'E+ PSUI Customer Load'!Z685+'PSUI Customer Gen'!Z685</f>
        <v>1380.79</v>
      </c>
      <c r="AA685" s="93">
        <f t="shared" si="130"/>
        <v>1720.81</v>
      </c>
      <c r="AB685" s="84">
        <f t="shared" si="131"/>
        <v>2022</v>
      </c>
      <c r="AC685" s="83">
        <f t="shared" si="132"/>
        <v>9</v>
      </c>
      <c r="AD685" s="83" t="str">
        <f t="shared" si="133"/>
        <v/>
      </c>
      <c r="AE685" s="83" t="str">
        <f t="shared" si="134"/>
        <v/>
      </c>
      <c r="AF685" s="81">
        <f t="shared" si="135"/>
        <v>1720.81</v>
      </c>
      <c r="AG685" s="82" t="str">
        <f t="shared" si="136"/>
        <v>15:00</v>
      </c>
      <c r="AH685" s="81">
        <f t="shared" si="137"/>
        <v>36851.049999999996</v>
      </c>
      <c r="AI685" s="80" t="str">
        <f t="shared" si="138"/>
        <v/>
      </c>
      <c r="AJ685" s="80" t="str">
        <f t="shared" si="139"/>
        <v/>
      </c>
      <c r="AK685" s="80" t="str">
        <f t="shared" si="140"/>
        <v/>
      </c>
      <c r="AL685" s="79" t="str">
        <f t="shared" si="141"/>
        <v/>
      </c>
      <c r="AM685" s="78" t="str">
        <f t="shared" si="142"/>
        <v/>
      </c>
    </row>
    <row r="686" spans="2:39" ht="13.5" thickBot="1">
      <c r="B686" s="86">
        <v>44818</v>
      </c>
      <c r="C686" s="85">
        <f>'E+ PSUI Customer Load'!C686+'PSUI Customer Gen'!C686</f>
        <v>1374.7</v>
      </c>
      <c r="D686" s="85">
        <f>'E+ PSUI Customer Load'!D686+'PSUI Customer Gen'!D686</f>
        <v>1364.86</v>
      </c>
      <c r="E686" s="85">
        <f>'E+ PSUI Customer Load'!E686+'PSUI Customer Gen'!E686</f>
        <v>1350.06</v>
      </c>
      <c r="F686" s="85">
        <f>'E+ PSUI Customer Load'!F686+'PSUI Customer Gen'!F686</f>
        <v>1368.47</v>
      </c>
      <c r="G686" s="85">
        <f>'E+ PSUI Customer Load'!G686+'PSUI Customer Gen'!G686</f>
        <v>1344.07</v>
      </c>
      <c r="H686" s="85">
        <f>'E+ PSUI Customer Load'!H686+'PSUI Customer Gen'!H686</f>
        <v>1395.91</v>
      </c>
      <c r="I686" s="85">
        <f>'E+ PSUI Customer Load'!I686+'PSUI Customer Gen'!I686</f>
        <v>1582.56</v>
      </c>
      <c r="J686" s="85">
        <f>'E+ PSUI Customer Load'!J686+'PSUI Customer Gen'!J686</f>
        <v>1640.2</v>
      </c>
      <c r="K686" s="85">
        <f>'E+ PSUI Customer Load'!K686+'PSUI Customer Gen'!K686</f>
        <v>1753.81</v>
      </c>
      <c r="L686" s="85">
        <f>'E+ PSUI Customer Load'!L686+'PSUI Customer Gen'!L686</f>
        <v>1782.58</v>
      </c>
      <c r="M686" s="85">
        <f>'E+ PSUI Customer Load'!M686+'PSUI Customer Gen'!M686</f>
        <v>1815.91</v>
      </c>
      <c r="N686" s="85">
        <f>'E+ PSUI Customer Load'!N686+'PSUI Customer Gen'!N686</f>
        <v>1797.92</v>
      </c>
      <c r="O686" s="85">
        <f>'E+ PSUI Customer Load'!O686+'PSUI Customer Gen'!O686</f>
        <v>1813.35</v>
      </c>
      <c r="P686" s="85">
        <f>'E+ PSUI Customer Load'!P686+'PSUI Customer Gen'!P686</f>
        <v>1805.86</v>
      </c>
      <c r="Q686" s="85">
        <f>'E+ PSUI Customer Load'!Q686+'PSUI Customer Gen'!Q686</f>
        <v>1802.4</v>
      </c>
      <c r="R686" s="85">
        <f>'E+ PSUI Customer Load'!R686+'PSUI Customer Gen'!R686</f>
        <v>1735.44</v>
      </c>
      <c r="S686" s="85">
        <f>'E+ PSUI Customer Load'!S686+'PSUI Customer Gen'!S686</f>
        <v>1655.26</v>
      </c>
      <c r="T686" s="85">
        <f>'E+ PSUI Customer Load'!T686+'PSUI Customer Gen'!T686</f>
        <v>1603.35</v>
      </c>
      <c r="U686" s="85">
        <f>'E+ PSUI Customer Load'!U686+'PSUI Customer Gen'!U686</f>
        <v>1571.54</v>
      </c>
      <c r="V686" s="85">
        <f>'E+ PSUI Customer Load'!V686+'PSUI Customer Gen'!V686</f>
        <v>1493.1</v>
      </c>
      <c r="W686" s="85">
        <f>'E+ PSUI Customer Load'!W686+'PSUI Customer Gen'!W686</f>
        <v>1443.58</v>
      </c>
      <c r="X686" s="85">
        <f>'E+ PSUI Customer Load'!X686+'PSUI Customer Gen'!X686</f>
        <v>1396.74</v>
      </c>
      <c r="Y686" s="85">
        <f>'E+ PSUI Customer Load'!Y686+'PSUI Customer Gen'!Y686</f>
        <v>1320.69</v>
      </c>
      <c r="Z686" s="85">
        <f>'E+ PSUI Customer Load'!Z686+'PSUI Customer Gen'!Z686</f>
        <v>1206.8</v>
      </c>
      <c r="AA686" s="93">
        <f t="shared" si="130"/>
        <v>1815.91</v>
      </c>
      <c r="AB686" s="84">
        <f t="shared" si="131"/>
        <v>2022</v>
      </c>
      <c r="AC686" s="83">
        <f t="shared" si="132"/>
        <v>9</v>
      </c>
      <c r="AD686" s="83" t="str">
        <f t="shared" si="133"/>
        <v/>
      </c>
      <c r="AE686" s="83" t="str">
        <f t="shared" si="134"/>
        <v/>
      </c>
      <c r="AF686" s="81">
        <f t="shared" si="135"/>
        <v>1815.91</v>
      </c>
      <c r="AG686" s="82" t="str">
        <f t="shared" si="136"/>
        <v>11:00</v>
      </c>
      <c r="AH686" s="81">
        <f t="shared" si="137"/>
        <v>39235.070000000007</v>
      </c>
      <c r="AI686" s="80" t="str">
        <f t="shared" si="138"/>
        <v/>
      </c>
      <c r="AJ686" s="80" t="str">
        <f t="shared" si="139"/>
        <v/>
      </c>
      <c r="AK686" s="80" t="str">
        <f t="shared" si="140"/>
        <v/>
      </c>
      <c r="AL686" s="79" t="str">
        <f t="shared" si="141"/>
        <v/>
      </c>
      <c r="AM686" s="78" t="str">
        <f t="shared" si="142"/>
        <v/>
      </c>
    </row>
    <row r="687" spans="2:39" ht="13.5" thickBot="1">
      <c r="B687" s="86">
        <v>44819</v>
      </c>
      <c r="C687" s="85">
        <f>'E+ PSUI Customer Load'!C687+'PSUI Customer Gen'!C687</f>
        <v>1092.28</v>
      </c>
      <c r="D687" s="85">
        <f>'E+ PSUI Customer Load'!D687+'PSUI Customer Gen'!D687</f>
        <v>1060.3599999999999</v>
      </c>
      <c r="E687" s="85">
        <f>'E+ PSUI Customer Load'!E687+'PSUI Customer Gen'!E687</f>
        <v>1057.25</v>
      </c>
      <c r="F687" s="85">
        <f>'E+ PSUI Customer Load'!F687+'PSUI Customer Gen'!F687</f>
        <v>1072.68</v>
      </c>
      <c r="G687" s="85">
        <f>'E+ PSUI Customer Load'!G687+'PSUI Customer Gen'!G687</f>
        <v>1091.79</v>
      </c>
      <c r="H687" s="85">
        <f>'E+ PSUI Customer Load'!H687+'PSUI Customer Gen'!H687</f>
        <v>1136.76</v>
      </c>
      <c r="I687" s="85">
        <f>'E+ PSUI Customer Load'!I687+'PSUI Customer Gen'!I687</f>
        <v>1215.8</v>
      </c>
      <c r="J687" s="85">
        <f>'E+ PSUI Customer Load'!J687+'PSUI Customer Gen'!J687</f>
        <v>1236.06</v>
      </c>
      <c r="K687" s="85">
        <f>'E+ PSUI Customer Load'!K687+'PSUI Customer Gen'!K687</f>
        <v>1292.1300000000001</v>
      </c>
      <c r="L687" s="85">
        <f>'E+ PSUI Customer Load'!L687+'PSUI Customer Gen'!L687</f>
        <v>1422.65</v>
      </c>
      <c r="M687" s="85">
        <f>'E+ PSUI Customer Load'!M687+'PSUI Customer Gen'!M687</f>
        <v>1634.26</v>
      </c>
      <c r="N687" s="85">
        <f>'E+ PSUI Customer Load'!N687+'PSUI Customer Gen'!N687</f>
        <v>1619.42</v>
      </c>
      <c r="O687" s="85">
        <f>'E+ PSUI Customer Load'!O687+'PSUI Customer Gen'!O687</f>
        <v>1657.85</v>
      </c>
      <c r="P687" s="85">
        <f>'E+ PSUI Customer Load'!P687+'PSUI Customer Gen'!P687</f>
        <v>1664.01</v>
      </c>
      <c r="Q687" s="85">
        <f>'E+ PSUI Customer Load'!Q687+'PSUI Customer Gen'!Q687</f>
        <v>1675.28</v>
      </c>
      <c r="R687" s="85">
        <f>'E+ PSUI Customer Load'!R687+'PSUI Customer Gen'!R687</f>
        <v>1632.61</v>
      </c>
      <c r="S687" s="85">
        <f>'E+ PSUI Customer Load'!S687+'PSUI Customer Gen'!S687</f>
        <v>1554.17</v>
      </c>
      <c r="T687" s="85">
        <f>'E+ PSUI Customer Load'!T687+'PSUI Customer Gen'!T687</f>
        <v>1501.68</v>
      </c>
      <c r="U687" s="85">
        <f>'E+ PSUI Customer Load'!U687+'PSUI Customer Gen'!U687</f>
        <v>1478.82</v>
      </c>
      <c r="V687" s="85">
        <f>'E+ PSUI Customer Load'!V687+'PSUI Customer Gen'!V687</f>
        <v>1431.29</v>
      </c>
      <c r="W687" s="85">
        <f>'E+ PSUI Customer Load'!W687+'PSUI Customer Gen'!W687</f>
        <v>1385.06</v>
      </c>
      <c r="X687" s="85">
        <f>'E+ PSUI Customer Load'!X687+'PSUI Customer Gen'!X687</f>
        <v>1356.88</v>
      </c>
      <c r="Y687" s="85">
        <f>'E+ PSUI Customer Load'!Y687+'PSUI Customer Gen'!Y687</f>
        <v>1312.75</v>
      </c>
      <c r="Z687" s="85">
        <f>'E+ PSUI Customer Load'!Z687+'PSUI Customer Gen'!Z687</f>
        <v>1212.3699999999999</v>
      </c>
      <c r="AA687" s="93">
        <f t="shared" si="130"/>
        <v>1675.28</v>
      </c>
      <c r="AB687" s="84">
        <f t="shared" si="131"/>
        <v>2022</v>
      </c>
      <c r="AC687" s="83">
        <f t="shared" si="132"/>
        <v>9</v>
      </c>
      <c r="AD687" s="83" t="str">
        <f t="shared" si="133"/>
        <v/>
      </c>
      <c r="AE687" s="83" t="str">
        <f t="shared" si="134"/>
        <v/>
      </c>
      <c r="AF687" s="81">
        <f t="shared" si="135"/>
        <v>1675.28</v>
      </c>
      <c r="AG687" s="82" t="str">
        <f t="shared" si="136"/>
        <v>15:00</v>
      </c>
      <c r="AH687" s="81">
        <f t="shared" si="137"/>
        <v>34469.490000000005</v>
      </c>
      <c r="AI687" s="80" t="str">
        <f t="shared" si="138"/>
        <v/>
      </c>
      <c r="AJ687" s="80" t="str">
        <f t="shared" si="139"/>
        <v/>
      </c>
      <c r="AK687" s="80" t="str">
        <f t="shared" si="140"/>
        <v/>
      </c>
      <c r="AL687" s="79" t="str">
        <f t="shared" si="141"/>
        <v/>
      </c>
      <c r="AM687" s="78" t="str">
        <f t="shared" si="142"/>
        <v/>
      </c>
    </row>
    <row r="688" spans="2:39" ht="13.5" thickBot="1">
      <c r="B688" s="86">
        <v>44820</v>
      </c>
      <c r="C688" s="85">
        <f>'E+ PSUI Customer Load'!C688+'PSUI Customer Gen'!C688</f>
        <v>1206.24</v>
      </c>
      <c r="D688" s="85">
        <f>'E+ PSUI Customer Load'!D688+'PSUI Customer Gen'!D688</f>
        <v>1209.04</v>
      </c>
      <c r="E688" s="85">
        <f>'E+ PSUI Customer Load'!E688+'PSUI Customer Gen'!E688</f>
        <v>1139.92</v>
      </c>
      <c r="F688" s="85">
        <f>'E+ PSUI Customer Load'!F688+'PSUI Customer Gen'!F688</f>
        <v>1074.68</v>
      </c>
      <c r="G688" s="85">
        <f>'E+ PSUI Customer Load'!G688+'PSUI Customer Gen'!G688</f>
        <v>1083.53</v>
      </c>
      <c r="H688" s="85">
        <f>'E+ PSUI Customer Load'!H688+'PSUI Customer Gen'!H688</f>
        <v>1132.22</v>
      </c>
      <c r="I688" s="85">
        <f>'E+ PSUI Customer Load'!I688+'PSUI Customer Gen'!I688</f>
        <v>1195.81</v>
      </c>
      <c r="J688" s="85">
        <f>'E+ PSUI Customer Load'!J688+'PSUI Customer Gen'!J688</f>
        <v>1401.02</v>
      </c>
      <c r="K688" s="85">
        <f>'E+ PSUI Customer Load'!K688+'PSUI Customer Gen'!K688</f>
        <v>1674.79</v>
      </c>
      <c r="L688" s="85">
        <f>'E+ PSUI Customer Load'!L688+'PSUI Customer Gen'!L688</f>
        <v>1767.43</v>
      </c>
      <c r="M688" s="85">
        <f>'E+ PSUI Customer Load'!M688+'PSUI Customer Gen'!M688</f>
        <v>1827</v>
      </c>
      <c r="N688" s="85">
        <f>'E+ PSUI Customer Load'!N688+'PSUI Customer Gen'!N688</f>
        <v>1838.44</v>
      </c>
      <c r="O688" s="85">
        <f>'E+ PSUI Customer Load'!O688+'PSUI Customer Gen'!O688</f>
        <v>1867.36</v>
      </c>
      <c r="P688" s="85">
        <f>'E+ PSUI Customer Load'!P688+'PSUI Customer Gen'!P688</f>
        <v>1863.89</v>
      </c>
      <c r="Q688" s="85">
        <f>'E+ PSUI Customer Load'!Q688+'PSUI Customer Gen'!Q688</f>
        <v>1873.06</v>
      </c>
      <c r="R688" s="85">
        <f>'E+ PSUI Customer Load'!R688+'PSUI Customer Gen'!R688</f>
        <v>1834.6</v>
      </c>
      <c r="S688" s="85">
        <f>'E+ PSUI Customer Load'!S688+'PSUI Customer Gen'!S688</f>
        <v>1754.03</v>
      </c>
      <c r="T688" s="85">
        <f>'E+ PSUI Customer Load'!T688+'PSUI Customer Gen'!T688</f>
        <v>1685.92</v>
      </c>
      <c r="U688" s="85">
        <f>'E+ PSUI Customer Load'!U688+'PSUI Customer Gen'!U688</f>
        <v>1637.23</v>
      </c>
      <c r="V688" s="85">
        <f>'E+ PSUI Customer Load'!V688+'PSUI Customer Gen'!V688</f>
        <v>1579.8</v>
      </c>
      <c r="W688" s="85">
        <f>'E+ PSUI Customer Load'!W688+'PSUI Customer Gen'!W688</f>
        <v>1548.47</v>
      </c>
      <c r="X688" s="85">
        <f>'E+ PSUI Customer Load'!X688+'PSUI Customer Gen'!X688</f>
        <v>1499.82</v>
      </c>
      <c r="Y688" s="85">
        <f>'E+ PSUI Customer Load'!Y688+'PSUI Customer Gen'!Y688</f>
        <v>1439.13</v>
      </c>
      <c r="Z688" s="85">
        <f>'E+ PSUI Customer Load'!Z688+'PSUI Customer Gen'!Z688</f>
        <v>1431.54</v>
      </c>
      <c r="AA688" s="93">
        <f t="shared" si="130"/>
        <v>1873.06</v>
      </c>
      <c r="AB688" s="84">
        <f t="shared" si="131"/>
        <v>2022</v>
      </c>
      <c r="AC688" s="83">
        <f t="shared" si="132"/>
        <v>9</v>
      </c>
      <c r="AD688" s="83" t="str">
        <f t="shared" si="133"/>
        <v/>
      </c>
      <c r="AE688" s="83" t="str">
        <f t="shared" si="134"/>
        <v/>
      </c>
      <c r="AF688" s="81">
        <f t="shared" si="135"/>
        <v>1873.06</v>
      </c>
      <c r="AG688" s="82" t="str">
        <f t="shared" si="136"/>
        <v>15:00</v>
      </c>
      <c r="AH688" s="81">
        <f t="shared" si="137"/>
        <v>38438.029999999992</v>
      </c>
      <c r="AI688" s="80" t="str">
        <f t="shared" si="138"/>
        <v/>
      </c>
      <c r="AJ688" s="80" t="str">
        <f t="shared" si="139"/>
        <v/>
      </c>
      <c r="AK688" s="80" t="str">
        <f t="shared" si="140"/>
        <v/>
      </c>
      <c r="AL688" s="79" t="str">
        <f t="shared" si="141"/>
        <v/>
      </c>
      <c r="AM688" s="78" t="str">
        <f t="shared" si="142"/>
        <v/>
      </c>
    </row>
    <row r="689" spans="2:39" ht="13.5" thickBot="1">
      <c r="B689" s="86">
        <v>44821</v>
      </c>
      <c r="C689" s="85">
        <f>'E+ PSUI Customer Load'!C689+'PSUI Customer Gen'!C689</f>
        <v>1421.35</v>
      </c>
      <c r="D689" s="85">
        <f>'E+ PSUI Customer Load'!D689+'PSUI Customer Gen'!D689</f>
        <v>1431.19</v>
      </c>
      <c r="E689" s="85">
        <f>'E+ PSUI Customer Load'!E689+'PSUI Customer Gen'!E689</f>
        <v>1430.7</v>
      </c>
      <c r="F689" s="85">
        <f>'E+ PSUI Customer Load'!F689+'PSUI Customer Gen'!F689</f>
        <v>1412.15</v>
      </c>
      <c r="G689" s="85">
        <f>'E+ PSUI Customer Load'!G689+'PSUI Customer Gen'!G689</f>
        <v>1407.67</v>
      </c>
      <c r="H689" s="85">
        <f>'E+ PSUI Customer Load'!H689+'PSUI Customer Gen'!H689</f>
        <v>1433.08</v>
      </c>
      <c r="I689" s="85">
        <f>'E+ PSUI Customer Load'!I689+'PSUI Customer Gen'!I689</f>
        <v>1483.41</v>
      </c>
      <c r="J689" s="85">
        <f>'E+ PSUI Customer Load'!J689+'PSUI Customer Gen'!J689</f>
        <v>1505.77</v>
      </c>
      <c r="K689" s="85">
        <f>'E+ PSUI Customer Load'!K689+'PSUI Customer Gen'!K689</f>
        <v>1575.56</v>
      </c>
      <c r="L689" s="85">
        <f>'E+ PSUI Customer Load'!L689+'PSUI Customer Gen'!L689</f>
        <v>1652.6</v>
      </c>
      <c r="M689" s="85">
        <f>'E+ PSUI Customer Load'!M689+'PSUI Customer Gen'!M689</f>
        <v>1691.27</v>
      </c>
      <c r="N689" s="85">
        <f>'E+ PSUI Customer Load'!N689+'PSUI Customer Gen'!N689</f>
        <v>1696.06</v>
      </c>
      <c r="O689" s="85">
        <f>'E+ PSUI Customer Load'!O689+'PSUI Customer Gen'!O689</f>
        <v>1738.21</v>
      </c>
      <c r="P689" s="85">
        <f>'E+ PSUI Customer Load'!P689+'PSUI Customer Gen'!P689</f>
        <v>1739.43</v>
      </c>
      <c r="Q689" s="85">
        <f>'E+ PSUI Customer Load'!Q689+'PSUI Customer Gen'!Q689</f>
        <v>1723.26</v>
      </c>
      <c r="R689" s="85">
        <f>'E+ PSUI Customer Load'!R689+'PSUI Customer Gen'!R689</f>
        <v>1718.01</v>
      </c>
      <c r="S689" s="85">
        <f>'E+ PSUI Customer Load'!S689+'PSUI Customer Gen'!S689</f>
        <v>1621.69</v>
      </c>
      <c r="T689" s="85">
        <f>'E+ PSUI Customer Load'!T689+'PSUI Customer Gen'!T689</f>
        <v>1597.05</v>
      </c>
      <c r="U689" s="85">
        <f>'E+ PSUI Customer Load'!U689+'PSUI Customer Gen'!U689</f>
        <v>1588.16</v>
      </c>
      <c r="V689" s="85">
        <f>'E+ PSUI Customer Load'!V689+'PSUI Customer Gen'!V689</f>
        <v>1568.49</v>
      </c>
      <c r="W689" s="85">
        <f>'E+ PSUI Customer Load'!W689+'PSUI Customer Gen'!W689</f>
        <v>1558.48</v>
      </c>
      <c r="X689" s="85">
        <f>'E+ PSUI Customer Load'!X689+'PSUI Customer Gen'!X689</f>
        <v>1545.78</v>
      </c>
      <c r="Y689" s="85">
        <f>'E+ PSUI Customer Load'!Y689+'PSUI Customer Gen'!Y689</f>
        <v>1514.42</v>
      </c>
      <c r="Z689" s="85">
        <f>'E+ PSUI Customer Load'!Z689+'PSUI Customer Gen'!Z689</f>
        <v>1528.35</v>
      </c>
      <c r="AA689" s="93">
        <f t="shared" si="130"/>
        <v>1739.43</v>
      </c>
      <c r="AB689" s="84">
        <f t="shared" si="131"/>
        <v>2022</v>
      </c>
      <c r="AC689" s="83">
        <f t="shared" si="132"/>
        <v>9</v>
      </c>
      <c r="AD689" s="83" t="str">
        <f t="shared" si="133"/>
        <v/>
      </c>
      <c r="AE689" s="83" t="str">
        <f t="shared" si="134"/>
        <v/>
      </c>
      <c r="AF689" s="81">
        <f t="shared" si="135"/>
        <v>1739.43</v>
      </c>
      <c r="AG689" s="82" t="str">
        <f t="shared" si="136"/>
        <v>14:00</v>
      </c>
      <c r="AH689" s="81">
        <f t="shared" si="137"/>
        <v>39321.569999999992</v>
      </c>
      <c r="AI689" s="80" t="str">
        <f t="shared" si="138"/>
        <v/>
      </c>
      <c r="AJ689" s="80" t="str">
        <f t="shared" si="139"/>
        <v/>
      </c>
      <c r="AK689" s="80" t="str">
        <f t="shared" si="140"/>
        <v/>
      </c>
      <c r="AL689" s="79" t="str">
        <f t="shared" si="141"/>
        <v/>
      </c>
      <c r="AM689" s="78" t="str">
        <f t="shared" si="142"/>
        <v/>
      </c>
    </row>
    <row r="690" spans="2:39" ht="13.5" thickBot="1">
      <c r="B690" s="86">
        <v>44822</v>
      </c>
      <c r="C690" s="85">
        <f>'E+ PSUI Customer Load'!C690+'PSUI Customer Gen'!C690</f>
        <v>1530.06</v>
      </c>
      <c r="D690" s="85">
        <f>'E+ PSUI Customer Load'!D690+'PSUI Customer Gen'!D690</f>
        <v>1545.32</v>
      </c>
      <c r="E690" s="85">
        <f>'E+ PSUI Customer Load'!E690+'PSUI Customer Gen'!E690</f>
        <v>1544.17</v>
      </c>
      <c r="F690" s="85">
        <f>'E+ PSUI Customer Load'!F690+'PSUI Customer Gen'!F690</f>
        <v>1542.07</v>
      </c>
      <c r="G690" s="85">
        <f>'E+ PSUI Customer Load'!G690+'PSUI Customer Gen'!G690</f>
        <v>1543.12</v>
      </c>
      <c r="H690" s="85">
        <f>'E+ PSUI Customer Load'!H690+'PSUI Customer Gen'!H690</f>
        <v>1582.59</v>
      </c>
      <c r="I690" s="85">
        <f>'E+ PSUI Customer Load'!I690+'PSUI Customer Gen'!I690</f>
        <v>1626.62</v>
      </c>
      <c r="J690" s="85">
        <f>'E+ PSUI Customer Load'!J690+'PSUI Customer Gen'!J690</f>
        <v>1626.73</v>
      </c>
      <c r="K690" s="85">
        <f>'E+ PSUI Customer Load'!K690+'PSUI Customer Gen'!K690</f>
        <v>1657.57</v>
      </c>
      <c r="L690" s="85">
        <f>'E+ PSUI Customer Load'!L690+'PSUI Customer Gen'!L690</f>
        <v>1704.82</v>
      </c>
      <c r="M690" s="85">
        <f>'E+ PSUI Customer Load'!M690+'PSUI Customer Gen'!M690</f>
        <v>1735.09</v>
      </c>
      <c r="N690" s="85">
        <f>'E+ PSUI Customer Load'!N690+'PSUI Customer Gen'!N690</f>
        <v>1731.1</v>
      </c>
      <c r="O690" s="85">
        <f>'E+ PSUI Customer Load'!O690+'PSUI Customer Gen'!O690</f>
        <v>1713.78</v>
      </c>
      <c r="P690" s="85">
        <f>'E+ PSUI Customer Load'!P690+'PSUI Customer Gen'!P690</f>
        <v>1691.97</v>
      </c>
      <c r="Q690" s="85">
        <f>'E+ PSUI Customer Load'!Q690+'PSUI Customer Gen'!Q690</f>
        <v>1725.12</v>
      </c>
      <c r="R690" s="85">
        <f>'E+ PSUI Customer Load'!R690+'PSUI Customer Gen'!R690</f>
        <v>1724.07</v>
      </c>
      <c r="S690" s="85">
        <f>'E+ PSUI Customer Load'!S690+'PSUI Customer Gen'!S690</f>
        <v>1669.22</v>
      </c>
      <c r="T690" s="85">
        <f>'E+ PSUI Customer Load'!T690+'PSUI Customer Gen'!T690</f>
        <v>1660.65</v>
      </c>
      <c r="U690" s="85">
        <f>'E+ PSUI Customer Load'!U690+'PSUI Customer Gen'!U690</f>
        <v>1642.83</v>
      </c>
      <c r="V690" s="85">
        <f>'E+ PSUI Customer Load'!V690+'PSUI Customer Gen'!V690</f>
        <v>1617.21</v>
      </c>
      <c r="W690" s="85">
        <f>'E+ PSUI Customer Load'!W690+'PSUI Customer Gen'!W690</f>
        <v>1603.73</v>
      </c>
      <c r="X690" s="85">
        <f>'E+ PSUI Customer Load'!X690+'PSUI Customer Gen'!X690</f>
        <v>1584.1</v>
      </c>
      <c r="Y690" s="85">
        <f>'E+ PSUI Customer Load'!Y690+'PSUI Customer Gen'!Y690</f>
        <v>1581.13</v>
      </c>
      <c r="Z690" s="85">
        <f>'E+ PSUI Customer Load'!Z690+'PSUI Customer Gen'!Z690</f>
        <v>1571.36</v>
      </c>
      <c r="AA690" s="93">
        <f t="shared" si="130"/>
        <v>1735.09</v>
      </c>
      <c r="AB690" s="84">
        <f t="shared" si="131"/>
        <v>2022</v>
      </c>
      <c r="AC690" s="83">
        <f t="shared" si="132"/>
        <v>9</v>
      </c>
      <c r="AD690" s="83" t="str">
        <f t="shared" si="133"/>
        <v/>
      </c>
      <c r="AE690" s="83" t="str">
        <f t="shared" si="134"/>
        <v/>
      </c>
      <c r="AF690" s="81">
        <f t="shared" si="135"/>
        <v>1735.09</v>
      </c>
      <c r="AG690" s="82" t="str">
        <f t="shared" si="136"/>
        <v>11:00</v>
      </c>
      <c r="AH690" s="81">
        <f t="shared" si="137"/>
        <v>40889.519999999997</v>
      </c>
      <c r="AI690" s="80" t="str">
        <f t="shared" si="138"/>
        <v/>
      </c>
      <c r="AJ690" s="80" t="str">
        <f t="shared" si="139"/>
        <v/>
      </c>
      <c r="AK690" s="80" t="str">
        <f t="shared" si="140"/>
        <v/>
      </c>
      <c r="AL690" s="79" t="str">
        <f t="shared" si="141"/>
        <v/>
      </c>
      <c r="AM690" s="78" t="str">
        <f t="shared" si="142"/>
        <v/>
      </c>
    </row>
    <row r="691" spans="2:39" ht="13.5" thickBot="1">
      <c r="B691" s="86">
        <v>44823</v>
      </c>
      <c r="C691" s="85">
        <f>'E+ PSUI Customer Load'!C691+'PSUI Customer Gen'!C691</f>
        <v>1565.02</v>
      </c>
      <c r="D691" s="85">
        <f>'E+ PSUI Customer Load'!D691+'PSUI Customer Gen'!D691</f>
        <v>1546.26</v>
      </c>
      <c r="E691" s="85">
        <f>'E+ PSUI Customer Load'!E691+'PSUI Customer Gen'!E691</f>
        <v>1549.49</v>
      </c>
      <c r="F691" s="85">
        <f>'E+ PSUI Customer Load'!F691+'PSUI Customer Gen'!F691</f>
        <v>1585.29</v>
      </c>
      <c r="G691" s="85">
        <f>'E+ PSUI Customer Load'!G691+'PSUI Customer Gen'!G691</f>
        <v>1602.83</v>
      </c>
      <c r="H691" s="85">
        <f>'E+ PSUI Customer Load'!H691+'PSUI Customer Gen'!H691</f>
        <v>1635.24</v>
      </c>
      <c r="I691" s="85">
        <f>'E+ PSUI Customer Load'!I691+'PSUI Customer Gen'!I691</f>
        <v>1712.44</v>
      </c>
      <c r="J691" s="85">
        <f>'E+ PSUI Customer Load'!J691+'PSUI Customer Gen'!J691</f>
        <v>1742.09</v>
      </c>
      <c r="K691" s="85">
        <f>'E+ PSUI Customer Load'!K691+'PSUI Customer Gen'!K691</f>
        <v>1780.21</v>
      </c>
      <c r="L691" s="85">
        <f>'E+ PSUI Customer Load'!L691+'PSUI Customer Gen'!L691</f>
        <v>1832.81</v>
      </c>
      <c r="M691" s="85">
        <f>'E+ PSUI Customer Load'!M691+'PSUI Customer Gen'!M691</f>
        <v>1879.33</v>
      </c>
      <c r="N691" s="85">
        <f>'E+ PSUI Customer Load'!N691+'PSUI Customer Gen'!N691</f>
        <v>1889.16</v>
      </c>
      <c r="O691" s="85">
        <f>'E+ PSUI Customer Load'!O691+'PSUI Customer Gen'!O691</f>
        <v>1879.15</v>
      </c>
      <c r="P691" s="85">
        <f>'E+ PSUI Customer Load'!P691+'PSUI Customer Gen'!P691</f>
        <v>1869.21</v>
      </c>
      <c r="Q691" s="85">
        <f>'E+ PSUI Customer Load'!Q691+'PSUI Customer Gen'!Q691</f>
        <v>1834.7</v>
      </c>
      <c r="R691" s="85">
        <f>'E+ PSUI Customer Load'!R691+'PSUI Customer Gen'!R691</f>
        <v>1774.15</v>
      </c>
      <c r="S691" s="85">
        <f>'E+ PSUI Customer Load'!S691+'PSUI Customer Gen'!S691</f>
        <v>1634.75</v>
      </c>
      <c r="T691" s="85">
        <f>'E+ PSUI Customer Load'!T691+'PSUI Customer Gen'!T691</f>
        <v>1563.48</v>
      </c>
      <c r="U691" s="85">
        <f>'E+ PSUI Customer Load'!U691+'PSUI Customer Gen'!U691</f>
        <v>1544.34</v>
      </c>
      <c r="V691" s="85">
        <f>'E+ PSUI Customer Load'!V691+'PSUI Customer Gen'!V691</f>
        <v>1509.17</v>
      </c>
      <c r="W691" s="85">
        <f>'E+ PSUI Customer Load'!W691+'PSUI Customer Gen'!W691</f>
        <v>1481.9</v>
      </c>
      <c r="X691" s="85">
        <f>'E+ PSUI Customer Load'!X691+'PSUI Customer Gen'!X691</f>
        <v>1454.32</v>
      </c>
      <c r="Y691" s="85">
        <f>'E+ PSUI Customer Load'!Y691+'PSUI Customer Gen'!Y691</f>
        <v>1433.6</v>
      </c>
      <c r="Z691" s="85">
        <f>'E+ PSUI Customer Load'!Z691+'PSUI Customer Gen'!Z691</f>
        <v>1404.48</v>
      </c>
      <c r="AA691" s="93">
        <f t="shared" si="130"/>
        <v>1889.16</v>
      </c>
      <c r="AB691" s="84">
        <f t="shared" si="131"/>
        <v>2022</v>
      </c>
      <c r="AC691" s="83">
        <f t="shared" si="132"/>
        <v>9</v>
      </c>
      <c r="AD691" s="83" t="str">
        <f t="shared" si="133"/>
        <v/>
      </c>
      <c r="AE691" s="83" t="str">
        <f t="shared" si="134"/>
        <v/>
      </c>
      <c r="AF691" s="81">
        <f t="shared" si="135"/>
        <v>1889.16</v>
      </c>
      <c r="AG691" s="82" t="str">
        <f t="shared" si="136"/>
        <v>12:00</v>
      </c>
      <c r="AH691" s="81">
        <f t="shared" si="137"/>
        <v>41592.580000000009</v>
      </c>
      <c r="AI691" s="80" t="str">
        <f t="shared" si="138"/>
        <v/>
      </c>
      <c r="AJ691" s="80" t="str">
        <f t="shared" si="139"/>
        <v/>
      </c>
      <c r="AK691" s="80" t="str">
        <f t="shared" si="140"/>
        <v/>
      </c>
      <c r="AL691" s="79" t="str">
        <f t="shared" si="141"/>
        <v/>
      </c>
      <c r="AM691" s="78" t="str">
        <f t="shared" si="142"/>
        <v/>
      </c>
    </row>
    <row r="692" spans="2:39" ht="13.5" thickBot="1">
      <c r="B692" s="86">
        <v>44824</v>
      </c>
      <c r="C692" s="85">
        <f>'E+ PSUI Customer Load'!C692+'PSUI Customer Gen'!C692</f>
        <v>1382.57</v>
      </c>
      <c r="D692" s="85">
        <f>'E+ PSUI Customer Load'!D692+'PSUI Customer Gen'!D692</f>
        <v>1367.91</v>
      </c>
      <c r="E692" s="85">
        <f>'E+ PSUI Customer Load'!E692+'PSUI Customer Gen'!E692</f>
        <v>1375.32</v>
      </c>
      <c r="F692" s="85">
        <f>'E+ PSUI Customer Load'!F692+'PSUI Customer Gen'!F692</f>
        <v>1396.85</v>
      </c>
      <c r="G692" s="85">
        <f>'E+ PSUI Customer Load'!G692+'PSUI Customer Gen'!G692</f>
        <v>1437.35</v>
      </c>
      <c r="H692" s="85">
        <f>'E+ PSUI Customer Load'!H692+'PSUI Customer Gen'!H692</f>
        <v>1463.39</v>
      </c>
      <c r="I692" s="85">
        <f>'E+ PSUI Customer Load'!I692+'PSUI Customer Gen'!I692</f>
        <v>1530.16</v>
      </c>
      <c r="J692" s="85">
        <f>'E+ PSUI Customer Load'!J692+'PSUI Customer Gen'!J692</f>
        <v>1588.44</v>
      </c>
      <c r="K692" s="85">
        <f>'E+ PSUI Customer Load'!K692+'PSUI Customer Gen'!K692</f>
        <v>1636.67</v>
      </c>
      <c r="L692" s="85">
        <f>'E+ PSUI Customer Load'!L692+'PSUI Customer Gen'!L692</f>
        <v>1681.23</v>
      </c>
      <c r="M692" s="85">
        <f>'E+ PSUI Customer Load'!M692+'PSUI Customer Gen'!M692</f>
        <v>1755.39</v>
      </c>
      <c r="N692" s="85">
        <f>'E+ PSUI Customer Load'!N692+'PSUI Customer Gen'!N692</f>
        <v>1751.23</v>
      </c>
      <c r="O692" s="85">
        <f>'E+ PSUI Customer Load'!O692+'PSUI Customer Gen'!O692</f>
        <v>1731.73</v>
      </c>
      <c r="P692" s="85">
        <f>'E+ PSUI Customer Load'!P692+'PSUI Customer Gen'!P692</f>
        <v>1790.18</v>
      </c>
      <c r="Q692" s="85">
        <f>'E+ PSUI Customer Load'!Q692+'PSUI Customer Gen'!Q692</f>
        <v>1797.95</v>
      </c>
      <c r="R692" s="85">
        <f>'E+ PSUI Customer Load'!R692+'PSUI Customer Gen'!R692</f>
        <v>1765.02</v>
      </c>
      <c r="S692" s="85">
        <f>'E+ PSUI Customer Load'!S692+'PSUI Customer Gen'!S692</f>
        <v>1687.74</v>
      </c>
      <c r="T692" s="85">
        <f>'E+ PSUI Customer Load'!T692+'PSUI Customer Gen'!T692</f>
        <v>1612.07</v>
      </c>
      <c r="U692" s="85">
        <f>'E+ PSUI Customer Load'!U692+'PSUI Customer Gen'!U692</f>
        <v>1593.52</v>
      </c>
      <c r="V692" s="85">
        <f>'E+ PSUI Customer Load'!V692+'PSUI Customer Gen'!V692</f>
        <v>1574.83</v>
      </c>
      <c r="W692" s="85">
        <f>'E+ PSUI Customer Load'!W692+'PSUI Customer Gen'!W692</f>
        <v>1550.36</v>
      </c>
      <c r="X692" s="85">
        <f>'E+ PSUI Customer Load'!X692+'PSUI Customer Gen'!X692</f>
        <v>1515.53</v>
      </c>
      <c r="Y692" s="85">
        <f>'E+ PSUI Customer Load'!Y692+'PSUI Customer Gen'!Y692</f>
        <v>1495.13</v>
      </c>
      <c r="Z692" s="85">
        <f>'E+ PSUI Customer Load'!Z692+'PSUI Customer Gen'!Z692</f>
        <v>1466.5</v>
      </c>
      <c r="AA692" s="93">
        <f t="shared" si="130"/>
        <v>1797.95</v>
      </c>
      <c r="AB692" s="84">
        <f t="shared" si="131"/>
        <v>2022</v>
      </c>
      <c r="AC692" s="83">
        <f t="shared" si="132"/>
        <v>9</v>
      </c>
      <c r="AD692" s="83" t="str">
        <f t="shared" si="133"/>
        <v/>
      </c>
      <c r="AE692" s="83" t="str">
        <f t="shared" si="134"/>
        <v/>
      </c>
      <c r="AF692" s="81">
        <f t="shared" si="135"/>
        <v>1797.95</v>
      </c>
      <c r="AG692" s="82" t="str">
        <f t="shared" si="136"/>
        <v>15:00</v>
      </c>
      <c r="AH692" s="81">
        <f t="shared" si="137"/>
        <v>39745.019999999997</v>
      </c>
      <c r="AI692" s="80" t="str">
        <f t="shared" si="138"/>
        <v/>
      </c>
      <c r="AJ692" s="80" t="str">
        <f t="shared" si="139"/>
        <v/>
      </c>
      <c r="AK692" s="80" t="str">
        <f t="shared" si="140"/>
        <v/>
      </c>
      <c r="AL692" s="79" t="str">
        <f t="shared" si="141"/>
        <v/>
      </c>
      <c r="AM692" s="78" t="str">
        <f t="shared" si="142"/>
        <v/>
      </c>
    </row>
    <row r="693" spans="2:39" ht="13.5" thickBot="1">
      <c r="B693" s="86">
        <v>44825</v>
      </c>
      <c r="C693" s="85">
        <f>'E+ PSUI Customer Load'!C693+'PSUI Customer Gen'!C693</f>
        <v>1455.27</v>
      </c>
      <c r="D693" s="85">
        <f>'E+ PSUI Customer Load'!D693+'PSUI Customer Gen'!D693</f>
        <v>1446.52</v>
      </c>
      <c r="E693" s="85">
        <f>'E+ PSUI Customer Load'!E693+'PSUI Customer Gen'!E693</f>
        <v>1461.46</v>
      </c>
      <c r="F693" s="85">
        <f>'E+ PSUI Customer Load'!F693+'PSUI Customer Gen'!F693</f>
        <v>1495.03</v>
      </c>
      <c r="G693" s="85">
        <f>'E+ PSUI Customer Load'!G693+'PSUI Customer Gen'!G693</f>
        <v>1530.34</v>
      </c>
      <c r="H693" s="85">
        <f>'E+ PSUI Customer Load'!H693+'PSUI Customer Gen'!H693</f>
        <v>1609.12</v>
      </c>
      <c r="I693" s="85">
        <f>'E+ PSUI Customer Load'!I693+'PSUI Customer Gen'!I693</f>
        <v>1713.67</v>
      </c>
      <c r="J693" s="85">
        <f>'E+ PSUI Customer Load'!J693+'PSUI Customer Gen'!J693</f>
        <v>1759.03</v>
      </c>
      <c r="K693" s="85">
        <f>'E+ PSUI Customer Load'!K693+'PSUI Customer Gen'!K693</f>
        <v>1791.76</v>
      </c>
      <c r="L693" s="85">
        <f>'E+ PSUI Customer Load'!L693+'PSUI Customer Gen'!L693</f>
        <v>1865.89</v>
      </c>
      <c r="M693" s="85">
        <f>'E+ PSUI Customer Load'!M693+'PSUI Customer Gen'!M693</f>
        <v>1915.8</v>
      </c>
      <c r="N693" s="85">
        <f>'E+ PSUI Customer Load'!N693+'PSUI Customer Gen'!N693</f>
        <v>1889.76</v>
      </c>
      <c r="O693" s="85">
        <f>'E+ PSUI Customer Load'!O693+'PSUI Customer Gen'!O693</f>
        <v>1872.01</v>
      </c>
      <c r="P693" s="85">
        <f>'E+ PSUI Customer Load'!P693+'PSUI Customer Gen'!P693</f>
        <v>1823.04</v>
      </c>
      <c r="Q693" s="85">
        <f>'E+ PSUI Customer Load'!Q693+'PSUI Customer Gen'!Q693</f>
        <v>1880.38</v>
      </c>
      <c r="R693" s="85">
        <f>'E+ PSUI Customer Load'!R693+'PSUI Customer Gen'!R693</f>
        <v>1860.53</v>
      </c>
      <c r="S693" s="85">
        <f>'E+ PSUI Customer Load'!S693+'PSUI Customer Gen'!S693</f>
        <v>1818.53</v>
      </c>
      <c r="T693" s="85">
        <f>'E+ PSUI Customer Load'!T693+'PSUI Customer Gen'!T693</f>
        <v>1764.25</v>
      </c>
      <c r="U693" s="85">
        <f>'E+ PSUI Customer Load'!U693+'PSUI Customer Gen'!U693</f>
        <v>1760.4</v>
      </c>
      <c r="V693" s="85">
        <f>'E+ PSUI Customer Load'!V693+'PSUI Customer Gen'!V693</f>
        <v>1736.14</v>
      </c>
      <c r="W693" s="85">
        <f>'E+ PSUI Customer Load'!W693+'PSUI Customer Gen'!W693</f>
        <v>1717.49</v>
      </c>
      <c r="X693" s="85">
        <f>'E+ PSUI Customer Load'!X693+'PSUI Customer Gen'!X693</f>
        <v>1648.26</v>
      </c>
      <c r="Y693" s="85">
        <f>'E+ PSUI Customer Load'!Y693+'PSUI Customer Gen'!Y693</f>
        <v>1515.33</v>
      </c>
      <c r="Z693" s="85">
        <f>'E+ PSUI Customer Load'!Z693+'PSUI Customer Gen'!Z693</f>
        <v>1455.02</v>
      </c>
      <c r="AA693" s="93">
        <f t="shared" si="130"/>
        <v>1915.8</v>
      </c>
      <c r="AB693" s="84">
        <f t="shared" si="131"/>
        <v>2022</v>
      </c>
      <c r="AC693" s="83">
        <f t="shared" si="132"/>
        <v>9</v>
      </c>
      <c r="AD693" s="83" t="str">
        <f t="shared" si="133"/>
        <v/>
      </c>
      <c r="AE693" s="83" t="str">
        <f t="shared" si="134"/>
        <v/>
      </c>
      <c r="AF693" s="81">
        <f t="shared" si="135"/>
        <v>1915.8</v>
      </c>
      <c r="AG693" s="82" t="str">
        <f t="shared" si="136"/>
        <v>11:00</v>
      </c>
      <c r="AH693" s="81">
        <f t="shared" si="137"/>
        <v>42700.83</v>
      </c>
      <c r="AI693" s="80" t="str">
        <f t="shared" si="138"/>
        <v/>
      </c>
      <c r="AJ693" s="80" t="str">
        <f t="shared" si="139"/>
        <v/>
      </c>
      <c r="AK693" s="80" t="str">
        <f t="shared" si="140"/>
        <v/>
      </c>
      <c r="AL693" s="79" t="str">
        <f t="shared" si="141"/>
        <v/>
      </c>
      <c r="AM693" s="78" t="str">
        <f t="shared" si="142"/>
        <v/>
      </c>
    </row>
    <row r="694" spans="2:39" ht="13.5" thickBot="1">
      <c r="B694" s="86">
        <v>44826</v>
      </c>
      <c r="C694" s="85">
        <f>'E+ PSUI Customer Load'!C694+'PSUI Customer Gen'!C694</f>
        <v>1422.4</v>
      </c>
      <c r="D694" s="85">
        <f>'E+ PSUI Customer Load'!D694+'PSUI Customer Gen'!D694</f>
        <v>1408.16</v>
      </c>
      <c r="E694" s="85">
        <f>'E+ PSUI Customer Load'!E694+'PSUI Customer Gen'!E694</f>
        <v>1400.07</v>
      </c>
      <c r="F694" s="85">
        <f>'E+ PSUI Customer Load'!F694+'PSUI Customer Gen'!F694</f>
        <v>1377.18</v>
      </c>
      <c r="G694" s="85">
        <f>'E+ PSUI Customer Load'!G694+'PSUI Customer Gen'!G694</f>
        <v>1389.43</v>
      </c>
      <c r="H694" s="85">
        <f>'E+ PSUI Customer Load'!H694+'PSUI Customer Gen'!H694</f>
        <v>1402.63</v>
      </c>
      <c r="I694" s="85">
        <f>'E+ PSUI Customer Load'!I694+'PSUI Customer Gen'!I694</f>
        <v>1362.03</v>
      </c>
      <c r="J694" s="85">
        <f>'E+ PSUI Customer Load'!J694+'PSUI Customer Gen'!J694</f>
        <v>1398.53</v>
      </c>
      <c r="K694" s="85">
        <f>'E+ PSUI Customer Load'!K694+'PSUI Customer Gen'!K694</f>
        <v>1405.95</v>
      </c>
      <c r="L694" s="85">
        <f>'E+ PSUI Customer Load'!L694+'PSUI Customer Gen'!L694</f>
        <v>1475.71</v>
      </c>
      <c r="M694" s="85">
        <f>'E+ PSUI Customer Load'!M694+'PSUI Customer Gen'!M694</f>
        <v>1513.47</v>
      </c>
      <c r="N694" s="85">
        <f>'E+ PSUI Customer Load'!N694+'PSUI Customer Gen'!N694</f>
        <v>1345.93</v>
      </c>
      <c r="O694" s="85">
        <f>'E+ PSUI Customer Load'!O694+'PSUI Customer Gen'!O694</f>
        <v>1588.54</v>
      </c>
      <c r="P694" s="85">
        <f>'E+ PSUI Customer Load'!P694+'PSUI Customer Gen'!P694</f>
        <v>1477.74</v>
      </c>
      <c r="Q694" s="85">
        <f>'E+ PSUI Customer Load'!Q694+'PSUI Customer Gen'!Q694</f>
        <v>1523.2</v>
      </c>
      <c r="R694" s="85">
        <f>'E+ PSUI Customer Load'!R694+'PSUI Customer Gen'!R694</f>
        <v>1434.96</v>
      </c>
      <c r="S694" s="85">
        <f>'E+ PSUI Customer Load'!S694+'PSUI Customer Gen'!S694</f>
        <v>1152.52</v>
      </c>
      <c r="T694" s="85">
        <f>'E+ PSUI Customer Load'!T694+'PSUI Customer Gen'!T694</f>
        <v>1122.21</v>
      </c>
      <c r="U694" s="85">
        <f>'E+ PSUI Customer Load'!U694+'PSUI Customer Gen'!U694</f>
        <v>1128.6099999999999</v>
      </c>
      <c r="V694" s="85">
        <f>'E+ PSUI Customer Load'!V694+'PSUI Customer Gen'!V694</f>
        <v>1106.32</v>
      </c>
      <c r="W694" s="85">
        <f>'E+ PSUI Customer Load'!W694+'PSUI Customer Gen'!W694</f>
        <v>1108.98</v>
      </c>
      <c r="X694" s="85">
        <f>'E+ PSUI Customer Load'!X694+'PSUI Customer Gen'!X694</f>
        <v>1093.3699999999999</v>
      </c>
      <c r="Y694" s="85">
        <f>'E+ PSUI Customer Load'!Y694+'PSUI Customer Gen'!Y694</f>
        <v>1070.93</v>
      </c>
      <c r="Z694" s="85">
        <f>'E+ PSUI Customer Load'!Z694+'PSUI Customer Gen'!Z694</f>
        <v>1077.2</v>
      </c>
      <c r="AA694" s="93">
        <f t="shared" si="130"/>
        <v>1588.54</v>
      </c>
      <c r="AB694" s="84">
        <f t="shared" si="131"/>
        <v>2022</v>
      </c>
      <c r="AC694" s="83">
        <f t="shared" si="132"/>
        <v>9</v>
      </c>
      <c r="AD694" s="83" t="str">
        <f t="shared" si="133"/>
        <v/>
      </c>
      <c r="AE694" s="83" t="str">
        <f t="shared" si="134"/>
        <v/>
      </c>
      <c r="AF694" s="81">
        <f t="shared" si="135"/>
        <v>1588.54</v>
      </c>
      <c r="AG694" s="82" t="str">
        <f t="shared" si="136"/>
        <v>13:00</v>
      </c>
      <c r="AH694" s="81">
        <f t="shared" si="137"/>
        <v>33374.61</v>
      </c>
      <c r="AI694" s="80" t="str">
        <f t="shared" si="138"/>
        <v/>
      </c>
      <c r="AJ694" s="80" t="str">
        <f t="shared" si="139"/>
        <v/>
      </c>
      <c r="AK694" s="80" t="str">
        <f t="shared" si="140"/>
        <v/>
      </c>
      <c r="AL694" s="79" t="str">
        <f t="shared" si="141"/>
        <v/>
      </c>
      <c r="AM694" s="78" t="str">
        <f t="shared" si="142"/>
        <v/>
      </c>
    </row>
    <row r="695" spans="2:39" ht="13.5" thickBot="1">
      <c r="B695" s="86">
        <v>44827</v>
      </c>
      <c r="C695" s="85">
        <f>'E+ PSUI Customer Load'!C695+'PSUI Customer Gen'!C695</f>
        <v>1066.28</v>
      </c>
      <c r="D695" s="85">
        <f>'E+ PSUI Customer Load'!D695+'PSUI Customer Gen'!D695</f>
        <v>1060.1199999999999</v>
      </c>
      <c r="E695" s="85">
        <f>'E+ PSUI Customer Load'!E695+'PSUI Customer Gen'!E695</f>
        <v>1067.1500000000001</v>
      </c>
      <c r="F695" s="85">
        <f>'E+ PSUI Customer Load'!F695+'PSUI Customer Gen'!F695</f>
        <v>1131.3800000000001</v>
      </c>
      <c r="G695" s="85">
        <f>'E+ PSUI Customer Load'!G695+'PSUI Customer Gen'!G695</f>
        <v>1118.5999999999999</v>
      </c>
      <c r="H695" s="85">
        <f>'E+ PSUI Customer Load'!H695+'PSUI Customer Gen'!H695</f>
        <v>1126.4100000000001</v>
      </c>
      <c r="I695" s="85">
        <f>'E+ PSUI Customer Load'!I695+'PSUI Customer Gen'!I695</f>
        <v>1212.05</v>
      </c>
      <c r="J695" s="85">
        <f>'E+ PSUI Customer Load'!J695+'PSUI Customer Gen'!J695</f>
        <v>1235.8900000000001</v>
      </c>
      <c r="K695" s="85">
        <f>'E+ PSUI Customer Load'!K695+'PSUI Customer Gen'!K695</f>
        <v>1220.3800000000001</v>
      </c>
      <c r="L695" s="85">
        <f>'E+ PSUI Customer Load'!L695+'PSUI Customer Gen'!L695</f>
        <v>1234.56</v>
      </c>
      <c r="M695" s="85">
        <f>'E+ PSUI Customer Load'!M695+'PSUI Customer Gen'!M695</f>
        <v>1256.5</v>
      </c>
      <c r="N695" s="85">
        <f>'E+ PSUI Customer Load'!N695+'PSUI Customer Gen'!N695</f>
        <v>1225.42</v>
      </c>
      <c r="O695" s="85">
        <f>'E+ PSUI Customer Load'!O695+'PSUI Customer Gen'!O695</f>
        <v>1367.87</v>
      </c>
      <c r="P695" s="85">
        <f>'E+ PSUI Customer Load'!P695+'PSUI Customer Gen'!P695</f>
        <v>1521.87</v>
      </c>
      <c r="Q695" s="85">
        <f>'E+ PSUI Customer Load'!Q695+'PSUI Customer Gen'!Q695</f>
        <v>1628.52</v>
      </c>
      <c r="R695" s="85">
        <f>'E+ PSUI Customer Load'!R695+'PSUI Customer Gen'!R695</f>
        <v>1569.47</v>
      </c>
      <c r="S695" s="85">
        <f>'E+ PSUI Customer Load'!S695+'PSUI Customer Gen'!S695</f>
        <v>1500.59</v>
      </c>
      <c r="T695" s="85">
        <f>'E+ PSUI Customer Load'!T695+'PSUI Customer Gen'!T695</f>
        <v>1443.58</v>
      </c>
      <c r="U695" s="85">
        <f>'E+ PSUI Customer Load'!U695+'PSUI Customer Gen'!U695</f>
        <v>1425.55</v>
      </c>
      <c r="V695" s="85">
        <f>'E+ PSUI Customer Load'!V695+'PSUI Customer Gen'!V695</f>
        <v>1265.21</v>
      </c>
      <c r="W695" s="85">
        <f>'E+ PSUI Customer Load'!W695+'PSUI Customer Gen'!W695</f>
        <v>1182.44</v>
      </c>
      <c r="X695" s="85">
        <f>'E+ PSUI Customer Load'!X695+'PSUI Customer Gen'!X695</f>
        <v>1085.81</v>
      </c>
      <c r="Y695" s="85">
        <f>'E+ PSUI Customer Load'!Y695+'PSUI Customer Gen'!Y695</f>
        <v>1050.7</v>
      </c>
      <c r="Z695" s="85">
        <f>'E+ PSUI Customer Load'!Z695+'PSUI Customer Gen'!Z695</f>
        <v>1045.45</v>
      </c>
      <c r="AA695" s="93">
        <f t="shared" si="130"/>
        <v>1628.52</v>
      </c>
      <c r="AB695" s="84">
        <f t="shared" si="131"/>
        <v>2022</v>
      </c>
      <c r="AC695" s="83">
        <f t="shared" si="132"/>
        <v>9</v>
      </c>
      <c r="AD695" s="83" t="str">
        <f t="shared" si="133"/>
        <v/>
      </c>
      <c r="AE695" s="83" t="str">
        <f t="shared" si="134"/>
        <v/>
      </c>
      <c r="AF695" s="81">
        <f t="shared" si="135"/>
        <v>1628.52</v>
      </c>
      <c r="AG695" s="82" t="str">
        <f t="shared" si="136"/>
        <v>15:00</v>
      </c>
      <c r="AH695" s="81">
        <f t="shared" si="137"/>
        <v>31670.32</v>
      </c>
      <c r="AI695" s="80" t="str">
        <f t="shared" si="138"/>
        <v/>
      </c>
      <c r="AJ695" s="80" t="str">
        <f t="shared" si="139"/>
        <v/>
      </c>
      <c r="AK695" s="80" t="str">
        <f t="shared" si="140"/>
        <v/>
      </c>
      <c r="AL695" s="79" t="str">
        <f t="shared" si="141"/>
        <v/>
      </c>
      <c r="AM695" s="78" t="str">
        <f t="shared" si="142"/>
        <v/>
      </c>
    </row>
    <row r="696" spans="2:39" ht="13.5" thickBot="1">
      <c r="B696" s="86">
        <v>44828</v>
      </c>
      <c r="C696" s="85">
        <f>'E+ PSUI Customer Load'!C696+'PSUI Customer Gen'!C696</f>
        <v>1038.77</v>
      </c>
      <c r="D696" s="85">
        <f>'E+ PSUI Customer Load'!D696+'PSUI Customer Gen'!D696</f>
        <v>1036.21</v>
      </c>
      <c r="E696" s="85">
        <f>'E+ PSUI Customer Load'!E696+'PSUI Customer Gen'!E696</f>
        <v>1038.6600000000001</v>
      </c>
      <c r="F696" s="85">
        <f>'E+ PSUI Customer Load'!F696+'PSUI Customer Gen'!F696</f>
        <v>1032.47</v>
      </c>
      <c r="G696" s="85">
        <f>'E+ PSUI Customer Load'!G696+'PSUI Customer Gen'!G696</f>
        <v>1044.19</v>
      </c>
      <c r="H696" s="85">
        <f>'E+ PSUI Customer Load'!H696+'PSUI Customer Gen'!H696</f>
        <v>1082.3800000000001</v>
      </c>
      <c r="I696" s="85">
        <f>'E+ PSUI Customer Load'!I696+'PSUI Customer Gen'!I696</f>
        <v>1121.3</v>
      </c>
      <c r="J696" s="85">
        <f>'E+ PSUI Customer Load'!J696+'PSUI Customer Gen'!J696</f>
        <v>1123.4000000000001</v>
      </c>
      <c r="K696" s="85">
        <f>'E+ PSUI Customer Load'!K696+'PSUI Customer Gen'!K696</f>
        <v>1122.24</v>
      </c>
      <c r="L696" s="85">
        <f>'E+ PSUI Customer Load'!L696+'PSUI Customer Gen'!L696</f>
        <v>1352.19</v>
      </c>
      <c r="M696" s="85">
        <f>'E+ PSUI Customer Load'!M696+'PSUI Customer Gen'!M696</f>
        <v>1478.3</v>
      </c>
      <c r="N696" s="85">
        <f>'E+ PSUI Customer Load'!N696+'PSUI Customer Gen'!N696</f>
        <v>1476.69</v>
      </c>
      <c r="O696" s="85">
        <f>'E+ PSUI Customer Load'!O696+'PSUI Customer Gen'!O696</f>
        <v>1491.39</v>
      </c>
      <c r="P696" s="85">
        <f>'E+ PSUI Customer Load'!P696+'PSUI Customer Gen'!P696</f>
        <v>1483.76</v>
      </c>
      <c r="Q696" s="85">
        <f>'E+ PSUI Customer Load'!Q696+'PSUI Customer Gen'!Q696</f>
        <v>1455.65</v>
      </c>
      <c r="R696" s="85">
        <f>'E+ PSUI Customer Load'!R696+'PSUI Customer Gen'!R696</f>
        <v>1404.24</v>
      </c>
      <c r="S696" s="85">
        <f>'E+ PSUI Customer Load'!S696+'PSUI Customer Gen'!S696</f>
        <v>1356.36</v>
      </c>
      <c r="T696" s="85">
        <f>'E+ PSUI Customer Load'!T696+'PSUI Customer Gen'!T696</f>
        <v>1346.63</v>
      </c>
      <c r="U696" s="85">
        <f>'E+ PSUI Customer Load'!U696+'PSUI Customer Gen'!U696</f>
        <v>1350.02</v>
      </c>
      <c r="V696" s="85">
        <f>'E+ PSUI Customer Load'!V696+'PSUI Customer Gen'!V696</f>
        <v>1346.07</v>
      </c>
      <c r="W696" s="85">
        <f>'E+ PSUI Customer Load'!W696+'PSUI Customer Gen'!W696</f>
        <v>1240.93</v>
      </c>
      <c r="X696" s="85">
        <f>'E+ PSUI Customer Load'!X696+'PSUI Customer Gen'!X696</f>
        <v>1219.19</v>
      </c>
      <c r="Y696" s="85">
        <f>'E+ PSUI Customer Load'!Y696+'PSUI Customer Gen'!Y696</f>
        <v>1208.31</v>
      </c>
      <c r="Z696" s="85">
        <f>'E+ PSUI Customer Load'!Z696+'PSUI Customer Gen'!Z696</f>
        <v>1095.78</v>
      </c>
      <c r="AA696" s="93">
        <f t="shared" si="130"/>
        <v>1491.39</v>
      </c>
      <c r="AB696" s="84">
        <f t="shared" si="131"/>
        <v>2022</v>
      </c>
      <c r="AC696" s="83">
        <f t="shared" si="132"/>
        <v>9</v>
      </c>
      <c r="AD696" s="83" t="str">
        <f t="shared" si="133"/>
        <v/>
      </c>
      <c r="AE696" s="83" t="str">
        <f t="shared" si="134"/>
        <v/>
      </c>
      <c r="AF696" s="81">
        <f t="shared" si="135"/>
        <v>1491.39</v>
      </c>
      <c r="AG696" s="82" t="str">
        <f t="shared" si="136"/>
        <v>13:00</v>
      </c>
      <c r="AH696" s="81">
        <f t="shared" si="137"/>
        <v>31436.520000000004</v>
      </c>
      <c r="AI696" s="80" t="str">
        <f t="shared" si="138"/>
        <v/>
      </c>
      <c r="AJ696" s="80" t="str">
        <f t="shared" si="139"/>
        <v/>
      </c>
      <c r="AK696" s="80" t="str">
        <f t="shared" si="140"/>
        <v/>
      </c>
      <c r="AL696" s="79" t="str">
        <f t="shared" si="141"/>
        <v/>
      </c>
      <c r="AM696" s="78" t="str">
        <f t="shared" si="142"/>
        <v/>
      </c>
    </row>
    <row r="697" spans="2:39" ht="13.5" thickBot="1">
      <c r="B697" s="86">
        <v>44829</v>
      </c>
      <c r="C697" s="85">
        <f>'E+ PSUI Customer Load'!C697+'PSUI Customer Gen'!C697</f>
        <v>1035.68</v>
      </c>
      <c r="D697" s="85">
        <f>'E+ PSUI Customer Load'!D697+'PSUI Customer Gen'!D697</f>
        <v>1024.76</v>
      </c>
      <c r="E697" s="85">
        <f>'E+ PSUI Customer Load'!E697+'PSUI Customer Gen'!E697</f>
        <v>1025.8499999999999</v>
      </c>
      <c r="F697" s="85">
        <f>'E+ PSUI Customer Load'!F697+'PSUI Customer Gen'!F697</f>
        <v>1023.16</v>
      </c>
      <c r="G697" s="85">
        <f>'E+ PSUI Customer Load'!G697+'PSUI Customer Gen'!G697</f>
        <v>1022.6</v>
      </c>
      <c r="H697" s="85">
        <f>'E+ PSUI Customer Load'!H697+'PSUI Customer Gen'!H697</f>
        <v>1072.79</v>
      </c>
      <c r="I697" s="85">
        <f>'E+ PSUI Customer Load'!I697+'PSUI Customer Gen'!I697</f>
        <v>1122.0999999999999</v>
      </c>
      <c r="J697" s="85">
        <f>'E+ PSUI Customer Load'!J697+'PSUI Customer Gen'!J697</f>
        <v>1117.0999999999999</v>
      </c>
      <c r="K697" s="85">
        <f>'E+ PSUI Customer Load'!K697+'PSUI Customer Gen'!K697</f>
        <v>1123.43</v>
      </c>
      <c r="L697" s="85">
        <f>'E+ PSUI Customer Load'!L697+'PSUI Customer Gen'!L697</f>
        <v>1261.3</v>
      </c>
      <c r="M697" s="85">
        <f>'E+ PSUI Customer Load'!M697+'PSUI Customer Gen'!M697</f>
        <v>1364.79</v>
      </c>
      <c r="N697" s="85">
        <f>'E+ PSUI Customer Load'!N697+'PSUI Customer Gen'!N697</f>
        <v>1521.8</v>
      </c>
      <c r="O697" s="85">
        <f>'E+ PSUI Customer Load'!O697+'PSUI Customer Gen'!O697</f>
        <v>1529.57</v>
      </c>
      <c r="P697" s="85">
        <f>'E+ PSUI Customer Load'!P697+'PSUI Customer Gen'!P697</f>
        <v>1505.7</v>
      </c>
      <c r="Q697" s="85">
        <f>'E+ PSUI Customer Load'!Q697+'PSUI Customer Gen'!Q697</f>
        <v>1483.13</v>
      </c>
      <c r="R697" s="85">
        <f>'E+ PSUI Customer Load'!R697+'PSUI Customer Gen'!R697</f>
        <v>1455.75</v>
      </c>
      <c r="S697" s="85">
        <f>'E+ PSUI Customer Load'!S697+'PSUI Customer Gen'!S697</f>
        <v>1390.69</v>
      </c>
      <c r="T697" s="85">
        <f>'E+ PSUI Customer Load'!T697+'PSUI Customer Gen'!T697</f>
        <v>1392.51</v>
      </c>
      <c r="U697" s="85">
        <f>'E+ PSUI Customer Load'!U697+'PSUI Customer Gen'!U697</f>
        <v>1385.27</v>
      </c>
      <c r="V697" s="85">
        <f>'E+ PSUI Customer Load'!V697+'PSUI Customer Gen'!V697</f>
        <v>1384.18</v>
      </c>
      <c r="W697" s="85">
        <f>'E+ PSUI Customer Load'!W697+'PSUI Customer Gen'!W697</f>
        <v>1358.88</v>
      </c>
      <c r="X697" s="85">
        <f>'E+ PSUI Customer Load'!X697+'PSUI Customer Gen'!X697</f>
        <v>1265.78</v>
      </c>
      <c r="Y697" s="85">
        <f>'E+ PSUI Customer Load'!Y697+'PSUI Customer Gen'!Y697</f>
        <v>1201.3800000000001</v>
      </c>
      <c r="Z697" s="85">
        <f>'E+ PSUI Customer Load'!Z697+'PSUI Customer Gen'!Z697</f>
        <v>1175.83</v>
      </c>
      <c r="AA697" s="93">
        <f t="shared" si="130"/>
        <v>1529.57</v>
      </c>
      <c r="AB697" s="84">
        <f t="shared" si="131"/>
        <v>2022</v>
      </c>
      <c r="AC697" s="83">
        <f t="shared" si="132"/>
        <v>9</v>
      </c>
      <c r="AD697" s="83" t="str">
        <f t="shared" si="133"/>
        <v/>
      </c>
      <c r="AE697" s="83" t="str">
        <f t="shared" si="134"/>
        <v/>
      </c>
      <c r="AF697" s="81">
        <f t="shared" si="135"/>
        <v>1529.57</v>
      </c>
      <c r="AG697" s="82" t="str">
        <f t="shared" si="136"/>
        <v>13:00</v>
      </c>
      <c r="AH697" s="81">
        <f t="shared" si="137"/>
        <v>31773.599999999999</v>
      </c>
      <c r="AI697" s="80" t="str">
        <f t="shared" si="138"/>
        <v/>
      </c>
      <c r="AJ697" s="80" t="str">
        <f t="shared" si="139"/>
        <v/>
      </c>
      <c r="AK697" s="80" t="str">
        <f t="shared" si="140"/>
        <v/>
      </c>
      <c r="AL697" s="79" t="str">
        <f t="shared" si="141"/>
        <v/>
      </c>
      <c r="AM697" s="78" t="str">
        <f t="shared" si="142"/>
        <v/>
      </c>
    </row>
    <row r="698" spans="2:39" ht="13.5" thickBot="1">
      <c r="B698" s="86">
        <v>44830</v>
      </c>
      <c r="C698" s="85">
        <f>'E+ PSUI Customer Load'!C698+'PSUI Customer Gen'!C698</f>
        <v>1175.8599999999999</v>
      </c>
      <c r="D698" s="85">
        <f>'E+ PSUI Customer Load'!D698+'PSUI Customer Gen'!D698</f>
        <v>1056.0899999999999</v>
      </c>
      <c r="E698" s="85">
        <f>'E+ PSUI Customer Load'!E698+'PSUI Customer Gen'!E698</f>
        <v>1045.5899999999999</v>
      </c>
      <c r="F698" s="85">
        <f>'E+ PSUI Customer Load'!F698+'PSUI Customer Gen'!F698</f>
        <v>1072.47</v>
      </c>
      <c r="G698" s="85">
        <f>'E+ PSUI Customer Load'!G698+'PSUI Customer Gen'!G698</f>
        <v>1082.27</v>
      </c>
      <c r="H698" s="85">
        <f>'E+ PSUI Customer Load'!H698+'PSUI Customer Gen'!H698</f>
        <v>1127.5999999999999</v>
      </c>
      <c r="I698" s="85">
        <f>'E+ PSUI Customer Load'!I698+'PSUI Customer Gen'!I698</f>
        <v>1216.57</v>
      </c>
      <c r="J698" s="85">
        <f>'E+ PSUI Customer Load'!J698+'PSUI Customer Gen'!J698</f>
        <v>1247.26</v>
      </c>
      <c r="K698" s="85">
        <f>'E+ PSUI Customer Load'!K698+'PSUI Customer Gen'!K698</f>
        <v>1299.5250000000001</v>
      </c>
      <c r="L698" s="85">
        <f>'E+ PSUI Customer Load'!L698+'PSUI Customer Gen'!L698</f>
        <v>1425.9960000000001</v>
      </c>
      <c r="M698" s="85">
        <f>'E+ PSUI Customer Load'!M698+'PSUI Customer Gen'!M698</f>
        <v>1499.184</v>
      </c>
      <c r="N698" s="85">
        <f>'E+ PSUI Customer Load'!N698+'PSUI Customer Gen'!N698</f>
        <v>1373.0650000000001</v>
      </c>
      <c r="O698" s="85">
        <f>'E+ PSUI Customer Load'!O698+'PSUI Customer Gen'!O698</f>
        <v>1294.412</v>
      </c>
      <c r="P698" s="85">
        <f>'E+ PSUI Customer Load'!P698+'PSUI Customer Gen'!P698</f>
        <v>1342.3400000000001</v>
      </c>
      <c r="Q698" s="85">
        <f>'E+ PSUI Customer Load'!Q698+'PSUI Customer Gen'!Q698</f>
        <v>1446.806</v>
      </c>
      <c r="R698" s="85">
        <f>'E+ PSUI Customer Load'!R698+'PSUI Customer Gen'!R698</f>
        <v>1391.825</v>
      </c>
      <c r="S698" s="85">
        <f>'E+ PSUI Customer Load'!S698+'PSUI Customer Gen'!S698</f>
        <v>1334.8630000000001</v>
      </c>
      <c r="T698" s="85">
        <f>'E+ PSUI Customer Load'!T698+'PSUI Customer Gen'!T698</f>
        <v>1289.74</v>
      </c>
      <c r="U698" s="85">
        <f>'E+ PSUI Customer Load'!U698+'PSUI Customer Gen'!U698</f>
        <v>1246.4180000000001</v>
      </c>
      <c r="V698" s="85">
        <f>'E+ PSUI Customer Load'!V698+'PSUI Customer Gen'!V698</f>
        <v>1183.924</v>
      </c>
      <c r="W698" s="85">
        <f>'E+ PSUI Customer Load'!W698+'PSUI Customer Gen'!W698</f>
        <v>1158.357</v>
      </c>
      <c r="X698" s="85">
        <f>'E+ PSUI Customer Load'!X698+'PSUI Customer Gen'!X698</f>
        <v>1138.586</v>
      </c>
      <c r="Y698" s="85">
        <f>'E+ PSUI Customer Load'!Y698+'PSUI Customer Gen'!Y698</f>
        <v>1110.1580000000001</v>
      </c>
      <c r="Z698" s="85">
        <f>'E+ PSUI Customer Load'!Z698+'PSUI Customer Gen'!Z698</f>
        <v>1099.8810000000001</v>
      </c>
      <c r="AA698" s="93">
        <f t="shared" si="130"/>
        <v>1499.184</v>
      </c>
      <c r="AB698" s="84">
        <f t="shared" si="131"/>
        <v>2022</v>
      </c>
      <c r="AC698" s="83">
        <f t="shared" si="132"/>
        <v>9</v>
      </c>
      <c r="AD698" s="83" t="str">
        <f t="shared" si="133"/>
        <v/>
      </c>
      <c r="AE698" s="83" t="str">
        <f t="shared" si="134"/>
        <v/>
      </c>
      <c r="AF698" s="81">
        <f t="shared" si="135"/>
        <v>1499.184</v>
      </c>
      <c r="AG698" s="82" t="str">
        <f t="shared" si="136"/>
        <v>11:00</v>
      </c>
      <c r="AH698" s="81">
        <f t="shared" si="137"/>
        <v>31157.974000000006</v>
      </c>
      <c r="AI698" s="80" t="str">
        <f t="shared" si="138"/>
        <v/>
      </c>
      <c r="AJ698" s="80" t="str">
        <f t="shared" si="139"/>
        <v/>
      </c>
      <c r="AK698" s="80" t="str">
        <f t="shared" si="140"/>
        <v/>
      </c>
      <c r="AL698" s="79" t="str">
        <f t="shared" si="141"/>
        <v/>
      </c>
      <c r="AM698" s="78" t="str">
        <f t="shared" si="142"/>
        <v/>
      </c>
    </row>
    <row r="699" spans="2:39" ht="13.5" thickBot="1">
      <c r="B699" s="86">
        <v>44831</v>
      </c>
      <c r="C699" s="85">
        <f>'E+ PSUI Customer Load'!C699+'PSUI Customer Gen'!C699</f>
        <v>1092.03</v>
      </c>
      <c r="D699" s="85">
        <f>'E+ PSUI Customer Load'!D699+'PSUI Customer Gen'!D699</f>
        <v>1087.5219999999999</v>
      </c>
      <c r="E699" s="85">
        <f>'E+ PSUI Customer Load'!E699+'PSUI Customer Gen'!E699</f>
        <v>1096.067</v>
      </c>
      <c r="F699" s="85">
        <f>'E+ PSUI Customer Load'!F699+'PSUI Customer Gen'!F699</f>
        <v>1112.5939999999998</v>
      </c>
      <c r="G699" s="85">
        <f>'E+ PSUI Customer Load'!G699+'PSUI Customer Gen'!G699</f>
        <v>1131.4079999999999</v>
      </c>
      <c r="H699" s="85">
        <f>'E+ PSUI Customer Load'!H699+'PSUI Customer Gen'!H699</f>
        <v>1176.7329999999999</v>
      </c>
      <c r="I699" s="85">
        <f>'E+ PSUI Customer Load'!I699+'PSUI Customer Gen'!I699</f>
        <v>1279.1299999999999</v>
      </c>
      <c r="J699" s="85">
        <f>'E+ PSUI Customer Load'!J699+'PSUI Customer Gen'!J699</f>
        <v>1312.38</v>
      </c>
      <c r="K699" s="85">
        <f>'E+ PSUI Customer Load'!K699+'PSUI Customer Gen'!K699</f>
        <v>1347.049</v>
      </c>
      <c r="L699" s="85">
        <f>'E+ PSUI Customer Load'!L699+'PSUI Customer Gen'!L699</f>
        <v>1507.15</v>
      </c>
      <c r="M699" s="85">
        <f>'E+ PSUI Customer Load'!M699+'PSUI Customer Gen'!M699</f>
        <v>1506.144</v>
      </c>
      <c r="N699" s="85">
        <f>'E+ PSUI Customer Load'!N699+'PSUI Customer Gen'!N699</f>
        <v>1474.9109999999998</v>
      </c>
      <c r="O699" s="85">
        <f>'E+ PSUI Customer Load'!O699+'PSUI Customer Gen'!O699</f>
        <v>1468.2930000000001</v>
      </c>
      <c r="P699" s="85">
        <f>'E+ PSUI Customer Load'!P699+'PSUI Customer Gen'!P699</f>
        <v>1635.8229999999999</v>
      </c>
      <c r="Q699" s="85">
        <f>'E+ PSUI Customer Load'!Q699+'PSUI Customer Gen'!Q699</f>
        <v>1575.961</v>
      </c>
      <c r="R699" s="85">
        <f>'E+ PSUI Customer Load'!R699+'PSUI Customer Gen'!R699</f>
        <v>1500.8869999999999</v>
      </c>
      <c r="S699" s="85">
        <f>'E+ PSUI Customer Load'!S699+'PSUI Customer Gen'!S699</f>
        <v>1368.2809999999999</v>
      </c>
      <c r="T699" s="85">
        <f>'E+ PSUI Customer Load'!T699+'PSUI Customer Gen'!T699</f>
        <v>1284.354</v>
      </c>
      <c r="U699" s="85">
        <f>'E+ PSUI Customer Load'!U699+'PSUI Customer Gen'!U699</f>
        <v>1302.7860000000001</v>
      </c>
      <c r="V699" s="85">
        <f>'E+ PSUI Customer Load'!V699+'PSUI Customer Gen'!V699</f>
        <v>1161.5449999999998</v>
      </c>
      <c r="W699" s="85">
        <f>'E+ PSUI Customer Load'!W699+'PSUI Customer Gen'!W699</f>
        <v>1153.4840000000002</v>
      </c>
      <c r="X699" s="85">
        <f>'E+ PSUI Customer Load'!X699+'PSUI Customer Gen'!X699</f>
        <v>1134.4450000000002</v>
      </c>
      <c r="Y699" s="85">
        <f>'E+ PSUI Customer Load'!Y699+'PSUI Customer Gen'!Y699</f>
        <v>1111.3910000000001</v>
      </c>
      <c r="Z699" s="85">
        <f>'E+ PSUI Customer Load'!Z699+'PSUI Customer Gen'!Z699</f>
        <v>1109.1789999999999</v>
      </c>
      <c r="AA699" s="93">
        <f t="shared" si="130"/>
        <v>1635.8229999999999</v>
      </c>
      <c r="AB699" s="84">
        <f t="shared" si="131"/>
        <v>2022</v>
      </c>
      <c r="AC699" s="83">
        <f t="shared" si="132"/>
        <v>9</v>
      </c>
      <c r="AD699" s="83" t="str">
        <f t="shared" si="133"/>
        <v/>
      </c>
      <c r="AE699" s="83" t="str">
        <f t="shared" si="134"/>
        <v/>
      </c>
      <c r="AF699" s="81">
        <f t="shared" si="135"/>
        <v>1635.8229999999999</v>
      </c>
      <c r="AG699" s="82" t="str">
        <f t="shared" si="136"/>
        <v>14:00</v>
      </c>
      <c r="AH699" s="81">
        <f t="shared" si="137"/>
        <v>32565.369999999995</v>
      </c>
      <c r="AI699" s="80" t="str">
        <f t="shared" si="138"/>
        <v/>
      </c>
      <c r="AJ699" s="80" t="str">
        <f t="shared" si="139"/>
        <v/>
      </c>
      <c r="AK699" s="80" t="str">
        <f t="shared" si="140"/>
        <v/>
      </c>
      <c r="AL699" s="79" t="str">
        <f t="shared" si="141"/>
        <v/>
      </c>
      <c r="AM699" s="78" t="str">
        <f t="shared" si="142"/>
        <v/>
      </c>
    </row>
    <row r="700" spans="2:39" ht="13.5" thickBot="1">
      <c r="B700" s="86">
        <v>44832</v>
      </c>
      <c r="C700" s="85">
        <f>'E+ PSUI Customer Load'!C700+'PSUI Customer Gen'!C700</f>
        <v>1095.0050000000001</v>
      </c>
      <c r="D700" s="85">
        <f>'E+ PSUI Customer Load'!D700+'PSUI Customer Gen'!D700</f>
        <v>1068.154</v>
      </c>
      <c r="E700" s="85">
        <f>'E+ PSUI Customer Load'!E700+'PSUI Customer Gen'!E700</f>
        <v>1097.585</v>
      </c>
      <c r="F700" s="85">
        <f>'E+ PSUI Customer Load'!F700+'PSUI Customer Gen'!F700</f>
        <v>1107.095</v>
      </c>
      <c r="G700" s="85">
        <f>'E+ PSUI Customer Load'!G700+'PSUI Customer Gen'!G700</f>
        <v>1127.3990000000001</v>
      </c>
      <c r="H700" s="85">
        <f>'E+ PSUI Customer Load'!H700+'PSUI Customer Gen'!H700</f>
        <v>1174.8320000000001</v>
      </c>
      <c r="I700" s="85">
        <f>'E+ PSUI Customer Load'!I700+'PSUI Customer Gen'!I700</f>
        <v>1275.796</v>
      </c>
      <c r="J700" s="85">
        <f>'E+ PSUI Customer Load'!J700+'PSUI Customer Gen'!J700</f>
        <v>1298.905</v>
      </c>
      <c r="K700" s="85">
        <f>'E+ PSUI Customer Load'!K700+'PSUI Customer Gen'!K700</f>
        <v>1313.6510000000001</v>
      </c>
      <c r="L700" s="85">
        <f>'E+ PSUI Customer Load'!L700+'PSUI Customer Gen'!L700</f>
        <v>1343.8720000000001</v>
      </c>
      <c r="M700" s="85">
        <f>'E+ PSUI Customer Load'!M700+'PSUI Customer Gen'!M700</f>
        <v>1353.76</v>
      </c>
      <c r="N700" s="85">
        <f>'E+ PSUI Customer Load'!N700+'PSUI Customer Gen'!N700</f>
        <v>1306.4950000000001</v>
      </c>
      <c r="O700" s="85">
        <f>'E+ PSUI Customer Load'!O700+'PSUI Customer Gen'!O700</f>
        <v>1319.6369999999999</v>
      </c>
      <c r="P700" s="85">
        <f>'E+ PSUI Customer Load'!P700+'PSUI Customer Gen'!P700</f>
        <v>1640.701</v>
      </c>
      <c r="Q700" s="85">
        <f>'E+ PSUI Customer Load'!Q700+'PSUI Customer Gen'!Q700</f>
        <v>1558.739</v>
      </c>
      <c r="R700" s="85">
        <f>'E+ PSUI Customer Load'!R700+'PSUI Customer Gen'!R700</f>
        <v>1445.568</v>
      </c>
      <c r="S700" s="85">
        <f>'E+ PSUI Customer Load'!S700+'PSUI Customer Gen'!S700</f>
        <v>1240.2329999999999</v>
      </c>
      <c r="T700" s="85">
        <f>'E+ PSUI Customer Load'!T700+'PSUI Customer Gen'!T700</f>
        <v>1155.383</v>
      </c>
      <c r="U700" s="85">
        <f>'E+ PSUI Customer Load'!U700+'PSUI Customer Gen'!U700</f>
        <v>1171.806</v>
      </c>
      <c r="V700" s="85">
        <f>'E+ PSUI Customer Load'!V700+'PSUI Customer Gen'!V700</f>
        <v>1153.9880000000001</v>
      </c>
      <c r="W700" s="85">
        <f>'E+ PSUI Customer Load'!W700+'PSUI Customer Gen'!W700</f>
        <v>1138.6570000000002</v>
      </c>
      <c r="X700" s="85">
        <f>'E+ PSUI Customer Load'!X700+'PSUI Customer Gen'!X700</f>
        <v>1116.0939999999998</v>
      </c>
      <c r="Y700" s="85">
        <f>'E+ PSUI Customer Load'!Y700+'PSUI Customer Gen'!Y700</f>
        <v>1091.5070000000001</v>
      </c>
      <c r="Z700" s="85">
        <f>'E+ PSUI Customer Load'!Z700+'PSUI Customer Gen'!Z700</f>
        <v>1092.095</v>
      </c>
      <c r="AA700" s="93">
        <f t="shared" si="130"/>
        <v>1640.701</v>
      </c>
      <c r="AB700" s="84">
        <f t="shared" si="131"/>
        <v>2022</v>
      </c>
      <c r="AC700" s="83">
        <f t="shared" si="132"/>
        <v>9</v>
      </c>
      <c r="AD700" s="83" t="str">
        <f t="shared" si="133"/>
        <v/>
      </c>
      <c r="AE700" s="83" t="str">
        <f t="shared" si="134"/>
        <v/>
      </c>
      <c r="AF700" s="81">
        <f t="shared" si="135"/>
        <v>1640.701</v>
      </c>
      <c r="AG700" s="82" t="str">
        <f t="shared" si="136"/>
        <v>14:00</v>
      </c>
      <c r="AH700" s="81">
        <f t="shared" si="137"/>
        <v>31327.65800000001</v>
      </c>
      <c r="AI700" s="80" t="str">
        <f t="shared" si="138"/>
        <v/>
      </c>
      <c r="AJ700" s="80" t="str">
        <f t="shared" si="139"/>
        <v/>
      </c>
      <c r="AK700" s="80" t="str">
        <f t="shared" si="140"/>
        <v/>
      </c>
      <c r="AL700" s="79" t="str">
        <f t="shared" si="141"/>
        <v/>
      </c>
      <c r="AM700" s="78" t="str">
        <f t="shared" si="142"/>
        <v/>
      </c>
    </row>
    <row r="701" spans="2:39" ht="13.5" thickBot="1">
      <c r="B701" s="86">
        <v>44833</v>
      </c>
      <c r="C701" s="85">
        <f>'E+ PSUI Customer Load'!C701+'PSUI Customer Gen'!C701</f>
        <v>1084.2869999999998</v>
      </c>
      <c r="D701" s="85">
        <f>'E+ PSUI Customer Load'!D701+'PSUI Customer Gen'!D701</f>
        <v>1081.386</v>
      </c>
      <c r="E701" s="85">
        <f>'E+ PSUI Customer Load'!E701+'PSUI Customer Gen'!E701</f>
        <v>1094.192</v>
      </c>
      <c r="F701" s="85">
        <f>'E+ PSUI Customer Load'!F701+'PSUI Customer Gen'!F701</f>
        <v>1121.7930000000001</v>
      </c>
      <c r="G701" s="85">
        <f>'E+ PSUI Customer Load'!G701+'PSUI Customer Gen'!G701</f>
        <v>1122.136</v>
      </c>
      <c r="H701" s="85">
        <f>'E+ PSUI Customer Load'!H701+'PSUI Customer Gen'!H701</f>
        <v>1179.905</v>
      </c>
      <c r="I701" s="85">
        <f>'E+ PSUI Customer Load'!I701+'PSUI Customer Gen'!I701</f>
        <v>1267.4180000000001</v>
      </c>
      <c r="J701" s="85">
        <f>'E+ PSUI Customer Load'!J701+'PSUI Customer Gen'!J701</f>
        <v>1284.377</v>
      </c>
      <c r="K701" s="85">
        <f>'E+ PSUI Customer Load'!K701+'PSUI Customer Gen'!K701</f>
        <v>1287.7639999999999</v>
      </c>
      <c r="L701" s="85">
        <f>'E+ PSUI Customer Load'!L701+'PSUI Customer Gen'!L701</f>
        <v>1321.193</v>
      </c>
      <c r="M701" s="85">
        <f>'E+ PSUI Customer Load'!M701+'PSUI Customer Gen'!M701</f>
        <v>1336.8839999999998</v>
      </c>
      <c r="N701" s="85">
        <f>'E+ PSUI Customer Load'!N701+'PSUI Customer Gen'!N701</f>
        <v>1464.5260000000001</v>
      </c>
      <c r="O701" s="85">
        <f>'E+ PSUI Customer Load'!O701+'PSUI Customer Gen'!O701</f>
        <v>1635.9179999999999</v>
      </c>
      <c r="P701" s="85">
        <f>'E+ PSUI Customer Load'!P701+'PSUI Customer Gen'!P701</f>
        <v>1618.4750000000001</v>
      </c>
      <c r="Q701" s="85">
        <f>'E+ PSUI Customer Load'!Q701+'PSUI Customer Gen'!Q701</f>
        <v>1630.6079999999999</v>
      </c>
      <c r="R701" s="85">
        <f>'E+ PSUI Customer Load'!R701+'PSUI Customer Gen'!R701</f>
        <v>1606.077</v>
      </c>
      <c r="S701" s="85">
        <f>'E+ PSUI Customer Load'!S701+'PSUI Customer Gen'!S701</f>
        <v>1531.0909999999999</v>
      </c>
      <c r="T701" s="85">
        <f>'E+ PSUI Customer Load'!T701+'PSUI Customer Gen'!T701</f>
        <v>1483.5</v>
      </c>
      <c r="U701" s="85">
        <f>'E+ PSUI Customer Load'!U701+'PSUI Customer Gen'!U701</f>
        <v>1377.923</v>
      </c>
      <c r="V701" s="85">
        <f>'E+ PSUI Customer Load'!V701+'PSUI Customer Gen'!V701</f>
        <v>1190.155</v>
      </c>
      <c r="W701" s="85">
        <f>'E+ PSUI Customer Load'!W701+'PSUI Customer Gen'!W701</f>
        <v>1122.663</v>
      </c>
      <c r="X701" s="85">
        <f>'E+ PSUI Customer Load'!X701+'PSUI Customer Gen'!X701</f>
        <v>1093.5999999999999</v>
      </c>
      <c r="Y701" s="85">
        <f>'E+ PSUI Customer Load'!Y701+'PSUI Customer Gen'!Y701</f>
        <v>1069.7049999999999</v>
      </c>
      <c r="Z701" s="85">
        <f>'E+ PSUI Customer Load'!Z701+'PSUI Customer Gen'!Z701</f>
        <v>1079.5730000000001</v>
      </c>
      <c r="AA701" s="93">
        <f t="shared" si="130"/>
        <v>1635.9179999999999</v>
      </c>
      <c r="AB701" s="84">
        <f t="shared" si="131"/>
        <v>2022</v>
      </c>
      <c r="AC701" s="83">
        <f t="shared" si="132"/>
        <v>9</v>
      </c>
      <c r="AD701" s="83" t="str">
        <f t="shared" si="133"/>
        <v/>
      </c>
      <c r="AE701" s="83" t="str">
        <f t="shared" si="134"/>
        <v/>
      </c>
      <c r="AF701" s="81">
        <f t="shared" si="135"/>
        <v>1635.9179999999999</v>
      </c>
      <c r="AG701" s="82" t="str">
        <f t="shared" si="136"/>
        <v>13:00</v>
      </c>
      <c r="AH701" s="81">
        <f t="shared" si="137"/>
        <v>32721.066999999995</v>
      </c>
      <c r="AI701" s="80" t="str">
        <f t="shared" si="138"/>
        <v/>
      </c>
      <c r="AJ701" s="80" t="str">
        <f t="shared" si="139"/>
        <v/>
      </c>
      <c r="AK701" s="80" t="str">
        <f t="shared" si="140"/>
        <v/>
      </c>
      <c r="AL701" s="79" t="str">
        <f t="shared" si="141"/>
        <v/>
      </c>
      <c r="AM701" s="78" t="str">
        <f t="shared" si="142"/>
        <v/>
      </c>
    </row>
    <row r="702" spans="2:39" ht="13.5" thickBot="1">
      <c r="B702" s="86">
        <v>44834</v>
      </c>
      <c r="C702" s="85">
        <f>'E+ PSUI Customer Load'!C702+'PSUI Customer Gen'!C702</f>
        <v>1096.1819999999998</v>
      </c>
      <c r="D702" s="85">
        <f>'E+ PSUI Customer Load'!D702+'PSUI Customer Gen'!D702</f>
        <v>1121.473</v>
      </c>
      <c r="E702" s="85">
        <f>'E+ PSUI Customer Load'!E702+'PSUI Customer Gen'!E702</f>
        <v>1120.9470000000001</v>
      </c>
      <c r="F702" s="85">
        <f>'E+ PSUI Customer Load'!F702+'PSUI Customer Gen'!F702</f>
        <v>1136.3489999999999</v>
      </c>
      <c r="G702" s="85">
        <f>'E+ PSUI Customer Load'!G702+'PSUI Customer Gen'!G702</f>
        <v>1154.9739999999999</v>
      </c>
      <c r="H702" s="85">
        <f>'E+ PSUI Customer Load'!H702+'PSUI Customer Gen'!H702</f>
        <v>1201.277</v>
      </c>
      <c r="I702" s="85">
        <f>'E+ PSUI Customer Load'!I702+'PSUI Customer Gen'!I702</f>
        <v>1304.114</v>
      </c>
      <c r="J702" s="85">
        <f>'E+ PSUI Customer Load'!J702+'PSUI Customer Gen'!J702</f>
        <v>1308.8019999999999</v>
      </c>
      <c r="K702" s="85">
        <f>'E+ PSUI Customer Load'!K702+'PSUI Customer Gen'!K702</f>
        <v>1279.2090000000001</v>
      </c>
      <c r="L702" s="85">
        <f>'E+ PSUI Customer Load'!L702+'PSUI Customer Gen'!L702</f>
        <v>1299.5340000000001</v>
      </c>
      <c r="M702" s="85">
        <f>'E+ PSUI Customer Load'!M702+'PSUI Customer Gen'!M702</f>
        <v>1613.86</v>
      </c>
      <c r="N702" s="85">
        <f>'E+ PSUI Customer Load'!N702+'PSUI Customer Gen'!N702</f>
        <v>1614.9069999999999</v>
      </c>
      <c r="O702" s="85">
        <f>'E+ PSUI Customer Load'!O702+'PSUI Customer Gen'!O702</f>
        <v>1649.492</v>
      </c>
      <c r="P702" s="85">
        <f>'E+ PSUI Customer Load'!P702+'PSUI Customer Gen'!P702</f>
        <v>1651.152</v>
      </c>
      <c r="Q702" s="85">
        <f>'E+ PSUI Customer Load'!Q702+'PSUI Customer Gen'!Q702</f>
        <v>1660.1890000000001</v>
      </c>
      <c r="R702" s="85">
        <f>'E+ PSUI Customer Load'!R702+'PSUI Customer Gen'!R702</f>
        <v>1633.864</v>
      </c>
      <c r="S702" s="85">
        <f>'E+ PSUI Customer Load'!S702+'PSUI Customer Gen'!S702</f>
        <v>1535.662</v>
      </c>
      <c r="T702" s="85">
        <f>'E+ PSUI Customer Load'!T702+'PSUI Customer Gen'!T702</f>
        <v>1440.1759999999999</v>
      </c>
      <c r="U702" s="85">
        <f>'E+ PSUI Customer Load'!U702+'PSUI Customer Gen'!U702</f>
        <v>1324.2170000000001</v>
      </c>
      <c r="V702" s="85">
        <f>'E+ PSUI Customer Load'!V702+'PSUI Customer Gen'!V702</f>
        <v>1153.7619999999999</v>
      </c>
      <c r="W702" s="85">
        <f>'E+ PSUI Customer Load'!W702+'PSUI Customer Gen'!W702</f>
        <v>1131.6480000000001</v>
      </c>
      <c r="X702" s="85">
        <f>'E+ PSUI Customer Load'!X702+'PSUI Customer Gen'!X702</f>
        <v>1098.817</v>
      </c>
      <c r="Y702" s="85">
        <f>'E+ PSUI Customer Load'!Y702+'PSUI Customer Gen'!Y702</f>
        <v>1079.7720000000002</v>
      </c>
      <c r="Z702" s="85">
        <f>'E+ PSUI Customer Load'!Z702+'PSUI Customer Gen'!Z702</f>
        <v>1068.32</v>
      </c>
      <c r="AA702" s="93">
        <f t="shared" si="130"/>
        <v>1660.1890000000001</v>
      </c>
      <c r="AB702" s="84">
        <f t="shared" si="131"/>
        <v>2022</v>
      </c>
      <c r="AC702" s="83">
        <f t="shared" si="132"/>
        <v>9</v>
      </c>
      <c r="AD702" s="83" t="str">
        <f t="shared" si="133"/>
        <v>2022-9</v>
      </c>
      <c r="AE702" s="83">
        <f t="shared" si="134"/>
        <v>9</v>
      </c>
      <c r="AF702" s="81">
        <f t="shared" si="135"/>
        <v>1660.1890000000001</v>
      </c>
      <c r="AG702" s="82" t="str">
        <f t="shared" si="136"/>
        <v>15:00</v>
      </c>
      <c r="AH702" s="81">
        <f t="shared" si="137"/>
        <v>33338.887999999999</v>
      </c>
      <c r="AI702" s="80">
        <f t="shared" si="138"/>
        <v>52285.850999999995</v>
      </c>
      <c r="AJ702" s="80">
        <f t="shared" si="139"/>
        <v>1950.9</v>
      </c>
      <c r="AK702" s="80">
        <f t="shared" si="140"/>
        <v>43627.038</v>
      </c>
      <c r="AL702" s="79">
        <f t="shared" si="141"/>
        <v>44816</v>
      </c>
      <c r="AM702" s="78" t="str">
        <f t="shared" si="142"/>
        <v>11:00</v>
      </c>
    </row>
    <row r="703" spans="2:39" ht="13.5" thickBot="1">
      <c r="B703" s="86">
        <v>44835</v>
      </c>
      <c r="C703" s="85">
        <f>'E+ PSUI Customer Load'!C703+'PSUI Customer Gen'!C703</f>
        <v>1065.4880000000001</v>
      </c>
      <c r="D703" s="85">
        <f>'E+ PSUI Customer Load'!D703+'PSUI Customer Gen'!D703</f>
        <v>1060.5439999999999</v>
      </c>
      <c r="E703" s="85">
        <f>'E+ PSUI Customer Load'!E703+'PSUI Customer Gen'!E703</f>
        <v>1061.1209999999999</v>
      </c>
      <c r="F703" s="85">
        <f>'E+ PSUI Customer Load'!F703+'PSUI Customer Gen'!F703</f>
        <v>1058.5439999999999</v>
      </c>
      <c r="G703" s="85">
        <f>'E+ PSUI Customer Load'!G703+'PSUI Customer Gen'!G703</f>
        <v>1062.5920000000001</v>
      </c>
      <c r="H703" s="85">
        <f>'E+ PSUI Customer Load'!H703+'PSUI Customer Gen'!H703</f>
        <v>1120.009</v>
      </c>
      <c r="I703" s="85">
        <f>'E+ PSUI Customer Load'!I703+'PSUI Customer Gen'!I703</f>
        <v>1160.3980000000001</v>
      </c>
      <c r="J703" s="85">
        <f>'E+ PSUI Customer Load'!J703+'PSUI Customer Gen'!J703</f>
        <v>1167.1950000000002</v>
      </c>
      <c r="K703" s="85">
        <f>'E+ PSUI Customer Load'!K703+'PSUI Customer Gen'!K703</f>
        <v>1179.5259999999998</v>
      </c>
      <c r="L703" s="85">
        <f>'E+ PSUI Customer Load'!L703+'PSUI Customer Gen'!L703</f>
        <v>1240.0049999999999</v>
      </c>
      <c r="M703" s="85">
        <f>'E+ PSUI Customer Load'!M703+'PSUI Customer Gen'!M703</f>
        <v>1553.9889999999998</v>
      </c>
      <c r="N703" s="85">
        <f>'E+ PSUI Customer Load'!N703+'PSUI Customer Gen'!N703</f>
        <v>1505.261</v>
      </c>
      <c r="O703" s="85">
        <f>'E+ PSUI Customer Load'!O703+'PSUI Customer Gen'!O703</f>
        <v>1522.0119999999999</v>
      </c>
      <c r="P703" s="85">
        <f>'E+ PSUI Customer Load'!P703+'PSUI Customer Gen'!P703</f>
        <v>1531.9170000000001</v>
      </c>
      <c r="Q703" s="85">
        <f>'E+ PSUI Customer Load'!Q703+'PSUI Customer Gen'!Q703</f>
        <v>1547.8180000000002</v>
      </c>
      <c r="R703" s="85">
        <f>'E+ PSUI Customer Load'!R703+'PSUI Customer Gen'!R703</f>
        <v>1522.864</v>
      </c>
      <c r="S703" s="85">
        <f>'E+ PSUI Customer Load'!S703+'PSUI Customer Gen'!S703</f>
        <v>1440.5719999999999</v>
      </c>
      <c r="T703" s="85">
        <f>'E+ PSUI Customer Load'!T703+'PSUI Customer Gen'!T703</f>
        <v>1426.944</v>
      </c>
      <c r="U703" s="85">
        <f>'E+ PSUI Customer Load'!U703+'PSUI Customer Gen'!U703</f>
        <v>1399.8689999999999</v>
      </c>
      <c r="V703" s="85">
        <f>'E+ PSUI Customer Load'!V703+'PSUI Customer Gen'!V703</f>
        <v>1369.4099999999999</v>
      </c>
      <c r="W703" s="85">
        <f>'E+ PSUI Customer Load'!W703+'PSUI Customer Gen'!W703</f>
        <v>1354.56</v>
      </c>
      <c r="X703" s="85">
        <f>'E+ PSUI Customer Load'!X703+'PSUI Customer Gen'!X703</f>
        <v>1321.2350000000001</v>
      </c>
      <c r="Y703" s="85">
        <f>'E+ PSUI Customer Load'!Y703+'PSUI Customer Gen'!Y703</f>
        <v>1250.383</v>
      </c>
      <c r="Z703" s="85">
        <f>'E+ PSUI Customer Load'!Z703+'PSUI Customer Gen'!Z703</f>
        <v>1146.93</v>
      </c>
      <c r="AA703" s="93">
        <f t="shared" si="130"/>
        <v>1553.9889999999998</v>
      </c>
      <c r="AB703" s="84">
        <f t="shared" si="131"/>
        <v>2022</v>
      </c>
      <c r="AC703" s="83">
        <f t="shared" si="132"/>
        <v>10</v>
      </c>
      <c r="AD703" s="83" t="str">
        <f t="shared" si="133"/>
        <v/>
      </c>
      <c r="AE703" s="83" t="str">
        <f t="shared" si="134"/>
        <v/>
      </c>
      <c r="AF703" s="81">
        <f t="shared" si="135"/>
        <v>1553.9889999999998</v>
      </c>
      <c r="AG703" s="82" t="str">
        <f t="shared" si="136"/>
        <v>11:00</v>
      </c>
      <c r="AH703" s="81">
        <f t="shared" si="137"/>
        <v>32623.175000000007</v>
      </c>
      <c r="AI703" s="80" t="str">
        <f t="shared" si="138"/>
        <v/>
      </c>
      <c r="AJ703" s="80" t="str">
        <f t="shared" si="139"/>
        <v/>
      </c>
      <c r="AK703" s="80" t="str">
        <f t="shared" si="140"/>
        <v/>
      </c>
      <c r="AL703" s="79" t="str">
        <f t="shared" si="141"/>
        <v/>
      </c>
      <c r="AM703" s="78" t="str">
        <f t="shared" si="142"/>
        <v/>
      </c>
    </row>
    <row r="704" spans="2:39" ht="13.5" thickBot="1">
      <c r="B704" s="86">
        <v>44836</v>
      </c>
      <c r="C704" s="85">
        <f>'E+ PSUI Customer Load'!C704+'PSUI Customer Gen'!C704</f>
        <v>1051.5329999999999</v>
      </c>
      <c r="D704" s="85">
        <f>'E+ PSUI Customer Load'!D704+'PSUI Customer Gen'!D704</f>
        <v>1055.182</v>
      </c>
      <c r="E704" s="85">
        <f>'E+ PSUI Customer Load'!E704+'PSUI Customer Gen'!E704</f>
        <v>1052.3229999999999</v>
      </c>
      <c r="F704" s="85">
        <f>'E+ PSUI Customer Load'!F704+'PSUI Customer Gen'!F704</f>
        <v>1055.4010000000001</v>
      </c>
      <c r="G704" s="85">
        <f>'E+ PSUI Customer Load'!G704+'PSUI Customer Gen'!G704</f>
        <v>1050.4949999999999</v>
      </c>
      <c r="H704" s="85">
        <f>'E+ PSUI Customer Load'!H704+'PSUI Customer Gen'!H704</f>
        <v>1147.4169999999999</v>
      </c>
      <c r="I704" s="85">
        <f>'E+ PSUI Customer Load'!I704+'PSUI Customer Gen'!I704</f>
        <v>1205.8619999999999</v>
      </c>
      <c r="J704" s="85">
        <f>'E+ PSUI Customer Load'!J704+'PSUI Customer Gen'!J704</f>
        <v>1183.508</v>
      </c>
      <c r="K704" s="85">
        <f>'E+ PSUI Customer Load'!K704+'PSUI Customer Gen'!K704</f>
        <v>1174.335</v>
      </c>
      <c r="L704" s="85">
        <f>'E+ PSUI Customer Load'!L704+'PSUI Customer Gen'!L704</f>
        <v>1158.741</v>
      </c>
      <c r="M704" s="85">
        <f>'E+ PSUI Customer Load'!M704+'PSUI Customer Gen'!M704</f>
        <v>1175.9150000000002</v>
      </c>
      <c r="N704" s="85">
        <f>'E+ PSUI Customer Load'!N704+'PSUI Customer Gen'!N704</f>
        <v>1145.2650000000001</v>
      </c>
      <c r="O704" s="85">
        <f>'E+ PSUI Customer Load'!O704+'PSUI Customer Gen'!O704</f>
        <v>1155.3610000000001</v>
      </c>
      <c r="P704" s="85">
        <f>'E+ PSUI Customer Load'!P704+'PSUI Customer Gen'!P704</f>
        <v>1163.3209999999999</v>
      </c>
      <c r="Q704" s="85">
        <f>'E+ PSUI Customer Load'!Q704+'PSUI Customer Gen'!Q704</f>
        <v>1407.288</v>
      </c>
      <c r="R704" s="85">
        <f>'E+ PSUI Customer Load'!R704+'PSUI Customer Gen'!R704</f>
        <v>1436.5710000000001</v>
      </c>
      <c r="S704" s="85">
        <f>'E+ PSUI Customer Load'!S704+'PSUI Customer Gen'!S704</f>
        <v>1323.6509999999998</v>
      </c>
      <c r="T704" s="85">
        <f>'E+ PSUI Customer Load'!T704+'PSUI Customer Gen'!T704</f>
        <v>1130.749</v>
      </c>
      <c r="U704" s="85">
        <f>'E+ PSUI Customer Load'!U704+'PSUI Customer Gen'!U704</f>
        <v>1086.3589999999999</v>
      </c>
      <c r="V704" s="85">
        <f>'E+ PSUI Customer Load'!V704+'PSUI Customer Gen'!V704</f>
        <v>1090.078</v>
      </c>
      <c r="W704" s="85">
        <f>'E+ PSUI Customer Load'!W704+'PSUI Customer Gen'!W704</f>
        <v>1087.8719999999998</v>
      </c>
      <c r="X704" s="85">
        <f>'E+ PSUI Customer Load'!X704+'PSUI Customer Gen'!X704</f>
        <v>1073.336</v>
      </c>
      <c r="Y704" s="85">
        <f>'E+ PSUI Customer Load'!Y704+'PSUI Customer Gen'!Y704</f>
        <v>1065.683</v>
      </c>
      <c r="Z704" s="85">
        <f>'E+ PSUI Customer Load'!Z704+'PSUI Customer Gen'!Z704</f>
        <v>1084.306</v>
      </c>
      <c r="AA704" s="93">
        <f t="shared" si="130"/>
        <v>1436.5710000000001</v>
      </c>
      <c r="AB704" s="84">
        <f t="shared" si="131"/>
        <v>2022</v>
      </c>
      <c r="AC704" s="83">
        <f t="shared" si="132"/>
        <v>10</v>
      </c>
      <c r="AD704" s="83" t="str">
        <f t="shared" si="133"/>
        <v/>
      </c>
      <c r="AE704" s="83" t="str">
        <f t="shared" si="134"/>
        <v/>
      </c>
      <c r="AF704" s="81">
        <f t="shared" si="135"/>
        <v>1436.5710000000001</v>
      </c>
      <c r="AG704" s="82" t="str">
        <f t="shared" si="136"/>
        <v>16:00</v>
      </c>
      <c r="AH704" s="81">
        <f t="shared" si="137"/>
        <v>28997.123000000003</v>
      </c>
      <c r="AI704" s="80" t="str">
        <f t="shared" si="138"/>
        <v/>
      </c>
      <c r="AJ704" s="80" t="str">
        <f t="shared" si="139"/>
        <v/>
      </c>
      <c r="AK704" s="80" t="str">
        <f t="shared" si="140"/>
        <v/>
      </c>
      <c r="AL704" s="79" t="str">
        <f t="shared" si="141"/>
        <v/>
      </c>
      <c r="AM704" s="78" t="str">
        <f t="shared" si="142"/>
        <v/>
      </c>
    </row>
    <row r="705" spans="2:39" ht="13.5" thickBot="1">
      <c r="B705" s="86">
        <v>44837</v>
      </c>
      <c r="C705" s="85">
        <f>'E+ PSUI Customer Load'!C705+'PSUI Customer Gen'!C705</f>
        <v>1110.3110000000001</v>
      </c>
      <c r="D705" s="85">
        <f>'E+ PSUI Customer Load'!D705+'PSUI Customer Gen'!D705</f>
        <v>1105.6199999999999</v>
      </c>
      <c r="E705" s="85">
        <f>'E+ PSUI Customer Load'!E705+'PSUI Customer Gen'!E705</f>
        <v>1121.7180000000001</v>
      </c>
      <c r="F705" s="85">
        <f>'E+ PSUI Customer Load'!F705+'PSUI Customer Gen'!F705</f>
        <v>1168.931</v>
      </c>
      <c r="G705" s="85">
        <f>'E+ PSUI Customer Load'!G705+'PSUI Customer Gen'!G705</f>
        <v>1161.9100000000001</v>
      </c>
      <c r="H705" s="85">
        <f>'E+ PSUI Customer Load'!H705+'PSUI Customer Gen'!H705</f>
        <v>1233.5829999999999</v>
      </c>
      <c r="I705" s="85">
        <f>'E+ PSUI Customer Load'!I705+'PSUI Customer Gen'!I705</f>
        <v>1329.4679999999998</v>
      </c>
      <c r="J705" s="85">
        <f>'E+ PSUI Customer Load'!J705+'PSUI Customer Gen'!J705</f>
        <v>1307.163</v>
      </c>
      <c r="K705" s="85">
        <f>'E+ PSUI Customer Load'!K705+'PSUI Customer Gen'!K705</f>
        <v>1319.0829999999999</v>
      </c>
      <c r="L705" s="85">
        <f>'E+ PSUI Customer Load'!L705+'PSUI Customer Gen'!L705</f>
        <v>1323.415</v>
      </c>
      <c r="M705" s="85">
        <f>'E+ PSUI Customer Load'!M705+'PSUI Customer Gen'!M705</f>
        <v>1320.1089999999999</v>
      </c>
      <c r="N705" s="85">
        <f>'E+ PSUI Customer Load'!N705+'PSUI Customer Gen'!N705</f>
        <v>1298.5889999999999</v>
      </c>
      <c r="O705" s="85">
        <f>'E+ PSUI Customer Load'!O705+'PSUI Customer Gen'!O705</f>
        <v>1544.6219999999998</v>
      </c>
      <c r="P705" s="85">
        <f>'E+ PSUI Customer Load'!P705+'PSUI Customer Gen'!P705</f>
        <v>1628.289</v>
      </c>
      <c r="Q705" s="85">
        <f>'E+ PSUI Customer Load'!Q705+'PSUI Customer Gen'!Q705</f>
        <v>1627.4829999999999</v>
      </c>
      <c r="R705" s="85">
        <f>'E+ PSUI Customer Load'!R705+'PSUI Customer Gen'!R705</f>
        <v>1586.5790000000002</v>
      </c>
      <c r="S705" s="85">
        <f>'E+ PSUI Customer Load'!S705+'PSUI Customer Gen'!S705</f>
        <v>1551.6270000000002</v>
      </c>
      <c r="T705" s="85">
        <f>'E+ PSUI Customer Load'!T705+'PSUI Customer Gen'!T705</f>
        <v>1479.6780000000001</v>
      </c>
      <c r="U705" s="85">
        <f>'E+ PSUI Customer Load'!U705+'PSUI Customer Gen'!U705</f>
        <v>1337.7619999999999</v>
      </c>
      <c r="V705" s="85">
        <f>'E+ PSUI Customer Load'!V705+'PSUI Customer Gen'!V705</f>
        <v>1179.4659999999999</v>
      </c>
      <c r="W705" s="85">
        <f>'E+ PSUI Customer Load'!W705+'PSUI Customer Gen'!W705</f>
        <v>1125.011</v>
      </c>
      <c r="X705" s="85">
        <f>'E+ PSUI Customer Load'!X705+'PSUI Customer Gen'!X705</f>
        <v>1123.914</v>
      </c>
      <c r="Y705" s="85">
        <f>'E+ PSUI Customer Load'!Y705+'PSUI Customer Gen'!Y705</f>
        <v>1102.414</v>
      </c>
      <c r="Z705" s="85">
        <f>'E+ PSUI Customer Load'!Z705+'PSUI Customer Gen'!Z705</f>
        <v>1110.2620000000002</v>
      </c>
      <c r="AA705" s="93">
        <f t="shared" si="130"/>
        <v>1628.289</v>
      </c>
      <c r="AB705" s="84">
        <f t="shared" si="131"/>
        <v>2022</v>
      </c>
      <c r="AC705" s="83">
        <f t="shared" si="132"/>
        <v>10</v>
      </c>
      <c r="AD705" s="83" t="str">
        <f t="shared" si="133"/>
        <v/>
      </c>
      <c r="AE705" s="83" t="str">
        <f t="shared" si="134"/>
        <v/>
      </c>
      <c r="AF705" s="81">
        <f t="shared" si="135"/>
        <v>1628.289</v>
      </c>
      <c r="AG705" s="82" t="str">
        <f t="shared" si="136"/>
        <v>14:00</v>
      </c>
      <c r="AH705" s="81">
        <f t="shared" si="137"/>
        <v>32825.296000000002</v>
      </c>
      <c r="AI705" s="80" t="str">
        <f t="shared" si="138"/>
        <v/>
      </c>
      <c r="AJ705" s="80" t="str">
        <f t="shared" si="139"/>
        <v/>
      </c>
      <c r="AK705" s="80" t="str">
        <f t="shared" si="140"/>
        <v/>
      </c>
      <c r="AL705" s="79" t="str">
        <f t="shared" si="141"/>
        <v/>
      </c>
      <c r="AM705" s="78" t="str">
        <f t="shared" si="142"/>
        <v/>
      </c>
    </row>
    <row r="706" spans="2:39" ht="13.5" thickBot="1">
      <c r="B706" s="86">
        <v>44838</v>
      </c>
      <c r="C706" s="85">
        <f>'E+ PSUI Customer Load'!C706+'PSUI Customer Gen'!C706</f>
        <v>1113.5319999999999</v>
      </c>
      <c r="D706" s="85">
        <f>'E+ PSUI Customer Load'!D706+'PSUI Customer Gen'!D706</f>
        <v>1114.56</v>
      </c>
      <c r="E706" s="85">
        <f>'E+ PSUI Customer Load'!E706+'PSUI Customer Gen'!E706</f>
        <v>1116.739</v>
      </c>
      <c r="F706" s="85">
        <f>'E+ PSUI Customer Load'!F706+'PSUI Customer Gen'!F706</f>
        <v>1146.174</v>
      </c>
      <c r="G706" s="85">
        <f>'E+ PSUI Customer Load'!G706+'PSUI Customer Gen'!G706</f>
        <v>1164.2449999999999</v>
      </c>
      <c r="H706" s="85">
        <f>'E+ PSUI Customer Load'!H706+'PSUI Customer Gen'!H706</f>
        <v>1239.809</v>
      </c>
      <c r="I706" s="85">
        <f>'E+ PSUI Customer Load'!I706+'PSUI Customer Gen'!I706</f>
        <v>1310.895</v>
      </c>
      <c r="J706" s="85">
        <f>'E+ PSUI Customer Load'!J706+'PSUI Customer Gen'!J706</f>
        <v>1309.4079999999999</v>
      </c>
      <c r="K706" s="85">
        <f>'E+ PSUI Customer Load'!K706+'PSUI Customer Gen'!K706</f>
        <v>1324.2839999999999</v>
      </c>
      <c r="L706" s="85">
        <f>'E+ PSUI Customer Load'!L706+'PSUI Customer Gen'!L706</f>
        <v>1325.0890000000002</v>
      </c>
      <c r="M706" s="85">
        <f>'E+ PSUI Customer Load'!M706+'PSUI Customer Gen'!M706</f>
        <v>1575.502</v>
      </c>
      <c r="N706" s="85">
        <f>'E+ PSUI Customer Load'!N706+'PSUI Customer Gen'!N706</f>
        <v>1670.0239999999999</v>
      </c>
      <c r="O706" s="85">
        <f>'E+ PSUI Customer Load'!O706+'PSUI Customer Gen'!O706</f>
        <v>1675.6479999999999</v>
      </c>
      <c r="P706" s="85">
        <f>'E+ PSUI Customer Load'!P706+'PSUI Customer Gen'!P706</f>
        <v>1690.7839999999999</v>
      </c>
      <c r="Q706" s="85">
        <f>'E+ PSUI Customer Load'!Q706+'PSUI Customer Gen'!Q706</f>
        <v>1710.3820000000001</v>
      </c>
      <c r="R706" s="85">
        <f>'E+ PSUI Customer Load'!R706+'PSUI Customer Gen'!R706</f>
        <v>1692.0900000000001</v>
      </c>
      <c r="S706" s="85">
        <f>'E+ PSUI Customer Load'!S706+'PSUI Customer Gen'!S706</f>
        <v>1628.35</v>
      </c>
      <c r="T706" s="85">
        <f>'E+ PSUI Customer Load'!T706+'PSUI Customer Gen'!T706</f>
        <v>1574.1949999999999</v>
      </c>
      <c r="U706" s="85">
        <f>'E+ PSUI Customer Load'!U706+'PSUI Customer Gen'!U706</f>
        <v>1537.3409999999999</v>
      </c>
      <c r="V706" s="85">
        <f>'E+ PSUI Customer Load'!V706+'PSUI Customer Gen'!V706</f>
        <v>1408.5820000000001</v>
      </c>
      <c r="W706" s="85">
        <f>'E+ PSUI Customer Load'!W706+'PSUI Customer Gen'!W706</f>
        <v>1265.7349999999999</v>
      </c>
      <c r="X706" s="85">
        <f>'E+ PSUI Customer Load'!X706+'PSUI Customer Gen'!X706</f>
        <v>1124.0609999999999</v>
      </c>
      <c r="Y706" s="85">
        <f>'E+ PSUI Customer Load'!Y706+'PSUI Customer Gen'!Y706</f>
        <v>1097.5309999999999</v>
      </c>
      <c r="Z706" s="85">
        <f>'E+ PSUI Customer Load'!Z706+'PSUI Customer Gen'!Z706</f>
        <v>1078.5719999999999</v>
      </c>
      <c r="AA706" s="93">
        <f t="shared" si="130"/>
        <v>1710.3820000000001</v>
      </c>
      <c r="AB706" s="84">
        <f t="shared" si="131"/>
        <v>2022</v>
      </c>
      <c r="AC706" s="83">
        <f t="shared" si="132"/>
        <v>10</v>
      </c>
      <c r="AD706" s="83" t="str">
        <f t="shared" si="133"/>
        <v/>
      </c>
      <c r="AE706" s="83" t="str">
        <f t="shared" si="134"/>
        <v/>
      </c>
      <c r="AF706" s="81">
        <f t="shared" si="135"/>
        <v>1710.3820000000001</v>
      </c>
      <c r="AG706" s="82" t="str">
        <f t="shared" si="136"/>
        <v>15:00</v>
      </c>
      <c r="AH706" s="81">
        <f t="shared" si="137"/>
        <v>34603.913999999997</v>
      </c>
      <c r="AI706" s="80" t="str">
        <f t="shared" si="138"/>
        <v/>
      </c>
      <c r="AJ706" s="80" t="str">
        <f t="shared" si="139"/>
        <v/>
      </c>
      <c r="AK706" s="80" t="str">
        <f t="shared" si="140"/>
        <v/>
      </c>
      <c r="AL706" s="79" t="str">
        <f t="shared" si="141"/>
        <v/>
      </c>
      <c r="AM706" s="78" t="str">
        <f t="shared" si="142"/>
        <v/>
      </c>
    </row>
    <row r="707" spans="2:39" ht="13.5" thickBot="1">
      <c r="B707" s="86">
        <v>44839</v>
      </c>
      <c r="C707" s="85">
        <f>'E+ PSUI Customer Load'!C707+'PSUI Customer Gen'!C707</f>
        <v>1072.2380000000001</v>
      </c>
      <c r="D707" s="85">
        <f>'E+ PSUI Customer Load'!D707+'PSUI Customer Gen'!D707</f>
        <v>1066.4180000000001</v>
      </c>
      <c r="E707" s="85">
        <f>'E+ PSUI Customer Load'!E707+'PSUI Customer Gen'!E707</f>
        <v>1082.018</v>
      </c>
      <c r="F707" s="85">
        <f>'E+ PSUI Customer Load'!F707+'PSUI Customer Gen'!F707</f>
        <v>1099.5540000000001</v>
      </c>
      <c r="G707" s="85">
        <f>'E+ PSUI Customer Load'!G707+'PSUI Customer Gen'!G707</f>
        <v>1118.1999999999998</v>
      </c>
      <c r="H707" s="85">
        <f>'E+ PSUI Customer Load'!H707+'PSUI Customer Gen'!H707</f>
        <v>1197.2850000000001</v>
      </c>
      <c r="I707" s="85">
        <f>'E+ PSUI Customer Load'!I707+'PSUI Customer Gen'!I707</f>
        <v>1264.962</v>
      </c>
      <c r="J707" s="85">
        <f>'E+ PSUI Customer Load'!J707+'PSUI Customer Gen'!J707</f>
        <v>1284.0139999999999</v>
      </c>
      <c r="K707" s="85">
        <f>'E+ PSUI Customer Load'!K707+'PSUI Customer Gen'!K707</f>
        <v>1336.5940000000001</v>
      </c>
      <c r="L707" s="85">
        <f>'E+ PSUI Customer Load'!L707+'PSUI Customer Gen'!L707</f>
        <v>1653.2629999999999</v>
      </c>
      <c r="M707" s="85">
        <f>'E+ PSUI Customer Load'!M707+'PSUI Customer Gen'!M707</f>
        <v>1738.664</v>
      </c>
      <c r="N707" s="85">
        <f>'E+ PSUI Customer Load'!N707+'PSUI Customer Gen'!N707</f>
        <v>1729.567</v>
      </c>
      <c r="O707" s="85">
        <f>'E+ PSUI Customer Load'!O707+'PSUI Customer Gen'!O707</f>
        <v>1766.5410000000002</v>
      </c>
      <c r="P707" s="85">
        <f>'E+ PSUI Customer Load'!P707+'PSUI Customer Gen'!P707</f>
        <v>1733.241</v>
      </c>
      <c r="Q707" s="85">
        <f>'E+ PSUI Customer Load'!Q707+'PSUI Customer Gen'!Q707</f>
        <v>1740.046</v>
      </c>
      <c r="R707" s="85">
        <f>'E+ PSUI Customer Load'!R707+'PSUI Customer Gen'!R707</f>
        <v>1700.1889999999999</v>
      </c>
      <c r="S707" s="85">
        <f>'E+ PSUI Customer Load'!S707+'PSUI Customer Gen'!S707</f>
        <v>1627.2660000000001</v>
      </c>
      <c r="T707" s="85">
        <f>'E+ PSUI Customer Load'!T707+'PSUI Customer Gen'!T707</f>
        <v>1571.4189999999999</v>
      </c>
      <c r="U707" s="85">
        <f>'E+ PSUI Customer Load'!U707+'PSUI Customer Gen'!U707</f>
        <v>1555.5989999999999</v>
      </c>
      <c r="V707" s="85">
        <f>'E+ PSUI Customer Load'!V707+'PSUI Customer Gen'!V707</f>
        <v>1502.357</v>
      </c>
      <c r="W707" s="85">
        <f>'E+ PSUI Customer Load'!W707+'PSUI Customer Gen'!W707</f>
        <v>1468.0329999999999</v>
      </c>
      <c r="X707" s="85">
        <f>'E+ PSUI Customer Load'!X707+'PSUI Customer Gen'!X707</f>
        <v>1396.2529999999999</v>
      </c>
      <c r="Y707" s="85">
        <f>'E+ PSUI Customer Load'!Y707+'PSUI Customer Gen'!Y707</f>
        <v>1346.0360000000001</v>
      </c>
      <c r="Z707" s="85">
        <f>'E+ PSUI Customer Load'!Z707+'PSUI Customer Gen'!Z707</f>
        <v>1333.0069999999998</v>
      </c>
      <c r="AA707" s="93">
        <f t="shared" ref="AA707:AA770" si="143">MAX(C707:Z707)</f>
        <v>1766.5410000000002</v>
      </c>
      <c r="AB707" s="84">
        <f t="shared" ref="AB707:AB770" si="144">YEAR(B707)</f>
        <v>2022</v>
      </c>
      <c r="AC707" s="83">
        <f t="shared" ref="AC707:AC770" si="145">MONTH(B707)</f>
        <v>10</v>
      </c>
      <c r="AD707" s="83" t="str">
        <f t="shared" ref="AD707:AD770" si="146">IF(AE707="","",AB707&amp;"-"&amp;AE707)</f>
        <v/>
      </c>
      <c r="AE707" s="83" t="str">
        <f t="shared" ref="AE707:AE770" si="147">IF(DAY(B707+1)=1,AC707,"")</f>
        <v/>
      </c>
      <c r="AF707" s="81">
        <f t="shared" ref="AF707:AF770" si="148">MAX(C707:AA707)</f>
        <v>1766.5410000000002</v>
      </c>
      <c r="AG707" s="82" t="str">
        <f t="shared" ref="AG707:AG770" si="149">INDEX($C$2:$Z$2,MATCH(AF707,C707:Z707,0))</f>
        <v>13:00</v>
      </c>
      <c r="AH707" s="81">
        <f t="shared" ref="AH707:AH770" si="150">SUM(C707:AA707)</f>
        <v>36149.304999999993</v>
      </c>
      <c r="AI707" s="80" t="str">
        <f t="shared" ref="AI707:AI770" si="151">IF(AE707&lt;&gt;"",SUMIFS(AF:AF,AC:AC,AC707,AB:AB,AB707),"")</f>
        <v/>
      </c>
      <c r="AJ707" s="80" t="str">
        <f t="shared" ref="AJ707:AJ770" si="152">IF(AI707="","",_xlfn.MAXIFS(AF:AF,AC:AC,AC707,AB:AB,AB707))</f>
        <v/>
      </c>
      <c r="AK707" s="80" t="str">
        <f t="shared" ref="AK707:AK770" si="153">IF(AI707="","",_xlfn.MAXIFS(AH:AH,AC:AC,AC707,AB:AB,AB707))</f>
        <v/>
      </c>
      <c r="AL707" s="79" t="str">
        <f t="shared" ref="AL707:AL770" si="154">IF(AI707&lt;&gt;"",INDEX(B:B,MATCH(AJ707,AF:AF,0)),"")</f>
        <v/>
      </c>
      <c r="AM707" s="78" t="str">
        <f t="shared" ref="AM707:AM770" si="155">IF(AI707&lt;&gt;"",INDEX(AG:AG,MATCH(AJ707,AF:AF,0)),"")</f>
        <v/>
      </c>
    </row>
    <row r="708" spans="2:39" ht="13.5" thickBot="1">
      <c r="B708" s="86">
        <v>44840</v>
      </c>
      <c r="C708" s="85">
        <f>'E+ PSUI Customer Load'!C708+'PSUI Customer Gen'!C708</f>
        <v>1296.7260000000001</v>
      </c>
      <c r="D708" s="85">
        <f>'E+ PSUI Customer Load'!D708+'PSUI Customer Gen'!D708</f>
        <v>1318.519</v>
      </c>
      <c r="E708" s="85">
        <f>'E+ PSUI Customer Load'!E708+'PSUI Customer Gen'!E708</f>
        <v>1329.7739999999999</v>
      </c>
      <c r="F708" s="85">
        <f>'E+ PSUI Customer Load'!F708+'PSUI Customer Gen'!F708</f>
        <v>1333.4290000000001</v>
      </c>
      <c r="G708" s="85">
        <f>'E+ PSUI Customer Load'!G708+'PSUI Customer Gen'!G708</f>
        <v>1367.2329999999999</v>
      </c>
      <c r="H708" s="85">
        <f>'E+ PSUI Customer Load'!H708+'PSUI Customer Gen'!H708</f>
        <v>1431.9160000000002</v>
      </c>
      <c r="I708" s="85">
        <f>'E+ PSUI Customer Load'!I708+'PSUI Customer Gen'!I708</f>
        <v>1493.2339999999999</v>
      </c>
      <c r="J708" s="85">
        <f>'E+ PSUI Customer Load'!J708+'PSUI Customer Gen'!J708</f>
        <v>1541.729</v>
      </c>
      <c r="K708" s="85">
        <f>'E+ PSUI Customer Load'!K708+'PSUI Customer Gen'!K708</f>
        <v>1554.174</v>
      </c>
      <c r="L708" s="85">
        <f>'E+ PSUI Customer Load'!L708+'PSUI Customer Gen'!L708</f>
        <v>1664.0229999999999</v>
      </c>
      <c r="M708" s="85">
        <f>'E+ PSUI Customer Load'!M708+'PSUI Customer Gen'!M708</f>
        <v>1616.3600000000001</v>
      </c>
      <c r="N708" s="85">
        <f>'E+ PSUI Customer Load'!N708+'PSUI Customer Gen'!N708</f>
        <v>1564.7079999999999</v>
      </c>
      <c r="O708" s="85">
        <f>'E+ PSUI Customer Load'!O708+'PSUI Customer Gen'!O708</f>
        <v>1602.913</v>
      </c>
      <c r="P708" s="85">
        <f>'E+ PSUI Customer Load'!P708+'PSUI Customer Gen'!P708</f>
        <v>1715.7640000000001</v>
      </c>
      <c r="Q708" s="85">
        <f>'E+ PSUI Customer Load'!Q708+'PSUI Customer Gen'!Q708</f>
        <v>1696.53</v>
      </c>
      <c r="R708" s="85">
        <f>'E+ PSUI Customer Load'!R708+'PSUI Customer Gen'!R708</f>
        <v>1665.434</v>
      </c>
      <c r="S708" s="85">
        <f>'E+ PSUI Customer Load'!S708+'PSUI Customer Gen'!S708</f>
        <v>1594.4</v>
      </c>
      <c r="T708" s="85">
        <f>'E+ PSUI Customer Load'!T708+'PSUI Customer Gen'!T708</f>
        <v>1550.8429999999998</v>
      </c>
      <c r="U708" s="85">
        <f>'E+ PSUI Customer Load'!U708+'PSUI Customer Gen'!U708</f>
        <v>1544.4390000000001</v>
      </c>
      <c r="V708" s="85">
        <f>'E+ PSUI Customer Load'!V708+'PSUI Customer Gen'!V708</f>
        <v>1499.8409999999999</v>
      </c>
      <c r="W708" s="85">
        <f>'E+ PSUI Customer Load'!W708+'PSUI Customer Gen'!W708</f>
        <v>1468.5429999999999</v>
      </c>
      <c r="X708" s="85">
        <f>'E+ PSUI Customer Load'!X708+'PSUI Customer Gen'!X708</f>
        <v>1417.827</v>
      </c>
      <c r="Y708" s="85">
        <f>'E+ PSUI Customer Load'!Y708+'PSUI Customer Gen'!Y708</f>
        <v>1355.86</v>
      </c>
      <c r="Z708" s="85">
        <f>'E+ PSUI Customer Load'!Z708+'PSUI Customer Gen'!Z708</f>
        <v>1236.854</v>
      </c>
      <c r="AA708" s="93">
        <f t="shared" si="143"/>
        <v>1715.7640000000001</v>
      </c>
      <c r="AB708" s="84">
        <f t="shared" si="144"/>
        <v>2022</v>
      </c>
      <c r="AC708" s="83">
        <f t="shared" si="145"/>
        <v>10</v>
      </c>
      <c r="AD708" s="83" t="str">
        <f t="shared" si="146"/>
        <v/>
      </c>
      <c r="AE708" s="83" t="str">
        <f t="shared" si="147"/>
        <v/>
      </c>
      <c r="AF708" s="81">
        <f t="shared" si="148"/>
        <v>1715.7640000000001</v>
      </c>
      <c r="AG708" s="82" t="str">
        <f t="shared" si="149"/>
        <v>14:00</v>
      </c>
      <c r="AH708" s="81">
        <f t="shared" si="150"/>
        <v>37576.837000000007</v>
      </c>
      <c r="AI708" s="80" t="str">
        <f t="shared" si="151"/>
        <v/>
      </c>
      <c r="AJ708" s="80" t="str">
        <f t="shared" si="152"/>
        <v/>
      </c>
      <c r="AK708" s="80" t="str">
        <f t="shared" si="153"/>
        <v/>
      </c>
      <c r="AL708" s="79" t="str">
        <f t="shared" si="154"/>
        <v/>
      </c>
      <c r="AM708" s="78" t="str">
        <f t="shared" si="155"/>
        <v/>
      </c>
    </row>
    <row r="709" spans="2:39" ht="13.5" thickBot="1">
      <c r="B709" s="86">
        <v>44841</v>
      </c>
      <c r="C709" s="85">
        <f>'E+ PSUI Customer Load'!C709+'PSUI Customer Gen'!C709</f>
        <v>1177.759</v>
      </c>
      <c r="D709" s="85">
        <f>'E+ PSUI Customer Load'!D709+'PSUI Customer Gen'!D709</f>
        <v>1105.1759999999999</v>
      </c>
      <c r="E709" s="85">
        <f>'E+ PSUI Customer Load'!E709+'PSUI Customer Gen'!E709</f>
        <v>1110.4649999999999</v>
      </c>
      <c r="F709" s="85">
        <f>'E+ PSUI Customer Load'!F709+'PSUI Customer Gen'!F709</f>
        <v>1071.9859999999999</v>
      </c>
      <c r="G709" s="85">
        <f>'E+ PSUI Customer Load'!G709+'PSUI Customer Gen'!G709</f>
        <v>1095.1510000000001</v>
      </c>
      <c r="H709" s="85">
        <f>'E+ PSUI Customer Load'!H709+'PSUI Customer Gen'!H709</f>
        <v>1091.393</v>
      </c>
      <c r="I709" s="85">
        <f>'E+ PSUI Customer Load'!I709+'PSUI Customer Gen'!I709</f>
        <v>1197.21</v>
      </c>
      <c r="J709" s="85">
        <f>'E+ PSUI Customer Load'!J709+'PSUI Customer Gen'!J709</f>
        <v>1199.98</v>
      </c>
      <c r="K709" s="85">
        <f>'E+ PSUI Customer Load'!K709+'PSUI Customer Gen'!K709</f>
        <v>1235.96</v>
      </c>
      <c r="L709" s="85">
        <f>'E+ PSUI Customer Load'!L709+'PSUI Customer Gen'!L709</f>
        <v>1240.22</v>
      </c>
      <c r="M709" s="85">
        <f>'E+ PSUI Customer Load'!M709+'PSUI Customer Gen'!M709</f>
        <v>1273.51</v>
      </c>
      <c r="N709" s="85">
        <f>'E+ PSUI Customer Load'!N709+'PSUI Customer Gen'!N709</f>
        <v>1251.1099999999999</v>
      </c>
      <c r="O709" s="85">
        <f>'E+ PSUI Customer Load'!O709+'PSUI Customer Gen'!O709</f>
        <v>1237.6400000000001</v>
      </c>
      <c r="P709" s="85">
        <f>'E+ PSUI Customer Load'!P709+'PSUI Customer Gen'!P709</f>
        <v>1227.6600000000001</v>
      </c>
      <c r="Q709" s="85">
        <f>'E+ PSUI Customer Load'!Q709+'PSUI Customer Gen'!Q709</f>
        <v>1237.53</v>
      </c>
      <c r="R709" s="85">
        <f>'E+ PSUI Customer Load'!R709+'PSUI Customer Gen'!R709</f>
        <v>1200.05</v>
      </c>
      <c r="S709" s="85">
        <f>'E+ PSUI Customer Load'!S709+'PSUI Customer Gen'!S709</f>
        <v>1160.32</v>
      </c>
      <c r="T709" s="85">
        <f>'E+ PSUI Customer Load'!T709+'PSUI Customer Gen'!T709</f>
        <v>1144.01</v>
      </c>
      <c r="U709" s="85">
        <f>'E+ PSUI Customer Load'!U709+'PSUI Customer Gen'!U709</f>
        <v>1148.07</v>
      </c>
      <c r="V709" s="85">
        <f>'E+ PSUI Customer Load'!V709+'PSUI Customer Gen'!V709</f>
        <v>1153.01</v>
      </c>
      <c r="W709" s="85">
        <f>'E+ PSUI Customer Load'!W709+'PSUI Customer Gen'!W709</f>
        <v>1154.6500000000001</v>
      </c>
      <c r="X709" s="85">
        <f>'E+ PSUI Customer Load'!X709+'PSUI Customer Gen'!X709</f>
        <v>1150.8699999999999</v>
      </c>
      <c r="Y709" s="85">
        <f>'E+ PSUI Customer Load'!Y709+'PSUI Customer Gen'!Y709</f>
        <v>1119.58</v>
      </c>
      <c r="Z709" s="85">
        <f>'E+ PSUI Customer Load'!Z709+'PSUI Customer Gen'!Z709</f>
        <v>1096.76</v>
      </c>
      <c r="AA709" s="93">
        <f t="shared" si="143"/>
        <v>1273.51</v>
      </c>
      <c r="AB709" s="84">
        <f t="shared" si="144"/>
        <v>2022</v>
      </c>
      <c r="AC709" s="83">
        <f t="shared" si="145"/>
        <v>10</v>
      </c>
      <c r="AD709" s="83" t="str">
        <f t="shared" si="146"/>
        <v/>
      </c>
      <c r="AE709" s="83" t="str">
        <f t="shared" si="147"/>
        <v/>
      </c>
      <c r="AF709" s="81">
        <f t="shared" si="148"/>
        <v>1273.51</v>
      </c>
      <c r="AG709" s="82" t="str">
        <f t="shared" si="149"/>
        <v>11:00</v>
      </c>
      <c r="AH709" s="81">
        <f t="shared" si="150"/>
        <v>29353.579999999987</v>
      </c>
      <c r="AI709" s="80" t="str">
        <f t="shared" si="151"/>
        <v/>
      </c>
      <c r="AJ709" s="80" t="str">
        <f t="shared" si="152"/>
        <v/>
      </c>
      <c r="AK709" s="80" t="str">
        <f t="shared" si="153"/>
        <v/>
      </c>
      <c r="AL709" s="79" t="str">
        <f t="shared" si="154"/>
        <v/>
      </c>
      <c r="AM709" s="78" t="str">
        <f t="shared" si="155"/>
        <v/>
      </c>
    </row>
    <row r="710" spans="2:39" ht="13.5" thickBot="1">
      <c r="B710" s="86">
        <v>44842</v>
      </c>
      <c r="C710" s="85">
        <f>'E+ PSUI Customer Load'!C710+'PSUI Customer Gen'!C710</f>
        <v>1103.6600000000001</v>
      </c>
      <c r="D710" s="85">
        <f>'E+ PSUI Customer Load'!D710+'PSUI Customer Gen'!D710</f>
        <v>1119.96</v>
      </c>
      <c r="E710" s="85">
        <f>'E+ PSUI Customer Load'!E710+'PSUI Customer Gen'!E710</f>
        <v>1104.46</v>
      </c>
      <c r="F710" s="85">
        <f>'E+ PSUI Customer Load'!F710+'PSUI Customer Gen'!F710</f>
        <v>1093.08</v>
      </c>
      <c r="G710" s="85">
        <f>'E+ PSUI Customer Load'!G710+'PSUI Customer Gen'!G710</f>
        <v>1094.07</v>
      </c>
      <c r="H710" s="85">
        <f>'E+ PSUI Customer Load'!H710+'PSUI Customer Gen'!H710</f>
        <v>1124.0899999999999</v>
      </c>
      <c r="I710" s="85">
        <f>'E+ PSUI Customer Load'!I710+'PSUI Customer Gen'!I710</f>
        <v>1187.83</v>
      </c>
      <c r="J710" s="85">
        <f>'E+ PSUI Customer Load'!J710+'PSUI Customer Gen'!J710</f>
        <v>1176.21</v>
      </c>
      <c r="K710" s="85">
        <f>'E+ PSUI Customer Load'!K710+'PSUI Customer Gen'!K710</f>
        <v>1178.21</v>
      </c>
      <c r="L710" s="85">
        <f>'E+ PSUI Customer Load'!L710+'PSUI Customer Gen'!L710</f>
        <v>1171.1400000000001</v>
      </c>
      <c r="M710" s="85">
        <f>'E+ PSUI Customer Load'!M710+'PSUI Customer Gen'!M710</f>
        <v>1144.54</v>
      </c>
      <c r="N710" s="85">
        <f>'E+ PSUI Customer Load'!N710+'PSUI Customer Gen'!N710</f>
        <v>1121.79</v>
      </c>
      <c r="O710" s="85">
        <f>'E+ PSUI Customer Load'!O710+'PSUI Customer Gen'!O710</f>
        <v>1128.51</v>
      </c>
      <c r="P710" s="85">
        <f>'E+ PSUI Customer Load'!P710+'PSUI Customer Gen'!P710</f>
        <v>1125.57</v>
      </c>
      <c r="Q710" s="85">
        <f>'E+ PSUI Customer Load'!Q710+'PSUI Customer Gen'!Q710</f>
        <v>1109.08</v>
      </c>
      <c r="R710" s="85">
        <f>'E+ PSUI Customer Load'!R710+'PSUI Customer Gen'!R710</f>
        <v>1090.67</v>
      </c>
      <c r="S710" s="85">
        <f>'E+ PSUI Customer Load'!S710+'PSUI Customer Gen'!S710</f>
        <v>1044.68</v>
      </c>
      <c r="T710" s="85">
        <f>'E+ PSUI Customer Load'!T710+'PSUI Customer Gen'!T710</f>
        <v>1057.1099999999999</v>
      </c>
      <c r="U710" s="85">
        <f>'E+ PSUI Customer Load'!U710+'PSUI Customer Gen'!U710</f>
        <v>1077.55</v>
      </c>
      <c r="V710" s="85">
        <f>'E+ PSUI Customer Load'!V710+'PSUI Customer Gen'!V710</f>
        <v>1074.05</v>
      </c>
      <c r="W710" s="85">
        <f>'E+ PSUI Customer Load'!W710+'PSUI Customer Gen'!W710</f>
        <v>1081.92</v>
      </c>
      <c r="X710" s="85">
        <f>'E+ PSUI Customer Load'!X710+'PSUI Customer Gen'!X710</f>
        <v>1075.97</v>
      </c>
      <c r="Y710" s="85">
        <f>'E+ PSUI Customer Load'!Y710+'PSUI Customer Gen'!Y710</f>
        <v>1077.8599999999999</v>
      </c>
      <c r="Z710" s="85">
        <f>'E+ PSUI Customer Load'!Z710+'PSUI Customer Gen'!Z710</f>
        <v>1091.69</v>
      </c>
      <c r="AA710" s="93">
        <f t="shared" si="143"/>
        <v>1187.83</v>
      </c>
      <c r="AB710" s="84">
        <f t="shared" si="144"/>
        <v>2022</v>
      </c>
      <c r="AC710" s="83">
        <f t="shared" si="145"/>
        <v>10</v>
      </c>
      <c r="AD710" s="83" t="str">
        <f t="shared" si="146"/>
        <v/>
      </c>
      <c r="AE710" s="83" t="str">
        <f t="shared" si="147"/>
        <v/>
      </c>
      <c r="AF710" s="81">
        <f t="shared" si="148"/>
        <v>1187.83</v>
      </c>
      <c r="AG710" s="82" t="str">
        <f t="shared" si="149"/>
        <v>7:00</v>
      </c>
      <c r="AH710" s="81">
        <f t="shared" si="150"/>
        <v>27841.53</v>
      </c>
      <c r="AI710" s="80" t="str">
        <f t="shared" si="151"/>
        <v/>
      </c>
      <c r="AJ710" s="80" t="str">
        <f t="shared" si="152"/>
        <v/>
      </c>
      <c r="AK710" s="80" t="str">
        <f t="shared" si="153"/>
        <v/>
      </c>
      <c r="AL710" s="79" t="str">
        <f t="shared" si="154"/>
        <v/>
      </c>
      <c r="AM710" s="78" t="str">
        <f t="shared" si="155"/>
        <v/>
      </c>
    </row>
    <row r="711" spans="2:39" ht="13.5" thickBot="1">
      <c r="B711" s="86">
        <v>44843</v>
      </c>
      <c r="C711" s="85">
        <f>'E+ PSUI Customer Load'!C711+'PSUI Customer Gen'!C711</f>
        <v>1084.44</v>
      </c>
      <c r="D711" s="85">
        <f>'E+ PSUI Customer Load'!D711+'PSUI Customer Gen'!D711</f>
        <v>1089.52</v>
      </c>
      <c r="E711" s="85">
        <f>'E+ PSUI Customer Load'!E711+'PSUI Customer Gen'!E711</f>
        <v>1101.5899999999999</v>
      </c>
      <c r="F711" s="85">
        <f>'E+ PSUI Customer Load'!F711+'PSUI Customer Gen'!F711</f>
        <v>1086.82</v>
      </c>
      <c r="G711" s="85">
        <f>'E+ PSUI Customer Load'!G711+'PSUI Customer Gen'!G711</f>
        <v>1095.57</v>
      </c>
      <c r="H711" s="85">
        <f>'E+ PSUI Customer Load'!H711+'PSUI Customer Gen'!H711</f>
        <v>1137.8900000000001</v>
      </c>
      <c r="I711" s="85">
        <f>'E+ PSUI Customer Load'!I711+'PSUI Customer Gen'!I711</f>
        <v>1203.2</v>
      </c>
      <c r="J711" s="85">
        <f>'E+ PSUI Customer Load'!J711+'PSUI Customer Gen'!J711</f>
        <v>1155.46</v>
      </c>
      <c r="K711" s="85">
        <f>'E+ PSUI Customer Load'!K711+'PSUI Customer Gen'!K711</f>
        <v>1116.01</v>
      </c>
      <c r="L711" s="85">
        <f>'E+ PSUI Customer Load'!L711+'PSUI Customer Gen'!L711</f>
        <v>1138.69</v>
      </c>
      <c r="M711" s="85">
        <f>'E+ PSUI Customer Load'!M711+'PSUI Customer Gen'!M711</f>
        <v>1240.47</v>
      </c>
      <c r="N711" s="85">
        <f>'E+ PSUI Customer Load'!N711+'PSUI Customer Gen'!N711</f>
        <v>1456.35</v>
      </c>
      <c r="O711" s="85">
        <f>'E+ PSUI Customer Load'!O711+'PSUI Customer Gen'!O711</f>
        <v>1395.49</v>
      </c>
      <c r="P711" s="85">
        <f>'E+ PSUI Customer Load'!P711+'PSUI Customer Gen'!P711</f>
        <v>1395.52</v>
      </c>
      <c r="Q711" s="85">
        <f>'E+ PSUI Customer Load'!Q711+'PSUI Customer Gen'!Q711</f>
        <v>1394.12</v>
      </c>
      <c r="R711" s="85">
        <f>'E+ PSUI Customer Load'!R711+'PSUI Customer Gen'!R711</f>
        <v>1376.83</v>
      </c>
      <c r="S711" s="85">
        <f>'E+ PSUI Customer Load'!S711+'PSUI Customer Gen'!S711</f>
        <v>1282.08</v>
      </c>
      <c r="T711" s="85">
        <f>'E+ PSUI Customer Load'!T711+'PSUI Customer Gen'!T711</f>
        <v>1280.6500000000001</v>
      </c>
      <c r="U711" s="85">
        <f>'E+ PSUI Customer Load'!U711+'PSUI Customer Gen'!U711</f>
        <v>1219.26</v>
      </c>
      <c r="V711" s="85">
        <f>'E+ PSUI Customer Load'!V711+'PSUI Customer Gen'!V711</f>
        <v>1185.28</v>
      </c>
      <c r="W711" s="85">
        <f>'E+ PSUI Customer Load'!W711+'PSUI Customer Gen'!W711</f>
        <v>1180.52</v>
      </c>
      <c r="X711" s="85">
        <f>'E+ PSUI Customer Load'!X711+'PSUI Customer Gen'!X711</f>
        <v>1042.58</v>
      </c>
      <c r="Y711" s="85">
        <f>'E+ PSUI Customer Load'!Y711+'PSUI Customer Gen'!Y711</f>
        <v>1042.3</v>
      </c>
      <c r="Z711" s="85">
        <f>'E+ PSUI Customer Load'!Z711+'PSUI Customer Gen'!Z711</f>
        <v>1037.92</v>
      </c>
      <c r="AA711" s="93">
        <f t="shared" si="143"/>
        <v>1456.35</v>
      </c>
      <c r="AB711" s="84">
        <f t="shared" si="144"/>
        <v>2022</v>
      </c>
      <c r="AC711" s="83">
        <f t="shared" si="145"/>
        <v>10</v>
      </c>
      <c r="AD711" s="83" t="str">
        <f t="shared" si="146"/>
        <v/>
      </c>
      <c r="AE711" s="83" t="str">
        <f t="shared" si="147"/>
        <v/>
      </c>
      <c r="AF711" s="81">
        <f t="shared" si="148"/>
        <v>1456.35</v>
      </c>
      <c r="AG711" s="82" t="str">
        <f t="shared" si="149"/>
        <v>12:00</v>
      </c>
      <c r="AH711" s="81">
        <f t="shared" si="150"/>
        <v>30194.910000000003</v>
      </c>
      <c r="AI711" s="80" t="str">
        <f t="shared" si="151"/>
        <v/>
      </c>
      <c r="AJ711" s="80" t="str">
        <f t="shared" si="152"/>
        <v/>
      </c>
      <c r="AK711" s="80" t="str">
        <f t="shared" si="153"/>
        <v/>
      </c>
      <c r="AL711" s="79" t="str">
        <f t="shared" si="154"/>
        <v/>
      </c>
      <c r="AM711" s="78" t="str">
        <f t="shared" si="155"/>
        <v/>
      </c>
    </row>
    <row r="712" spans="2:39" ht="13.5" thickBot="1">
      <c r="B712" s="86">
        <v>44844</v>
      </c>
      <c r="C712" s="85">
        <f>'E+ PSUI Customer Load'!C712+'PSUI Customer Gen'!C712</f>
        <v>1041.3900000000001</v>
      </c>
      <c r="D712" s="85">
        <f>'E+ PSUI Customer Load'!D712+'PSUI Customer Gen'!D712</f>
        <v>1032.5</v>
      </c>
      <c r="E712" s="85">
        <f>'E+ PSUI Customer Load'!E712+'PSUI Customer Gen'!E712</f>
        <v>1035.79</v>
      </c>
      <c r="F712" s="85">
        <f>'E+ PSUI Customer Load'!F712+'PSUI Customer Gen'!F712</f>
        <v>1043.95</v>
      </c>
      <c r="G712" s="85">
        <f>'E+ PSUI Customer Load'!G712+'PSUI Customer Gen'!G712</f>
        <v>1056.97</v>
      </c>
      <c r="H712" s="85">
        <f>'E+ PSUI Customer Load'!H712+'PSUI Customer Gen'!H712</f>
        <v>1079.33</v>
      </c>
      <c r="I712" s="85">
        <f>'E+ PSUI Customer Load'!I712+'PSUI Customer Gen'!I712</f>
        <v>1122.07</v>
      </c>
      <c r="J712" s="85">
        <f>'E+ PSUI Customer Load'!J712+'PSUI Customer Gen'!J712</f>
        <v>1096.17</v>
      </c>
      <c r="K712" s="85">
        <f>'E+ PSUI Customer Load'!K712+'PSUI Customer Gen'!K712</f>
        <v>1093.02</v>
      </c>
      <c r="L712" s="85">
        <f>'E+ PSUI Customer Load'!L712+'PSUI Customer Gen'!L712</f>
        <v>1106.32</v>
      </c>
      <c r="M712" s="85">
        <f>'E+ PSUI Customer Load'!M712+'PSUI Customer Gen'!M712</f>
        <v>1120.81</v>
      </c>
      <c r="N712" s="85">
        <f>'E+ PSUI Customer Load'!N712+'PSUI Customer Gen'!N712</f>
        <v>1131.24</v>
      </c>
      <c r="O712" s="85">
        <f>'E+ PSUI Customer Load'!O712+'PSUI Customer Gen'!O712</f>
        <v>1380.47</v>
      </c>
      <c r="P712" s="85">
        <f>'E+ PSUI Customer Load'!P712+'PSUI Customer Gen'!P712</f>
        <v>1354.43</v>
      </c>
      <c r="Q712" s="85">
        <f>'E+ PSUI Customer Load'!Q712+'PSUI Customer Gen'!Q712</f>
        <v>1337.21</v>
      </c>
      <c r="R712" s="85">
        <f>'E+ PSUI Customer Load'!R712+'PSUI Customer Gen'!R712</f>
        <v>1342.36</v>
      </c>
      <c r="S712" s="85">
        <f>'E+ PSUI Customer Load'!S712+'PSUI Customer Gen'!S712</f>
        <v>1296.3</v>
      </c>
      <c r="T712" s="85">
        <f>'E+ PSUI Customer Load'!T712+'PSUI Customer Gen'!T712</f>
        <v>1236.2</v>
      </c>
      <c r="U712" s="85">
        <f>'E+ PSUI Customer Load'!U712+'PSUI Customer Gen'!U712</f>
        <v>1177.58</v>
      </c>
      <c r="V712" s="85">
        <f>'E+ PSUI Customer Load'!V712+'PSUI Customer Gen'!V712</f>
        <v>1068.5899999999999</v>
      </c>
      <c r="W712" s="85">
        <f>'E+ PSUI Customer Load'!W712+'PSUI Customer Gen'!W712</f>
        <v>1069.53</v>
      </c>
      <c r="X712" s="85">
        <f>'E+ PSUI Customer Load'!X712+'PSUI Customer Gen'!X712</f>
        <v>1050.81</v>
      </c>
      <c r="Y712" s="85">
        <f>'E+ PSUI Customer Load'!Y712+'PSUI Customer Gen'!Y712</f>
        <v>1106.8800000000001</v>
      </c>
      <c r="Z712" s="85">
        <f>'E+ PSUI Customer Load'!Z712+'PSUI Customer Gen'!Z712</f>
        <v>1097.74</v>
      </c>
      <c r="AA712" s="93">
        <f t="shared" si="143"/>
        <v>1380.47</v>
      </c>
      <c r="AB712" s="84">
        <f t="shared" si="144"/>
        <v>2022</v>
      </c>
      <c r="AC712" s="83">
        <f t="shared" si="145"/>
        <v>10</v>
      </c>
      <c r="AD712" s="83" t="str">
        <f t="shared" si="146"/>
        <v/>
      </c>
      <c r="AE712" s="83" t="str">
        <f t="shared" si="147"/>
        <v/>
      </c>
      <c r="AF712" s="81">
        <f t="shared" si="148"/>
        <v>1380.47</v>
      </c>
      <c r="AG712" s="82" t="str">
        <f t="shared" si="149"/>
        <v>13:00</v>
      </c>
      <c r="AH712" s="81">
        <f t="shared" si="150"/>
        <v>28858.130000000005</v>
      </c>
      <c r="AI712" s="80" t="str">
        <f t="shared" si="151"/>
        <v/>
      </c>
      <c r="AJ712" s="80" t="str">
        <f t="shared" si="152"/>
        <v/>
      </c>
      <c r="AK712" s="80" t="str">
        <f t="shared" si="153"/>
        <v/>
      </c>
      <c r="AL712" s="79" t="str">
        <f t="shared" si="154"/>
        <v/>
      </c>
      <c r="AM712" s="78" t="str">
        <f t="shared" si="155"/>
        <v/>
      </c>
    </row>
    <row r="713" spans="2:39" ht="13.5" thickBot="1">
      <c r="B713" s="86">
        <v>44845</v>
      </c>
      <c r="C713" s="85">
        <f>'E+ PSUI Customer Load'!C713+'PSUI Customer Gen'!C713</f>
        <v>1104.18</v>
      </c>
      <c r="D713" s="85">
        <f>'E+ PSUI Customer Load'!D713+'PSUI Customer Gen'!D713</f>
        <v>1098.4100000000001</v>
      </c>
      <c r="E713" s="85">
        <f>'E+ PSUI Customer Load'!E713+'PSUI Customer Gen'!E713</f>
        <v>1093.51</v>
      </c>
      <c r="F713" s="85">
        <f>'E+ PSUI Customer Load'!F713+'PSUI Customer Gen'!F713</f>
        <v>1122.98</v>
      </c>
      <c r="G713" s="85">
        <f>'E+ PSUI Customer Load'!G713+'PSUI Customer Gen'!G713</f>
        <v>1148.1099999999999</v>
      </c>
      <c r="H713" s="85">
        <f>'E+ PSUI Customer Load'!H713+'PSUI Customer Gen'!H713</f>
        <v>1190.1099999999999</v>
      </c>
      <c r="I713" s="85">
        <f>'E+ PSUI Customer Load'!I713+'PSUI Customer Gen'!I713</f>
        <v>1280.1300000000001</v>
      </c>
      <c r="J713" s="85">
        <f>'E+ PSUI Customer Load'!J713+'PSUI Customer Gen'!J713</f>
        <v>1304.56</v>
      </c>
      <c r="K713" s="85">
        <f>'E+ PSUI Customer Load'!K713+'PSUI Customer Gen'!K713</f>
        <v>1271.4100000000001</v>
      </c>
      <c r="L713" s="85">
        <f>'E+ PSUI Customer Load'!L713+'PSUI Customer Gen'!L713</f>
        <v>1509.9</v>
      </c>
      <c r="M713" s="85">
        <f>'E+ PSUI Customer Load'!M713+'PSUI Customer Gen'!M713</f>
        <v>1662.75</v>
      </c>
      <c r="N713" s="85">
        <f>'E+ PSUI Customer Load'!N713+'PSUI Customer Gen'!N713</f>
        <v>1639.61</v>
      </c>
      <c r="O713" s="85">
        <f>'E+ PSUI Customer Load'!O713+'PSUI Customer Gen'!O713</f>
        <v>1659.74</v>
      </c>
      <c r="P713" s="85">
        <f>'E+ PSUI Customer Load'!P713+'PSUI Customer Gen'!P713</f>
        <v>1671.11</v>
      </c>
      <c r="Q713" s="85">
        <f>'E+ PSUI Customer Load'!Q713+'PSUI Customer Gen'!Q713</f>
        <v>1676.54</v>
      </c>
      <c r="R713" s="85">
        <f>'E+ PSUI Customer Load'!R713+'PSUI Customer Gen'!R713</f>
        <v>1633.42</v>
      </c>
      <c r="S713" s="85">
        <f>'E+ PSUI Customer Load'!S713+'PSUI Customer Gen'!S713</f>
        <v>1545.71</v>
      </c>
      <c r="T713" s="85">
        <f>'E+ PSUI Customer Load'!T713+'PSUI Customer Gen'!T713</f>
        <v>1483.34</v>
      </c>
      <c r="U713" s="85">
        <f>'E+ PSUI Customer Load'!U713+'PSUI Customer Gen'!U713</f>
        <v>1466.96</v>
      </c>
      <c r="V713" s="85">
        <f>'E+ PSUI Customer Load'!V713+'PSUI Customer Gen'!V713</f>
        <v>1403.18</v>
      </c>
      <c r="W713" s="85">
        <f>'E+ PSUI Customer Load'!W713+'PSUI Customer Gen'!W713</f>
        <v>1354.92</v>
      </c>
      <c r="X713" s="85">
        <f>'E+ PSUI Customer Load'!X713+'PSUI Customer Gen'!X713</f>
        <v>1299.3800000000001</v>
      </c>
      <c r="Y713" s="85">
        <f>'E+ PSUI Customer Load'!Y713+'PSUI Customer Gen'!Y713</f>
        <v>1274.1400000000001</v>
      </c>
      <c r="Z713" s="85">
        <f>'E+ PSUI Customer Load'!Z713+'PSUI Customer Gen'!Z713</f>
        <v>1307.1400000000001</v>
      </c>
      <c r="AA713" s="93">
        <f t="shared" si="143"/>
        <v>1676.54</v>
      </c>
      <c r="AB713" s="84">
        <f t="shared" si="144"/>
        <v>2022</v>
      </c>
      <c r="AC713" s="83">
        <f t="shared" si="145"/>
        <v>10</v>
      </c>
      <c r="AD713" s="83" t="str">
        <f t="shared" si="146"/>
        <v/>
      </c>
      <c r="AE713" s="83" t="str">
        <f t="shared" si="147"/>
        <v/>
      </c>
      <c r="AF713" s="81">
        <f t="shared" si="148"/>
        <v>1676.54</v>
      </c>
      <c r="AG713" s="82" t="str">
        <f t="shared" si="149"/>
        <v>15:00</v>
      </c>
      <c r="AH713" s="81">
        <f t="shared" si="150"/>
        <v>34877.780000000006</v>
      </c>
      <c r="AI713" s="80" t="str">
        <f t="shared" si="151"/>
        <v/>
      </c>
      <c r="AJ713" s="80" t="str">
        <f t="shared" si="152"/>
        <v/>
      </c>
      <c r="AK713" s="80" t="str">
        <f t="shared" si="153"/>
        <v/>
      </c>
      <c r="AL713" s="79" t="str">
        <f t="shared" si="154"/>
        <v/>
      </c>
      <c r="AM713" s="78" t="str">
        <f t="shared" si="155"/>
        <v/>
      </c>
    </row>
    <row r="714" spans="2:39" ht="13.5" thickBot="1">
      <c r="B714" s="86">
        <v>44846</v>
      </c>
      <c r="C714" s="85">
        <f>'E+ PSUI Customer Load'!C714+'PSUI Customer Gen'!C714</f>
        <v>1304.98</v>
      </c>
      <c r="D714" s="85">
        <f>'E+ PSUI Customer Load'!D714+'PSUI Customer Gen'!D714</f>
        <v>1224.55</v>
      </c>
      <c r="E714" s="85">
        <f>'E+ PSUI Customer Load'!E714+'PSUI Customer Gen'!E714</f>
        <v>1227.31</v>
      </c>
      <c r="F714" s="85">
        <f>'E+ PSUI Customer Load'!F714+'PSUI Customer Gen'!F714</f>
        <v>1239.18</v>
      </c>
      <c r="G714" s="85">
        <f>'E+ PSUI Customer Load'!G714+'PSUI Customer Gen'!G714</f>
        <v>1220</v>
      </c>
      <c r="H714" s="85">
        <f>'E+ PSUI Customer Load'!H714+'PSUI Customer Gen'!H714</f>
        <v>1238.83</v>
      </c>
      <c r="I714" s="85">
        <f>'E+ PSUI Customer Load'!I714+'PSUI Customer Gen'!I714</f>
        <v>1312.75</v>
      </c>
      <c r="J714" s="85">
        <f>'E+ PSUI Customer Load'!J714+'PSUI Customer Gen'!J714</f>
        <v>1338.65</v>
      </c>
      <c r="K714" s="85">
        <f>'E+ PSUI Customer Load'!K714+'PSUI Customer Gen'!K714</f>
        <v>1405.64</v>
      </c>
      <c r="L714" s="85">
        <f>'E+ PSUI Customer Load'!L714+'PSUI Customer Gen'!L714</f>
        <v>1580.81</v>
      </c>
      <c r="M714" s="85">
        <f>'E+ PSUI Customer Load'!M714+'PSUI Customer Gen'!M714</f>
        <v>1587.08</v>
      </c>
      <c r="N714" s="85">
        <f>'E+ PSUI Customer Load'!N714+'PSUI Customer Gen'!N714</f>
        <v>1583.54</v>
      </c>
      <c r="O714" s="85">
        <f>'E+ PSUI Customer Load'!O714+'PSUI Customer Gen'!O714</f>
        <v>1585.01</v>
      </c>
      <c r="P714" s="85">
        <f>'E+ PSUI Customer Load'!P714+'PSUI Customer Gen'!P714</f>
        <v>1595.86</v>
      </c>
      <c r="Q714" s="85">
        <f>'E+ PSUI Customer Load'!Q714+'PSUI Customer Gen'!Q714</f>
        <v>1601.36</v>
      </c>
      <c r="R714" s="85">
        <f>'E+ PSUI Customer Load'!R714+'PSUI Customer Gen'!R714</f>
        <v>1588.62</v>
      </c>
      <c r="S714" s="85">
        <f>'E+ PSUI Customer Load'!S714+'PSUI Customer Gen'!S714</f>
        <v>1504.23</v>
      </c>
      <c r="T714" s="85">
        <f>'E+ PSUI Customer Load'!T714+'PSUI Customer Gen'!T714</f>
        <v>1471.89</v>
      </c>
      <c r="U714" s="85">
        <f>'E+ PSUI Customer Load'!U714+'PSUI Customer Gen'!U714</f>
        <v>1451.14</v>
      </c>
      <c r="V714" s="85">
        <f>'E+ PSUI Customer Load'!V714+'PSUI Customer Gen'!V714</f>
        <v>1441.62</v>
      </c>
      <c r="W714" s="85">
        <f>'E+ PSUI Customer Load'!W714+'PSUI Customer Gen'!W714</f>
        <v>1436.26</v>
      </c>
      <c r="X714" s="85">
        <f>'E+ PSUI Customer Load'!X714+'PSUI Customer Gen'!X714</f>
        <v>1356.11</v>
      </c>
      <c r="Y714" s="85">
        <f>'E+ PSUI Customer Load'!Y714+'PSUI Customer Gen'!Y714</f>
        <v>1404.41</v>
      </c>
      <c r="Z714" s="85">
        <f>'E+ PSUI Customer Load'!Z714+'PSUI Customer Gen'!Z714</f>
        <v>1433.5</v>
      </c>
      <c r="AA714" s="93">
        <f t="shared" si="143"/>
        <v>1601.36</v>
      </c>
      <c r="AB714" s="84">
        <f t="shared" si="144"/>
        <v>2022</v>
      </c>
      <c r="AC714" s="83">
        <f t="shared" si="145"/>
        <v>10</v>
      </c>
      <c r="AD714" s="83" t="str">
        <f t="shared" si="146"/>
        <v/>
      </c>
      <c r="AE714" s="83" t="str">
        <f t="shared" si="147"/>
        <v/>
      </c>
      <c r="AF714" s="81">
        <f t="shared" si="148"/>
        <v>1601.36</v>
      </c>
      <c r="AG714" s="82" t="str">
        <f t="shared" si="149"/>
        <v>15:00</v>
      </c>
      <c r="AH714" s="81">
        <f t="shared" si="150"/>
        <v>35734.689999999988</v>
      </c>
      <c r="AI714" s="80" t="str">
        <f t="shared" si="151"/>
        <v/>
      </c>
      <c r="AJ714" s="80" t="str">
        <f t="shared" si="152"/>
        <v/>
      </c>
      <c r="AK714" s="80" t="str">
        <f t="shared" si="153"/>
        <v/>
      </c>
      <c r="AL714" s="79" t="str">
        <f t="shared" si="154"/>
        <v/>
      </c>
      <c r="AM714" s="78" t="str">
        <f t="shared" si="155"/>
        <v/>
      </c>
    </row>
    <row r="715" spans="2:39" ht="13.5" thickBot="1">
      <c r="B715" s="86">
        <v>44847</v>
      </c>
      <c r="C715" s="85">
        <f>'E+ PSUI Customer Load'!C715+'PSUI Customer Gen'!C715</f>
        <v>1366.86</v>
      </c>
      <c r="D715" s="85">
        <f>'E+ PSUI Customer Load'!D715+'PSUI Customer Gen'!D715</f>
        <v>1318.21</v>
      </c>
      <c r="E715" s="85">
        <f>'E+ PSUI Customer Load'!E715+'PSUI Customer Gen'!E715</f>
        <v>1303.3599999999999</v>
      </c>
      <c r="F715" s="85">
        <f>'E+ PSUI Customer Load'!F715+'PSUI Customer Gen'!F715</f>
        <v>1308.6500000000001</v>
      </c>
      <c r="G715" s="85">
        <f>'E+ PSUI Customer Load'!G715+'PSUI Customer Gen'!G715</f>
        <v>1253.5999999999999</v>
      </c>
      <c r="H715" s="85">
        <f>'E+ PSUI Customer Load'!H715+'PSUI Customer Gen'!H715</f>
        <v>1253.07</v>
      </c>
      <c r="I715" s="85">
        <f>'E+ PSUI Customer Load'!I715+'PSUI Customer Gen'!I715</f>
        <v>1325.06</v>
      </c>
      <c r="J715" s="85">
        <f>'E+ PSUI Customer Load'!J715+'PSUI Customer Gen'!J715</f>
        <v>1322.72</v>
      </c>
      <c r="K715" s="85">
        <f>'E+ PSUI Customer Load'!K715+'PSUI Customer Gen'!K715</f>
        <v>1240.75</v>
      </c>
      <c r="L715" s="85">
        <f>'E+ PSUI Customer Load'!L715+'PSUI Customer Gen'!L715</f>
        <v>1259.4000000000001</v>
      </c>
      <c r="M715" s="85">
        <f>'E+ PSUI Customer Load'!M715+'PSUI Customer Gen'!M715</f>
        <v>1284.78</v>
      </c>
      <c r="N715" s="85">
        <f>'E+ PSUI Customer Load'!N715+'PSUI Customer Gen'!N715</f>
        <v>1336.13</v>
      </c>
      <c r="O715" s="85">
        <f>'E+ PSUI Customer Load'!O715+'PSUI Customer Gen'!O715</f>
        <v>1404.62</v>
      </c>
      <c r="P715" s="85">
        <f>'E+ PSUI Customer Load'!P715+'PSUI Customer Gen'!P715</f>
        <v>1349.18</v>
      </c>
      <c r="Q715" s="85">
        <f>'E+ PSUI Customer Load'!Q715+'PSUI Customer Gen'!Q715</f>
        <v>1229.4100000000001</v>
      </c>
      <c r="R715" s="85">
        <f>'E+ PSUI Customer Load'!R715+'PSUI Customer Gen'!R715</f>
        <v>1188.67</v>
      </c>
      <c r="S715" s="85">
        <f>'E+ PSUI Customer Load'!S715+'PSUI Customer Gen'!S715</f>
        <v>1135.26</v>
      </c>
      <c r="T715" s="85">
        <f>'E+ PSUI Customer Load'!T715+'PSUI Customer Gen'!T715</f>
        <v>1114.68</v>
      </c>
      <c r="U715" s="85">
        <f>'E+ PSUI Customer Load'!U715+'PSUI Customer Gen'!U715</f>
        <v>1110.52</v>
      </c>
      <c r="V715" s="85">
        <f>'E+ PSUI Customer Load'!V715+'PSUI Customer Gen'!V715</f>
        <v>1082.8</v>
      </c>
      <c r="W715" s="85">
        <f>'E+ PSUI Customer Load'!W715+'PSUI Customer Gen'!W715</f>
        <v>1065.1199999999999</v>
      </c>
      <c r="X715" s="85">
        <f>'E+ PSUI Customer Load'!X715+'PSUI Customer Gen'!X715</f>
        <v>1085.42</v>
      </c>
      <c r="Y715" s="85">
        <f>'E+ PSUI Customer Load'!Y715+'PSUI Customer Gen'!Y715</f>
        <v>1108.7</v>
      </c>
      <c r="Z715" s="85">
        <f>'E+ PSUI Customer Load'!Z715+'PSUI Customer Gen'!Z715</f>
        <v>1095.6400000000001</v>
      </c>
      <c r="AA715" s="93">
        <f t="shared" si="143"/>
        <v>1404.62</v>
      </c>
      <c r="AB715" s="84">
        <f t="shared" si="144"/>
        <v>2022</v>
      </c>
      <c r="AC715" s="83">
        <f t="shared" si="145"/>
        <v>10</v>
      </c>
      <c r="AD715" s="83" t="str">
        <f t="shared" si="146"/>
        <v/>
      </c>
      <c r="AE715" s="83" t="str">
        <f t="shared" si="147"/>
        <v/>
      </c>
      <c r="AF715" s="81">
        <f t="shared" si="148"/>
        <v>1404.62</v>
      </c>
      <c r="AG715" s="82" t="str">
        <f t="shared" si="149"/>
        <v>13:00</v>
      </c>
      <c r="AH715" s="81">
        <f t="shared" si="150"/>
        <v>30947.229999999996</v>
      </c>
      <c r="AI715" s="80" t="str">
        <f t="shared" si="151"/>
        <v/>
      </c>
      <c r="AJ715" s="80" t="str">
        <f t="shared" si="152"/>
        <v/>
      </c>
      <c r="AK715" s="80" t="str">
        <f t="shared" si="153"/>
        <v/>
      </c>
      <c r="AL715" s="79" t="str">
        <f t="shared" si="154"/>
        <v/>
      </c>
      <c r="AM715" s="78" t="str">
        <f t="shared" si="155"/>
        <v/>
      </c>
    </row>
    <row r="716" spans="2:39" ht="13.5" thickBot="1">
      <c r="B716" s="86">
        <v>44848</v>
      </c>
      <c r="C716" s="85">
        <f>'E+ PSUI Customer Load'!C716+'PSUI Customer Gen'!C716</f>
        <v>1091.97</v>
      </c>
      <c r="D716" s="85">
        <f>'E+ PSUI Customer Load'!D716+'PSUI Customer Gen'!D716</f>
        <v>1080.98</v>
      </c>
      <c r="E716" s="85">
        <f>'E+ PSUI Customer Load'!E716+'PSUI Customer Gen'!E716</f>
        <v>1092.32</v>
      </c>
      <c r="F716" s="85">
        <f>'E+ PSUI Customer Load'!F716+'PSUI Customer Gen'!F716</f>
        <v>1110.8</v>
      </c>
      <c r="G716" s="85">
        <f>'E+ PSUI Customer Load'!G716+'PSUI Customer Gen'!G716</f>
        <v>1120.04</v>
      </c>
      <c r="H716" s="85">
        <f>'E+ PSUI Customer Load'!H716+'PSUI Customer Gen'!H716</f>
        <v>1167.29</v>
      </c>
      <c r="I716" s="85">
        <f>'E+ PSUI Customer Load'!I716+'PSUI Customer Gen'!I716</f>
        <v>1249.99</v>
      </c>
      <c r="J716" s="85">
        <f>'E+ PSUI Customer Load'!J716+'PSUI Customer Gen'!J716</f>
        <v>1246.46</v>
      </c>
      <c r="K716" s="85">
        <f>'E+ PSUI Customer Load'!K716+'PSUI Customer Gen'!K716</f>
        <v>1293.5999999999999</v>
      </c>
      <c r="L716" s="85">
        <f>'E+ PSUI Customer Load'!L716+'PSUI Customer Gen'!L716</f>
        <v>1325.45</v>
      </c>
      <c r="M716" s="85">
        <f>'E+ PSUI Customer Load'!M716+'PSUI Customer Gen'!M716</f>
        <v>1284.92</v>
      </c>
      <c r="N716" s="85">
        <f>'E+ PSUI Customer Load'!N716+'PSUI Customer Gen'!N716</f>
        <v>1244.6400000000001</v>
      </c>
      <c r="O716" s="85">
        <f>'E+ PSUI Customer Load'!O716+'PSUI Customer Gen'!O716</f>
        <v>1257.0999999999999</v>
      </c>
      <c r="P716" s="85">
        <f>'E+ PSUI Customer Load'!P716+'PSUI Customer Gen'!P716</f>
        <v>1239.8399999999999</v>
      </c>
      <c r="Q716" s="85">
        <f>'E+ PSUI Customer Load'!Q716+'PSUI Customer Gen'!Q716</f>
        <v>1239.42</v>
      </c>
      <c r="R716" s="85">
        <f>'E+ PSUI Customer Load'!R716+'PSUI Customer Gen'!R716</f>
        <v>1405.64</v>
      </c>
      <c r="S716" s="85">
        <f>'E+ PSUI Customer Load'!S716+'PSUI Customer Gen'!S716</f>
        <v>1237.74</v>
      </c>
      <c r="T716" s="85">
        <f>'E+ PSUI Customer Load'!T716+'PSUI Customer Gen'!T716</f>
        <v>1144.4000000000001</v>
      </c>
      <c r="U716" s="85">
        <f>'E+ PSUI Customer Load'!U716+'PSUI Customer Gen'!U716</f>
        <v>1140.06</v>
      </c>
      <c r="V716" s="85">
        <f>'E+ PSUI Customer Load'!V716+'PSUI Customer Gen'!V716</f>
        <v>1109.29</v>
      </c>
      <c r="W716" s="85">
        <f>'E+ PSUI Customer Load'!W716+'PSUI Customer Gen'!W716</f>
        <v>1106.07</v>
      </c>
      <c r="X716" s="85">
        <f>'E+ PSUI Customer Load'!X716+'PSUI Customer Gen'!X716</f>
        <v>1086.8900000000001</v>
      </c>
      <c r="Y716" s="85">
        <f>'E+ PSUI Customer Load'!Y716+'PSUI Customer Gen'!Y716</f>
        <v>1057.42</v>
      </c>
      <c r="Z716" s="85">
        <f>'E+ PSUI Customer Load'!Z716+'PSUI Customer Gen'!Z716</f>
        <v>1081.4000000000001</v>
      </c>
      <c r="AA716" s="93">
        <f t="shared" si="143"/>
        <v>1405.64</v>
      </c>
      <c r="AB716" s="84">
        <f t="shared" si="144"/>
        <v>2022</v>
      </c>
      <c r="AC716" s="83">
        <f t="shared" si="145"/>
        <v>10</v>
      </c>
      <c r="AD716" s="83" t="str">
        <f t="shared" si="146"/>
        <v/>
      </c>
      <c r="AE716" s="83" t="str">
        <f t="shared" si="147"/>
        <v/>
      </c>
      <c r="AF716" s="81">
        <f t="shared" si="148"/>
        <v>1405.64</v>
      </c>
      <c r="AG716" s="82" t="str">
        <f t="shared" si="149"/>
        <v>16:00</v>
      </c>
      <c r="AH716" s="81">
        <f t="shared" si="150"/>
        <v>29819.370000000003</v>
      </c>
      <c r="AI716" s="80" t="str">
        <f t="shared" si="151"/>
        <v/>
      </c>
      <c r="AJ716" s="80" t="str">
        <f t="shared" si="152"/>
        <v/>
      </c>
      <c r="AK716" s="80" t="str">
        <f t="shared" si="153"/>
        <v/>
      </c>
      <c r="AL716" s="79" t="str">
        <f t="shared" si="154"/>
        <v/>
      </c>
      <c r="AM716" s="78" t="str">
        <f t="shared" si="155"/>
        <v/>
      </c>
    </row>
    <row r="717" spans="2:39" ht="13.5" thickBot="1">
      <c r="B717" s="86">
        <v>44849</v>
      </c>
      <c r="C717" s="85">
        <f>'E+ PSUI Customer Load'!C717+'PSUI Customer Gen'!C717</f>
        <v>1063.1199999999999</v>
      </c>
      <c r="D717" s="85">
        <f>'E+ PSUI Customer Load'!D717+'PSUI Customer Gen'!D717</f>
        <v>1053.96</v>
      </c>
      <c r="E717" s="85">
        <f>'E+ PSUI Customer Load'!E717+'PSUI Customer Gen'!E717</f>
        <v>1033.6600000000001</v>
      </c>
      <c r="F717" s="85">
        <f>'E+ PSUI Customer Load'!F717+'PSUI Customer Gen'!F717</f>
        <v>1030.79</v>
      </c>
      <c r="G717" s="85">
        <f>'E+ PSUI Customer Load'!G717+'PSUI Customer Gen'!G717</f>
        <v>1033.8699999999999</v>
      </c>
      <c r="H717" s="85">
        <f>'E+ PSUI Customer Load'!H717+'PSUI Customer Gen'!H717</f>
        <v>1083.71</v>
      </c>
      <c r="I717" s="85">
        <f>'E+ PSUI Customer Load'!I717+'PSUI Customer Gen'!I717</f>
        <v>1140.4100000000001</v>
      </c>
      <c r="J717" s="85">
        <f>'E+ PSUI Customer Load'!J717+'PSUI Customer Gen'!J717</f>
        <v>1132.1099999999999</v>
      </c>
      <c r="K717" s="85">
        <f>'E+ PSUI Customer Load'!K717+'PSUI Customer Gen'!K717</f>
        <v>1142.26</v>
      </c>
      <c r="L717" s="85">
        <f>'E+ PSUI Customer Load'!L717+'PSUI Customer Gen'!L717</f>
        <v>1150.56</v>
      </c>
      <c r="M717" s="85">
        <f>'E+ PSUI Customer Load'!M717+'PSUI Customer Gen'!M717</f>
        <v>1157.6600000000001</v>
      </c>
      <c r="N717" s="85">
        <f>'E+ PSUI Customer Load'!N717+'PSUI Customer Gen'!N717</f>
        <v>1118.8499999999999</v>
      </c>
      <c r="O717" s="85">
        <f>'E+ PSUI Customer Load'!O717+'PSUI Customer Gen'!O717</f>
        <v>1122.3399999999999</v>
      </c>
      <c r="P717" s="85">
        <f>'E+ PSUI Customer Load'!P717+'PSUI Customer Gen'!P717</f>
        <v>1126.69</v>
      </c>
      <c r="Q717" s="85">
        <f>'E+ PSUI Customer Load'!Q717+'PSUI Customer Gen'!Q717</f>
        <v>1128.1199999999999</v>
      </c>
      <c r="R717" s="85">
        <f>'E+ PSUI Customer Load'!R717+'PSUI Customer Gen'!R717</f>
        <v>1137.4000000000001</v>
      </c>
      <c r="S717" s="85">
        <f>'E+ PSUI Customer Load'!S717+'PSUI Customer Gen'!S717</f>
        <v>1091.4000000000001</v>
      </c>
      <c r="T717" s="85">
        <f>'E+ PSUI Customer Load'!T717+'PSUI Customer Gen'!T717</f>
        <v>1096.52</v>
      </c>
      <c r="U717" s="85">
        <f>'E+ PSUI Customer Load'!U717+'PSUI Customer Gen'!U717</f>
        <v>1120.04</v>
      </c>
      <c r="V717" s="85">
        <f>'E+ PSUI Customer Load'!V717+'PSUI Customer Gen'!V717</f>
        <v>1097.42</v>
      </c>
      <c r="W717" s="85">
        <f>'E+ PSUI Customer Load'!W717+'PSUI Customer Gen'!W717</f>
        <v>1074.33</v>
      </c>
      <c r="X717" s="85">
        <f>'E+ PSUI Customer Load'!X717+'PSUI Customer Gen'!X717</f>
        <v>1056.83</v>
      </c>
      <c r="Y717" s="85">
        <f>'E+ PSUI Customer Load'!Y717+'PSUI Customer Gen'!Y717</f>
        <v>1081.29</v>
      </c>
      <c r="Z717" s="85">
        <f>'E+ PSUI Customer Load'!Z717+'PSUI Customer Gen'!Z717</f>
        <v>1062.74</v>
      </c>
      <c r="AA717" s="93">
        <f t="shared" si="143"/>
        <v>1157.6600000000001</v>
      </c>
      <c r="AB717" s="84">
        <f t="shared" si="144"/>
        <v>2022</v>
      </c>
      <c r="AC717" s="83">
        <f t="shared" si="145"/>
        <v>10</v>
      </c>
      <c r="AD717" s="83" t="str">
        <f t="shared" si="146"/>
        <v/>
      </c>
      <c r="AE717" s="83" t="str">
        <f t="shared" si="147"/>
        <v/>
      </c>
      <c r="AF717" s="81">
        <f t="shared" si="148"/>
        <v>1157.6600000000001</v>
      </c>
      <c r="AG717" s="82" t="str">
        <f t="shared" si="149"/>
        <v>11:00</v>
      </c>
      <c r="AH717" s="81">
        <f t="shared" si="150"/>
        <v>27493.740000000013</v>
      </c>
      <c r="AI717" s="80" t="str">
        <f t="shared" si="151"/>
        <v/>
      </c>
      <c r="AJ717" s="80" t="str">
        <f t="shared" si="152"/>
        <v/>
      </c>
      <c r="AK717" s="80" t="str">
        <f t="shared" si="153"/>
        <v/>
      </c>
      <c r="AL717" s="79" t="str">
        <f t="shared" si="154"/>
        <v/>
      </c>
      <c r="AM717" s="78" t="str">
        <f t="shared" si="155"/>
        <v/>
      </c>
    </row>
    <row r="718" spans="2:39" ht="13.5" thickBot="1">
      <c r="B718" s="86">
        <v>44850</v>
      </c>
      <c r="C718" s="85">
        <f>'E+ PSUI Customer Load'!C718+'PSUI Customer Gen'!C718</f>
        <v>1045.6600000000001</v>
      </c>
      <c r="D718" s="85">
        <f>'E+ PSUI Customer Load'!D718+'PSUI Customer Gen'!D718</f>
        <v>1092.07</v>
      </c>
      <c r="E718" s="85">
        <f>'E+ PSUI Customer Load'!E718+'PSUI Customer Gen'!E718</f>
        <v>1083.7</v>
      </c>
      <c r="F718" s="85">
        <f>'E+ PSUI Customer Load'!F718+'PSUI Customer Gen'!F718</f>
        <v>1082.55</v>
      </c>
      <c r="G718" s="85">
        <f>'E+ PSUI Customer Load'!G718+'PSUI Customer Gen'!G718</f>
        <v>1061.83</v>
      </c>
      <c r="H718" s="85">
        <f>'E+ PSUI Customer Load'!H718+'PSUI Customer Gen'!H718</f>
        <v>1113.9100000000001</v>
      </c>
      <c r="I718" s="85">
        <f>'E+ PSUI Customer Load'!I718+'PSUI Customer Gen'!I718</f>
        <v>1145.6199999999999</v>
      </c>
      <c r="J718" s="85">
        <f>'E+ PSUI Customer Load'!J718+'PSUI Customer Gen'!J718</f>
        <v>1140.27</v>
      </c>
      <c r="K718" s="85">
        <f>'E+ PSUI Customer Load'!K718+'PSUI Customer Gen'!K718</f>
        <v>1140.27</v>
      </c>
      <c r="L718" s="85">
        <f>'E+ PSUI Customer Load'!L718+'PSUI Customer Gen'!L718</f>
        <v>1155.04</v>
      </c>
      <c r="M718" s="85">
        <f>'E+ PSUI Customer Load'!M718+'PSUI Customer Gen'!M718</f>
        <v>1160.53</v>
      </c>
      <c r="N718" s="85">
        <f>'E+ PSUI Customer Load'!N718+'PSUI Customer Gen'!N718</f>
        <v>1191.78</v>
      </c>
      <c r="O718" s="85">
        <f>'E+ PSUI Customer Load'!O718+'PSUI Customer Gen'!O718</f>
        <v>1328.15</v>
      </c>
      <c r="P718" s="85">
        <f>'E+ PSUI Customer Load'!P718+'PSUI Customer Gen'!P718</f>
        <v>1457.65</v>
      </c>
      <c r="Q718" s="85">
        <f>'E+ PSUI Customer Load'!Q718+'PSUI Customer Gen'!Q718</f>
        <v>1387.61</v>
      </c>
      <c r="R718" s="85">
        <f>'E+ PSUI Customer Load'!R718+'PSUI Customer Gen'!R718</f>
        <v>1377.15</v>
      </c>
      <c r="S718" s="85">
        <f>'E+ PSUI Customer Load'!S718+'PSUI Customer Gen'!S718</f>
        <v>1271.4100000000001</v>
      </c>
      <c r="T718" s="85">
        <f>'E+ PSUI Customer Load'!T718+'PSUI Customer Gen'!T718</f>
        <v>1212.6099999999999</v>
      </c>
      <c r="U718" s="85">
        <f>'E+ PSUI Customer Load'!U718+'PSUI Customer Gen'!U718</f>
        <v>1160.92</v>
      </c>
      <c r="V718" s="85">
        <f>'E+ PSUI Customer Load'!V718+'PSUI Customer Gen'!V718</f>
        <v>1078.42</v>
      </c>
      <c r="W718" s="85">
        <f>'E+ PSUI Customer Load'!W718+'PSUI Customer Gen'!W718</f>
        <v>1072.47</v>
      </c>
      <c r="X718" s="85">
        <f>'E+ PSUI Customer Load'!X718+'PSUI Customer Gen'!X718</f>
        <v>1058.5</v>
      </c>
      <c r="Y718" s="85">
        <f>'E+ PSUI Customer Load'!Y718+'PSUI Customer Gen'!Y718</f>
        <v>1037.6099999999999</v>
      </c>
      <c r="Z718" s="85">
        <f>'E+ PSUI Customer Load'!Z718+'PSUI Customer Gen'!Z718</f>
        <v>1041.67</v>
      </c>
      <c r="AA718" s="93">
        <f t="shared" si="143"/>
        <v>1457.65</v>
      </c>
      <c r="AB718" s="84">
        <f t="shared" si="144"/>
        <v>2022</v>
      </c>
      <c r="AC718" s="83">
        <f t="shared" si="145"/>
        <v>10</v>
      </c>
      <c r="AD718" s="83" t="str">
        <f t="shared" si="146"/>
        <v/>
      </c>
      <c r="AE718" s="83" t="str">
        <f t="shared" si="147"/>
        <v/>
      </c>
      <c r="AF718" s="81">
        <f t="shared" si="148"/>
        <v>1457.65</v>
      </c>
      <c r="AG718" s="82" t="str">
        <f t="shared" si="149"/>
        <v>14:00</v>
      </c>
      <c r="AH718" s="81">
        <f t="shared" si="150"/>
        <v>29355.050000000003</v>
      </c>
      <c r="AI718" s="80" t="str">
        <f t="shared" si="151"/>
        <v/>
      </c>
      <c r="AJ718" s="80" t="str">
        <f t="shared" si="152"/>
        <v/>
      </c>
      <c r="AK718" s="80" t="str">
        <f t="shared" si="153"/>
        <v/>
      </c>
      <c r="AL718" s="79" t="str">
        <f t="shared" si="154"/>
        <v/>
      </c>
      <c r="AM718" s="78" t="str">
        <f t="shared" si="155"/>
        <v/>
      </c>
    </row>
    <row r="719" spans="2:39" ht="13.5" thickBot="1">
      <c r="B719" s="86">
        <v>44851</v>
      </c>
      <c r="C719" s="85">
        <f>'E+ PSUI Customer Load'!C719+'PSUI Customer Gen'!C719</f>
        <v>1026.5899999999999</v>
      </c>
      <c r="D719" s="85">
        <f>'E+ PSUI Customer Load'!D719+'PSUI Customer Gen'!D719</f>
        <v>1030.0899999999999</v>
      </c>
      <c r="E719" s="85">
        <f>'E+ PSUI Customer Load'!E719+'PSUI Customer Gen'!E719</f>
        <v>1048.22</v>
      </c>
      <c r="F719" s="85">
        <f>'E+ PSUI Customer Load'!F719+'PSUI Customer Gen'!F719</f>
        <v>1059.5899999999999</v>
      </c>
      <c r="G719" s="85">
        <f>'E+ PSUI Customer Load'!G719+'PSUI Customer Gen'!G719</f>
        <v>1065.3</v>
      </c>
      <c r="H719" s="85">
        <f>'E+ PSUI Customer Load'!H719+'PSUI Customer Gen'!H719</f>
        <v>1125.46</v>
      </c>
      <c r="I719" s="85">
        <f>'E+ PSUI Customer Load'!I719+'PSUI Customer Gen'!I719</f>
        <v>1265.29</v>
      </c>
      <c r="J719" s="85">
        <f>'E+ PSUI Customer Load'!J719+'PSUI Customer Gen'!J719</f>
        <v>1257.31</v>
      </c>
      <c r="K719" s="85">
        <f>'E+ PSUI Customer Load'!K719+'PSUI Customer Gen'!K719</f>
        <v>1262.73</v>
      </c>
      <c r="L719" s="85">
        <f>'E+ PSUI Customer Load'!L719+'PSUI Customer Gen'!L719</f>
        <v>1289.68</v>
      </c>
      <c r="M719" s="85">
        <f>'E+ PSUI Customer Load'!M719+'PSUI Customer Gen'!M719</f>
        <v>1300.92</v>
      </c>
      <c r="N719" s="85">
        <f>'E+ PSUI Customer Load'!N719+'PSUI Customer Gen'!N719</f>
        <v>1273.23</v>
      </c>
      <c r="O719" s="85">
        <f>'E+ PSUI Customer Load'!O719+'PSUI Customer Gen'!O719</f>
        <v>1268.1600000000001</v>
      </c>
      <c r="P719" s="85">
        <f>'E+ PSUI Customer Load'!P719+'PSUI Customer Gen'!P719</f>
        <v>1252.83</v>
      </c>
      <c r="Q719" s="85">
        <f>'E+ PSUI Customer Load'!Q719+'PSUI Customer Gen'!Q719</f>
        <v>1296.4000000000001</v>
      </c>
      <c r="R719" s="85">
        <f>'E+ PSUI Customer Load'!R719+'PSUI Customer Gen'!R719</f>
        <v>1242.82</v>
      </c>
      <c r="S719" s="85">
        <f>'E+ PSUI Customer Load'!S719+'PSUI Customer Gen'!S719</f>
        <v>1162.9100000000001</v>
      </c>
      <c r="T719" s="85">
        <f>'E+ PSUI Customer Load'!T719+'PSUI Customer Gen'!T719</f>
        <v>1141.1099999999999</v>
      </c>
      <c r="U719" s="85">
        <f>'E+ PSUI Customer Load'!U719+'PSUI Customer Gen'!U719</f>
        <v>1164.52</v>
      </c>
      <c r="V719" s="85">
        <f>'E+ PSUI Customer Load'!V719+'PSUI Customer Gen'!V719</f>
        <v>1172.04</v>
      </c>
      <c r="W719" s="85">
        <f>'E+ PSUI Customer Load'!W719+'PSUI Customer Gen'!W719</f>
        <v>1160.08</v>
      </c>
      <c r="X719" s="85">
        <f>'E+ PSUI Customer Load'!X719+'PSUI Customer Gen'!X719</f>
        <v>1116.33</v>
      </c>
      <c r="Y719" s="85">
        <f>'E+ PSUI Customer Load'!Y719+'PSUI Customer Gen'!Y719</f>
        <v>1086.75</v>
      </c>
      <c r="Z719" s="85">
        <f>'E+ PSUI Customer Load'!Z719+'PSUI Customer Gen'!Z719</f>
        <v>1063.6199999999999</v>
      </c>
      <c r="AA719" s="93">
        <f t="shared" si="143"/>
        <v>1300.92</v>
      </c>
      <c r="AB719" s="84">
        <f t="shared" si="144"/>
        <v>2022</v>
      </c>
      <c r="AC719" s="83">
        <f t="shared" si="145"/>
        <v>10</v>
      </c>
      <c r="AD719" s="83" t="str">
        <f t="shared" si="146"/>
        <v/>
      </c>
      <c r="AE719" s="83" t="str">
        <f t="shared" si="147"/>
        <v/>
      </c>
      <c r="AF719" s="81">
        <f t="shared" si="148"/>
        <v>1300.92</v>
      </c>
      <c r="AG719" s="82" t="str">
        <f t="shared" si="149"/>
        <v>11:00</v>
      </c>
      <c r="AH719" s="81">
        <f t="shared" si="150"/>
        <v>29432.900000000009</v>
      </c>
      <c r="AI719" s="80" t="str">
        <f t="shared" si="151"/>
        <v/>
      </c>
      <c r="AJ719" s="80" t="str">
        <f t="shared" si="152"/>
        <v/>
      </c>
      <c r="AK719" s="80" t="str">
        <f t="shared" si="153"/>
        <v/>
      </c>
      <c r="AL719" s="79" t="str">
        <f t="shared" si="154"/>
        <v/>
      </c>
      <c r="AM719" s="78" t="str">
        <f t="shared" si="155"/>
        <v/>
      </c>
    </row>
    <row r="720" spans="2:39" ht="13.5" thickBot="1">
      <c r="B720" s="86">
        <v>44852</v>
      </c>
      <c r="C720" s="85">
        <f>'E+ PSUI Customer Load'!C720+'PSUI Customer Gen'!C720</f>
        <v>1061.55</v>
      </c>
      <c r="D720" s="85">
        <f>'E+ PSUI Customer Load'!D720+'PSUI Customer Gen'!D720</f>
        <v>1073.98</v>
      </c>
      <c r="E720" s="85">
        <f>'E+ PSUI Customer Load'!E720+'PSUI Customer Gen'!E720</f>
        <v>1083.74</v>
      </c>
      <c r="F720" s="85">
        <f>'E+ PSUI Customer Load'!F720+'PSUI Customer Gen'!F720</f>
        <v>1083.53</v>
      </c>
      <c r="G720" s="85">
        <f>'E+ PSUI Customer Load'!G720+'PSUI Customer Gen'!G720</f>
        <v>1101.52</v>
      </c>
      <c r="H720" s="85">
        <f>'E+ PSUI Customer Load'!H720+'PSUI Customer Gen'!H720</f>
        <v>1160.71</v>
      </c>
      <c r="I720" s="85">
        <f>'E+ PSUI Customer Load'!I720+'PSUI Customer Gen'!I720</f>
        <v>1277.6099999999999</v>
      </c>
      <c r="J720" s="85">
        <f>'E+ PSUI Customer Load'!J720+'PSUI Customer Gen'!J720</f>
        <v>1277.8499999999999</v>
      </c>
      <c r="K720" s="85">
        <f>'E+ PSUI Customer Load'!K720+'PSUI Customer Gen'!K720</f>
        <v>1299.9000000000001</v>
      </c>
      <c r="L720" s="85">
        <f>'E+ PSUI Customer Load'!L720+'PSUI Customer Gen'!L720</f>
        <v>1315.34</v>
      </c>
      <c r="M720" s="85">
        <f>'E+ PSUI Customer Load'!M720+'PSUI Customer Gen'!M720</f>
        <v>1326.82</v>
      </c>
      <c r="N720" s="85">
        <f>'E+ PSUI Customer Load'!N720+'PSUI Customer Gen'!N720</f>
        <v>1301.44</v>
      </c>
      <c r="O720" s="85">
        <f>'E+ PSUI Customer Load'!O720+'PSUI Customer Gen'!O720</f>
        <v>1322.51</v>
      </c>
      <c r="P720" s="85">
        <f>'E+ PSUI Customer Load'!P720+'PSUI Customer Gen'!P720</f>
        <v>1314.36</v>
      </c>
      <c r="Q720" s="85">
        <f>'E+ PSUI Customer Load'!Q720+'PSUI Customer Gen'!Q720</f>
        <v>1291.01</v>
      </c>
      <c r="R720" s="85">
        <f>'E+ PSUI Customer Load'!R720+'PSUI Customer Gen'!R720</f>
        <v>1276.3800000000001</v>
      </c>
      <c r="S720" s="85">
        <f>'E+ PSUI Customer Load'!S720+'PSUI Customer Gen'!S720</f>
        <v>1215.94</v>
      </c>
      <c r="T720" s="85">
        <f>'E+ PSUI Customer Load'!T720+'PSUI Customer Gen'!T720</f>
        <v>1217.6199999999999</v>
      </c>
      <c r="U720" s="85">
        <f>'E+ PSUI Customer Load'!U720+'PSUI Customer Gen'!U720</f>
        <v>1197.6300000000001</v>
      </c>
      <c r="V720" s="85">
        <f>'E+ PSUI Customer Load'!V720+'PSUI Customer Gen'!V720</f>
        <v>1165.43</v>
      </c>
      <c r="W720" s="85">
        <f>'E+ PSUI Customer Load'!W720+'PSUI Customer Gen'!W720</f>
        <v>1157.8</v>
      </c>
      <c r="X720" s="85">
        <f>'E+ PSUI Customer Load'!X720+'PSUI Customer Gen'!X720</f>
        <v>1151.99</v>
      </c>
      <c r="Y720" s="85">
        <f>'E+ PSUI Customer Load'!Y720+'PSUI Customer Gen'!Y720</f>
        <v>1123.92</v>
      </c>
      <c r="Z720" s="85">
        <f>'E+ PSUI Customer Load'!Z720+'PSUI Customer Gen'!Z720</f>
        <v>1101.5899999999999</v>
      </c>
      <c r="AA720" s="93">
        <f t="shared" si="143"/>
        <v>1326.82</v>
      </c>
      <c r="AB720" s="84">
        <f t="shared" si="144"/>
        <v>2022</v>
      </c>
      <c r="AC720" s="83">
        <f t="shared" si="145"/>
        <v>10</v>
      </c>
      <c r="AD720" s="83" t="str">
        <f t="shared" si="146"/>
        <v/>
      </c>
      <c r="AE720" s="83" t="str">
        <f t="shared" si="147"/>
        <v/>
      </c>
      <c r="AF720" s="81">
        <f t="shared" si="148"/>
        <v>1326.82</v>
      </c>
      <c r="AG720" s="82" t="str">
        <f t="shared" si="149"/>
        <v>11:00</v>
      </c>
      <c r="AH720" s="81">
        <f t="shared" si="150"/>
        <v>30226.99</v>
      </c>
      <c r="AI720" s="80" t="str">
        <f t="shared" si="151"/>
        <v/>
      </c>
      <c r="AJ720" s="80" t="str">
        <f t="shared" si="152"/>
        <v/>
      </c>
      <c r="AK720" s="80" t="str">
        <f t="shared" si="153"/>
        <v/>
      </c>
      <c r="AL720" s="79" t="str">
        <f t="shared" si="154"/>
        <v/>
      </c>
      <c r="AM720" s="78" t="str">
        <f t="shared" si="155"/>
        <v/>
      </c>
    </row>
    <row r="721" spans="2:39" ht="13.5" thickBot="1">
      <c r="B721" s="86">
        <v>44853</v>
      </c>
      <c r="C721" s="85">
        <f>'E+ PSUI Customer Load'!C721+'PSUI Customer Gen'!C721</f>
        <v>1095.01</v>
      </c>
      <c r="D721" s="85">
        <f>'E+ PSUI Customer Load'!D721+'PSUI Customer Gen'!D721</f>
        <v>1087.42</v>
      </c>
      <c r="E721" s="85">
        <f>'E+ PSUI Customer Load'!E721+'PSUI Customer Gen'!E721</f>
        <v>1094.7</v>
      </c>
      <c r="F721" s="85">
        <f>'E+ PSUI Customer Load'!F721+'PSUI Customer Gen'!F721</f>
        <v>1106.98</v>
      </c>
      <c r="G721" s="85">
        <f>'E+ PSUI Customer Load'!G721+'PSUI Customer Gen'!G721</f>
        <v>1141.07</v>
      </c>
      <c r="H721" s="85">
        <f>'E+ PSUI Customer Load'!H721+'PSUI Customer Gen'!H721</f>
        <v>1197.25</v>
      </c>
      <c r="I721" s="85">
        <f>'E+ PSUI Customer Load'!I721+'PSUI Customer Gen'!I721</f>
        <v>1280.0899999999999</v>
      </c>
      <c r="J721" s="85">
        <f>'E+ PSUI Customer Load'!J721+'PSUI Customer Gen'!J721</f>
        <v>1306.1300000000001</v>
      </c>
      <c r="K721" s="85">
        <f>'E+ PSUI Customer Load'!K721+'PSUI Customer Gen'!K721</f>
        <v>1294.1300000000001</v>
      </c>
      <c r="L721" s="85">
        <f>'E+ PSUI Customer Load'!L721+'PSUI Customer Gen'!L721</f>
        <v>1309.5999999999999</v>
      </c>
      <c r="M721" s="85">
        <f>'E+ PSUI Customer Load'!M721+'PSUI Customer Gen'!M721</f>
        <v>1321.01</v>
      </c>
      <c r="N721" s="85">
        <f>'E+ PSUI Customer Load'!N721+'PSUI Customer Gen'!N721</f>
        <v>1277.96</v>
      </c>
      <c r="O721" s="85">
        <f>'E+ PSUI Customer Load'!O721+'PSUI Customer Gen'!O721</f>
        <v>1274.9100000000001</v>
      </c>
      <c r="P721" s="85">
        <f>'E+ PSUI Customer Load'!P721+'PSUI Customer Gen'!P721</f>
        <v>1256.3599999999999</v>
      </c>
      <c r="Q721" s="85">
        <f>'E+ PSUI Customer Load'!Q721+'PSUI Customer Gen'!Q721</f>
        <v>1307.1500000000001</v>
      </c>
      <c r="R721" s="85">
        <f>'E+ PSUI Customer Load'!R721+'PSUI Customer Gen'!R721</f>
        <v>1295.1400000000001</v>
      </c>
      <c r="S721" s="85">
        <f>'E+ PSUI Customer Load'!S721+'PSUI Customer Gen'!S721</f>
        <v>1223.5</v>
      </c>
      <c r="T721" s="85">
        <f>'E+ PSUI Customer Load'!T721+'PSUI Customer Gen'!T721</f>
        <v>1197.42</v>
      </c>
      <c r="U721" s="85">
        <f>'E+ PSUI Customer Load'!U721+'PSUI Customer Gen'!U721</f>
        <v>1220.3800000000001</v>
      </c>
      <c r="V721" s="85">
        <f>'E+ PSUI Customer Load'!V721+'PSUI Customer Gen'!V721</f>
        <v>1209.78</v>
      </c>
      <c r="W721" s="85">
        <f>'E+ PSUI Customer Load'!W721+'PSUI Customer Gen'!W721</f>
        <v>1179.05</v>
      </c>
      <c r="X721" s="85">
        <f>'E+ PSUI Customer Load'!X721+'PSUI Customer Gen'!X721</f>
        <v>1138.97</v>
      </c>
      <c r="Y721" s="85">
        <f>'E+ PSUI Customer Load'!Y721+'PSUI Customer Gen'!Y721</f>
        <v>1113</v>
      </c>
      <c r="Z721" s="85">
        <f>'E+ PSUI Customer Load'!Z721+'PSUI Customer Gen'!Z721</f>
        <v>1115.8699999999999</v>
      </c>
      <c r="AA721" s="93">
        <f t="shared" si="143"/>
        <v>1321.01</v>
      </c>
      <c r="AB721" s="84">
        <f t="shared" si="144"/>
        <v>2022</v>
      </c>
      <c r="AC721" s="83">
        <f t="shared" si="145"/>
        <v>10</v>
      </c>
      <c r="AD721" s="83" t="str">
        <f t="shared" si="146"/>
        <v/>
      </c>
      <c r="AE721" s="83" t="str">
        <f t="shared" si="147"/>
        <v/>
      </c>
      <c r="AF721" s="81">
        <f t="shared" si="148"/>
        <v>1321.01</v>
      </c>
      <c r="AG721" s="82" t="str">
        <f t="shared" si="149"/>
        <v>11:00</v>
      </c>
      <c r="AH721" s="81">
        <f t="shared" si="150"/>
        <v>30363.89</v>
      </c>
      <c r="AI721" s="80" t="str">
        <f t="shared" si="151"/>
        <v/>
      </c>
      <c r="AJ721" s="80" t="str">
        <f t="shared" si="152"/>
        <v/>
      </c>
      <c r="AK721" s="80" t="str">
        <f t="shared" si="153"/>
        <v/>
      </c>
      <c r="AL721" s="79" t="str">
        <f t="shared" si="154"/>
        <v/>
      </c>
      <c r="AM721" s="78" t="str">
        <f t="shared" si="155"/>
        <v/>
      </c>
    </row>
    <row r="722" spans="2:39" ht="13.5" thickBot="1">
      <c r="B722" s="86">
        <v>44854</v>
      </c>
      <c r="C722" s="85">
        <f>'E+ PSUI Customer Load'!C722+'PSUI Customer Gen'!C722</f>
        <v>1118.08</v>
      </c>
      <c r="D722" s="85">
        <f>'E+ PSUI Customer Load'!D722+'PSUI Customer Gen'!D722</f>
        <v>1094.45</v>
      </c>
      <c r="E722" s="85">
        <f>'E+ PSUI Customer Load'!E722+'PSUI Customer Gen'!E722</f>
        <v>1108.6300000000001</v>
      </c>
      <c r="F722" s="85">
        <f>'E+ PSUI Customer Load'!F722+'PSUI Customer Gen'!F722</f>
        <v>1127.07</v>
      </c>
      <c r="G722" s="85">
        <f>'E+ PSUI Customer Load'!G722+'PSUI Customer Gen'!G722</f>
        <v>1171.24</v>
      </c>
      <c r="H722" s="85">
        <f>'E+ PSUI Customer Load'!H722+'PSUI Customer Gen'!H722</f>
        <v>1194.1300000000001</v>
      </c>
      <c r="I722" s="85">
        <f>'E+ PSUI Customer Load'!I722+'PSUI Customer Gen'!I722</f>
        <v>1280.02</v>
      </c>
      <c r="J722" s="85">
        <f>'E+ PSUI Customer Load'!J722+'PSUI Customer Gen'!J722</f>
        <v>1315.3</v>
      </c>
      <c r="K722" s="85">
        <f>'E+ PSUI Customer Load'!K722+'PSUI Customer Gen'!K722</f>
        <v>1316.39</v>
      </c>
      <c r="L722" s="85">
        <f>'E+ PSUI Customer Load'!L722+'PSUI Customer Gen'!L722</f>
        <v>1338.43</v>
      </c>
      <c r="M722" s="85">
        <f>'E+ PSUI Customer Load'!M722+'PSUI Customer Gen'!M722</f>
        <v>1370.39</v>
      </c>
      <c r="N722" s="85">
        <f>'E+ PSUI Customer Load'!N722+'PSUI Customer Gen'!N722</f>
        <v>1331.61</v>
      </c>
      <c r="O722" s="85">
        <f>'E+ PSUI Customer Load'!O722+'PSUI Customer Gen'!O722</f>
        <v>1310.82</v>
      </c>
      <c r="P722" s="85">
        <f>'E+ PSUI Customer Load'!P722+'PSUI Customer Gen'!P722</f>
        <v>1306.17</v>
      </c>
      <c r="Q722" s="85">
        <f>'E+ PSUI Customer Load'!Q722+'PSUI Customer Gen'!Q722</f>
        <v>1273.19</v>
      </c>
      <c r="R722" s="85">
        <f>'E+ PSUI Customer Load'!R722+'PSUI Customer Gen'!R722</f>
        <v>1259.02</v>
      </c>
      <c r="S722" s="85">
        <f>'E+ PSUI Customer Load'!S722+'PSUI Customer Gen'!S722</f>
        <v>1209.32</v>
      </c>
      <c r="T722" s="85">
        <f>'E+ PSUI Customer Load'!T722+'PSUI Customer Gen'!T722</f>
        <v>1191.4000000000001</v>
      </c>
      <c r="U722" s="85">
        <f>'E+ PSUI Customer Load'!U722+'PSUI Customer Gen'!U722</f>
        <v>1201.8599999999999</v>
      </c>
      <c r="V722" s="85">
        <f>'E+ PSUI Customer Load'!V722+'PSUI Customer Gen'!V722</f>
        <v>1122.17</v>
      </c>
      <c r="W722" s="85">
        <f>'E+ PSUI Customer Load'!W722+'PSUI Customer Gen'!W722</f>
        <v>1104.57</v>
      </c>
      <c r="X722" s="85">
        <f>'E+ PSUI Customer Load'!X722+'PSUI Customer Gen'!X722</f>
        <v>1068.24</v>
      </c>
      <c r="Y722" s="85">
        <f>'E+ PSUI Customer Load'!Y722+'PSUI Customer Gen'!Y722</f>
        <v>1087</v>
      </c>
      <c r="Z722" s="85">
        <f>'E+ PSUI Customer Load'!Z722+'PSUI Customer Gen'!Z722</f>
        <v>1124.8</v>
      </c>
      <c r="AA722" s="93">
        <f t="shared" si="143"/>
        <v>1370.39</v>
      </c>
      <c r="AB722" s="84">
        <f t="shared" si="144"/>
        <v>2022</v>
      </c>
      <c r="AC722" s="83">
        <f t="shared" si="145"/>
        <v>10</v>
      </c>
      <c r="AD722" s="83" t="str">
        <f t="shared" si="146"/>
        <v/>
      </c>
      <c r="AE722" s="83" t="str">
        <f t="shared" si="147"/>
        <v/>
      </c>
      <c r="AF722" s="81">
        <f t="shared" si="148"/>
        <v>1370.39</v>
      </c>
      <c r="AG722" s="82" t="str">
        <f t="shared" si="149"/>
        <v>11:00</v>
      </c>
      <c r="AH722" s="81">
        <f t="shared" si="150"/>
        <v>30394.689999999995</v>
      </c>
      <c r="AI722" s="80" t="str">
        <f t="shared" si="151"/>
        <v/>
      </c>
      <c r="AJ722" s="80" t="str">
        <f t="shared" si="152"/>
        <v/>
      </c>
      <c r="AK722" s="80" t="str">
        <f t="shared" si="153"/>
        <v/>
      </c>
      <c r="AL722" s="79" t="str">
        <f t="shared" si="154"/>
        <v/>
      </c>
      <c r="AM722" s="78" t="str">
        <f t="shared" si="155"/>
        <v/>
      </c>
    </row>
    <row r="723" spans="2:39" ht="13.5" thickBot="1">
      <c r="B723" s="86">
        <v>44855</v>
      </c>
      <c r="C723" s="85">
        <f>'E+ PSUI Customer Load'!C723+'PSUI Customer Gen'!C723</f>
        <v>1168.93</v>
      </c>
      <c r="D723" s="85">
        <f>'E+ PSUI Customer Load'!D723+'PSUI Customer Gen'!D723</f>
        <v>1170.96</v>
      </c>
      <c r="E723" s="85">
        <f>'E+ PSUI Customer Load'!E723+'PSUI Customer Gen'!E723</f>
        <v>1189.72</v>
      </c>
      <c r="F723" s="85">
        <f>'E+ PSUI Customer Load'!F723+'PSUI Customer Gen'!F723</f>
        <v>1199.56</v>
      </c>
      <c r="G723" s="85">
        <f>'E+ PSUI Customer Load'!G723+'PSUI Customer Gen'!G723</f>
        <v>1222.69</v>
      </c>
      <c r="H723" s="85">
        <f>'E+ PSUI Customer Load'!H723+'PSUI Customer Gen'!H723</f>
        <v>1274.28</v>
      </c>
      <c r="I723" s="85">
        <f>'E+ PSUI Customer Load'!I723+'PSUI Customer Gen'!I723</f>
        <v>1346.91</v>
      </c>
      <c r="J723" s="85">
        <f>'E+ PSUI Customer Load'!J723+'PSUI Customer Gen'!J723</f>
        <v>1327.27</v>
      </c>
      <c r="K723" s="85">
        <f>'E+ PSUI Customer Load'!K723+'PSUI Customer Gen'!K723</f>
        <v>1280.8599999999999</v>
      </c>
      <c r="L723" s="85">
        <f>'E+ PSUI Customer Load'!L723+'PSUI Customer Gen'!L723</f>
        <v>1266.2</v>
      </c>
      <c r="M723" s="85">
        <f>'E+ PSUI Customer Load'!M723+'PSUI Customer Gen'!M723</f>
        <v>1266.82</v>
      </c>
      <c r="N723" s="85">
        <f>'E+ PSUI Customer Load'!N723+'PSUI Customer Gen'!N723</f>
        <v>1226.05</v>
      </c>
      <c r="O723" s="85">
        <f>'E+ PSUI Customer Load'!O723+'PSUI Customer Gen'!O723</f>
        <v>1222.23</v>
      </c>
      <c r="P723" s="85">
        <f>'E+ PSUI Customer Load'!P723+'PSUI Customer Gen'!P723</f>
        <v>1368.78</v>
      </c>
      <c r="Q723" s="85">
        <f>'E+ PSUI Customer Load'!Q723+'PSUI Customer Gen'!Q723</f>
        <v>1396.12</v>
      </c>
      <c r="R723" s="85">
        <f>'E+ PSUI Customer Load'!R723+'PSUI Customer Gen'!R723</f>
        <v>1476.09</v>
      </c>
      <c r="S723" s="85">
        <f>'E+ PSUI Customer Load'!S723+'PSUI Customer Gen'!S723</f>
        <v>1461.81</v>
      </c>
      <c r="T723" s="85">
        <f>'E+ PSUI Customer Load'!T723+'PSUI Customer Gen'!T723</f>
        <v>1310.82</v>
      </c>
      <c r="U723" s="85">
        <f>'E+ PSUI Customer Load'!U723+'PSUI Customer Gen'!U723</f>
        <v>1234.8</v>
      </c>
      <c r="V723" s="85">
        <f>'E+ PSUI Customer Load'!V723+'PSUI Customer Gen'!V723</f>
        <v>1126.6500000000001</v>
      </c>
      <c r="W723" s="85">
        <f>'E+ PSUI Customer Load'!W723+'PSUI Customer Gen'!W723</f>
        <v>1068.3399999999999</v>
      </c>
      <c r="X723" s="85">
        <f>'E+ PSUI Customer Load'!X723+'PSUI Customer Gen'!X723</f>
        <v>1047.6600000000001</v>
      </c>
      <c r="Y723" s="85">
        <f>'E+ PSUI Customer Load'!Y723+'PSUI Customer Gen'!Y723</f>
        <v>1019.03</v>
      </c>
      <c r="Z723" s="85">
        <f>'E+ PSUI Customer Load'!Z723+'PSUI Customer Gen'!Z723</f>
        <v>1016.75</v>
      </c>
      <c r="AA723" s="93">
        <f t="shared" si="143"/>
        <v>1476.09</v>
      </c>
      <c r="AB723" s="84">
        <f t="shared" si="144"/>
        <v>2022</v>
      </c>
      <c r="AC723" s="83">
        <f t="shared" si="145"/>
        <v>10</v>
      </c>
      <c r="AD723" s="83" t="str">
        <f t="shared" si="146"/>
        <v/>
      </c>
      <c r="AE723" s="83" t="str">
        <f t="shared" si="147"/>
        <v/>
      </c>
      <c r="AF723" s="81">
        <f t="shared" si="148"/>
        <v>1476.09</v>
      </c>
      <c r="AG723" s="82" t="str">
        <f t="shared" si="149"/>
        <v>16:00</v>
      </c>
      <c r="AH723" s="81">
        <f t="shared" si="150"/>
        <v>31165.420000000002</v>
      </c>
      <c r="AI723" s="80" t="str">
        <f t="shared" si="151"/>
        <v/>
      </c>
      <c r="AJ723" s="80" t="str">
        <f t="shared" si="152"/>
        <v/>
      </c>
      <c r="AK723" s="80" t="str">
        <f t="shared" si="153"/>
        <v/>
      </c>
      <c r="AL723" s="79" t="str">
        <f t="shared" si="154"/>
        <v/>
      </c>
      <c r="AM723" s="78" t="str">
        <f t="shared" si="155"/>
        <v/>
      </c>
    </row>
    <row r="724" spans="2:39" ht="13.5" thickBot="1">
      <c r="B724" s="86">
        <v>44856</v>
      </c>
      <c r="C724" s="85">
        <f>'E+ PSUI Customer Load'!C724+'PSUI Customer Gen'!C724</f>
        <v>1009.33</v>
      </c>
      <c r="D724" s="85">
        <f>'E+ PSUI Customer Load'!D724+'PSUI Customer Gen'!D724</f>
        <v>1003.73</v>
      </c>
      <c r="E724" s="85">
        <f>'E+ PSUI Customer Load'!E724+'PSUI Customer Gen'!E724</f>
        <v>1002.47</v>
      </c>
      <c r="F724" s="85">
        <f>'E+ PSUI Customer Load'!F724+'PSUI Customer Gen'!F724</f>
        <v>1000.72</v>
      </c>
      <c r="G724" s="85">
        <f>'E+ PSUI Customer Load'!G724+'PSUI Customer Gen'!G724</f>
        <v>1008.67</v>
      </c>
      <c r="H724" s="85">
        <f>'E+ PSUI Customer Load'!H724+'PSUI Customer Gen'!H724</f>
        <v>1054.69</v>
      </c>
      <c r="I724" s="85">
        <f>'E+ PSUI Customer Load'!I724+'PSUI Customer Gen'!I724</f>
        <v>1103.24</v>
      </c>
      <c r="J724" s="85">
        <f>'E+ PSUI Customer Load'!J724+'PSUI Customer Gen'!J724</f>
        <v>1088.08</v>
      </c>
      <c r="K724" s="85">
        <f>'E+ PSUI Customer Load'!K724+'PSUI Customer Gen'!K724</f>
        <v>1099.81</v>
      </c>
      <c r="L724" s="85">
        <f>'E+ PSUI Customer Load'!L724+'PSUI Customer Gen'!L724</f>
        <v>1295.74</v>
      </c>
      <c r="M724" s="85">
        <f>'E+ PSUI Customer Load'!M724+'PSUI Customer Gen'!M724</f>
        <v>1481.3</v>
      </c>
      <c r="N724" s="85">
        <f>'E+ PSUI Customer Load'!N724+'PSUI Customer Gen'!N724</f>
        <v>1493.31</v>
      </c>
      <c r="O724" s="85">
        <f>'E+ PSUI Customer Load'!O724+'PSUI Customer Gen'!O724</f>
        <v>1514</v>
      </c>
      <c r="P724" s="85">
        <f>'E+ PSUI Customer Load'!P724+'PSUI Customer Gen'!P724</f>
        <v>1510.95</v>
      </c>
      <c r="Q724" s="85">
        <f>'E+ PSUI Customer Load'!Q724+'PSUI Customer Gen'!Q724</f>
        <v>1534.47</v>
      </c>
      <c r="R724" s="85">
        <f>'E+ PSUI Customer Load'!R724+'PSUI Customer Gen'!R724</f>
        <v>1520.26</v>
      </c>
      <c r="S724" s="85">
        <f>'E+ PSUI Customer Load'!S724+'PSUI Customer Gen'!S724</f>
        <v>1447.28</v>
      </c>
      <c r="T724" s="85">
        <f>'E+ PSUI Customer Load'!T724+'PSUI Customer Gen'!T724</f>
        <v>1437.91</v>
      </c>
      <c r="U724" s="85">
        <f>'E+ PSUI Customer Load'!U724+'PSUI Customer Gen'!U724</f>
        <v>1405.88</v>
      </c>
      <c r="V724" s="85">
        <f>'E+ PSUI Customer Load'!V724+'PSUI Customer Gen'!V724</f>
        <v>1304.07</v>
      </c>
      <c r="W724" s="85">
        <f>'E+ PSUI Customer Load'!W724+'PSUI Customer Gen'!W724</f>
        <v>1294.68</v>
      </c>
      <c r="X724" s="85">
        <f>'E+ PSUI Customer Load'!X724+'PSUI Customer Gen'!X724</f>
        <v>1361.4</v>
      </c>
      <c r="Y724" s="85">
        <f>'E+ PSUI Customer Load'!Y724+'PSUI Customer Gen'!Y724</f>
        <v>1285.2</v>
      </c>
      <c r="Z724" s="85">
        <f>'E+ PSUI Customer Load'!Z724+'PSUI Customer Gen'!Z724</f>
        <v>1234.0999999999999</v>
      </c>
      <c r="AA724" s="93">
        <f t="shared" si="143"/>
        <v>1534.47</v>
      </c>
      <c r="AB724" s="84">
        <f t="shared" si="144"/>
        <v>2022</v>
      </c>
      <c r="AC724" s="83">
        <f t="shared" si="145"/>
        <v>10</v>
      </c>
      <c r="AD724" s="83" t="str">
        <f t="shared" si="146"/>
        <v/>
      </c>
      <c r="AE724" s="83" t="str">
        <f t="shared" si="147"/>
        <v/>
      </c>
      <c r="AF724" s="81">
        <f t="shared" si="148"/>
        <v>1534.47</v>
      </c>
      <c r="AG724" s="82" t="str">
        <f t="shared" si="149"/>
        <v>15:00</v>
      </c>
      <c r="AH724" s="81">
        <f t="shared" si="150"/>
        <v>32025.759999999998</v>
      </c>
      <c r="AI724" s="80" t="str">
        <f t="shared" si="151"/>
        <v/>
      </c>
      <c r="AJ724" s="80" t="str">
        <f t="shared" si="152"/>
        <v/>
      </c>
      <c r="AK724" s="80" t="str">
        <f t="shared" si="153"/>
        <v/>
      </c>
      <c r="AL724" s="79" t="str">
        <f t="shared" si="154"/>
        <v/>
      </c>
      <c r="AM724" s="78" t="str">
        <f t="shared" si="155"/>
        <v/>
      </c>
    </row>
    <row r="725" spans="2:39" ht="13.5" thickBot="1">
      <c r="B725" s="86">
        <v>44857</v>
      </c>
      <c r="C725" s="85">
        <f>'E+ PSUI Customer Load'!C725+'PSUI Customer Gen'!C725</f>
        <v>1210.02</v>
      </c>
      <c r="D725" s="85">
        <f>'E+ PSUI Customer Load'!D725+'PSUI Customer Gen'!D725</f>
        <v>1035.27</v>
      </c>
      <c r="E725" s="85">
        <f>'E+ PSUI Customer Load'!E725+'PSUI Customer Gen'!E725</f>
        <v>1000.2</v>
      </c>
      <c r="F725" s="85">
        <f>'E+ PSUI Customer Load'!F725+'PSUI Customer Gen'!F725</f>
        <v>1002.01</v>
      </c>
      <c r="G725" s="85">
        <f>'E+ PSUI Customer Load'!G725+'PSUI Customer Gen'!G725</f>
        <v>1005.58</v>
      </c>
      <c r="H725" s="85">
        <f>'E+ PSUI Customer Load'!H725+'PSUI Customer Gen'!H725</f>
        <v>1049.3399999999999</v>
      </c>
      <c r="I725" s="85">
        <f>'E+ PSUI Customer Load'!I725+'PSUI Customer Gen'!I725</f>
        <v>1091.79</v>
      </c>
      <c r="J725" s="85">
        <f>'E+ PSUI Customer Load'!J725+'PSUI Customer Gen'!J725</f>
        <v>1089.27</v>
      </c>
      <c r="K725" s="85">
        <f>'E+ PSUI Customer Load'!K725+'PSUI Customer Gen'!K725</f>
        <v>1088.08</v>
      </c>
      <c r="L725" s="85">
        <f>'E+ PSUI Customer Load'!L725+'PSUI Customer Gen'!L725</f>
        <v>1276.56</v>
      </c>
      <c r="M725" s="85">
        <f>'E+ PSUI Customer Load'!M725+'PSUI Customer Gen'!M725</f>
        <v>1408.68</v>
      </c>
      <c r="N725" s="85">
        <f>'E+ PSUI Customer Load'!N725+'PSUI Customer Gen'!N725</f>
        <v>1388.87</v>
      </c>
      <c r="O725" s="85">
        <f>'E+ PSUI Customer Load'!O725+'PSUI Customer Gen'!O725</f>
        <v>1382.78</v>
      </c>
      <c r="P725" s="85">
        <f>'E+ PSUI Customer Load'!P725+'PSUI Customer Gen'!P725</f>
        <v>1402.07</v>
      </c>
      <c r="Q725" s="85">
        <f>'E+ PSUI Customer Load'!Q725+'PSUI Customer Gen'!Q725</f>
        <v>1392.09</v>
      </c>
      <c r="R725" s="85">
        <f>'E+ PSUI Customer Load'!R725+'PSUI Customer Gen'!R725</f>
        <v>1380.79</v>
      </c>
      <c r="S725" s="85">
        <f>'E+ PSUI Customer Load'!S725+'PSUI Customer Gen'!S725</f>
        <v>1317.47</v>
      </c>
      <c r="T725" s="85">
        <f>'E+ PSUI Customer Load'!T725+'PSUI Customer Gen'!T725</f>
        <v>1279.3900000000001</v>
      </c>
      <c r="U725" s="85">
        <f>'E+ PSUI Customer Load'!U725+'PSUI Customer Gen'!U725</f>
        <v>1236.2</v>
      </c>
      <c r="V725" s="85">
        <f>'E+ PSUI Customer Load'!V725+'PSUI Customer Gen'!V725</f>
        <v>1102.26</v>
      </c>
      <c r="W725" s="85">
        <f>'E+ PSUI Customer Load'!W725+'PSUI Customer Gen'!W725</f>
        <v>997.47</v>
      </c>
      <c r="X725" s="85">
        <f>'E+ PSUI Customer Load'!X725+'PSUI Customer Gen'!X725</f>
        <v>1000.72</v>
      </c>
      <c r="Y725" s="85">
        <f>'E+ PSUI Customer Load'!Y725+'PSUI Customer Gen'!Y725</f>
        <v>1010.66</v>
      </c>
      <c r="Z725" s="85">
        <f>'E+ PSUI Customer Load'!Z725+'PSUI Customer Gen'!Z725</f>
        <v>1019.41</v>
      </c>
      <c r="AA725" s="93">
        <f t="shared" si="143"/>
        <v>1408.68</v>
      </c>
      <c r="AB725" s="84">
        <f t="shared" si="144"/>
        <v>2022</v>
      </c>
      <c r="AC725" s="83">
        <f t="shared" si="145"/>
        <v>10</v>
      </c>
      <c r="AD725" s="83" t="str">
        <f t="shared" si="146"/>
        <v/>
      </c>
      <c r="AE725" s="83" t="str">
        <f t="shared" si="147"/>
        <v/>
      </c>
      <c r="AF725" s="81">
        <f t="shared" si="148"/>
        <v>1408.68</v>
      </c>
      <c r="AG725" s="82" t="str">
        <f t="shared" si="149"/>
        <v>11:00</v>
      </c>
      <c r="AH725" s="81">
        <f t="shared" si="150"/>
        <v>29575.660000000003</v>
      </c>
      <c r="AI725" s="80" t="str">
        <f t="shared" si="151"/>
        <v/>
      </c>
      <c r="AJ725" s="80" t="str">
        <f t="shared" si="152"/>
        <v/>
      </c>
      <c r="AK725" s="80" t="str">
        <f t="shared" si="153"/>
        <v/>
      </c>
      <c r="AL725" s="79" t="str">
        <f t="shared" si="154"/>
        <v/>
      </c>
      <c r="AM725" s="78" t="str">
        <f t="shared" si="155"/>
        <v/>
      </c>
    </row>
    <row r="726" spans="2:39" ht="13.5" thickBot="1">
      <c r="B726" s="86">
        <v>44858</v>
      </c>
      <c r="C726" s="85">
        <f>'E+ PSUI Customer Load'!C726+'PSUI Customer Gen'!C726</f>
        <v>1028.69</v>
      </c>
      <c r="D726" s="85">
        <f>'E+ PSUI Customer Load'!D726+'PSUI Customer Gen'!D726</f>
        <v>1013.18</v>
      </c>
      <c r="E726" s="85">
        <f>'E+ PSUI Customer Load'!E726+'PSUI Customer Gen'!E726</f>
        <v>1036.98</v>
      </c>
      <c r="F726" s="85">
        <f>'E+ PSUI Customer Load'!F726+'PSUI Customer Gen'!F726</f>
        <v>1066.45</v>
      </c>
      <c r="G726" s="85">
        <f>'E+ PSUI Customer Load'!G726+'PSUI Customer Gen'!G726</f>
        <v>1086.02</v>
      </c>
      <c r="H726" s="85">
        <f>'E+ PSUI Customer Load'!H726+'PSUI Customer Gen'!H726</f>
        <v>1126.02</v>
      </c>
      <c r="I726" s="85">
        <f>'E+ PSUI Customer Load'!I726+'PSUI Customer Gen'!I726</f>
        <v>1220.7</v>
      </c>
      <c r="J726" s="85">
        <f>'E+ PSUI Customer Load'!J726+'PSUI Customer Gen'!J726</f>
        <v>1257.06</v>
      </c>
      <c r="K726" s="85">
        <f>'E+ PSUI Customer Load'!K726+'PSUI Customer Gen'!K726</f>
        <v>1255.94</v>
      </c>
      <c r="L726" s="85">
        <f>'E+ PSUI Customer Load'!L726+'PSUI Customer Gen'!L726</f>
        <v>1263.33</v>
      </c>
      <c r="M726" s="85">
        <f>'E+ PSUI Customer Load'!M726+'PSUI Customer Gen'!M726</f>
        <v>1464.54</v>
      </c>
      <c r="N726" s="85">
        <f>'E+ PSUI Customer Load'!N726+'PSUI Customer Gen'!N726</f>
        <v>1641.71</v>
      </c>
      <c r="O726" s="85">
        <f>'E+ PSUI Customer Load'!O726+'PSUI Customer Gen'!O726</f>
        <v>1653.79</v>
      </c>
      <c r="P726" s="85">
        <f>'E+ PSUI Customer Load'!P726+'PSUI Customer Gen'!P726</f>
        <v>1677.27</v>
      </c>
      <c r="Q726" s="85">
        <f>'E+ PSUI Customer Load'!Q726+'PSUI Customer Gen'!Q726</f>
        <v>1698.62</v>
      </c>
      <c r="R726" s="85">
        <f>'E+ PSUI Customer Load'!R726+'PSUI Customer Gen'!R726</f>
        <v>1658.79</v>
      </c>
      <c r="S726" s="85">
        <f>'E+ PSUI Customer Load'!S726+'PSUI Customer Gen'!S726</f>
        <v>1583.64</v>
      </c>
      <c r="T726" s="85">
        <f>'E+ PSUI Customer Load'!T726+'PSUI Customer Gen'!T726</f>
        <v>1463.98</v>
      </c>
      <c r="U726" s="85">
        <f>'E+ PSUI Customer Load'!U726+'PSUI Customer Gen'!U726</f>
        <v>1385.62</v>
      </c>
      <c r="V726" s="85">
        <f>'E+ PSUI Customer Load'!V726+'PSUI Customer Gen'!V726</f>
        <v>1105.69</v>
      </c>
      <c r="W726" s="85">
        <f>'E+ PSUI Customer Load'!W726+'PSUI Customer Gen'!W726</f>
        <v>1111.81</v>
      </c>
      <c r="X726" s="85">
        <f>'E+ PSUI Customer Load'!X726+'PSUI Customer Gen'!X726</f>
        <v>1091.23</v>
      </c>
      <c r="Y726" s="85">
        <f>'E+ PSUI Customer Load'!Y726+'PSUI Customer Gen'!Y726</f>
        <v>1072.51</v>
      </c>
      <c r="Z726" s="85">
        <f>'E+ PSUI Customer Load'!Z726+'PSUI Customer Gen'!Z726</f>
        <v>1059.0999999999999</v>
      </c>
      <c r="AA726" s="93">
        <f t="shared" si="143"/>
        <v>1698.62</v>
      </c>
      <c r="AB726" s="84">
        <f t="shared" si="144"/>
        <v>2022</v>
      </c>
      <c r="AC726" s="83">
        <f t="shared" si="145"/>
        <v>10</v>
      </c>
      <c r="AD726" s="83" t="str">
        <f t="shared" si="146"/>
        <v/>
      </c>
      <c r="AE726" s="83" t="str">
        <f t="shared" si="147"/>
        <v/>
      </c>
      <c r="AF726" s="81">
        <f t="shared" si="148"/>
        <v>1698.62</v>
      </c>
      <c r="AG726" s="82" t="str">
        <f t="shared" si="149"/>
        <v>15:00</v>
      </c>
      <c r="AH726" s="81">
        <f t="shared" si="150"/>
        <v>32721.289999999994</v>
      </c>
      <c r="AI726" s="80" t="str">
        <f t="shared" si="151"/>
        <v/>
      </c>
      <c r="AJ726" s="80" t="str">
        <f t="shared" si="152"/>
        <v/>
      </c>
      <c r="AK726" s="80" t="str">
        <f t="shared" si="153"/>
        <v/>
      </c>
      <c r="AL726" s="79" t="str">
        <f t="shared" si="154"/>
        <v/>
      </c>
      <c r="AM726" s="78" t="str">
        <f t="shared" si="155"/>
        <v/>
      </c>
    </row>
    <row r="727" spans="2:39" ht="13.5" thickBot="1">
      <c r="B727" s="86">
        <v>44859</v>
      </c>
      <c r="C727" s="85">
        <f>'E+ PSUI Customer Load'!C727+'PSUI Customer Gen'!C727</f>
        <v>1044.33</v>
      </c>
      <c r="D727" s="85">
        <f>'E+ PSUI Customer Load'!D727+'PSUI Customer Gen'!D727</f>
        <v>1048.3599999999999</v>
      </c>
      <c r="E727" s="85">
        <f>'E+ PSUI Customer Load'!E727+'PSUI Customer Gen'!E727</f>
        <v>1062.53</v>
      </c>
      <c r="F727" s="85">
        <f>'E+ PSUI Customer Load'!F727+'PSUI Customer Gen'!F727</f>
        <v>1070.97</v>
      </c>
      <c r="G727" s="85">
        <f>'E+ PSUI Customer Load'!G727+'PSUI Customer Gen'!G727</f>
        <v>1102.1199999999999</v>
      </c>
      <c r="H727" s="85">
        <f>'E+ PSUI Customer Load'!H727+'PSUI Customer Gen'!H727</f>
        <v>1145.55</v>
      </c>
      <c r="I727" s="85">
        <f>'E+ PSUI Customer Load'!I727+'PSUI Customer Gen'!I727</f>
        <v>1246.25</v>
      </c>
      <c r="J727" s="85">
        <f>'E+ PSUI Customer Load'!J727+'PSUI Customer Gen'!J727</f>
        <v>1264.0999999999999</v>
      </c>
      <c r="K727" s="85">
        <f>'E+ PSUI Customer Load'!K727+'PSUI Customer Gen'!K727</f>
        <v>1243.9000000000001</v>
      </c>
      <c r="L727" s="85">
        <f>'E+ PSUI Customer Load'!L727+'PSUI Customer Gen'!L727</f>
        <v>1273.58</v>
      </c>
      <c r="M727" s="85">
        <f>'E+ PSUI Customer Load'!M727+'PSUI Customer Gen'!M727</f>
        <v>1641.82</v>
      </c>
      <c r="N727" s="85">
        <f>'E+ PSUI Customer Load'!N727+'PSUI Customer Gen'!N727</f>
        <v>1614.73</v>
      </c>
      <c r="O727" s="85">
        <f>'E+ PSUI Customer Load'!O727+'PSUI Customer Gen'!O727</f>
        <v>1637.54</v>
      </c>
      <c r="P727" s="85">
        <f>'E+ PSUI Customer Load'!P727+'PSUI Customer Gen'!P727</f>
        <v>1677.73</v>
      </c>
      <c r="Q727" s="85">
        <f>'E+ PSUI Customer Load'!Q727+'PSUI Customer Gen'!Q727</f>
        <v>1695.96</v>
      </c>
      <c r="R727" s="85">
        <f>'E+ PSUI Customer Load'!R727+'PSUI Customer Gen'!R727</f>
        <v>1637.3</v>
      </c>
      <c r="S727" s="85">
        <f>'E+ PSUI Customer Load'!S727+'PSUI Customer Gen'!S727</f>
        <v>1555.96</v>
      </c>
      <c r="T727" s="85">
        <f>'E+ PSUI Customer Load'!T727+'PSUI Customer Gen'!T727</f>
        <v>1475.46</v>
      </c>
      <c r="U727" s="85">
        <f>'E+ PSUI Customer Load'!U727+'PSUI Customer Gen'!U727</f>
        <v>1439.83</v>
      </c>
      <c r="V727" s="85">
        <f>'E+ PSUI Customer Load'!V727+'PSUI Customer Gen'!V727</f>
        <v>1372.39</v>
      </c>
      <c r="W727" s="85">
        <f>'E+ PSUI Customer Load'!W727+'PSUI Customer Gen'!W727</f>
        <v>1138.1300000000001</v>
      </c>
      <c r="X727" s="85">
        <f>'E+ PSUI Customer Load'!X727+'PSUI Customer Gen'!X727</f>
        <v>1098.1600000000001</v>
      </c>
      <c r="Y727" s="85">
        <f>'E+ PSUI Customer Load'!Y727+'PSUI Customer Gen'!Y727</f>
        <v>1081.18</v>
      </c>
      <c r="Z727" s="85">
        <f>'E+ PSUI Customer Load'!Z727+'PSUI Customer Gen'!Z727</f>
        <v>1054.06</v>
      </c>
      <c r="AA727" s="93">
        <f t="shared" si="143"/>
        <v>1695.96</v>
      </c>
      <c r="AB727" s="84">
        <f t="shared" si="144"/>
        <v>2022</v>
      </c>
      <c r="AC727" s="83">
        <f t="shared" si="145"/>
        <v>10</v>
      </c>
      <c r="AD727" s="83" t="str">
        <f t="shared" si="146"/>
        <v/>
      </c>
      <c r="AE727" s="83" t="str">
        <f t="shared" si="147"/>
        <v/>
      </c>
      <c r="AF727" s="81">
        <f t="shared" si="148"/>
        <v>1695.96</v>
      </c>
      <c r="AG727" s="82" t="str">
        <f t="shared" si="149"/>
        <v>15:00</v>
      </c>
      <c r="AH727" s="81">
        <f t="shared" si="150"/>
        <v>33317.9</v>
      </c>
      <c r="AI727" s="80" t="str">
        <f t="shared" si="151"/>
        <v/>
      </c>
      <c r="AJ727" s="80" t="str">
        <f t="shared" si="152"/>
        <v/>
      </c>
      <c r="AK727" s="80" t="str">
        <f t="shared" si="153"/>
        <v/>
      </c>
      <c r="AL727" s="79" t="str">
        <f t="shared" si="154"/>
        <v/>
      </c>
      <c r="AM727" s="78" t="str">
        <f t="shared" si="155"/>
        <v/>
      </c>
    </row>
    <row r="728" spans="2:39" ht="13.5" thickBot="1">
      <c r="B728" s="86">
        <v>44860</v>
      </c>
      <c r="C728" s="85">
        <f>'E+ PSUI Customer Load'!C728+'PSUI Customer Gen'!C728</f>
        <v>1060.6099999999999</v>
      </c>
      <c r="D728" s="85">
        <f>'E+ PSUI Customer Load'!D728+'PSUI Customer Gen'!D728</f>
        <v>1058.0899999999999</v>
      </c>
      <c r="E728" s="85">
        <f>'E+ PSUI Customer Load'!E728+'PSUI Customer Gen'!E728</f>
        <v>1063.06</v>
      </c>
      <c r="F728" s="85">
        <f>'E+ PSUI Customer Load'!F728+'PSUI Customer Gen'!F728</f>
        <v>1074.78</v>
      </c>
      <c r="G728" s="85">
        <f>'E+ PSUI Customer Load'!G728+'PSUI Customer Gen'!G728</f>
        <v>1099.67</v>
      </c>
      <c r="H728" s="85">
        <f>'E+ PSUI Customer Load'!H728+'PSUI Customer Gen'!H728</f>
        <v>1147.4100000000001</v>
      </c>
      <c r="I728" s="85">
        <f>'E+ PSUI Customer Load'!I728+'PSUI Customer Gen'!I728</f>
        <v>1233.6099999999999</v>
      </c>
      <c r="J728" s="85">
        <f>'E+ PSUI Customer Load'!J728+'PSUI Customer Gen'!J728</f>
        <v>1244.74</v>
      </c>
      <c r="K728" s="85">
        <f>'E+ PSUI Customer Load'!K728+'PSUI Customer Gen'!K728</f>
        <v>1269.5899999999999</v>
      </c>
      <c r="L728" s="85">
        <f>'E+ PSUI Customer Load'!L728+'PSUI Customer Gen'!L728</f>
        <v>1294.69</v>
      </c>
      <c r="M728" s="85">
        <f>'E+ PSUI Customer Load'!M728+'PSUI Customer Gen'!M728</f>
        <v>1312.75</v>
      </c>
      <c r="N728" s="85">
        <f>'E+ PSUI Customer Load'!N728+'PSUI Customer Gen'!N728</f>
        <v>1335.91</v>
      </c>
      <c r="O728" s="85">
        <f>'E+ PSUI Customer Load'!O728+'PSUI Customer Gen'!O728</f>
        <v>1510.85</v>
      </c>
      <c r="P728" s="85">
        <f>'E+ PSUI Customer Load'!P728+'PSUI Customer Gen'!P728</f>
        <v>1468.53</v>
      </c>
      <c r="Q728" s="85">
        <f>'E+ PSUI Customer Load'!Q728+'PSUI Customer Gen'!Q728</f>
        <v>1620.22</v>
      </c>
      <c r="R728" s="85">
        <f>'E+ PSUI Customer Load'!R728+'PSUI Customer Gen'!R728</f>
        <v>1583.82</v>
      </c>
      <c r="S728" s="85">
        <f>'E+ PSUI Customer Load'!S728+'PSUI Customer Gen'!S728</f>
        <v>1283.1400000000001</v>
      </c>
      <c r="T728" s="85">
        <f>'E+ PSUI Customer Load'!T728+'PSUI Customer Gen'!T728</f>
        <v>1156.3699999999999</v>
      </c>
      <c r="U728" s="85">
        <f>'E+ PSUI Customer Load'!U728+'PSUI Customer Gen'!U728</f>
        <v>1163.3599999999999</v>
      </c>
      <c r="V728" s="85">
        <f>'E+ PSUI Customer Load'!V728+'PSUI Customer Gen'!V728</f>
        <v>1135.1199999999999</v>
      </c>
      <c r="W728" s="85">
        <f>'E+ PSUI Customer Load'!W728+'PSUI Customer Gen'!W728</f>
        <v>1121.19</v>
      </c>
      <c r="X728" s="85">
        <f>'E+ PSUI Customer Load'!X728+'PSUI Customer Gen'!X728</f>
        <v>1106.1099999999999</v>
      </c>
      <c r="Y728" s="85">
        <f>'E+ PSUI Customer Load'!Y728+'PSUI Customer Gen'!Y728</f>
        <v>1102.19</v>
      </c>
      <c r="Z728" s="85">
        <f>'E+ PSUI Customer Load'!Z728+'PSUI Customer Gen'!Z728</f>
        <v>1088.26</v>
      </c>
      <c r="AA728" s="93">
        <f t="shared" si="143"/>
        <v>1620.22</v>
      </c>
      <c r="AB728" s="84">
        <f t="shared" si="144"/>
        <v>2022</v>
      </c>
      <c r="AC728" s="83">
        <f t="shared" si="145"/>
        <v>10</v>
      </c>
      <c r="AD728" s="83" t="str">
        <f t="shared" si="146"/>
        <v/>
      </c>
      <c r="AE728" s="83" t="str">
        <f t="shared" si="147"/>
        <v/>
      </c>
      <c r="AF728" s="81">
        <f t="shared" si="148"/>
        <v>1620.22</v>
      </c>
      <c r="AG728" s="82" t="str">
        <f t="shared" si="149"/>
        <v>15:00</v>
      </c>
      <c r="AH728" s="81">
        <f t="shared" si="150"/>
        <v>31154.289999999997</v>
      </c>
      <c r="AI728" s="80" t="str">
        <f t="shared" si="151"/>
        <v/>
      </c>
      <c r="AJ728" s="80" t="str">
        <f t="shared" si="152"/>
        <v/>
      </c>
      <c r="AK728" s="80" t="str">
        <f t="shared" si="153"/>
        <v/>
      </c>
      <c r="AL728" s="79" t="str">
        <f t="shared" si="154"/>
        <v/>
      </c>
      <c r="AM728" s="78" t="str">
        <f t="shared" si="155"/>
        <v/>
      </c>
    </row>
    <row r="729" spans="2:39" ht="13.5" thickBot="1">
      <c r="B729" s="86">
        <v>44861</v>
      </c>
      <c r="C729" s="85">
        <f>'E+ PSUI Customer Load'!C729+'PSUI Customer Gen'!C729</f>
        <v>1072.51</v>
      </c>
      <c r="D729" s="85">
        <f>'E+ PSUI Customer Load'!D729+'PSUI Customer Gen'!D729</f>
        <v>1099.5999999999999</v>
      </c>
      <c r="E729" s="85">
        <f>'E+ PSUI Customer Load'!E729+'PSUI Customer Gen'!E729</f>
        <v>1118.22</v>
      </c>
      <c r="F729" s="85">
        <f>'E+ PSUI Customer Load'!F729+'PSUI Customer Gen'!F729</f>
        <v>1134.98</v>
      </c>
      <c r="G729" s="85">
        <f>'E+ PSUI Customer Load'!G729+'PSUI Customer Gen'!G729</f>
        <v>1161.4100000000001</v>
      </c>
      <c r="H729" s="85">
        <f>'E+ PSUI Customer Load'!H729+'PSUI Customer Gen'!H729</f>
        <v>1191.26</v>
      </c>
      <c r="I729" s="85">
        <f>'E+ PSUI Customer Load'!I729+'PSUI Customer Gen'!I729</f>
        <v>1306.55</v>
      </c>
      <c r="J729" s="85">
        <f>'E+ PSUI Customer Load'!J729+'PSUI Customer Gen'!J729</f>
        <v>1306.02</v>
      </c>
      <c r="K729" s="85">
        <f>'E+ PSUI Customer Load'!K729+'PSUI Customer Gen'!K729</f>
        <v>1318</v>
      </c>
      <c r="L729" s="85">
        <f>'E+ PSUI Customer Load'!L729+'PSUI Customer Gen'!L729</f>
        <v>1330.88</v>
      </c>
      <c r="M729" s="85">
        <f>'E+ PSUI Customer Load'!M729+'PSUI Customer Gen'!M729</f>
        <v>1326.08</v>
      </c>
      <c r="N729" s="85">
        <f>'E+ PSUI Customer Load'!N729+'PSUI Customer Gen'!N729</f>
        <v>1285.06</v>
      </c>
      <c r="O729" s="85">
        <f>'E+ PSUI Customer Load'!O729+'PSUI Customer Gen'!O729</f>
        <v>1287.9000000000001</v>
      </c>
      <c r="P729" s="85">
        <f>'E+ PSUI Customer Load'!P729+'PSUI Customer Gen'!P729</f>
        <v>1269.31</v>
      </c>
      <c r="Q729" s="85">
        <f>'E+ PSUI Customer Load'!Q729+'PSUI Customer Gen'!Q729</f>
        <v>1263.22</v>
      </c>
      <c r="R729" s="85">
        <f>'E+ PSUI Customer Load'!R729+'PSUI Customer Gen'!R729</f>
        <v>1228.54</v>
      </c>
      <c r="S729" s="85">
        <f>'E+ PSUI Customer Load'!S729+'PSUI Customer Gen'!S729</f>
        <v>1172.22</v>
      </c>
      <c r="T729" s="85">
        <f>'E+ PSUI Customer Load'!T729+'PSUI Customer Gen'!T729</f>
        <v>1141.04</v>
      </c>
      <c r="U729" s="85">
        <f>'E+ PSUI Customer Load'!U729+'PSUI Customer Gen'!U729</f>
        <v>1159.76</v>
      </c>
      <c r="V729" s="85">
        <f>'E+ PSUI Customer Load'!V729+'PSUI Customer Gen'!V729</f>
        <v>1187.97</v>
      </c>
      <c r="W729" s="85">
        <f>'E+ PSUI Customer Load'!W729+'PSUI Customer Gen'!W729</f>
        <v>1176.46</v>
      </c>
      <c r="X729" s="85">
        <f>'E+ PSUI Customer Load'!X729+'PSUI Customer Gen'!X729</f>
        <v>1158.68</v>
      </c>
      <c r="Y729" s="85">
        <f>'E+ PSUI Customer Load'!Y729+'PSUI Customer Gen'!Y729</f>
        <v>1136</v>
      </c>
      <c r="Z729" s="85">
        <f>'E+ PSUI Customer Load'!Z729+'PSUI Customer Gen'!Z729</f>
        <v>1123.8499999999999</v>
      </c>
      <c r="AA729" s="93">
        <f t="shared" si="143"/>
        <v>1330.88</v>
      </c>
      <c r="AB729" s="84">
        <f t="shared" si="144"/>
        <v>2022</v>
      </c>
      <c r="AC729" s="83">
        <f t="shared" si="145"/>
        <v>10</v>
      </c>
      <c r="AD729" s="83" t="str">
        <f t="shared" si="146"/>
        <v/>
      </c>
      <c r="AE729" s="83" t="str">
        <f t="shared" si="147"/>
        <v/>
      </c>
      <c r="AF729" s="81">
        <f t="shared" si="148"/>
        <v>1330.88</v>
      </c>
      <c r="AG729" s="82" t="str">
        <f t="shared" si="149"/>
        <v>10:00</v>
      </c>
      <c r="AH729" s="81">
        <f t="shared" si="150"/>
        <v>30286.400000000001</v>
      </c>
      <c r="AI729" s="80" t="str">
        <f t="shared" si="151"/>
        <v/>
      </c>
      <c r="AJ729" s="80" t="str">
        <f t="shared" si="152"/>
        <v/>
      </c>
      <c r="AK729" s="80" t="str">
        <f t="shared" si="153"/>
        <v/>
      </c>
      <c r="AL729" s="79" t="str">
        <f t="shared" si="154"/>
        <v/>
      </c>
      <c r="AM729" s="78" t="str">
        <f t="shared" si="155"/>
        <v/>
      </c>
    </row>
    <row r="730" spans="2:39" ht="13.5" thickBot="1">
      <c r="B730" s="86">
        <v>44862</v>
      </c>
      <c r="C730" s="85">
        <f>'E+ PSUI Customer Load'!C730+'PSUI Customer Gen'!C730</f>
        <v>1153.92</v>
      </c>
      <c r="D730" s="85">
        <f>'E+ PSUI Customer Load'!D730+'PSUI Customer Gen'!D730</f>
        <v>1148.3499999999999</v>
      </c>
      <c r="E730" s="85">
        <f>'E+ PSUI Customer Load'!E730+'PSUI Customer Gen'!E730</f>
        <v>1149.26</v>
      </c>
      <c r="F730" s="85">
        <f>'E+ PSUI Customer Load'!F730+'PSUI Customer Gen'!F730</f>
        <v>1170.1199999999999</v>
      </c>
      <c r="G730" s="85">
        <f>'E+ PSUI Customer Load'!G730+'PSUI Customer Gen'!G730</f>
        <v>1230.81</v>
      </c>
      <c r="H730" s="85">
        <f>'E+ PSUI Customer Load'!H730+'PSUI Customer Gen'!H730</f>
        <v>1265.32</v>
      </c>
      <c r="I730" s="85">
        <f>'E+ PSUI Customer Load'!I730+'PSUI Customer Gen'!I730</f>
        <v>1344.14</v>
      </c>
      <c r="J730" s="85">
        <f>'E+ PSUI Customer Load'!J730+'PSUI Customer Gen'!J730</f>
        <v>1332.94</v>
      </c>
      <c r="K730" s="85">
        <f>'E+ PSUI Customer Load'!K730+'PSUI Customer Gen'!K730</f>
        <v>1328.28</v>
      </c>
      <c r="L730" s="85">
        <f>'E+ PSUI Customer Load'!L730+'PSUI Customer Gen'!L730</f>
        <v>1319.99</v>
      </c>
      <c r="M730" s="85">
        <f>'E+ PSUI Customer Load'!M730+'PSUI Customer Gen'!M730</f>
        <v>1318</v>
      </c>
      <c r="N730" s="85">
        <f>'E+ PSUI Customer Load'!N730+'PSUI Customer Gen'!N730</f>
        <v>1296.4000000000001</v>
      </c>
      <c r="O730" s="85">
        <f>'E+ PSUI Customer Load'!O730+'PSUI Customer Gen'!O730</f>
        <v>1310.51</v>
      </c>
      <c r="P730" s="85">
        <f>'E+ PSUI Customer Load'!P730+'PSUI Customer Gen'!P730</f>
        <v>1285.58</v>
      </c>
      <c r="Q730" s="85">
        <f>'E+ PSUI Customer Load'!Q730+'PSUI Customer Gen'!Q730</f>
        <v>1279.6400000000001</v>
      </c>
      <c r="R730" s="85">
        <f>'E+ PSUI Customer Load'!R730+'PSUI Customer Gen'!R730</f>
        <v>1240.68</v>
      </c>
      <c r="S730" s="85">
        <f>'E+ PSUI Customer Load'!S730+'PSUI Customer Gen'!S730</f>
        <v>1212.1199999999999</v>
      </c>
      <c r="T730" s="85">
        <f>'E+ PSUI Customer Load'!T730+'PSUI Customer Gen'!T730</f>
        <v>1197.21</v>
      </c>
      <c r="U730" s="85">
        <f>'E+ PSUI Customer Load'!U730+'PSUI Customer Gen'!U730</f>
        <v>1229.3399999999999</v>
      </c>
      <c r="V730" s="85">
        <f>'E+ PSUI Customer Load'!V730+'PSUI Customer Gen'!V730</f>
        <v>1205.33</v>
      </c>
      <c r="W730" s="85">
        <f>'E+ PSUI Customer Load'!W730+'PSUI Customer Gen'!W730</f>
        <v>1182.48</v>
      </c>
      <c r="X730" s="85">
        <f>'E+ PSUI Customer Load'!X730+'PSUI Customer Gen'!X730</f>
        <v>1167.43</v>
      </c>
      <c r="Y730" s="85">
        <f>'E+ PSUI Customer Load'!Y730+'PSUI Customer Gen'!Y730</f>
        <v>1123.26</v>
      </c>
      <c r="Z730" s="85">
        <f>'E+ PSUI Customer Load'!Z730+'PSUI Customer Gen'!Z730</f>
        <v>1143.6600000000001</v>
      </c>
      <c r="AA730" s="93">
        <f t="shared" si="143"/>
        <v>1344.14</v>
      </c>
      <c r="AB730" s="84">
        <f t="shared" si="144"/>
        <v>2022</v>
      </c>
      <c r="AC730" s="83">
        <f t="shared" si="145"/>
        <v>10</v>
      </c>
      <c r="AD730" s="83" t="str">
        <f t="shared" si="146"/>
        <v/>
      </c>
      <c r="AE730" s="83" t="str">
        <f t="shared" si="147"/>
        <v/>
      </c>
      <c r="AF730" s="81">
        <f t="shared" si="148"/>
        <v>1344.14</v>
      </c>
      <c r="AG730" s="82" t="str">
        <f t="shared" si="149"/>
        <v>7:00</v>
      </c>
      <c r="AH730" s="81">
        <f t="shared" si="150"/>
        <v>30978.909999999993</v>
      </c>
      <c r="AI730" s="80" t="str">
        <f t="shared" si="151"/>
        <v/>
      </c>
      <c r="AJ730" s="80" t="str">
        <f t="shared" si="152"/>
        <v/>
      </c>
      <c r="AK730" s="80" t="str">
        <f t="shared" si="153"/>
        <v/>
      </c>
      <c r="AL730" s="79" t="str">
        <f t="shared" si="154"/>
        <v/>
      </c>
      <c r="AM730" s="78" t="str">
        <f t="shared" si="155"/>
        <v/>
      </c>
    </row>
    <row r="731" spans="2:39" ht="13.5" thickBot="1">
      <c r="B731" s="86">
        <v>44863</v>
      </c>
      <c r="C731" s="85">
        <f>'E+ PSUI Customer Load'!C731+'PSUI Customer Gen'!C731</f>
        <v>1159.52</v>
      </c>
      <c r="D731" s="85">
        <f>'E+ PSUI Customer Load'!D731+'PSUI Customer Gen'!D731</f>
        <v>1175.8599999999999</v>
      </c>
      <c r="E731" s="85">
        <f>'E+ PSUI Customer Load'!E731+'PSUI Customer Gen'!E731</f>
        <v>1191.1199999999999</v>
      </c>
      <c r="F731" s="85">
        <f>'E+ PSUI Customer Load'!F731+'PSUI Customer Gen'!F731</f>
        <v>1194.4100000000001</v>
      </c>
      <c r="G731" s="85">
        <f>'E+ PSUI Customer Load'!G731+'PSUI Customer Gen'!G731</f>
        <v>1211.32</v>
      </c>
      <c r="H731" s="85">
        <f>'E+ PSUI Customer Load'!H731+'PSUI Customer Gen'!H731</f>
        <v>1265.81</v>
      </c>
      <c r="I731" s="85">
        <f>'E+ PSUI Customer Load'!I731+'PSUI Customer Gen'!I731</f>
        <v>1316.39</v>
      </c>
      <c r="J731" s="85">
        <f>'E+ PSUI Customer Load'!J731+'PSUI Customer Gen'!J731</f>
        <v>1313.06</v>
      </c>
      <c r="K731" s="85">
        <f>'E+ PSUI Customer Load'!K731+'PSUI Customer Gen'!K731</f>
        <v>1280.97</v>
      </c>
      <c r="L731" s="85">
        <f>'E+ PSUI Customer Load'!L731+'PSUI Customer Gen'!L731</f>
        <v>1236.24</v>
      </c>
      <c r="M731" s="85">
        <f>'E+ PSUI Customer Load'!M731+'PSUI Customer Gen'!M731</f>
        <v>1188.3599999999999</v>
      </c>
      <c r="N731" s="85">
        <f>'E+ PSUI Customer Load'!N731+'PSUI Customer Gen'!N731</f>
        <v>1136.7</v>
      </c>
      <c r="O731" s="85">
        <f>'E+ PSUI Customer Load'!O731+'PSUI Customer Gen'!O731</f>
        <v>1213.07</v>
      </c>
      <c r="P731" s="85">
        <f>'E+ PSUI Customer Load'!P731+'PSUI Customer Gen'!P731</f>
        <v>1446.52</v>
      </c>
      <c r="Q731" s="85">
        <f>'E+ PSUI Customer Load'!Q731+'PSUI Customer Gen'!Q731</f>
        <v>1453.73</v>
      </c>
      <c r="R731" s="85">
        <f>'E+ PSUI Customer Load'!R731+'PSUI Customer Gen'!R731</f>
        <v>1432.8</v>
      </c>
      <c r="S731" s="85">
        <f>'E+ PSUI Customer Load'!S731+'PSUI Customer Gen'!S731</f>
        <v>1388.14</v>
      </c>
      <c r="T731" s="85">
        <f>'E+ PSUI Customer Load'!T731+'PSUI Customer Gen'!T731</f>
        <v>1341.2</v>
      </c>
      <c r="U731" s="85">
        <f>'E+ PSUI Customer Load'!U731+'PSUI Customer Gen'!U731</f>
        <v>1143.3800000000001</v>
      </c>
      <c r="V731" s="85">
        <f>'E+ PSUI Customer Load'!V731+'PSUI Customer Gen'!V731</f>
        <v>1110.76</v>
      </c>
      <c r="W731" s="85">
        <f>'E+ PSUI Customer Load'!W731+'PSUI Customer Gen'!W731</f>
        <v>1105.8599999999999</v>
      </c>
      <c r="X731" s="85">
        <f>'E+ PSUI Customer Load'!X731+'PSUI Customer Gen'!X731</f>
        <v>1112.55</v>
      </c>
      <c r="Y731" s="85">
        <f>'E+ PSUI Customer Load'!Y731+'PSUI Customer Gen'!Y731</f>
        <v>1093.4000000000001</v>
      </c>
      <c r="Z731" s="85">
        <f>'E+ PSUI Customer Load'!Z731+'PSUI Customer Gen'!Z731</f>
        <v>1084.9000000000001</v>
      </c>
      <c r="AA731" s="93">
        <f t="shared" si="143"/>
        <v>1453.73</v>
      </c>
      <c r="AB731" s="84">
        <f t="shared" si="144"/>
        <v>2022</v>
      </c>
      <c r="AC731" s="83">
        <f t="shared" si="145"/>
        <v>10</v>
      </c>
      <c r="AD731" s="83" t="str">
        <f t="shared" si="146"/>
        <v/>
      </c>
      <c r="AE731" s="83" t="str">
        <f t="shared" si="147"/>
        <v/>
      </c>
      <c r="AF731" s="81">
        <f t="shared" si="148"/>
        <v>1453.73</v>
      </c>
      <c r="AG731" s="82" t="str">
        <f t="shared" si="149"/>
        <v>15:00</v>
      </c>
      <c r="AH731" s="81">
        <f t="shared" si="150"/>
        <v>31049.8</v>
      </c>
      <c r="AI731" s="80" t="str">
        <f t="shared" si="151"/>
        <v/>
      </c>
      <c r="AJ731" s="80" t="str">
        <f t="shared" si="152"/>
        <v/>
      </c>
      <c r="AK731" s="80" t="str">
        <f t="shared" si="153"/>
        <v/>
      </c>
      <c r="AL731" s="79" t="str">
        <f t="shared" si="154"/>
        <v/>
      </c>
      <c r="AM731" s="78" t="str">
        <f t="shared" si="155"/>
        <v/>
      </c>
    </row>
    <row r="732" spans="2:39" ht="13.5" thickBot="1">
      <c r="B732" s="86">
        <v>44864</v>
      </c>
      <c r="C732" s="85">
        <f>'E+ PSUI Customer Load'!C732+'PSUI Customer Gen'!C732</f>
        <v>1082.27</v>
      </c>
      <c r="D732" s="85">
        <f>'E+ PSUI Customer Load'!D732+'PSUI Customer Gen'!D732</f>
        <v>1089.2</v>
      </c>
      <c r="E732" s="85">
        <f>'E+ PSUI Customer Load'!E732+'PSUI Customer Gen'!E732</f>
        <v>1091.27</v>
      </c>
      <c r="F732" s="85">
        <f>'E+ PSUI Customer Load'!F732+'PSUI Customer Gen'!F732</f>
        <v>1098.93</v>
      </c>
      <c r="G732" s="85">
        <f>'E+ PSUI Customer Load'!G732+'PSUI Customer Gen'!G732</f>
        <v>1121.71</v>
      </c>
      <c r="H732" s="85">
        <f>'E+ PSUI Customer Load'!H732+'PSUI Customer Gen'!H732</f>
        <v>1194.52</v>
      </c>
      <c r="I732" s="85">
        <f>'E+ PSUI Customer Load'!I732+'PSUI Customer Gen'!I732</f>
        <v>1264.03</v>
      </c>
      <c r="J732" s="85">
        <f>'E+ PSUI Customer Load'!J732+'PSUI Customer Gen'!J732</f>
        <v>1249.08</v>
      </c>
      <c r="K732" s="85">
        <f>'E+ PSUI Customer Load'!K732+'PSUI Customer Gen'!K732</f>
        <v>1201.24</v>
      </c>
      <c r="L732" s="85">
        <f>'E+ PSUI Customer Load'!L732+'PSUI Customer Gen'!L732</f>
        <v>1179.8900000000001</v>
      </c>
      <c r="M732" s="85">
        <f>'E+ PSUI Customer Load'!M732+'PSUI Customer Gen'!M732</f>
        <v>1163.05</v>
      </c>
      <c r="N732" s="85">
        <f>'E+ PSUI Customer Load'!N732+'PSUI Customer Gen'!N732</f>
        <v>1128.93</v>
      </c>
      <c r="O732" s="85">
        <f>'E+ PSUI Customer Load'!O732+'PSUI Customer Gen'!O732</f>
        <v>1256.01</v>
      </c>
      <c r="P732" s="85">
        <f>'E+ PSUI Customer Load'!P732+'PSUI Customer Gen'!P732</f>
        <v>1407.53</v>
      </c>
      <c r="Q732" s="85">
        <f>'E+ PSUI Customer Load'!Q732+'PSUI Customer Gen'!Q732</f>
        <v>1428.35</v>
      </c>
      <c r="R732" s="85">
        <f>'E+ PSUI Customer Load'!R732+'PSUI Customer Gen'!R732</f>
        <v>1435.25</v>
      </c>
      <c r="S732" s="85">
        <f>'E+ PSUI Customer Load'!S732+'PSUI Customer Gen'!S732</f>
        <v>1337.42</v>
      </c>
      <c r="T732" s="85">
        <f>'E+ PSUI Customer Load'!T732+'PSUI Customer Gen'!T732</f>
        <v>1200.26</v>
      </c>
      <c r="U732" s="85">
        <f>'E+ PSUI Customer Load'!U732+'PSUI Customer Gen'!U732</f>
        <v>1115.42</v>
      </c>
      <c r="V732" s="85">
        <f>'E+ PSUI Customer Load'!V732+'PSUI Customer Gen'!V732</f>
        <v>1100.44</v>
      </c>
      <c r="W732" s="85">
        <f>'E+ PSUI Customer Load'!W732+'PSUI Customer Gen'!W732</f>
        <v>1090.92</v>
      </c>
      <c r="X732" s="85">
        <f>'E+ PSUI Customer Load'!X732+'PSUI Customer Gen'!X732</f>
        <v>1108.8</v>
      </c>
      <c r="Y732" s="85">
        <f>'E+ PSUI Customer Load'!Y732+'PSUI Customer Gen'!Y732</f>
        <v>1107.72</v>
      </c>
      <c r="Z732" s="85">
        <f>'E+ PSUI Customer Load'!Z732+'PSUI Customer Gen'!Z732</f>
        <v>1101.5899999999999</v>
      </c>
      <c r="AA732" s="93">
        <f t="shared" si="143"/>
        <v>1435.25</v>
      </c>
      <c r="AB732" s="84">
        <f t="shared" si="144"/>
        <v>2022</v>
      </c>
      <c r="AC732" s="83">
        <f t="shared" si="145"/>
        <v>10</v>
      </c>
      <c r="AD732" s="83" t="str">
        <f t="shared" si="146"/>
        <v/>
      </c>
      <c r="AE732" s="83" t="str">
        <f t="shared" si="147"/>
        <v/>
      </c>
      <c r="AF732" s="81">
        <f t="shared" si="148"/>
        <v>1435.25</v>
      </c>
      <c r="AG732" s="82" t="str">
        <f t="shared" si="149"/>
        <v>16:00</v>
      </c>
      <c r="AH732" s="81">
        <f t="shared" si="150"/>
        <v>29989.079999999994</v>
      </c>
      <c r="AI732" s="80" t="str">
        <f t="shared" si="151"/>
        <v/>
      </c>
      <c r="AJ732" s="80" t="str">
        <f t="shared" si="152"/>
        <v/>
      </c>
      <c r="AK732" s="80" t="str">
        <f t="shared" si="153"/>
        <v/>
      </c>
      <c r="AL732" s="79" t="str">
        <f t="shared" si="154"/>
        <v/>
      </c>
      <c r="AM732" s="78" t="str">
        <f t="shared" si="155"/>
        <v/>
      </c>
    </row>
    <row r="733" spans="2:39" ht="13.5" thickBot="1">
      <c r="B733" s="86">
        <v>44865</v>
      </c>
      <c r="C733" s="85">
        <f>'E+ PSUI Customer Load'!C733+'PSUI Customer Gen'!C733</f>
        <v>1102.01</v>
      </c>
      <c r="D733" s="85">
        <f>'E+ PSUI Customer Load'!D733+'PSUI Customer Gen'!D733</f>
        <v>1093.8900000000001</v>
      </c>
      <c r="E733" s="85">
        <f>'E+ PSUI Customer Load'!E733+'PSUI Customer Gen'!E733</f>
        <v>1091.44</v>
      </c>
      <c r="F733" s="85">
        <f>'E+ PSUI Customer Load'!F733+'PSUI Customer Gen'!F733</f>
        <v>1112.23</v>
      </c>
      <c r="G733" s="85">
        <f>'E+ PSUI Customer Load'!G733+'PSUI Customer Gen'!G733</f>
        <v>1128.54</v>
      </c>
      <c r="H733" s="85">
        <f>'E+ PSUI Customer Load'!H733+'PSUI Customer Gen'!H733</f>
        <v>1169.1099999999999</v>
      </c>
      <c r="I733" s="85">
        <f>'E+ PSUI Customer Load'!I733+'PSUI Customer Gen'!I733</f>
        <v>1275.02</v>
      </c>
      <c r="J733" s="85">
        <f>'E+ PSUI Customer Load'!J733+'PSUI Customer Gen'!J733</f>
        <v>1294.1600000000001</v>
      </c>
      <c r="K733" s="85">
        <f>'E+ PSUI Customer Load'!K733+'PSUI Customer Gen'!K733</f>
        <v>1319.96</v>
      </c>
      <c r="L733" s="85">
        <f>'E+ PSUI Customer Load'!L733+'PSUI Customer Gen'!L733</f>
        <v>1334.94</v>
      </c>
      <c r="M733" s="85">
        <f>'E+ PSUI Customer Load'!M733+'PSUI Customer Gen'!M733</f>
        <v>1343.76</v>
      </c>
      <c r="N733" s="85">
        <f>'E+ PSUI Customer Load'!N733+'PSUI Customer Gen'!N733</f>
        <v>1311.77</v>
      </c>
      <c r="O733" s="85">
        <f>'E+ PSUI Customer Load'!O733+'PSUI Customer Gen'!O733</f>
        <v>1313.06</v>
      </c>
      <c r="P733" s="85">
        <f>'E+ PSUI Customer Load'!P733+'PSUI Customer Gen'!P733</f>
        <v>1308.6500000000001</v>
      </c>
      <c r="Q733" s="85">
        <f>'E+ PSUI Customer Load'!Q733+'PSUI Customer Gen'!Q733</f>
        <v>1308.55</v>
      </c>
      <c r="R733" s="85">
        <f>'E+ PSUI Customer Load'!R733+'PSUI Customer Gen'!R733</f>
        <v>1273.8599999999999</v>
      </c>
      <c r="S733" s="85">
        <f>'E+ PSUI Customer Load'!S733+'PSUI Customer Gen'!S733</f>
        <v>1219.72</v>
      </c>
      <c r="T733" s="85">
        <f>'E+ PSUI Customer Load'!T733+'PSUI Customer Gen'!T733</f>
        <v>1183.46</v>
      </c>
      <c r="U733" s="85">
        <f>'E+ PSUI Customer Load'!U733+'PSUI Customer Gen'!U733</f>
        <v>1179.5999999999999</v>
      </c>
      <c r="V733" s="85">
        <f>'E+ PSUI Customer Load'!V733+'PSUI Customer Gen'!V733</f>
        <v>1161.06</v>
      </c>
      <c r="W733" s="85">
        <f>'E+ PSUI Customer Load'!W733+'PSUI Customer Gen'!W733</f>
        <v>1152.9000000000001</v>
      </c>
      <c r="X733" s="85">
        <f>'E+ PSUI Customer Load'!X733+'PSUI Customer Gen'!X733</f>
        <v>1226.0899999999999</v>
      </c>
      <c r="Y733" s="85">
        <f>'E+ PSUI Customer Load'!Y733+'PSUI Customer Gen'!Y733</f>
        <v>1306.48</v>
      </c>
      <c r="Z733" s="85">
        <f>'E+ PSUI Customer Load'!Z733+'PSUI Customer Gen'!Z733</f>
        <v>1284.43</v>
      </c>
      <c r="AA733" s="93">
        <f t="shared" si="143"/>
        <v>1343.76</v>
      </c>
      <c r="AB733" s="84">
        <f t="shared" si="144"/>
        <v>2022</v>
      </c>
      <c r="AC733" s="83">
        <f t="shared" si="145"/>
        <v>10</v>
      </c>
      <c r="AD733" s="83" t="str">
        <f t="shared" si="146"/>
        <v>2022-10</v>
      </c>
      <c r="AE733" s="83">
        <f t="shared" si="147"/>
        <v>10</v>
      </c>
      <c r="AF733" s="81">
        <f t="shared" si="148"/>
        <v>1343.76</v>
      </c>
      <c r="AG733" s="82" t="str">
        <f t="shared" si="149"/>
        <v>11:00</v>
      </c>
      <c r="AH733" s="81">
        <f t="shared" si="150"/>
        <v>30838.45</v>
      </c>
      <c r="AI733" s="80">
        <f t="shared" si="151"/>
        <v>45474.106000000007</v>
      </c>
      <c r="AJ733" s="80">
        <f t="shared" si="152"/>
        <v>1766.5410000000002</v>
      </c>
      <c r="AK733" s="80">
        <f t="shared" si="153"/>
        <v>37576.837000000007</v>
      </c>
      <c r="AL733" s="79">
        <f t="shared" si="154"/>
        <v>44839</v>
      </c>
      <c r="AM733" s="78" t="str">
        <f t="shared" si="155"/>
        <v>13:00</v>
      </c>
    </row>
    <row r="734" spans="2:39" ht="13.5" thickBot="1">
      <c r="B734" s="86">
        <v>44866</v>
      </c>
      <c r="C734" s="85">
        <f>'E+ PSUI Customer Load'!C734+'PSUI Customer Gen'!C734</f>
        <v>1286.53</v>
      </c>
      <c r="D734" s="85">
        <f>'E+ PSUI Customer Load'!D734+'PSUI Customer Gen'!D734</f>
        <v>1278.2</v>
      </c>
      <c r="E734" s="85">
        <f>'E+ PSUI Customer Load'!E734+'PSUI Customer Gen'!E734</f>
        <v>1285.17</v>
      </c>
      <c r="F734" s="85">
        <f>'E+ PSUI Customer Load'!F734+'PSUI Customer Gen'!F734</f>
        <v>1298.82</v>
      </c>
      <c r="G734" s="85">
        <f>'E+ PSUI Customer Load'!G734+'PSUI Customer Gen'!G734</f>
        <v>1306.76</v>
      </c>
      <c r="H734" s="85">
        <f>'E+ PSUI Customer Load'!H734+'PSUI Customer Gen'!H734</f>
        <v>1355.13</v>
      </c>
      <c r="I734" s="85">
        <f>'E+ PSUI Customer Load'!I734+'PSUI Customer Gen'!I734</f>
        <v>1483.37</v>
      </c>
      <c r="J734" s="85">
        <f>'E+ PSUI Customer Load'!J734+'PSUI Customer Gen'!J734</f>
        <v>1494.85</v>
      </c>
      <c r="K734" s="85">
        <f>'E+ PSUI Customer Load'!K734+'PSUI Customer Gen'!K734</f>
        <v>1657.67</v>
      </c>
      <c r="L734" s="85">
        <f>'E+ PSUI Customer Load'!L734+'PSUI Customer Gen'!L734</f>
        <v>1623.76</v>
      </c>
      <c r="M734" s="85">
        <f>'E+ PSUI Customer Load'!M734+'PSUI Customer Gen'!M734</f>
        <v>1647.66</v>
      </c>
      <c r="N734" s="85">
        <f>'E+ PSUI Customer Load'!N734+'PSUI Customer Gen'!N734</f>
        <v>1647.24</v>
      </c>
      <c r="O734" s="85">
        <f>'E+ PSUI Customer Load'!O734+'PSUI Customer Gen'!O734</f>
        <v>1689.14</v>
      </c>
      <c r="P734" s="85">
        <f>'E+ PSUI Customer Load'!P734+'PSUI Customer Gen'!P734</f>
        <v>1693.68</v>
      </c>
      <c r="Q734" s="85">
        <f>'E+ PSUI Customer Load'!Q734+'PSUI Customer Gen'!Q734</f>
        <v>1675.77</v>
      </c>
      <c r="R734" s="85">
        <f>'E+ PSUI Customer Load'!R734+'PSUI Customer Gen'!R734</f>
        <v>1621.8</v>
      </c>
      <c r="S734" s="85">
        <f>'E+ PSUI Customer Load'!S734+'PSUI Customer Gen'!S734</f>
        <v>1523.13</v>
      </c>
      <c r="T734" s="85">
        <f>'E+ PSUI Customer Load'!T734+'PSUI Customer Gen'!T734</f>
        <v>1463.49</v>
      </c>
      <c r="U734" s="85">
        <f>'E+ PSUI Customer Load'!U734+'PSUI Customer Gen'!U734</f>
        <v>1349.95</v>
      </c>
      <c r="V734" s="85">
        <f>'E+ PSUI Customer Load'!V734+'PSUI Customer Gen'!V734</f>
        <v>1132.8499999999999</v>
      </c>
      <c r="W734" s="85">
        <f>'E+ PSUI Customer Load'!W734+'PSUI Customer Gen'!W734</f>
        <v>1115.8699999999999</v>
      </c>
      <c r="X734" s="85">
        <f>'E+ PSUI Customer Load'!X734+'PSUI Customer Gen'!X734</f>
        <v>1087.3499999999999</v>
      </c>
      <c r="Y734" s="85">
        <f>'E+ PSUI Customer Load'!Y734+'PSUI Customer Gen'!Y734</f>
        <v>1052.3800000000001</v>
      </c>
      <c r="Z734" s="85">
        <f>'E+ PSUI Customer Load'!Z734+'PSUI Customer Gen'!Z734</f>
        <v>1049.79</v>
      </c>
      <c r="AA734" s="93">
        <f t="shared" si="143"/>
        <v>1693.68</v>
      </c>
      <c r="AB734" s="84">
        <f t="shared" si="144"/>
        <v>2022</v>
      </c>
      <c r="AC734" s="83">
        <f t="shared" si="145"/>
        <v>11</v>
      </c>
      <c r="AD734" s="83" t="str">
        <f t="shared" si="146"/>
        <v/>
      </c>
      <c r="AE734" s="83" t="str">
        <f t="shared" si="147"/>
        <v/>
      </c>
      <c r="AF734" s="81">
        <f t="shared" si="148"/>
        <v>1693.68</v>
      </c>
      <c r="AG734" s="82" t="str">
        <f t="shared" si="149"/>
        <v>14:00</v>
      </c>
      <c r="AH734" s="81">
        <f t="shared" si="150"/>
        <v>35514.04</v>
      </c>
      <c r="AI734" s="80" t="str">
        <f t="shared" si="151"/>
        <v/>
      </c>
      <c r="AJ734" s="80" t="str">
        <f t="shared" si="152"/>
        <v/>
      </c>
      <c r="AK734" s="80" t="str">
        <f t="shared" si="153"/>
        <v/>
      </c>
      <c r="AL734" s="79" t="str">
        <f t="shared" si="154"/>
        <v/>
      </c>
      <c r="AM734" s="78" t="str">
        <f t="shared" si="155"/>
        <v/>
      </c>
    </row>
    <row r="735" spans="2:39" ht="13.5" thickBot="1">
      <c r="B735" s="86">
        <v>44867</v>
      </c>
      <c r="C735" s="85">
        <f>'E+ PSUI Customer Load'!C735+'PSUI Customer Gen'!C735</f>
        <v>1048.08</v>
      </c>
      <c r="D735" s="85">
        <f>'E+ PSUI Customer Load'!D735+'PSUI Customer Gen'!D735</f>
        <v>1081.01</v>
      </c>
      <c r="E735" s="85">
        <f>'E+ PSUI Customer Load'!E735+'PSUI Customer Gen'!E735</f>
        <v>1089.31</v>
      </c>
      <c r="F735" s="85">
        <f>'E+ PSUI Customer Load'!F735+'PSUI Customer Gen'!F735</f>
        <v>1111.29</v>
      </c>
      <c r="G735" s="85">
        <f>'E+ PSUI Customer Load'!G735+'PSUI Customer Gen'!G735</f>
        <v>1126.6500000000001</v>
      </c>
      <c r="H735" s="85">
        <f>'E+ PSUI Customer Load'!H735+'PSUI Customer Gen'!H735</f>
        <v>946.12</v>
      </c>
      <c r="I735" s="85">
        <f>'E+ PSUI Customer Load'!I735+'PSUI Customer Gen'!I735</f>
        <v>1282.82</v>
      </c>
      <c r="J735" s="85">
        <f>'E+ PSUI Customer Load'!J735+'PSUI Customer Gen'!J735</f>
        <v>1283.94</v>
      </c>
      <c r="K735" s="85">
        <f>'E+ PSUI Customer Load'!K735+'PSUI Customer Gen'!K735</f>
        <v>1265.95</v>
      </c>
      <c r="L735" s="85">
        <f>'E+ PSUI Customer Load'!L735+'PSUI Customer Gen'!L735</f>
        <v>1290.6600000000001</v>
      </c>
      <c r="M735" s="85">
        <f>'E+ PSUI Customer Load'!M735+'PSUI Customer Gen'!M735</f>
        <v>1355.97</v>
      </c>
      <c r="N735" s="85">
        <f>'E+ PSUI Customer Load'!N735+'PSUI Customer Gen'!N735</f>
        <v>1649.76</v>
      </c>
      <c r="O735" s="85">
        <f>'E+ PSUI Customer Load'!O735+'PSUI Customer Gen'!O735</f>
        <v>1614.83</v>
      </c>
      <c r="P735" s="85">
        <f>'E+ PSUI Customer Load'!P735+'PSUI Customer Gen'!P735</f>
        <v>1656.66</v>
      </c>
      <c r="Q735" s="85">
        <f>'E+ PSUI Customer Load'!Q735+'PSUI Customer Gen'!Q735</f>
        <v>1682.38</v>
      </c>
      <c r="R735" s="85">
        <f>'E+ PSUI Customer Load'!R735+'PSUI Customer Gen'!R735</f>
        <v>1627.74</v>
      </c>
      <c r="S735" s="85">
        <f>'E+ PSUI Customer Load'!S735+'PSUI Customer Gen'!S735</f>
        <v>1525.3</v>
      </c>
      <c r="T735" s="85">
        <f>'E+ PSUI Customer Load'!T735+'PSUI Customer Gen'!T735</f>
        <v>1460.97</v>
      </c>
      <c r="U735" s="85">
        <f>'E+ PSUI Customer Load'!U735+'PSUI Customer Gen'!U735</f>
        <v>1218.6300000000001</v>
      </c>
      <c r="V735" s="85">
        <f>'E+ PSUI Customer Load'!V735+'PSUI Customer Gen'!V735</f>
        <v>1114.79</v>
      </c>
      <c r="W735" s="85">
        <f>'E+ PSUI Customer Load'!W735+'PSUI Customer Gen'!W735</f>
        <v>1110.31</v>
      </c>
      <c r="X735" s="85">
        <f>'E+ PSUI Customer Load'!X735+'PSUI Customer Gen'!X735</f>
        <v>1104.5999999999999</v>
      </c>
      <c r="Y735" s="85">
        <f>'E+ PSUI Customer Load'!Y735+'PSUI Customer Gen'!Y735</f>
        <v>1094.49</v>
      </c>
      <c r="Z735" s="85">
        <f>'E+ PSUI Customer Load'!Z735+'PSUI Customer Gen'!Z735</f>
        <v>1083.5999999999999</v>
      </c>
      <c r="AA735" s="93">
        <f t="shared" si="143"/>
        <v>1682.38</v>
      </c>
      <c r="AB735" s="84">
        <f t="shared" si="144"/>
        <v>2022</v>
      </c>
      <c r="AC735" s="83">
        <f t="shared" si="145"/>
        <v>11</v>
      </c>
      <c r="AD735" s="83" t="str">
        <f t="shared" si="146"/>
        <v/>
      </c>
      <c r="AE735" s="83" t="str">
        <f t="shared" si="147"/>
        <v/>
      </c>
      <c r="AF735" s="81">
        <f t="shared" si="148"/>
        <v>1682.38</v>
      </c>
      <c r="AG735" s="82" t="str">
        <f t="shared" si="149"/>
        <v>15:00</v>
      </c>
      <c r="AH735" s="81">
        <f t="shared" si="150"/>
        <v>32508.240000000005</v>
      </c>
      <c r="AI735" s="80" t="str">
        <f t="shared" si="151"/>
        <v/>
      </c>
      <c r="AJ735" s="80" t="str">
        <f t="shared" si="152"/>
        <v/>
      </c>
      <c r="AK735" s="80" t="str">
        <f t="shared" si="153"/>
        <v/>
      </c>
      <c r="AL735" s="79" t="str">
        <f t="shared" si="154"/>
        <v/>
      </c>
      <c r="AM735" s="78" t="str">
        <f t="shared" si="155"/>
        <v/>
      </c>
    </row>
    <row r="736" spans="2:39" ht="13.5" thickBot="1">
      <c r="B736" s="86">
        <v>44868</v>
      </c>
      <c r="C736" s="85">
        <f>'E+ PSUI Customer Load'!C736+'PSUI Customer Gen'!C736</f>
        <v>1075.27</v>
      </c>
      <c r="D736" s="85">
        <f>'E+ PSUI Customer Load'!D736+'PSUI Customer Gen'!D736</f>
        <v>1069.1400000000001</v>
      </c>
      <c r="E736" s="85">
        <f>'E+ PSUI Customer Load'!E736+'PSUI Customer Gen'!E736</f>
        <v>1075.45</v>
      </c>
      <c r="F736" s="85">
        <f>'E+ PSUI Customer Load'!F736+'PSUI Customer Gen'!F736</f>
        <v>1083.18</v>
      </c>
      <c r="G736" s="85">
        <f>'E+ PSUI Customer Load'!G736+'PSUI Customer Gen'!G736</f>
        <v>1096.31</v>
      </c>
      <c r="H736" s="85">
        <f>'E+ PSUI Customer Load'!H736+'PSUI Customer Gen'!H736</f>
        <v>1148.3800000000001</v>
      </c>
      <c r="I736" s="85">
        <f>'E+ PSUI Customer Load'!I736+'PSUI Customer Gen'!I736</f>
        <v>1256.75</v>
      </c>
      <c r="J736" s="85">
        <f>'E+ PSUI Customer Load'!J736+'PSUI Customer Gen'!J736</f>
        <v>1295.56</v>
      </c>
      <c r="K736" s="85">
        <f>'E+ PSUI Customer Load'!K736+'PSUI Customer Gen'!K736</f>
        <v>1283.56</v>
      </c>
      <c r="L736" s="85">
        <f>'E+ PSUI Customer Load'!L736+'PSUI Customer Gen'!L736</f>
        <v>1302.04</v>
      </c>
      <c r="M736" s="85">
        <f>'E+ PSUI Customer Load'!M736+'PSUI Customer Gen'!M736</f>
        <v>1314.67</v>
      </c>
      <c r="N736" s="85">
        <f>'E+ PSUI Customer Load'!N736+'PSUI Customer Gen'!N736</f>
        <v>1277.57</v>
      </c>
      <c r="O736" s="85">
        <f>'E+ PSUI Customer Load'!O736+'PSUI Customer Gen'!O736</f>
        <v>1282.3</v>
      </c>
      <c r="P736" s="85">
        <f>'E+ PSUI Customer Load'!P736+'PSUI Customer Gen'!P736</f>
        <v>1271.6600000000001</v>
      </c>
      <c r="Q736" s="85">
        <f>'E+ PSUI Customer Load'!Q736+'PSUI Customer Gen'!Q736</f>
        <v>1296.19</v>
      </c>
      <c r="R736" s="85">
        <f>'E+ PSUI Customer Load'!R736+'PSUI Customer Gen'!R736</f>
        <v>1229.45</v>
      </c>
      <c r="S736" s="85">
        <f>'E+ PSUI Customer Load'!S736+'PSUI Customer Gen'!S736</f>
        <v>1335.85</v>
      </c>
      <c r="T736" s="85">
        <f>'E+ PSUI Customer Load'!T736+'PSUI Customer Gen'!T736</f>
        <v>1206.94</v>
      </c>
      <c r="U736" s="85">
        <f>'E+ PSUI Customer Load'!U736+'PSUI Customer Gen'!U736</f>
        <v>1157.8699999999999</v>
      </c>
      <c r="V736" s="85">
        <f>'E+ PSUI Customer Load'!V736+'PSUI Customer Gen'!V736</f>
        <v>1133.1600000000001</v>
      </c>
      <c r="W736" s="85">
        <f>'E+ PSUI Customer Load'!W736+'PSUI Customer Gen'!W736</f>
        <v>1126.47</v>
      </c>
      <c r="X736" s="85">
        <f>'E+ PSUI Customer Load'!X736+'PSUI Customer Gen'!X736</f>
        <v>1101.0999999999999</v>
      </c>
      <c r="Y736" s="85">
        <f>'E+ PSUI Customer Load'!Y736+'PSUI Customer Gen'!Y736</f>
        <v>1073.98</v>
      </c>
      <c r="Z736" s="85">
        <f>'E+ PSUI Customer Load'!Z736+'PSUI Customer Gen'!Z736</f>
        <v>1069.71</v>
      </c>
      <c r="AA736" s="93">
        <f t="shared" si="143"/>
        <v>1335.85</v>
      </c>
      <c r="AB736" s="84">
        <f t="shared" si="144"/>
        <v>2022</v>
      </c>
      <c r="AC736" s="83">
        <f t="shared" si="145"/>
        <v>11</v>
      </c>
      <c r="AD736" s="83" t="str">
        <f t="shared" si="146"/>
        <v/>
      </c>
      <c r="AE736" s="83" t="str">
        <f t="shared" si="147"/>
        <v/>
      </c>
      <c r="AF736" s="81">
        <f t="shared" si="148"/>
        <v>1335.85</v>
      </c>
      <c r="AG736" s="82" t="str">
        <f t="shared" si="149"/>
        <v>17:00</v>
      </c>
      <c r="AH736" s="81">
        <f t="shared" si="150"/>
        <v>29898.409999999993</v>
      </c>
      <c r="AI736" s="80" t="str">
        <f t="shared" si="151"/>
        <v/>
      </c>
      <c r="AJ736" s="80" t="str">
        <f t="shared" si="152"/>
        <v/>
      </c>
      <c r="AK736" s="80" t="str">
        <f t="shared" si="153"/>
        <v/>
      </c>
      <c r="AL736" s="79" t="str">
        <f t="shared" si="154"/>
        <v/>
      </c>
      <c r="AM736" s="78" t="str">
        <f t="shared" si="155"/>
        <v/>
      </c>
    </row>
    <row r="737" spans="2:39" ht="13.5" thickBot="1">
      <c r="B737" s="86">
        <v>44869</v>
      </c>
      <c r="C737" s="85">
        <f>'E+ PSUI Customer Load'!C737+'PSUI Customer Gen'!C737</f>
        <v>1053.4000000000001</v>
      </c>
      <c r="D737" s="85">
        <f>'E+ PSUI Customer Load'!D737+'PSUI Customer Gen'!D737</f>
        <v>1081.5</v>
      </c>
      <c r="E737" s="85">
        <f>'E+ PSUI Customer Load'!E737+'PSUI Customer Gen'!E737</f>
        <v>1093.47</v>
      </c>
      <c r="F737" s="85">
        <f>'E+ PSUI Customer Load'!F737+'PSUI Customer Gen'!F737</f>
        <v>1091.97</v>
      </c>
      <c r="G737" s="85">
        <f>'E+ PSUI Customer Load'!G737+'PSUI Customer Gen'!G737</f>
        <v>1106.1400000000001</v>
      </c>
      <c r="H737" s="85">
        <f>'E+ PSUI Customer Load'!H737+'PSUI Customer Gen'!H737</f>
        <v>1153.71</v>
      </c>
      <c r="I737" s="85">
        <f>'E+ PSUI Customer Load'!I737+'PSUI Customer Gen'!I737</f>
        <v>1255.7</v>
      </c>
      <c r="J737" s="85">
        <f>'E+ PSUI Customer Load'!J737+'PSUI Customer Gen'!J737</f>
        <v>1252.23</v>
      </c>
      <c r="K737" s="85">
        <f>'E+ PSUI Customer Load'!K737+'PSUI Customer Gen'!K737</f>
        <v>1243.4100000000001</v>
      </c>
      <c r="L737" s="85">
        <f>'E+ PSUI Customer Load'!L737+'PSUI Customer Gen'!L737</f>
        <v>1259.6199999999999</v>
      </c>
      <c r="M737" s="85">
        <f>'E+ PSUI Customer Load'!M737+'PSUI Customer Gen'!M737</f>
        <v>1298.71</v>
      </c>
      <c r="N737" s="85">
        <f>'E+ PSUI Customer Load'!N737+'PSUI Customer Gen'!N737</f>
        <v>1246.3900000000001</v>
      </c>
      <c r="O737" s="85">
        <f>'E+ PSUI Customer Load'!O737+'PSUI Customer Gen'!O737</f>
        <v>1270.99</v>
      </c>
      <c r="P737" s="85">
        <f>'E+ PSUI Customer Load'!P737+'PSUI Customer Gen'!P737</f>
        <v>1505.94</v>
      </c>
      <c r="Q737" s="85">
        <f>'E+ PSUI Customer Load'!Q737+'PSUI Customer Gen'!Q737</f>
        <v>1632.09</v>
      </c>
      <c r="R737" s="85">
        <f>'E+ PSUI Customer Load'!R737+'PSUI Customer Gen'!R737</f>
        <v>1410.5</v>
      </c>
      <c r="S737" s="85">
        <f>'E+ PSUI Customer Load'!S737+'PSUI Customer Gen'!S737</f>
        <v>1346.42</v>
      </c>
      <c r="T737" s="85">
        <f>'E+ PSUI Customer Load'!T737+'PSUI Customer Gen'!T737</f>
        <v>1349.88</v>
      </c>
      <c r="U737" s="85">
        <f>'E+ PSUI Customer Load'!U737+'PSUI Customer Gen'!U737</f>
        <v>1600.52</v>
      </c>
      <c r="V737" s="85">
        <f>'E+ PSUI Customer Load'!V737+'PSUI Customer Gen'!V737</f>
        <v>1498.35</v>
      </c>
      <c r="W737" s="85">
        <f>'E+ PSUI Customer Load'!W737+'PSUI Customer Gen'!W737</f>
        <v>1454.25</v>
      </c>
      <c r="X737" s="85">
        <f>'E+ PSUI Customer Load'!X737+'PSUI Customer Gen'!X737</f>
        <v>1409.45</v>
      </c>
      <c r="Y737" s="85">
        <f>'E+ PSUI Customer Load'!Y737+'PSUI Customer Gen'!Y737</f>
        <v>1390.97</v>
      </c>
      <c r="Z737" s="85">
        <f>'E+ PSUI Customer Load'!Z737+'PSUI Customer Gen'!Z737</f>
        <v>1370.88</v>
      </c>
      <c r="AA737" s="93">
        <f t="shared" si="143"/>
        <v>1632.09</v>
      </c>
      <c r="AB737" s="84">
        <f t="shared" si="144"/>
        <v>2022</v>
      </c>
      <c r="AC737" s="83">
        <f t="shared" si="145"/>
        <v>11</v>
      </c>
      <c r="AD737" s="83" t="str">
        <f t="shared" si="146"/>
        <v/>
      </c>
      <c r="AE737" s="83" t="str">
        <f t="shared" si="147"/>
        <v/>
      </c>
      <c r="AF737" s="81">
        <f t="shared" si="148"/>
        <v>1632.09</v>
      </c>
      <c r="AG737" s="82" t="str">
        <f t="shared" si="149"/>
        <v>15:00</v>
      </c>
      <c r="AH737" s="81">
        <f t="shared" si="150"/>
        <v>33008.58</v>
      </c>
      <c r="AI737" s="80" t="str">
        <f t="shared" si="151"/>
        <v/>
      </c>
      <c r="AJ737" s="80" t="str">
        <f t="shared" si="152"/>
        <v/>
      </c>
      <c r="AK737" s="80" t="str">
        <f t="shared" si="153"/>
        <v/>
      </c>
      <c r="AL737" s="79" t="str">
        <f t="shared" si="154"/>
        <v/>
      </c>
      <c r="AM737" s="78" t="str">
        <f t="shared" si="155"/>
        <v/>
      </c>
    </row>
    <row r="738" spans="2:39" ht="13.5" thickBot="1">
      <c r="B738" s="86">
        <v>44870</v>
      </c>
      <c r="C738" s="85">
        <f>'E+ PSUI Customer Load'!C738+'PSUI Customer Gen'!C738</f>
        <v>1352.75</v>
      </c>
      <c r="D738" s="85">
        <f>'E+ PSUI Customer Load'!D738+'PSUI Customer Gen'!D738</f>
        <v>1347.78</v>
      </c>
      <c r="E738" s="85">
        <f>'E+ PSUI Customer Load'!E738+'PSUI Customer Gen'!E738</f>
        <v>1346.24</v>
      </c>
      <c r="F738" s="85">
        <f>'E+ PSUI Customer Load'!F738+'PSUI Customer Gen'!F738</f>
        <v>1352.82</v>
      </c>
      <c r="G738" s="85">
        <f>'E+ PSUI Customer Load'!G738+'PSUI Customer Gen'!G738</f>
        <v>1351.67</v>
      </c>
      <c r="H738" s="85">
        <f>'E+ PSUI Customer Load'!H738+'PSUI Customer Gen'!H738</f>
        <v>1397.03</v>
      </c>
      <c r="I738" s="85">
        <f>'E+ PSUI Customer Load'!I738+'PSUI Customer Gen'!I738</f>
        <v>1483.06</v>
      </c>
      <c r="J738" s="85">
        <f>'E+ PSUI Customer Load'!J738+'PSUI Customer Gen'!J738</f>
        <v>1465.91</v>
      </c>
      <c r="K738" s="85">
        <f>'E+ PSUI Customer Load'!K738+'PSUI Customer Gen'!K738</f>
        <v>1501.85</v>
      </c>
      <c r="L738" s="85">
        <f>'E+ PSUI Customer Load'!L738+'PSUI Customer Gen'!L738</f>
        <v>1545.85</v>
      </c>
      <c r="M738" s="85">
        <f>'E+ PSUI Customer Load'!M738+'PSUI Customer Gen'!M738</f>
        <v>1589.88</v>
      </c>
      <c r="N738" s="85">
        <f>'E+ PSUI Customer Load'!N738+'PSUI Customer Gen'!N738</f>
        <v>1633.56</v>
      </c>
      <c r="O738" s="85">
        <f>'E+ PSUI Customer Load'!O738+'PSUI Customer Gen'!O738</f>
        <v>1659.04</v>
      </c>
      <c r="P738" s="85">
        <f>'E+ PSUI Customer Load'!P738+'PSUI Customer Gen'!P738</f>
        <v>1674.33</v>
      </c>
      <c r="Q738" s="85">
        <f>'E+ PSUI Customer Load'!Q738+'PSUI Customer Gen'!Q738</f>
        <v>1670.83</v>
      </c>
      <c r="R738" s="85">
        <f>'E+ PSUI Customer Load'!R738+'PSUI Customer Gen'!R738</f>
        <v>1696.38</v>
      </c>
      <c r="S738" s="85">
        <f>'E+ PSUI Customer Load'!S738+'PSUI Customer Gen'!S738</f>
        <v>1639.37</v>
      </c>
      <c r="T738" s="85">
        <f>'E+ PSUI Customer Load'!T738+'PSUI Customer Gen'!T738</f>
        <v>1633.38</v>
      </c>
      <c r="U738" s="85">
        <f>'E+ PSUI Customer Load'!U738+'PSUI Customer Gen'!U738</f>
        <v>1661.31</v>
      </c>
      <c r="V738" s="85">
        <f>'E+ PSUI Customer Load'!V738+'PSUI Customer Gen'!V738</f>
        <v>1626.03</v>
      </c>
      <c r="W738" s="85">
        <f>'E+ PSUI Customer Load'!W738+'PSUI Customer Gen'!W738</f>
        <v>1641.64</v>
      </c>
      <c r="X738" s="85">
        <f>'E+ PSUI Customer Load'!X738+'PSUI Customer Gen'!X738</f>
        <v>1615.18</v>
      </c>
      <c r="Y738" s="85">
        <f>'E+ PSUI Customer Load'!Y738+'PSUI Customer Gen'!Y738</f>
        <v>1595.3</v>
      </c>
      <c r="Z738" s="85">
        <f>'E+ PSUI Customer Load'!Z738+'PSUI Customer Gen'!Z738</f>
        <v>1493.48</v>
      </c>
      <c r="AA738" s="93">
        <f t="shared" si="143"/>
        <v>1696.38</v>
      </c>
      <c r="AB738" s="84">
        <f t="shared" si="144"/>
        <v>2022</v>
      </c>
      <c r="AC738" s="83">
        <f t="shared" si="145"/>
        <v>11</v>
      </c>
      <c r="AD738" s="83" t="str">
        <f t="shared" si="146"/>
        <v/>
      </c>
      <c r="AE738" s="83" t="str">
        <f t="shared" si="147"/>
        <v/>
      </c>
      <c r="AF738" s="81">
        <f t="shared" si="148"/>
        <v>1696.38</v>
      </c>
      <c r="AG738" s="82" t="str">
        <f t="shared" si="149"/>
        <v>16:00</v>
      </c>
      <c r="AH738" s="81">
        <f t="shared" si="150"/>
        <v>38671.05000000001</v>
      </c>
      <c r="AI738" s="80" t="str">
        <f t="shared" si="151"/>
        <v/>
      </c>
      <c r="AJ738" s="80" t="str">
        <f t="shared" si="152"/>
        <v/>
      </c>
      <c r="AK738" s="80" t="str">
        <f t="shared" si="153"/>
        <v/>
      </c>
      <c r="AL738" s="79" t="str">
        <f t="shared" si="154"/>
        <v/>
      </c>
      <c r="AM738" s="78" t="str">
        <f t="shared" si="155"/>
        <v/>
      </c>
    </row>
    <row r="739" spans="2:39" ht="13.5" thickBot="1">
      <c r="B739" s="86">
        <v>44871</v>
      </c>
      <c r="C739" s="85">
        <f>'E+ PSUI Customer Load'!C739+'PSUI Customer Gen'!C739</f>
        <v>1452.85</v>
      </c>
      <c r="D739" s="85">
        <f>'E+ PSUI Customer Load'!D739+'PSUI Customer Gen'!D739</f>
        <v>1383.27</v>
      </c>
      <c r="E739" s="85">
        <f>'E+ PSUI Customer Load'!E739+'PSUI Customer Gen'!E739</f>
        <v>1351.39</v>
      </c>
      <c r="F739" s="85">
        <f>'E+ PSUI Customer Load'!F739+'PSUI Customer Gen'!F739</f>
        <v>1311.66</v>
      </c>
      <c r="G739" s="85">
        <f>'E+ PSUI Customer Load'!G739+'PSUI Customer Gen'!G739</f>
        <v>1283.9000000000001</v>
      </c>
      <c r="H739" s="85">
        <f>'E+ PSUI Customer Load'!H739+'PSUI Customer Gen'!H739</f>
        <v>1180.0999999999999</v>
      </c>
      <c r="I739" s="85">
        <f>'E+ PSUI Customer Load'!I739+'PSUI Customer Gen'!I739</f>
        <v>1149.75</v>
      </c>
      <c r="J739" s="85">
        <f>'E+ PSUI Customer Load'!J739+'PSUI Customer Gen'!J739</f>
        <v>1130.96</v>
      </c>
      <c r="K739" s="85">
        <f>'E+ PSUI Customer Load'!K739+'PSUI Customer Gen'!K739</f>
        <v>1130.92</v>
      </c>
      <c r="L739" s="85">
        <f>'E+ PSUI Customer Load'!L739+'PSUI Customer Gen'!L739</f>
        <v>1137.5</v>
      </c>
      <c r="M739" s="85">
        <f>'E+ PSUI Customer Load'!M739+'PSUI Customer Gen'!M739</f>
        <v>1345.37</v>
      </c>
      <c r="N739" s="85">
        <f>'E+ PSUI Customer Load'!N739+'PSUI Customer Gen'!N739</f>
        <v>1411.62</v>
      </c>
      <c r="O739" s="85">
        <f>'E+ PSUI Customer Load'!O739+'PSUI Customer Gen'!O739</f>
        <v>1306.52</v>
      </c>
      <c r="P739" s="85">
        <f>'E+ PSUI Customer Load'!P739+'PSUI Customer Gen'!P739</f>
        <v>1312.54</v>
      </c>
      <c r="Q739" s="85">
        <f>'E+ PSUI Customer Load'!Q739+'PSUI Customer Gen'!Q739</f>
        <v>1304.21</v>
      </c>
      <c r="R739" s="85">
        <f>'E+ PSUI Customer Load'!R739+'PSUI Customer Gen'!R739</f>
        <v>1295.07</v>
      </c>
      <c r="S739" s="85">
        <f>'E+ PSUI Customer Load'!S739+'PSUI Customer Gen'!S739</f>
        <v>1272.1500000000001</v>
      </c>
      <c r="T739" s="85">
        <f>'E+ PSUI Customer Load'!T739+'PSUI Customer Gen'!T739</f>
        <v>1141.42</v>
      </c>
      <c r="U739" s="85">
        <f>'E+ PSUI Customer Load'!U739+'PSUI Customer Gen'!U739</f>
        <v>1214.78</v>
      </c>
      <c r="V739" s="85">
        <f>'E+ PSUI Customer Load'!V739+'PSUI Customer Gen'!V739</f>
        <v>1168.97</v>
      </c>
      <c r="W739" s="85">
        <f>'E+ PSUI Customer Load'!W739+'PSUI Customer Gen'!W739</f>
        <v>1075.58</v>
      </c>
      <c r="X739" s="85">
        <f>'E+ PSUI Customer Load'!X739+'PSUI Customer Gen'!X739</f>
        <v>1041.57</v>
      </c>
      <c r="Y739" s="85">
        <f>'E+ PSUI Customer Load'!Y739+'PSUI Customer Gen'!Y739</f>
        <v>1020.85</v>
      </c>
      <c r="Z739" s="85">
        <f>'E+ PSUI Customer Load'!Z739+'PSUI Customer Gen'!Z739</f>
        <v>1001.49</v>
      </c>
      <c r="AA739" s="93">
        <f t="shared" si="143"/>
        <v>1452.85</v>
      </c>
      <c r="AB739" s="84">
        <f t="shared" si="144"/>
        <v>2022</v>
      </c>
      <c r="AC739" s="83">
        <f t="shared" si="145"/>
        <v>11</v>
      </c>
      <c r="AD739" s="83" t="str">
        <f t="shared" si="146"/>
        <v/>
      </c>
      <c r="AE739" s="83" t="str">
        <f t="shared" si="147"/>
        <v/>
      </c>
      <c r="AF739" s="81">
        <f t="shared" si="148"/>
        <v>1452.85</v>
      </c>
      <c r="AG739" s="82" t="str">
        <f t="shared" si="149"/>
        <v>1:00</v>
      </c>
      <c r="AH739" s="81">
        <f t="shared" si="150"/>
        <v>30877.290000000005</v>
      </c>
      <c r="AI739" s="80" t="str">
        <f t="shared" si="151"/>
        <v/>
      </c>
      <c r="AJ739" s="80" t="str">
        <f t="shared" si="152"/>
        <v/>
      </c>
      <c r="AK739" s="80" t="str">
        <f t="shared" si="153"/>
        <v/>
      </c>
      <c r="AL739" s="79" t="str">
        <f t="shared" si="154"/>
        <v/>
      </c>
      <c r="AM739" s="78" t="str">
        <f t="shared" si="155"/>
        <v/>
      </c>
    </row>
    <row r="740" spans="2:39" ht="13.5" thickBot="1">
      <c r="B740" s="86">
        <v>44872</v>
      </c>
      <c r="C740" s="85">
        <f>'E+ PSUI Customer Load'!C740+'PSUI Customer Gen'!C740</f>
        <v>1008.24</v>
      </c>
      <c r="D740" s="85">
        <f>'E+ PSUI Customer Load'!D740+'PSUI Customer Gen'!D740</f>
        <v>995.08</v>
      </c>
      <c r="E740" s="85">
        <f>'E+ PSUI Customer Load'!E740+'PSUI Customer Gen'!E740</f>
        <v>998.41</v>
      </c>
      <c r="F740" s="85">
        <f>'E+ PSUI Customer Load'!F740+'PSUI Customer Gen'!F740</f>
        <v>1010.62</v>
      </c>
      <c r="G740" s="85">
        <f>'E+ PSUI Customer Load'!G740+'PSUI Customer Gen'!G740</f>
        <v>1030.4000000000001</v>
      </c>
      <c r="H740" s="85">
        <f>'E+ PSUI Customer Load'!H740+'PSUI Customer Gen'!H740</f>
        <v>1053.05</v>
      </c>
      <c r="I740" s="85">
        <f>'E+ PSUI Customer Load'!I740+'PSUI Customer Gen'!I740</f>
        <v>1087.6300000000001</v>
      </c>
      <c r="J740" s="85">
        <f>'E+ PSUI Customer Load'!J740+'PSUI Customer Gen'!J740</f>
        <v>1176.5999999999999</v>
      </c>
      <c r="K740" s="85">
        <f>'E+ PSUI Customer Load'!K740+'PSUI Customer Gen'!K740</f>
        <v>1216.81</v>
      </c>
      <c r="L740" s="85">
        <f>'E+ PSUI Customer Load'!L740+'PSUI Customer Gen'!L740</f>
        <v>1233.1199999999999</v>
      </c>
      <c r="M740" s="85">
        <f>'E+ PSUI Customer Load'!M740+'PSUI Customer Gen'!M740</f>
        <v>1249.29</v>
      </c>
      <c r="N740" s="85">
        <f>'E+ PSUI Customer Load'!N740+'PSUI Customer Gen'!N740</f>
        <v>1266.23</v>
      </c>
      <c r="O740" s="85">
        <f>'E+ PSUI Customer Load'!O740+'PSUI Customer Gen'!O740</f>
        <v>1242.5</v>
      </c>
      <c r="P740" s="85">
        <f>'E+ PSUI Customer Load'!P740+'PSUI Customer Gen'!P740</f>
        <v>1263.53</v>
      </c>
      <c r="Q740" s="85">
        <f>'E+ PSUI Customer Load'!Q740+'PSUI Customer Gen'!Q740</f>
        <v>1255.8699999999999</v>
      </c>
      <c r="R740" s="85">
        <f>'E+ PSUI Customer Load'!R740+'PSUI Customer Gen'!R740</f>
        <v>1263.75</v>
      </c>
      <c r="S740" s="85">
        <f>'E+ PSUI Customer Load'!S740+'PSUI Customer Gen'!S740</f>
        <v>1224.0899999999999</v>
      </c>
      <c r="T740" s="85">
        <f>'E+ PSUI Customer Load'!T740+'PSUI Customer Gen'!T740</f>
        <v>1186.22</v>
      </c>
      <c r="U740" s="85">
        <f>'E+ PSUI Customer Load'!U740+'PSUI Customer Gen'!U740</f>
        <v>1161.02</v>
      </c>
      <c r="V740" s="85">
        <f>'E+ PSUI Customer Load'!V740+'PSUI Customer Gen'!V740</f>
        <v>1153.21</v>
      </c>
      <c r="W740" s="85">
        <f>'E+ PSUI Customer Load'!W740+'PSUI Customer Gen'!W740</f>
        <v>1128.3</v>
      </c>
      <c r="X740" s="85">
        <f>'E+ PSUI Customer Load'!X740+'PSUI Customer Gen'!X740</f>
        <v>1121.8599999999999</v>
      </c>
      <c r="Y740" s="85">
        <f>'E+ PSUI Customer Load'!Y740+'PSUI Customer Gen'!Y740</f>
        <v>1110.3800000000001</v>
      </c>
      <c r="Z740" s="85">
        <f>'E+ PSUI Customer Load'!Z740+'PSUI Customer Gen'!Z740</f>
        <v>1073.7</v>
      </c>
      <c r="AA740" s="93">
        <f t="shared" si="143"/>
        <v>1266.23</v>
      </c>
      <c r="AB740" s="84">
        <f t="shared" si="144"/>
        <v>2022</v>
      </c>
      <c r="AC740" s="83">
        <f t="shared" si="145"/>
        <v>11</v>
      </c>
      <c r="AD740" s="83" t="str">
        <f t="shared" si="146"/>
        <v/>
      </c>
      <c r="AE740" s="83" t="str">
        <f t="shared" si="147"/>
        <v/>
      </c>
      <c r="AF740" s="81">
        <f t="shared" si="148"/>
        <v>1266.23</v>
      </c>
      <c r="AG740" s="82" t="str">
        <f t="shared" si="149"/>
        <v>12:00</v>
      </c>
      <c r="AH740" s="81">
        <f t="shared" si="150"/>
        <v>28776.140000000003</v>
      </c>
      <c r="AI740" s="80" t="str">
        <f t="shared" si="151"/>
        <v/>
      </c>
      <c r="AJ740" s="80" t="str">
        <f t="shared" si="152"/>
        <v/>
      </c>
      <c r="AK740" s="80" t="str">
        <f t="shared" si="153"/>
        <v/>
      </c>
      <c r="AL740" s="79" t="str">
        <f t="shared" si="154"/>
        <v/>
      </c>
      <c r="AM740" s="78" t="str">
        <f t="shared" si="155"/>
        <v/>
      </c>
    </row>
    <row r="741" spans="2:39" ht="13.5" thickBot="1">
      <c r="B741" s="86">
        <v>44873</v>
      </c>
      <c r="C741" s="85">
        <f>'E+ PSUI Customer Load'!C741+'PSUI Customer Gen'!C741</f>
        <v>1060.71</v>
      </c>
      <c r="D741" s="85">
        <f>'E+ PSUI Customer Load'!D741+'PSUI Customer Gen'!D741</f>
        <v>1064.49</v>
      </c>
      <c r="E741" s="85">
        <f>'E+ PSUI Customer Load'!E741+'PSUI Customer Gen'!E741</f>
        <v>1052</v>
      </c>
      <c r="F741" s="85">
        <f>'E+ PSUI Customer Load'!F741+'PSUI Customer Gen'!F741</f>
        <v>1067.75</v>
      </c>
      <c r="G741" s="85">
        <f>'E+ PSUI Customer Load'!G741+'PSUI Customer Gen'!G741</f>
        <v>1080.8399999999999</v>
      </c>
      <c r="H741" s="85">
        <f>'E+ PSUI Customer Load'!H741+'PSUI Customer Gen'!H741</f>
        <v>1113.6300000000001</v>
      </c>
      <c r="I741" s="85">
        <f>'E+ PSUI Customer Load'!I741+'PSUI Customer Gen'!I741</f>
        <v>1151.32</v>
      </c>
      <c r="J741" s="85">
        <f>'E+ PSUI Customer Load'!J741+'PSUI Customer Gen'!J741</f>
        <v>1253.95</v>
      </c>
      <c r="K741" s="85">
        <f>'E+ PSUI Customer Load'!K741+'PSUI Customer Gen'!K741</f>
        <v>1291.82</v>
      </c>
      <c r="L741" s="85">
        <f>'E+ PSUI Customer Load'!L741+'PSUI Customer Gen'!L741</f>
        <v>1283.52</v>
      </c>
      <c r="M741" s="85">
        <f>'E+ PSUI Customer Load'!M741+'PSUI Customer Gen'!M741</f>
        <v>1289.8900000000001</v>
      </c>
      <c r="N741" s="85">
        <f>'E+ PSUI Customer Load'!N741+'PSUI Customer Gen'!N741</f>
        <v>1287.76</v>
      </c>
      <c r="O741" s="85">
        <f>'E+ PSUI Customer Load'!O741+'PSUI Customer Gen'!O741</f>
        <v>1262.6600000000001</v>
      </c>
      <c r="P741" s="85">
        <f>'E+ PSUI Customer Load'!P741+'PSUI Customer Gen'!P741</f>
        <v>1264.52</v>
      </c>
      <c r="Q741" s="85">
        <f>'E+ PSUI Customer Load'!Q741+'PSUI Customer Gen'!Q741</f>
        <v>1256.47</v>
      </c>
      <c r="R741" s="85">
        <f>'E+ PSUI Customer Load'!R741+'PSUI Customer Gen'!R741</f>
        <v>1265.57</v>
      </c>
      <c r="S741" s="85">
        <f>'E+ PSUI Customer Load'!S741+'PSUI Customer Gen'!S741</f>
        <v>1222.27</v>
      </c>
      <c r="T741" s="85">
        <f>'E+ PSUI Customer Load'!T741+'PSUI Customer Gen'!T741</f>
        <v>1205.0899999999999</v>
      </c>
      <c r="U741" s="85">
        <f>'E+ PSUI Customer Load'!U741+'PSUI Customer Gen'!U741</f>
        <v>1194.73</v>
      </c>
      <c r="V741" s="85">
        <f>'E+ PSUI Customer Load'!V741+'PSUI Customer Gen'!V741</f>
        <v>1178.3499999999999</v>
      </c>
      <c r="W741" s="85">
        <f>'E+ PSUI Customer Load'!W741+'PSUI Customer Gen'!W741</f>
        <v>1152.02</v>
      </c>
      <c r="X741" s="85">
        <f>'E+ PSUI Customer Load'!X741+'PSUI Customer Gen'!X741</f>
        <v>1140.6199999999999</v>
      </c>
      <c r="Y741" s="85">
        <f>'E+ PSUI Customer Load'!Y741+'PSUI Customer Gen'!Y741</f>
        <v>1136.55</v>
      </c>
      <c r="Z741" s="85">
        <f>'E+ PSUI Customer Load'!Z741+'PSUI Customer Gen'!Z741</f>
        <v>1106.21</v>
      </c>
      <c r="AA741" s="93">
        <f t="shared" si="143"/>
        <v>1291.82</v>
      </c>
      <c r="AB741" s="84">
        <f t="shared" si="144"/>
        <v>2022</v>
      </c>
      <c r="AC741" s="83">
        <f t="shared" si="145"/>
        <v>11</v>
      </c>
      <c r="AD741" s="83" t="str">
        <f t="shared" si="146"/>
        <v/>
      </c>
      <c r="AE741" s="83" t="str">
        <f t="shared" si="147"/>
        <v/>
      </c>
      <c r="AF741" s="81">
        <f t="shared" si="148"/>
        <v>1291.82</v>
      </c>
      <c r="AG741" s="82" t="str">
        <f t="shared" si="149"/>
        <v>9:00</v>
      </c>
      <c r="AH741" s="81">
        <f t="shared" si="150"/>
        <v>29674.559999999998</v>
      </c>
      <c r="AI741" s="80" t="str">
        <f t="shared" si="151"/>
        <v/>
      </c>
      <c r="AJ741" s="80" t="str">
        <f t="shared" si="152"/>
        <v/>
      </c>
      <c r="AK741" s="80" t="str">
        <f t="shared" si="153"/>
        <v/>
      </c>
      <c r="AL741" s="79" t="str">
        <f t="shared" si="154"/>
        <v/>
      </c>
      <c r="AM741" s="78" t="str">
        <f t="shared" si="155"/>
        <v/>
      </c>
    </row>
    <row r="742" spans="2:39" ht="13.5" thickBot="1">
      <c r="B742" s="86">
        <v>44874</v>
      </c>
      <c r="C742" s="85">
        <f>'E+ PSUI Customer Load'!C742+'PSUI Customer Gen'!C742</f>
        <v>1099.74</v>
      </c>
      <c r="D742" s="85">
        <f>'E+ PSUI Customer Load'!D742+'PSUI Customer Gen'!D742</f>
        <v>1097.5</v>
      </c>
      <c r="E742" s="85">
        <f>'E+ PSUI Customer Load'!E742+'PSUI Customer Gen'!E742</f>
        <v>1091.93</v>
      </c>
      <c r="F742" s="85">
        <f>'E+ PSUI Customer Load'!F742+'PSUI Customer Gen'!F742</f>
        <v>1095.1199999999999</v>
      </c>
      <c r="G742" s="85">
        <f>'E+ PSUI Customer Load'!G742+'PSUI Customer Gen'!G742</f>
        <v>1111.7</v>
      </c>
      <c r="H742" s="85">
        <f>'E+ PSUI Customer Load'!H742+'PSUI Customer Gen'!H742</f>
        <v>1133.1300000000001</v>
      </c>
      <c r="I742" s="85">
        <f>'E+ PSUI Customer Load'!I742+'PSUI Customer Gen'!I742</f>
        <v>1170.1600000000001</v>
      </c>
      <c r="J742" s="85">
        <f>'E+ PSUI Customer Load'!J742+'PSUI Customer Gen'!J742</f>
        <v>1230.95</v>
      </c>
      <c r="K742" s="85">
        <f>'E+ PSUI Customer Load'!K742+'PSUI Customer Gen'!K742</f>
        <v>1296.0899999999999</v>
      </c>
      <c r="L742" s="85">
        <f>'E+ PSUI Customer Load'!L742+'PSUI Customer Gen'!L742</f>
        <v>1310.54</v>
      </c>
      <c r="M742" s="85">
        <f>'E+ PSUI Customer Load'!M742+'PSUI Customer Gen'!M742</f>
        <v>1303.05</v>
      </c>
      <c r="N742" s="85">
        <f>'E+ PSUI Customer Load'!N742+'PSUI Customer Gen'!N742</f>
        <v>1309.77</v>
      </c>
      <c r="O742" s="85">
        <f>'E+ PSUI Customer Load'!O742+'PSUI Customer Gen'!O742</f>
        <v>1281.6300000000001</v>
      </c>
      <c r="P742" s="85">
        <f>'E+ PSUI Customer Load'!P742+'PSUI Customer Gen'!P742</f>
        <v>1255.28</v>
      </c>
      <c r="Q742" s="85">
        <f>'E+ PSUI Customer Load'!Q742+'PSUI Customer Gen'!Q742</f>
        <v>1239.56</v>
      </c>
      <c r="R742" s="85">
        <f>'E+ PSUI Customer Load'!R742+'PSUI Customer Gen'!R742</f>
        <v>1249.71</v>
      </c>
      <c r="S742" s="85">
        <f>'E+ PSUI Customer Load'!S742+'PSUI Customer Gen'!S742</f>
        <v>1204.6600000000001</v>
      </c>
      <c r="T742" s="85">
        <f>'E+ PSUI Customer Load'!T742+'PSUI Customer Gen'!T742</f>
        <v>1169.07</v>
      </c>
      <c r="U742" s="85">
        <f>'E+ PSUI Customer Load'!U742+'PSUI Customer Gen'!U742</f>
        <v>1161.3699999999999</v>
      </c>
      <c r="V742" s="85">
        <f>'E+ PSUI Customer Load'!V742+'PSUI Customer Gen'!V742</f>
        <v>1167.71</v>
      </c>
      <c r="W742" s="85">
        <f>'E+ PSUI Customer Load'!W742+'PSUI Customer Gen'!W742</f>
        <v>1165.1500000000001</v>
      </c>
      <c r="X742" s="85">
        <f>'E+ PSUI Customer Load'!X742+'PSUI Customer Gen'!X742</f>
        <v>1148</v>
      </c>
      <c r="Y742" s="85">
        <f>'E+ PSUI Customer Load'!Y742+'PSUI Customer Gen'!Y742</f>
        <v>1117.6199999999999</v>
      </c>
      <c r="Z742" s="85">
        <f>'E+ PSUI Customer Load'!Z742+'PSUI Customer Gen'!Z742</f>
        <v>1067.47</v>
      </c>
      <c r="AA742" s="93">
        <f t="shared" si="143"/>
        <v>1310.54</v>
      </c>
      <c r="AB742" s="84">
        <f t="shared" si="144"/>
        <v>2022</v>
      </c>
      <c r="AC742" s="83">
        <f t="shared" si="145"/>
        <v>11</v>
      </c>
      <c r="AD742" s="83" t="str">
        <f t="shared" si="146"/>
        <v/>
      </c>
      <c r="AE742" s="83" t="str">
        <f t="shared" si="147"/>
        <v/>
      </c>
      <c r="AF742" s="81">
        <f t="shared" si="148"/>
        <v>1310.54</v>
      </c>
      <c r="AG742" s="82" t="str">
        <f t="shared" si="149"/>
        <v>10:00</v>
      </c>
      <c r="AH742" s="81">
        <f t="shared" si="150"/>
        <v>29787.45</v>
      </c>
      <c r="AI742" s="80" t="str">
        <f t="shared" si="151"/>
        <v/>
      </c>
      <c r="AJ742" s="80" t="str">
        <f t="shared" si="152"/>
        <v/>
      </c>
      <c r="AK742" s="80" t="str">
        <f t="shared" si="153"/>
        <v/>
      </c>
      <c r="AL742" s="79" t="str">
        <f t="shared" si="154"/>
        <v/>
      </c>
      <c r="AM742" s="78" t="str">
        <f t="shared" si="155"/>
        <v/>
      </c>
    </row>
    <row r="743" spans="2:39" ht="13.5" thickBot="1">
      <c r="B743" s="86">
        <v>44875</v>
      </c>
      <c r="C743" s="85">
        <f>'E+ PSUI Customer Load'!C743+'PSUI Customer Gen'!C743</f>
        <v>1057.46</v>
      </c>
      <c r="D743" s="85">
        <f>'E+ PSUI Customer Load'!D743+'PSUI Customer Gen'!D743</f>
        <v>1048.18</v>
      </c>
      <c r="E743" s="85">
        <f>'E+ PSUI Customer Load'!E743+'PSUI Customer Gen'!E743</f>
        <v>1070.6500000000001</v>
      </c>
      <c r="F743" s="85">
        <f>'E+ PSUI Customer Load'!F743+'PSUI Customer Gen'!F743</f>
        <v>1060.3599999999999</v>
      </c>
      <c r="G743" s="85">
        <f>'E+ PSUI Customer Load'!G743+'PSUI Customer Gen'!G743</f>
        <v>1081.71</v>
      </c>
      <c r="H743" s="85">
        <f>'E+ PSUI Customer Load'!H743+'PSUI Customer Gen'!H743</f>
        <v>1114.93</v>
      </c>
      <c r="I743" s="85">
        <f>'E+ PSUI Customer Load'!I743+'PSUI Customer Gen'!I743</f>
        <v>1152.4100000000001</v>
      </c>
      <c r="J743" s="85">
        <f>'E+ PSUI Customer Load'!J743+'PSUI Customer Gen'!J743</f>
        <v>1239.3900000000001</v>
      </c>
      <c r="K743" s="85">
        <f>'E+ PSUI Customer Load'!K743+'PSUI Customer Gen'!K743</f>
        <v>1263.19</v>
      </c>
      <c r="L743" s="85">
        <f>'E+ PSUI Customer Load'!L743+'PSUI Customer Gen'!L743</f>
        <v>1255.9000000000001</v>
      </c>
      <c r="M743" s="85">
        <f>'E+ PSUI Customer Load'!M743+'PSUI Customer Gen'!M743</f>
        <v>1291.8499999999999</v>
      </c>
      <c r="N743" s="85">
        <f>'E+ PSUI Customer Load'!N743+'PSUI Customer Gen'!N743</f>
        <v>1282.4000000000001</v>
      </c>
      <c r="O743" s="85">
        <f>'E+ PSUI Customer Load'!O743+'PSUI Customer Gen'!O743</f>
        <v>1252.8599999999999</v>
      </c>
      <c r="P743" s="85">
        <f>'E+ PSUI Customer Load'!P743+'PSUI Customer Gen'!P743</f>
        <v>1251.1099999999999</v>
      </c>
      <c r="Q743" s="85">
        <f>'E+ PSUI Customer Load'!Q743+'PSUI Customer Gen'!Q743</f>
        <v>1243.94</v>
      </c>
      <c r="R743" s="85">
        <f>'E+ PSUI Customer Load'!R743+'PSUI Customer Gen'!R743</f>
        <v>1249.33</v>
      </c>
      <c r="S743" s="85">
        <f>'E+ PSUI Customer Load'!S743+'PSUI Customer Gen'!S743</f>
        <v>1210.82</v>
      </c>
      <c r="T743" s="85">
        <f>'E+ PSUI Customer Load'!T743+'PSUI Customer Gen'!T743</f>
        <v>1165.43</v>
      </c>
      <c r="U743" s="85">
        <f>'E+ PSUI Customer Load'!U743+'PSUI Customer Gen'!U743</f>
        <v>1143.6300000000001</v>
      </c>
      <c r="V743" s="85">
        <f>'E+ PSUI Customer Load'!V743+'PSUI Customer Gen'!V743</f>
        <v>1138.52</v>
      </c>
      <c r="W743" s="85">
        <f>'E+ PSUI Customer Load'!W743+'PSUI Customer Gen'!W743</f>
        <v>1121.1600000000001</v>
      </c>
      <c r="X743" s="85">
        <f>'E+ PSUI Customer Load'!X743+'PSUI Customer Gen'!X743</f>
        <v>1118.1400000000001</v>
      </c>
      <c r="Y743" s="85">
        <f>'E+ PSUI Customer Load'!Y743+'PSUI Customer Gen'!Y743</f>
        <v>1082.9000000000001</v>
      </c>
      <c r="Z743" s="85">
        <f>'E+ PSUI Customer Load'!Z743+'PSUI Customer Gen'!Z743</f>
        <v>1054.97</v>
      </c>
      <c r="AA743" s="93">
        <f t="shared" si="143"/>
        <v>1291.8499999999999</v>
      </c>
      <c r="AB743" s="84">
        <f t="shared" si="144"/>
        <v>2022</v>
      </c>
      <c r="AC743" s="83">
        <f t="shared" si="145"/>
        <v>11</v>
      </c>
      <c r="AD743" s="83" t="str">
        <f t="shared" si="146"/>
        <v/>
      </c>
      <c r="AE743" s="83" t="str">
        <f t="shared" si="147"/>
        <v/>
      </c>
      <c r="AF743" s="81">
        <f t="shared" si="148"/>
        <v>1291.8499999999999</v>
      </c>
      <c r="AG743" s="82" t="str">
        <f t="shared" si="149"/>
        <v>11:00</v>
      </c>
      <c r="AH743" s="81">
        <f t="shared" si="150"/>
        <v>29243.09</v>
      </c>
      <c r="AI743" s="80" t="str">
        <f t="shared" si="151"/>
        <v/>
      </c>
      <c r="AJ743" s="80" t="str">
        <f t="shared" si="152"/>
        <v/>
      </c>
      <c r="AK743" s="80" t="str">
        <f t="shared" si="153"/>
        <v/>
      </c>
      <c r="AL743" s="79" t="str">
        <f t="shared" si="154"/>
        <v/>
      </c>
      <c r="AM743" s="78" t="str">
        <f t="shared" si="155"/>
        <v/>
      </c>
    </row>
    <row r="744" spans="2:39" ht="13.5" thickBot="1">
      <c r="B744" s="86">
        <v>44876</v>
      </c>
      <c r="C744" s="85">
        <f>'E+ PSUI Customer Load'!C744+'PSUI Customer Gen'!C744</f>
        <v>1053.22</v>
      </c>
      <c r="D744" s="85">
        <f>'E+ PSUI Customer Load'!D744+'PSUI Customer Gen'!D744</f>
        <v>1044.01</v>
      </c>
      <c r="E744" s="85">
        <f>'E+ PSUI Customer Load'!E744+'PSUI Customer Gen'!E744</f>
        <v>1046.82</v>
      </c>
      <c r="F744" s="85">
        <f>'E+ PSUI Customer Load'!F744+'PSUI Customer Gen'!F744</f>
        <v>1057.28</v>
      </c>
      <c r="G744" s="85">
        <f>'E+ PSUI Customer Load'!G744+'PSUI Customer Gen'!G744</f>
        <v>1075.73</v>
      </c>
      <c r="H744" s="85">
        <f>'E+ PSUI Customer Load'!H744+'PSUI Customer Gen'!H744</f>
        <v>1089.03</v>
      </c>
      <c r="I744" s="85">
        <f>'E+ PSUI Customer Load'!I744+'PSUI Customer Gen'!I744</f>
        <v>1115.28</v>
      </c>
      <c r="J744" s="85">
        <f>'E+ PSUI Customer Load'!J744+'PSUI Customer Gen'!J744</f>
        <v>1174.21</v>
      </c>
      <c r="K744" s="85">
        <f>'E+ PSUI Customer Load'!K744+'PSUI Customer Gen'!K744</f>
        <v>1164.73</v>
      </c>
      <c r="L744" s="85">
        <f>'E+ PSUI Customer Load'!L744+'PSUI Customer Gen'!L744</f>
        <v>1164.56</v>
      </c>
      <c r="M744" s="85">
        <f>'E+ PSUI Customer Load'!M744+'PSUI Customer Gen'!M744</f>
        <v>1169.6300000000001</v>
      </c>
      <c r="N744" s="85">
        <f>'E+ PSUI Customer Load'!N744+'PSUI Customer Gen'!N744</f>
        <v>1204.1400000000001</v>
      </c>
      <c r="O744" s="85">
        <f>'E+ PSUI Customer Load'!O744+'PSUI Customer Gen'!O744</f>
        <v>1173.8699999999999</v>
      </c>
      <c r="P744" s="85">
        <f>'E+ PSUI Customer Load'!P744+'PSUI Customer Gen'!P744</f>
        <v>1165.82</v>
      </c>
      <c r="Q744" s="85">
        <f>'E+ PSUI Customer Load'!Q744+'PSUI Customer Gen'!Q744</f>
        <v>1154.3</v>
      </c>
      <c r="R744" s="85">
        <f>'E+ PSUI Customer Load'!R744+'PSUI Customer Gen'!R744</f>
        <v>1159.69</v>
      </c>
      <c r="S744" s="85">
        <f>'E+ PSUI Customer Load'!S744+'PSUI Customer Gen'!S744</f>
        <v>1148.81</v>
      </c>
      <c r="T744" s="85">
        <f>'E+ PSUI Customer Load'!T744+'PSUI Customer Gen'!T744</f>
        <v>1158.05</v>
      </c>
      <c r="U744" s="85">
        <f>'E+ PSUI Customer Load'!U744+'PSUI Customer Gen'!U744</f>
        <v>1144.5999999999999</v>
      </c>
      <c r="V744" s="85">
        <f>'E+ PSUI Customer Load'!V744+'PSUI Customer Gen'!V744</f>
        <v>1124.73</v>
      </c>
      <c r="W744" s="85">
        <f>'E+ PSUI Customer Load'!W744+'PSUI Customer Gen'!W744</f>
        <v>1109.82</v>
      </c>
      <c r="X744" s="85">
        <f>'E+ PSUI Customer Load'!X744+'PSUI Customer Gen'!X744</f>
        <v>1115.56</v>
      </c>
      <c r="Y744" s="85">
        <f>'E+ PSUI Customer Load'!Y744+'PSUI Customer Gen'!Y744</f>
        <v>1101.94</v>
      </c>
      <c r="Z744" s="85">
        <f>'E+ PSUI Customer Load'!Z744+'PSUI Customer Gen'!Z744</f>
        <v>1101.1400000000001</v>
      </c>
      <c r="AA744" s="93">
        <f t="shared" si="143"/>
        <v>1204.1400000000001</v>
      </c>
      <c r="AB744" s="84">
        <f t="shared" si="144"/>
        <v>2022</v>
      </c>
      <c r="AC744" s="83">
        <f t="shared" si="145"/>
        <v>11</v>
      </c>
      <c r="AD744" s="83" t="str">
        <f t="shared" si="146"/>
        <v/>
      </c>
      <c r="AE744" s="83" t="str">
        <f t="shared" si="147"/>
        <v/>
      </c>
      <c r="AF744" s="81">
        <f t="shared" si="148"/>
        <v>1204.1400000000001</v>
      </c>
      <c r="AG744" s="82" t="str">
        <f t="shared" si="149"/>
        <v>12:00</v>
      </c>
      <c r="AH744" s="81">
        <f t="shared" si="150"/>
        <v>28221.10999999999</v>
      </c>
      <c r="AI744" s="80" t="str">
        <f t="shared" si="151"/>
        <v/>
      </c>
      <c r="AJ744" s="80" t="str">
        <f t="shared" si="152"/>
        <v/>
      </c>
      <c r="AK744" s="80" t="str">
        <f t="shared" si="153"/>
        <v/>
      </c>
      <c r="AL744" s="79" t="str">
        <f t="shared" si="154"/>
        <v/>
      </c>
      <c r="AM744" s="78" t="str">
        <f t="shared" si="155"/>
        <v/>
      </c>
    </row>
    <row r="745" spans="2:39" ht="13.5" thickBot="1">
      <c r="B745" s="86">
        <v>44877</v>
      </c>
      <c r="C745" s="85">
        <f>'E+ PSUI Customer Load'!C745+'PSUI Customer Gen'!C745</f>
        <v>1105.1300000000001</v>
      </c>
      <c r="D745" s="85">
        <f>'E+ PSUI Customer Load'!D745+'PSUI Customer Gen'!D745</f>
        <v>1093.4000000000001</v>
      </c>
      <c r="E745" s="85">
        <f>'E+ PSUI Customer Load'!E745+'PSUI Customer Gen'!E745</f>
        <v>1087.8699999999999</v>
      </c>
      <c r="F745" s="85">
        <f>'E+ PSUI Customer Load'!F745+'PSUI Customer Gen'!F745</f>
        <v>1096.55</v>
      </c>
      <c r="G745" s="85">
        <f>'E+ PSUI Customer Load'!G745+'PSUI Customer Gen'!G745</f>
        <v>1087.2</v>
      </c>
      <c r="H745" s="85">
        <f>'E+ PSUI Customer Load'!H745+'PSUI Customer Gen'!H745</f>
        <v>1104.46</v>
      </c>
      <c r="I745" s="85">
        <f>'E+ PSUI Customer Load'!I745+'PSUI Customer Gen'!I745</f>
        <v>1134</v>
      </c>
      <c r="J745" s="85">
        <f>'E+ PSUI Customer Load'!J745+'PSUI Customer Gen'!J745</f>
        <v>1173.94</v>
      </c>
      <c r="K745" s="85">
        <f>'E+ PSUI Customer Load'!K745+'PSUI Customer Gen'!K745</f>
        <v>1176.18</v>
      </c>
      <c r="L745" s="85">
        <f>'E+ PSUI Customer Load'!L745+'PSUI Customer Gen'!L745</f>
        <v>1181.1500000000001</v>
      </c>
      <c r="M745" s="85">
        <f>'E+ PSUI Customer Load'!M745+'PSUI Customer Gen'!M745</f>
        <v>1188.78</v>
      </c>
      <c r="N745" s="85">
        <f>'E+ PSUI Customer Load'!N745+'PSUI Customer Gen'!N745</f>
        <v>1204.42</v>
      </c>
      <c r="O745" s="85">
        <f>'E+ PSUI Customer Load'!O745+'PSUI Customer Gen'!O745</f>
        <v>1170.82</v>
      </c>
      <c r="P745" s="85">
        <f>'E+ PSUI Customer Load'!P745+'PSUI Customer Gen'!P745</f>
        <v>1184.1199999999999</v>
      </c>
      <c r="Q745" s="85">
        <f>'E+ PSUI Customer Load'!Q745+'PSUI Customer Gen'!Q745</f>
        <v>1172.01</v>
      </c>
      <c r="R745" s="85">
        <f>'E+ PSUI Customer Load'!R745+'PSUI Customer Gen'!R745</f>
        <v>1173.3</v>
      </c>
      <c r="S745" s="85">
        <f>'E+ PSUI Customer Load'!S745+'PSUI Customer Gen'!S745</f>
        <v>1186.1199999999999</v>
      </c>
      <c r="T745" s="85">
        <f>'E+ PSUI Customer Load'!T745+'PSUI Customer Gen'!T745</f>
        <v>1171.24</v>
      </c>
      <c r="U745" s="85">
        <f>'E+ PSUI Customer Load'!U745+'PSUI Customer Gen'!U745</f>
        <v>1169.1400000000001</v>
      </c>
      <c r="V745" s="85">
        <f>'E+ PSUI Customer Load'!V745+'PSUI Customer Gen'!V745</f>
        <v>1157.1400000000001</v>
      </c>
      <c r="W745" s="85">
        <f>'E+ PSUI Customer Load'!W745+'PSUI Customer Gen'!W745</f>
        <v>1160.5999999999999</v>
      </c>
      <c r="X745" s="85">
        <f>'E+ PSUI Customer Load'!X745+'PSUI Customer Gen'!X745</f>
        <v>1152.6199999999999</v>
      </c>
      <c r="Y745" s="85">
        <f>'E+ PSUI Customer Load'!Y745+'PSUI Customer Gen'!Y745</f>
        <v>1146.29</v>
      </c>
      <c r="Z745" s="85">
        <f>'E+ PSUI Customer Load'!Z745+'PSUI Customer Gen'!Z745</f>
        <v>1132.57</v>
      </c>
      <c r="AA745" s="93">
        <f t="shared" si="143"/>
        <v>1204.42</v>
      </c>
      <c r="AB745" s="84">
        <f t="shared" si="144"/>
        <v>2022</v>
      </c>
      <c r="AC745" s="83">
        <f t="shared" si="145"/>
        <v>11</v>
      </c>
      <c r="AD745" s="83" t="str">
        <f t="shared" si="146"/>
        <v/>
      </c>
      <c r="AE745" s="83" t="str">
        <f t="shared" si="147"/>
        <v/>
      </c>
      <c r="AF745" s="81">
        <f t="shared" si="148"/>
        <v>1204.42</v>
      </c>
      <c r="AG745" s="82" t="str">
        <f t="shared" si="149"/>
        <v>12:00</v>
      </c>
      <c r="AH745" s="81">
        <f t="shared" si="150"/>
        <v>28813.469999999994</v>
      </c>
      <c r="AI745" s="80" t="str">
        <f t="shared" si="151"/>
        <v/>
      </c>
      <c r="AJ745" s="80" t="str">
        <f t="shared" si="152"/>
        <v/>
      </c>
      <c r="AK745" s="80" t="str">
        <f t="shared" si="153"/>
        <v/>
      </c>
      <c r="AL745" s="79" t="str">
        <f t="shared" si="154"/>
        <v/>
      </c>
      <c r="AM745" s="78" t="str">
        <f t="shared" si="155"/>
        <v/>
      </c>
    </row>
    <row r="746" spans="2:39" ht="13.5" thickBot="1">
      <c r="B746" s="86">
        <v>44878</v>
      </c>
      <c r="C746" s="85">
        <f>'E+ PSUI Customer Load'!C746+'PSUI Customer Gen'!C746</f>
        <v>1126.0899999999999</v>
      </c>
      <c r="D746" s="85">
        <f>'E+ PSUI Customer Load'!D746+'PSUI Customer Gen'!D746</f>
        <v>1120</v>
      </c>
      <c r="E746" s="85">
        <f>'E+ PSUI Customer Load'!E746+'PSUI Customer Gen'!E746</f>
        <v>1119.55</v>
      </c>
      <c r="F746" s="85">
        <f>'E+ PSUI Customer Load'!F746+'PSUI Customer Gen'!F746</f>
        <v>1129.8</v>
      </c>
      <c r="G746" s="85">
        <f>'E+ PSUI Customer Load'!G746+'PSUI Customer Gen'!G746</f>
        <v>1118.29</v>
      </c>
      <c r="H746" s="85">
        <f>'E+ PSUI Customer Load'!H746+'PSUI Customer Gen'!H746</f>
        <v>1121.0899999999999</v>
      </c>
      <c r="I746" s="85">
        <f>'E+ PSUI Customer Load'!I746+'PSUI Customer Gen'!I746</f>
        <v>1164.31</v>
      </c>
      <c r="J746" s="85">
        <f>'E+ PSUI Customer Load'!J746+'PSUI Customer Gen'!J746</f>
        <v>1206.31</v>
      </c>
      <c r="K746" s="85">
        <f>'E+ PSUI Customer Load'!K746+'PSUI Customer Gen'!K746</f>
        <v>1201.6199999999999</v>
      </c>
      <c r="L746" s="85">
        <f>'E+ PSUI Customer Load'!L746+'PSUI Customer Gen'!L746</f>
        <v>1186.82</v>
      </c>
      <c r="M746" s="85">
        <f>'E+ PSUI Customer Load'!M746+'PSUI Customer Gen'!M746</f>
        <v>1205.3</v>
      </c>
      <c r="N746" s="85">
        <f>'E+ PSUI Customer Load'!N746+'PSUI Customer Gen'!N746</f>
        <v>1195.5</v>
      </c>
      <c r="O746" s="85">
        <f>'E+ PSUI Customer Load'!O746+'PSUI Customer Gen'!O746</f>
        <v>1168.93</v>
      </c>
      <c r="P746" s="85">
        <f>'E+ PSUI Customer Load'!P746+'PSUI Customer Gen'!P746</f>
        <v>1171.45</v>
      </c>
      <c r="Q746" s="85">
        <f>'E+ PSUI Customer Load'!Q746+'PSUI Customer Gen'!Q746</f>
        <v>1171.69</v>
      </c>
      <c r="R746" s="85">
        <f>'E+ PSUI Customer Load'!R746+'PSUI Customer Gen'!R746</f>
        <v>1172.29</v>
      </c>
      <c r="S746" s="85">
        <f>'E+ PSUI Customer Load'!S746+'PSUI Customer Gen'!S746</f>
        <v>1183.18</v>
      </c>
      <c r="T746" s="85">
        <f>'E+ PSUI Customer Load'!T746+'PSUI Customer Gen'!T746</f>
        <v>1180.8</v>
      </c>
      <c r="U746" s="85">
        <f>'E+ PSUI Customer Load'!U746+'PSUI Customer Gen'!U746</f>
        <v>1186.78</v>
      </c>
      <c r="V746" s="85">
        <f>'E+ PSUI Customer Load'!V746+'PSUI Customer Gen'!V746</f>
        <v>1185.8399999999999</v>
      </c>
      <c r="W746" s="85">
        <f>'E+ PSUI Customer Load'!W746+'PSUI Customer Gen'!W746</f>
        <v>1179.19</v>
      </c>
      <c r="X746" s="85">
        <f>'E+ PSUI Customer Load'!X746+'PSUI Customer Gen'!X746</f>
        <v>1170.82</v>
      </c>
      <c r="Y746" s="85">
        <f>'E+ PSUI Customer Load'!Y746+'PSUI Customer Gen'!Y746</f>
        <v>1156.51</v>
      </c>
      <c r="Z746" s="85">
        <f>'E+ PSUI Customer Load'!Z746+'PSUI Customer Gen'!Z746</f>
        <v>1169.5999999999999</v>
      </c>
      <c r="AA746" s="93">
        <f t="shared" si="143"/>
        <v>1206.31</v>
      </c>
      <c r="AB746" s="84">
        <f t="shared" si="144"/>
        <v>2022</v>
      </c>
      <c r="AC746" s="83">
        <f t="shared" si="145"/>
        <v>11</v>
      </c>
      <c r="AD746" s="83" t="str">
        <f t="shared" si="146"/>
        <v/>
      </c>
      <c r="AE746" s="83" t="str">
        <f t="shared" si="147"/>
        <v/>
      </c>
      <c r="AF746" s="81">
        <f t="shared" si="148"/>
        <v>1206.31</v>
      </c>
      <c r="AG746" s="82" t="str">
        <f t="shared" si="149"/>
        <v>8:00</v>
      </c>
      <c r="AH746" s="81">
        <f t="shared" si="150"/>
        <v>29198.069999999996</v>
      </c>
      <c r="AI746" s="80" t="str">
        <f t="shared" si="151"/>
        <v/>
      </c>
      <c r="AJ746" s="80" t="str">
        <f t="shared" si="152"/>
        <v/>
      </c>
      <c r="AK746" s="80" t="str">
        <f t="shared" si="153"/>
        <v/>
      </c>
      <c r="AL746" s="79" t="str">
        <f t="shared" si="154"/>
        <v/>
      </c>
      <c r="AM746" s="78" t="str">
        <f t="shared" si="155"/>
        <v/>
      </c>
    </row>
    <row r="747" spans="2:39" ht="13.5" thickBot="1">
      <c r="B747" s="86">
        <v>44879</v>
      </c>
      <c r="C747" s="85">
        <f>'E+ PSUI Customer Load'!C747+'PSUI Customer Gen'!C747</f>
        <v>1157.8</v>
      </c>
      <c r="D747" s="85">
        <f>'E+ PSUI Customer Load'!D747+'PSUI Customer Gen'!D747</f>
        <v>1147.55</v>
      </c>
      <c r="E747" s="85">
        <f>'E+ PSUI Customer Load'!E747+'PSUI Customer Gen'!E747</f>
        <v>1146.81</v>
      </c>
      <c r="F747" s="85">
        <f>'E+ PSUI Customer Load'!F747+'PSUI Customer Gen'!F747</f>
        <v>1162.49</v>
      </c>
      <c r="G747" s="85">
        <f>'E+ PSUI Customer Load'!G747+'PSUI Customer Gen'!G747</f>
        <v>1157.1400000000001</v>
      </c>
      <c r="H747" s="85">
        <f>'E+ PSUI Customer Load'!H747+'PSUI Customer Gen'!H747</f>
        <v>1176.67</v>
      </c>
      <c r="I747" s="85">
        <f>'E+ PSUI Customer Load'!I747+'PSUI Customer Gen'!I747</f>
        <v>1210.58</v>
      </c>
      <c r="J747" s="85">
        <f>'E+ PSUI Customer Load'!J747+'PSUI Customer Gen'!J747</f>
        <v>1307.46</v>
      </c>
      <c r="K747" s="85">
        <f>'E+ PSUI Customer Load'!K747+'PSUI Customer Gen'!K747</f>
        <v>1314.98</v>
      </c>
      <c r="L747" s="85">
        <f>'E+ PSUI Customer Load'!L747+'PSUI Customer Gen'!L747</f>
        <v>1328.67</v>
      </c>
      <c r="M747" s="85">
        <f>'E+ PSUI Customer Load'!M747+'PSUI Customer Gen'!M747</f>
        <v>1353.87</v>
      </c>
      <c r="N747" s="85">
        <f>'E+ PSUI Customer Load'!N747+'PSUI Customer Gen'!N747</f>
        <v>1354.47</v>
      </c>
      <c r="O747" s="85">
        <f>'E+ PSUI Customer Load'!O747+'PSUI Customer Gen'!O747</f>
        <v>1320.2</v>
      </c>
      <c r="P747" s="85">
        <f>'E+ PSUI Customer Load'!P747+'PSUI Customer Gen'!P747</f>
        <v>1340.36</v>
      </c>
      <c r="Q747" s="85">
        <f>'E+ PSUI Customer Load'!Q747+'PSUI Customer Gen'!Q747</f>
        <v>1347.78</v>
      </c>
      <c r="R747" s="85">
        <f>'E+ PSUI Customer Load'!R747+'PSUI Customer Gen'!R747</f>
        <v>1345.93</v>
      </c>
      <c r="S747" s="85">
        <f>'E+ PSUI Customer Load'!S747+'PSUI Customer Gen'!S747</f>
        <v>1309.74</v>
      </c>
      <c r="T747" s="85">
        <f>'E+ PSUI Customer Load'!T747+'PSUI Customer Gen'!T747</f>
        <v>1282.78</v>
      </c>
      <c r="U747" s="85">
        <f>'E+ PSUI Customer Load'!U747+'PSUI Customer Gen'!U747</f>
        <v>1243.94</v>
      </c>
      <c r="V747" s="85">
        <f>'E+ PSUI Customer Load'!V747+'PSUI Customer Gen'!V747</f>
        <v>1242.96</v>
      </c>
      <c r="W747" s="85">
        <f>'E+ PSUI Customer Load'!W747+'PSUI Customer Gen'!W747</f>
        <v>1217.26</v>
      </c>
      <c r="X747" s="85">
        <f>'E+ PSUI Customer Load'!X747+'PSUI Customer Gen'!X747</f>
        <v>1210.58</v>
      </c>
      <c r="Y747" s="85">
        <f>'E+ PSUI Customer Load'!Y747+'PSUI Customer Gen'!Y747</f>
        <v>1189.8599999999999</v>
      </c>
      <c r="Z747" s="85">
        <f>'E+ PSUI Customer Load'!Z747+'PSUI Customer Gen'!Z747</f>
        <v>1166.27</v>
      </c>
      <c r="AA747" s="93">
        <f t="shared" si="143"/>
        <v>1354.47</v>
      </c>
      <c r="AB747" s="84">
        <f t="shared" si="144"/>
        <v>2022</v>
      </c>
      <c r="AC747" s="83">
        <f t="shared" si="145"/>
        <v>11</v>
      </c>
      <c r="AD747" s="83" t="str">
        <f t="shared" si="146"/>
        <v/>
      </c>
      <c r="AE747" s="83" t="str">
        <f t="shared" si="147"/>
        <v/>
      </c>
      <c r="AF747" s="81">
        <f t="shared" si="148"/>
        <v>1354.47</v>
      </c>
      <c r="AG747" s="82" t="str">
        <f t="shared" si="149"/>
        <v>12:00</v>
      </c>
      <c r="AH747" s="81">
        <f t="shared" si="150"/>
        <v>31390.62</v>
      </c>
      <c r="AI747" s="80" t="str">
        <f t="shared" si="151"/>
        <v/>
      </c>
      <c r="AJ747" s="80" t="str">
        <f t="shared" si="152"/>
        <v/>
      </c>
      <c r="AK747" s="80" t="str">
        <f t="shared" si="153"/>
        <v/>
      </c>
      <c r="AL747" s="79" t="str">
        <f t="shared" si="154"/>
        <v/>
      </c>
      <c r="AM747" s="78" t="str">
        <f t="shared" si="155"/>
        <v/>
      </c>
    </row>
    <row r="748" spans="2:39" ht="13.5" thickBot="1">
      <c r="B748" s="86">
        <v>44880</v>
      </c>
      <c r="C748" s="85">
        <f>'E+ PSUI Customer Load'!C748+'PSUI Customer Gen'!C748</f>
        <v>1166.03</v>
      </c>
      <c r="D748" s="85">
        <f>'E+ PSUI Customer Load'!D748+'PSUI Customer Gen'!D748</f>
        <v>1146.3599999999999</v>
      </c>
      <c r="E748" s="85">
        <f>'E+ PSUI Customer Load'!E748+'PSUI Customer Gen'!E748</f>
        <v>1141.5999999999999</v>
      </c>
      <c r="F748" s="85">
        <f>'E+ PSUI Customer Load'!F748+'PSUI Customer Gen'!F748</f>
        <v>1146.28</v>
      </c>
      <c r="G748" s="85">
        <f>'E+ PSUI Customer Load'!G748+'PSUI Customer Gen'!G748</f>
        <v>1144.78</v>
      </c>
      <c r="H748" s="85">
        <f>'E+ PSUI Customer Load'!H748+'PSUI Customer Gen'!H748</f>
        <v>1173.83</v>
      </c>
      <c r="I748" s="85">
        <f>'E+ PSUI Customer Load'!I748+'PSUI Customer Gen'!I748</f>
        <v>1204.94</v>
      </c>
      <c r="J748" s="85">
        <f>'E+ PSUI Customer Load'!J748+'PSUI Customer Gen'!J748</f>
        <v>1335.11</v>
      </c>
      <c r="K748" s="85">
        <f>'E+ PSUI Customer Load'!K748+'PSUI Customer Gen'!K748</f>
        <v>1353.31</v>
      </c>
      <c r="L748" s="85">
        <f>'E+ PSUI Customer Load'!L748+'PSUI Customer Gen'!L748</f>
        <v>1370.5</v>
      </c>
      <c r="M748" s="85">
        <f>'E+ PSUI Customer Load'!M748+'PSUI Customer Gen'!M748</f>
        <v>1390.48</v>
      </c>
      <c r="N748" s="85">
        <f>'E+ PSUI Customer Load'!N748+'PSUI Customer Gen'!N748</f>
        <v>1413.55</v>
      </c>
      <c r="O748" s="85">
        <f>'E+ PSUI Customer Load'!O748+'PSUI Customer Gen'!O748</f>
        <v>1373.47</v>
      </c>
      <c r="P748" s="85">
        <f>'E+ PSUI Customer Load'!P748+'PSUI Customer Gen'!P748</f>
        <v>1388.28</v>
      </c>
      <c r="Q748" s="85">
        <f>'E+ PSUI Customer Load'!Q748+'PSUI Customer Gen'!Q748</f>
        <v>1394.58</v>
      </c>
      <c r="R748" s="85">
        <f>'E+ PSUI Customer Load'!R748+'PSUI Customer Gen'!R748</f>
        <v>1398.95</v>
      </c>
      <c r="S748" s="85">
        <f>'E+ PSUI Customer Load'!S748+'PSUI Customer Gen'!S748</f>
        <v>1374.49</v>
      </c>
      <c r="T748" s="85">
        <f>'E+ PSUI Customer Load'!T748+'PSUI Customer Gen'!T748</f>
        <v>1338.3</v>
      </c>
      <c r="U748" s="85">
        <f>'E+ PSUI Customer Load'!U748+'PSUI Customer Gen'!U748</f>
        <v>1307.99</v>
      </c>
      <c r="V748" s="85">
        <f>'E+ PSUI Customer Load'!V748+'PSUI Customer Gen'!V748</f>
        <v>1291.29</v>
      </c>
      <c r="W748" s="85">
        <f>'E+ PSUI Customer Load'!W748+'PSUI Customer Gen'!W748</f>
        <v>1267.5999999999999</v>
      </c>
      <c r="X748" s="85">
        <f>'E+ PSUI Customer Load'!X748+'PSUI Customer Gen'!X748</f>
        <v>1262.24</v>
      </c>
      <c r="Y748" s="85">
        <f>'E+ PSUI Customer Load'!Y748+'PSUI Customer Gen'!Y748</f>
        <v>1235.75</v>
      </c>
      <c r="Z748" s="85">
        <f>'E+ PSUI Customer Load'!Z748+'PSUI Customer Gen'!Z748</f>
        <v>1218.6300000000001</v>
      </c>
      <c r="AA748" s="93">
        <f t="shared" si="143"/>
        <v>1413.55</v>
      </c>
      <c r="AB748" s="84">
        <f t="shared" si="144"/>
        <v>2022</v>
      </c>
      <c r="AC748" s="83">
        <f t="shared" si="145"/>
        <v>11</v>
      </c>
      <c r="AD748" s="83" t="str">
        <f t="shared" si="146"/>
        <v/>
      </c>
      <c r="AE748" s="83" t="str">
        <f t="shared" si="147"/>
        <v/>
      </c>
      <c r="AF748" s="81">
        <f t="shared" si="148"/>
        <v>1413.55</v>
      </c>
      <c r="AG748" s="82" t="str">
        <f t="shared" si="149"/>
        <v>12:00</v>
      </c>
      <c r="AH748" s="81">
        <f t="shared" si="150"/>
        <v>32251.890000000003</v>
      </c>
      <c r="AI748" s="80" t="str">
        <f t="shared" si="151"/>
        <v/>
      </c>
      <c r="AJ748" s="80" t="str">
        <f t="shared" si="152"/>
        <v/>
      </c>
      <c r="AK748" s="80" t="str">
        <f t="shared" si="153"/>
        <v/>
      </c>
      <c r="AL748" s="79" t="str">
        <f t="shared" si="154"/>
        <v/>
      </c>
      <c r="AM748" s="78" t="str">
        <f t="shared" si="155"/>
        <v/>
      </c>
    </row>
    <row r="749" spans="2:39" ht="13.5" thickBot="1">
      <c r="B749" s="86">
        <v>44881</v>
      </c>
      <c r="C749" s="85">
        <f>'E+ PSUI Customer Load'!C749+'PSUI Customer Gen'!C749</f>
        <v>1203.97</v>
      </c>
      <c r="D749" s="85">
        <f>'E+ PSUI Customer Load'!D749+'PSUI Customer Gen'!D749</f>
        <v>1192.07</v>
      </c>
      <c r="E749" s="85">
        <f>'E+ PSUI Customer Load'!E749+'PSUI Customer Gen'!E749</f>
        <v>1205.1600000000001</v>
      </c>
      <c r="F749" s="85">
        <f>'E+ PSUI Customer Load'!F749+'PSUI Customer Gen'!F749</f>
        <v>1192.42</v>
      </c>
      <c r="G749" s="85">
        <f>'E+ PSUI Customer Load'!G749+'PSUI Customer Gen'!G749</f>
        <v>1206.77</v>
      </c>
      <c r="H749" s="85">
        <f>'E+ PSUI Customer Load'!H749+'PSUI Customer Gen'!H749</f>
        <v>1216.04</v>
      </c>
      <c r="I749" s="85">
        <f>'E+ PSUI Customer Load'!I749+'PSUI Customer Gen'!I749</f>
        <v>1259.1600000000001</v>
      </c>
      <c r="J749" s="85">
        <f>'E+ PSUI Customer Load'!J749+'PSUI Customer Gen'!J749</f>
        <v>1358.18</v>
      </c>
      <c r="K749" s="85">
        <f>'E+ PSUI Customer Load'!K749+'PSUI Customer Gen'!K749</f>
        <v>1402.59</v>
      </c>
      <c r="L749" s="85">
        <f>'E+ PSUI Customer Load'!L749+'PSUI Customer Gen'!L749</f>
        <v>1394.12</v>
      </c>
      <c r="M749" s="85">
        <f>'E+ PSUI Customer Load'!M749+'PSUI Customer Gen'!M749</f>
        <v>1437.42</v>
      </c>
      <c r="N749" s="85">
        <f>'E+ PSUI Customer Load'!N749+'PSUI Customer Gen'!N749</f>
        <v>1426.64</v>
      </c>
      <c r="O749" s="85">
        <f>'E+ PSUI Customer Load'!O749+'PSUI Customer Gen'!O749</f>
        <v>1411.59</v>
      </c>
      <c r="P749" s="85">
        <f>'E+ PSUI Customer Load'!P749+'PSUI Customer Gen'!P749</f>
        <v>1416.14</v>
      </c>
      <c r="Q749" s="85">
        <f>'E+ PSUI Customer Load'!Q749+'PSUI Customer Gen'!Q749</f>
        <v>1396.01</v>
      </c>
      <c r="R749" s="85">
        <f>'E+ PSUI Customer Load'!R749+'PSUI Customer Gen'!R749</f>
        <v>1401.37</v>
      </c>
      <c r="S749" s="85">
        <f>'E+ PSUI Customer Load'!S749+'PSUI Customer Gen'!S749</f>
        <v>1371.79</v>
      </c>
      <c r="T749" s="85">
        <f>'E+ PSUI Customer Load'!T749+'PSUI Customer Gen'!T749</f>
        <v>1335.5</v>
      </c>
      <c r="U749" s="85">
        <f>'E+ PSUI Customer Load'!U749+'PSUI Customer Gen'!U749</f>
        <v>1329.69</v>
      </c>
      <c r="V749" s="85">
        <f>'E+ PSUI Customer Load'!V749+'PSUI Customer Gen'!V749</f>
        <v>1291.78</v>
      </c>
      <c r="W749" s="85">
        <f>'E+ PSUI Customer Load'!W749+'PSUI Customer Gen'!W749</f>
        <v>1272.32</v>
      </c>
      <c r="X749" s="85">
        <f>'E+ PSUI Customer Load'!X749+'PSUI Customer Gen'!X749</f>
        <v>1257.48</v>
      </c>
      <c r="Y749" s="85">
        <f>'E+ PSUI Customer Load'!Y749+'PSUI Customer Gen'!Y749</f>
        <v>1235.29</v>
      </c>
      <c r="Z749" s="85">
        <f>'E+ PSUI Customer Load'!Z749+'PSUI Customer Gen'!Z749</f>
        <v>1222.06</v>
      </c>
      <c r="AA749" s="93">
        <f t="shared" si="143"/>
        <v>1437.42</v>
      </c>
      <c r="AB749" s="84">
        <f t="shared" si="144"/>
        <v>2022</v>
      </c>
      <c r="AC749" s="83">
        <f t="shared" si="145"/>
        <v>11</v>
      </c>
      <c r="AD749" s="83" t="str">
        <f t="shared" si="146"/>
        <v/>
      </c>
      <c r="AE749" s="83" t="str">
        <f t="shared" si="147"/>
        <v/>
      </c>
      <c r="AF749" s="81">
        <f t="shared" si="148"/>
        <v>1437.42</v>
      </c>
      <c r="AG749" s="82" t="str">
        <f t="shared" si="149"/>
        <v>11:00</v>
      </c>
      <c r="AH749" s="81">
        <f t="shared" si="150"/>
        <v>32872.979999999996</v>
      </c>
      <c r="AI749" s="80" t="str">
        <f t="shared" si="151"/>
        <v/>
      </c>
      <c r="AJ749" s="80" t="str">
        <f t="shared" si="152"/>
        <v/>
      </c>
      <c r="AK749" s="80" t="str">
        <f t="shared" si="153"/>
        <v/>
      </c>
      <c r="AL749" s="79" t="str">
        <f t="shared" si="154"/>
        <v/>
      </c>
      <c r="AM749" s="78" t="str">
        <f t="shared" si="155"/>
        <v/>
      </c>
    </row>
    <row r="750" spans="2:39" ht="13.5" thickBot="1">
      <c r="B750" s="86">
        <v>44882</v>
      </c>
      <c r="C750" s="85">
        <f>'E+ PSUI Customer Load'!C750+'PSUI Customer Gen'!C750</f>
        <v>1210.06</v>
      </c>
      <c r="D750" s="85">
        <f>'E+ PSUI Customer Load'!D750+'PSUI Customer Gen'!D750</f>
        <v>1198.82</v>
      </c>
      <c r="E750" s="85">
        <f>'E+ PSUI Customer Load'!E750+'PSUI Customer Gen'!E750</f>
        <v>1200.43</v>
      </c>
      <c r="F750" s="85">
        <f>'E+ PSUI Customer Load'!F750+'PSUI Customer Gen'!F750</f>
        <v>1195.1099999999999</v>
      </c>
      <c r="G750" s="85">
        <f>'E+ PSUI Customer Load'!G750+'PSUI Customer Gen'!G750</f>
        <v>1204.98</v>
      </c>
      <c r="H750" s="85">
        <f>'E+ PSUI Customer Load'!H750+'PSUI Customer Gen'!H750</f>
        <v>1218.9100000000001</v>
      </c>
      <c r="I750" s="85">
        <f>'E+ PSUI Customer Load'!I750+'PSUI Customer Gen'!I750</f>
        <v>1260.98</v>
      </c>
      <c r="J750" s="85">
        <f>'E+ PSUI Customer Load'!J750+'PSUI Customer Gen'!J750</f>
        <v>1373.3</v>
      </c>
      <c r="K750" s="85">
        <f>'E+ PSUI Customer Load'!K750+'PSUI Customer Gen'!K750</f>
        <v>1390.73</v>
      </c>
      <c r="L750" s="85">
        <f>'E+ PSUI Customer Load'!L750+'PSUI Customer Gen'!L750</f>
        <v>1388.7</v>
      </c>
      <c r="M750" s="85">
        <f>'E+ PSUI Customer Load'!M750+'PSUI Customer Gen'!M750</f>
        <v>1419.81</v>
      </c>
      <c r="N750" s="85">
        <f>'E+ PSUI Customer Load'!N750+'PSUI Customer Gen'!N750</f>
        <v>1417.99</v>
      </c>
      <c r="O750" s="85">
        <f>'E+ PSUI Customer Load'!O750+'PSUI Customer Gen'!O750</f>
        <v>1387.72</v>
      </c>
      <c r="P750" s="85">
        <f>'E+ PSUI Customer Load'!P750+'PSUI Customer Gen'!P750</f>
        <v>1394.72</v>
      </c>
      <c r="Q750" s="85">
        <f>'E+ PSUI Customer Load'!Q750+'PSUI Customer Gen'!Q750</f>
        <v>1393.95</v>
      </c>
      <c r="R750" s="85">
        <f>'E+ PSUI Customer Load'!R750+'PSUI Customer Gen'!R750</f>
        <v>1391.5</v>
      </c>
      <c r="S750" s="85">
        <f>'E+ PSUI Customer Load'!S750+'PSUI Customer Gen'!S750</f>
        <v>1371.16</v>
      </c>
      <c r="T750" s="85">
        <f>'E+ PSUI Customer Load'!T750+'PSUI Customer Gen'!T750</f>
        <v>1323.35</v>
      </c>
      <c r="U750" s="85">
        <f>'E+ PSUI Customer Load'!U750+'PSUI Customer Gen'!U750</f>
        <v>1306.27</v>
      </c>
      <c r="V750" s="85">
        <f>'E+ PSUI Customer Load'!V750+'PSUI Customer Gen'!V750</f>
        <v>1294.2</v>
      </c>
      <c r="W750" s="85">
        <f>'E+ PSUI Customer Load'!W750+'PSUI Customer Gen'!W750</f>
        <v>1277.8499999999999</v>
      </c>
      <c r="X750" s="85">
        <f>'E+ PSUI Customer Load'!X750+'PSUI Customer Gen'!X750</f>
        <v>1259.1300000000001</v>
      </c>
      <c r="Y750" s="85">
        <f>'E+ PSUI Customer Load'!Y750+'PSUI Customer Gen'!Y750</f>
        <v>1249.99</v>
      </c>
      <c r="Z750" s="85">
        <f>'E+ PSUI Customer Load'!Z750+'PSUI Customer Gen'!Z750</f>
        <v>1233.05</v>
      </c>
      <c r="AA750" s="93">
        <f t="shared" si="143"/>
        <v>1419.81</v>
      </c>
      <c r="AB750" s="84">
        <f t="shared" si="144"/>
        <v>2022</v>
      </c>
      <c r="AC750" s="83">
        <f t="shared" si="145"/>
        <v>11</v>
      </c>
      <c r="AD750" s="83" t="str">
        <f t="shared" si="146"/>
        <v/>
      </c>
      <c r="AE750" s="83" t="str">
        <f t="shared" si="147"/>
        <v/>
      </c>
      <c r="AF750" s="81">
        <f t="shared" si="148"/>
        <v>1419.81</v>
      </c>
      <c r="AG750" s="82" t="str">
        <f t="shared" si="149"/>
        <v>11:00</v>
      </c>
      <c r="AH750" s="81">
        <f t="shared" si="150"/>
        <v>32782.519999999997</v>
      </c>
      <c r="AI750" s="80" t="str">
        <f t="shared" si="151"/>
        <v/>
      </c>
      <c r="AJ750" s="80" t="str">
        <f t="shared" si="152"/>
        <v/>
      </c>
      <c r="AK750" s="80" t="str">
        <f t="shared" si="153"/>
        <v/>
      </c>
      <c r="AL750" s="79" t="str">
        <f t="shared" si="154"/>
        <v/>
      </c>
      <c r="AM750" s="78" t="str">
        <f t="shared" si="155"/>
        <v/>
      </c>
    </row>
    <row r="751" spans="2:39" ht="13.5" thickBot="1">
      <c r="B751" s="86">
        <v>44883</v>
      </c>
      <c r="C751" s="85">
        <f>'E+ PSUI Customer Load'!C751+'PSUI Customer Gen'!C751</f>
        <v>1215.9000000000001</v>
      </c>
      <c r="D751" s="85">
        <f>'E+ PSUI Customer Load'!D751+'PSUI Customer Gen'!D751</f>
        <v>1212.54</v>
      </c>
      <c r="E751" s="85">
        <f>'E+ PSUI Customer Load'!E751+'PSUI Customer Gen'!E751</f>
        <v>1212.47</v>
      </c>
      <c r="F751" s="85">
        <f>'E+ PSUI Customer Load'!F751+'PSUI Customer Gen'!F751</f>
        <v>1215.1300000000001</v>
      </c>
      <c r="G751" s="85">
        <f>'E+ PSUI Customer Load'!G751+'PSUI Customer Gen'!G751</f>
        <v>1220.73</v>
      </c>
      <c r="H751" s="85">
        <f>'E+ PSUI Customer Load'!H751+'PSUI Customer Gen'!H751</f>
        <v>1252.02</v>
      </c>
      <c r="I751" s="85">
        <f>'E+ PSUI Customer Load'!I751+'PSUI Customer Gen'!I751</f>
        <v>1269.49</v>
      </c>
      <c r="J751" s="85">
        <f>'E+ PSUI Customer Load'!J751+'PSUI Customer Gen'!J751</f>
        <v>1360.1</v>
      </c>
      <c r="K751" s="85">
        <f>'E+ PSUI Customer Load'!K751+'PSUI Customer Gen'!K751</f>
        <v>1378.47</v>
      </c>
      <c r="L751" s="85">
        <f>'E+ PSUI Customer Load'!L751+'PSUI Customer Gen'!L751</f>
        <v>1409.84</v>
      </c>
      <c r="M751" s="85">
        <f>'E+ PSUI Customer Load'!M751+'PSUI Customer Gen'!M751</f>
        <v>1425.13</v>
      </c>
      <c r="N751" s="85">
        <f>'E+ PSUI Customer Load'!N751+'PSUI Customer Gen'!N751</f>
        <v>1435.25</v>
      </c>
      <c r="O751" s="85">
        <f>'E+ PSUI Customer Load'!O751+'PSUI Customer Gen'!O751</f>
        <v>1406.3</v>
      </c>
      <c r="P751" s="85">
        <f>'E+ PSUI Customer Load'!P751+'PSUI Customer Gen'!P751</f>
        <v>1415.12</v>
      </c>
      <c r="Q751" s="85">
        <f>'E+ PSUI Customer Load'!Q751+'PSUI Customer Gen'!Q751</f>
        <v>1418.13</v>
      </c>
      <c r="R751" s="85">
        <f>'E+ PSUI Customer Load'!R751+'PSUI Customer Gen'!R751</f>
        <v>1411.76</v>
      </c>
      <c r="S751" s="85">
        <f>'E+ PSUI Customer Load'!S751+'PSUI Customer Gen'!S751</f>
        <v>1387.64</v>
      </c>
      <c r="T751" s="85">
        <f>'E+ PSUI Customer Load'!T751+'PSUI Customer Gen'!T751</f>
        <v>1346.14</v>
      </c>
      <c r="U751" s="85">
        <f>'E+ PSUI Customer Load'!U751+'PSUI Customer Gen'!U751</f>
        <v>1355.62</v>
      </c>
      <c r="V751" s="85">
        <f>'E+ PSUI Customer Load'!V751+'PSUI Customer Gen'!V751</f>
        <v>1332.77</v>
      </c>
      <c r="W751" s="85">
        <f>'E+ PSUI Customer Load'!W751+'PSUI Customer Gen'!W751</f>
        <v>1312.47</v>
      </c>
      <c r="X751" s="85">
        <f>'E+ PSUI Customer Load'!X751+'PSUI Customer Gen'!X751</f>
        <v>1290.17</v>
      </c>
      <c r="Y751" s="85">
        <f>'E+ PSUI Customer Load'!Y751+'PSUI Customer Gen'!Y751</f>
        <v>1265.01</v>
      </c>
      <c r="Z751" s="85">
        <f>'E+ PSUI Customer Load'!Z751+'PSUI Customer Gen'!Z751</f>
        <v>1241.73</v>
      </c>
      <c r="AA751" s="93">
        <f t="shared" si="143"/>
        <v>1435.25</v>
      </c>
      <c r="AB751" s="84">
        <f t="shared" si="144"/>
        <v>2022</v>
      </c>
      <c r="AC751" s="83">
        <f t="shared" si="145"/>
        <v>11</v>
      </c>
      <c r="AD751" s="83" t="str">
        <f t="shared" si="146"/>
        <v/>
      </c>
      <c r="AE751" s="83" t="str">
        <f t="shared" si="147"/>
        <v/>
      </c>
      <c r="AF751" s="81">
        <f t="shared" si="148"/>
        <v>1435.25</v>
      </c>
      <c r="AG751" s="82" t="str">
        <f t="shared" si="149"/>
        <v>12:00</v>
      </c>
      <c r="AH751" s="81">
        <f t="shared" si="150"/>
        <v>33225.179999999993</v>
      </c>
      <c r="AI751" s="80" t="str">
        <f t="shared" si="151"/>
        <v/>
      </c>
      <c r="AJ751" s="80" t="str">
        <f t="shared" si="152"/>
        <v/>
      </c>
      <c r="AK751" s="80" t="str">
        <f t="shared" si="153"/>
        <v/>
      </c>
      <c r="AL751" s="79" t="str">
        <f t="shared" si="154"/>
        <v/>
      </c>
      <c r="AM751" s="78" t="str">
        <f t="shared" si="155"/>
        <v/>
      </c>
    </row>
    <row r="752" spans="2:39" ht="13.5" thickBot="1">
      <c r="B752" s="86">
        <v>44884</v>
      </c>
      <c r="C752" s="85">
        <f>'E+ PSUI Customer Load'!C752+'PSUI Customer Gen'!C752</f>
        <v>1225.56</v>
      </c>
      <c r="D752" s="85">
        <f>'E+ PSUI Customer Load'!D752+'PSUI Customer Gen'!D752</f>
        <v>1228.57</v>
      </c>
      <c r="E752" s="85">
        <f>'E+ PSUI Customer Load'!E752+'PSUI Customer Gen'!E752</f>
        <v>1223.53</v>
      </c>
      <c r="F752" s="85">
        <f>'E+ PSUI Customer Load'!F752+'PSUI Customer Gen'!F752</f>
        <v>1217.3</v>
      </c>
      <c r="G752" s="85">
        <f>'E+ PSUI Customer Load'!G752+'PSUI Customer Gen'!G752</f>
        <v>1223.25</v>
      </c>
      <c r="H752" s="85">
        <f>'E+ PSUI Customer Load'!H752+'PSUI Customer Gen'!H752</f>
        <v>1237.6400000000001</v>
      </c>
      <c r="I752" s="85">
        <f>'E+ PSUI Customer Load'!I752+'PSUI Customer Gen'!I752</f>
        <v>1275.44</v>
      </c>
      <c r="J752" s="85">
        <f>'E+ PSUI Customer Load'!J752+'PSUI Customer Gen'!J752</f>
        <v>1313.06</v>
      </c>
      <c r="K752" s="85">
        <f>'E+ PSUI Customer Load'!K752+'PSUI Customer Gen'!K752</f>
        <v>1305.05</v>
      </c>
      <c r="L752" s="85">
        <f>'E+ PSUI Customer Load'!L752+'PSUI Customer Gen'!L752</f>
        <v>1309.6300000000001</v>
      </c>
      <c r="M752" s="85">
        <f>'E+ PSUI Customer Load'!M752+'PSUI Customer Gen'!M752</f>
        <v>1296.8599999999999</v>
      </c>
      <c r="N752" s="85">
        <f>'E+ PSUI Customer Load'!N752+'PSUI Customer Gen'!N752</f>
        <v>1297.8399999999999</v>
      </c>
      <c r="O752" s="85">
        <f>'E+ PSUI Customer Load'!O752+'PSUI Customer Gen'!O752</f>
        <v>1298.26</v>
      </c>
      <c r="P752" s="85">
        <f>'E+ PSUI Customer Load'!P752+'PSUI Customer Gen'!P752</f>
        <v>1294.1300000000001</v>
      </c>
      <c r="Q752" s="85">
        <f>'E+ PSUI Customer Load'!Q752+'PSUI Customer Gen'!Q752</f>
        <v>1281.46</v>
      </c>
      <c r="R752" s="85">
        <f>'E+ PSUI Customer Load'!R752+'PSUI Customer Gen'!R752</f>
        <v>1301.3699999999999</v>
      </c>
      <c r="S752" s="85">
        <f>'E+ PSUI Customer Load'!S752+'PSUI Customer Gen'!S752</f>
        <v>1286.71</v>
      </c>
      <c r="T752" s="85">
        <f>'E+ PSUI Customer Load'!T752+'PSUI Customer Gen'!T752</f>
        <v>1273.1600000000001</v>
      </c>
      <c r="U752" s="85">
        <f>'E+ PSUI Customer Load'!U752+'PSUI Customer Gen'!U752</f>
        <v>1284.71</v>
      </c>
      <c r="V752" s="85">
        <f>'E+ PSUI Customer Load'!V752+'PSUI Customer Gen'!V752</f>
        <v>1284.6400000000001</v>
      </c>
      <c r="W752" s="85">
        <f>'E+ PSUI Customer Load'!W752+'PSUI Customer Gen'!W752</f>
        <v>1284.6400000000001</v>
      </c>
      <c r="X752" s="85">
        <f>'E+ PSUI Customer Load'!X752+'PSUI Customer Gen'!X752</f>
        <v>1283.56</v>
      </c>
      <c r="Y752" s="85">
        <f>'E+ PSUI Customer Load'!Y752+'PSUI Customer Gen'!Y752</f>
        <v>1248.0999999999999</v>
      </c>
      <c r="Z752" s="85">
        <f>'E+ PSUI Customer Load'!Z752+'PSUI Customer Gen'!Z752</f>
        <v>1228.3599999999999</v>
      </c>
      <c r="AA752" s="93">
        <f t="shared" si="143"/>
        <v>1313.06</v>
      </c>
      <c r="AB752" s="84">
        <f t="shared" si="144"/>
        <v>2022</v>
      </c>
      <c r="AC752" s="83">
        <f t="shared" si="145"/>
        <v>11</v>
      </c>
      <c r="AD752" s="83" t="str">
        <f t="shared" si="146"/>
        <v/>
      </c>
      <c r="AE752" s="83" t="str">
        <f t="shared" si="147"/>
        <v/>
      </c>
      <c r="AF752" s="81">
        <f t="shared" si="148"/>
        <v>1313.06</v>
      </c>
      <c r="AG752" s="82" t="str">
        <f t="shared" si="149"/>
        <v>8:00</v>
      </c>
      <c r="AH752" s="81">
        <f t="shared" si="150"/>
        <v>31815.889999999996</v>
      </c>
      <c r="AI752" s="80" t="str">
        <f t="shared" si="151"/>
        <v/>
      </c>
      <c r="AJ752" s="80" t="str">
        <f t="shared" si="152"/>
        <v/>
      </c>
      <c r="AK752" s="80" t="str">
        <f t="shared" si="153"/>
        <v/>
      </c>
      <c r="AL752" s="79" t="str">
        <f t="shared" si="154"/>
        <v/>
      </c>
      <c r="AM752" s="78" t="str">
        <f t="shared" si="155"/>
        <v/>
      </c>
    </row>
    <row r="753" spans="2:39" ht="13.5" thickBot="1">
      <c r="B753" s="86">
        <v>44885</v>
      </c>
      <c r="C753" s="85">
        <f>'E+ PSUI Customer Load'!C753+'PSUI Customer Gen'!C753</f>
        <v>1238.4100000000001</v>
      </c>
      <c r="D753" s="85">
        <f>'E+ PSUI Customer Load'!D753+'PSUI Customer Gen'!D753</f>
        <v>1216.3900000000001</v>
      </c>
      <c r="E753" s="85">
        <f>'E+ PSUI Customer Load'!E753+'PSUI Customer Gen'!E753</f>
        <v>1236.1300000000001</v>
      </c>
      <c r="F753" s="85">
        <f>'E+ PSUI Customer Load'!F753+'PSUI Customer Gen'!F753</f>
        <v>1235.92</v>
      </c>
      <c r="G753" s="85">
        <f>'E+ PSUI Customer Load'!G753+'PSUI Customer Gen'!G753</f>
        <v>1237.3599999999999</v>
      </c>
      <c r="H753" s="85">
        <f>'E+ PSUI Customer Load'!H753+'PSUI Customer Gen'!H753</f>
        <v>1238.8599999999999</v>
      </c>
      <c r="I753" s="85">
        <f>'E+ PSUI Customer Load'!I753+'PSUI Customer Gen'!I753</f>
        <v>1277.6099999999999</v>
      </c>
      <c r="J753" s="85">
        <f>'E+ PSUI Customer Load'!J753+'PSUI Customer Gen'!J753</f>
        <v>1337.14</v>
      </c>
      <c r="K753" s="85">
        <f>'E+ PSUI Customer Load'!K753+'PSUI Customer Gen'!K753</f>
        <v>1314.88</v>
      </c>
      <c r="L753" s="85">
        <f>'E+ PSUI Customer Load'!L753+'PSUI Customer Gen'!L753</f>
        <v>1303.26</v>
      </c>
      <c r="M753" s="85">
        <f>'E+ PSUI Customer Load'!M753+'PSUI Customer Gen'!M753</f>
        <v>1307.29</v>
      </c>
      <c r="N753" s="85">
        <f>'E+ PSUI Customer Load'!N753+'PSUI Customer Gen'!N753</f>
        <v>1317.82</v>
      </c>
      <c r="O753" s="85">
        <f>'E+ PSUI Customer Load'!O753+'PSUI Customer Gen'!O753</f>
        <v>1270.1199999999999</v>
      </c>
      <c r="P753" s="85">
        <f>'E+ PSUI Customer Load'!P753+'PSUI Customer Gen'!P753</f>
        <v>1287.1600000000001</v>
      </c>
      <c r="Q753" s="85">
        <f>'E+ PSUI Customer Load'!Q753+'PSUI Customer Gen'!Q753</f>
        <v>1296.5</v>
      </c>
      <c r="R753" s="85">
        <f>'E+ PSUI Customer Load'!R753+'PSUI Customer Gen'!R753</f>
        <v>1299.24</v>
      </c>
      <c r="S753" s="85">
        <f>'E+ PSUI Customer Load'!S753+'PSUI Customer Gen'!S753</f>
        <v>1294.44</v>
      </c>
      <c r="T753" s="85">
        <f>'E+ PSUI Customer Load'!T753+'PSUI Customer Gen'!T753</f>
        <v>1298.05</v>
      </c>
      <c r="U753" s="85">
        <f>'E+ PSUI Customer Load'!U753+'PSUI Customer Gen'!U753</f>
        <v>1303.8599999999999</v>
      </c>
      <c r="V753" s="85">
        <f>'E+ PSUI Customer Load'!V753+'PSUI Customer Gen'!V753</f>
        <v>1310.1199999999999</v>
      </c>
      <c r="W753" s="85">
        <f>'E+ PSUI Customer Load'!W753+'PSUI Customer Gen'!W753</f>
        <v>1279.3599999999999</v>
      </c>
      <c r="X753" s="85">
        <f>'E+ PSUI Customer Load'!X753+'PSUI Customer Gen'!X753</f>
        <v>1268.02</v>
      </c>
      <c r="Y753" s="85">
        <f>'E+ PSUI Customer Load'!Y753+'PSUI Customer Gen'!Y753</f>
        <v>1240.8599999999999</v>
      </c>
      <c r="Z753" s="85">
        <f>'E+ PSUI Customer Load'!Z753+'PSUI Customer Gen'!Z753</f>
        <v>1226.6099999999999</v>
      </c>
      <c r="AA753" s="93">
        <f t="shared" si="143"/>
        <v>1337.14</v>
      </c>
      <c r="AB753" s="84">
        <f t="shared" si="144"/>
        <v>2022</v>
      </c>
      <c r="AC753" s="83">
        <f t="shared" si="145"/>
        <v>11</v>
      </c>
      <c r="AD753" s="83" t="str">
        <f t="shared" si="146"/>
        <v/>
      </c>
      <c r="AE753" s="83" t="str">
        <f t="shared" si="147"/>
        <v/>
      </c>
      <c r="AF753" s="81">
        <f t="shared" si="148"/>
        <v>1337.14</v>
      </c>
      <c r="AG753" s="82" t="str">
        <f t="shared" si="149"/>
        <v>8:00</v>
      </c>
      <c r="AH753" s="81">
        <f t="shared" si="150"/>
        <v>31972.55</v>
      </c>
      <c r="AI753" s="80" t="str">
        <f t="shared" si="151"/>
        <v/>
      </c>
      <c r="AJ753" s="80" t="str">
        <f t="shared" si="152"/>
        <v/>
      </c>
      <c r="AK753" s="80" t="str">
        <f t="shared" si="153"/>
        <v/>
      </c>
      <c r="AL753" s="79" t="str">
        <f t="shared" si="154"/>
        <v/>
      </c>
      <c r="AM753" s="78" t="str">
        <f t="shared" si="155"/>
        <v/>
      </c>
    </row>
    <row r="754" spans="2:39" ht="13.5" thickBot="1">
      <c r="B754" s="86">
        <v>44886</v>
      </c>
      <c r="C754" s="85">
        <f>'E+ PSUI Customer Load'!C754+'PSUI Customer Gen'!C754</f>
        <v>1229.6600000000001</v>
      </c>
      <c r="D754" s="85">
        <f>'E+ PSUI Customer Load'!D754+'PSUI Customer Gen'!D754</f>
        <v>1223.04</v>
      </c>
      <c r="E754" s="85">
        <f>'E+ PSUI Customer Load'!E754+'PSUI Customer Gen'!E754</f>
        <v>1225.8699999999999</v>
      </c>
      <c r="F754" s="85">
        <f>'E+ PSUI Customer Load'!F754+'PSUI Customer Gen'!F754</f>
        <v>1234.52</v>
      </c>
      <c r="G754" s="85">
        <f>'E+ PSUI Customer Load'!G754+'PSUI Customer Gen'!G754</f>
        <v>1255.17</v>
      </c>
      <c r="H754" s="85">
        <f>'E+ PSUI Customer Load'!H754+'PSUI Customer Gen'!H754</f>
        <v>1263.4000000000001</v>
      </c>
      <c r="I754" s="85">
        <f>'E+ PSUI Customer Load'!I754+'PSUI Customer Gen'!I754</f>
        <v>1300.95</v>
      </c>
      <c r="J754" s="85">
        <f>'E+ PSUI Customer Load'!J754+'PSUI Customer Gen'!J754</f>
        <v>1392.23</v>
      </c>
      <c r="K754" s="85">
        <f>'E+ PSUI Customer Load'!K754+'PSUI Customer Gen'!K754</f>
        <v>1399.02</v>
      </c>
      <c r="L754" s="85">
        <f>'E+ PSUI Customer Load'!L754+'PSUI Customer Gen'!L754</f>
        <v>1408.09</v>
      </c>
      <c r="M754" s="85">
        <f>'E+ PSUI Customer Load'!M754+'PSUI Customer Gen'!M754</f>
        <v>1423.73</v>
      </c>
      <c r="N754" s="85">
        <f>'E+ PSUI Customer Load'!N754+'PSUI Customer Gen'!N754</f>
        <v>1418.13</v>
      </c>
      <c r="O754" s="85">
        <f>'E+ PSUI Customer Load'!O754+'PSUI Customer Gen'!O754</f>
        <v>1387.08</v>
      </c>
      <c r="P754" s="85">
        <f>'E+ PSUI Customer Load'!P754+'PSUI Customer Gen'!P754</f>
        <v>1403.33</v>
      </c>
      <c r="Q754" s="85">
        <f>'E+ PSUI Customer Load'!Q754+'PSUI Customer Gen'!Q754</f>
        <v>1380.37</v>
      </c>
      <c r="R754" s="85">
        <f>'E+ PSUI Customer Load'!R754+'PSUI Customer Gen'!R754</f>
        <v>1387.26</v>
      </c>
      <c r="S754" s="85">
        <f>'E+ PSUI Customer Load'!S754+'PSUI Customer Gen'!S754</f>
        <v>1363.71</v>
      </c>
      <c r="T754" s="85">
        <f>'E+ PSUI Customer Load'!T754+'PSUI Customer Gen'!T754</f>
        <v>1338.33</v>
      </c>
      <c r="U754" s="85">
        <f>'E+ PSUI Customer Load'!U754+'PSUI Customer Gen'!U754</f>
        <v>1307.1099999999999</v>
      </c>
      <c r="V754" s="85">
        <f>'E+ PSUI Customer Load'!V754+'PSUI Customer Gen'!V754</f>
        <v>1293.08</v>
      </c>
      <c r="W754" s="85">
        <f>'E+ PSUI Customer Load'!W754+'PSUI Customer Gen'!W754</f>
        <v>1262.8399999999999</v>
      </c>
      <c r="X754" s="85">
        <f>'E+ PSUI Customer Load'!X754+'PSUI Customer Gen'!X754</f>
        <v>1235.67</v>
      </c>
      <c r="Y754" s="85">
        <f>'E+ PSUI Customer Load'!Y754+'PSUI Customer Gen'!Y754</f>
        <v>1221.82</v>
      </c>
      <c r="Z754" s="85">
        <f>'E+ PSUI Customer Load'!Z754+'PSUI Customer Gen'!Z754</f>
        <v>1185.1400000000001</v>
      </c>
      <c r="AA754" s="93">
        <f t="shared" si="143"/>
        <v>1423.73</v>
      </c>
      <c r="AB754" s="84">
        <f t="shared" si="144"/>
        <v>2022</v>
      </c>
      <c r="AC754" s="83">
        <f t="shared" si="145"/>
        <v>11</v>
      </c>
      <c r="AD754" s="83" t="str">
        <f t="shared" si="146"/>
        <v/>
      </c>
      <c r="AE754" s="83" t="str">
        <f t="shared" si="147"/>
        <v/>
      </c>
      <c r="AF754" s="81">
        <f t="shared" si="148"/>
        <v>1423.73</v>
      </c>
      <c r="AG754" s="82" t="str">
        <f t="shared" si="149"/>
        <v>11:00</v>
      </c>
      <c r="AH754" s="81">
        <f t="shared" si="150"/>
        <v>32963.280000000006</v>
      </c>
      <c r="AI754" s="80" t="str">
        <f t="shared" si="151"/>
        <v/>
      </c>
      <c r="AJ754" s="80" t="str">
        <f t="shared" si="152"/>
        <v/>
      </c>
      <c r="AK754" s="80" t="str">
        <f t="shared" si="153"/>
        <v/>
      </c>
      <c r="AL754" s="79" t="str">
        <f t="shared" si="154"/>
        <v/>
      </c>
      <c r="AM754" s="78" t="str">
        <f t="shared" si="155"/>
        <v/>
      </c>
    </row>
    <row r="755" spans="2:39" ht="13.5" thickBot="1">
      <c r="B755" s="86">
        <v>44887</v>
      </c>
      <c r="C755" s="85">
        <f>'E+ PSUI Customer Load'!C755+'PSUI Customer Gen'!C755</f>
        <v>1182.69</v>
      </c>
      <c r="D755" s="85">
        <f>'E+ PSUI Customer Load'!D755+'PSUI Customer Gen'!D755</f>
        <v>1174.67</v>
      </c>
      <c r="E755" s="85">
        <f>'E+ PSUI Customer Load'!E755+'PSUI Customer Gen'!E755</f>
        <v>1173.2</v>
      </c>
      <c r="F755" s="85">
        <f>'E+ PSUI Customer Load'!F755+'PSUI Customer Gen'!F755</f>
        <v>1183.3499999999999</v>
      </c>
      <c r="G755" s="85">
        <f>'E+ PSUI Customer Load'!G755+'PSUI Customer Gen'!G755</f>
        <v>1199.3499999999999</v>
      </c>
      <c r="H755" s="85">
        <f>'E+ PSUI Customer Load'!H755+'PSUI Customer Gen'!H755</f>
        <v>1227.83</v>
      </c>
      <c r="I755" s="85">
        <f>'E+ PSUI Customer Load'!I755+'PSUI Customer Gen'!I755</f>
        <v>1268.19</v>
      </c>
      <c r="J755" s="85">
        <f>'E+ PSUI Customer Load'!J755+'PSUI Customer Gen'!J755</f>
        <v>1362.45</v>
      </c>
      <c r="K755" s="85">
        <f>'E+ PSUI Customer Load'!K755+'PSUI Customer Gen'!K755</f>
        <v>1388.66</v>
      </c>
      <c r="L755" s="85">
        <f>'E+ PSUI Customer Load'!L755+'PSUI Customer Gen'!L755</f>
        <v>1398.5</v>
      </c>
      <c r="M755" s="85">
        <f>'E+ PSUI Customer Load'!M755+'PSUI Customer Gen'!M755</f>
        <v>1411.62</v>
      </c>
      <c r="N755" s="85">
        <f>'E+ PSUI Customer Load'!N755+'PSUI Customer Gen'!N755</f>
        <v>1409.45</v>
      </c>
      <c r="O755" s="85">
        <f>'E+ PSUI Customer Load'!O755+'PSUI Customer Gen'!O755</f>
        <v>1364.9</v>
      </c>
      <c r="P755" s="85">
        <f>'E+ PSUI Customer Load'!P755+'PSUI Customer Gen'!P755</f>
        <v>1365.49</v>
      </c>
      <c r="Q755" s="85">
        <f>'E+ PSUI Customer Load'!Q755+'PSUI Customer Gen'!Q755</f>
        <v>1354.57</v>
      </c>
      <c r="R755" s="85">
        <f>'E+ PSUI Customer Load'!R755+'PSUI Customer Gen'!R755</f>
        <v>1367.21</v>
      </c>
      <c r="S755" s="85">
        <f>'E+ PSUI Customer Load'!S755+'PSUI Customer Gen'!S755</f>
        <v>1345.4</v>
      </c>
      <c r="T755" s="85">
        <f>'E+ PSUI Customer Load'!T755+'PSUI Customer Gen'!T755</f>
        <v>1310.3699999999999</v>
      </c>
      <c r="U755" s="85">
        <f>'E+ PSUI Customer Load'!U755+'PSUI Customer Gen'!U755</f>
        <v>1295.56</v>
      </c>
      <c r="V755" s="85">
        <f>'E+ PSUI Customer Load'!V755+'PSUI Customer Gen'!V755</f>
        <v>1286.5</v>
      </c>
      <c r="W755" s="85">
        <f>'E+ PSUI Customer Load'!W755+'PSUI Customer Gen'!W755</f>
        <v>1263.1500000000001</v>
      </c>
      <c r="X755" s="85">
        <f>'E+ PSUI Customer Load'!X755+'PSUI Customer Gen'!X755</f>
        <v>1244.92</v>
      </c>
      <c r="Y755" s="85">
        <f>'E+ PSUI Customer Load'!Y755+'PSUI Customer Gen'!Y755</f>
        <v>1229.6199999999999</v>
      </c>
      <c r="Z755" s="85">
        <f>'E+ PSUI Customer Load'!Z755+'PSUI Customer Gen'!Z755</f>
        <v>1207.22</v>
      </c>
      <c r="AA755" s="93">
        <f t="shared" si="143"/>
        <v>1411.62</v>
      </c>
      <c r="AB755" s="84">
        <f t="shared" si="144"/>
        <v>2022</v>
      </c>
      <c r="AC755" s="83">
        <f t="shared" si="145"/>
        <v>11</v>
      </c>
      <c r="AD755" s="83" t="str">
        <f t="shared" si="146"/>
        <v/>
      </c>
      <c r="AE755" s="83" t="str">
        <f t="shared" si="147"/>
        <v/>
      </c>
      <c r="AF755" s="81">
        <f t="shared" si="148"/>
        <v>1411.62</v>
      </c>
      <c r="AG755" s="82" t="str">
        <f t="shared" si="149"/>
        <v>11:00</v>
      </c>
      <c r="AH755" s="81">
        <f t="shared" si="150"/>
        <v>32426.490000000005</v>
      </c>
      <c r="AI755" s="80" t="str">
        <f t="shared" si="151"/>
        <v/>
      </c>
      <c r="AJ755" s="80" t="str">
        <f t="shared" si="152"/>
        <v/>
      </c>
      <c r="AK755" s="80" t="str">
        <f t="shared" si="153"/>
        <v/>
      </c>
      <c r="AL755" s="79" t="str">
        <f t="shared" si="154"/>
        <v/>
      </c>
      <c r="AM755" s="78" t="str">
        <f t="shared" si="155"/>
        <v/>
      </c>
    </row>
    <row r="756" spans="2:39" ht="13.5" thickBot="1">
      <c r="B756" s="86">
        <v>44888</v>
      </c>
      <c r="C756" s="85">
        <f>'E+ PSUI Customer Load'!C756+'PSUI Customer Gen'!C756</f>
        <v>1203.58</v>
      </c>
      <c r="D756" s="85">
        <f>'E+ PSUI Customer Load'!D756+'PSUI Customer Gen'!D756</f>
        <v>1202.43</v>
      </c>
      <c r="E756" s="85">
        <f>'E+ PSUI Customer Load'!E756+'PSUI Customer Gen'!E756</f>
        <v>1194.94</v>
      </c>
      <c r="F756" s="85">
        <f>'E+ PSUI Customer Load'!F756+'PSUI Customer Gen'!F756</f>
        <v>1197.1099999999999</v>
      </c>
      <c r="G756" s="85">
        <f>'E+ PSUI Customer Load'!G756+'PSUI Customer Gen'!G756</f>
        <v>1209.53</v>
      </c>
      <c r="H756" s="85">
        <f>'E+ PSUI Customer Load'!H756+'PSUI Customer Gen'!H756</f>
        <v>1226.33</v>
      </c>
      <c r="I756" s="85">
        <f>'E+ PSUI Customer Load'!I756+'PSUI Customer Gen'!I756</f>
        <v>1273.6199999999999</v>
      </c>
      <c r="J756" s="85">
        <f>'E+ PSUI Customer Load'!J756+'PSUI Customer Gen'!J756</f>
        <v>1362.17</v>
      </c>
      <c r="K756" s="85">
        <f>'E+ PSUI Customer Load'!K756+'PSUI Customer Gen'!K756</f>
        <v>1399.23</v>
      </c>
      <c r="L756" s="85">
        <f>'E+ PSUI Customer Load'!L756+'PSUI Customer Gen'!L756</f>
        <v>1386.1</v>
      </c>
      <c r="M756" s="85">
        <f>'E+ PSUI Customer Load'!M756+'PSUI Customer Gen'!M756</f>
        <v>1405.95</v>
      </c>
      <c r="N756" s="85">
        <f>'E+ PSUI Customer Load'!N756+'PSUI Customer Gen'!N756</f>
        <v>1392.23</v>
      </c>
      <c r="O756" s="85">
        <f>'E+ PSUI Customer Load'!O756+'PSUI Customer Gen'!O756</f>
        <v>1350.76</v>
      </c>
      <c r="P756" s="85">
        <f>'E+ PSUI Customer Load'!P756+'PSUI Customer Gen'!P756</f>
        <v>1349.25</v>
      </c>
      <c r="Q756" s="85">
        <f>'E+ PSUI Customer Load'!Q756+'PSUI Customer Gen'!Q756</f>
        <v>1340.22</v>
      </c>
      <c r="R756" s="85">
        <f>'E+ PSUI Customer Load'!R756+'PSUI Customer Gen'!R756</f>
        <v>1334.59</v>
      </c>
      <c r="S756" s="85">
        <f>'E+ PSUI Customer Load'!S756+'PSUI Customer Gen'!S756</f>
        <v>1320.69</v>
      </c>
      <c r="T756" s="85">
        <f>'E+ PSUI Customer Load'!T756+'PSUI Customer Gen'!T756</f>
        <v>1277.29</v>
      </c>
      <c r="U756" s="85">
        <f>'E+ PSUI Customer Load'!U756+'PSUI Customer Gen'!U756</f>
        <v>1252.4100000000001</v>
      </c>
      <c r="V756" s="85">
        <f>'E+ PSUI Customer Load'!V756+'PSUI Customer Gen'!V756</f>
        <v>1243.73</v>
      </c>
      <c r="W756" s="85">
        <f>'E+ PSUI Customer Load'!W756+'PSUI Customer Gen'!W756</f>
        <v>1251.9100000000001</v>
      </c>
      <c r="X756" s="85">
        <f>'E+ PSUI Customer Load'!X756+'PSUI Customer Gen'!X756</f>
        <v>1238.02</v>
      </c>
      <c r="Y756" s="85">
        <f>'E+ PSUI Customer Load'!Y756+'PSUI Customer Gen'!Y756</f>
        <v>1229.4100000000001</v>
      </c>
      <c r="Z756" s="85">
        <f>'E+ PSUI Customer Load'!Z756+'PSUI Customer Gen'!Z756</f>
        <v>1190.5999999999999</v>
      </c>
      <c r="AA756" s="93">
        <f t="shared" si="143"/>
        <v>1405.95</v>
      </c>
      <c r="AB756" s="84">
        <f t="shared" si="144"/>
        <v>2022</v>
      </c>
      <c r="AC756" s="83">
        <f t="shared" si="145"/>
        <v>11</v>
      </c>
      <c r="AD756" s="83" t="str">
        <f t="shared" si="146"/>
        <v/>
      </c>
      <c r="AE756" s="83" t="str">
        <f t="shared" si="147"/>
        <v/>
      </c>
      <c r="AF756" s="81">
        <f t="shared" si="148"/>
        <v>1405.95</v>
      </c>
      <c r="AG756" s="82" t="str">
        <f t="shared" si="149"/>
        <v>11:00</v>
      </c>
      <c r="AH756" s="81">
        <f t="shared" si="150"/>
        <v>32238.05</v>
      </c>
      <c r="AI756" s="80" t="str">
        <f t="shared" si="151"/>
        <v/>
      </c>
      <c r="AJ756" s="80" t="str">
        <f t="shared" si="152"/>
        <v/>
      </c>
      <c r="AK756" s="80" t="str">
        <f t="shared" si="153"/>
        <v/>
      </c>
      <c r="AL756" s="79" t="str">
        <f t="shared" si="154"/>
        <v/>
      </c>
      <c r="AM756" s="78" t="str">
        <f t="shared" si="155"/>
        <v/>
      </c>
    </row>
    <row r="757" spans="2:39" ht="13.5" thickBot="1">
      <c r="B757" s="86">
        <v>44889</v>
      </c>
      <c r="C757" s="85">
        <f>'E+ PSUI Customer Load'!C757+'PSUI Customer Gen'!C757</f>
        <v>1182.1300000000001</v>
      </c>
      <c r="D757" s="85">
        <f>'E+ PSUI Customer Load'!D757+'PSUI Customer Gen'!D757</f>
        <v>1173.83</v>
      </c>
      <c r="E757" s="85">
        <f>'E+ PSUI Customer Load'!E757+'PSUI Customer Gen'!E757</f>
        <v>1176.98</v>
      </c>
      <c r="F757" s="85">
        <f>'E+ PSUI Customer Load'!F757+'PSUI Customer Gen'!F757</f>
        <v>1183.7</v>
      </c>
      <c r="G757" s="85">
        <f>'E+ PSUI Customer Load'!G757+'PSUI Customer Gen'!G757</f>
        <v>1197.74</v>
      </c>
      <c r="H757" s="85">
        <f>'E+ PSUI Customer Load'!H757+'PSUI Customer Gen'!H757</f>
        <v>1208.8699999999999</v>
      </c>
      <c r="I757" s="85">
        <f>'E+ PSUI Customer Load'!I757+'PSUI Customer Gen'!I757</f>
        <v>1250.1300000000001</v>
      </c>
      <c r="J757" s="85">
        <f>'E+ PSUI Customer Load'!J757+'PSUI Customer Gen'!J757</f>
        <v>1348.17</v>
      </c>
      <c r="K757" s="85">
        <f>'E+ PSUI Customer Load'!K757+'PSUI Customer Gen'!K757</f>
        <v>1374.35</v>
      </c>
      <c r="L757" s="85">
        <f>'E+ PSUI Customer Load'!L757+'PSUI Customer Gen'!L757</f>
        <v>1388.8</v>
      </c>
      <c r="M757" s="85">
        <f>'E+ PSUI Customer Load'!M757+'PSUI Customer Gen'!M757</f>
        <v>1396.47</v>
      </c>
      <c r="N757" s="85">
        <f>'E+ PSUI Customer Load'!N757+'PSUI Customer Gen'!N757</f>
        <v>1375.12</v>
      </c>
      <c r="O757" s="85">
        <f>'E+ PSUI Customer Load'!O757+'PSUI Customer Gen'!O757</f>
        <v>1339.42</v>
      </c>
      <c r="P757" s="85">
        <f>'E+ PSUI Customer Load'!P757+'PSUI Customer Gen'!P757</f>
        <v>1334.51</v>
      </c>
      <c r="Q757" s="85">
        <f>'E+ PSUI Customer Load'!Q757+'PSUI Customer Gen'!Q757</f>
        <v>1321.22</v>
      </c>
      <c r="R757" s="85">
        <f>'E+ PSUI Customer Load'!R757+'PSUI Customer Gen'!R757</f>
        <v>1310.1600000000001</v>
      </c>
      <c r="S757" s="85">
        <f>'E+ PSUI Customer Load'!S757+'PSUI Customer Gen'!S757</f>
        <v>1305.68</v>
      </c>
      <c r="T757" s="85">
        <f>'E+ PSUI Customer Load'!T757+'PSUI Customer Gen'!T757</f>
        <v>1264.55</v>
      </c>
      <c r="U757" s="85">
        <f>'E+ PSUI Customer Load'!U757+'PSUI Customer Gen'!U757</f>
        <v>1241.45</v>
      </c>
      <c r="V757" s="85">
        <f>'E+ PSUI Customer Load'!V757+'PSUI Customer Gen'!V757</f>
        <v>1244.08</v>
      </c>
      <c r="W757" s="85">
        <f>'E+ PSUI Customer Load'!W757+'PSUI Customer Gen'!W757</f>
        <v>1211.8800000000001</v>
      </c>
      <c r="X757" s="85">
        <f>'E+ PSUI Customer Load'!X757+'PSUI Customer Gen'!X757</f>
        <v>1205.8900000000001</v>
      </c>
      <c r="Y757" s="85">
        <f>'E+ PSUI Customer Load'!Y757+'PSUI Customer Gen'!Y757</f>
        <v>1184.23</v>
      </c>
      <c r="Z757" s="85">
        <f>'E+ PSUI Customer Load'!Z757+'PSUI Customer Gen'!Z757</f>
        <v>1156.79</v>
      </c>
      <c r="AA757" s="93">
        <f t="shared" si="143"/>
        <v>1396.47</v>
      </c>
      <c r="AB757" s="84">
        <f t="shared" si="144"/>
        <v>2022</v>
      </c>
      <c r="AC757" s="83">
        <f t="shared" si="145"/>
        <v>11</v>
      </c>
      <c r="AD757" s="83" t="str">
        <f t="shared" si="146"/>
        <v/>
      </c>
      <c r="AE757" s="83" t="str">
        <f t="shared" si="147"/>
        <v/>
      </c>
      <c r="AF757" s="81">
        <f t="shared" si="148"/>
        <v>1396.47</v>
      </c>
      <c r="AG757" s="82" t="str">
        <f t="shared" si="149"/>
        <v>11:00</v>
      </c>
      <c r="AH757" s="81">
        <f t="shared" si="150"/>
        <v>31772.620000000003</v>
      </c>
      <c r="AI757" s="80" t="str">
        <f t="shared" si="151"/>
        <v/>
      </c>
      <c r="AJ757" s="80" t="str">
        <f t="shared" si="152"/>
        <v/>
      </c>
      <c r="AK757" s="80" t="str">
        <f t="shared" si="153"/>
        <v/>
      </c>
      <c r="AL757" s="79" t="str">
        <f t="shared" si="154"/>
        <v/>
      </c>
      <c r="AM757" s="78" t="str">
        <f t="shared" si="155"/>
        <v/>
      </c>
    </row>
    <row r="758" spans="2:39" ht="13.5" thickBot="1">
      <c r="B758" s="86">
        <v>44890</v>
      </c>
      <c r="C758" s="85">
        <f>'E+ PSUI Customer Load'!C758+'PSUI Customer Gen'!C758</f>
        <v>1143.24</v>
      </c>
      <c r="D758" s="85">
        <f>'E+ PSUI Customer Load'!D758+'PSUI Customer Gen'!D758</f>
        <v>1140.27</v>
      </c>
      <c r="E758" s="85">
        <f>'E+ PSUI Customer Load'!E758+'PSUI Customer Gen'!E758</f>
        <v>1131.8</v>
      </c>
      <c r="F758" s="85">
        <f>'E+ PSUI Customer Load'!F758+'PSUI Customer Gen'!F758</f>
        <v>1143.07</v>
      </c>
      <c r="G758" s="85">
        <f>'E+ PSUI Customer Load'!G758+'PSUI Customer Gen'!G758</f>
        <v>1148.46</v>
      </c>
      <c r="H758" s="85">
        <f>'E+ PSUI Customer Load'!H758+'PSUI Customer Gen'!H758</f>
        <v>1165.57</v>
      </c>
      <c r="I758" s="85">
        <f>'E+ PSUI Customer Load'!I758+'PSUI Customer Gen'!I758</f>
        <v>1202.71</v>
      </c>
      <c r="J758" s="85">
        <f>'E+ PSUI Customer Load'!J758+'PSUI Customer Gen'!J758</f>
        <v>1319.12</v>
      </c>
      <c r="K758" s="85">
        <f>'E+ PSUI Customer Load'!K758+'PSUI Customer Gen'!K758</f>
        <v>1322.09</v>
      </c>
      <c r="L758" s="85">
        <f>'E+ PSUI Customer Load'!L758+'PSUI Customer Gen'!L758</f>
        <v>1335.81</v>
      </c>
      <c r="M758" s="85">
        <f>'E+ PSUI Customer Load'!M758+'PSUI Customer Gen'!M758</f>
        <v>1347.64</v>
      </c>
      <c r="N758" s="85">
        <f>'E+ PSUI Customer Load'!N758+'PSUI Customer Gen'!N758</f>
        <v>1362.34</v>
      </c>
      <c r="O758" s="85">
        <f>'E+ PSUI Customer Load'!O758+'PSUI Customer Gen'!O758</f>
        <v>1335.43</v>
      </c>
      <c r="P758" s="85">
        <f>'E+ PSUI Customer Load'!P758+'PSUI Customer Gen'!P758</f>
        <v>1335.64</v>
      </c>
      <c r="Q758" s="85">
        <f>'E+ PSUI Customer Load'!Q758+'PSUI Customer Gen'!Q758</f>
        <v>1332.94</v>
      </c>
      <c r="R758" s="85">
        <f>'E+ PSUI Customer Load'!R758+'PSUI Customer Gen'!R758</f>
        <v>1317.09</v>
      </c>
      <c r="S758" s="85">
        <f>'E+ PSUI Customer Load'!S758+'PSUI Customer Gen'!S758</f>
        <v>1308.51</v>
      </c>
      <c r="T758" s="85">
        <f>'E+ PSUI Customer Load'!T758+'PSUI Customer Gen'!T758</f>
        <v>1269.98</v>
      </c>
      <c r="U758" s="85">
        <f>'E+ PSUI Customer Load'!U758+'PSUI Customer Gen'!U758</f>
        <v>1253.21</v>
      </c>
      <c r="V758" s="85">
        <f>'E+ PSUI Customer Load'!V758+'PSUI Customer Gen'!V758</f>
        <v>1248.24</v>
      </c>
      <c r="W758" s="85">
        <f>'E+ PSUI Customer Load'!W758+'PSUI Customer Gen'!W758</f>
        <v>1221.26</v>
      </c>
      <c r="X758" s="85">
        <f>'E+ PSUI Customer Load'!X758+'PSUI Customer Gen'!X758</f>
        <v>1199.5899999999999</v>
      </c>
      <c r="Y758" s="85">
        <f>'E+ PSUI Customer Load'!Y758+'PSUI Customer Gen'!Y758</f>
        <v>1191.19</v>
      </c>
      <c r="Z758" s="85">
        <f>'E+ PSUI Customer Load'!Z758+'PSUI Customer Gen'!Z758</f>
        <v>1161.93</v>
      </c>
      <c r="AA758" s="93">
        <f t="shared" si="143"/>
        <v>1362.34</v>
      </c>
      <c r="AB758" s="84">
        <f t="shared" si="144"/>
        <v>2022</v>
      </c>
      <c r="AC758" s="83">
        <f t="shared" si="145"/>
        <v>11</v>
      </c>
      <c r="AD758" s="83" t="str">
        <f t="shared" si="146"/>
        <v/>
      </c>
      <c r="AE758" s="83" t="str">
        <f t="shared" si="147"/>
        <v/>
      </c>
      <c r="AF758" s="81">
        <f t="shared" si="148"/>
        <v>1362.34</v>
      </c>
      <c r="AG758" s="82" t="str">
        <f t="shared" si="149"/>
        <v>12:00</v>
      </c>
      <c r="AH758" s="81">
        <f t="shared" si="150"/>
        <v>31299.469999999994</v>
      </c>
      <c r="AI758" s="80" t="str">
        <f t="shared" si="151"/>
        <v/>
      </c>
      <c r="AJ758" s="80" t="str">
        <f t="shared" si="152"/>
        <v/>
      </c>
      <c r="AK758" s="80" t="str">
        <f t="shared" si="153"/>
        <v/>
      </c>
      <c r="AL758" s="79" t="str">
        <f t="shared" si="154"/>
        <v/>
      </c>
      <c r="AM758" s="78" t="str">
        <f t="shared" si="155"/>
        <v/>
      </c>
    </row>
    <row r="759" spans="2:39" ht="13.5" thickBot="1">
      <c r="B759" s="86">
        <v>44891</v>
      </c>
      <c r="C759" s="85">
        <f>'E+ PSUI Customer Load'!C759+'PSUI Customer Gen'!C759</f>
        <v>1159.83</v>
      </c>
      <c r="D759" s="85">
        <f>'E+ PSUI Customer Load'!D759+'PSUI Customer Gen'!D759</f>
        <v>1151.71</v>
      </c>
      <c r="E759" s="85">
        <f>'E+ PSUI Customer Load'!E759+'PSUI Customer Gen'!E759</f>
        <v>1146.18</v>
      </c>
      <c r="F759" s="85">
        <f>'E+ PSUI Customer Load'!F759+'PSUI Customer Gen'!F759</f>
        <v>1160.92</v>
      </c>
      <c r="G759" s="85">
        <f>'E+ PSUI Customer Load'!G759+'PSUI Customer Gen'!G759</f>
        <v>1141.9100000000001</v>
      </c>
      <c r="H759" s="85">
        <f>'E+ PSUI Customer Load'!H759+'PSUI Customer Gen'!H759</f>
        <v>1172.19</v>
      </c>
      <c r="I759" s="85">
        <f>'E+ PSUI Customer Load'!I759+'PSUI Customer Gen'!I759</f>
        <v>1199.77</v>
      </c>
      <c r="J759" s="85">
        <f>'E+ PSUI Customer Load'!J759+'PSUI Customer Gen'!J759</f>
        <v>1234.31</v>
      </c>
      <c r="K759" s="85">
        <f>'E+ PSUI Customer Load'!K759+'PSUI Customer Gen'!K759</f>
        <v>1259.3699999999999</v>
      </c>
      <c r="L759" s="85">
        <f>'E+ PSUI Customer Load'!L759+'PSUI Customer Gen'!L759</f>
        <v>1257.8</v>
      </c>
      <c r="M759" s="85">
        <f>'E+ PSUI Customer Load'!M759+'PSUI Customer Gen'!M759</f>
        <v>1239.98</v>
      </c>
      <c r="N759" s="85">
        <f>'E+ PSUI Customer Load'!N759+'PSUI Customer Gen'!N759</f>
        <v>1236.06</v>
      </c>
      <c r="O759" s="85">
        <f>'E+ PSUI Customer Load'!O759+'PSUI Customer Gen'!O759</f>
        <v>1190.8800000000001</v>
      </c>
      <c r="P759" s="85">
        <f>'E+ PSUI Customer Load'!P759+'PSUI Customer Gen'!P759</f>
        <v>1188.08</v>
      </c>
      <c r="Q759" s="85">
        <f>'E+ PSUI Customer Load'!Q759+'PSUI Customer Gen'!Q759</f>
        <v>1185.73</v>
      </c>
      <c r="R759" s="85">
        <f>'E+ PSUI Customer Load'!R759+'PSUI Customer Gen'!R759</f>
        <v>1200.68</v>
      </c>
      <c r="S759" s="85">
        <f>'E+ PSUI Customer Load'!S759+'PSUI Customer Gen'!S759</f>
        <v>1201.9000000000001</v>
      </c>
      <c r="T759" s="85">
        <f>'E+ PSUI Customer Load'!T759+'PSUI Customer Gen'!T759</f>
        <v>1193.1500000000001</v>
      </c>
      <c r="U759" s="85">
        <f>'E+ PSUI Customer Load'!U759+'PSUI Customer Gen'!U759</f>
        <v>1178.8699999999999</v>
      </c>
      <c r="V759" s="85">
        <f>'E+ PSUI Customer Load'!V759+'PSUI Customer Gen'!V759</f>
        <v>1204.49</v>
      </c>
      <c r="W759" s="85">
        <f>'E+ PSUI Customer Load'!W759+'PSUI Customer Gen'!W759</f>
        <v>1191.26</v>
      </c>
      <c r="X759" s="85">
        <f>'E+ PSUI Customer Load'!X759+'PSUI Customer Gen'!X759</f>
        <v>1183.21</v>
      </c>
      <c r="Y759" s="85">
        <f>'E+ PSUI Customer Load'!Y759+'PSUI Customer Gen'!Y759</f>
        <v>1169.74</v>
      </c>
      <c r="Z759" s="85">
        <f>'E+ PSUI Customer Load'!Z759+'PSUI Customer Gen'!Z759</f>
        <v>1149.3699999999999</v>
      </c>
      <c r="AA759" s="93">
        <f t="shared" si="143"/>
        <v>1259.3699999999999</v>
      </c>
      <c r="AB759" s="84">
        <f t="shared" si="144"/>
        <v>2022</v>
      </c>
      <c r="AC759" s="83">
        <f t="shared" si="145"/>
        <v>11</v>
      </c>
      <c r="AD759" s="83" t="str">
        <f t="shared" si="146"/>
        <v/>
      </c>
      <c r="AE759" s="83" t="str">
        <f t="shared" si="147"/>
        <v/>
      </c>
      <c r="AF759" s="81">
        <f t="shared" si="148"/>
        <v>1259.3699999999999</v>
      </c>
      <c r="AG759" s="82" t="str">
        <f t="shared" si="149"/>
        <v>9:00</v>
      </c>
      <c r="AH759" s="81">
        <f t="shared" si="150"/>
        <v>29856.76</v>
      </c>
      <c r="AI759" s="80" t="str">
        <f t="shared" si="151"/>
        <v/>
      </c>
      <c r="AJ759" s="80" t="str">
        <f t="shared" si="152"/>
        <v/>
      </c>
      <c r="AK759" s="80" t="str">
        <f t="shared" si="153"/>
        <v/>
      </c>
      <c r="AL759" s="79" t="str">
        <f t="shared" si="154"/>
        <v/>
      </c>
      <c r="AM759" s="78" t="str">
        <f t="shared" si="155"/>
        <v/>
      </c>
    </row>
    <row r="760" spans="2:39" ht="13.5" thickBot="1">
      <c r="B760" s="86">
        <v>44892</v>
      </c>
      <c r="C760" s="85">
        <f>'E+ PSUI Customer Load'!C760+'PSUI Customer Gen'!C760</f>
        <v>1129.06</v>
      </c>
      <c r="D760" s="85">
        <f>'E+ PSUI Customer Load'!D760+'PSUI Customer Gen'!D760</f>
        <v>1126.3</v>
      </c>
      <c r="E760" s="85">
        <f>'E+ PSUI Customer Load'!E760+'PSUI Customer Gen'!E760</f>
        <v>1115.48</v>
      </c>
      <c r="F760" s="85">
        <f>'E+ PSUI Customer Load'!F760+'PSUI Customer Gen'!F760</f>
        <v>1120.6300000000001</v>
      </c>
      <c r="G760" s="85">
        <f>'E+ PSUI Customer Load'!G760+'PSUI Customer Gen'!G760</f>
        <v>1111.81</v>
      </c>
      <c r="H760" s="85">
        <f>'E+ PSUI Customer Load'!H760+'PSUI Customer Gen'!H760</f>
        <v>1111.81</v>
      </c>
      <c r="I760" s="85">
        <f>'E+ PSUI Customer Load'!I760+'PSUI Customer Gen'!I760</f>
        <v>1165.05</v>
      </c>
      <c r="J760" s="85">
        <f>'E+ PSUI Customer Load'!J760+'PSUI Customer Gen'!J760</f>
        <v>1231.02</v>
      </c>
      <c r="K760" s="85">
        <f>'E+ PSUI Customer Load'!K760+'PSUI Customer Gen'!K760</f>
        <v>1217.1600000000001</v>
      </c>
      <c r="L760" s="85">
        <f>'E+ PSUI Customer Load'!L760+'PSUI Customer Gen'!L760</f>
        <v>1208.1300000000001</v>
      </c>
      <c r="M760" s="85">
        <f>'E+ PSUI Customer Load'!M760+'PSUI Customer Gen'!M760</f>
        <v>1224.72</v>
      </c>
      <c r="N760" s="85">
        <f>'E+ PSUI Customer Load'!N760+'PSUI Customer Gen'!N760</f>
        <v>1221.26</v>
      </c>
      <c r="O760" s="85">
        <f>'E+ PSUI Customer Load'!O760+'PSUI Customer Gen'!O760</f>
        <v>1212.75</v>
      </c>
      <c r="P760" s="85">
        <f>'E+ PSUI Customer Load'!P760+'PSUI Customer Gen'!P760</f>
        <v>1222.06</v>
      </c>
      <c r="Q760" s="85">
        <f>'E+ PSUI Customer Load'!Q760+'PSUI Customer Gen'!Q760</f>
        <v>1216.22</v>
      </c>
      <c r="R760" s="85">
        <f>'E+ PSUI Customer Load'!R760+'PSUI Customer Gen'!R760</f>
        <v>1227.0999999999999</v>
      </c>
      <c r="S760" s="85">
        <f>'E+ PSUI Customer Load'!S760+'PSUI Customer Gen'!S760</f>
        <v>1248.3800000000001</v>
      </c>
      <c r="T760" s="85">
        <f>'E+ PSUI Customer Load'!T760+'PSUI Customer Gen'!T760</f>
        <v>1214.6400000000001</v>
      </c>
      <c r="U760" s="85">
        <f>'E+ PSUI Customer Load'!U760+'PSUI Customer Gen'!U760</f>
        <v>1194.3399999999999</v>
      </c>
      <c r="V760" s="85">
        <f>'E+ PSUI Customer Load'!V760+'PSUI Customer Gen'!V760</f>
        <v>1184.82</v>
      </c>
      <c r="W760" s="85">
        <f>'E+ PSUI Customer Load'!W760+'PSUI Customer Gen'!W760</f>
        <v>1197.5999999999999</v>
      </c>
      <c r="X760" s="85">
        <f>'E+ PSUI Customer Load'!X760+'PSUI Customer Gen'!X760</f>
        <v>1199.73</v>
      </c>
      <c r="Y760" s="85">
        <f>'E+ PSUI Customer Load'!Y760+'PSUI Customer Gen'!Y760</f>
        <v>1181.22</v>
      </c>
      <c r="Z760" s="85">
        <f>'E+ PSUI Customer Load'!Z760+'PSUI Customer Gen'!Z760</f>
        <v>1150.2</v>
      </c>
      <c r="AA760" s="93">
        <f t="shared" si="143"/>
        <v>1248.3800000000001</v>
      </c>
      <c r="AB760" s="84">
        <f t="shared" si="144"/>
        <v>2022</v>
      </c>
      <c r="AC760" s="83">
        <f t="shared" si="145"/>
        <v>11</v>
      </c>
      <c r="AD760" s="83" t="str">
        <f t="shared" si="146"/>
        <v/>
      </c>
      <c r="AE760" s="83" t="str">
        <f t="shared" si="147"/>
        <v/>
      </c>
      <c r="AF760" s="81">
        <f t="shared" si="148"/>
        <v>1248.3800000000001</v>
      </c>
      <c r="AG760" s="82" t="str">
        <f t="shared" si="149"/>
        <v>17:00</v>
      </c>
      <c r="AH760" s="81">
        <f t="shared" si="150"/>
        <v>29679.87</v>
      </c>
      <c r="AI760" s="80" t="str">
        <f t="shared" si="151"/>
        <v/>
      </c>
      <c r="AJ760" s="80" t="str">
        <f t="shared" si="152"/>
        <v/>
      </c>
      <c r="AK760" s="80" t="str">
        <f t="shared" si="153"/>
        <v/>
      </c>
      <c r="AL760" s="79" t="str">
        <f t="shared" si="154"/>
        <v/>
      </c>
      <c r="AM760" s="78" t="str">
        <f t="shared" si="155"/>
        <v/>
      </c>
    </row>
    <row r="761" spans="2:39" ht="13.5" thickBot="1">
      <c r="B761" s="86">
        <v>44893</v>
      </c>
      <c r="C761" s="85">
        <f>'E+ PSUI Customer Load'!C761+'PSUI Customer Gen'!C761</f>
        <v>1141.0999999999999</v>
      </c>
      <c r="D761" s="85">
        <f>'E+ PSUI Customer Load'!D761+'PSUI Customer Gen'!D761</f>
        <v>1138.45</v>
      </c>
      <c r="E761" s="85">
        <f>'E+ PSUI Customer Load'!E761+'PSUI Customer Gen'!E761</f>
        <v>1137.8499999999999</v>
      </c>
      <c r="F761" s="85">
        <f>'E+ PSUI Customer Load'!F761+'PSUI Customer Gen'!F761</f>
        <v>1140.97</v>
      </c>
      <c r="G761" s="85">
        <f>'E+ PSUI Customer Load'!G761+'PSUI Customer Gen'!G761</f>
        <v>1166.52</v>
      </c>
      <c r="H761" s="85">
        <f>'E+ PSUI Customer Load'!H761+'PSUI Customer Gen'!H761</f>
        <v>1174.3599999999999</v>
      </c>
      <c r="I761" s="85">
        <f>'E+ PSUI Customer Load'!I761+'PSUI Customer Gen'!I761</f>
        <v>1218.8399999999999</v>
      </c>
      <c r="J761" s="85">
        <f>'E+ PSUI Customer Load'!J761+'PSUI Customer Gen'!J761</f>
        <v>1321.85</v>
      </c>
      <c r="K761" s="85">
        <f>'E+ PSUI Customer Load'!K761+'PSUI Customer Gen'!K761</f>
        <v>1333.64</v>
      </c>
      <c r="L761" s="85">
        <f>'E+ PSUI Customer Load'!L761+'PSUI Customer Gen'!L761</f>
        <v>1341.87</v>
      </c>
      <c r="M761" s="85">
        <f>'E+ PSUI Customer Load'!M761+'PSUI Customer Gen'!M761</f>
        <v>1376.83</v>
      </c>
      <c r="N761" s="85">
        <f>'E+ PSUI Customer Load'!N761+'PSUI Customer Gen'!N761</f>
        <v>1387.64</v>
      </c>
      <c r="O761" s="85">
        <f>'E+ PSUI Customer Load'!O761+'PSUI Customer Gen'!O761</f>
        <v>1371.58</v>
      </c>
      <c r="P761" s="85">
        <f>'E+ PSUI Customer Load'!P761+'PSUI Customer Gen'!P761</f>
        <v>1375.15</v>
      </c>
      <c r="Q761" s="85">
        <f>'E+ PSUI Customer Load'!Q761+'PSUI Customer Gen'!Q761</f>
        <v>1375.36</v>
      </c>
      <c r="R761" s="85">
        <f>'E+ PSUI Customer Load'!R761+'PSUI Customer Gen'!R761</f>
        <v>1376.9</v>
      </c>
      <c r="S761" s="85">
        <f>'E+ PSUI Customer Load'!S761+'PSUI Customer Gen'!S761</f>
        <v>1336.2</v>
      </c>
      <c r="T761" s="85">
        <f>'E+ PSUI Customer Load'!T761+'PSUI Customer Gen'!T761</f>
        <v>1311.45</v>
      </c>
      <c r="U761" s="85">
        <f>'E+ PSUI Customer Load'!U761+'PSUI Customer Gen'!U761</f>
        <v>1254.51</v>
      </c>
      <c r="V761" s="85">
        <f>'E+ PSUI Customer Load'!V761+'PSUI Customer Gen'!V761</f>
        <v>1257.9000000000001</v>
      </c>
      <c r="W761" s="85">
        <f>'E+ PSUI Customer Load'!W761+'PSUI Customer Gen'!W761</f>
        <v>1239.32</v>
      </c>
      <c r="X761" s="85">
        <f>'E+ PSUI Customer Load'!X761+'PSUI Customer Gen'!X761</f>
        <v>1224.55</v>
      </c>
      <c r="Y761" s="85">
        <f>'E+ PSUI Customer Load'!Y761+'PSUI Customer Gen'!Y761</f>
        <v>1196.51</v>
      </c>
      <c r="Z761" s="85">
        <f>'E+ PSUI Customer Load'!Z761+'PSUI Customer Gen'!Z761</f>
        <v>1167.92</v>
      </c>
      <c r="AA761" s="93">
        <f t="shared" si="143"/>
        <v>1387.64</v>
      </c>
      <c r="AB761" s="84">
        <f t="shared" si="144"/>
        <v>2022</v>
      </c>
      <c r="AC761" s="83">
        <f t="shared" si="145"/>
        <v>11</v>
      </c>
      <c r="AD761" s="83" t="str">
        <f t="shared" si="146"/>
        <v/>
      </c>
      <c r="AE761" s="83" t="str">
        <f t="shared" si="147"/>
        <v/>
      </c>
      <c r="AF761" s="81">
        <f t="shared" si="148"/>
        <v>1387.64</v>
      </c>
      <c r="AG761" s="82" t="str">
        <f t="shared" si="149"/>
        <v>12:00</v>
      </c>
      <c r="AH761" s="81">
        <f t="shared" si="150"/>
        <v>31754.909999999996</v>
      </c>
      <c r="AI761" s="80" t="str">
        <f t="shared" si="151"/>
        <v/>
      </c>
      <c r="AJ761" s="80" t="str">
        <f t="shared" si="152"/>
        <v/>
      </c>
      <c r="AK761" s="80" t="str">
        <f t="shared" si="153"/>
        <v/>
      </c>
      <c r="AL761" s="79" t="str">
        <f t="shared" si="154"/>
        <v/>
      </c>
      <c r="AM761" s="78" t="str">
        <f t="shared" si="155"/>
        <v/>
      </c>
    </row>
    <row r="762" spans="2:39" ht="13.5" thickBot="1">
      <c r="B762" s="86">
        <v>44894</v>
      </c>
      <c r="C762" s="85">
        <f>'E+ PSUI Customer Load'!C762+'PSUI Customer Gen'!C762</f>
        <v>1165.8800000000001</v>
      </c>
      <c r="D762" s="85">
        <f>'E+ PSUI Customer Load'!D762+'PSUI Customer Gen'!D762</f>
        <v>1160.99</v>
      </c>
      <c r="E762" s="85">
        <f>'E+ PSUI Customer Load'!E762+'PSUI Customer Gen'!E762</f>
        <v>1168.6199999999999</v>
      </c>
      <c r="F762" s="85">
        <f>'E+ PSUI Customer Load'!F762+'PSUI Customer Gen'!F762</f>
        <v>1146.78</v>
      </c>
      <c r="G762" s="85">
        <f>'E+ PSUI Customer Load'!G762+'PSUI Customer Gen'!G762</f>
        <v>1161.44</v>
      </c>
      <c r="H762" s="85">
        <f>'E+ PSUI Customer Load'!H762+'PSUI Customer Gen'!H762</f>
        <v>1181.5999999999999</v>
      </c>
      <c r="I762" s="85">
        <f>'E+ PSUI Customer Load'!I762+'PSUI Customer Gen'!I762</f>
        <v>1216.21</v>
      </c>
      <c r="J762" s="85">
        <f>'E+ PSUI Customer Load'!J762+'PSUI Customer Gen'!J762</f>
        <v>1315.83</v>
      </c>
      <c r="K762" s="85">
        <f>'E+ PSUI Customer Load'!K762+'PSUI Customer Gen'!K762</f>
        <v>1325.35</v>
      </c>
      <c r="L762" s="85">
        <f>'E+ PSUI Customer Load'!L762+'PSUI Customer Gen'!L762</f>
        <v>1344.18</v>
      </c>
      <c r="M762" s="85">
        <f>'E+ PSUI Customer Load'!M762+'PSUI Customer Gen'!M762</f>
        <v>1379.21</v>
      </c>
      <c r="N762" s="85">
        <f>'E+ PSUI Customer Load'!N762+'PSUI Customer Gen'!N762</f>
        <v>1392.96</v>
      </c>
      <c r="O762" s="85">
        <f>'E+ PSUI Customer Load'!O762+'PSUI Customer Gen'!O762</f>
        <v>1350.61</v>
      </c>
      <c r="P762" s="85">
        <f>'E+ PSUI Customer Load'!P762+'PSUI Customer Gen'!P762</f>
        <v>1354.19</v>
      </c>
      <c r="Q762" s="85">
        <f>'E+ PSUI Customer Load'!Q762+'PSUI Customer Gen'!Q762</f>
        <v>1345.65</v>
      </c>
      <c r="R762" s="85">
        <f>'E+ PSUI Customer Load'!R762+'PSUI Customer Gen'!R762</f>
        <v>1352.23</v>
      </c>
      <c r="S762" s="85">
        <f>'E+ PSUI Customer Load'!S762+'PSUI Customer Gen'!S762</f>
        <v>1332.91</v>
      </c>
      <c r="T762" s="85">
        <f>'E+ PSUI Customer Load'!T762+'PSUI Customer Gen'!T762</f>
        <v>1280.76</v>
      </c>
      <c r="U762" s="85">
        <f>'E+ PSUI Customer Load'!U762+'PSUI Customer Gen'!U762</f>
        <v>1263.29</v>
      </c>
      <c r="V762" s="85">
        <f>'E+ PSUI Customer Load'!V762+'PSUI Customer Gen'!V762</f>
        <v>1227.56</v>
      </c>
      <c r="W762" s="85">
        <f>'E+ PSUI Customer Load'!W762+'PSUI Customer Gen'!W762</f>
        <v>1214.68</v>
      </c>
      <c r="X762" s="85">
        <f>'E+ PSUI Customer Load'!X762+'PSUI Customer Gen'!X762</f>
        <v>1185.24</v>
      </c>
      <c r="Y762" s="85">
        <f>'E+ PSUI Customer Load'!Y762+'PSUI Customer Gen'!Y762</f>
        <v>1173.3399999999999</v>
      </c>
      <c r="Z762" s="85">
        <f>'E+ PSUI Customer Load'!Z762+'PSUI Customer Gen'!Z762</f>
        <v>1138.69</v>
      </c>
      <c r="AA762" s="93">
        <f t="shared" si="143"/>
        <v>1392.96</v>
      </c>
      <c r="AB762" s="84">
        <f t="shared" si="144"/>
        <v>2022</v>
      </c>
      <c r="AC762" s="83">
        <f t="shared" si="145"/>
        <v>11</v>
      </c>
      <c r="AD762" s="83" t="str">
        <f t="shared" si="146"/>
        <v/>
      </c>
      <c r="AE762" s="83" t="str">
        <f t="shared" si="147"/>
        <v/>
      </c>
      <c r="AF762" s="81">
        <f t="shared" si="148"/>
        <v>1392.96</v>
      </c>
      <c r="AG762" s="82" t="str">
        <f t="shared" si="149"/>
        <v>12:00</v>
      </c>
      <c r="AH762" s="81">
        <f t="shared" si="150"/>
        <v>31571.16</v>
      </c>
      <c r="AI762" s="80" t="str">
        <f t="shared" si="151"/>
        <v/>
      </c>
      <c r="AJ762" s="80" t="str">
        <f t="shared" si="152"/>
        <v/>
      </c>
      <c r="AK762" s="80" t="str">
        <f t="shared" si="153"/>
        <v/>
      </c>
      <c r="AL762" s="79" t="str">
        <f t="shared" si="154"/>
        <v/>
      </c>
      <c r="AM762" s="78" t="str">
        <f t="shared" si="155"/>
        <v/>
      </c>
    </row>
    <row r="763" spans="2:39" ht="13.5" thickBot="1">
      <c r="B763" s="86">
        <v>44895</v>
      </c>
      <c r="C763" s="85">
        <f>'E+ PSUI Customer Load'!C763+'PSUI Customer Gen'!C763</f>
        <v>1131.73</v>
      </c>
      <c r="D763" s="85">
        <f>'E+ PSUI Customer Load'!D763+'PSUI Customer Gen'!D763</f>
        <v>1121.68</v>
      </c>
      <c r="E763" s="85">
        <f>'E+ PSUI Customer Load'!E763+'PSUI Customer Gen'!E763</f>
        <v>1109.22</v>
      </c>
      <c r="F763" s="85">
        <f>'E+ PSUI Customer Load'!F763+'PSUI Customer Gen'!F763</f>
        <v>1117.17</v>
      </c>
      <c r="G763" s="85">
        <f>'E+ PSUI Customer Load'!G763+'PSUI Customer Gen'!G763</f>
        <v>1131.4100000000001</v>
      </c>
      <c r="H763" s="85">
        <f>'E+ PSUI Customer Load'!H763+'PSUI Customer Gen'!H763</f>
        <v>1144.1199999999999</v>
      </c>
      <c r="I763" s="85">
        <f>'E+ PSUI Customer Load'!I763+'PSUI Customer Gen'!I763</f>
        <v>1180.94</v>
      </c>
      <c r="J763" s="85">
        <f>'E+ PSUI Customer Load'!J763+'PSUI Customer Gen'!J763</f>
        <v>1293.29</v>
      </c>
      <c r="K763" s="85">
        <f>'E+ PSUI Customer Load'!K763+'PSUI Customer Gen'!K763</f>
        <v>1302.1400000000001</v>
      </c>
      <c r="L763" s="85">
        <f>'E+ PSUI Customer Load'!L763+'PSUI Customer Gen'!L763</f>
        <v>1299.31</v>
      </c>
      <c r="M763" s="85">
        <f>'E+ PSUI Customer Load'!M763+'PSUI Customer Gen'!M763</f>
        <v>1304.42</v>
      </c>
      <c r="N763" s="85">
        <f>'E+ PSUI Customer Load'!N763+'PSUI Customer Gen'!N763</f>
        <v>1350.62</v>
      </c>
      <c r="O763" s="85">
        <f>'E+ PSUI Customer Load'!O763+'PSUI Customer Gen'!O763</f>
        <v>1322.16</v>
      </c>
      <c r="P763" s="85">
        <f>'E+ PSUI Customer Load'!P763+'PSUI Customer Gen'!P763</f>
        <v>1343.3</v>
      </c>
      <c r="Q763" s="85">
        <f>'E+ PSUI Customer Load'!Q763+'PSUI Customer Gen'!Q763</f>
        <v>1344.94</v>
      </c>
      <c r="R763" s="85">
        <f>'E+ PSUI Customer Load'!R763+'PSUI Customer Gen'!R763</f>
        <v>1355.17</v>
      </c>
      <c r="S763" s="85">
        <f>'E+ PSUI Customer Load'!S763+'PSUI Customer Gen'!S763</f>
        <v>1304</v>
      </c>
      <c r="T763" s="85">
        <f>'E+ PSUI Customer Load'!T763+'PSUI Customer Gen'!T763</f>
        <v>1278.8</v>
      </c>
      <c r="U763" s="85">
        <f>'E+ PSUI Customer Load'!U763+'PSUI Customer Gen'!U763</f>
        <v>1253.6300000000001</v>
      </c>
      <c r="V763" s="85">
        <f>'E+ PSUI Customer Load'!V763+'PSUI Customer Gen'!V763</f>
        <v>1242.8499999999999</v>
      </c>
      <c r="W763" s="85">
        <f>'E+ PSUI Customer Load'!W763+'PSUI Customer Gen'!W763</f>
        <v>1201.6600000000001</v>
      </c>
      <c r="X763" s="85">
        <f>'E+ PSUI Customer Load'!X763+'PSUI Customer Gen'!X763</f>
        <v>1204.56</v>
      </c>
      <c r="Y763" s="85">
        <f>'E+ PSUI Customer Load'!Y763+'PSUI Customer Gen'!Y763</f>
        <v>1198.58</v>
      </c>
      <c r="Z763" s="85">
        <f>'E+ PSUI Customer Load'!Z763+'PSUI Customer Gen'!Z763</f>
        <v>1150.21</v>
      </c>
      <c r="AA763" s="93">
        <f t="shared" si="143"/>
        <v>1355.17</v>
      </c>
      <c r="AB763" s="84">
        <f t="shared" si="144"/>
        <v>2022</v>
      </c>
      <c r="AC763" s="83">
        <f t="shared" si="145"/>
        <v>11</v>
      </c>
      <c r="AD763" s="83" t="str">
        <f t="shared" si="146"/>
        <v>2022-11</v>
      </c>
      <c r="AE763" s="83">
        <f t="shared" si="147"/>
        <v>11</v>
      </c>
      <c r="AF763" s="81">
        <f t="shared" si="148"/>
        <v>1355.17</v>
      </c>
      <c r="AG763" s="82" t="str">
        <f t="shared" si="149"/>
        <v>16:00</v>
      </c>
      <c r="AH763" s="81">
        <f t="shared" si="150"/>
        <v>31041.079999999994</v>
      </c>
      <c r="AI763" s="80">
        <f t="shared" si="151"/>
        <v>41622.869999999995</v>
      </c>
      <c r="AJ763" s="80">
        <f t="shared" si="152"/>
        <v>1696.38</v>
      </c>
      <c r="AK763" s="80">
        <f t="shared" si="153"/>
        <v>38671.05000000001</v>
      </c>
      <c r="AL763" s="79">
        <f t="shared" si="154"/>
        <v>44870</v>
      </c>
      <c r="AM763" s="78" t="str">
        <f t="shared" si="155"/>
        <v>16:00</v>
      </c>
    </row>
    <row r="764" spans="2:39" ht="13.5" thickBot="1">
      <c r="B764" s="86">
        <v>44896</v>
      </c>
      <c r="C764" s="85">
        <f>'E+ PSUI Customer Load'!C764+'PSUI Customer Gen'!C764</f>
        <v>1136.6199999999999</v>
      </c>
      <c r="D764" s="85">
        <f>'E+ PSUI Customer Load'!D764+'PSUI Customer Gen'!D764</f>
        <v>1135.51</v>
      </c>
      <c r="E764" s="85">
        <f>'E+ PSUI Customer Load'!E764+'PSUI Customer Gen'!E764</f>
        <v>1151.99</v>
      </c>
      <c r="F764" s="85">
        <f>'E+ PSUI Customer Load'!F764+'PSUI Customer Gen'!F764</f>
        <v>1143.6300000000001</v>
      </c>
      <c r="G764" s="85">
        <f>'E+ PSUI Customer Load'!G764+'PSUI Customer Gen'!G764</f>
        <v>1164.83</v>
      </c>
      <c r="H764" s="85">
        <f>'E+ PSUI Customer Load'!H764+'PSUI Customer Gen'!H764</f>
        <v>1168.58</v>
      </c>
      <c r="I764" s="85">
        <f>'E+ PSUI Customer Load'!I764+'PSUI Customer Gen'!I764</f>
        <v>1220.03</v>
      </c>
      <c r="J764" s="85">
        <f>'E+ PSUI Customer Load'!J764+'PSUI Customer Gen'!J764</f>
        <v>1331.26</v>
      </c>
      <c r="K764" s="85">
        <f>'E+ PSUI Customer Load'!K764+'PSUI Customer Gen'!K764</f>
        <v>1351.18</v>
      </c>
      <c r="L764" s="85">
        <f>'E+ PSUI Customer Load'!L764+'PSUI Customer Gen'!L764</f>
        <v>1363.74</v>
      </c>
      <c r="M764" s="85">
        <f>'E+ PSUI Customer Load'!M764+'PSUI Customer Gen'!M764</f>
        <v>1376.41</v>
      </c>
      <c r="N764" s="85">
        <f>'E+ PSUI Customer Load'!N764+'PSUI Customer Gen'!N764</f>
        <v>1392.97</v>
      </c>
      <c r="O764" s="85">
        <f>'E+ PSUI Customer Load'!O764+'PSUI Customer Gen'!O764</f>
        <v>1375.46</v>
      </c>
      <c r="P764" s="85">
        <f>'E+ PSUI Customer Load'!P764+'PSUI Customer Gen'!P764</f>
        <v>1372.56</v>
      </c>
      <c r="Q764" s="85">
        <f>'E+ PSUI Customer Load'!Q764+'PSUI Customer Gen'!Q764</f>
        <v>1349.14</v>
      </c>
      <c r="R764" s="85">
        <f>'E+ PSUI Customer Load'!R764+'PSUI Customer Gen'!R764</f>
        <v>1367.59</v>
      </c>
      <c r="S764" s="85">
        <f>'E+ PSUI Customer Load'!S764+'PSUI Customer Gen'!S764</f>
        <v>1337.38</v>
      </c>
      <c r="T764" s="85">
        <f>'E+ PSUI Customer Load'!T764+'PSUI Customer Gen'!T764</f>
        <v>1287.6199999999999</v>
      </c>
      <c r="U764" s="85">
        <f>'E+ PSUI Customer Load'!U764+'PSUI Customer Gen'!U764</f>
        <v>1257.06</v>
      </c>
      <c r="V764" s="85">
        <f>'E+ PSUI Customer Load'!V764+'PSUI Customer Gen'!V764</f>
        <v>1252.3</v>
      </c>
      <c r="W764" s="85">
        <f>'E+ PSUI Customer Load'!W764+'PSUI Customer Gen'!W764</f>
        <v>1229.0999999999999</v>
      </c>
      <c r="X764" s="85">
        <f>'E+ PSUI Customer Load'!X764+'PSUI Customer Gen'!X764</f>
        <v>1217.76</v>
      </c>
      <c r="Y764" s="85">
        <f>'E+ PSUI Customer Load'!Y764+'PSUI Customer Gen'!Y764</f>
        <v>1202.18</v>
      </c>
      <c r="Z764" s="85">
        <f>'E+ PSUI Customer Load'!Z764+'PSUI Customer Gen'!Z764</f>
        <v>1171.77</v>
      </c>
      <c r="AA764" s="93">
        <f t="shared" si="143"/>
        <v>1392.97</v>
      </c>
      <c r="AB764" s="84">
        <f t="shared" si="144"/>
        <v>2022</v>
      </c>
      <c r="AC764" s="83">
        <f t="shared" si="145"/>
        <v>12</v>
      </c>
      <c r="AD764" s="83" t="str">
        <f t="shared" si="146"/>
        <v/>
      </c>
      <c r="AE764" s="83" t="str">
        <f t="shared" si="147"/>
        <v/>
      </c>
      <c r="AF764" s="81">
        <f t="shared" si="148"/>
        <v>1392.97</v>
      </c>
      <c r="AG764" s="82" t="str">
        <f t="shared" si="149"/>
        <v>12:00</v>
      </c>
      <c r="AH764" s="81">
        <f t="shared" si="150"/>
        <v>31749.64</v>
      </c>
      <c r="AI764" s="80" t="str">
        <f t="shared" si="151"/>
        <v/>
      </c>
      <c r="AJ764" s="80" t="str">
        <f t="shared" si="152"/>
        <v/>
      </c>
      <c r="AK764" s="80" t="str">
        <f t="shared" si="153"/>
        <v/>
      </c>
      <c r="AL764" s="79" t="str">
        <f t="shared" si="154"/>
        <v/>
      </c>
      <c r="AM764" s="78" t="str">
        <f t="shared" si="155"/>
        <v/>
      </c>
    </row>
    <row r="765" spans="2:39" ht="13.5" thickBot="1">
      <c r="B765" s="86">
        <v>44897</v>
      </c>
      <c r="C765" s="85">
        <f>'E+ PSUI Customer Load'!C765+'PSUI Customer Gen'!C765</f>
        <v>1164.8</v>
      </c>
      <c r="D765" s="85">
        <f>'E+ PSUI Customer Load'!D765+'PSUI Customer Gen'!D765</f>
        <v>1154.83</v>
      </c>
      <c r="E765" s="85">
        <f>'E+ PSUI Customer Load'!E765+'PSUI Customer Gen'!E765</f>
        <v>1157.9100000000001</v>
      </c>
      <c r="F765" s="85">
        <f>'E+ PSUI Customer Load'!F765+'PSUI Customer Gen'!F765</f>
        <v>1156.47</v>
      </c>
      <c r="G765" s="85">
        <f>'E+ PSUI Customer Load'!G765+'PSUI Customer Gen'!G765</f>
        <v>1169.9100000000001</v>
      </c>
      <c r="H765" s="85">
        <f>'E+ PSUI Customer Load'!H765+'PSUI Customer Gen'!H765</f>
        <v>1176.1099999999999</v>
      </c>
      <c r="I765" s="85">
        <f>'E+ PSUI Customer Load'!I765+'PSUI Customer Gen'!I765</f>
        <v>1206.8699999999999</v>
      </c>
      <c r="J765" s="85">
        <f>'E+ PSUI Customer Load'!J765+'PSUI Customer Gen'!J765</f>
        <v>1301.79</v>
      </c>
      <c r="K765" s="85">
        <f>'E+ PSUI Customer Load'!K765+'PSUI Customer Gen'!K765</f>
        <v>1338.23</v>
      </c>
      <c r="L765" s="85">
        <f>'E+ PSUI Customer Load'!L765+'PSUI Customer Gen'!L765</f>
        <v>1336.58</v>
      </c>
      <c r="M765" s="85">
        <f>'E+ PSUI Customer Load'!M765+'PSUI Customer Gen'!M765</f>
        <v>1345.02</v>
      </c>
      <c r="N765" s="85">
        <f>'E+ PSUI Customer Load'!N765+'PSUI Customer Gen'!N765</f>
        <v>1361.75</v>
      </c>
      <c r="O765" s="85">
        <f>'E+ PSUI Customer Load'!O765+'PSUI Customer Gen'!O765</f>
        <v>1336.12</v>
      </c>
      <c r="P765" s="85">
        <f>'E+ PSUI Customer Load'!P765+'PSUI Customer Gen'!P765</f>
        <v>1349.85</v>
      </c>
      <c r="Q765" s="85">
        <f>'E+ PSUI Customer Load'!Q765+'PSUI Customer Gen'!Q765</f>
        <v>1397.52</v>
      </c>
      <c r="R765" s="85">
        <f>'E+ PSUI Customer Load'!R765+'PSUI Customer Gen'!R765</f>
        <v>1382.71</v>
      </c>
      <c r="S765" s="85">
        <f>'E+ PSUI Customer Load'!S765+'PSUI Customer Gen'!S765</f>
        <v>1375.71</v>
      </c>
      <c r="T765" s="85">
        <f>'E+ PSUI Customer Load'!T765+'PSUI Customer Gen'!T765</f>
        <v>1331.44</v>
      </c>
      <c r="U765" s="85">
        <f>'E+ PSUI Customer Load'!U765+'PSUI Customer Gen'!U765</f>
        <v>1294.3699999999999</v>
      </c>
      <c r="V765" s="85">
        <f>'E+ PSUI Customer Load'!V765+'PSUI Customer Gen'!V765</f>
        <v>1289.8900000000001</v>
      </c>
      <c r="W765" s="85">
        <f>'E+ PSUI Customer Load'!W765+'PSUI Customer Gen'!W765</f>
        <v>1256.29</v>
      </c>
      <c r="X765" s="85">
        <f>'E+ PSUI Customer Load'!X765+'PSUI Customer Gen'!X765</f>
        <v>1237.56</v>
      </c>
      <c r="Y765" s="85">
        <f>'E+ PSUI Customer Load'!Y765+'PSUI Customer Gen'!Y765</f>
        <v>1224.1300000000001</v>
      </c>
      <c r="Z765" s="85">
        <f>'E+ PSUI Customer Load'!Z765+'PSUI Customer Gen'!Z765</f>
        <v>1188.29</v>
      </c>
      <c r="AA765" s="93">
        <f t="shared" si="143"/>
        <v>1397.52</v>
      </c>
      <c r="AB765" s="84">
        <f t="shared" si="144"/>
        <v>2022</v>
      </c>
      <c r="AC765" s="83">
        <f t="shared" si="145"/>
        <v>12</v>
      </c>
      <c r="AD765" s="83" t="str">
        <f t="shared" si="146"/>
        <v/>
      </c>
      <c r="AE765" s="83" t="str">
        <f t="shared" si="147"/>
        <v/>
      </c>
      <c r="AF765" s="81">
        <f t="shared" si="148"/>
        <v>1397.52</v>
      </c>
      <c r="AG765" s="82" t="str">
        <f t="shared" si="149"/>
        <v>15:00</v>
      </c>
      <c r="AH765" s="81">
        <f t="shared" si="150"/>
        <v>31931.67</v>
      </c>
      <c r="AI765" s="80" t="str">
        <f t="shared" si="151"/>
        <v/>
      </c>
      <c r="AJ765" s="80" t="str">
        <f t="shared" si="152"/>
        <v/>
      </c>
      <c r="AK765" s="80" t="str">
        <f t="shared" si="153"/>
        <v/>
      </c>
      <c r="AL765" s="79" t="str">
        <f t="shared" si="154"/>
        <v/>
      </c>
      <c r="AM765" s="78" t="str">
        <f t="shared" si="155"/>
        <v/>
      </c>
    </row>
    <row r="766" spans="2:39" ht="13.5" thickBot="1">
      <c r="B766" s="86">
        <v>44898</v>
      </c>
      <c r="C766" s="85">
        <f>'E+ PSUI Customer Load'!C766+'PSUI Customer Gen'!C766</f>
        <v>1177.1199999999999</v>
      </c>
      <c r="D766" s="85">
        <f>'E+ PSUI Customer Load'!D766+'PSUI Customer Gen'!D766</f>
        <v>1170.23</v>
      </c>
      <c r="E766" s="85">
        <f>'E+ PSUI Customer Load'!E766+'PSUI Customer Gen'!E766</f>
        <v>1158.1199999999999</v>
      </c>
      <c r="F766" s="85">
        <f>'E+ PSUI Customer Load'!F766+'PSUI Customer Gen'!F766</f>
        <v>1161.1300000000001</v>
      </c>
      <c r="G766" s="85">
        <f>'E+ PSUI Customer Load'!G766+'PSUI Customer Gen'!G766</f>
        <v>1164.42</v>
      </c>
      <c r="H766" s="85">
        <f>'E+ PSUI Customer Load'!H766+'PSUI Customer Gen'!H766</f>
        <v>1159.02</v>
      </c>
      <c r="I766" s="85">
        <f>'E+ PSUI Customer Load'!I766+'PSUI Customer Gen'!I766</f>
        <v>1195.7</v>
      </c>
      <c r="J766" s="85">
        <f>'E+ PSUI Customer Load'!J766+'PSUI Customer Gen'!J766</f>
        <v>1272.04</v>
      </c>
      <c r="K766" s="85">
        <f>'E+ PSUI Customer Load'!K766+'PSUI Customer Gen'!K766</f>
        <v>1265.21</v>
      </c>
      <c r="L766" s="85">
        <f>'E+ PSUI Customer Load'!L766+'PSUI Customer Gen'!L766</f>
        <v>1262.1400000000001</v>
      </c>
      <c r="M766" s="85">
        <f>'E+ PSUI Customer Load'!M766+'PSUI Customer Gen'!M766</f>
        <v>1281.21</v>
      </c>
      <c r="N766" s="85">
        <f>'E+ PSUI Customer Load'!N766+'PSUI Customer Gen'!N766</f>
        <v>1270.6400000000001</v>
      </c>
      <c r="O766" s="85">
        <f>'E+ PSUI Customer Load'!O766+'PSUI Customer Gen'!O766</f>
        <v>1251.92</v>
      </c>
      <c r="P766" s="85">
        <f>'E+ PSUI Customer Load'!P766+'PSUI Customer Gen'!P766</f>
        <v>1266.55</v>
      </c>
      <c r="Q766" s="85">
        <f>'E+ PSUI Customer Load'!Q766+'PSUI Customer Gen'!Q766</f>
        <v>1268.8599999999999</v>
      </c>
      <c r="R766" s="85">
        <f>'E+ PSUI Customer Load'!R766+'PSUI Customer Gen'!R766</f>
        <v>1278.0899999999999</v>
      </c>
      <c r="S766" s="85">
        <f>'E+ PSUI Customer Load'!S766+'PSUI Customer Gen'!S766</f>
        <v>1296.58</v>
      </c>
      <c r="T766" s="85">
        <f>'E+ PSUI Customer Load'!T766+'PSUI Customer Gen'!T766</f>
        <v>1253.53</v>
      </c>
      <c r="U766" s="85">
        <f>'E+ PSUI Customer Load'!U766+'PSUI Customer Gen'!U766</f>
        <v>1244.99</v>
      </c>
      <c r="V766" s="85">
        <f>'E+ PSUI Customer Load'!V766+'PSUI Customer Gen'!V766</f>
        <v>1258.78</v>
      </c>
      <c r="W766" s="85">
        <f>'E+ PSUI Customer Load'!W766+'PSUI Customer Gen'!W766</f>
        <v>1259.55</v>
      </c>
      <c r="X766" s="85">
        <f>'E+ PSUI Customer Load'!X766+'PSUI Customer Gen'!X766</f>
        <v>1255.6199999999999</v>
      </c>
      <c r="Y766" s="85">
        <f>'E+ PSUI Customer Load'!Y766+'PSUI Customer Gen'!Y766</f>
        <v>1247.75</v>
      </c>
      <c r="Z766" s="85">
        <f>'E+ PSUI Customer Load'!Z766+'PSUI Customer Gen'!Z766</f>
        <v>1218.25</v>
      </c>
      <c r="AA766" s="93">
        <f t="shared" si="143"/>
        <v>1296.58</v>
      </c>
      <c r="AB766" s="84">
        <f t="shared" si="144"/>
        <v>2022</v>
      </c>
      <c r="AC766" s="83">
        <f t="shared" si="145"/>
        <v>12</v>
      </c>
      <c r="AD766" s="83" t="str">
        <f t="shared" si="146"/>
        <v/>
      </c>
      <c r="AE766" s="83" t="str">
        <f t="shared" si="147"/>
        <v/>
      </c>
      <c r="AF766" s="81">
        <f t="shared" si="148"/>
        <v>1296.58</v>
      </c>
      <c r="AG766" s="82" t="str">
        <f t="shared" si="149"/>
        <v>17:00</v>
      </c>
      <c r="AH766" s="81">
        <f t="shared" si="150"/>
        <v>30934.03</v>
      </c>
      <c r="AI766" s="80" t="str">
        <f t="shared" si="151"/>
        <v/>
      </c>
      <c r="AJ766" s="80" t="str">
        <f t="shared" si="152"/>
        <v/>
      </c>
      <c r="AK766" s="80" t="str">
        <f t="shared" si="153"/>
        <v/>
      </c>
      <c r="AL766" s="79" t="str">
        <f t="shared" si="154"/>
        <v/>
      </c>
      <c r="AM766" s="78" t="str">
        <f t="shared" si="155"/>
        <v/>
      </c>
    </row>
    <row r="767" spans="2:39" ht="13.5" thickBot="1">
      <c r="B767" s="86">
        <v>44899</v>
      </c>
      <c r="C767" s="85">
        <f>'E+ PSUI Customer Load'!C767+'PSUI Customer Gen'!C767</f>
        <v>1213.07</v>
      </c>
      <c r="D767" s="85">
        <f>'E+ PSUI Customer Load'!D767+'PSUI Customer Gen'!D767</f>
        <v>1204.53</v>
      </c>
      <c r="E767" s="85">
        <f>'E+ PSUI Customer Load'!E767+'PSUI Customer Gen'!E767</f>
        <v>1208.17</v>
      </c>
      <c r="F767" s="85">
        <f>'E+ PSUI Customer Load'!F767+'PSUI Customer Gen'!F767</f>
        <v>1216.95</v>
      </c>
      <c r="G767" s="85">
        <f>'E+ PSUI Customer Load'!G767+'PSUI Customer Gen'!G767</f>
        <v>1207.82</v>
      </c>
      <c r="H767" s="85">
        <f>'E+ PSUI Customer Load'!H767+'PSUI Customer Gen'!H767</f>
        <v>1222.58</v>
      </c>
      <c r="I767" s="85">
        <f>'E+ PSUI Customer Load'!I767+'PSUI Customer Gen'!I767</f>
        <v>1255.49</v>
      </c>
      <c r="J767" s="85">
        <f>'E+ PSUI Customer Load'!J767+'PSUI Customer Gen'!J767</f>
        <v>1304.8399999999999</v>
      </c>
      <c r="K767" s="85">
        <f>'E+ PSUI Customer Load'!K767+'PSUI Customer Gen'!K767</f>
        <v>1312.54</v>
      </c>
      <c r="L767" s="85">
        <f>'E+ PSUI Customer Load'!L767+'PSUI Customer Gen'!L767</f>
        <v>1302.42</v>
      </c>
      <c r="M767" s="85">
        <f>'E+ PSUI Customer Load'!M767+'PSUI Customer Gen'!M767</f>
        <v>1308.1600000000001</v>
      </c>
      <c r="N767" s="85">
        <f>'E+ PSUI Customer Load'!N767+'PSUI Customer Gen'!N767</f>
        <v>1305.33</v>
      </c>
      <c r="O767" s="85">
        <f>'E+ PSUI Customer Load'!O767+'PSUI Customer Gen'!O767</f>
        <v>1269.1400000000001</v>
      </c>
      <c r="P767" s="85">
        <f>'E+ PSUI Customer Load'!P767+'PSUI Customer Gen'!P767</f>
        <v>1267.67</v>
      </c>
      <c r="Q767" s="85">
        <f>'E+ PSUI Customer Load'!Q767+'PSUI Customer Gen'!Q767</f>
        <v>1252.02</v>
      </c>
      <c r="R767" s="85">
        <f>'E+ PSUI Customer Load'!R767+'PSUI Customer Gen'!R767</f>
        <v>1246.1400000000001</v>
      </c>
      <c r="S767" s="85">
        <f>'E+ PSUI Customer Load'!S767+'PSUI Customer Gen'!S767</f>
        <v>1264.0999999999999</v>
      </c>
      <c r="T767" s="85">
        <f>'E+ PSUI Customer Load'!T767+'PSUI Customer Gen'!T767</f>
        <v>1277.6099999999999</v>
      </c>
      <c r="U767" s="85">
        <f>'E+ PSUI Customer Load'!U767+'PSUI Customer Gen'!U767</f>
        <v>1267.6300000000001</v>
      </c>
      <c r="V767" s="85">
        <f>'E+ PSUI Customer Load'!V767+'PSUI Customer Gen'!V767</f>
        <v>1273.6500000000001</v>
      </c>
      <c r="W767" s="85">
        <f>'E+ PSUI Customer Load'!W767+'PSUI Customer Gen'!W767</f>
        <v>1267.77</v>
      </c>
      <c r="X767" s="85">
        <f>'E+ PSUI Customer Load'!X767+'PSUI Customer Gen'!X767</f>
        <v>1261.19</v>
      </c>
      <c r="Y767" s="85">
        <f>'E+ PSUI Customer Load'!Y767+'PSUI Customer Gen'!Y767</f>
        <v>1244.32</v>
      </c>
      <c r="Z767" s="85">
        <f>'E+ PSUI Customer Load'!Z767+'PSUI Customer Gen'!Z767</f>
        <v>1224.6199999999999</v>
      </c>
      <c r="AA767" s="93">
        <f t="shared" si="143"/>
        <v>1312.54</v>
      </c>
      <c r="AB767" s="84">
        <f t="shared" si="144"/>
        <v>2022</v>
      </c>
      <c r="AC767" s="83">
        <f t="shared" si="145"/>
        <v>12</v>
      </c>
      <c r="AD767" s="83" t="str">
        <f t="shared" si="146"/>
        <v/>
      </c>
      <c r="AE767" s="83" t="str">
        <f t="shared" si="147"/>
        <v/>
      </c>
      <c r="AF767" s="81">
        <f t="shared" si="148"/>
        <v>1312.54</v>
      </c>
      <c r="AG767" s="82" t="str">
        <f t="shared" si="149"/>
        <v>9:00</v>
      </c>
      <c r="AH767" s="81">
        <f t="shared" si="150"/>
        <v>31490.3</v>
      </c>
      <c r="AI767" s="80" t="str">
        <f t="shared" si="151"/>
        <v/>
      </c>
      <c r="AJ767" s="80" t="str">
        <f t="shared" si="152"/>
        <v/>
      </c>
      <c r="AK767" s="80" t="str">
        <f t="shared" si="153"/>
        <v/>
      </c>
      <c r="AL767" s="79" t="str">
        <f t="shared" si="154"/>
        <v/>
      </c>
      <c r="AM767" s="78" t="str">
        <f t="shared" si="155"/>
        <v/>
      </c>
    </row>
    <row r="768" spans="2:39" ht="13.5" thickBot="1">
      <c r="B768" s="86">
        <v>44900</v>
      </c>
      <c r="C768" s="85">
        <f>'E+ PSUI Customer Load'!C768+'PSUI Customer Gen'!C768</f>
        <v>1239.5999999999999</v>
      </c>
      <c r="D768" s="85">
        <f>'E+ PSUI Customer Load'!D768+'PSUI Customer Gen'!D768</f>
        <v>1227.45</v>
      </c>
      <c r="E768" s="85">
        <f>'E+ PSUI Customer Load'!E768+'PSUI Customer Gen'!E768</f>
        <v>1221.6400000000001</v>
      </c>
      <c r="F768" s="85">
        <f>'E+ PSUI Customer Load'!F768+'PSUI Customer Gen'!F768</f>
        <v>1228.54</v>
      </c>
      <c r="G768" s="85">
        <f>'E+ PSUI Customer Load'!G768+'PSUI Customer Gen'!G768</f>
        <v>1234.6600000000001</v>
      </c>
      <c r="H768" s="85">
        <f>'E+ PSUI Customer Load'!H768+'PSUI Customer Gen'!H768</f>
        <v>1261.54</v>
      </c>
      <c r="I768" s="85">
        <f>'E+ PSUI Customer Load'!I768+'PSUI Customer Gen'!I768</f>
        <v>1298.82</v>
      </c>
      <c r="J768" s="85">
        <f>'E+ PSUI Customer Load'!J768+'PSUI Customer Gen'!J768</f>
        <v>1391.29</v>
      </c>
      <c r="K768" s="85">
        <f>'E+ PSUI Customer Load'!K768+'PSUI Customer Gen'!K768</f>
        <v>1393.67</v>
      </c>
      <c r="L768" s="85">
        <f>'E+ PSUI Customer Load'!L768+'PSUI Customer Gen'!L768</f>
        <v>1412.71</v>
      </c>
      <c r="M768" s="85">
        <f>'E+ PSUI Customer Load'!M768+'PSUI Customer Gen'!M768</f>
        <v>1443.54</v>
      </c>
      <c r="N768" s="85">
        <f>'E+ PSUI Customer Load'!N768+'PSUI Customer Gen'!N768</f>
        <v>1441.58</v>
      </c>
      <c r="O768" s="85">
        <f>'E+ PSUI Customer Load'!O768+'PSUI Customer Gen'!O768</f>
        <v>1380.89</v>
      </c>
      <c r="P768" s="85">
        <f>'E+ PSUI Customer Load'!P768+'PSUI Customer Gen'!P768</f>
        <v>1385.16</v>
      </c>
      <c r="Q768" s="85">
        <f>'E+ PSUI Customer Load'!Q768+'PSUI Customer Gen'!Q768</f>
        <v>1336.23</v>
      </c>
      <c r="R768" s="85">
        <f>'E+ PSUI Customer Load'!R768+'PSUI Customer Gen'!R768</f>
        <v>1366.61</v>
      </c>
      <c r="S768" s="85">
        <f>'E+ PSUI Customer Load'!S768+'PSUI Customer Gen'!S768</f>
        <v>1335.32</v>
      </c>
      <c r="T768" s="85">
        <f>'E+ PSUI Customer Load'!T768+'PSUI Customer Gen'!T768</f>
        <v>1272.5999999999999</v>
      </c>
      <c r="U768" s="85">
        <f>'E+ PSUI Customer Load'!U768+'PSUI Customer Gen'!U768</f>
        <v>1245.44</v>
      </c>
      <c r="V768" s="85">
        <f>'E+ PSUI Customer Load'!V768+'PSUI Customer Gen'!V768</f>
        <v>1249.5</v>
      </c>
      <c r="W768" s="85">
        <f>'E+ PSUI Customer Load'!W768+'PSUI Customer Gen'!W768</f>
        <v>1213.76</v>
      </c>
      <c r="X768" s="85">
        <f>'E+ PSUI Customer Load'!X768+'PSUI Customer Gen'!X768</f>
        <v>1201.03</v>
      </c>
      <c r="Y768" s="85">
        <f>'E+ PSUI Customer Load'!Y768+'PSUI Customer Gen'!Y768</f>
        <v>1183.67</v>
      </c>
      <c r="Z768" s="85">
        <f>'E+ PSUI Customer Load'!Z768+'PSUI Customer Gen'!Z768</f>
        <v>1173.5899999999999</v>
      </c>
      <c r="AA768" s="93">
        <f t="shared" si="143"/>
        <v>1443.54</v>
      </c>
      <c r="AB768" s="84">
        <f t="shared" si="144"/>
        <v>2022</v>
      </c>
      <c r="AC768" s="83">
        <f t="shared" si="145"/>
        <v>12</v>
      </c>
      <c r="AD768" s="83" t="str">
        <f t="shared" si="146"/>
        <v/>
      </c>
      <c r="AE768" s="83" t="str">
        <f t="shared" si="147"/>
        <v/>
      </c>
      <c r="AF768" s="81">
        <f t="shared" si="148"/>
        <v>1443.54</v>
      </c>
      <c r="AG768" s="82" t="str">
        <f t="shared" si="149"/>
        <v>11:00</v>
      </c>
      <c r="AH768" s="81">
        <f t="shared" si="150"/>
        <v>32582.38</v>
      </c>
      <c r="AI768" s="80" t="str">
        <f t="shared" si="151"/>
        <v/>
      </c>
      <c r="AJ768" s="80" t="str">
        <f t="shared" si="152"/>
        <v/>
      </c>
      <c r="AK768" s="80" t="str">
        <f t="shared" si="153"/>
        <v/>
      </c>
      <c r="AL768" s="79" t="str">
        <f t="shared" si="154"/>
        <v/>
      </c>
      <c r="AM768" s="78" t="str">
        <f t="shared" si="155"/>
        <v/>
      </c>
    </row>
    <row r="769" spans="2:39" ht="13.5" thickBot="1">
      <c r="B769" s="86">
        <v>44901</v>
      </c>
      <c r="C769" s="85">
        <f>'E+ PSUI Customer Load'!C769+'PSUI Customer Gen'!C769</f>
        <v>1149.05</v>
      </c>
      <c r="D769" s="85">
        <f>'E+ PSUI Customer Load'!D769+'PSUI Customer Gen'!D769</f>
        <v>1149.22</v>
      </c>
      <c r="E769" s="85">
        <f>'E+ PSUI Customer Load'!E769+'PSUI Customer Gen'!E769</f>
        <v>1160.1099999999999</v>
      </c>
      <c r="F769" s="85">
        <f>'E+ PSUI Customer Load'!F769+'PSUI Customer Gen'!F769</f>
        <v>1156.3699999999999</v>
      </c>
      <c r="G769" s="85">
        <f>'E+ PSUI Customer Load'!G769+'PSUI Customer Gen'!G769</f>
        <v>1151.96</v>
      </c>
      <c r="H769" s="85">
        <f>'E+ PSUI Customer Load'!H769+'PSUI Customer Gen'!H769</f>
        <v>1187.24</v>
      </c>
      <c r="I769" s="85">
        <f>'E+ PSUI Customer Load'!I769+'PSUI Customer Gen'!I769</f>
        <v>1205.05</v>
      </c>
      <c r="J769" s="85">
        <f>'E+ PSUI Customer Load'!J769+'PSUI Customer Gen'!J769</f>
        <v>1316.14</v>
      </c>
      <c r="K769" s="85">
        <f>'E+ PSUI Customer Load'!K769+'PSUI Customer Gen'!K769</f>
        <v>1330.59</v>
      </c>
      <c r="L769" s="85">
        <f>'E+ PSUI Customer Load'!L769+'PSUI Customer Gen'!L769</f>
        <v>1362.62</v>
      </c>
      <c r="M769" s="85">
        <f>'E+ PSUI Customer Load'!M769+'PSUI Customer Gen'!M769</f>
        <v>1356.46</v>
      </c>
      <c r="N769" s="85">
        <f>'E+ PSUI Customer Load'!N769+'PSUI Customer Gen'!N769</f>
        <v>1362.24</v>
      </c>
      <c r="O769" s="85">
        <f>'E+ PSUI Customer Load'!O769+'PSUI Customer Gen'!O769</f>
        <v>1314.6</v>
      </c>
      <c r="P769" s="85">
        <f>'E+ PSUI Customer Load'!P769+'PSUI Customer Gen'!P769</f>
        <v>1332.84</v>
      </c>
      <c r="Q769" s="85">
        <f>'E+ PSUI Customer Load'!Q769+'PSUI Customer Gen'!Q769</f>
        <v>1323.21</v>
      </c>
      <c r="R769" s="85">
        <f>'E+ PSUI Customer Load'!R769+'PSUI Customer Gen'!R769</f>
        <v>1337.91</v>
      </c>
      <c r="S769" s="85">
        <f>'E+ PSUI Customer Load'!S769+'PSUI Customer Gen'!S769</f>
        <v>1307.18</v>
      </c>
      <c r="T769" s="85">
        <f>'E+ PSUI Customer Load'!T769+'PSUI Customer Gen'!T769</f>
        <v>1244.18</v>
      </c>
      <c r="U769" s="85">
        <f>'E+ PSUI Customer Load'!U769+'PSUI Customer Gen'!U769</f>
        <v>1226.33</v>
      </c>
      <c r="V769" s="85">
        <f>'E+ PSUI Customer Load'!V769+'PSUI Customer Gen'!V769</f>
        <v>1226.96</v>
      </c>
      <c r="W769" s="85">
        <f>'E+ PSUI Customer Load'!W769+'PSUI Customer Gen'!W769</f>
        <v>1194.52</v>
      </c>
      <c r="X769" s="85">
        <f>'E+ PSUI Customer Load'!X769+'PSUI Customer Gen'!X769</f>
        <v>1157.8699999999999</v>
      </c>
      <c r="Y769" s="85">
        <f>'E+ PSUI Customer Load'!Y769+'PSUI Customer Gen'!Y769</f>
        <v>1163.05</v>
      </c>
      <c r="Z769" s="85">
        <f>'E+ PSUI Customer Load'!Z769+'PSUI Customer Gen'!Z769</f>
        <v>1149.1600000000001</v>
      </c>
      <c r="AA769" s="93">
        <f t="shared" si="143"/>
        <v>1362.62</v>
      </c>
      <c r="AB769" s="84">
        <f t="shared" si="144"/>
        <v>2022</v>
      </c>
      <c r="AC769" s="83">
        <f t="shared" si="145"/>
        <v>12</v>
      </c>
      <c r="AD769" s="83" t="str">
        <f t="shared" si="146"/>
        <v/>
      </c>
      <c r="AE769" s="83" t="str">
        <f t="shared" si="147"/>
        <v/>
      </c>
      <c r="AF769" s="81">
        <f t="shared" si="148"/>
        <v>1362.62</v>
      </c>
      <c r="AG769" s="82" t="str">
        <f t="shared" si="149"/>
        <v>10:00</v>
      </c>
      <c r="AH769" s="81">
        <f t="shared" si="150"/>
        <v>31227.479999999992</v>
      </c>
      <c r="AI769" s="80" t="str">
        <f t="shared" si="151"/>
        <v/>
      </c>
      <c r="AJ769" s="80" t="str">
        <f t="shared" si="152"/>
        <v/>
      </c>
      <c r="AK769" s="80" t="str">
        <f t="shared" si="153"/>
        <v/>
      </c>
      <c r="AL769" s="79" t="str">
        <f t="shared" si="154"/>
        <v/>
      </c>
      <c r="AM769" s="78" t="str">
        <f t="shared" si="155"/>
        <v/>
      </c>
    </row>
    <row r="770" spans="2:39" ht="13.5" thickBot="1">
      <c r="B770" s="86">
        <v>44902</v>
      </c>
      <c r="C770" s="85">
        <f>'E+ PSUI Customer Load'!C770+'PSUI Customer Gen'!C770</f>
        <v>1125.46</v>
      </c>
      <c r="D770" s="85">
        <f>'E+ PSUI Customer Load'!D770+'PSUI Customer Gen'!D770</f>
        <v>1123.1500000000001</v>
      </c>
      <c r="E770" s="85">
        <f>'E+ PSUI Customer Load'!E770+'PSUI Customer Gen'!E770</f>
        <v>1117.73</v>
      </c>
      <c r="F770" s="85">
        <f>'E+ PSUI Customer Load'!F770+'PSUI Customer Gen'!F770</f>
        <v>1112.51</v>
      </c>
      <c r="G770" s="85">
        <f>'E+ PSUI Customer Load'!G770+'PSUI Customer Gen'!G770</f>
        <v>1108.45</v>
      </c>
      <c r="H770" s="85">
        <f>'E+ PSUI Customer Load'!H770+'PSUI Customer Gen'!H770</f>
        <v>1136.5899999999999</v>
      </c>
      <c r="I770" s="85">
        <f>'E+ PSUI Customer Load'!I770+'PSUI Customer Gen'!I770</f>
        <v>1087</v>
      </c>
      <c r="J770" s="85">
        <f>'E+ PSUI Customer Load'!J770+'PSUI Customer Gen'!J770</f>
        <v>1280.2</v>
      </c>
      <c r="K770" s="85">
        <f>'E+ PSUI Customer Load'!K770+'PSUI Customer Gen'!K770</f>
        <v>1284.47</v>
      </c>
      <c r="L770" s="85">
        <f>'E+ PSUI Customer Load'!L770+'PSUI Customer Gen'!L770</f>
        <v>1282.6500000000001</v>
      </c>
      <c r="M770" s="85">
        <f>'E+ PSUI Customer Load'!M770+'PSUI Customer Gen'!M770</f>
        <v>1321.92</v>
      </c>
      <c r="N770" s="85">
        <f>'E+ PSUI Customer Load'!N770+'PSUI Customer Gen'!N770</f>
        <v>1336.9</v>
      </c>
      <c r="O770" s="85">
        <f>'E+ PSUI Customer Load'!O770+'PSUI Customer Gen'!O770</f>
        <v>1316.53</v>
      </c>
      <c r="P770" s="85">
        <f>'E+ PSUI Customer Load'!P770+'PSUI Customer Gen'!P770</f>
        <v>1299.8599999999999</v>
      </c>
      <c r="Q770" s="85">
        <f>'E+ PSUI Customer Load'!Q770+'PSUI Customer Gen'!Q770</f>
        <v>1294.27</v>
      </c>
      <c r="R770" s="85">
        <f>'E+ PSUI Customer Load'!R770+'PSUI Customer Gen'!R770</f>
        <v>1288.21</v>
      </c>
      <c r="S770" s="85">
        <f>'E+ PSUI Customer Load'!S770+'PSUI Customer Gen'!S770</f>
        <v>1255.1400000000001</v>
      </c>
      <c r="T770" s="85">
        <f>'E+ PSUI Customer Load'!T770+'PSUI Customer Gen'!T770</f>
        <v>1218.8</v>
      </c>
      <c r="U770" s="85">
        <f>'E+ PSUI Customer Load'!U770+'PSUI Customer Gen'!U770</f>
        <v>1198.26</v>
      </c>
      <c r="V770" s="85">
        <f>'E+ PSUI Customer Load'!V770+'PSUI Customer Gen'!V770</f>
        <v>1178.52</v>
      </c>
      <c r="W770" s="85">
        <f>'E+ PSUI Customer Load'!W770+'PSUI Customer Gen'!W770</f>
        <v>1147.69</v>
      </c>
      <c r="X770" s="85">
        <f>'E+ PSUI Customer Load'!X770+'PSUI Customer Gen'!X770</f>
        <v>1144.8900000000001</v>
      </c>
      <c r="Y770" s="85">
        <f>'E+ PSUI Customer Load'!Y770+'PSUI Customer Gen'!Y770</f>
        <v>1141.8800000000001</v>
      </c>
      <c r="Z770" s="85">
        <f>'E+ PSUI Customer Load'!Z770+'PSUI Customer Gen'!Z770</f>
        <v>1121.68</v>
      </c>
      <c r="AA770" s="93">
        <f t="shared" si="143"/>
        <v>1336.9</v>
      </c>
      <c r="AB770" s="84">
        <f t="shared" si="144"/>
        <v>2022</v>
      </c>
      <c r="AC770" s="83">
        <f t="shared" si="145"/>
        <v>12</v>
      </c>
      <c r="AD770" s="83" t="str">
        <f t="shared" si="146"/>
        <v/>
      </c>
      <c r="AE770" s="83" t="str">
        <f t="shared" si="147"/>
        <v/>
      </c>
      <c r="AF770" s="81">
        <f t="shared" si="148"/>
        <v>1336.9</v>
      </c>
      <c r="AG770" s="82" t="str">
        <f t="shared" si="149"/>
        <v>12:00</v>
      </c>
      <c r="AH770" s="81">
        <f t="shared" si="150"/>
        <v>30259.659999999996</v>
      </c>
      <c r="AI770" s="80" t="str">
        <f t="shared" si="151"/>
        <v/>
      </c>
      <c r="AJ770" s="80" t="str">
        <f t="shared" si="152"/>
        <v/>
      </c>
      <c r="AK770" s="80" t="str">
        <f t="shared" si="153"/>
        <v/>
      </c>
      <c r="AL770" s="79" t="str">
        <f t="shared" si="154"/>
        <v/>
      </c>
      <c r="AM770" s="78" t="str">
        <f t="shared" si="155"/>
        <v/>
      </c>
    </row>
    <row r="771" spans="2:39" ht="13.5" thickBot="1">
      <c r="B771" s="86">
        <v>44903</v>
      </c>
      <c r="C771" s="85">
        <f>'E+ PSUI Customer Load'!C771+'PSUI Customer Gen'!C771</f>
        <v>1112.83</v>
      </c>
      <c r="D771" s="85">
        <f>'E+ PSUI Customer Load'!D771+'PSUI Customer Gen'!D771</f>
        <v>1099.24</v>
      </c>
      <c r="E771" s="85">
        <f>'E+ PSUI Customer Load'!E771+'PSUI Customer Gen'!E771</f>
        <v>1092.3800000000001</v>
      </c>
      <c r="F771" s="85">
        <f>'E+ PSUI Customer Load'!F771+'PSUI Customer Gen'!F771</f>
        <v>1111.3900000000001</v>
      </c>
      <c r="G771" s="85">
        <f>'E+ PSUI Customer Load'!G771+'PSUI Customer Gen'!G771</f>
        <v>1112.54</v>
      </c>
      <c r="H771" s="85">
        <f>'E+ PSUI Customer Load'!H771+'PSUI Customer Gen'!H771</f>
        <v>1139.6400000000001</v>
      </c>
      <c r="I771" s="85">
        <f>'E+ PSUI Customer Load'!I771+'PSUI Customer Gen'!I771</f>
        <v>1184.54</v>
      </c>
      <c r="J771" s="85">
        <f>'E+ PSUI Customer Load'!J771+'PSUI Customer Gen'!J771</f>
        <v>1281.9100000000001</v>
      </c>
      <c r="K771" s="85">
        <f>'E+ PSUI Customer Load'!K771+'PSUI Customer Gen'!K771</f>
        <v>1294.8599999999999</v>
      </c>
      <c r="L771" s="85">
        <f>'E+ PSUI Customer Load'!L771+'PSUI Customer Gen'!L771</f>
        <v>1298.29</v>
      </c>
      <c r="M771" s="85">
        <f>'E+ PSUI Customer Load'!M771+'PSUI Customer Gen'!M771</f>
        <v>1321.74</v>
      </c>
      <c r="N771" s="85">
        <f>'E+ PSUI Customer Load'!N771+'PSUI Customer Gen'!N771</f>
        <v>1336.06</v>
      </c>
      <c r="O771" s="85">
        <f>'E+ PSUI Customer Load'!O771+'PSUI Customer Gen'!O771</f>
        <v>1308.58</v>
      </c>
      <c r="P771" s="85">
        <f>'E+ PSUI Customer Load'!P771+'PSUI Customer Gen'!P771</f>
        <v>1310.3599999999999</v>
      </c>
      <c r="Q771" s="85">
        <f>'E+ PSUI Customer Load'!Q771+'PSUI Customer Gen'!Q771</f>
        <v>1295.21</v>
      </c>
      <c r="R771" s="85">
        <f>'E+ PSUI Customer Load'!R771+'PSUI Customer Gen'!R771</f>
        <v>1293.04</v>
      </c>
      <c r="S771" s="85">
        <f>'E+ PSUI Customer Load'!S771+'PSUI Customer Gen'!S771</f>
        <v>1279.6400000000001</v>
      </c>
      <c r="T771" s="85">
        <f>'E+ PSUI Customer Load'!T771+'PSUI Customer Gen'!T771</f>
        <v>1250.48</v>
      </c>
      <c r="U771" s="85">
        <f>'E+ PSUI Customer Load'!U771+'PSUI Customer Gen'!U771</f>
        <v>1235.8900000000001</v>
      </c>
      <c r="V771" s="85">
        <f>'E+ PSUI Customer Load'!V771+'PSUI Customer Gen'!V771</f>
        <v>1227.6600000000001</v>
      </c>
      <c r="W771" s="85">
        <f>'E+ PSUI Customer Load'!W771+'PSUI Customer Gen'!W771</f>
        <v>1184.05</v>
      </c>
      <c r="X771" s="85">
        <f>'E+ PSUI Customer Load'!X771+'PSUI Customer Gen'!X771</f>
        <v>1173.27</v>
      </c>
      <c r="Y771" s="85">
        <f>'E+ PSUI Customer Load'!Y771+'PSUI Customer Gen'!Y771</f>
        <v>1168.68</v>
      </c>
      <c r="Z771" s="85">
        <f>'E+ PSUI Customer Load'!Z771+'PSUI Customer Gen'!Z771</f>
        <v>1151.57</v>
      </c>
      <c r="AA771" s="93">
        <f t="shared" ref="AA771:AA794" si="156">MAX(C771:Z771)</f>
        <v>1336.06</v>
      </c>
      <c r="AB771" s="84">
        <f t="shared" ref="AB771:AB794" si="157">YEAR(B771)</f>
        <v>2022</v>
      </c>
      <c r="AC771" s="83">
        <f t="shared" ref="AC771:AC794" si="158">MONTH(B771)</f>
        <v>12</v>
      </c>
      <c r="AD771" s="83" t="str">
        <f t="shared" ref="AD771:AD794" si="159">IF(AE771="","",AB771&amp;"-"&amp;AE771)</f>
        <v/>
      </c>
      <c r="AE771" s="83" t="str">
        <f t="shared" ref="AE771:AE794" si="160">IF(DAY(B771+1)=1,AC771,"")</f>
        <v/>
      </c>
      <c r="AF771" s="81">
        <f t="shared" ref="AF771:AF794" si="161">MAX(C771:AA771)</f>
        <v>1336.06</v>
      </c>
      <c r="AG771" s="82" t="str">
        <f t="shared" ref="AG771:AG794" si="162">INDEX($C$2:$Z$2,MATCH(AF771,C771:Z771,0))</f>
        <v>12:00</v>
      </c>
      <c r="AH771" s="81">
        <f t="shared" ref="AH771:AH794" si="163">SUM(C771:AA771)</f>
        <v>30599.91</v>
      </c>
      <c r="AI771" s="80" t="str">
        <f t="shared" ref="AI771:AI794" si="164">IF(AE771&lt;&gt;"",SUMIFS(AF:AF,AC:AC,AC771,AB:AB,AB771),"")</f>
        <v/>
      </c>
      <c r="AJ771" s="80" t="str">
        <f t="shared" ref="AJ771:AJ794" si="165">IF(AI771="","",_xlfn.MAXIFS(AF:AF,AC:AC,AC771,AB:AB,AB771))</f>
        <v/>
      </c>
      <c r="AK771" s="80" t="str">
        <f t="shared" ref="AK771:AK794" si="166">IF(AI771="","",_xlfn.MAXIFS(AH:AH,AC:AC,AC771,AB:AB,AB771))</f>
        <v/>
      </c>
      <c r="AL771" s="79" t="str">
        <f t="shared" ref="AL771:AL794" si="167">IF(AI771&lt;&gt;"",INDEX(B:B,MATCH(AJ771,AF:AF,0)),"")</f>
        <v/>
      </c>
      <c r="AM771" s="78" t="str">
        <f t="shared" ref="AM771:AM794" si="168">IF(AI771&lt;&gt;"",INDEX(AG:AG,MATCH(AJ771,AF:AF,0)),"")</f>
        <v/>
      </c>
    </row>
    <row r="772" spans="2:39" ht="13.5" thickBot="1">
      <c r="B772" s="86">
        <v>44904</v>
      </c>
      <c r="C772" s="85">
        <f>'E+ PSUI Customer Load'!C772+'PSUI Customer Gen'!C772</f>
        <v>1165.01</v>
      </c>
      <c r="D772" s="85">
        <f>'E+ PSUI Customer Load'!D772+'PSUI Customer Gen'!D772</f>
        <v>1157.69</v>
      </c>
      <c r="E772" s="85">
        <f>'E+ PSUI Customer Load'!E772+'PSUI Customer Gen'!E772</f>
        <v>1167.01</v>
      </c>
      <c r="F772" s="85">
        <f>'E+ PSUI Customer Load'!F772+'PSUI Customer Gen'!F772</f>
        <v>1165.68</v>
      </c>
      <c r="G772" s="85">
        <f>'E+ PSUI Customer Load'!G772+'PSUI Customer Gen'!G772</f>
        <v>1163.54</v>
      </c>
      <c r="H772" s="85">
        <f>'E+ PSUI Customer Load'!H772+'PSUI Customer Gen'!H772</f>
        <v>1194.79</v>
      </c>
      <c r="I772" s="85">
        <f>'E+ PSUI Customer Load'!I772+'PSUI Customer Gen'!I772</f>
        <v>1234.77</v>
      </c>
      <c r="J772" s="85">
        <f>'E+ PSUI Customer Load'!J772+'PSUI Customer Gen'!J772</f>
        <v>1334.1</v>
      </c>
      <c r="K772" s="85">
        <f>'E+ PSUI Customer Load'!K772+'PSUI Customer Gen'!K772</f>
        <v>1335.74</v>
      </c>
      <c r="L772" s="85">
        <f>'E+ PSUI Customer Load'!L772+'PSUI Customer Gen'!L772</f>
        <v>1345.47</v>
      </c>
      <c r="M772" s="85">
        <f>'E+ PSUI Customer Load'!M772+'PSUI Customer Gen'!M772</f>
        <v>1373.79</v>
      </c>
      <c r="N772" s="85">
        <f>'E+ PSUI Customer Load'!N772+'PSUI Customer Gen'!N772</f>
        <v>1390.1</v>
      </c>
      <c r="O772" s="85">
        <f>'E+ PSUI Customer Load'!O772+'PSUI Customer Gen'!O772</f>
        <v>1352.16</v>
      </c>
      <c r="P772" s="85">
        <f>'E+ PSUI Customer Load'!P772+'PSUI Customer Gen'!P772</f>
        <v>1354.88</v>
      </c>
      <c r="Q772" s="85">
        <f>'E+ PSUI Customer Load'!Q772+'PSUI Customer Gen'!Q772</f>
        <v>1345.61</v>
      </c>
      <c r="R772" s="85">
        <f>'E+ PSUI Customer Load'!R772+'PSUI Customer Gen'!R772</f>
        <v>1341.69</v>
      </c>
      <c r="S772" s="85">
        <f>'E+ PSUI Customer Load'!S772+'PSUI Customer Gen'!S772</f>
        <v>1333.68</v>
      </c>
      <c r="T772" s="85">
        <f>'E+ PSUI Customer Load'!T772+'PSUI Customer Gen'!T772</f>
        <v>1284.26</v>
      </c>
      <c r="U772" s="85">
        <f>'E+ PSUI Customer Load'!U772+'PSUI Customer Gen'!U772</f>
        <v>1260.5999999999999</v>
      </c>
      <c r="V772" s="85">
        <f>'E+ PSUI Customer Load'!V772+'PSUI Customer Gen'!V772</f>
        <v>1243.55</v>
      </c>
      <c r="W772" s="85">
        <f>'E+ PSUI Customer Load'!W772+'PSUI Customer Gen'!W772</f>
        <v>1225.8399999999999</v>
      </c>
      <c r="X772" s="85">
        <f>'E+ PSUI Customer Load'!X772+'PSUI Customer Gen'!X772</f>
        <v>1207.19</v>
      </c>
      <c r="Y772" s="85">
        <f>'E+ PSUI Customer Load'!Y772+'PSUI Customer Gen'!Y772</f>
        <v>1186.96</v>
      </c>
      <c r="Z772" s="85">
        <f>'E+ PSUI Customer Load'!Z772+'PSUI Customer Gen'!Z772</f>
        <v>1149.22</v>
      </c>
      <c r="AA772" s="93">
        <f t="shared" si="156"/>
        <v>1390.1</v>
      </c>
      <c r="AB772" s="84">
        <f t="shared" si="157"/>
        <v>2022</v>
      </c>
      <c r="AC772" s="83">
        <f t="shared" si="158"/>
        <v>12</v>
      </c>
      <c r="AD772" s="83" t="str">
        <f t="shared" si="159"/>
        <v/>
      </c>
      <c r="AE772" s="83" t="str">
        <f t="shared" si="160"/>
        <v/>
      </c>
      <c r="AF772" s="81">
        <f t="shared" si="161"/>
        <v>1390.1</v>
      </c>
      <c r="AG772" s="82" t="str">
        <f t="shared" si="162"/>
        <v>12:00</v>
      </c>
      <c r="AH772" s="81">
        <f t="shared" si="163"/>
        <v>31703.429999999993</v>
      </c>
      <c r="AI772" s="80" t="str">
        <f t="shared" si="164"/>
        <v/>
      </c>
      <c r="AJ772" s="80" t="str">
        <f t="shared" si="165"/>
        <v/>
      </c>
      <c r="AK772" s="80" t="str">
        <f t="shared" si="166"/>
        <v/>
      </c>
      <c r="AL772" s="79" t="str">
        <f t="shared" si="167"/>
        <v/>
      </c>
      <c r="AM772" s="78" t="str">
        <f t="shared" si="168"/>
        <v/>
      </c>
    </row>
    <row r="773" spans="2:39" ht="13.5" thickBot="1">
      <c r="B773" s="86">
        <v>44905</v>
      </c>
      <c r="C773" s="85">
        <f>'E+ PSUI Customer Load'!C773+'PSUI Customer Gen'!C773</f>
        <v>1147.2</v>
      </c>
      <c r="D773" s="85">
        <f>'E+ PSUI Customer Load'!D773+'PSUI Customer Gen'!D773</f>
        <v>1147.79</v>
      </c>
      <c r="E773" s="85">
        <f>'E+ PSUI Customer Load'!E773+'PSUI Customer Gen'!E773</f>
        <v>1146.57</v>
      </c>
      <c r="F773" s="85">
        <f>'E+ PSUI Customer Load'!F773+'PSUI Customer Gen'!F773</f>
        <v>1155.42</v>
      </c>
      <c r="G773" s="85">
        <f>'E+ PSUI Customer Load'!G773+'PSUI Customer Gen'!G773</f>
        <v>1154.48</v>
      </c>
      <c r="H773" s="85">
        <f>'E+ PSUI Customer Load'!H773+'PSUI Customer Gen'!H773</f>
        <v>1156.6099999999999</v>
      </c>
      <c r="I773" s="85">
        <f>'E+ PSUI Customer Load'!I773+'PSUI Customer Gen'!I773</f>
        <v>1179.3599999999999</v>
      </c>
      <c r="J773" s="85">
        <f>'E+ PSUI Customer Load'!J773+'PSUI Customer Gen'!J773</f>
        <v>1231.72</v>
      </c>
      <c r="K773" s="85">
        <f>'E+ PSUI Customer Load'!K773+'PSUI Customer Gen'!K773</f>
        <v>1239.7</v>
      </c>
      <c r="L773" s="85">
        <f>'E+ PSUI Customer Load'!L773+'PSUI Customer Gen'!L773</f>
        <v>1240.79</v>
      </c>
      <c r="M773" s="85">
        <f>'E+ PSUI Customer Load'!M773+'PSUI Customer Gen'!M773</f>
        <v>1254.8900000000001</v>
      </c>
      <c r="N773" s="85">
        <f>'E+ PSUI Customer Load'!N773+'PSUI Customer Gen'!N773</f>
        <v>1270.05</v>
      </c>
      <c r="O773" s="85">
        <f>'E+ PSUI Customer Load'!O773+'PSUI Customer Gen'!O773</f>
        <v>1221.68</v>
      </c>
      <c r="P773" s="85">
        <f>'E+ PSUI Customer Load'!P773+'PSUI Customer Gen'!P773</f>
        <v>1226.54</v>
      </c>
      <c r="Q773" s="85">
        <f>'E+ PSUI Customer Load'!Q773+'PSUI Customer Gen'!Q773</f>
        <v>1220.07</v>
      </c>
      <c r="R773" s="85">
        <f>'E+ PSUI Customer Load'!R773+'PSUI Customer Gen'!R773</f>
        <v>1230.99</v>
      </c>
      <c r="S773" s="85">
        <f>'E+ PSUI Customer Load'!S773+'PSUI Customer Gen'!S773</f>
        <v>1235.99</v>
      </c>
      <c r="T773" s="85">
        <f>'E+ PSUI Customer Load'!T773+'PSUI Customer Gen'!T773</f>
        <v>1204.1099999999999</v>
      </c>
      <c r="U773" s="85">
        <f>'E+ PSUI Customer Load'!U773+'PSUI Customer Gen'!U773</f>
        <v>1198.68</v>
      </c>
      <c r="V773" s="85">
        <f>'E+ PSUI Customer Load'!V773+'PSUI Customer Gen'!V773</f>
        <v>1197.1099999999999</v>
      </c>
      <c r="W773" s="85">
        <f>'E+ PSUI Customer Load'!W773+'PSUI Customer Gen'!W773</f>
        <v>1184.96</v>
      </c>
      <c r="X773" s="85">
        <f>'E+ PSUI Customer Load'!X773+'PSUI Customer Gen'!X773</f>
        <v>1184.96</v>
      </c>
      <c r="Y773" s="85">
        <f>'E+ PSUI Customer Load'!Y773+'PSUI Customer Gen'!Y773</f>
        <v>1155.04</v>
      </c>
      <c r="Z773" s="85">
        <f>'E+ PSUI Customer Load'!Z773+'PSUI Customer Gen'!Z773</f>
        <v>1141.8800000000001</v>
      </c>
      <c r="AA773" s="93">
        <f t="shared" si="156"/>
        <v>1270.05</v>
      </c>
      <c r="AB773" s="84">
        <f t="shared" si="157"/>
        <v>2022</v>
      </c>
      <c r="AC773" s="83">
        <f t="shared" si="158"/>
        <v>12</v>
      </c>
      <c r="AD773" s="83" t="str">
        <f t="shared" si="159"/>
        <v/>
      </c>
      <c r="AE773" s="83" t="str">
        <f t="shared" si="160"/>
        <v/>
      </c>
      <c r="AF773" s="81">
        <f t="shared" si="161"/>
        <v>1270.05</v>
      </c>
      <c r="AG773" s="82" t="str">
        <f t="shared" si="162"/>
        <v>12:00</v>
      </c>
      <c r="AH773" s="81">
        <f t="shared" si="163"/>
        <v>29996.640000000003</v>
      </c>
      <c r="AI773" s="80" t="str">
        <f t="shared" si="164"/>
        <v/>
      </c>
      <c r="AJ773" s="80" t="str">
        <f t="shared" si="165"/>
        <v/>
      </c>
      <c r="AK773" s="80" t="str">
        <f t="shared" si="166"/>
        <v/>
      </c>
      <c r="AL773" s="79" t="str">
        <f t="shared" si="167"/>
        <v/>
      </c>
      <c r="AM773" s="78" t="str">
        <f t="shared" si="168"/>
        <v/>
      </c>
    </row>
    <row r="774" spans="2:39" ht="13.5" thickBot="1">
      <c r="B774" s="86">
        <v>44906</v>
      </c>
      <c r="C774" s="85">
        <f>'E+ PSUI Customer Load'!C774+'PSUI Customer Gen'!C774</f>
        <v>1149.4000000000001</v>
      </c>
      <c r="D774" s="85">
        <f>'E+ PSUI Customer Load'!D774+'PSUI Customer Gen'!D774</f>
        <v>1146.5999999999999</v>
      </c>
      <c r="E774" s="85">
        <f>'E+ PSUI Customer Load'!E774+'PSUI Customer Gen'!E774</f>
        <v>1141.77</v>
      </c>
      <c r="F774" s="85">
        <f>'E+ PSUI Customer Load'!F774+'PSUI Customer Gen'!F774</f>
        <v>1135.26</v>
      </c>
      <c r="G774" s="85">
        <f>'E+ PSUI Customer Load'!G774+'PSUI Customer Gen'!G774</f>
        <v>1127.28</v>
      </c>
      <c r="H774" s="85">
        <f>'E+ PSUI Customer Load'!H774+'PSUI Customer Gen'!H774</f>
        <v>1133.72</v>
      </c>
      <c r="I774" s="85">
        <f>'E+ PSUI Customer Load'!I774+'PSUI Customer Gen'!I774</f>
        <v>1153.04</v>
      </c>
      <c r="J774" s="85">
        <f>'E+ PSUI Customer Load'!J774+'PSUI Customer Gen'!J774</f>
        <v>1213.49</v>
      </c>
      <c r="K774" s="85">
        <f>'E+ PSUI Customer Load'!K774+'PSUI Customer Gen'!K774</f>
        <v>1230.1099999999999</v>
      </c>
      <c r="L774" s="85">
        <f>'E+ PSUI Customer Load'!L774+'PSUI Customer Gen'!L774</f>
        <v>1217.0899999999999</v>
      </c>
      <c r="M774" s="85">
        <f>'E+ PSUI Customer Load'!M774+'PSUI Customer Gen'!M774</f>
        <v>1212.82</v>
      </c>
      <c r="N774" s="85">
        <f>'E+ PSUI Customer Load'!N774+'PSUI Customer Gen'!N774</f>
        <v>1224.4100000000001</v>
      </c>
      <c r="O774" s="85">
        <f>'E+ PSUI Customer Load'!O774+'PSUI Customer Gen'!O774</f>
        <v>1180.69</v>
      </c>
      <c r="P774" s="85">
        <f>'E+ PSUI Customer Load'!P774+'PSUI Customer Gen'!P774</f>
        <v>1170.23</v>
      </c>
      <c r="Q774" s="85">
        <f>'E+ PSUI Customer Load'!Q774+'PSUI Customer Gen'!Q774</f>
        <v>1178.3800000000001</v>
      </c>
      <c r="R774" s="85">
        <f>'E+ PSUI Customer Load'!R774+'PSUI Customer Gen'!R774</f>
        <v>1169.98</v>
      </c>
      <c r="S774" s="85">
        <f>'E+ PSUI Customer Load'!S774+'PSUI Customer Gen'!S774</f>
        <v>1184.58</v>
      </c>
      <c r="T774" s="85">
        <f>'E+ PSUI Customer Load'!T774+'PSUI Customer Gen'!T774</f>
        <v>1163.05</v>
      </c>
      <c r="U774" s="85">
        <f>'E+ PSUI Customer Load'!U774+'PSUI Customer Gen'!U774</f>
        <v>1173.45</v>
      </c>
      <c r="V774" s="85">
        <f>'E+ PSUI Customer Load'!V774+'PSUI Customer Gen'!V774</f>
        <v>1156.02</v>
      </c>
      <c r="W774" s="85">
        <f>'E+ PSUI Customer Load'!W774+'PSUI Customer Gen'!W774</f>
        <v>1149.05</v>
      </c>
      <c r="X774" s="85">
        <f>'E+ PSUI Customer Load'!X774+'PSUI Customer Gen'!X774</f>
        <v>1161.72</v>
      </c>
      <c r="Y774" s="85">
        <f>'E+ PSUI Customer Load'!Y774+'PSUI Customer Gen'!Y774</f>
        <v>1132.43</v>
      </c>
      <c r="Z774" s="85">
        <f>'E+ PSUI Customer Load'!Z774+'PSUI Customer Gen'!Z774</f>
        <v>1140.27</v>
      </c>
      <c r="AA774" s="93">
        <f t="shared" si="156"/>
        <v>1230.1099999999999</v>
      </c>
      <c r="AB774" s="84">
        <f t="shared" si="157"/>
        <v>2022</v>
      </c>
      <c r="AC774" s="83">
        <f t="shared" si="158"/>
        <v>12</v>
      </c>
      <c r="AD774" s="83" t="str">
        <f t="shared" si="159"/>
        <v/>
      </c>
      <c r="AE774" s="83" t="str">
        <f t="shared" si="160"/>
        <v/>
      </c>
      <c r="AF774" s="81">
        <f t="shared" si="161"/>
        <v>1230.1099999999999</v>
      </c>
      <c r="AG774" s="82" t="str">
        <f t="shared" si="162"/>
        <v>9:00</v>
      </c>
      <c r="AH774" s="81">
        <f t="shared" si="163"/>
        <v>29274.95</v>
      </c>
      <c r="AI774" s="80" t="str">
        <f t="shared" si="164"/>
        <v/>
      </c>
      <c r="AJ774" s="80" t="str">
        <f t="shared" si="165"/>
        <v/>
      </c>
      <c r="AK774" s="80" t="str">
        <f t="shared" si="166"/>
        <v/>
      </c>
      <c r="AL774" s="79" t="str">
        <f t="shared" si="167"/>
        <v/>
      </c>
      <c r="AM774" s="78" t="str">
        <f t="shared" si="168"/>
        <v/>
      </c>
    </row>
    <row r="775" spans="2:39" ht="13.5" thickBot="1">
      <c r="B775" s="86">
        <v>44907</v>
      </c>
      <c r="C775" s="85">
        <f>'E+ PSUI Customer Load'!C775+'PSUI Customer Gen'!C775</f>
        <v>1128.58</v>
      </c>
      <c r="D775" s="85">
        <f>'E+ PSUI Customer Load'!D775+'PSUI Customer Gen'!D775</f>
        <v>1129.56</v>
      </c>
      <c r="E775" s="85">
        <f>'E+ PSUI Customer Load'!E775+'PSUI Customer Gen'!E775</f>
        <v>1124.69</v>
      </c>
      <c r="F775" s="85">
        <f>'E+ PSUI Customer Load'!F775+'PSUI Customer Gen'!F775</f>
        <v>1134.25</v>
      </c>
      <c r="G775" s="85">
        <f>'E+ PSUI Customer Load'!G775+'PSUI Customer Gen'!G775</f>
        <v>1137.54</v>
      </c>
      <c r="H775" s="85">
        <f>'E+ PSUI Customer Load'!H775+'PSUI Customer Gen'!H775</f>
        <v>1162.42</v>
      </c>
      <c r="I775" s="85">
        <f>'E+ PSUI Customer Load'!I775+'PSUI Customer Gen'!I775</f>
        <v>1186.43</v>
      </c>
      <c r="J775" s="85">
        <f>'E+ PSUI Customer Load'!J775+'PSUI Customer Gen'!J775</f>
        <v>1311.94</v>
      </c>
      <c r="K775" s="85">
        <f>'E+ PSUI Customer Load'!K775+'PSUI Customer Gen'!K775</f>
        <v>1339.87</v>
      </c>
      <c r="L775" s="85">
        <f>'E+ PSUI Customer Load'!L775+'PSUI Customer Gen'!L775</f>
        <v>1367.42</v>
      </c>
      <c r="M775" s="85">
        <f>'E+ PSUI Customer Load'!M775+'PSUI Customer Gen'!M775</f>
        <v>1389.05</v>
      </c>
      <c r="N775" s="85">
        <f>'E+ PSUI Customer Load'!N775+'PSUI Customer Gen'!N775</f>
        <v>1412.53</v>
      </c>
      <c r="O775" s="85">
        <f>'E+ PSUI Customer Load'!O775+'PSUI Customer Gen'!O775</f>
        <v>1396.19</v>
      </c>
      <c r="P775" s="85">
        <f>'E+ PSUI Customer Load'!P775+'PSUI Customer Gen'!P775</f>
        <v>1381.21</v>
      </c>
      <c r="Q775" s="85">
        <f>'E+ PSUI Customer Load'!Q775+'PSUI Customer Gen'!Q775</f>
        <v>1387.79</v>
      </c>
      <c r="R775" s="85">
        <f>'E+ PSUI Customer Load'!R775+'PSUI Customer Gen'!R775</f>
        <v>1414.77</v>
      </c>
      <c r="S775" s="85">
        <f>'E+ PSUI Customer Load'!S775+'PSUI Customer Gen'!S775</f>
        <v>1392.27</v>
      </c>
      <c r="T775" s="85">
        <f>'E+ PSUI Customer Load'!T775+'PSUI Customer Gen'!T775</f>
        <v>1340.5</v>
      </c>
      <c r="U775" s="85">
        <f>'E+ PSUI Customer Load'!U775+'PSUI Customer Gen'!U775</f>
        <v>1307.6400000000001</v>
      </c>
      <c r="V775" s="85">
        <f>'E+ PSUI Customer Load'!V775+'PSUI Customer Gen'!V775</f>
        <v>1297.0999999999999</v>
      </c>
      <c r="W775" s="85">
        <f>'E+ PSUI Customer Load'!W775+'PSUI Customer Gen'!W775</f>
        <v>1279.53</v>
      </c>
      <c r="X775" s="85">
        <f>'E+ PSUI Customer Load'!X775+'PSUI Customer Gen'!X775</f>
        <v>1248.52</v>
      </c>
      <c r="Y775" s="85">
        <f>'E+ PSUI Customer Load'!Y775+'PSUI Customer Gen'!Y775</f>
        <v>1239.8399999999999</v>
      </c>
      <c r="Z775" s="85">
        <f>'E+ PSUI Customer Load'!Z775+'PSUI Customer Gen'!Z775</f>
        <v>1206.24</v>
      </c>
      <c r="AA775" s="93">
        <f t="shared" si="156"/>
        <v>1414.77</v>
      </c>
      <c r="AB775" s="84">
        <f t="shared" si="157"/>
        <v>2022</v>
      </c>
      <c r="AC775" s="83">
        <f t="shared" si="158"/>
        <v>12</v>
      </c>
      <c r="AD775" s="83" t="str">
        <f t="shared" si="159"/>
        <v/>
      </c>
      <c r="AE775" s="83" t="str">
        <f t="shared" si="160"/>
        <v/>
      </c>
      <c r="AF775" s="81">
        <f t="shared" si="161"/>
        <v>1414.77</v>
      </c>
      <c r="AG775" s="82" t="str">
        <f t="shared" si="162"/>
        <v>16:00</v>
      </c>
      <c r="AH775" s="81">
        <f t="shared" si="163"/>
        <v>32130.65</v>
      </c>
      <c r="AI775" s="80" t="str">
        <f t="shared" si="164"/>
        <v/>
      </c>
      <c r="AJ775" s="80" t="str">
        <f t="shared" si="165"/>
        <v/>
      </c>
      <c r="AK775" s="80" t="str">
        <f t="shared" si="166"/>
        <v/>
      </c>
      <c r="AL775" s="79" t="str">
        <f t="shared" si="167"/>
        <v/>
      </c>
      <c r="AM775" s="78" t="str">
        <f t="shared" si="168"/>
        <v/>
      </c>
    </row>
    <row r="776" spans="2:39" ht="13.5" thickBot="1">
      <c r="B776" s="86">
        <v>44908</v>
      </c>
      <c r="C776" s="85">
        <f>'E+ PSUI Customer Load'!C776+'PSUI Customer Gen'!C776</f>
        <v>1210.1600000000001</v>
      </c>
      <c r="D776" s="85">
        <f>'E+ PSUI Customer Load'!D776+'PSUI Customer Gen'!D776</f>
        <v>1209.08</v>
      </c>
      <c r="E776" s="85">
        <f>'E+ PSUI Customer Load'!E776+'PSUI Customer Gen'!E776</f>
        <v>1202.3900000000001</v>
      </c>
      <c r="F776" s="85">
        <f>'E+ PSUI Customer Load'!F776+'PSUI Customer Gen'!F776</f>
        <v>1222.1300000000001</v>
      </c>
      <c r="G776" s="85">
        <f>'E+ PSUI Customer Load'!G776+'PSUI Customer Gen'!G776</f>
        <v>1214.57</v>
      </c>
      <c r="H776" s="85">
        <f>'E+ PSUI Customer Load'!H776+'PSUI Customer Gen'!H776</f>
        <v>1234.17</v>
      </c>
      <c r="I776" s="85">
        <f>'E+ PSUI Customer Load'!I776+'PSUI Customer Gen'!I776</f>
        <v>1284.05</v>
      </c>
      <c r="J776" s="85">
        <f>'E+ PSUI Customer Load'!J776+'PSUI Customer Gen'!J776</f>
        <v>1390.2</v>
      </c>
      <c r="K776" s="85">
        <f>'E+ PSUI Customer Load'!K776+'PSUI Customer Gen'!K776</f>
        <v>1404.13</v>
      </c>
      <c r="L776" s="85">
        <f>'E+ PSUI Customer Load'!L776+'PSUI Customer Gen'!L776</f>
        <v>1405.67</v>
      </c>
      <c r="M776" s="85">
        <f>'E+ PSUI Customer Load'!M776+'PSUI Customer Gen'!M776</f>
        <v>1402.94</v>
      </c>
      <c r="N776" s="85">
        <f>'E+ PSUI Customer Load'!N776+'PSUI Customer Gen'!N776</f>
        <v>1441.2</v>
      </c>
      <c r="O776" s="85">
        <f>'E+ PSUI Customer Load'!O776+'PSUI Customer Gen'!O776</f>
        <v>1375.99</v>
      </c>
      <c r="P776" s="85">
        <f>'E+ PSUI Customer Load'!P776+'PSUI Customer Gen'!P776</f>
        <v>1371.3</v>
      </c>
      <c r="Q776" s="85">
        <f>'E+ PSUI Customer Load'!Q776+'PSUI Customer Gen'!Q776</f>
        <v>1345.3</v>
      </c>
      <c r="R776" s="85">
        <f>'E+ PSUI Customer Load'!R776+'PSUI Customer Gen'!R776</f>
        <v>1367.21</v>
      </c>
      <c r="S776" s="85">
        <f>'E+ PSUI Customer Load'!S776+'PSUI Customer Gen'!S776</f>
        <v>1347.36</v>
      </c>
      <c r="T776" s="85">
        <f>'E+ PSUI Customer Load'!T776+'PSUI Customer Gen'!T776</f>
        <v>1321.01</v>
      </c>
      <c r="U776" s="85">
        <f>'E+ PSUI Customer Load'!U776+'PSUI Customer Gen'!U776</f>
        <v>1308.1600000000001</v>
      </c>
      <c r="V776" s="85">
        <f>'E+ PSUI Customer Load'!V776+'PSUI Customer Gen'!V776</f>
        <v>1302.81</v>
      </c>
      <c r="W776" s="85">
        <f>'E+ PSUI Customer Load'!W776+'PSUI Customer Gen'!W776</f>
        <v>1262.42</v>
      </c>
      <c r="X776" s="85">
        <f>'E+ PSUI Customer Load'!X776+'PSUI Customer Gen'!X776</f>
        <v>1241.28</v>
      </c>
      <c r="Y776" s="85">
        <f>'E+ PSUI Customer Load'!Y776+'PSUI Customer Gen'!Y776</f>
        <v>1229.2</v>
      </c>
      <c r="Z776" s="85">
        <f>'E+ PSUI Customer Load'!Z776+'PSUI Customer Gen'!Z776</f>
        <v>1211.8800000000001</v>
      </c>
      <c r="AA776" s="93">
        <f t="shared" si="156"/>
        <v>1441.2</v>
      </c>
      <c r="AB776" s="84">
        <f t="shared" si="157"/>
        <v>2022</v>
      </c>
      <c r="AC776" s="83">
        <f t="shared" si="158"/>
        <v>12</v>
      </c>
      <c r="AD776" s="83" t="str">
        <f t="shared" si="159"/>
        <v/>
      </c>
      <c r="AE776" s="83" t="str">
        <f t="shared" si="160"/>
        <v/>
      </c>
      <c r="AF776" s="81">
        <f t="shared" si="161"/>
        <v>1441.2</v>
      </c>
      <c r="AG776" s="82" t="str">
        <f t="shared" si="162"/>
        <v>12:00</v>
      </c>
      <c r="AH776" s="81">
        <f t="shared" si="163"/>
        <v>32745.81</v>
      </c>
      <c r="AI776" s="80" t="str">
        <f t="shared" si="164"/>
        <v/>
      </c>
      <c r="AJ776" s="80" t="str">
        <f t="shared" si="165"/>
        <v/>
      </c>
      <c r="AK776" s="80" t="str">
        <f t="shared" si="166"/>
        <v/>
      </c>
      <c r="AL776" s="79" t="str">
        <f t="shared" si="167"/>
        <v/>
      </c>
      <c r="AM776" s="78" t="str">
        <f t="shared" si="168"/>
        <v/>
      </c>
    </row>
    <row r="777" spans="2:39" ht="13.5" thickBot="1">
      <c r="B777" s="86">
        <v>44909</v>
      </c>
      <c r="C777" s="85">
        <f>'E+ PSUI Customer Load'!C777+'PSUI Customer Gen'!C777</f>
        <v>1203.3</v>
      </c>
      <c r="D777" s="85">
        <f>'E+ PSUI Customer Load'!D777+'PSUI Customer Gen'!D777</f>
        <v>1188.81</v>
      </c>
      <c r="E777" s="85">
        <f>'E+ PSUI Customer Load'!E777+'PSUI Customer Gen'!E777</f>
        <v>1205.54</v>
      </c>
      <c r="F777" s="85">
        <f>'E+ PSUI Customer Load'!F777+'PSUI Customer Gen'!F777</f>
        <v>1218.1400000000001</v>
      </c>
      <c r="G777" s="85">
        <f>'E+ PSUI Customer Load'!G777+'PSUI Customer Gen'!G777</f>
        <v>1214.96</v>
      </c>
      <c r="H777" s="85">
        <f>'E+ PSUI Customer Load'!H777+'PSUI Customer Gen'!H777</f>
        <v>1240.79</v>
      </c>
      <c r="I777" s="85">
        <f>'E+ PSUI Customer Load'!I777+'PSUI Customer Gen'!I777</f>
        <v>1272.08</v>
      </c>
      <c r="J777" s="85">
        <f>'E+ PSUI Customer Load'!J777+'PSUI Customer Gen'!J777</f>
        <v>1376.66</v>
      </c>
      <c r="K777" s="85">
        <f>'E+ PSUI Customer Load'!K777+'PSUI Customer Gen'!K777</f>
        <v>1377.6</v>
      </c>
      <c r="L777" s="85">
        <f>'E+ PSUI Customer Load'!L777+'PSUI Customer Gen'!L777</f>
        <v>1396.54</v>
      </c>
      <c r="M777" s="85">
        <f>'E+ PSUI Customer Load'!M777+'PSUI Customer Gen'!M777</f>
        <v>1423.56</v>
      </c>
      <c r="N777" s="85">
        <f>'E+ PSUI Customer Load'!N777+'PSUI Customer Gen'!N777</f>
        <v>1443.7750000000001</v>
      </c>
      <c r="O777" s="85">
        <f>'E+ PSUI Customer Load'!O777+'PSUI Customer Gen'!O777</f>
        <v>1439.3150000000001</v>
      </c>
      <c r="P777" s="85">
        <f>'E+ PSUI Customer Load'!P777+'PSUI Customer Gen'!P777</f>
        <v>1399.395</v>
      </c>
      <c r="Q777" s="85">
        <f>'E+ PSUI Customer Load'!Q777+'PSUI Customer Gen'!Q777</f>
        <v>1379.145</v>
      </c>
      <c r="R777" s="85">
        <f>'E+ PSUI Customer Load'!R777+'PSUI Customer Gen'!R777</f>
        <v>1395.6990000000001</v>
      </c>
      <c r="S777" s="85">
        <f>'E+ PSUI Customer Load'!S777+'PSUI Customer Gen'!S777</f>
        <v>1355.586</v>
      </c>
      <c r="T777" s="85">
        <f>'E+ PSUI Customer Load'!T777+'PSUI Customer Gen'!T777</f>
        <v>1334.825</v>
      </c>
      <c r="U777" s="85">
        <f>'E+ PSUI Customer Load'!U777+'PSUI Customer Gen'!U777</f>
        <v>1305.223</v>
      </c>
      <c r="V777" s="85">
        <f>'E+ PSUI Customer Load'!V777+'PSUI Customer Gen'!V777</f>
        <v>1304.1369999999999</v>
      </c>
      <c r="W777" s="85">
        <f>'E+ PSUI Customer Load'!W777+'PSUI Customer Gen'!W777</f>
        <v>1277.7289999999998</v>
      </c>
      <c r="X777" s="85">
        <f>'E+ PSUI Customer Load'!X777+'PSUI Customer Gen'!X777</f>
        <v>1275.9930000000002</v>
      </c>
      <c r="Y777" s="85">
        <f>'E+ PSUI Customer Load'!Y777+'PSUI Customer Gen'!Y777</f>
        <v>1245.183</v>
      </c>
      <c r="Z777" s="85">
        <f>'E+ PSUI Customer Load'!Z777+'PSUI Customer Gen'!Z777</f>
        <v>1219.2640000000001</v>
      </c>
      <c r="AA777" s="93">
        <f t="shared" si="156"/>
        <v>1443.7750000000001</v>
      </c>
      <c r="AB777" s="84">
        <f t="shared" si="157"/>
        <v>2022</v>
      </c>
      <c r="AC777" s="83">
        <f t="shared" si="158"/>
        <v>12</v>
      </c>
      <c r="AD777" s="83" t="str">
        <f t="shared" si="159"/>
        <v/>
      </c>
      <c r="AE777" s="83" t="str">
        <f t="shared" si="160"/>
        <v/>
      </c>
      <c r="AF777" s="81">
        <f t="shared" si="161"/>
        <v>1443.7750000000001</v>
      </c>
      <c r="AG777" s="82" t="str">
        <f t="shared" si="162"/>
        <v>12:00</v>
      </c>
      <c r="AH777" s="81">
        <f t="shared" si="163"/>
        <v>32937.023999999998</v>
      </c>
      <c r="AI777" s="80" t="str">
        <f t="shared" si="164"/>
        <v/>
      </c>
      <c r="AJ777" s="80" t="str">
        <f t="shared" si="165"/>
        <v/>
      </c>
      <c r="AK777" s="80" t="str">
        <f t="shared" si="166"/>
        <v/>
      </c>
      <c r="AL777" s="79" t="str">
        <f t="shared" si="167"/>
        <v/>
      </c>
      <c r="AM777" s="78" t="str">
        <f t="shared" si="168"/>
        <v/>
      </c>
    </row>
    <row r="778" spans="2:39" ht="13.5" thickBot="1">
      <c r="B778" s="86">
        <v>44910</v>
      </c>
      <c r="C778" s="85">
        <f>'E+ PSUI Customer Load'!C778+'PSUI Customer Gen'!C778</f>
        <v>1227.769</v>
      </c>
      <c r="D778" s="85">
        <f>'E+ PSUI Customer Load'!D778+'PSUI Customer Gen'!D778</f>
        <v>1205.9359999999999</v>
      </c>
      <c r="E778" s="85">
        <f>'E+ PSUI Customer Load'!E778+'PSUI Customer Gen'!E778</f>
        <v>1211.961</v>
      </c>
      <c r="F778" s="85">
        <f>'E+ PSUI Customer Load'!F778+'PSUI Customer Gen'!F778</f>
        <v>1219.17</v>
      </c>
      <c r="G778" s="85">
        <f>'E+ PSUI Customer Load'!G778+'PSUI Customer Gen'!G778</f>
        <v>1224.415</v>
      </c>
      <c r="H778" s="85">
        <f>'E+ PSUI Customer Load'!H778+'PSUI Customer Gen'!H778</f>
        <v>1239.856</v>
      </c>
      <c r="I778" s="85">
        <f>'E+ PSUI Customer Load'!I778+'PSUI Customer Gen'!I778</f>
        <v>1287.2829999999999</v>
      </c>
      <c r="J778" s="85">
        <f>'E+ PSUI Customer Load'!J778+'PSUI Customer Gen'!J778</f>
        <v>1398.57</v>
      </c>
      <c r="K778" s="85">
        <f>'E+ PSUI Customer Load'!K778+'PSUI Customer Gen'!K778</f>
        <v>1384.748</v>
      </c>
      <c r="L778" s="85">
        <f>'E+ PSUI Customer Load'!L778+'PSUI Customer Gen'!L778</f>
        <v>1414.001</v>
      </c>
      <c r="M778" s="85">
        <f>'E+ PSUI Customer Load'!M778+'PSUI Customer Gen'!M778</f>
        <v>1455.2630000000001</v>
      </c>
      <c r="N778" s="85">
        <f>'E+ PSUI Customer Load'!N778+'PSUI Customer Gen'!N778</f>
        <v>1438.87</v>
      </c>
      <c r="O778" s="85">
        <f>'E+ PSUI Customer Load'!O778+'PSUI Customer Gen'!O778</f>
        <v>1419.8929999999998</v>
      </c>
      <c r="P778" s="85">
        <f>'E+ PSUI Customer Load'!P778+'PSUI Customer Gen'!P778</f>
        <v>1405.9749999999999</v>
      </c>
      <c r="Q778" s="85">
        <f>'E+ PSUI Customer Load'!Q778+'PSUI Customer Gen'!Q778</f>
        <v>1422.075</v>
      </c>
      <c r="R778" s="85">
        <f>'E+ PSUI Customer Load'!R778+'PSUI Customer Gen'!R778</f>
        <v>1400.846</v>
      </c>
      <c r="S778" s="85">
        <f>'E+ PSUI Customer Load'!S778+'PSUI Customer Gen'!S778</f>
        <v>1412.002</v>
      </c>
      <c r="T778" s="85">
        <f>'E+ PSUI Customer Load'!T778+'PSUI Customer Gen'!T778</f>
        <v>1380.001</v>
      </c>
      <c r="U778" s="85">
        <f>'E+ PSUI Customer Load'!U778+'PSUI Customer Gen'!U778</f>
        <v>1329.02</v>
      </c>
      <c r="V778" s="85">
        <f>'E+ PSUI Customer Load'!V778+'PSUI Customer Gen'!V778</f>
        <v>1346.451</v>
      </c>
      <c r="W778" s="85">
        <f>'E+ PSUI Customer Load'!W778+'PSUI Customer Gen'!W778</f>
        <v>1301.0840000000001</v>
      </c>
      <c r="X778" s="85">
        <f>'E+ PSUI Customer Load'!X778+'PSUI Customer Gen'!X778</f>
        <v>1281.7990000000002</v>
      </c>
      <c r="Y778" s="85">
        <f>'E+ PSUI Customer Load'!Y778+'PSUI Customer Gen'!Y778</f>
        <v>1277.8389999999999</v>
      </c>
      <c r="Z778" s="85">
        <f>'E+ PSUI Customer Load'!Z778+'PSUI Customer Gen'!Z778</f>
        <v>1241.864</v>
      </c>
      <c r="AA778" s="93">
        <f t="shared" si="156"/>
        <v>1455.2630000000001</v>
      </c>
      <c r="AB778" s="84">
        <f t="shared" si="157"/>
        <v>2022</v>
      </c>
      <c r="AC778" s="83">
        <f t="shared" si="158"/>
        <v>12</v>
      </c>
      <c r="AD778" s="83" t="str">
        <f t="shared" si="159"/>
        <v/>
      </c>
      <c r="AE778" s="83" t="str">
        <f t="shared" si="160"/>
        <v/>
      </c>
      <c r="AF778" s="81">
        <f t="shared" si="161"/>
        <v>1455.2630000000001</v>
      </c>
      <c r="AG778" s="82" t="str">
        <f t="shared" si="162"/>
        <v>11:00</v>
      </c>
      <c r="AH778" s="81">
        <f t="shared" si="163"/>
        <v>33381.954000000005</v>
      </c>
      <c r="AI778" s="80" t="str">
        <f t="shared" si="164"/>
        <v/>
      </c>
      <c r="AJ778" s="80" t="str">
        <f t="shared" si="165"/>
        <v/>
      </c>
      <c r="AK778" s="80" t="str">
        <f t="shared" si="166"/>
        <v/>
      </c>
      <c r="AL778" s="79" t="str">
        <f t="shared" si="167"/>
        <v/>
      </c>
      <c r="AM778" s="78" t="str">
        <f t="shared" si="168"/>
        <v/>
      </c>
    </row>
    <row r="779" spans="2:39" ht="13.5" thickBot="1">
      <c r="B779" s="86">
        <v>44911</v>
      </c>
      <c r="C779" s="85">
        <f>'E+ PSUI Customer Load'!C779+'PSUI Customer Gen'!C779</f>
        <v>1236.02</v>
      </c>
      <c r="D779" s="85">
        <f>'E+ PSUI Customer Load'!D779+'PSUI Customer Gen'!D779</f>
        <v>1237.3790000000001</v>
      </c>
      <c r="E779" s="85">
        <f>'E+ PSUI Customer Load'!E779+'PSUI Customer Gen'!E779</f>
        <v>1224.204</v>
      </c>
      <c r="F779" s="85">
        <f>'E+ PSUI Customer Load'!F779+'PSUI Customer Gen'!F779</f>
        <v>1233.4669999999999</v>
      </c>
      <c r="G779" s="85">
        <f>'E+ PSUI Customer Load'!G779+'PSUI Customer Gen'!G779</f>
        <v>1221.7720000000002</v>
      </c>
      <c r="H779" s="85">
        <f>'E+ PSUI Customer Load'!H779+'PSUI Customer Gen'!H779</f>
        <v>1261.9859999999999</v>
      </c>
      <c r="I779" s="85">
        <f>'E+ PSUI Customer Load'!I779+'PSUI Customer Gen'!I779</f>
        <v>1303.1669999999999</v>
      </c>
      <c r="J779" s="85">
        <f>'E+ PSUI Customer Load'!J779+'PSUI Customer Gen'!J779</f>
        <v>1396.5170000000001</v>
      </c>
      <c r="K779" s="85">
        <f>'E+ PSUI Customer Load'!K779+'PSUI Customer Gen'!K779</f>
        <v>1365.4360000000001</v>
      </c>
      <c r="L779" s="85">
        <f>'E+ PSUI Customer Load'!L779+'PSUI Customer Gen'!L779</f>
        <v>1385.444</v>
      </c>
      <c r="M779" s="85">
        <f>'E+ PSUI Customer Load'!M779+'PSUI Customer Gen'!M779</f>
        <v>1409.4069999999999</v>
      </c>
      <c r="N779" s="85">
        <f>'E+ PSUI Customer Load'!N779+'PSUI Customer Gen'!N779</f>
        <v>1403.809</v>
      </c>
      <c r="O779" s="85">
        <f>'E+ PSUI Customer Load'!O779+'PSUI Customer Gen'!O779</f>
        <v>1373.5269999999998</v>
      </c>
      <c r="P779" s="85">
        <f>'E+ PSUI Customer Load'!P779+'PSUI Customer Gen'!P779</f>
        <v>1383.163</v>
      </c>
      <c r="Q779" s="85">
        <f>'E+ PSUI Customer Load'!Q779+'PSUI Customer Gen'!Q779</f>
        <v>1371.644</v>
      </c>
      <c r="R779" s="85">
        <f>'E+ PSUI Customer Load'!R779+'PSUI Customer Gen'!R779</f>
        <v>1372.643</v>
      </c>
      <c r="S779" s="85">
        <f>'E+ PSUI Customer Load'!S779+'PSUI Customer Gen'!S779</f>
        <v>1327.5510000000002</v>
      </c>
      <c r="T779" s="85">
        <f>'E+ PSUI Customer Load'!T779+'PSUI Customer Gen'!T779</f>
        <v>1312.575</v>
      </c>
      <c r="U779" s="85">
        <f>'E+ PSUI Customer Load'!U779+'PSUI Customer Gen'!U779</f>
        <v>1289.876</v>
      </c>
      <c r="V779" s="85">
        <f>'E+ PSUI Customer Load'!V779+'PSUI Customer Gen'!V779</f>
        <v>1265.5350000000001</v>
      </c>
      <c r="W779" s="85">
        <f>'E+ PSUI Customer Load'!W779+'PSUI Customer Gen'!W779</f>
        <v>1238.9929999999999</v>
      </c>
      <c r="X779" s="85">
        <f>'E+ PSUI Customer Load'!X779+'PSUI Customer Gen'!X779</f>
        <v>1245.7370000000001</v>
      </c>
      <c r="Y779" s="85">
        <f>'E+ PSUI Customer Load'!Y779+'PSUI Customer Gen'!Y779</f>
        <v>1225.0419999999999</v>
      </c>
      <c r="Z779" s="85">
        <f>'E+ PSUI Customer Load'!Z779+'PSUI Customer Gen'!Z779</f>
        <v>1194.502</v>
      </c>
      <c r="AA779" s="93">
        <f t="shared" si="156"/>
        <v>1409.4069999999999</v>
      </c>
      <c r="AB779" s="84">
        <f t="shared" si="157"/>
        <v>2022</v>
      </c>
      <c r="AC779" s="83">
        <f t="shared" si="158"/>
        <v>12</v>
      </c>
      <c r="AD779" s="83" t="str">
        <f t="shared" si="159"/>
        <v/>
      </c>
      <c r="AE779" s="83" t="str">
        <f t="shared" si="160"/>
        <v/>
      </c>
      <c r="AF779" s="81">
        <f t="shared" si="161"/>
        <v>1409.4069999999999</v>
      </c>
      <c r="AG779" s="82" t="str">
        <f t="shared" si="162"/>
        <v>11:00</v>
      </c>
      <c r="AH779" s="81">
        <f t="shared" si="163"/>
        <v>32688.802999999996</v>
      </c>
      <c r="AI779" s="80" t="str">
        <f t="shared" si="164"/>
        <v/>
      </c>
      <c r="AJ779" s="80" t="str">
        <f t="shared" si="165"/>
        <v/>
      </c>
      <c r="AK779" s="80" t="str">
        <f t="shared" si="166"/>
        <v/>
      </c>
      <c r="AL779" s="79" t="str">
        <f t="shared" si="167"/>
        <v/>
      </c>
      <c r="AM779" s="78" t="str">
        <f t="shared" si="168"/>
        <v/>
      </c>
    </row>
    <row r="780" spans="2:39" ht="13.5" thickBot="1">
      <c r="B780" s="86">
        <v>44912</v>
      </c>
      <c r="C780" s="85">
        <f>'E+ PSUI Customer Load'!C780+'PSUI Customer Gen'!C780</f>
        <v>1187.2660000000001</v>
      </c>
      <c r="D780" s="85">
        <f>'E+ PSUI Customer Load'!D780+'PSUI Customer Gen'!D780</f>
        <v>1190.77</v>
      </c>
      <c r="E780" s="85">
        <f>'E+ PSUI Customer Load'!E780+'PSUI Customer Gen'!E780</f>
        <v>1188.433</v>
      </c>
      <c r="F780" s="85">
        <f>'E+ PSUI Customer Load'!F780+'PSUI Customer Gen'!F780</f>
        <v>1178.5509999999999</v>
      </c>
      <c r="G780" s="85">
        <f>'E+ PSUI Customer Load'!G780+'PSUI Customer Gen'!G780</f>
        <v>1185.586</v>
      </c>
      <c r="H780" s="85">
        <f>'E+ PSUI Customer Load'!H780+'PSUI Customer Gen'!H780</f>
        <v>1188.057</v>
      </c>
      <c r="I780" s="85">
        <f>'E+ PSUI Customer Load'!I780+'PSUI Customer Gen'!I780</f>
        <v>1238.528</v>
      </c>
      <c r="J780" s="85">
        <f>'E+ PSUI Customer Load'!J780+'PSUI Customer Gen'!J780</f>
        <v>1285.3899999999999</v>
      </c>
      <c r="K780" s="85">
        <f>'E+ PSUI Customer Load'!K780+'PSUI Customer Gen'!K780</f>
        <v>1271.7950000000001</v>
      </c>
      <c r="L780" s="85">
        <f>'E+ PSUI Customer Load'!L780+'PSUI Customer Gen'!L780</f>
        <v>1261.462</v>
      </c>
      <c r="M780" s="85">
        <f>'E+ PSUI Customer Load'!M780+'PSUI Customer Gen'!M780</f>
        <v>1291.701</v>
      </c>
      <c r="N780" s="85">
        <f>'E+ PSUI Customer Load'!N780+'PSUI Customer Gen'!N780</f>
        <v>1277.6320000000001</v>
      </c>
      <c r="O780" s="85">
        <f>'E+ PSUI Customer Load'!O780+'PSUI Customer Gen'!O780</f>
        <v>1248.8049999999998</v>
      </c>
      <c r="P780" s="85">
        <f>'E+ PSUI Customer Load'!P780+'PSUI Customer Gen'!P780</f>
        <v>1256.0239999999999</v>
      </c>
      <c r="Q780" s="85">
        <f>'E+ PSUI Customer Load'!Q780+'PSUI Customer Gen'!Q780</f>
        <v>1254.4590000000001</v>
      </c>
      <c r="R780" s="85">
        <f>'E+ PSUI Customer Load'!R780+'PSUI Customer Gen'!R780</f>
        <v>1257.2049999999999</v>
      </c>
      <c r="S780" s="85">
        <f>'E+ PSUI Customer Load'!S780+'PSUI Customer Gen'!S780</f>
        <v>1252.1550000000002</v>
      </c>
      <c r="T780" s="85">
        <f>'E+ PSUI Customer Load'!T780+'PSUI Customer Gen'!T780</f>
        <v>1235.4860000000001</v>
      </c>
      <c r="U780" s="85">
        <f>'E+ PSUI Customer Load'!U780+'PSUI Customer Gen'!U780</f>
        <v>1229.7459999999999</v>
      </c>
      <c r="V780" s="85">
        <f>'E+ PSUI Customer Load'!V780+'PSUI Customer Gen'!V780</f>
        <v>1224.8500000000001</v>
      </c>
      <c r="W780" s="85">
        <f>'E+ PSUI Customer Load'!W780+'PSUI Customer Gen'!W780</f>
        <v>1228.5899999999999</v>
      </c>
      <c r="X780" s="85">
        <f>'E+ PSUI Customer Load'!X780+'PSUI Customer Gen'!X780</f>
        <v>1220.952</v>
      </c>
      <c r="Y780" s="85">
        <f>'E+ PSUI Customer Load'!Y780+'PSUI Customer Gen'!Y780</f>
        <v>1201.126</v>
      </c>
      <c r="Z780" s="85">
        <f>'E+ PSUI Customer Load'!Z780+'PSUI Customer Gen'!Z780</f>
        <v>1192.28</v>
      </c>
      <c r="AA780" s="93">
        <f t="shared" si="156"/>
        <v>1291.701</v>
      </c>
      <c r="AB780" s="84">
        <f t="shared" si="157"/>
        <v>2022</v>
      </c>
      <c r="AC780" s="83">
        <f t="shared" si="158"/>
        <v>12</v>
      </c>
      <c r="AD780" s="83" t="str">
        <f t="shared" si="159"/>
        <v/>
      </c>
      <c r="AE780" s="83" t="str">
        <f t="shared" si="160"/>
        <v/>
      </c>
      <c r="AF780" s="81">
        <f t="shared" si="161"/>
        <v>1291.701</v>
      </c>
      <c r="AG780" s="82" t="str">
        <f t="shared" si="162"/>
        <v>11:00</v>
      </c>
      <c r="AH780" s="81">
        <f t="shared" si="163"/>
        <v>30838.549999999996</v>
      </c>
      <c r="AI780" s="80" t="str">
        <f t="shared" si="164"/>
        <v/>
      </c>
      <c r="AJ780" s="80" t="str">
        <f t="shared" si="165"/>
        <v/>
      </c>
      <c r="AK780" s="80" t="str">
        <f t="shared" si="166"/>
        <v/>
      </c>
      <c r="AL780" s="79" t="str">
        <f t="shared" si="167"/>
        <v/>
      </c>
      <c r="AM780" s="78" t="str">
        <f t="shared" si="168"/>
        <v/>
      </c>
    </row>
    <row r="781" spans="2:39" ht="13.5" thickBot="1">
      <c r="B781" s="86">
        <v>44913</v>
      </c>
      <c r="C781" s="85">
        <f>'E+ PSUI Customer Load'!C781+'PSUI Customer Gen'!C781</f>
        <v>1204.8990000000001</v>
      </c>
      <c r="D781" s="85">
        <f>'E+ PSUI Customer Load'!D781+'PSUI Customer Gen'!D781</f>
        <v>1203.8620000000001</v>
      </c>
      <c r="E781" s="85">
        <f>'E+ PSUI Customer Load'!E781+'PSUI Customer Gen'!E781</f>
        <v>1202.4009999999998</v>
      </c>
      <c r="F781" s="85">
        <f>'E+ PSUI Customer Load'!F781+'PSUI Customer Gen'!F781</f>
        <v>1202.6389999999999</v>
      </c>
      <c r="G781" s="85">
        <f>'E+ PSUI Customer Load'!G781+'PSUI Customer Gen'!G781</f>
        <v>1187.6670000000001</v>
      </c>
      <c r="H781" s="85">
        <f>'E+ PSUI Customer Load'!H781+'PSUI Customer Gen'!H781</f>
        <v>1195.249</v>
      </c>
      <c r="I781" s="85">
        <f>'E+ PSUI Customer Load'!I781+'PSUI Customer Gen'!I781</f>
        <v>1240.2080000000001</v>
      </c>
      <c r="J781" s="85">
        <f>'E+ PSUI Customer Load'!J781+'PSUI Customer Gen'!J781</f>
        <v>1308.625</v>
      </c>
      <c r="K781" s="85">
        <f>'E+ PSUI Customer Load'!K781+'PSUI Customer Gen'!K781</f>
        <v>1288.817</v>
      </c>
      <c r="L781" s="85">
        <f>'E+ PSUI Customer Load'!L781+'PSUI Customer Gen'!L781</f>
        <v>1282.3030000000001</v>
      </c>
      <c r="M781" s="85">
        <f>'E+ PSUI Customer Load'!M781+'PSUI Customer Gen'!M781</f>
        <v>1297.7180000000001</v>
      </c>
      <c r="N781" s="85">
        <f>'E+ PSUI Customer Load'!N781+'PSUI Customer Gen'!N781</f>
        <v>1287.135</v>
      </c>
      <c r="O781" s="85">
        <f>'E+ PSUI Customer Load'!O781+'PSUI Customer Gen'!O781</f>
        <v>1269.2719999999999</v>
      </c>
      <c r="P781" s="85">
        <f>'E+ PSUI Customer Load'!P781+'PSUI Customer Gen'!P781</f>
        <v>1267.682</v>
      </c>
      <c r="Q781" s="85">
        <f>'E+ PSUI Customer Load'!Q781+'PSUI Customer Gen'!Q781</f>
        <v>1259.924</v>
      </c>
      <c r="R781" s="85">
        <f>'E+ PSUI Customer Load'!R781+'PSUI Customer Gen'!R781</f>
        <v>1260.383</v>
      </c>
      <c r="S781" s="85">
        <f>'E+ PSUI Customer Load'!S781+'PSUI Customer Gen'!S781</f>
        <v>1243.674</v>
      </c>
      <c r="T781" s="85">
        <f>'E+ PSUI Customer Load'!T781+'PSUI Customer Gen'!T781</f>
        <v>1234.6869999999999</v>
      </c>
      <c r="U781" s="85">
        <f>'E+ PSUI Customer Load'!U781+'PSUI Customer Gen'!U781</f>
        <v>1249.8620000000001</v>
      </c>
      <c r="V781" s="85">
        <f>'E+ PSUI Customer Load'!V781+'PSUI Customer Gen'!V781</f>
        <v>1232.462</v>
      </c>
      <c r="W781" s="85">
        <f>'E+ PSUI Customer Load'!W781+'PSUI Customer Gen'!W781</f>
        <v>1233.8400000000001</v>
      </c>
      <c r="X781" s="85">
        <f>'E+ PSUI Customer Load'!X781+'PSUI Customer Gen'!X781</f>
        <v>1239.1389999999999</v>
      </c>
      <c r="Y781" s="85">
        <f>'E+ PSUI Customer Load'!Y781+'PSUI Customer Gen'!Y781</f>
        <v>1226.4489999999998</v>
      </c>
      <c r="Z781" s="85">
        <f>'E+ PSUI Customer Load'!Z781+'PSUI Customer Gen'!Z781</f>
        <v>1214.386</v>
      </c>
      <c r="AA781" s="93">
        <f t="shared" si="156"/>
        <v>1308.625</v>
      </c>
      <c r="AB781" s="84">
        <f t="shared" si="157"/>
        <v>2022</v>
      </c>
      <c r="AC781" s="83">
        <f t="shared" si="158"/>
        <v>12</v>
      </c>
      <c r="AD781" s="83" t="str">
        <f t="shared" si="159"/>
        <v/>
      </c>
      <c r="AE781" s="83" t="str">
        <f t="shared" si="160"/>
        <v/>
      </c>
      <c r="AF781" s="81">
        <f t="shared" si="161"/>
        <v>1308.625</v>
      </c>
      <c r="AG781" s="82" t="str">
        <f t="shared" si="162"/>
        <v>8:00</v>
      </c>
      <c r="AH781" s="81">
        <f t="shared" si="163"/>
        <v>31141.908000000003</v>
      </c>
      <c r="AI781" s="80" t="str">
        <f t="shared" si="164"/>
        <v/>
      </c>
      <c r="AJ781" s="80" t="str">
        <f t="shared" si="165"/>
        <v/>
      </c>
      <c r="AK781" s="80" t="str">
        <f t="shared" si="166"/>
        <v/>
      </c>
      <c r="AL781" s="79" t="str">
        <f t="shared" si="167"/>
        <v/>
      </c>
      <c r="AM781" s="78" t="str">
        <f t="shared" si="168"/>
        <v/>
      </c>
    </row>
    <row r="782" spans="2:39" ht="13.5" thickBot="1">
      <c r="B782" s="86">
        <v>44914</v>
      </c>
      <c r="C782" s="85">
        <f>'E+ PSUI Customer Load'!C782+'PSUI Customer Gen'!C782</f>
        <v>1216.2620000000002</v>
      </c>
      <c r="D782" s="85">
        <f>'E+ PSUI Customer Load'!D782+'PSUI Customer Gen'!D782</f>
        <v>1194.73</v>
      </c>
      <c r="E782" s="85">
        <f>'E+ PSUI Customer Load'!E782+'PSUI Customer Gen'!E782</f>
        <v>1190.915</v>
      </c>
      <c r="F782" s="85">
        <f>'E+ PSUI Customer Load'!F782+'PSUI Customer Gen'!F782</f>
        <v>1203.682</v>
      </c>
      <c r="G782" s="85">
        <f>'E+ PSUI Customer Load'!G782+'PSUI Customer Gen'!G782</f>
        <v>1218.5250000000001</v>
      </c>
      <c r="H782" s="85">
        <f>'E+ PSUI Customer Load'!H782+'PSUI Customer Gen'!H782</f>
        <v>1245.7049999999999</v>
      </c>
      <c r="I782" s="85">
        <f>'E+ PSUI Customer Load'!I782+'PSUI Customer Gen'!I782</f>
        <v>1286.3900000000001</v>
      </c>
      <c r="J782" s="85">
        <f>'E+ PSUI Customer Load'!J782+'PSUI Customer Gen'!J782</f>
        <v>1409.855</v>
      </c>
      <c r="K782" s="85">
        <f>'E+ PSUI Customer Load'!K782+'PSUI Customer Gen'!K782</f>
        <v>1455.921</v>
      </c>
      <c r="L782" s="85">
        <f>'E+ PSUI Customer Load'!L782+'PSUI Customer Gen'!L782</f>
        <v>1454.366</v>
      </c>
      <c r="M782" s="85">
        <f>'E+ PSUI Customer Load'!M782+'PSUI Customer Gen'!M782</f>
        <v>1454.404</v>
      </c>
      <c r="N782" s="85">
        <f>'E+ PSUI Customer Load'!N782+'PSUI Customer Gen'!N782</f>
        <v>1460.37</v>
      </c>
      <c r="O782" s="85">
        <f>'E+ PSUI Customer Load'!O782+'PSUI Customer Gen'!O782</f>
        <v>1414.396</v>
      </c>
      <c r="P782" s="85">
        <f>'E+ PSUI Customer Load'!P782+'PSUI Customer Gen'!P782</f>
        <v>1421.338</v>
      </c>
      <c r="Q782" s="85">
        <f>'E+ PSUI Customer Load'!Q782+'PSUI Customer Gen'!Q782</f>
        <v>1409.086</v>
      </c>
      <c r="R782" s="85">
        <f>'E+ PSUI Customer Load'!R782+'PSUI Customer Gen'!R782</f>
        <v>1411.838</v>
      </c>
      <c r="S782" s="85">
        <f>'E+ PSUI Customer Load'!S782+'PSUI Customer Gen'!S782</f>
        <v>1386.711</v>
      </c>
      <c r="T782" s="85">
        <f>'E+ PSUI Customer Load'!T782+'PSUI Customer Gen'!T782</f>
        <v>1341.828</v>
      </c>
      <c r="U782" s="85">
        <f>'E+ PSUI Customer Load'!U782+'PSUI Customer Gen'!U782</f>
        <v>1307.922</v>
      </c>
      <c r="V782" s="85">
        <f>'E+ PSUI Customer Load'!V782+'PSUI Customer Gen'!V782</f>
        <v>1305.4460000000001</v>
      </c>
      <c r="W782" s="85">
        <f>'E+ PSUI Customer Load'!W782+'PSUI Customer Gen'!W782</f>
        <v>1289.0429999999999</v>
      </c>
      <c r="X782" s="85">
        <f>'E+ PSUI Customer Load'!X782+'PSUI Customer Gen'!X782</f>
        <v>1268.5250000000001</v>
      </c>
      <c r="Y782" s="85">
        <f>'E+ PSUI Customer Load'!Y782+'PSUI Customer Gen'!Y782</f>
        <v>1219.47</v>
      </c>
      <c r="Z782" s="85">
        <f>'E+ PSUI Customer Load'!Z782+'PSUI Customer Gen'!Z782</f>
        <v>1200.3820000000001</v>
      </c>
      <c r="AA782" s="93">
        <f t="shared" si="156"/>
        <v>1460.37</v>
      </c>
      <c r="AB782" s="84">
        <f t="shared" si="157"/>
        <v>2022</v>
      </c>
      <c r="AC782" s="83">
        <f t="shared" si="158"/>
        <v>12</v>
      </c>
      <c r="AD782" s="83" t="str">
        <f t="shared" si="159"/>
        <v/>
      </c>
      <c r="AE782" s="83" t="str">
        <f t="shared" si="160"/>
        <v/>
      </c>
      <c r="AF782" s="81">
        <f t="shared" si="161"/>
        <v>1460.37</v>
      </c>
      <c r="AG782" s="82" t="str">
        <f t="shared" si="162"/>
        <v>12:00</v>
      </c>
      <c r="AH782" s="81">
        <f t="shared" si="163"/>
        <v>33227.480000000003</v>
      </c>
      <c r="AI782" s="80" t="str">
        <f t="shared" si="164"/>
        <v/>
      </c>
      <c r="AJ782" s="80" t="str">
        <f t="shared" si="165"/>
        <v/>
      </c>
      <c r="AK782" s="80" t="str">
        <f t="shared" si="166"/>
        <v/>
      </c>
      <c r="AL782" s="79" t="str">
        <f t="shared" si="167"/>
        <v/>
      </c>
      <c r="AM782" s="78" t="str">
        <f t="shared" si="168"/>
        <v/>
      </c>
    </row>
    <row r="783" spans="2:39" ht="13.5" thickBot="1">
      <c r="B783" s="86">
        <v>44915</v>
      </c>
      <c r="C783" s="85">
        <f>'E+ PSUI Customer Load'!C783+'PSUI Customer Gen'!C783</f>
        <v>1207.0229999999999</v>
      </c>
      <c r="D783" s="85">
        <f>'E+ PSUI Customer Load'!D783+'PSUI Customer Gen'!D783</f>
        <v>1186.0429999999999</v>
      </c>
      <c r="E783" s="85">
        <f>'E+ PSUI Customer Load'!E783+'PSUI Customer Gen'!E783</f>
        <v>1179.1320000000001</v>
      </c>
      <c r="F783" s="85">
        <f>'E+ PSUI Customer Load'!F783+'PSUI Customer Gen'!F783</f>
        <v>1196.8320000000001</v>
      </c>
      <c r="G783" s="85">
        <f>'E+ PSUI Customer Load'!G783+'PSUI Customer Gen'!G783</f>
        <v>1194.373</v>
      </c>
      <c r="H783" s="85">
        <f>'E+ PSUI Customer Load'!H783+'PSUI Customer Gen'!H783</f>
        <v>1235.748</v>
      </c>
      <c r="I783" s="85">
        <f>'E+ PSUI Customer Load'!I783+'PSUI Customer Gen'!I783</f>
        <v>1279.5550000000001</v>
      </c>
      <c r="J783" s="85">
        <f>'E+ PSUI Customer Load'!J783+'PSUI Customer Gen'!J783</f>
        <v>1405.086</v>
      </c>
      <c r="K783" s="85">
        <f>'E+ PSUI Customer Load'!K783+'PSUI Customer Gen'!K783</f>
        <v>1422.569</v>
      </c>
      <c r="L783" s="85">
        <f>'E+ PSUI Customer Load'!L783+'PSUI Customer Gen'!L783</f>
        <v>1418.6119999999999</v>
      </c>
      <c r="M783" s="85">
        <f>'E+ PSUI Customer Load'!M783+'PSUI Customer Gen'!M783</f>
        <v>1446.7160000000001</v>
      </c>
      <c r="N783" s="85">
        <f>'E+ PSUI Customer Load'!N783+'PSUI Customer Gen'!N783</f>
        <v>1446.5630000000001</v>
      </c>
      <c r="O783" s="85">
        <f>'E+ PSUI Customer Load'!O783+'PSUI Customer Gen'!O783</f>
        <v>1415.954</v>
      </c>
      <c r="P783" s="85">
        <f>'E+ PSUI Customer Load'!P783+'PSUI Customer Gen'!P783</f>
        <v>1421.183</v>
      </c>
      <c r="Q783" s="85">
        <f>'E+ PSUI Customer Load'!Q783+'PSUI Customer Gen'!Q783</f>
        <v>1419.6660000000002</v>
      </c>
      <c r="R783" s="85">
        <f>'E+ PSUI Customer Load'!R783+'PSUI Customer Gen'!R783</f>
        <v>1415.8419999999999</v>
      </c>
      <c r="S783" s="85">
        <f>'E+ PSUI Customer Load'!S783+'PSUI Customer Gen'!S783</f>
        <v>1377.41</v>
      </c>
      <c r="T783" s="85">
        <f>'E+ PSUI Customer Load'!T783+'PSUI Customer Gen'!T783</f>
        <v>1352.712</v>
      </c>
      <c r="U783" s="85">
        <f>'E+ PSUI Customer Load'!U783+'PSUI Customer Gen'!U783</f>
        <v>1312.3530000000001</v>
      </c>
      <c r="V783" s="85">
        <f>'E+ PSUI Customer Load'!V783+'PSUI Customer Gen'!V783</f>
        <v>1289.4180000000001</v>
      </c>
      <c r="W783" s="85">
        <f>'E+ PSUI Customer Load'!W783+'PSUI Customer Gen'!W783</f>
        <v>1266.6879999999999</v>
      </c>
      <c r="X783" s="85">
        <f>'E+ PSUI Customer Load'!X783+'PSUI Customer Gen'!X783</f>
        <v>1256.616</v>
      </c>
      <c r="Y783" s="85">
        <f>'E+ PSUI Customer Load'!Y783+'PSUI Customer Gen'!Y783</f>
        <v>1237.9659999999999</v>
      </c>
      <c r="Z783" s="85">
        <f>'E+ PSUI Customer Load'!Z783+'PSUI Customer Gen'!Z783</f>
        <v>1194.8509999999999</v>
      </c>
      <c r="AA783" s="93">
        <f t="shared" si="156"/>
        <v>1446.7160000000001</v>
      </c>
      <c r="AB783" s="84">
        <f t="shared" si="157"/>
        <v>2022</v>
      </c>
      <c r="AC783" s="83">
        <f t="shared" si="158"/>
        <v>12</v>
      </c>
      <c r="AD783" s="83" t="str">
        <f t="shared" si="159"/>
        <v/>
      </c>
      <c r="AE783" s="83" t="str">
        <f t="shared" si="160"/>
        <v/>
      </c>
      <c r="AF783" s="81">
        <f t="shared" si="161"/>
        <v>1446.7160000000001</v>
      </c>
      <c r="AG783" s="82" t="str">
        <f t="shared" si="162"/>
        <v>11:00</v>
      </c>
      <c r="AH783" s="81">
        <f t="shared" si="163"/>
        <v>33025.626999999993</v>
      </c>
      <c r="AI783" s="80" t="str">
        <f t="shared" si="164"/>
        <v/>
      </c>
      <c r="AJ783" s="80" t="str">
        <f t="shared" si="165"/>
        <v/>
      </c>
      <c r="AK783" s="80" t="str">
        <f t="shared" si="166"/>
        <v/>
      </c>
      <c r="AL783" s="79" t="str">
        <f t="shared" si="167"/>
        <v/>
      </c>
      <c r="AM783" s="78" t="str">
        <f t="shared" si="168"/>
        <v/>
      </c>
    </row>
    <row r="784" spans="2:39" ht="13.5" thickBot="1">
      <c r="B784" s="86">
        <v>44916</v>
      </c>
      <c r="C784" s="85">
        <f>'E+ PSUI Customer Load'!C784+'PSUI Customer Gen'!C784</f>
        <v>1199.7340000000002</v>
      </c>
      <c r="D784" s="85">
        <f>'E+ PSUI Customer Load'!D784+'PSUI Customer Gen'!D784</f>
        <v>1187.97</v>
      </c>
      <c r="E784" s="85">
        <f>'E+ PSUI Customer Load'!E784+'PSUI Customer Gen'!E784</f>
        <v>1194.5619999999999</v>
      </c>
      <c r="F784" s="85">
        <f>'E+ PSUI Customer Load'!F784+'PSUI Customer Gen'!F784</f>
        <v>1209.1399999999999</v>
      </c>
      <c r="G784" s="85">
        <f>'E+ PSUI Customer Load'!G784+'PSUI Customer Gen'!G784</f>
        <v>1208.8430000000001</v>
      </c>
      <c r="H784" s="85">
        <f>'E+ PSUI Customer Load'!H784+'PSUI Customer Gen'!H784</f>
        <v>1240.077</v>
      </c>
      <c r="I784" s="85">
        <f>'E+ PSUI Customer Load'!I784+'PSUI Customer Gen'!I784</f>
        <v>1275.8960000000002</v>
      </c>
      <c r="J784" s="85">
        <f>'E+ PSUI Customer Load'!J784+'PSUI Customer Gen'!J784</f>
        <v>1415.2080000000001</v>
      </c>
      <c r="K784" s="85">
        <f>'E+ PSUI Customer Load'!K784+'PSUI Customer Gen'!K784</f>
        <v>1404.557</v>
      </c>
      <c r="L784" s="85">
        <f>'E+ PSUI Customer Load'!L784+'PSUI Customer Gen'!L784</f>
        <v>1418.1569999999999</v>
      </c>
      <c r="M784" s="85">
        <f>'E+ PSUI Customer Load'!M784+'PSUI Customer Gen'!M784</f>
        <v>1438.777</v>
      </c>
      <c r="N784" s="85">
        <f>'E+ PSUI Customer Load'!N784+'PSUI Customer Gen'!N784</f>
        <v>1411.645</v>
      </c>
      <c r="O784" s="85">
        <f>'E+ PSUI Customer Load'!O784+'PSUI Customer Gen'!O784</f>
        <v>1365.9069999999999</v>
      </c>
      <c r="P784" s="85">
        <f>'E+ PSUI Customer Load'!P784+'PSUI Customer Gen'!P784</f>
        <v>1397.1279999999999</v>
      </c>
      <c r="Q784" s="85">
        <f>'E+ PSUI Customer Load'!Q784+'PSUI Customer Gen'!Q784</f>
        <v>1388.038</v>
      </c>
      <c r="R784" s="85">
        <f>'E+ PSUI Customer Load'!R784+'PSUI Customer Gen'!R784</f>
        <v>1383.1</v>
      </c>
      <c r="S784" s="85">
        <f>'E+ PSUI Customer Load'!S784+'PSUI Customer Gen'!S784</f>
        <v>1382.5909999999999</v>
      </c>
      <c r="T784" s="85">
        <f>'E+ PSUI Customer Load'!T784+'PSUI Customer Gen'!T784</f>
        <v>1367.962</v>
      </c>
      <c r="U784" s="85">
        <f>'E+ PSUI Customer Load'!U784+'PSUI Customer Gen'!U784</f>
        <v>1322.6860000000001</v>
      </c>
      <c r="V784" s="85">
        <f>'E+ PSUI Customer Load'!V784+'PSUI Customer Gen'!V784</f>
        <v>1313.2470000000001</v>
      </c>
      <c r="W784" s="85">
        <f>'E+ PSUI Customer Load'!W784+'PSUI Customer Gen'!W784</f>
        <v>1300.653</v>
      </c>
      <c r="X784" s="85">
        <f>'E+ PSUI Customer Load'!X784+'PSUI Customer Gen'!X784</f>
        <v>1285.9179999999999</v>
      </c>
      <c r="Y784" s="85">
        <f>'E+ PSUI Customer Load'!Y784+'PSUI Customer Gen'!Y784</f>
        <v>1250.9870000000001</v>
      </c>
      <c r="Z784" s="85">
        <f>'E+ PSUI Customer Load'!Z784+'PSUI Customer Gen'!Z784</f>
        <v>1229.338</v>
      </c>
      <c r="AA784" s="93">
        <f t="shared" si="156"/>
        <v>1438.777</v>
      </c>
      <c r="AB784" s="84">
        <f t="shared" si="157"/>
        <v>2022</v>
      </c>
      <c r="AC784" s="83">
        <f t="shared" si="158"/>
        <v>12</v>
      </c>
      <c r="AD784" s="83" t="str">
        <f t="shared" si="159"/>
        <v/>
      </c>
      <c r="AE784" s="83" t="str">
        <f t="shared" si="160"/>
        <v/>
      </c>
      <c r="AF784" s="81">
        <f t="shared" si="161"/>
        <v>1438.777</v>
      </c>
      <c r="AG784" s="82" t="str">
        <f t="shared" si="162"/>
        <v>11:00</v>
      </c>
      <c r="AH784" s="81">
        <f t="shared" si="163"/>
        <v>33030.898000000001</v>
      </c>
      <c r="AI784" s="80" t="str">
        <f t="shared" si="164"/>
        <v/>
      </c>
      <c r="AJ784" s="80" t="str">
        <f t="shared" si="165"/>
        <v/>
      </c>
      <c r="AK784" s="80" t="str">
        <f t="shared" si="166"/>
        <v/>
      </c>
      <c r="AL784" s="79" t="str">
        <f t="shared" si="167"/>
        <v/>
      </c>
      <c r="AM784" s="78" t="str">
        <f t="shared" si="168"/>
        <v/>
      </c>
    </row>
    <row r="785" spans="2:39" ht="13.5" thickBot="1">
      <c r="B785" s="86">
        <v>44917</v>
      </c>
      <c r="C785" s="85">
        <f>'E+ PSUI Customer Load'!C785+'PSUI Customer Gen'!C785</f>
        <v>1218.3810000000001</v>
      </c>
      <c r="D785" s="85">
        <f>'E+ PSUI Customer Load'!D785+'PSUI Customer Gen'!D785</f>
        <v>1217.1559999999999</v>
      </c>
      <c r="E785" s="85">
        <f>'E+ PSUI Customer Load'!E785+'PSUI Customer Gen'!E785</f>
        <v>1215.5759999999998</v>
      </c>
      <c r="F785" s="85">
        <f>'E+ PSUI Customer Load'!F785+'PSUI Customer Gen'!F785</f>
        <v>1226.7460000000001</v>
      </c>
      <c r="G785" s="85">
        <f>'E+ PSUI Customer Load'!G785+'PSUI Customer Gen'!G785</f>
        <v>1225.6679999999999</v>
      </c>
      <c r="H785" s="85">
        <f>'E+ PSUI Customer Load'!H785+'PSUI Customer Gen'!H785</f>
        <v>1242.048</v>
      </c>
      <c r="I785" s="85">
        <f>'E+ PSUI Customer Load'!I785+'PSUI Customer Gen'!I785</f>
        <v>1288.627</v>
      </c>
      <c r="J785" s="85">
        <f>'E+ PSUI Customer Load'!J785+'PSUI Customer Gen'!J785</f>
        <v>1410.057</v>
      </c>
      <c r="K785" s="85">
        <f>'E+ PSUI Customer Load'!K785+'PSUI Customer Gen'!K785</f>
        <v>1390.2569999999998</v>
      </c>
      <c r="L785" s="85">
        <f>'E+ PSUI Customer Load'!L785+'PSUI Customer Gen'!L785</f>
        <v>1402.8029999999999</v>
      </c>
      <c r="M785" s="85">
        <f>'E+ PSUI Customer Load'!M785+'PSUI Customer Gen'!M785</f>
        <v>1412.008</v>
      </c>
      <c r="N785" s="85">
        <f>'E+ PSUI Customer Load'!N785+'PSUI Customer Gen'!N785</f>
        <v>1416.9840000000002</v>
      </c>
      <c r="O785" s="85">
        <f>'E+ PSUI Customer Load'!O785+'PSUI Customer Gen'!O785</f>
        <v>1375.5439999999999</v>
      </c>
      <c r="P785" s="85">
        <f>'E+ PSUI Customer Load'!P785+'PSUI Customer Gen'!P785</f>
        <v>1398.6879999999999</v>
      </c>
      <c r="Q785" s="85">
        <f>'E+ PSUI Customer Load'!Q785+'PSUI Customer Gen'!Q785</f>
        <v>1408.77</v>
      </c>
      <c r="R785" s="85">
        <f>'E+ PSUI Customer Load'!R785+'PSUI Customer Gen'!R785</f>
        <v>1417.8219999999999</v>
      </c>
      <c r="S785" s="85">
        <f>'E+ PSUI Customer Load'!S785+'PSUI Customer Gen'!S785</f>
        <v>1410.5820000000001</v>
      </c>
      <c r="T785" s="85">
        <f>'E+ PSUI Customer Load'!T785+'PSUI Customer Gen'!T785</f>
        <v>1377.8880000000001</v>
      </c>
      <c r="U785" s="85">
        <f>'E+ PSUI Customer Load'!U785+'PSUI Customer Gen'!U785</f>
        <v>1293.662</v>
      </c>
      <c r="V785" s="85">
        <f>'E+ PSUI Customer Load'!V785+'PSUI Customer Gen'!V785</f>
        <v>1321.146</v>
      </c>
      <c r="W785" s="85">
        <f>'E+ PSUI Customer Load'!W785+'PSUI Customer Gen'!W785</f>
        <v>1296.2439999999999</v>
      </c>
      <c r="X785" s="85">
        <f>'E+ PSUI Customer Load'!X785+'PSUI Customer Gen'!X785</f>
        <v>1302.6699999999998</v>
      </c>
      <c r="Y785" s="85">
        <f>'E+ PSUI Customer Load'!Y785+'PSUI Customer Gen'!Y785</f>
        <v>1243.1660000000002</v>
      </c>
      <c r="Z785" s="85">
        <f>'E+ PSUI Customer Load'!Z785+'PSUI Customer Gen'!Z785</f>
        <v>1255.4679999999998</v>
      </c>
      <c r="AA785" s="93">
        <f t="shared" si="156"/>
        <v>1417.8219999999999</v>
      </c>
      <c r="AB785" s="84">
        <f t="shared" si="157"/>
        <v>2022</v>
      </c>
      <c r="AC785" s="83">
        <f t="shared" si="158"/>
        <v>12</v>
      </c>
      <c r="AD785" s="83" t="str">
        <f t="shared" si="159"/>
        <v/>
      </c>
      <c r="AE785" s="83" t="str">
        <f t="shared" si="160"/>
        <v/>
      </c>
      <c r="AF785" s="81">
        <f t="shared" si="161"/>
        <v>1417.8219999999999</v>
      </c>
      <c r="AG785" s="82" t="str">
        <f t="shared" si="162"/>
        <v>16:00</v>
      </c>
      <c r="AH785" s="81">
        <f t="shared" si="163"/>
        <v>33185.782999999996</v>
      </c>
      <c r="AI785" s="80" t="str">
        <f t="shared" si="164"/>
        <v/>
      </c>
      <c r="AJ785" s="80" t="str">
        <f t="shared" si="165"/>
        <v/>
      </c>
      <c r="AK785" s="80" t="str">
        <f t="shared" si="166"/>
        <v/>
      </c>
      <c r="AL785" s="79" t="str">
        <f t="shared" si="167"/>
        <v/>
      </c>
      <c r="AM785" s="78" t="str">
        <f t="shared" si="168"/>
        <v/>
      </c>
    </row>
    <row r="786" spans="2:39" ht="13.5" thickBot="1">
      <c r="B786" s="86">
        <v>44918</v>
      </c>
      <c r="C786" s="85">
        <f>'E+ PSUI Customer Load'!C786+'PSUI Customer Gen'!C786</f>
        <v>1208.683</v>
      </c>
      <c r="D786" s="85">
        <f>'E+ PSUI Customer Load'!D786+'PSUI Customer Gen'!D786</f>
        <v>1227.924</v>
      </c>
      <c r="E786" s="85">
        <f>'E+ PSUI Customer Load'!E786+'PSUI Customer Gen'!E786</f>
        <v>1189.9590000000001</v>
      </c>
      <c r="F786" s="85">
        <f>'E+ PSUI Customer Load'!F786+'PSUI Customer Gen'!F786</f>
        <v>1226.9449999999999</v>
      </c>
      <c r="G786" s="85">
        <f>'E+ PSUI Customer Load'!G786+'PSUI Customer Gen'!G786</f>
        <v>1200.5420000000001</v>
      </c>
      <c r="H786" s="85">
        <f>'E+ PSUI Customer Load'!H786+'PSUI Customer Gen'!H786</f>
        <v>1251.5170000000001</v>
      </c>
      <c r="I786" s="85">
        <f>'E+ PSUI Customer Load'!I786+'PSUI Customer Gen'!I786</f>
        <v>1257.8340000000001</v>
      </c>
      <c r="J786" s="85">
        <f>'E+ PSUI Customer Load'!J786+'PSUI Customer Gen'!J786</f>
        <v>1404.39</v>
      </c>
      <c r="K786" s="85">
        <f>'E+ PSUI Customer Load'!K786+'PSUI Customer Gen'!K786</f>
        <v>1428.816</v>
      </c>
      <c r="L786" s="85">
        <f>'E+ PSUI Customer Load'!L786+'PSUI Customer Gen'!L786</f>
        <v>1468.9359999999999</v>
      </c>
      <c r="M786" s="85">
        <f>'E+ PSUI Customer Load'!M786+'PSUI Customer Gen'!M786</f>
        <v>1541.395</v>
      </c>
      <c r="N786" s="85">
        <f>'E+ PSUI Customer Load'!N786+'PSUI Customer Gen'!N786</f>
        <v>1522.829</v>
      </c>
      <c r="O786" s="85">
        <f>'E+ PSUI Customer Load'!O786+'PSUI Customer Gen'!O786</f>
        <v>1544.2249999999999</v>
      </c>
      <c r="P786" s="85">
        <f>'E+ PSUI Customer Load'!P786+'PSUI Customer Gen'!P786</f>
        <v>1535.299</v>
      </c>
      <c r="Q786" s="85">
        <f>'E+ PSUI Customer Load'!Q786+'PSUI Customer Gen'!Q786</f>
        <v>1538.182</v>
      </c>
      <c r="R786" s="85">
        <f>'E+ PSUI Customer Load'!R786+'PSUI Customer Gen'!R786</f>
        <v>1527.99</v>
      </c>
      <c r="S786" s="85">
        <f>'E+ PSUI Customer Load'!S786+'PSUI Customer Gen'!S786</f>
        <v>1536.086</v>
      </c>
      <c r="T786" s="85">
        <f>'E+ PSUI Customer Load'!T786+'PSUI Customer Gen'!T786</f>
        <v>1498.3660000000002</v>
      </c>
      <c r="U786" s="85">
        <f>'E+ PSUI Customer Load'!U786+'PSUI Customer Gen'!U786</f>
        <v>1390.587</v>
      </c>
      <c r="V786" s="85">
        <f>'E+ PSUI Customer Load'!V786+'PSUI Customer Gen'!V786</f>
        <v>1441.23</v>
      </c>
      <c r="W786" s="85">
        <f>'E+ PSUI Customer Load'!W786+'PSUI Customer Gen'!W786</f>
        <v>1423.03</v>
      </c>
      <c r="X786" s="85">
        <f>'E+ PSUI Customer Load'!X786+'PSUI Customer Gen'!X786</f>
        <v>1409.76</v>
      </c>
      <c r="Y786" s="85">
        <f>'E+ PSUI Customer Load'!Y786+'PSUI Customer Gen'!Y786</f>
        <v>1405.46</v>
      </c>
      <c r="Z786" s="85">
        <f>'E+ PSUI Customer Load'!Z786+'PSUI Customer Gen'!Z786</f>
        <v>1403.99</v>
      </c>
      <c r="AA786" s="93">
        <f t="shared" si="156"/>
        <v>1544.2249999999999</v>
      </c>
      <c r="AB786" s="84">
        <f t="shared" si="157"/>
        <v>2022</v>
      </c>
      <c r="AC786" s="83">
        <f t="shared" si="158"/>
        <v>12</v>
      </c>
      <c r="AD786" s="83" t="str">
        <f t="shared" si="159"/>
        <v/>
      </c>
      <c r="AE786" s="83" t="str">
        <f t="shared" si="160"/>
        <v/>
      </c>
      <c r="AF786" s="81">
        <f t="shared" si="161"/>
        <v>1544.2249999999999</v>
      </c>
      <c r="AG786" s="82" t="str">
        <f t="shared" si="162"/>
        <v>13:00</v>
      </c>
      <c r="AH786" s="81">
        <f t="shared" si="163"/>
        <v>35128.199999999997</v>
      </c>
      <c r="AI786" s="80" t="str">
        <f t="shared" si="164"/>
        <v/>
      </c>
      <c r="AJ786" s="80" t="str">
        <f t="shared" si="165"/>
        <v/>
      </c>
      <c r="AK786" s="80" t="str">
        <f t="shared" si="166"/>
        <v/>
      </c>
      <c r="AL786" s="79" t="str">
        <f t="shared" si="167"/>
        <v/>
      </c>
      <c r="AM786" s="78" t="str">
        <f t="shared" si="168"/>
        <v/>
      </c>
    </row>
    <row r="787" spans="2:39" ht="13.5" thickBot="1">
      <c r="B787" s="86">
        <v>44919</v>
      </c>
      <c r="C787" s="85">
        <f>'E+ PSUI Customer Load'!C787+'PSUI Customer Gen'!C787</f>
        <v>1398.78</v>
      </c>
      <c r="D787" s="85">
        <f>'E+ PSUI Customer Load'!D787+'PSUI Customer Gen'!D787</f>
        <v>1396.54</v>
      </c>
      <c r="E787" s="85">
        <f>'E+ PSUI Customer Load'!E787+'PSUI Customer Gen'!E787</f>
        <v>1408.23</v>
      </c>
      <c r="F787" s="85">
        <f>'E+ PSUI Customer Load'!F787+'PSUI Customer Gen'!F787</f>
        <v>1406.3</v>
      </c>
      <c r="G787" s="85">
        <f>'E+ PSUI Customer Load'!G787+'PSUI Customer Gen'!G787</f>
        <v>1403.04</v>
      </c>
      <c r="H787" s="85">
        <f>'E+ PSUI Customer Load'!H787+'PSUI Customer Gen'!H787</f>
        <v>1416.38</v>
      </c>
      <c r="I787" s="85">
        <f>'E+ PSUI Customer Load'!I787+'PSUI Customer Gen'!I787</f>
        <v>1425.66</v>
      </c>
      <c r="J787" s="85">
        <f>'E+ PSUI Customer Load'!J787+'PSUI Customer Gen'!J787</f>
        <v>1503.81</v>
      </c>
      <c r="K787" s="85">
        <f>'E+ PSUI Customer Load'!K787+'PSUI Customer Gen'!K787</f>
        <v>1608.6290000000001</v>
      </c>
      <c r="L787" s="85">
        <f>'E+ PSUI Customer Load'!L787+'PSUI Customer Gen'!L787</f>
        <v>1515.492</v>
      </c>
      <c r="M787" s="85">
        <f>'E+ PSUI Customer Load'!M787+'PSUI Customer Gen'!M787</f>
        <v>1527.319</v>
      </c>
      <c r="N787" s="85">
        <f>'E+ PSUI Customer Load'!N787+'PSUI Customer Gen'!N787</f>
        <v>1504.6680000000001</v>
      </c>
      <c r="O787" s="85">
        <f>'E+ PSUI Customer Load'!O787+'PSUI Customer Gen'!O787</f>
        <v>1469.2149999999999</v>
      </c>
      <c r="P787" s="85">
        <f>'E+ PSUI Customer Load'!P787+'PSUI Customer Gen'!P787</f>
        <v>1484.9929999999999</v>
      </c>
      <c r="Q787" s="85">
        <f>'E+ PSUI Customer Load'!Q787+'PSUI Customer Gen'!Q787</f>
        <v>1435.1670000000001</v>
      </c>
      <c r="R787" s="85">
        <f>'E+ PSUI Customer Load'!R787+'PSUI Customer Gen'!R787</f>
        <v>1462.8720000000001</v>
      </c>
      <c r="S787" s="85">
        <f>'E+ PSUI Customer Load'!S787+'PSUI Customer Gen'!S787</f>
        <v>1472.0529999999999</v>
      </c>
      <c r="T787" s="85">
        <f>'E+ PSUI Customer Load'!T787+'PSUI Customer Gen'!T787</f>
        <v>1487.136</v>
      </c>
      <c r="U787" s="85">
        <f>'E+ PSUI Customer Load'!U787+'PSUI Customer Gen'!U787</f>
        <v>1498.394</v>
      </c>
      <c r="V787" s="85">
        <f>'E+ PSUI Customer Load'!V787+'PSUI Customer Gen'!V787</f>
        <v>1481.9680000000001</v>
      </c>
      <c r="W787" s="85">
        <f>'E+ PSUI Customer Load'!W787+'PSUI Customer Gen'!W787</f>
        <v>1468.6270000000002</v>
      </c>
      <c r="X787" s="85">
        <f>'E+ PSUI Customer Load'!X787+'PSUI Customer Gen'!X787</f>
        <v>1466.0829999999999</v>
      </c>
      <c r="Y787" s="85">
        <f>'E+ PSUI Customer Load'!Y787+'PSUI Customer Gen'!Y787</f>
        <v>1326.2560000000001</v>
      </c>
      <c r="Z787" s="85">
        <f>'E+ PSUI Customer Load'!Z787+'PSUI Customer Gen'!Z787</f>
        <v>1408.61</v>
      </c>
      <c r="AA787" s="93">
        <f t="shared" si="156"/>
        <v>1608.6290000000001</v>
      </c>
      <c r="AB787" s="84">
        <f t="shared" si="157"/>
        <v>2022</v>
      </c>
      <c r="AC787" s="83">
        <f t="shared" si="158"/>
        <v>12</v>
      </c>
      <c r="AD787" s="83" t="str">
        <f t="shared" si="159"/>
        <v/>
      </c>
      <c r="AE787" s="83" t="str">
        <f t="shared" si="160"/>
        <v/>
      </c>
      <c r="AF787" s="81">
        <f t="shared" si="161"/>
        <v>1608.6290000000001</v>
      </c>
      <c r="AG787" s="82" t="str">
        <f t="shared" si="162"/>
        <v>9:00</v>
      </c>
      <c r="AH787" s="81">
        <f t="shared" si="163"/>
        <v>36584.851000000002</v>
      </c>
      <c r="AI787" s="80" t="str">
        <f t="shared" si="164"/>
        <v/>
      </c>
      <c r="AJ787" s="80" t="str">
        <f t="shared" si="165"/>
        <v/>
      </c>
      <c r="AK787" s="80" t="str">
        <f t="shared" si="166"/>
        <v/>
      </c>
      <c r="AL787" s="79" t="str">
        <f t="shared" si="167"/>
        <v/>
      </c>
      <c r="AM787" s="78" t="str">
        <f t="shared" si="168"/>
        <v/>
      </c>
    </row>
    <row r="788" spans="2:39" ht="13.5" thickBot="1">
      <c r="B788" s="86">
        <v>44920</v>
      </c>
      <c r="C788" s="85">
        <f>'E+ PSUI Customer Load'!C788+'PSUI Customer Gen'!C788</f>
        <v>1402.84</v>
      </c>
      <c r="D788" s="85">
        <f>'E+ PSUI Customer Load'!D788+'PSUI Customer Gen'!D788</f>
        <v>1388.59</v>
      </c>
      <c r="E788" s="85">
        <f>'E+ PSUI Customer Load'!E788+'PSUI Customer Gen'!E788</f>
        <v>1388</v>
      </c>
      <c r="F788" s="85">
        <f>'E+ PSUI Customer Load'!F788+'PSUI Customer Gen'!F788</f>
        <v>1389.33</v>
      </c>
      <c r="G788" s="85">
        <f>'E+ PSUI Customer Load'!G788+'PSUI Customer Gen'!G788</f>
        <v>1380.93</v>
      </c>
      <c r="H788" s="85">
        <f>'E+ PSUI Customer Load'!H788+'PSUI Customer Gen'!H788</f>
        <v>1371.4</v>
      </c>
      <c r="I788" s="85">
        <f>'E+ PSUI Customer Load'!I788+'PSUI Customer Gen'!I788</f>
        <v>1394.47</v>
      </c>
      <c r="J788" s="85">
        <f>'E+ PSUI Customer Load'!J788+'PSUI Customer Gen'!J788</f>
        <v>1454.22</v>
      </c>
      <c r="K788" s="85">
        <f>'E+ PSUI Customer Load'!K788+'PSUI Customer Gen'!K788</f>
        <v>1437.07</v>
      </c>
      <c r="L788" s="85">
        <f>'E+ PSUI Customer Load'!L788+'PSUI Customer Gen'!L788</f>
        <v>1412.91</v>
      </c>
      <c r="M788" s="85">
        <f>'E+ PSUI Customer Load'!M788+'PSUI Customer Gen'!M788</f>
        <v>1427.76</v>
      </c>
      <c r="N788" s="85">
        <f>'E+ PSUI Customer Load'!N788+'PSUI Customer Gen'!N788</f>
        <v>1445.57</v>
      </c>
      <c r="O788" s="85">
        <f>'E+ PSUI Customer Load'!O788+'PSUI Customer Gen'!O788</f>
        <v>1388.52</v>
      </c>
      <c r="P788" s="85">
        <f>'E+ PSUI Customer Load'!P788+'PSUI Customer Gen'!P788</f>
        <v>1386.52</v>
      </c>
      <c r="Q788" s="85">
        <f>'E+ PSUI Customer Load'!Q788+'PSUI Customer Gen'!Q788</f>
        <v>1394.5</v>
      </c>
      <c r="R788" s="85">
        <f>'E+ PSUI Customer Load'!R788+'PSUI Customer Gen'!R788</f>
        <v>1412.99</v>
      </c>
      <c r="S788" s="85">
        <f>'E+ PSUI Customer Load'!S788+'PSUI Customer Gen'!S788</f>
        <v>1426.53</v>
      </c>
      <c r="T788" s="85">
        <f>'E+ PSUI Customer Load'!T788+'PSUI Customer Gen'!T788</f>
        <v>1429.16</v>
      </c>
      <c r="U788" s="85">
        <f>'E+ PSUI Customer Load'!U788+'PSUI Customer Gen'!U788</f>
        <v>1435.88</v>
      </c>
      <c r="V788" s="85">
        <f>'E+ PSUI Customer Load'!V788+'PSUI Customer Gen'!V788</f>
        <v>1438.19</v>
      </c>
      <c r="W788" s="85">
        <f>'E+ PSUI Customer Load'!W788+'PSUI Customer Gen'!W788</f>
        <v>1428.39</v>
      </c>
      <c r="X788" s="85">
        <f>'E+ PSUI Customer Load'!X788+'PSUI Customer Gen'!X788</f>
        <v>1425.87</v>
      </c>
      <c r="Y788" s="85">
        <f>'E+ PSUI Customer Load'!Y788+'PSUI Customer Gen'!Y788</f>
        <v>1416.38</v>
      </c>
      <c r="Z788" s="85">
        <f>'E+ PSUI Customer Load'!Z788+'PSUI Customer Gen'!Z788</f>
        <v>1394.93</v>
      </c>
      <c r="AA788" s="93">
        <f t="shared" si="156"/>
        <v>1454.22</v>
      </c>
      <c r="AB788" s="84">
        <f t="shared" si="157"/>
        <v>2022</v>
      </c>
      <c r="AC788" s="83">
        <f t="shared" si="158"/>
        <v>12</v>
      </c>
      <c r="AD788" s="83" t="str">
        <f t="shared" si="159"/>
        <v/>
      </c>
      <c r="AE788" s="83" t="str">
        <f t="shared" si="160"/>
        <v/>
      </c>
      <c r="AF788" s="81">
        <f t="shared" si="161"/>
        <v>1454.22</v>
      </c>
      <c r="AG788" s="82" t="str">
        <f t="shared" si="162"/>
        <v>8:00</v>
      </c>
      <c r="AH788" s="81">
        <f t="shared" si="163"/>
        <v>35325.17</v>
      </c>
      <c r="AI788" s="80" t="str">
        <f t="shared" si="164"/>
        <v/>
      </c>
      <c r="AJ788" s="80" t="str">
        <f t="shared" si="165"/>
        <v/>
      </c>
      <c r="AK788" s="80" t="str">
        <f t="shared" si="166"/>
        <v/>
      </c>
      <c r="AL788" s="79" t="str">
        <f t="shared" si="167"/>
        <v/>
      </c>
      <c r="AM788" s="78" t="str">
        <f t="shared" si="168"/>
        <v/>
      </c>
    </row>
    <row r="789" spans="2:39" ht="13.5" thickBot="1">
      <c r="B789" s="86">
        <v>44921</v>
      </c>
      <c r="C789" s="85">
        <f>'E+ PSUI Customer Load'!C789+'PSUI Customer Gen'!C789</f>
        <v>1364.13</v>
      </c>
      <c r="D789" s="85">
        <f>'E+ PSUI Customer Load'!D789+'PSUI Customer Gen'!D789</f>
        <v>1392.65</v>
      </c>
      <c r="E789" s="85">
        <f>'E+ PSUI Customer Load'!E789+'PSUI Customer Gen'!E789</f>
        <v>1385.55</v>
      </c>
      <c r="F789" s="85">
        <f>'E+ PSUI Customer Load'!F789+'PSUI Customer Gen'!F789</f>
        <v>1376.13</v>
      </c>
      <c r="G789" s="85">
        <f>'E+ PSUI Customer Load'!G789+'PSUI Customer Gen'!G789</f>
        <v>1319.15</v>
      </c>
      <c r="H789" s="85">
        <f>'E+ PSUI Customer Load'!H789+'PSUI Customer Gen'!H789</f>
        <v>1394.72</v>
      </c>
      <c r="I789" s="85">
        <f>'E+ PSUI Customer Load'!I789+'PSUI Customer Gen'!I789</f>
        <v>1412.6</v>
      </c>
      <c r="J789" s="85">
        <f>'E+ PSUI Customer Load'!J789+'PSUI Customer Gen'!J789</f>
        <v>1411.94</v>
      </c>
      <c r="K789" s="85">
        <f>'E+ PSUI Customer Load'!K789+'PSUI Customer Gen'!K789</f>
        <v>1427.51</v>
      </c>
      <c r="L789" s="85">
        <f>'E+ PSUI Customer Load'!L789+'PSUI Customer Gen'!L789</f>
        <v>1421.91</v>
      </c>
      <c r="M789" s="85">
        <f>'E+ PSUI Customer Load'!M789+'PSUI Customer Gen'!M789</f>
        <v>1398.46</v>
      </c>
      <c r="N789" s="85">
        <f>'E+ PSUI Customer Load'!N789+'PSUI Customer Gen'!N789</f>
        <v>1408.3</v>
      </c>
      <c r="O789" s="85">
        <f>'E+ PSUI Customer Load'!O789+'PSUI Customer Gen'!O789</f>
        <v>1316.49</v>
      </c>
      <c r="P789" s="85">
        <f>'E+ PSUI Customer Load'!P789+'PSUI Customer Gen'!P789</f>
        <v>1367.35</v>
      </c>
      <c r="Q789" s="85">
        <f>'E+ PSUI Customer Load'!Q789+'PSUI Customer Gen'!Q789</f>
        <v>1373.79</v>
      </c>
      <c r="R789" s="85">
        <f>'E+ PSUI Customer Load'!R789+'PSUI Customer Gen'!R789</f>
        <v>1332.03</v>
      </c>
      <c r="S789" s="85">
        <f>'E+ PSUI Customer Load'!S789+'PSUI Customer Gen'!S789</f>
        <v>1373.72</v>
      </c>
      <c r="T789" s="85">
        <f>'E+ PSUI Customer Load'!T789+'PSUI Customer Gen'!T789</f>
        <v>1378.23</v>
      </c>
      <c r="U789" s="85">
        <f>'E+ PSUI Customer Load'!U789+'PSUI Customer Gen'!U789</f>
        <v>1350.79</v>
      </c>
      <c r="V789" s="85">
        <f>'E+ PSUI Customer Load'!V789+'PSUI Customer Gen'!V789</f>
        <v>1370.04</v>
      </c>
      <c r="W789" s="85">
        <f>'E+ PSUI Customer Load'!W789+'PSUI Customer Gen'!W789</f>
        <v>1347.26</v>
      </c>
      <c r="X789" s="85">
        <f>'E+ PSUI Customer Load'!X789+'PSUI Customer Gen'!X789</f>
        <v>1320.31</v>
      </c>
      <c r="Y789" s="85">
        <f>'E+ PSUI Customer Load'!Y789+'PSUI Customer Gen'!Y789</f>
        <v>1354.75</v>
      </c>
      <c r="Z789" s="85">
        <f>'E+ PSUI Customer Load'!Z789+'PSUI Customer Gen'!Z789</f>
        <v>1353.17</v>
      </c>
      <c r="AA789" s="93">
        <f t="shared" si="156"/>
        <v>1427.51</v>
      </c>
      <c r="AB789" s="84">
        <f t="shared" si="157"/>
        <v>2022</v>
      </c>
      <c r="AC789" s="83">
        <f t="shared" si="158"/>
        <v>12</v>
      </c>
      <c r="AD789" s="83" t="str">
        <f t="shared" si="159"/>
        <v/>
      </c>
      <c r="AE789" s="83" t="str">
        <f t="shared" si="160"/>
        <v/>
      </c>
      <c r="AF789" s="81">
        <f t="shared" si="161"/>
        <v>1427.51</v>
      </c>
      <c r="AG789" s="82" t="str">
        <f t="shared" si="162"/>
        <v>9:00</v>
      </c>
      <c r="AH789" s="81">
        <f t="shared" si="163"/>
        <v>34378.490000000005</v>
      </c>
      <c r="AI789" s="80" t="str">
        <f t="shared" si="164"/>
        <v/>
      </c>
      <c r="AJ789" s="80" t="str">
        <f t="shared" si="165"/>
        <v/>
      </c>
      <c r="AK789" s="80" t="str">
        <f t="shared" si="166"/>
        <v/>
      </c>
      <c r="AL789" s="79" t="str">
        <f t="shared" si="167"/>
        <v/>
      </c>
      <c r="AM789" s="78" t="str">
        <f t="shared" si="168"/>
        <v/>
      </c>
    </row>
    <row r="790" spans="2:39" ht="13.5" thickBot="1">
      <c r="B790" s="86">
        <v>44922</v>
      </c>
      <c r="C790" s="85">
        <f>'E+ PSUI Customer Load'!C790+'PSUI Customer Gen'!C790</f>
        <v>1325.45</v>
      </c>
      <c r="D790" s="85">
        <f>'E+ PSUI Customer Load'!D790+'PSUI Customer Gen'!D790</f>
        <v>1339.17</v>
      </c>
      <c r="E790" s="85">
        <f>'E+ PSUI Customer Load'!E790+'PSUI Customer Gen'!E790</f>
        <v>1323.67</v>
      </c>
      <c r="F790" s="85">
        <f>'E+ PSUI Customer Load'!F790+'PSUI Customer Gen'!F790</f>
        <v>1292.48</v>
      </c>
      <c r="G790" s="85">
        <f>'E+ PSUI Customer Load'!G790+'PSUI Customer Gen'!G790</f>
        <v>1339.87</v>
      </c>
      <c r="H790" s="85">
        <f>'E+ PSUI Customer Load'!H790+'PSUI Customer Gen'!H790</f>
        <v>1337.49</v>
      </c>
      <c r="I790" s="85">
        <f>'E+ PSUI Customer Load'!I790+'PSUI Customer Gen'!I790</f>
        <v>1403.36</v>
      </c>
      <c r="J790" s="85">
        <f>'E+ PSUI Customer Load'!J790+'PSUI Customer Gen'!J790</f>
        <v>1445.36</v>
      </c>
      <c r="K790" s="85">
        <f>'E+ PSUI Customer Load'!K790+'PSUI Customer Gen'!K790</f>
        <v>1442.77</v>
      </c>
      <c r="L790" s="85">
        <f>'E+ PSUI Customer Load'!L790+'PSUI Customer Gen'!L790</f>
        <v>1359.37</v>
      </c>
      <c r="M790" s="85">
        <f>'E+ PSUI Customer Load'!M790+'PSUI Customer Gen'!M790</f>
        <v>1431.29</v>
      </c>
      <c r="N790" s="85">
        <f>'E+ PSUI Customer Load'!N790+'PSUI Customer Gen'!N790</f>
        <v>1421.53</v>
      </c>
      <c r="O790" s="85">
        <f>'E+ PSUI Customer Load'!O790+'PSUI Customer Gen'!O790</f>
        <v>1317.47</v>
      </c>
      <c r="P790" s="85">
        <f>'E+ PSUI Customer Load'!P790+'PSUI Customer Gen'!P790</f>
        <v>1404.07</v>
      </c>
      <c r="Q790" s="85">
        <f>'E+ PSUI Customer Load'!Q790+'PSUI Customer Gen'!Q790</f>
        <v>1357.373</v>
      </c>
      <c r="R790" s="85">
        <f>'E+ PSUI Customer Load'!R790+'PSUI Customer Gen'!R790</f>
        <v>1351.51</v>
      </c>
      <c r="S790" s="85">
        <f>'E+ PSUI Customer Load'!S790+'PSUI Customer Gen'!S790</f>
        <v>1340.1079999999999</v>
      </c>
      <c r="T790" s="85">
        <f>'E+ PSUI Customer Load'!T790+'PSUI Customer Gen'!T790</f>
        <v>1369.9449999999999</v>
      </c>
      <c r="U790" s="85">
        <f>'E+ PSUI Customer Load'!U790+'PSUI Customer Gen'!U790</f>
        <v>1318.029</v>
      </c>
      <c r="V790" s="85">
        <f>'E+ PSUI Customer Load'!V790+'PSUI Customer Gen'!V790</f>
        <v>1349.027</v>
      </c>
      <c r="W790" s="85">
        <f>'E+ PSUI Customer Load'!W790+'PSUI Customer Gen'!W790</f>
        <v>1336.5780000000002</v>
      </c>
      <c r="X790" s="85">
        <f>'E+ PSUI Customer Load'!X790+'PSUI Customer Gen'!X790</f>
        <v>1315.2</v>
      </c>
      <c r="Y790" s="85">
        <f>'E+ PSUI Customer Load'!Y790+'PSUI Customer Gen'!Y790</f>
        <v>1298.79</v>
      </c>
      <c r="Z790" s="85">
        <f>'E+ PSUI Customer Load'!Z790+'PSUI Customer Gen'!Z790</f>
        <v>1315.819</v>
      </c>
      <c r="AA790" s="93">
        <f t="shared" si="156"/>
        <v>1445.36</v>
      </c>
      <c r="AB790" s="84">
        <f t="shared" si="157"/>
        <v>2022</v>
      </c>
      <c r="AC790" s="83">
        <f t="shared" si="158"/>
        <v>12</v>
      </c>
      <c r="AD790" s="83" t="str">
        <f t="shared" si="159"/>
        <v/>
      </c>
      <c r="AE790" s="83" t="str">
        <f t="shared" si="160"/>
        <v/>
      </c>
      <c r="AF790" s="81">
        <f t="shared" si="161"/>
        <v>1445.36</v>
      </c>
      <c r="AG790" s="82" t="str">
        <f t="shared" si="162"/>
        <v>8:00</v>
      </c>
      <c r="AH790" s="81">
        <f t="shared" si="163"/>
        <v>33981.089</v>
      </c>
      <c r="AI790" s="80" t="str">
        <f t="shared" si="164"/>
        <v/>
      </c>
      <c r="AJ790" s="80" t="str">
        <f t="shared" si="165"/>
        <v/>
      </c>
      <c r="AK790" s="80" t="str">
        <f t="shared" si="166"/>
        <v/>
      </c>
      <c r="AL790" s="79" t="str">
        <f t="shared" si="167"/>
        <v/>
      </c>
      <c r="AM790" s="78" t="str">
        <f t="shared" si="168"/>
        <v/>
      </c>
    </row>
    <row r="791" spans="2:39" ht="13.5" thickBot="1">
      <c r="B791" s="86">
        <v>44923</v>
      </c>
      <c r="C791" s="85">
        <f>'E+ PSUI Customer Load'!C791+'PSUI Customer Gen'!C791</f>
        <v>1291.913</v>
      </c>
      <c r="D791" s="85">
        <f>'E+ PSUI Customer Load'!D791+'PSUI Customer Gen'!D791</f>
        <v>1283.326</v>
      </c>
      <c r="E791" s="85">
        <f>'E+ PSUI Customer Load'!E791+'PSUI Customer Gen'!E791</f>
        <v>1263.03</v>
      </c>
      <c r="F791" s="85">
        <f>'E+ PSUI Customer Load'!F791+'PSUI Customer Gen'!F791</f>
        <v>1292.2830000000001</v>
      </c>
      <c r="G791" s="85">
        <f>'E+ PSUI Customer Load'!G791+'PSUI Customer Gen'!G791</f>
        <v>1273.482</v>
      </c>
      <c r="H791" s="85">
        <f>'E+ PSUI Customer Load'!H791+'PSUI Customer Gen'!H791</f>
        <v>1288.9950000000001</v>
      </c>
      <c r="I791" s="85">
        <f>'E+ PSUI Customer Load'!I791+'PSUI Customer Gen'!I791</f>
        <v>1343.229</v>
      </c>
      <c r="J791" s="85">
        <f>'E+ PSUI Customer Load'!J791+'PSUI Customer Gen'!J791</f>
        <v>1412.5160000000001</v>
      </c>
      <c r="K791" s="85">
        <f>'E+ PSUI Customer Load'!K791+'PSUI Customer Gen'!K791</f>
        <v>1416.998</v>
      </c>
      <c r="L791" s="85">
        <f>'E+ PSUI Customer Load'!L791+'PSUI Customer Gen'!L791</f>
        <v>1387.451</v>
      </c>
      <c r="M791" s="85">
        <f>'E+ PSUI Customer Load'!M791+'PSUI Customer Gen'!M791</f>
        <v>1437.393</v>
      </c>
      <c r="N791" s="85">
        <f>'E+ PSUI Customer Load'!N791+'PSUI Customer Gen'!N791</f>
        <v>1420.4190000000001</v>
      </c>
      <c r="O791" s="85">
        <f>'E+ PSUI Customer Load'!O791+'PSUI Customer Gen'!O791</f>
        <v>1401.9250000000002</v>
      </c>
      <c r="P791" s="85">
        <f>'E+ PSUI Customer Load'!P791+'PSUI Customer Gen'!P791</f>
        <v>1426.1860000000001</v>
      </c>
      <c r="Q791" s="85">
        <f>'E+ PSUI Customer Load'!Q791+'PSUI Customer Gen'!Q791</f>
        <v>1398.239</v>
      </c>
      <c r="R791" s="85">
        <f>'E+ PSUI Customer Load'!R791+'PSUI Customer Gen'!R791</f>
        <v>1395.182</v>
      </c>
      <c r="S791" s="85">
        <f>'E+ PSUI Customer Load'!S791+'PSUI Customer Gen'!S791</f>
        <v>1386.5260000000001</v>
      </c>
      <c r="T791" s="85">
        <f>'E+ PSUI Customer Load'!T791+'PSUI Customer Gen'!T791</f>
        <v>1342.52</v>
      </c>
      <c r="U791" s="85">
        <f>'E+ PSUI Customer Load'!U791+'PSUI Customer Gen'!U791</f>
        <v>1349.5539999999999</v>
      </c>
      <c r="V791" s="85">
        <f>'E+ PSUI Customer Load'!V791+'PSUI Customer Gen'!V791</f>
        <v>1343.6089999999999</v>
      </c>
      <c r="W791" s="85">
        <f>'E+ PSUI Customer Load'!W791+'PSUI Customer Gen'!W791</f>
        <v>1325.3030000000001</v>
      </c>
      <c r="X791" s="85">
        <f>'E+ PSUI Customer Load'!X791+'PSUI Customer Gen'!X791</f>
        <v>1306.2570000000001</v>
      </c>
      <c r="Y791" s="85">
        <f>'E+ PSUI Customer Load'!Y791+'PSUI Customer Gen'!Y791</f>
        <v>1323.481</v>
      </c>
      <c r="Z791" s="85">
        <f>'E+ PSUI Customer Load'!Z791+'PSUI Customer Gen'!Z791</f>
        <v>1286.087</v>
      </c>
      <c r="AA791" s="93">
        <f t="shared" si="156"/>
        <v>1437.393</v>
      </c>
      <c r="AB791" s="84">
        <f t="shared" si="157"/>
        <v>2022</v>
      </c>
      <c r="AC791" s="83">
        <f t="shared" si="158"/>
        <v>12</v>
      </c>
      <c r="AD791" s="83" t="str">
        <f t="shared" si="159"/>
        <v/>
      </c>
      <c r="AE791" s="83" t="str">
        <f t="shared" si="160"/>
        <v/>
      </c>
      <c r="AF791" s="81">
        <f t="shared" si="161"/>
        <v>1437.393</v>
      </c>
      <c r="AG791" s="82" t="str">
        <f t="shared" si="162"/>
        <v>11:00</v>
      </c>
      <c r="AH791" s="81">
        <f t="shared" si="163"/>
        <v>33833.297000000006</v>
      </c>
      <c r="AI791" s="80" t="str">
        <f t="shared" si="164"/>
        <v/>
      </c>
      <c r="AJ791" s="80" t="str">
        <f t="shared" si="165"/>
        <v/>
      </c>
      <c r="AK791" s="80" t="str">
        <f t="shared" si="166"/>
        <v/>
      </c>
      <c r="AL791" s="79" t="str">
        <f t="shared" si="167"/>
        <v/>
      </c>
      <c r="AM791" s="78" t="str">
        <f t="shared" si="168"/>
        <v/>
      </c>
    </row>
    <row r="792" spans="2:39" ht="13.5" thickBot="1">
      <c r="B792" s="86">
        <v>44924</v>
      </c>
      <c r="C792" s="85">
        <f>'E+ PSUI Customer Load'!C792+'PSUI Customer Gen'!C792</f>
        <v>1256.3780000000002</v>
      </c>
      <c r="D792" s="85">
        <f>'E+ PSUI Customer Load'!D792+'PSUI Customer Gen'!D792</f>
        <v>1249.857</v>
      </c>
      <c r="E792" s="85">
        <f>'E+ PSUI Customer Load'!E792+'PSUI Customer Gen'!E792</f>
        <v>1259.5829999999999</v>
      </c>
      <c r="F792" s="85">
        <f>'E+ PSUI Customer Load'!F792+'PSUI Customer Gen'!F792</f>
        <v>1244.2809999999999</v>
      </c>
      <c r="G792" s="85">
        <f>'E+ PSUI Customer Load'!G792+'PSUI Customer Gen'!G792</f>
        <v>1248.355</v>
      </c>
      <c r="H792" s="85">
        <f>'E+ PSUI Customer Load'!H792+'PSUI Customer Gen'!H792</f>
        <v>1271.624</v>
      </c>
      <c r="I792" s="85">
        <f>'E+ PSUI Customer Load'!I792+'PSUI Customer Gen'!I792</f>
        <v>1302.027</v>
      </c>
      <c r="J792" s="85">
        <f>'E+ PSUI Customer Load'!J792+'PSUI Customer Gen'!J792</f>
        <v>1378.6559999999999</v>
      </c>
      <c r="K792" s="85">
        <f>'E+ PSUI Customer Load'!K792+'PSUI Customer Gen'!K792</f>
        <v>1378.79</v>
      </c>
      <c r="L792" s="85">
        <f>'E+ PSUI Customer Load'!L792+'PSUI Customer Gen'!L792</f>
        <v>1373.354</v>
      </c>
      <c r="M792" s="85">
        <f>'E+ PSUI Customer Load'!M792+'PSUI Customer Gen'!M792</f>
        <v>1388.424</v>
      </c>
      <c r="N792" s="85">
        <f>'E+ PSUI Customer Load'!N792+'PSUI Customer Gen'!N792</f>
        <v>1398.2610000000002</v>
      </c>
      <c r="O792" s="85">
        <f>'E+ PSUI Customer Load'!O792+'PSUI Customer Gen'!O792</f>
        <v>1354.845</v>
      </c>
      <c r="P792" s="85">
        <f>'E+ PSUI Customer Load'!P792+'PSUI Customer Gen'!P792</f>
        <v>1379.3630000000001</v>
      </c>
      <c r="Q792" s="85">
        <f>'E+ PSUI Customer Load'!Q792+'PSUI Customer Gen'!Q792</f>
        <v>1375.172</v>
      </c>
      <c r="R792" s="85">
        <f>'E+ PSUI Customer Load'!R792+'PSUI Customer Gen'!R792</f>
        <v>1358.4969999999998</v>
      </c>
      <c r="S792" s="85">
        <f>'E+ PSUI Customer Load'!S792+'PSUI Customer Gen'!S792</f>
        <v>1355.9189999999999</v>
      </c>
      <c r="T792" s="85">
        <f>'E+ PSUI Customer Load'!T792+'PSUI Customer Gen'!T792</f>
        <v>1311.2730000000001</v>
      </c>
      <c r="U792" s="85">
        <f>'E+ PSUI Customer Load'!U792+'PSUI Customer Gen'!U792</f>
        <v>1293.8009999999999</v>
      </c>
      <c r="V792" s="85">
        <f>'E+ PSUI Customer Load'!V792+'PSUI Customer Gen'!V792</f>
        <v>1294.434</v>
      </c>
      <c r="W792" s="85">
        <f>'E+ PSUI Customer Load'!W792+'PSUI Customer Gen'!W792</f>
        <v>1240.8399999999999</v>
      </c>
      <c r="X792" s="85">
        <f>'E+ PSUI Customer Load'!X792+'PSUI Customer Gen'!X792</f>
        <v>1249.7740000000001</v>
      </c>
      <c r="Y792" s="85">
        <f>'E+ PSUI Customer Load'!Y792+'PSUI Customer Gen'!Y792</f>
        <v>1216.1320000000001</v>
      </c>
      <c r="Z792" s="85">
        <f>'E+ PSUI Customer Load'!Z792+'PSUI Customer Gen'!Z792</f>
        <v>1195.9099999999999</v>
      </c>
      <c r="AA792" s="93">
        <f t="shared" si="156"/>
        <v>1398.2610000000002</v>
      </c>
      <c r="AB792" s="84">
        <f t="shared" si="157"/>
        <v>2022</v>
      </c>
      <c r="AC792" s="83">
        <f t="shared" si="158"/>
        <v>12</v>
      </c>
      <c r="AD792" s="83" t="str">
        <f t="shared" si="159"/>
        <v/>
      </c>
      <c r="AE792" s="83" t="str">
        <f t="shared" si="160"/>
        <v/>
      </c>
      <c r="AF792" s="81">
        <f t="shared" si="161"/>
        <v>1398.2610000000002</v>
      </c>
      <c r="AG792" s="82" t="str">
        <f t="shared" si="162"/>
        <v>12:00</v>
      </c>
      <c r="AH792" s="81">
        <f t="shared" si="163"/>
        <v>32773.811000000002</v>
      </c>
      <c r="AI792" s="80" t="str">
        <f t="shared" si="164"/>
        <v/>
      </c>
      <c r="AJ792" s="80" t="str">
        <f t="shared" si="165"/>
        <v/>
      </c>
      <c r="AK792" s="80" t="str">
        <f t="shared" si="166"/>
        <v/>
      </c>
      <c r="AL792" s="79" t="str">
        <f t="shared" si="167"/>
        <v/>
      </c>
      <c r="AM792" s="78" t="str">
        <f t="shared" si="168"/>
        <v/>
      </c>
    </row>
    <row r="793" spans="2:39" ht="13.5" thickBot="1">
      <c r="B793" s="86">
        <v>44925</v>
      </c>
      <c r="C793" s="85">
        <f>'E+ PSUI Customer Load'!C793+'PSUI Customer Gen'!C793</f>
        <v>1183.873</v>
      </c>
      <c r="D793" s="85">
        <f>'E+ PSUI Customer Load'!D793+'PSUI Customer Gen'!D793</f>
        <v>1174.6559999999999</v>
      </c>
      <c r="E793" s="85">
        <f>'E+ PSUI Customer Load'!E793+'PSUI Customer Gen'!E793</f>
        <v>1173.498</v>
      </c>
      <c r="F793" s="85">
        <f>'E+ PSUI Customer Load'!F793+'PSUI Customer Gen'!F793</f>
        <v>1141.3700000000001</v>
      </c>
      <c r="G793" s="85">
        <f>'E+ PSUI Customer Load'!G793+'PSUI Customer Gen'!G793</f>
        <v>1157.731</v>
      </c>
      <c r="H793" s="85">
        <f>'E+ PSUI Customer Load'!H793+'PSUI Customer Gen'!H793</f>
        <v>1155.989</v>
      </c>
      <c r="I793" s="85">
        <f>'E+ PSUI Customer Load'!I793+'PSUI Customer Gen'!I793</f>
        <v>1191.058</v>
      </c>
      <c r="J793" s="85">
        <f>'E+ PSUI Customer Load'!J793+'PSUI Customer Gen'!J793</f>
        <v>1282.0419999999999</v>
      </c>
      <c r="K793" s="85">
        <f>'E+ PSUI Customer Load'!K793+'PSUI Customer Gen'!K793</f>
        <v>1281.0919999999999</v>
      </c>
      <c r="L793" s="85">
        <f>'E+ PSUI Customer Load'!L793+'PSUI Customer Gen'!L793</f>
        <v>1290.749</v>
      </c>
      <c r="M793" s="85">
        <f>'E+ PSUI Customer Load'!M793+'PSUI Customer Gen'!M793</f>
        <v>1305.7270000000001</v>
      </c>
      <c r="N793" s="85">
        <f>'E+ PSUI Customer Load'!N793+'PSUI Customer Gen'!N793</f>
        <v>1314.604</v>
      </c>
      <c r="O793" s="85">
        <f>'E+ PSUI Customer Load'!O793+'PSUI Customer Gen'!O793</f>
        <v>1293.8520000000001</v>
      </c>
      <c r="P793" s="85">
        <f>'E+ PSUI Customer Load'!P793+'PSUI Customer Gen'!P793</f>
        <v>1283.5169999999998</v>
      </c>
      <c r="Q793" s="85">
        <f>'E+ PSUI Customer Load'!Q793+'PSUI Customer Gen'!Q793</f>
        <v>1283.3329999999999</v>
      </c>
      <c r="R793" s="85">
        <f>'E+ PSUI Customer Load'!R793+'PSUI Customer Gen'!R793</f>
        <v>1294.7750000000001</v>
      </c>
      <c r="S793" s="85">
        <f>'E+ PSUI Customer Load'!S793+'PSUI Customer Gen'!S793</f>
        <v>1273.662</v>
      </c>
      <c r="T793" s="85">
        <f>'E+ PSUI Customer Load'!T793+'PSUI Customer Gen'!T793</f>
        <v>1255.201</v>
      </c>
      <c r="U793" s="85">
        <f>'E+ PSUI Customer Load'!U793+'PSUI Customer Gen'!U793</f>
        <v>1239.8879999999999</v>
      </c>
      <c r="V793" s="85">
        <f>'E+ PSUI Customer Load'!V793+'PSUI Customer Gen'!V793</f>
        <v>1247.3789999999999</v>
      </c>
      <c r="W793" s="85">
        <f>'E+ PSUI Customer Load'!W793+'PSUI Customer Gen'!W793</f>
        <v>1212.308</v>
      </c>
      <c r="X793" s="85">
        <f>'E+ PSUI Customer Load'!X793+'PSUI Customer Gen'!X793</f>
        <v>1202.248</v>
      </c>
      <c r="Y793" s="85">
        <f>'E+ PSUI Customer Load'!Y793+'PSUI Customer Gen'!Y793</f>
        <v>1146.8810000000001</v>
      </c>
      <c r="Z793" s="85">
        <f>'E+ PSUI Customer Load'!Z793+'PSUI Customer Gen'!Z793</f>
        <v>1188.3620000000001</v>
      </c>
      <c r="AA793" s="93">
        <f t="shared" si="156"/>
        <v>1314.604</v>
      </c>
      <c r="AB793" s="84">
        <f t="shared" si="157"/>
        <v>2022</v>
      </c>
      <c r="AC793" s="83">
        <f t="shared" si="158"/>
        <v>12</v>
      </c>
      <c r="AD793" s="83" t="str">
        <f t="shared" si="159"/>
        <v/>
      </c>
      <c r="AE793" s="83" t="str">
        <f t="shared" si="160"/>
        <v/>
      </c>
      <c r="AF793" s="81">
        <f t="shared" si="161"/>
        <v>1314.604</v>
      </c>
      <c r="AG793" s="82" t="str">
        <f t="shared" si="162"/>
        <v>12:00</v>
      </c>
      <c r="AH793" s="81">
        <f t="shared" si="163"/>
        <v>30888.399000000005</v>
      </c>
      <c r="AI793" s="80" t="str">
        <f t="shared" si="164"/>
        <v/>
      </c>
      <c r="AJ793" s="80" t="str">
        <f t="shared" si="165"/>
        <v/>
      </c>
      <c r="AK793" s="80" t="str">
        <f t="shared" si="166"/>
        <v/>
      </c>
      <c r="AL793" s="79" t="str">
        <f t="shared" si="167"/>
        <v/>
      </c>
      <c r="AM793" s="78" t="str">
        <f t="shared" si="168"/>
        <v/>
      </c>
    </row>
    <row r="794" spans="2:39" ht="13.5" thickBot="1">
      <c r="B794" s="86">
        <v>44926</v>
      </c>
      <c r="C794" s="85">
        <f>'E+ PSUI Customer Load'!C794+'PSUI Customer Gen'!C794</f>
        <v>1195.1310000000001</v>
      </c>
      <c r="D794" s="85">
        <f>'E+ PSUI Customer Load'!D794+'PSUI Customer Gen'!D794</f>
        <v>1156.6579999999999</v>
      </c>
      <c r="E794" s="85">
        <f>'E+ PSUI Customer Load'!E794+'PSUI Customer Gen'!E794</f>
        <v>1164.549</v>
      </c>
      <c r="F794" s="85">
        <f>'E+ PSUI Customer Load'!F794+'PSUI Customer Gen'!F794</f>
        <v>1158.2180000000001</v>
      </c>
      <c r="G794" s="85">
        <f>'E+ PSUI Customer Load'!G794+'PSUI Customer Gen'!G794</f>
        <v>1151.703</v>
      </c>
      <c r="H794" s="85">
        <f>'E+ PSUI Customer Load'!H794+'PSUI Customer Gen'!H794</f>
        <v>1149.3319999999999</v>
      </c>
      <c r="I794" s="85">
        <f>'E+ PSUI Customer Load'!I794+'PSUI Customer Gen'!I794</f>
        <v>1187.049</v>
      </c>
      <c r="J794" s="85">
        <f>'E+ PSUI Customer Load'!J794+'PSUI Customer Gen'!J794</f>
        <v>1261.9059999999999</v>
      </c>
      <c r="K794" s="85">
        <f>'E+ PSUI Customer Load'!K794+'PSUI Customer Gen'!K794</f>
        <v>1271.83</v>
      </c>
      <c r="L794" s="85">
        <f>'E+ PSUI Customer Load'!L794+'PSUI Customer Gen'!L794</f>
        <v>1248.49</v>
      </c>
      <c r="M794" s="85">
        <f>'E+ PSUI Customer Load'!M794+'PSUI Customer Gen'!M794</f>
        <v>1265.375</v>
      </c>
      <c r="N794" s="85">
        <f>'E+ PSUI Customer Load'!N794+'PSUI Customer Gen'!N794</f>
        <v>1270.671</v>
      </c>
      <c r="O794" s="85">
        <f>'E+ PSUI Customer Load'!O794+'PSUI Customer Gen'!O794</f>
        <v>1226.4449999999999</v>
      </c>
      <c r="P794" s="85">
        <f>'E+ PSUI Customer Load'!P794+'PSUI Customer Gen'!P794</f>
        <v>1234.046</v>
      </c>
      <c r="Q794" s="85">
        <f>'E+ PSUI Customer Load'!Q794+'PSUI Customer Gen'!Q794</f>
        <v>1240.365</v>
      </c>
      <c r="R794" s="85">
        <f>'E+ PSUI Customer Load'!R794+'PSUI Customer Gen'!R794</f>
        <v>1223.5830000000001</v>
      </c>
      <c r="S794" s="85">
        <f>'E+ PSUI Customer Load'!S794+'PSUI Customer Gen'!S794</f>
        <v>1201.9880000000001</v>
      </c>
      <c r="T794" s="85">
        <f>'E+ PSUI Customer Load'!T794+'PSUI Customer Gen'!T794</f>
        <v>1224.3710000000001</v>
      </c>
      <c r="U794" s="85">
        <f>'E+ PSUI Customer Load'!U794+'PSUI Customer Gen'!U794</f>
        <v>1214.3490000000002</v>
      </c>
      <c r="V794" s="85">
        <f>'E+ PSUI Customer Load'!V794+'PSUI Customer Gen'!V794</f>
        <v>1226.6790000000001</v>
      </c>
      <c r="W794" s="85">
        <f>'E+ PSUI Customer Load'!W794+'PSUI Customer Gen'!W794</f>
        <v>1211.261</v>
      </c>
      <c r="X794" s="85">
        <f>'E+ PSUI Customer Load'!X794+'PSUI Customer Gen'!X794</f>
        <v>1210.5159999999998</v>
      </c>
      <c r="Y794" s="85">
        <f>'E+ PSUI Customer Load'!Y794+'PSUI Customer Gen'!Y794</f>
        <v>1195.867</v>
      </c>
      <c r="Z794" s="85">
        <f>'E+ PSUI Customer Load'!Z794+'PSUI Customer Gen'!Z794</f>
        <v>1206.057</v>
      </c>
      <c r="AA794" s="93">
        <f t="shared" si="156"/>
        <v>1271.83</v>
      </c>
      <c r="AB794" s="84">
        <f t="shared" si="157"/>
        <v>2022</v>
      </c>
      <c r="AC794" s="83">
        <f t="shared" si="158"/>
        <v>12</v>
      </c>
      <c r="AD794" s="83" t="str">
        <f t="shared" si="159"/>
        <v>2022-12</v>
      </c>
      <c r="AE794" s="83">
        <f t="shared" si="160"/>
        <v>12</v>
      </c>
      <c r="AF794" s="81">
        <f t="shared" si="161"/>
        <v>1271.83</v>
      </c>
      <c r="AG794" s="82" t="str">
        <f t="shared" si="162"/>
        <v>9:00</v>
      </c>
      <c r="AH794" s="81">
        <f t="shared" si="163"/>
        <v>30368.269</v>
      </c>
      <c r="AI794" s="80">
        <f t="shared" si="164"/>
        <v>43199.447999999997</v>
      </c>
      <c r="AJ794" s="80">
        <f t="shared" si="165"/>
        <v>1608.6290000000001</v>
      </c>
      <c r="AK794" s="80">
        <f t="shared" si="166"/>
        <v>36584.851000000002</v>
      </c>
      <c r="AL794" s="79">
        <f t="shared" si="167"/>
        <v>44919</v>
      </c>
      <c r="AM794" s="78" t="str">
        <f t="shared" si="168"/>
        <v>9:00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45C51-0754-4490-8993-0AA956BD7454}">
  <sheetPr>
    <tabColor theme="9" tint="0.39997558519241921"/>
  </sheetPr>
  <dimension ref="B2:AS58"/>
  <sheetViews>
    <sheetView zoomScaleNormal="100" workbookViewId="0">
      <selection activeCell="M36" sqref="M36"/>
    </sheetView>
  </sheetViews>
  <sheetFormatPr defaultColWidth="8.85546875" defaultRowHeight="12.75"/>
  <cols>
    <col min="1" max="1" width="2.7109375" style="20" customWidth="1"/>
    <col min="2" max="2" width="40.7109375" style="20" customWidth="1"/>
    <col min="3" max="3" width="65.7109375" style="20" bestFit="1" customWidth="1"/>
    <col min="4" max="4" width="14.28515625" style="20" customWidth="1"/>
    <col min="5" max="9" width="15" style="20" bestFit="1" customWidth="1"/>
    <col min="10" max="17" width="13.28515625" style="20" customWidth="1"/>
    <col min="18" max="18" width="5.7109375" style="20" customWidth="1"/>
    <col min="19" max="23" width="10.7109375" style="20" bestFit="1" customWidth="1"/>
    <col min="24" max="30" width="10.7109375" style="20" customWidth="1"/>
    <col min="31" max="31" width="10.7109375" style="20" bestFit="1" customWidth="1"/>
    <col min="32" max="32" width="5.7109375" style="20" customWidth="1"/>
    <col min="33" max="38" width="20.7109375" style="20" customWidth="1"/>
    <col min="39" max="39" width="8.85546875" style="20"/>
    <col min="40" max="40" width="173.28515625" style="20" customWidth="1"/>
    <col min="41" max="16384" width="8.85546875" style="20"/>
  </cols>
  <sheetData>
    <row r="2" spans="2:45">
      <c r="E2" s="151" t="s">
        <v>1706</v>
      </c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21"/>
      <c r="S2" s="151" t="s">
        <v>1705</v>
      </c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22"/>
      <c r="AG2" s="152" t="s">
        <v>1761</v>
      </c>
      <c r="AH2" s="152"/>
      <c r="AI2" s="152"/>
      <c r="AJ2" s="152"/>
      <c r="AK2" s="152"/>
      <c r="AL2" s="152"/>
    </row>
    <row r="3" spans="2:45">
      <c r="B3" s="106" t="s">
        <v>1762</v>
      </c>
      <c r="C3" s="106" t="s">
        <v>1710</v>
      </c>
      <c r="D3" s="106" t="s">
        <v>1711</v>
      </c>
      <c r="E3" s="106">
        <v>2017</v>
      </c>
      <c r="F3" s="106">
        <f>E3+1</f>
        <v>2018</v>
      </c>
      <c r="G3" s="106">
        <f t="shared" ref="G3:Q3" si="0">F3+1</f>
        <v>2019</v>
      </c>
      <c r="H3" s="106">
        <f t="shared" si="0"/>
        <v>2020</v>
      </c>
      <c r="I3" s="106">
        <f t="shared" si="0"/>
        <v>2021</v>
      </c>
      <c r="J3" s="106">
        <f t="shared" si="0"/>
        <v>2022</v>
      </c>
      <c r="K3" s="106">
        <f t="shared" si="0"/>
        <v>2023</v>
      </c>
      <c r="L3" s="106">
        <f t="shared" si="0"/>
        <v>2024</v>
      </c>
      <c r="M3" s="106">
        <f t="shared" si="0"/>
        <v>2025</v>
      </c>
      <c r="N3" s="106">
        <f t="shared" si="0"/>
        <v>2026</v>
      </c>
      <c r="O3" s="106">
        <f t="shared" si="0"/>
        <v>2027</v>
      </c>
      <c r="P3" s="106">
        <f t="shared" si="0"/>
        <v>2028</v>
      </c>
      <c r="Q3" s="106">
        <f t="shared" si="0"/>
        <v>2029</v>
      </c>
      <c r="R3" s="107"/>
      <c r="S3" s="106">
        <f>E3</f>
        <v>2017</v>
      </c>
      <c r="T3" s="106">
        <f t="shared" ref="T3:AE3" si="1">F3</f>
        <v>2018</v>
      </c>
      <c r="U3" s="106">
        <f t="shared" si="1"/>
        <v>2019</v>
      </c>
      <c r="V3" s="106">
        <f t="shared" si="1"/>
        <v>2020</v>
      </c>
      <c r="W3" s="106">
        <f t="shared" si="1"/>
        <v>2021</v>
      </c>
      <c r="X3" s="106">
        <f t="shared" si="1"/>
        <v>2022</v>
      </c>
      <c r="Y3" s="106">
        <f t="shared" si="1"/>
        <v>2023</v>
      </c>
      <c r="Z3" s="106">
        <f t="shared" si="1"/>
        <v>2024</v>
      </c>
      <c r="AA3" s="106">
        <f t="shared" si="1"/>
        <v>2025</v>
      </c>
      <c r="AB3" s="106">
        <f t="shared" si="1"/>
        <v>2026</v>
      </c>
      <c r="AC3" s="106">
        <f t="shared" si="1"/>
        <v>2027</v>
      </c>
      <c r="AD3" s="106">
        <f t="shared" si="1"/>
        <v>2028</v>
      </c>
      <c r="AE3" s="106">
        <f t="shared" si="1"/>
        <v>2029</v>
      </c>
      <c r="AF3" s="108"/>
      <c r="AG3" s="106" t="s">
        <v>1708</v>
      </c>
      <c r="AH3" s="106" t="s">
        <v>1739</v>
      </c>
      <c r="AI3" s="106" t="s">
        <v>1740</v>
      </c>
      <c r="AJ3" s="122" t="s">
        <v>1741</v>
      </c>
      <c r="AK3" s="106" t="s">
        <v>1772</v>
      </c>
      <c r="AL3" s="106" t="s">
        <v>1773</v>
      </c>
      <c r="AM3" s="108"/>
      <c r="AN3" s="106" t="s">
        <v>1834</v>
      </c>
    </row>
    <row r="4" spans="2:45">
      <c r="B4" s="20" t="s">
        <v>1724</v>
      </c>
      <c r="C4" s="20" t="s">
        <v>1717</v>
      </c>
      <c r="D4" s="20" t="s">
        <v>1716</v>
      </c>
      <c r="E4" s="28">
        <v>5333308</v>
      </c>
      <c r="F4" s="28">
        <v>4292786</v>
      </c>
      <c r="G4" s="28">
        <v>4292786</v>
      </c>
      <c r="H4" s="28">
        <v>4292786</v>
      </c>
      <c r="I4" s="28">
        <v>4292786</v>
      </c>
      <c r="J4" s="28">
        <v>4292786</v>
      </c>
      <c r="K4" s="28">
        <v>4292786</v>
      </c>
      <c r="L4" s="28">
        <v>4292741</v>
      </c>
      <c r="M4" s="28">
        <v>4292741</v>
      </c>
      <c r="N4" s="28">
        <v>4282225</v>
      </c>
      <c r="O4" s="28"/>
      <c r="P4" s="28"/>
      <c r="Q4" s="28"/>
      <c r="R4" s="17"/>
      <c r="S4" s="41">
        <v>370</v>
      </c>
      <c r="T4" s="17">
        <v>301</v>
      </c>
      <c r="U4" s="17">
        <v>301</v>
      </c>
      <c r="V4" s="17">
        <v>301</v>
      </c>
      <c r="W4" s="17">
        <v>301</v>
      </c>
      <c r="X4" s="17">
        <v>301</v>
      </c>
      <c r="Y4" s="17">
        <v>301</v>
      </c>
      <c r="Z4" s="17">
        <v>301</v>
      </c>
      <c r="AA4" s="17">
        <v>301</v>
      </c>
      <c r="AB4" s="17">
        <v>300</v>
      </c>
      <c r="AC4" s="17"/>
      <c r="AD4" s="17"/>
      <c r="AG4" s="40">
        <v>1</v>
      </c>
      <c r="AH4" s="40"/>
      <c r="AI4" s="40"/>
      <c r="AJ4" s="40"/>
      <c r="AK4" s="40"/>
      <c r="AL4" s="40"/>
      <c r="AM4" s="60"/>
      <c r="AN4" s="20" t="s">
        <v>1961</v>
      </c>
    </row>
    <row r="5" spans="2:45">
      <c r="B5" s="20" t="s">
        <v>1724</v>
      </c>
      <c r="C5" s="20" t="s">
        <v>1717</v>
      </c>
      <c r="D5" s="20" t="s">
        <v>1763</v>
      </c>
      <c r="E5" s="28">
        <v>7396.9889298335538</v>
      </c>
      <c r="F5" s="17">
        <v>7336.1809452257794</v>
      </c>
      <c r="G5" s="17">
        <v>7336.1809452257794</v>
      </c>
      <c r="H5" s="17">
        <v>7336.1809452257794</v>
      </c>
      <c r="I5" s="17">
        <v>7336.1809452257794</v>
      </c>
      <c r="J5" s="17">
        <v>7336.1809452257794</v>
      </c>
      <c r="K5" s="17">
        <v>7336.1809452257794</v>
      </c>
      <c r="L5" s="17">
        <v>7336.1809452257794</v>
      </c>
      <c r="M5" s="17">
        <v>7336.1809452257794</v>
      </c>
      <c r="N5" s="17">
        <v>7336.1809452257794</v>
      </c>
      <c r="O5" s="17"/>
      <c r="P5" s="17"/>
      <c r="Q5" s="17"/>
      <c r="R5" s="17"/>
      <c r="S5" s="42">
        <v>0</v>
      </c>
      <c r="T5" s="17">
        <v>0</v>
      </c>
      <c r="U5" s="17">
        <v>0</v>
      </c>
      <c r="V5" s="17">
        <v>0</v>
      </c>
      <c r="W5" s="17">
        <v>0</v>
      </c>
      <c r="X5" s="17">
        <v>0</v>
      </c>
      <c r="Y5" s="17">
        <v>0</v>
      </c>
      <c r="Z5" s="17">
        <v>0</v>
      </c>
      <c r="AA5" s="17">
        <v>0</v>
      </c>
      <c r="AB5" s="17">
        <v>0</v>
      </c>
      <c r="AC5" s="17"/>
      <c r="AD5" s="17"/>
      <c r="AG5" s="40">
        <v>1</v>
      </c>
      <c r="AH5" s="40"/>
      <c r="AI5" s="40"/>
      <c r="AJ5" s="40"/>
      <c r="AK5" s="40"/>
      <c r="AL5" s="40"/>
      <c r="AM5" s="60"/>
      <c r="AN5" s="20" t="s">
        <v>1961</v>
      </c>
    </row>
    <row r="6" spans="2:45">
      <c r="B6" s="20" t="s">
        <v>1724</v>
      </c>
      <c r="C6" s="20" t="s">
        <v>1718</v>
      </c>
      <c r="D6" s="20" t="s">
        <v>1716</v>
      </c>
      <c r="E6" s="28">
        <v>1180320</v>
      </c>
      <c r="F6" s="17">
        <v>1180320</v>
      </c>
      <c r="G6" s="17">
        <v>1180320</v>
      </c>
      <c r="H6" s="17">
        <v>1180320</v>
      </c>
      <c r="I6" s="17">
        <v>1180320</v>
      </c>
      <c r="J6" s="17">
        <v>1180320</v>
      </c>
      <c r="K6" s="17">
        <v>1180320</v>
      </c>
      <c r="L6" s="17">
        <v>1180320</v>
      </c>
      <c r="M6" s="17">
        <v>1180320</v>
      </c>
      <c r="N6" s="17">
        <v>1180320</v>
      </c>
      <c r="O6" s="17"/>
      <c r="P6" s="17"/>
      <c r="Q6" s="17"/>
      <c r="R6" s="17"/>
      <c r="S6" s="42">
        <v>343</v>
      </c>
      <c r="T6" s="17">
        <v>343</v>
      </c>
      <c r="U6" s="17">
        <v>343</v>
      </c>
      <c r="V6" s="17">
        <v>343</v>
      </c>
      <c r="W6" s="17">
        <v>343</v>
      </c>
      <c r="X6" s="17">
        <v>343</v>
      </c>
      <c r="Y6" s="17">
        <v>343</v>
      </c>
      <c r="Z6" s="17">
        <v>343</v>
      </c>
      <c r="AA6" s="17">
        <v>343</v>
      </c>
      <c r="AB6" s="17">
        <v>343</v>
      </c>
      <c r="AC6" s="17"/>
      <c r="AD6" s="17"/>
      <c r="AG6" s="40">
        <v>1</v>
      </c>
      <c r="AH6" s="40"/>
      <c r="AI6" s="40"/>
      <c r="AJ6" s="40"/>
      <c r="AK6" s="40"/>
      <c r="AL6" s="40"/>
      <c r="AM6" s="60"/>
      <c r="AN6" s="20" t="s">
        <v>1961</v>
      </c>
    </row>
    <row r="7" spans="2:45">
      <c r="B7" s="20" t="s">
        <v>1724</v>
      </c>
      <c r="C7" s="20" t="s">
        <v>1718</v>
      </c>
      <c r="D7" s="20" t="s">
        <v>1763</v>
      </c>
      <c r="E7" s="28">
        <v>125549.18117195014</v>
      </c>
      <c r="F7" s="17">
        <v>125549.18117195014</v>
      </c>
      <c r="G7" s="17">
        <v>125549.18117195014</v>
      </c>
      <c r="H7" s="17">
        <v>125549.18117195014</v>
      </c>
      <c r="I7" s="17">
        <v>125549.18117195014</v>
      </c>
      <c r="J7" s="17">
        <v>125549.18117195014</v>
      </c>
      <c r="K7" s="17">
        <v>125549.18117195014</v>
      </c>
      <c r="L7" s="17">
        <v>125549.18117195014</v>
      </c>
      <c r="M7" s="17">
        <v>125549.18117195014</v>
      </c>
      <c r="N7" s="17">
        <v>125549.18117195014</v>
      </c>
      <c r="O7" s="17"/>
      <c r="P7" s="17"/>
      <c r="Q7" s="17"/>
      <c r="R7" s="17"/>
      <c r="S7" s="42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0</v>
      </c>
      <c r="Z7" s="17">
        <v>0</v>
      </c>
      <c r="AA7" s="17">
        <v>0</v>
      </c>
      <c r="AB7" s="17">
        <v>0</v>
      </c>
      <c r="AC7" s="17"/>
      <c r="AD7" s="17"/>
      <c r="AG7" s="40">
        <v>1</v>
      </c>
      <c r="AH7" s="40"/>
      <c r="AI7" s="40"/>
      <c r="AJ7" s="40"/>
      <c r="AK7" s="40"/>
      <c r="AL7" s="40"/>
      <c r="AM7" s="60"/>
      <c r="AN7" s="20" t="s">
        <v>1961</v>
      </c>
    </row>
    <row r="8" spans="2:45">
      <c r="B8" s="20" t="s">
        <v>1724</v>
      </c>
      <c r="C8" s="20" t="s">
        <v>1719</v>
      </c>
      <c r="D8" s="20" t="s">
        <v>1716</v>
      </c>
      <c r="E8" s="28">
        <v>689</v>
      </c>
      <c r="F8" s="17">
        <v>689</v>
      </c>
      <c r="G8" s="17">
        <v>689</v>
      </c>
      <c r="H8" s="17">
        <v>689</v>
      </c>
      <c r="I8" s="17">
        <v>689</v>
      </c>
      <c r="J8" s="17">
        <v>689</v>
      </c>
      <c r="K8" s="17">
        <v>689</v>
      </c>
      <c r="L8" s="17">
        <v>689</v>
      </c>
      <c r="M8" s="17">
        <v>689</v>
      </c>
      <c r="N8" s="17">
        <v>689</v>
      </c>
      <c r="O8" s="17"/>
      <c r="P8" s="17"/>
      <c r="Q8" s="17"/>
      <c r="R8" s="17"/>
      <c r="S8" s="17">
        <v>0</v>
      </c>
      <c r="T8" s="17">
        <v>0</v>
      </c>
      <c r="U8" s="17">
        <v>0</v>
      </c>
      <c r="V8" s="17">
        <v>0</v>
      </c>
      <c r="W8" s="17">
        <v>0</v>
      </c>
      <c r="X8" s="17">
        <v>0</v>
      </c>
      <c r="Y8" s="17">
        <v>0</v>
      </c>
      <c r="Z8" s="17">
        <v>0</v>
      </c>
      <c r="AA8" s="17">
        <v>0</v>
      </c>
      <c r="AB8" s="17">
        <v>0</v>
      </c>
      <c r="AC8" s="17"/>
      <c r="AD8" s="17"/>
      <c r="AG8" s="40">
        <v>1</v>
      </c>
      <c r="AH8" s="40"/>
      <c r="AI8" s="40"/>
      <c r="AJ8" s="40"/>
      <c r="AK8" s="40"/>
      <c r="AL8" s="40"/>
      <c r="AM8" s="60"/>
      <c r="AN8" s="20" t="s">
        <v>1961</v>
      </c>
      <c r="AP8" s="40"/>
      <c r="AQ8" s="40"/>
      <c r="AR8" s="40"/>
      <c r="AS8" s="40"/>
    </row>
    <row r="9" spans="2:45">
      <c r="B9" s="20" t="s">
        <v>1724</v>
      </c>
      <c r="C9" s="20" t="s">
        <v>1720</v>
      </c>
      <c r="D9" s="20" t="s">
        <v>1716</v>
      </c>
      <c r="E9" s="28">
        <v>19976228</v>
      </c>
      <c r="F9" s="17">
        <v>20059392</v>
      </c>
      <c r="G9" s="17">
        <v>20059392</v>
      </c>
      <c r="H9" s="17">
        <v>20059392</v>
      </c>
      <c r="I9" s="17">
        <v>20059392</v>
      </c>
      <c r="J9" s="17">
        <v>19247494</v>
      </c>
      <c r="K9" s="17">
        <v>19247494</v>
      </c>
      <c r="L9" s="17">
        <v>19247494</v>
      </c>
      <c r="M9" s="17">
        <v>19004362</v>
      </c>
      <c r="N9" s="17">
        <v>19004362</v>
      </c>
      <c r="O9" s="17"/>
      <c r="P9" s="17"/>
      <c r="Q9" s="17"/>
      <c r="R9" s="17"/>
      <c r="S9" s="17">
        <v>2817</v>
      </c>
      <c r="T9" s="17">
        <v>2851</v>
      </c>
      <c r="U9" s="17">
        <v>2851</v>
      </c>
      <c r="V9" s="17">
        <v>2851</v>
      </c>
      <c r="W9" s="17">
        <v>2851</v>
      </c>
      <c r="X9" s="17">
        <v>2715</v>
      </c>
      <c r="Y9" s="17">
        <v>2715</v>
      </c>
      <c r="Z9" s="17">
        <v>2715</v>
      </c>
      <c r="AA9" s="17">
        <v>2694</v>
      </c>
      <c r="AB9" s="17">
        <v>2694</v>
      </c>
      <c r="AC9" s="17"/>
      <c r="AD9" s="17"/>
      <c r="AG9" s="40"/>
      <c r="AH9" s="40">
        <v>0.15890751902230116</v>
      </c>
      <c r="AI9" s="40">
        <v>0.52671849296908713</v>
      </c>
      <c r="AJ9" s="40">
        <v>0.30191279057214759</v>
      </c>
      <c r="AK9" s="40">
        <v>1.2461197436464174E-2</v>
      </c>
      <c r="AL9" s="40"/>
      <c r="AM9" s="60"/>
      <c r="AN9" s="20" t="s">
        <v>1962</v>
      </c>
      <c r="AP9" s="40"/>
      <c r="AQ9" s="40"/>
      <c r="AR9" s="40"/>
      <c r="AS9" s="40"/>
    </row>
    <row r="10" spans="2:45">
      <c r="B10" s="20" t="s">
        <v>1724</v>
      </c>
      <c r="C10" s="20" t="s">
        <v>1720</v>
      </c>
      <c r="D10" s="20" t="s">
        <v>1763</v>
      </c>
      <c r="E10" s="28">
        <v>3716377.6159684076</v>
      </c>
      <c r="F10" s="17">
        <v>3697999.7416407806</v>
      </c>
      <c r="G10" s="17">
        <v>3697999.7416407806</v>
      </c>
      <c r="H10" s="17">
        <v>3697999.7416407806</v>
      </c>
      <c r="I10" s="17">
        <v>3697999.7416407806</v>
      </c>
      <c r="J10" s="17">
        <v>3697999.7416407806</v>
      </c>
      <c r="K10" s="17">
        <v>3697999.7416407806</v>
      </c>
      <c r="L10" s="17">
        <v>3697999.7416407806</v>
      </c>
      <c r="M10" s="17">
        <v>3697999.7416407806</v>
      </c>
      <c r="N10" s="17">
        <v>3697999.7416407806</v>
      </c>
      <c r="O10" s="17"/>
      <c r="P10" s="17"/>
      <c r="Q10" s="17"/>
      <c r="R10" s="17"/>
      <c r="S10" s="17">
        <v>0</v>
      </c>
      <c r="T10" s="17">
        <v>0</v>
      </c>
      <c r="U10" s="17">
        <v>0</v>
      </c>
      <c r="V10" s="17">
        <v>0</v>
      </c>
      <c r="W10" s="17">
        <v>0</v>
      </c>
      <c r="X10" s="17">
        <v>0</v>
      </c>
      <c r="Y10" s="17">
        <v>0</v>
      </c>
      <c r="Z10" s="17">
        <v>0</v>
      </c>
      <c r="AA10" s="17">
        <v>0</v>
      </c>
      <c r="AB10" s="17">
        <v>0</v>
      </c>
      <c r="AC10" s="17"/>
      <c r="AD10" s="17"/>
      <c r="AG10" s="40"/>
      <c r="AH10" s="40">
        <v>0.15890751902230116</v>
      </c>
      <c r="AI10" s="40">
        <v>0.52671849296908713</v>
      </c>
      <c r="AJ10" s="40">
        <v>0.30191279057214759</v>
      </c>
      <c r="AK10" s="40">
        <v>1.2461197436464174E-2</v>
      </c>
      <c r="AL10" s="40"/>
      <c r="AM10" s="60"/>
      <c r="AN10" s="20" t="s">
        <v>1962</v>
      </c>
      <c r="AP10" s="40"/>
      <c r="AQ10" s="40"/>
      <c r="AR10" s="40"/>
      <c r="AS10" s="40"/>
    </row>
    <row r="11" spans="2:45">
      <c r="B11" s="20" t="s">
        <v>1724</v>
      </c>
      <c r="C11" s="20" t="s">
        <v>1721</v>
      </c>
      <c r="D11" s="20" t="s">
        <v>1716</v>
      </c>
      <c r="E11" s="28">
        <v>416369</v>
      </c>
      <c r="F11" s="17">
        <v>416369</v>
      </c>
      <c r="G11" s="17">
        <v>408935</v>
      </c>
      <c r="H11" s="17">
        <v>339918</v>
      </c>
      <c r="I11" s="17">
        <v>325140</v>
      </c>
      <c r="J11" s="17">
        <v>236690</v>
      </c>
      <c r="K11" s="17">
        <v>115290</v>
      </c>
      <c r="L11" s="17">
        <v>81301</v>
      </c>
      <c r="M11" s="17">
        <v>38896</v>
      </c>
      <c r="N11" s="17">
        <v>15871</v>
      </c>
      <c r="O11" s="17"/>
      <c r="P11" s="17"/>
      <c r="Q11" s="17"/>
      <c r="R11" s="17"/>
      <c r="S11" s="17">
        <v>67</v>
      </c>
      <c r="T11" s="17">
        <v>67</v>
      </c>
      <c r="U11" s="17">
        <v>66</v>
      </c>
      <c r="V11" s="17">
        <v>60</v>
      </c>
      <c r="W11" s="17">
        <v>58</v>
      </c>
      <c r="X11" s="17">
        <v>46</v>
      </c>
      <c r="Y11" s="17">
        <v>27</v>
      </c>
      <c r="Z11" s="17">
        <v>20</v>
      </c>
      <c r="AA11" s="17">
        <v>11</v>
      </c>
      <c r="AB11" s="17">
        <v>5</v>
      </c>
      <c r="AC11" s="17"/>
      <c r="AD11" s="17"/>
      <c r="AE11" s="17"/>
      <c r="AG11" s="40"/>
      <c r="AH11" s="40">
        <v>0.86962024525173898</v>
      </c>
      <c r="AI11" s="40">
        <v>0.13037975474826105</v>
      </c>
      <c r="AJ11" s="40"/>
      <c r="AK11" s="40"/>
      <c r="AL11" s="40"/>
      <c r="AM11" s="60"/>
      <c r="AN11" s="20" t="s">
        <v>1962</v>
      </c>
      <c r="AP11" s="40"/>
      <c r="AQ11" s="40"/>
      <c r="AR11" s="40"/>
      <c r="AS11" s="40"/>
    </row>
    <row r="12" spans="2:45">
      <c r="B12" s="20" t="s">
        <v>1724</v>
      </c>
      <c r="C12" s="20" t="s">
        <v>1721</v>
      </c>
      <c r="D12" s="20" t="s">
        <v>1763</v>
      </c>
      <c r="E12" s="28">
        <v>24775.641833397476</v>
      </c>
      <c r="F12" s="17">
        <v>15882.126789354956</v>
      </c>
      <c r="G12" s="17">
        <v>15882.126789354956</v>
      </c>
      <c r="H12" s="17">
        <v>15882.126789354956</v>
      </c>
      <c r="I12" s="17">
        <v>15882.126789354956</v>
      </c>
      <c r="J12" s="17">
        <v>15882.126789354956</v>
      </c>
      <c r="K12" s="17">
        <v>15882.126789354956</v>
      </c>
      <c r="L12" s="17">
        <v>15882.126789354956</v>
      </c>
      <c r="M12" s="17">
        <v>15882.126789354956</v>
      </c>
      <c r="N12" s="17">
        <v>15882.126789354956</v>
      </c>
      <c r="O12" s="17"/>
      <c r="P12" s="17"/>
      <c r="Q12" s="17"/>
      <c r="R12" s="17"/>
      <c r="S12" s="17">
        <v>0</v>
      </c>
      <c r="T12" s="17">
        <v>0</v>
      </c>
      <c r="U12" s="17">
        <v>0</v>
      </c>
      <c r="V12" s="17">
        <v>0</v>
      </c>
      <c r="W12" s="17">
        <v>0</v>
      </c>
      <c r="X12" s="17">
        <v>0</v>
      </c>
      <c r="Y12" s="17">
        <v>0</v>
      </c>
      <c r="Z12" s="17">
        <v>0</v>
      </c>
      <c r="AA12" s="17">
        <v>0</v>
      </c>
      <c r="AB12" s="17">
        <v>0</v>
      </c>
      <c r="AC12" s="17"/>
      <c r="AD12" s="17"/>
      <c r="AE12" s="17"/>
      <c r="AG12" s="40"/>
      <c r="AH12" s="40">
        <v>0.86962024525173898</v>
      </c>
      <c r="AI12" s="40">
        <v>0.13037975474826105</v>
      </c>
      <c r="AJ12" s="40"/>
      <c r="AK12" s="40"/>
      <c r="AL12" s="40"/>
      <c r="AM12" s="60"/>
      <c r="AN12" s="20" t="s">
        <v>1962</v>
      </c>
    </row>
    <row r="13" spans="2:45">
      <c r="B13" s="20" t="s">
        <v>1724</v>
      </c>
      <c r="C13" s="20" t="s">
        <v>1722</v>
      </c>
      <c r="D13" s="20" t="s">
        <v>1716</v>
      </c>
      <c r="E13" s="28">
        <v>106765</v>
      </c>
      <c r="F13" s="17">
        <v>106765</v>
      </c>
      <c r="G13" s="17">
        <v>106765</v>
      </c>
      <c r="H13" s="17">
        <v>106765</v>
      </c>
      <c r="I13" s="17">
        <v>106765</v>
      </c>
      <c r="J13" s="17">
        <v>106765</v>
      </c>
      <c r="K13" s="17">
        <v>106765</v>
      </c>
      <c r="L13" s="17">
        <v>106765</v>
      </c>
      <c r="M13" s="17">
        <v>106765</v>
      </c>
      <c r="N13" s="17">
        <v>106765</v>
      </c>
      <c r="O13" s="17"/>
      <c r="P13" s="17"/>
      <c r="Q13" s="17"/>
      <c r="R13" s="17"/>
      <c r="S13" s="17">
        <v>21</v>
      </c>
      <c r="T13" s="17">
        <v>21</v>
      </c>
      <c r="U13" s="17">
        <v>21</v>
      </c>
      <c r="V13" s="17">
        <v>21</v>
      </c>
      <c r="W13" s="17">
        <v>21</v>
      </c>
      <c r="X13" s="17">
        <v>21</v>
      </c>
      <c r="Y13" s="17">
        <v>21</v>
      </c>
      <c r="Z13" s="17">
        <v>21</v>
      </c>
      <c r="AA13" s="17">
        <v>21</v>
      </c>
      <c r="AB13" s="17">
        <v>21</v>
      </c>
      <c r="AC13" s="17"/>
      <c r="AD13" s="17"/>
      <c r="AE13" s="17"/>
      <c r="AG13" s="40"/>
      <c r="AH13" s="40"/>
      <c r="AI13" s="40">
        <v>1</v>
      </c>
      <c r="AJ13" s="40"/>
      <c r="AK13" s="40"/>
      <c r="AL13" s="40"/>
      <c r="AM13" s="60"/>
      <c r="AN13" s="20" t="s">
        <v>1961</v>
      </c>
    </row>
    <row r="14" spans="2:45">
      <c r="B14" s="20" t="s">
        <v>1724</v>
      </c>
      <c r="C14" s="20" t="s">
        <v>1723</v>
      </c>
      <c r="D14" s="20" t="s">
        <v>1716</v>
      </c>
      <c r="E14" s="28">
        <v>1958</v>
      </c>
      <c r="F14" s="17">
        <v>1958</v>
      </c>
      <c r="G14" s="17">
        <v>1958</v>
      </c>
      <c r="H14" s="17">
        <v>1958</v>
      </c>
      <c r="I14" s="17">
        <v>1958</v>
      </c>
      <c r="J14" s="17">
        <v>1958</v>
      </c>
      <c r="K14" s="17">
        <v>1958</v>
      </c>
      <c r="L14" s="17">
        <v>1958</v>
      </c>
      <c r="M14" s="17">
        <v>1958</v>
      </c>
      <c r="N14" s="17">
        <v>1958</v>
      </c>
      <c r="O14" s="17"/>
      <c r="P14" s="17"/>
      <c r="Q14" s="17"/>
      <c r="R14" s="17"/>
      <c r="S14" s="17">
        <v>0</v>
      </c>
      <c r="T14" s="17">
        <v>0</v>
      </c>
      <c r="U14" s="17">
        <v>0</v>
      </c>
      <c r="V14" s="17">
        <v>0</v>
      </c>
      <c r="W14" s="17">
        <v>0</v>
      </c>
      <c r="X14" s="17">
        <v>0</v>
      </c>
      <c r="Y14" s="17">
        <v>0</v>
      </c>
      <c r="Z14" s="17">
        <v>0</v>
      </c>
      <c r="AA14" s="17">
        <v>0</v>
      </c>
      <c r="AB14" s="17">
        <v>0</v>
      </c>
      <c r="AC14" s="17"/>
      <c r="AD14" s="17"/>
      <c r="AE14" s="17"/>
      <c r="AG14" s="40"/>
      <c r="AH14" s="40"/>
      <c r="AI14" s="40">
        <v>1</v>
      </c>
      <c r="AJ14" s="40"/>
      <c r="AK14" s="40"/>
      <c r="AL14" s="40"/>
      <c r="AM14" s="60"/>
      <c r="AN14" s="20" t="s">
        <v>1961</v>
      </c>
    </row>
    <row r="15" spans="2:45">
      <c r="B15" s="20" t="s">
        <v>1724</v>
      </c>
      <c r="C15" s="20" t="s">
        <v>1770</v>
      </c>
      <c r="D15" s="20" t="s">
        <v>1716</v>
      </c>
      <c r="E15" s="28">
        <v>257870</v>
      </c>
      <c r="F15" s="17">
        <v>257870</v>
      </c>
      <c r="G15" s="17">
        <v>257870</v>
      </c>
      <c r="H15" s="17">
        <v>257870</v>
      </c>
      <c r="I15" s="17">
        <v>257870</v>
      </c>
      <c r="J15" s="17">
        <v>257870</v>
      </c>
      <c r="K15" s="17">
        <v>257870</v>
      </c>
      <c r="L15" s="17">
        <v>257870</v>
      </c>
      <c r="M15" s="17">
        <v>257870</v>
      </c>
      <c r="N15" s="17">
        <v>257870</v>
      </c>
      <c r="O15" s="17"/>
      <c r="P15" s="17"/>
      <c r="Q15" s="17"/>
      <c r="R15" s="17"/>
      <c r="S15" s="17">
        <v>47</v>
      </c>
      <c r="T15" s="17">
        <v>47</v>
      </c>
      <c r="U15" s="17">
        <v>47</v>
      </c>
      <c r="V15" s="17">
        <v>47</v>
      </c>
      <c r="W15" s="17">
        <v>47</v>
      </c>
      <c r="X15" s="17">
        <v>47</v>
      </c>
      <c r="Y15" s="17">
        <v>47</v>
      </c>
      <c r="Z15" s="17">
        <v>47</v>
      </c>
      <c r="AA15" s="17">
        <v>47</v>
      </c>
      <c r="AB15" s="17">
        <v>47</v>
      </c>
      <c r="AC15" s="17"/>
      <c r="AD15" s="17"/>
      <c r="AE15" s="17"/>
      <c r="AG15" s="40"/>
      <c r="AH15" s="40"/>
      <c r="AI15" s="40"/>
      <c r="AJ15" s="40">
        <v>1</v>
      </c>
      <c r="AK15" s="40"/>
      <c r="AL15" s="40"/>
      <c r="AM15" s="60"/>
      <c r="AN15" s="20" t="s">
        <v>1961</v>
      </c>
    </row>
    <row r="16" spans="2:45">
      <c r="B16" s="20" t="s">
        <v>1724</v>
      </c>
      <c r="C16" s="20" t="s">
        <v>1771</v>
      </c>
      <c r="D16" s="20" t="s">
        <v>1716</v>
      </c>
      <c r="E16" s="28">
        <v>472286</v>
      </c>
      <c r="F16" s="17">
        <v>472286</v>
      </c>
      <c r="G16" s="17">
        <v>472286</v>
      </c>
      <c r="H16" s="17">
        <v>472286</v>
      </c>
      <c r="I16" s="17">
        <v>472286</v>
      </c>
      <c r="J16" s="17">
        <v>472286</v>
      </c>
      <c r="K16" s="17">
        <v>472286</v>
      </c>
      <c r="L16" s="17">
        <v>472286</v>
      </c>
      <c r="M16" s="17">
        <v>472286</v>
      </c>
      <c r="N16" s="17">
        <v>0</v>
      </c>
      <c r="O16" s="17"/>
      <c r="P16" s="17"/>
      <c r="Q16" s="17"/>
      <c r="R16" s="17"/>
      <c r="S16" s="17">
        <v>0</v>
      </c>
      <c r="T16" s="17">
        <v>0</v>
      </c>
      <c r="U16" s="17">
        <v>0</v>
      </c>
      <c r="V16" s="17">
        <v>0</v>
      </c>
      <c r="W16" s="17">
        <v>0</v>
      </c>
      <c r="X16" s="17">
        <v>0</v>
      </c>
      <c r="Y16" s="17">
        <v>0</v>
      </c>
      <c r="Z16" s="17">
        <v>0</v>
      </c>
      <c r="AA16" s="17">
        <v>0</v>
      </c>
      <c r="AB16" s="17">
        <v>0</v>
      </c>
      <c r="AC16" s="17"/>
      <c r="AD16" s="17"/>
      <c r="AE16" s="17"/>
      <c r="AG16" s="40"/>
      <c r="AH16" s="40"/>
      <c r="AI16" s="40"/>
      <c r="AJ16" s="40">
        <v>1</v>
      </c>
      <c r="AK16" s="40"/>
      <c r="AL16" s="40"/>
      <c r="AM16" s="60"/>
      <c r="AN16" s="20" t="s">
        <v>1961</v>
      </c>
    </row>
    <row r="17" spans="2:41">
      <c r="B17" s="20" t="s">
        <v>1724</v>
      </c>
      <c r="C17" s="20" t="s">
        <v>1727</v>
      </c>
      <c r="D17" s="20" t="s">
        <v>1716</v>
      </c>
      <c r="E17" s="28">
        <v>108686</v>
      </c>
      <c r="F17" s="17">
        <v>108686</v>
      </c>
      <c r="G17" s="17">
        <v>108686</v>
      </c>
      <c r="H17" s="17">
        <v>108686</v>
      </c>
      <c r="I17" s="17">
        <v>107015</v>
      </c>
      <c r="J17" s="17">
        <v>104337</v>
      </c>
      <c r="K17" s="17">
        <v>104337</v>
      </c>
      <c r="L17" s="17">
        <v>104337</v>
      </c>
      <c r="M17" s="17">
        <v>104337</v>
      </c>
      <c r="N17" s="17">
        <v>104337</v>
      </c>
      <c r="O17" s="17"/>
      <c r="P17" s="17"/>
      <c r="Q17" s="17"/>
      <c r="R17" s="17"/>
      <c r="S17" s="17">
        <v>17</v>
      </c>
      <c r="T17" s="17">
        <v>17</v>
      </c>
      <c r="U17" s="17">
        <v>17</v>
      </c>
      <c r="V17" s="17">
        <v>17</v>
      </c>
      <c r="W17" s="17">
        <v>17</v>
      </c>
      <c r="X17" s="17">
        <v>17</v>
      </c>
      <c r="Y17" s="17">
        <v>17</v>
      </c>
      <c r="Z17" s="17">
        <v>17</v>
      </c>
      <c r="AA17" s="17">
        <v>17</v>
      </c>
      <c r="AB17" s="17">
        <v>17</v>
      </c>
      <c r="AC17" s="17"/>
      <c r="AD17" s="17"/>
      <c r="AE17" s="17"/>
      <c r="AG17" s="40">
        <v>1</v>
      </c>
      <c r="AH17" s="40"/>
      <c r="AI17" s="40"/>
      <c r="AJ17" s="40"/>
      <c r="AK17" s="40"/>
      <c r="AL17" s="40"/>
      <c r="AM17" s="60"/>
      <c r="AN17" s="20" t="s">
        <v>1961</v>
      </c>
    </row>
    <row r="18" spans="2:41">
      <c r="B18" s="20" t="s">
        <v>1724</v>
      </c>
      <c r="C18" s="20" t="s">
        <v>1725</v>
      </c>
      <c r="D18" s="20" t="s">
        <v>1716</v>
      </c>
      <c r="E18" s="28">
        <v>4967035</v>
      </c>
      <c r="F18" s="17">
        <v>3597069</v>
      </c>
      <c r="G18" s="17">
        <v>3597069</v>
      </c>
      <c r="H18" s="17">
        <v>3597069</v>
      </c>
      <c r="I18" s="17">
        <v>3597069</v>
      </c>
      <c r="J18" s="17">
        <v>3597069</v>
      </c>
      <c r="K18" s="17">
        <v>3597069</v>
      </c>
      <c r="L18" s="17">
        <v>3597000</v>
      </c>
      <c r="M18" s="17">
        <v>3597000</v>
      </c>
      <c r="N18" s="17">
        <v>3597000</v>
      </c>
      <c r="O18" s="17"/>
      <c r="P18" s="17"/>
      <c r="Q18" s="17"/>
      <c r="R18" s="17"/>
      <c r="S18" s="17">
        <v>341</v>
      </c>
      <c r="T18" s="17">
        <v>249</v>
      </c>
      <c r="U18" s="17">
        <v>249</v>
      </c>
      <c r="V18" s="17">
        <v>249</v>
      </c>
      <c r="W18" s="17">
        <v>249</v>
      </c>
      <c r="X18" s="17">
        <v>249</v>
      </c>
      <c r="Y18" s="17">
        <v>249</v>
      </c>
      <c r="Z18" s="17">
        <v>249</v>
      </c>
      <c r="AA18" s="17">
        <v>249</v>
      </c>
      <c r="AB18" s="17">
        <v>249</v>
      </c>
      <c r="AC18" s="17"/>
      <c r="AD18" s="17"/>
      <c r="AE18" s="17"/>
      <c r="AG18" s="40">
        <v>1</v>
      </c>
      <c r="AH18" s="40"/>
      <c r="AI18" s="40"/>
      <c r="AJ18" s="40"/>
      <c r="AK18" s="40"/>
      <c r="AL18" s="40"/>
      <c r="AM18" s="60"/>
      <c r="AN18" s="20" t="s">
        <v>1961</v>
      </c>
    </row>
    <row r="19" spans="2:41">
      <c r="B19" s="20" t="s">
        <v>1724</v>
      </c>
      <c r="C19" s="20" t="s">
        <v>1729</v>
      </c>
      <c r="D19" s="20" t="s">
        <v>1763</v>
      </c>
      <c r="E19" s="28">
        <v>16384.200000000008</v>
      </c>
      <c r="F19" s="17">
        <v>16384.200000000008</v>
      </c>
      <c r="G19" s="17">
        <v>16384.200000000008</v>
      </c>
      <c r="H19" s="17">
        <v>16384.200000000008</v>
      </c>
      <c r="I19" s="17">
        <v>16384.200000000008</v>
      </c>
      <c r="J19" s="17">
        <v>16384.200000000008</v>
      </c>
      <c r="K19" s="17">
        <v>16384.200000000008</v>
      </c>
      <c r="L19" s="17">
        <v>16384.200000000008</v>
      </c>
      <c r="M19" s="17">
        <v>16384.200000000008</v>
      </c>
      <c r="N19" s="17">
        <v>16384.200000000008</v>
      </c>
      <c r="O19" s="17"/>
      <c r="P19" s="17"/>
      <c r="Q19" s="17"/>
      <c r="R19" s="17"/>
      <c r="S19" s="17">
        <v>0</v>
      </c>
      <c r="T19" s="17">
        <v>0</v>
      </c>
      <c r="U19" s="17">
        <v>0</v>
      </c>
      <c r="V19" s="17">
        <v>0</v>
      </c>
      <c r="W19" s="17">
        <v>0</v>
      </c>
      <c r="X19" s="17">
        <v>0</v>
      </c>
      <c r="Y19" s="17">
        <v>0</v>
      </c>
      <c r="Z19" s="17">
        <v>0</v>
      </c>
      <c r="AA19" s="17">
        <v>0</v>
      </c>
      <c r="AB19" s="17">
        <v>0</v>
      </c>
      <c r="AC19" s="17"/>
      <c r="AD19" s="17"/>
      <c r="AE19" s="17"/>
      <c r="AG19" s="40">
        <v>1</v>
      </c>
      <c r="AH19" s="40"/>
      <c r="AI19" s="40"/>
      <c r="AJ19" s="40"/>
      <c r="AK19" s="40"/>
      <c r="AL19" s="40"/>
      <c r="AM19" s="60"/>
      <c r="AN19" s="20" t="s">
        <v>1961</v>
      </c>
    </row>
    <row r="20" spans="2:41"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M20" s="60"/>
    </row>
    <row r="21" spans="2:41">
      <c r="B21" s="20" t="s">
        <v>1728</v>
      </c>
      <c r="C21" s="20" t="s">
        <v>1718</v>
      </c>
      <c r="D21" s="20" t="s">
        <v>1776</v>
      </c>
      <c r="E21" s="17"/>
      <c r="F21" s="17">
        <v>588490.08495375095</v>
      </c>
      <c r="G21" s="17">
        <v>588490.08495375095</v>
      </c>
      <c r="H21" s="17">
        <v>588490.08495375095</v>
      </c>
      <c r="I21" s="17">
        <v>588490.08495375095</v>
      </c>
      <c r="J21" s="17">
        <v>588490.08495375095</v>
      </c>
      <c r="K21" s="17">
        <v>588490.08495375095</v>
      </c>
      <c r="L21" s="17">
        <v>588490.08495375095</v>
      </c>
      <c r="M21" s="17">
        <v>588490.08495375095</v>
      </c>
      <c r="N21" s="17">
        <v>588490.08495375095</v>
      </c>
      <c r="O21" s="17">
        <v>588490.08495375095</v>
      </c>
      <c r="P21" s="17"/>
      <c r="Q21" s="17"/>
      <c r="R21" s="17"/>
      <c r="S21" s="17">
        <v>296.73922690699993</v>
      </c>
      <c r="T21" s="17">
        <v>296.73922690699993</v>
      </c>
      <c r="U21" s="17">
        <v>296.73922690699993</v>
      </c>
      <c r="V21" s="17">
        <v>296.73922690699993</v>
      </c>
      <c r="W21" s="17">
        <v>296.73922690699993</v>
      </c>
      <c r="X21" s="17">
        <v>296.73922690699993</v>
      </c>
      <c r="Y21" s="17">
        <v>296.73922690699993</v>
      </c>
      <c r="Z21" s="17">
        <v>296.73922690699993</v>
      </c>
      <c r="AA21" s="17">
        <v>296.73922690699993</v>
      </c>
      <c r="AB21" s="17">
        <v>296.73922690699993</v>
      </c>
      <c r="AC21" s="17">
        <v>296.73922690699993</v>
      </c>
      <c r="AD21" s="17"/>
      <c r="AE21" s="17"/>
      <c r="AG21" s="19"/>
      <c r="AH21" s="19">
        <v>1</v>
      </c>
      <c r="AI21" s="19"/>
      <c r="AJ21" s="19"/>
      <c r="AK21" s="19"/>
      <c r="AL21" s="19"/>
      <c r="AM21" s="60"/>
      <c r="AN21" s="20" t="s">
        <v>1963</v>
      </c>
      <c r="AO21" s="19"/>
    </row>
    <row r="22" spans="2:41">
      <c r="B22" s="20" t="s">
        <v>1728</v>
      </c>
      <c r="C22" s="20" t="s">
        <v>1720</v>
      </c>
      <c r="D22" s="20" t="s">
        <v>1776</v>
      </c>
      <c r="E22" s="17"/>
      <c r="F22" s="17">
        <v>9627433.6721559931</v>
      </c>
      <c r="G22" s="17">
        <v>9579825.0100641288</v>
      </c>
      <c r="H22" s="17">
        <v>9579825.0100641288</v>
      </c>
      <c r="I22" s="17">
        <v>9579825.0100641288</v>
      </c>
      <c r="J22" s="17">
        <v>9579825.0100641288</v>
      </c>
      <c r="K22" s="17">
        <v>9579825.0100641288</v>
      </c>
      <c r="L22" s="17">
        <v>9579825.0100641288</v>
      </c>
      <c r="M22" s="17">
        <v>9579825.0100641288</v>
      </c>
      <c r="N22" s="17">
        <v>9579825.0100641288</v>
      </c>
      <c r="O22" s="17">
        <v>9579825.0100641288</v>
      </c>
      <c r="P22" s="17"/>
      <c r="Q22" s="17"/>
      <c r="R22" s="17"/>
      <c r="S22" s="17">
        <v>1349.0023347640004</v>
      </c>
      <c r="T22" s="17">
        <v>1342.3313777359961</v>
      </c>
      <c r="U22" s="17">
        <v>1342.3313777359961</v>
      </c>
      <c r="V22" s="17">
        <v>1342.3313777359961</v>
      </c>
      <c r="W22" s="17">
        <v>1342.3313777359961</v>
      </c>
      <c r="X22" s="17">
        <v>1342.3313777359961</v>
      </c>
      <c r="Y22" s="17">
        <v>1342.3313777359961</v>
      </c>
      <c r="Z22" s="17">
        <v>1342.3313777359961</v>
      </c>
      <c r="AA22" s="17">
        <v>1342.3313777359961</v>
      </c>
      <c r="AB22" s="17">
        <v>1342.3313777359961</v>
      </c>
      <c r="AC22" s="17">
        <v>1342.3313777359961</v>
      </c>
      <c r="AD22" s="17"/>
      <c r="AE22" s="17"/>
      <c r="AG22" s="19"/>
      <c r="AH22" s="19">
        <f>1-AI22-AJ22</f>
        <v>0.43551162370113</v>
      </c>
      <c r="AI22" s="19">
        <v>0.48032401007654835</v>
      </c>
      <c r="AJ22" s="19">
        <v>8.4164366222321638E-2</v>
      </c>
      <c r="AK22" s="19"/>
      <c r="AL22" s="19"/>
      <c r="AM22" s="60"/>
      <c r="AN22" s="20" t="s">
        <v>1963</v>
      </c>
      <c r="AO22" s="19"/>
    </row>
    <row r="23" spans="2:41">
      <c r="B23" s="20" t="s">
        <v>1728</v>
      </c>
      <c r="C23" s="20" t="s">
        <v>1721</v>
      </c>
      <c r="D23" s="20" t="s">
        <v>1776</v>
      </c>
      <c r="E23" s="17"/>
      <c r="F23" s="17">
        <v>967107.3396351015</v>
      </c>
      <c r="G23" s="17">
        <v>621838.82880863443</v>
      </c>
      <c r="H23" s="17">
        <v>621838.82880863443</v>
      </c>
      <c r="I23" s="17">
        <v>621838.82880863443</v>
      </c>
      <c r="J23" s="17">
        <v>621838.82880863443</v>
      </c>
      <c r="K23" s="17">
        <v>621838.82880863443</v>
      </c>
      <c r="L23" s="17">
        <v>621838.82880863443</v>
      </c>
      <c r="M23" s="17">
        <v>621838.82880863443</v>
      </c>
      <c r="N23" s="17">
        <v>621838.82880863443</v>
      </c>
      <c r="O23" s="17">
        <v>621838.82880863443</v>
      </c>
      <c r="P23" s="17"/>
      <c r="Q23" s="17"/>
      <c r="R23" s="17"/>
      <c r="S23" s="17">
        <v>215.91166740000008</v>
      </c>
      <c r="T23" s="17">
        <v>138.82870378462215</v>
      </c>
      <c r="U23" s="17">
        <v>138.82870378462215</v>
      </c>
      <c r="V23" s="17">
        <v>138.82870378462215</v>
      </c>
      <c r="W23" s="17">
        <v>138.82870378462215</v>
      </c>
      <c r="X23" s="17">
        <v>138.82870378462215</v>
      </c>
      <c r="Y23" s="17">
        <v>138.82870378462215</v>
      </c>
      <c r="Z23" s="17">
        <v>138.82870378462215</v>
      </c>
      <c r="AA23" s="17">
        <v>138.82870378462215</v>
      </c>
      <c r="AB23" s="17">
        <v>138.82870378462215</v>
      </c>
      <c r="AC23" s="17">
        <v>138.82870378462215</v>
      </c>
      <c r="AD23" s="17"/>
      <c r="AE23" s="17"/>
      <c r="AG23" s="19"/>
      <c r="AH23" s="19">
        <v>0.94752592215932641</v>
      </c>
      <c r="AI23" s="19">
        <v>4.7343780772866398E-2</v>
      </c>
      <c r="AJ23" s="19">
        <v>5.1302970678071104E-3</v>
      </c>
      <c r="AK23" s="19"/>
      <c r="AL23" s="19"/>
      <c r="AM23" s="60"/>
      <c r="AN23" s="20" t="s">
        <v>1963</v>
      </c>
      <c r="AO23" s="19"/>
    </row>
    <row r="24" spans="2:41">
      <c r="B24" s="20" t="s">
        <v>1728</v>
      </c>
      <c r="C24" s="20" t="s">
        <v>1722</v>
      </c>
      <c r="D24" s="20" t="s">
        <v>1776</v>
      </c>
      <c r="E24" s="17"/>
      <c r="F24" s="17">
        <v>27580.972465902909</v>
      </c>
      <c r="G24" s="17">
        <v>27307.266248260312</v>
      </c>
      <c r="H24" s="17">
        <v>27307.266248260312</v>
      </c>
      <c r="I24" s="17">
        <v>27307.266248260312</v>
      </c>
      <c r="J24" s="17">
        <v>27307.266248260312</v>
      </c>
      <c r="K24" s="17">
        <v>27307.266248260312</v>
      </c>
      <c r="L24" s="17">
        <v>27307.266248260312</v>
      </c>
      <c r="M24" s="17">
        <v>27307.266248260312</v>
      </c>
      <c r="N24" s="17">
        <v>27307.266248260312</v>
      </c>
      <c r="O24" s="17">
        <v>27307.266248260312</v>
      </c>
      <c r="P24" s="17"/>
      <c r="Q24" s="17"/>
      <c r="R24" s="17"/>
      <c r="S24" s="17">
        <v>6.7195519999999984</v>
      </c>
      <c r="T24" s="17">
        <v>6.6528689573898641</v>
      </c>
      <c r="U24" s="17">
        <v>6.6528689573898641</v>
      </c>
      <c r="V24" s="17">
        <v>6.6528689573898641</v>
      </c>
      <c r="W24" s="17">
        <v>6.6528689573898641</v>
      </c>
      <c r="X24" s="17">
        <v>6.6528689573898641</v>
      </c>
      <c r="Y24" s="17">
        <v>6.6528689573898641</v>
      </c>
      <c r="Z24" s="17">
        <v>6.6528689573898641</v>
      </c>
      <c r="AA24" s="17">
        <v>6.6528689573898641</v>
      </c>
      <c r="AB24" s="17">
        <v>6.6528689573898641</v>
      </c>
      <c r="AC24" s="17">
        <v>6.6528689573898641</v>
      </c>
      <c r="AD24" s="17"/>
      <c r="AE24" s="17"/>
      <c r="AG24" s="19"/>
      <c r="AH24" s="19">
        <v>0.79383510819645831</v>
      </c>
      <c r="AI24" s="19">
        <v>0.20616489180354169</v>
      </c>
      <c r="AJ24" s="19"/>
      <c r="AK24" s="19"/>
      <c r="AL24" s="19"/>
      <c r="AM24" s="60"/>
      <c r="AN24" s="20" t="s">
        <v>1963</v>
      </c>
      <c r="AO24" s="19"/>
    </row>
    <row r="25" spans="2:41">
      <c r="B25" s="20" t="s">
        <v>1728</v>
      </c>
      <c r="C25" s="20" t="s">
        <v>1726</v>
      </c>
      <c r="D25" s="20" t="s">
        <v>1776</v>
      </c>
      <c r="E25" s="17"/>
      <c r="F25" s="17">
        <v>98255.284724156329</v>
      </c>
      <c r="G25" s="17">
        <v>98255.284724156329</v>
      </c>
      <c r="H25" s="17">
        <v>98255.284724156329</v>
      </c>
      <c r="I25" s="17">
        <v>98255.284724156329</v>
      </c>
      <c r="J25" s="17">
        <v>98255.284724156329</v>
      </c>
      <c r="K25" s="17">
        <v>98255.284724156329</v>
      </c>
      <c r="L25" s="17">
        <v>98255.284724156329</v>
      </c>
      <c r="M25" s="17">
        <v>98255.284724156329</v>
      </c>
      <c r="N25" s="17">
        <v>98255.284724156329</v>
      </c>
      <c r="O25" s="17">
        <v>98255.284724156329</v>
      </c>
      <c r="P25" s="17"/>
      <c r="Q25" s="17"/>
      <c r="R25" s="17"/>
      <c r="S25" s="17">
        <v>97</v>
      </c>
      <c r="T25" s="17">
        <v>97</v>
      </c>
      <c r="U25" s="17">
        <v>97</v>
      </c>
      <c r="V25" s="17">
        <v>97</v>
      </c>
      <c r="W25" s="17">
        <v>97</v>
      </c>
      <c r="X25" s="17">
        <v>97</v>
      </c>
      <c r="Y25" s="17">
        <v>97</v>
      </c>
      <c r="Z25" s="17">
        <v>97</v>
      </c>
      <c r="AA25" s="17">
        <v>97</v>
      </c>
      <c r="AB25" s="17">
        <v>97</v>
      </c>
      <c r="AC25" s="17">
        <v>97</v>
      </c>
      <c r="AD25" s="17"/>
      <c r="AE25" s="17"/>
      <c r="AG25" s="19"/>
      <c r="AH25" s="19">
        <v>1</v>
      </c>
      <c r="AI25" s="19"/>
      <c r="AJ25" s="19"/>
      <c r="AK25" s="19"/>
      <c r="AL25" s="19"/>
      <c r="AM25" s="60"/>
      <c r="AN25" s="20" t="s">
        <v>1963</v>
      </c>
      <c r="AO25" s="19"/>
    </row>
    <row r="26" spans="2:41">
      <c r="B26" s="20" t="s">
        <v>1728</v>
      </c>
      <c r="C26" s="20" t="s">
        <v>1769</v>
      </c>
      <c r="D26" s="20" t="s">
        <v>1776</v>
      </c>
      <c r="E26" s="17"/>
      <c r="F26" s="17">
        <v>390772.45833333331</v>
      </c>
      <c r="G26" s="17">
        <v>390772.45833333331</v>
      </c>
      <c r="H26" s="17">
        <v>390772.45833333331</v>
      </c>
      <c r="I26" s="17">
        <v>390772.45833333331</v>
      </c>
      <c r="J26" s="17">
        <v>390772.45833333331</v>
      </c>
      <c r="K26" s="17">
        <v>390772.45833333331</v>
      </c>
      <c r="L26" s="17">
        <v>390772.45833333331</v>
      </c>
      <c r="M26" s="17">
        <v>390772.45833333331</v>
      </c>
      <c r="N26" s="17">
        <v>390772.45833333331</v>
      </c>
      <c r="O26" s="17">
        <v>390772.45833333331</v>
      </c>
      <c r="P26" s="17"/>
      <c r="Q26" s="17"/>
      <c r="R26" s="17"/>
      <c r="S26" s="17">
        <v>7.3661666400000003</v>
      </c>
      <c r="T26" s="17">
        <v>7.3661666400000003</v>
      </c>
      <c r="U26" s="17">
        <v>7.3661666400000003</v>
      </c>
      <c r="V26" s="17">
        <v>7.3661666400000003</v>
      </c>
      <c r="W26" s="17">
        <v>7.3661666400000003</v>
      </c>
      <c r="X26" s="17">
        <v>7.3661666400000003</v>
      </c>
      <c r="Y26" s="17">
        <v>7.3661666400000003</v>
      </c>
      <c r="Z26" s="17">
        <v>7.3661666400000003</v>
      </c>
      <c r="AA26" s="17">
        <v>7.3661666400000003</v>
      </c>
      <c r="AB26" s="17">
        <v>7.3661666400000003</v>
      </c>
      <c r="AC26" s="17">
        <v>7.3661666400000003</v>
      </c>
      <c r="AD26" s="17"/>
      <c r="AE26" s="17"/>
      <c r="AG26" s="19"/>
      <c r="AH26" s="19">
        <v>0.9419927581470845</v>
      </c>
      <c r="AI26" s="19">
        <v>5.8007241852915475E-2</v>
      </c>
      <c r="AJ26" s="19"/>
      <c r="AK26" s="19"/>
      <c r="AL26" s="19"/>
      <c r="AM26" s="60"/>
      <c r="AN26" s="20" t="s">
        <v>1963</v>
      </c>
      <c r="AO26" s="19"/>
    </row>
    <row r="27" spans="2:41">
      <c r="B27" s="20" t="s">
        <v>1728</v>
      </c>
      <c r="C27" s="20" t="s">
        <v>1725</v>
      </c>
      <c r="D27" s="20" t="s">
        <v>1776</v>
      </c>
      <c r="E27" s="17"/>
      <c r="F27" s="17">
        <v>2128957.3627011697</v>
      </c>
      <c r="G27" s="28">
        <v>2111455.970206229</v>
      </c>
      <c r="H27" s="17">
        <v>2111455.970206229</v>
      </c>
      <c r="I27" s="17">
        <v>2111455.970206229</v>
      </c>
      <c r="J27" s="17">
        <v>2111455.970206229</v>
      </c>
      <c r="K27" s="17">
        <v>2111455.970206229</v>
      </c>
      <c r="L27" s="17">
        <v>2111455.970206229</v>
      </c>
      <c r="M27" s="17">
        <v>2111455.970206229</v>
      </c>
      <c r="N27" s="17">
        <v>2111455.970206229</v>
      </c>
      <c r="O27" s="17">
        <v>2111455.970206229</v>
      </c>
      <c r="P27" s="17"/>
      <c r="Q27" s="17"/>
      <c r="R27" s="17"/>
      <c r="S27" s="17">
        <v>166.31797994775525</v>
      </c>
      <c r="T27" s="17">
        <v>164.95073967463949</v>
      </c>
      <c r="U27" s="17">
        <v>164.95073967463949</v>
      </c>
      <c r="V27" s="17">
        <v>164.95073967463949</v>
      </c>
      <c r="W27" s="17">
        <v>164.95073967463949</v>
      </c>
      <c r="X27" s="17">
        <v>164.95073967463949</v>
      </c>
      <c r="Y27" s="17">
        <v>164.95073967463949</v>
      </c>
      <c r="Z27" s="17">
        <v>164.95073967463949</v>
      </c>
      <c r="AA27" s="17">
        <v>164.95073967463949</v>
      </c>
      <c r="AB27" s="17">
        <v>164.95073967463949</v>
      </c>
      <c r="AC27" s="17">
        <v>164.95073967463949</v>
      </c>
      <c r="AD27" s="17"/>
      <c r="AE27" s="17"/>
      <c r="AG27" s="19">
        <v>1</v>
      </c>
      <c r="AH27" s="19"/>
      <c r="AI27" s="19"/>
      <c r="AJ27" s="19"/>
      <c r="AK27" s="19"/>
      <c r="AL27" s="19"/>
      <c r="AM27" s="60"/>
      <c r="AN27" s="20" t="s">
        <v>1963</v>
      </c>
      <c r="AO27" s="19"/>
    </row>
    <row r="28" spans="2:41">
      <c r="B28" s="20" t="s">
        <v>1728</v>
      </c>
      <c r="C28" s="20" t="s">
        <v>1774</v>
      </c>
      <c r="D28" s="20" t="s">
        <v>1776</v>
      </c>
      <c r="E28" s="17"/>
      <c r="F28" s="147">
        <v>89700</v>
      </c>
      <c r="G28" s="147">
        <v>89700</v>
      </c>
      <c r="H28" s="147">
        <v>89700</v>
      </c>
      <c r="I28" s="147">
        <v>89700</v>
      </c>
      <c r="J28" s="147">
        <v>89700</v>
      </c>
      <c r="K28" s="147">
        <v>89700</v>
      </c>
      <c r="L28" s="147">
        <v>89700</v>
      </c>
      <c r="M28" s="147">
        <v>89700</v>
      </c>
      <c r="N28" s="147">
        <v>89700</v>
      </c>
      <c r="O28" s="147">
        <v>89700</v>
      </c>
      <c r="P28" s="17"/>
      <c r="Q28" s="17"/>
      <c r="R28" s="17"/>
      <c r="S28" s="17">
        <v>0</v>
      </c>
      <c r="T28" s="17">
        <v>0</v>
      </c>
      <c r="U28" s="17">
        <v>0</v>
      </c>
      <c r="V28" s="17">
        <v>0</v>
      </c>
      <c r="W28" s="17">
        <v>0</v>
      </c>
      <c r="X28" s="17">
        <v>0</v>
      </c>
      <c r="Y28" s="17">
        <v>0</v>
      </c>
      <c r="Z28" s="17">
        <v>0</v>
      </c>
      <c r="AA28" s="17">
        <v>0</v>
      </c>
      <c r="AB28" s="17">
        <v>0</v>
      </c>
      <c r="AC28" s="17">
        <v>0</v>
      </c>
      <c r="AD28" s="17"/>
      <c r="AE28" s="17"/>
      <c r="AG28" s="19">
        <v>1</v>
      </c>
      <c r="AH28" s="19"/>
      <c r="AI28" s="19"/>
      <c r="AJ28" s="19"/>
      <c r="AK28" s="19"/>
      <c r="AL28" s="19"/>
      <c r="AM28" s="60"/>
      <c r="AN28" s="20" t="s">
        <v>1963</v>
      </c>
      <c r="AO28" s="19"/>
    </row>
    <row r="29" spans="2:41">
      <c r="B29" s="20" t="s">
        <v>1728</v>
      </c>
      <c r="C29" s="20" t="s">
        <v>1775</v>
      </c>
      <c r="D29" s="20" t="s">
        <v>1776</v>
      </c>
      <c r="E29" s="17"/>
      <c r="F29" s="17">
        <v>302218.12375687342</v>
      </c>
      <c r="G29" s="28">
        <v>302218.12375687342</v>
      </c>
      <c r="H29" s="17">
        <v>302218.12375687342</v>
      </c>
      <c r="I29" s="17">
        <v>302218.12375687342</v>
      </c>
      <c r="J29" s="17">
        <v>302218.12375687342</v>
      </c>
      <c r="K29" s="17">
        <v>302218.12375687342</v>
      </c>
      <c r="L29" s="17">
        <v>302218.12375687342</v>
      </c>
      <c r="M29" s="17">
        <v>302218.12375687342</v>
      </c>
      <c r="N29" s="17">
        <v>302218.12375687342</v>
      </c>
      <c r="O29" s="17">
        <v>302218.12375687342</v>
      </c>
      <c r="P29" s="17"/>
      <c r="Q29" s="17"/>
      <c r="R29" s="17"/>
      <c r="S29" s="17">
        <v>89.602773638386353</v>
      </c>
      <c r="T29" s="17">
        <v>89.602773638386353</v>
      </c>
      <c r="U29" s="17">
        <v>89.602773638386353</v>
      </c>
      <c r="V29" s="17">
        <v>89.602773638386353</v>
      </c>
      <c r="W29" s="17">
        <v>89.602773638386353</v>
      </c>
      <c r="X29" s="17">
        <v>89.602773638386353</v>
      </c>
      <c r="Y29" s="17">
        <v>89.602773638386353</v>
      </c>
      <c r="Z29" s="17">
        <v>89.602773638386353</v>
      </c>
      <c r="AA29" s="17">
        <v>89.602773638386353</v>
      </c>
      <c r="AB29" s="17">
        <v>89.602773638386353</v>
      </c>
      <c r="AC29" s="17">
        <v>89.602773638386353</v>
      </c>
      <c r="AD29" s="17"/>
      <c r="AE29" s="17"/>
      <c r="AG29" s="19">
        <v>1</v>
      </c>
      <c r="AH29" s="19"/>
      <c r="AI29" s="19"/>
      <c r="AJ29" s="19"/>
      <c r="AK29" s="19"/>
      <c r="AL29" s="19"/>
      <c r="AM29" s="60"/>
      <c r="AN29" s="20" t="s">
        <v>1963</v>
      </c>
      <c r="AO29" s="19"/>
    </row>
    <row r="30" spans="2:41">
      <c r="E30" s="17"/>
      <c r="F30" s="17"/>
      <c r="G30" s="28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M30" s="60"/>
    </row>
    <row r="31" spans="2:41">
      <c r="B31" s="20" t="s">
        <v>1731</v>
      </c>
      <c r="C31" s="6" t="s">
        <v>1223</v>
      </c>
      <c r="D31" s="20" t="s">
        <v>1776</v>
      </c>
      <c r="E31" s="17"/>
      <c r="F31" s="17"/>
      <c r="G31" s="28">
        <f>'IESO Results Pivot'!C10</f>
        <v>444807.9</v>
      </c>
      <c r="H31" s="17">
        <f>G31</f>
        <v>444807.9</v>
      </c>
      <c r="I31" s="17">
        <f t="shared" ref="I31:Q31" si="2">H31</f>
        <v>444807.9</v>
      </c>
      <c r="J31" s="17">
        <f t="shared" si="2"/>
        <v>444807.9</v>
      </c>
      <c r="K31" s="17">
        <f t="shared" si="2"/>
        <v>444807.9</v>
      </c>
      <c r="L31" s="17">
        <f t="shared" si="2"/>
        <v>444807.9</v>
      </c>
      <c r="M31" s="17">
        <f t="shared" si="2"/>
        <v>444807.9</v>
      </c>
      <c r="N31" s="17">
        <f t="shared" si="2"/>
        <v>444807.9</v>
      </c>
      <c r="O31" s="17">
        <f t="shared" si="2"/>
        <v>444807.9</v>
      </c>
      <c r="P31" s="17">
        <f t="shared" si="2"/>
        <v>444807.9</v>
      </c>
      <c r="Q31" s="17">
        <f t="shared" si="2"/>
        <v>444807.9</v>
      </c>
      <c r="R31" s="17"/>
      <c r="S31" s="17"/>
      <c r="T31" s="17"/>
      <c r="U31" s="17">
        <f>'IESO Results Pivot'!D10</f>
        <v>45.24</v>
      </c>
      <c r="V31" s="17">
        <f t="shared" ref="V31:V35" si="3">H31/G31*U31</f>
        <v>45.24</v>
      </c>
      <c r="W31" s="17">
        <f t="shared" ref="W31:W35" si="4">I31/H31*V31</f>
        <v>45.24</v>
      </c>
      <c r="X31" s="17">
        <f t="shared" ref="X31:X35" si="5">J31/I31*W31</f>
        <v>45.24</v>
      </c>
      <c r="Y31" s="17">
        <f t="shared" ref="Y31:Y35" si="6">K31/J31*X31</f>
        <v>45.24</v>
      </c>
      <c r="Z31" s="17">
        <f t="shared" ref="Z31:Z35" si="7">L31/K31*Y31</f>
        <v>45.24</v>
      </c>
      <c r="AA31" s="17">
        <f t="shared" ref="AA31:AA35" si="8">M31/L31*Z31</f>
        <v>45.24</v>
      </c>
      <c r="AB31" s="17">
        <f t="shared" ref="AB31:AB35" si="9">N31/M31*AA31</f>
        <v>45.24</v>
      </c>
      <c r="AC31" s="17">
        <f t="shared" ref="AC31:AC35" si="10">O31/N31*AB31</f>
        <v>45.24</v>
      </c>
      <c r="AD31" s="17">
        <f t="shared" ref="AD31:AD35" si="11">P31/O31*AC31</f>
        <v>45.24</v>
      </c>
      <c r="AE31" s="17">
        <f t="shared" ref="AE31:AE35" si="12">Q31/P31*AD31</f>
        <v>45.24</v>
      </c>
      <c r="AG31" s="19">
        <f>SUMIFS('IESO Results Pivot'!$D$30:$D$59,'IESO Results Pivot'!$B$30:$B$59,$C31,'IESO Results Pivot'!$C$30:$C$59,AG$3)/SUMIFS('IESO Results Pivot'!$D$30:$D$59,'IESO Results Pivot'!$B$30:$B$59,$C31)</f>
        <v>0</v>
      </c>
      <c r="AH31" s="19">
        <f>SUMIFS('IESO Results Pivot'!$D$30:$D$59,'IESO Results Pivot'!$B$30:$B$59,$C31,'IESO Results Pivot'!$C$30:$C$59,AH$3)/SUMIFS('IESO Results Pivot'!$D$30:$D$59,'IESO Results Pivot'!$B$30:$B$59,$C31)</f>
        <v>0</v>
      </c>
      <c r="AI31" s="19">
        <f>SUMIFS('IESO Results Pivot'!$D$30:$D$59,'IESO Results Pivot'!$B$30:$B$59,$C31,'IESO Results Pivot'!$C$30:$C$59,AI$3)/SUMIFS('IESO Results Pivot'!$D$30:$D$59,'IESO Results Pivot'!$B$30:$B$59,$C31)</f>
        <v>1</v>
      </c>
      <c r="AJ31" s="19">
        <f>SUMIFS('IESO Results Pivot'!$D$30:$D$59,'IESO Results Pivot'!$B$30:$B$59,$C31,'IESO Results Pivot'!$C$30:$C$59,AJ$3)/SUMIFS('IESO Results Pivot'!$D$30:$D$59,'IESO Results Pivot'!$B$30:$B$59,$C31)</f>
        <v>0</v>
      </c>
      <c r="AK31" s="19">
        <f>SUMIFS('IESO Results Pivot'!$D$30:$D$59,'IESO Results Pivot'!$B$30:$B$59,$C31,'IESO Results Pivot'!$C$30:$C$59,AK$3)/SUMIFS('IESO Results Pivot'!$D$30:$D$59,'IESO Results Pivot'!$B$30:$B$59,$C31)</f>
        <v>0</v>
      </c>
      <c r="AL31" s="19">
        <v>0</v>
      </c>
      <c r="AM31" s="60"/>
      <c r="AN31" s="26" t="s">
        <v>1972</v>
      </c>
    </row>
    <row r="32" spans="2:41">
      <c r="B32" s="20" t="s">
        <v>1731</v>
      </c>
      <c r="C32" s="6" t="s">
        <v>20</v>
      </c>
      <c r="D32" s="20" t="s">
        <v>1776</v>
      </c>
      <c r="E32" s="17"/>
      <c r="F32" s="17"/>
      <c r="G32" s="28">
        <f>'IESO Results Pivot'!C12</f>
        <v>147988.0360000002</v>
      </c>
      <c r="H32" s="17">
        <f>G32*G21/F21</f>
        <v>147988.0360000002</v>
      </c>
      <c r="I32" s="17">
        <f t="shared" ref="I32:P32" si="13">H32*H21/G21</f>
        <v>147988.0360000002</v>
      </c>
      <c r="J32" s="17">
        <f t="shared" si="13"/>
        <v>147988.0360000002</v>
      </c>
      <c r="K32" s="17">
        <f t="shared" si="13"/>
        <v>147988.0360000002</v>
      </c>
      <c r="L32" s="17">
        <f t="shared" si="13"/>
        <v>147988.0360000002</v>
      </c>
      <c r="M32" s="17">
        <f t="shared" si="13"/>
        <v>147988.0360000002</v>
      </c>
      <c r="N32" s="17">
        <f t="shared" si="13"/>
        <v>147988.0360000002</v>
      </c>
      <c r="O32" s="17">
        <f t="shared" si="13"/>
        <v>147988.0360000002</v>
      </c>
      <c r="P32" s="17">
        <f t="shared" si="13"/>
        <v>147988.0360000002</v>
      </c>
      <c r="Q32" s="17">
        <f>P32</f>
        <v>147988.0360000002</v>
      </c>
      <c r="R32" s="17"/>
      <c r="S32" s="17"/>
      <c r="T32" s="17"/>
      <c r="U32" s="17">
        <f>'IESO Results Pivot'!D12</f>
        <v>45.126180000000097</v>
      </c>
      <c r="V32" s="17">
        <f t="shared" si="3"/>
        <v>45.126180000000097</v>
      </c>
      <c r="W32" s="17">
        <f t="shared" si="4"/>
        <v>45.126180000000097</v>
      </c>
      <c r="X32" s="17">
        <f t="shared" si="5"/>
        <v>45.126180000000097</v>
      </c>
      <c r="Y32" s="17">
        <f t="shared" si="6"/>
        <v>45.126180000000097</v>
      </c>
      <c r="Z32" s="17">
        <f t="shared" si="7"/>
        <v>45.126180000000097</v>
      </c>
      <c r="AA32" s="17">
        <f t="shared" si="8"/>
        <v>45.126180000000097</v>
      </c>
      <c r="AB32" s="17">
        <f t="shared" si="9"/>
        <v>45.126180000000097</v>
      </c>
      <c r="AC32" s="17">
        <f t="shared" si="10"/>
        <v>45.126180000000097</v>
      </c>
      <c r="AD32" s="17">
        <f t="shared" si="11"/>
        <v>45.126180000000097</v>
      </c>
      <c r="AE32" s="17">
        <f t="shared" si="12"/>
        <v>45.126180000000097</v>
      </c>
      <c r="AG32" s="19">
        <f>SUMIFS('IESO Results Pivot'!$D$30:$D$59,'IESO Results Pivot'!$B$30:$B$59,$C32,'IESO Results Pivot'!$C$30:$C$59,AG$3)/SUMIFS('IESO Results Pivot'!$D$30:$D$59,'IESO Results Pivot'!$B$30:$B$59,$C32)</f>
        <v>1</v>
      </c>
      <c r="AH32" s="19">
        <f>SUMIFS('IESO Results Pivot'!$D$30:$D$59,'IESO Results Pivot'!$B$30:$B$59,$C32,'IESO Results Pivot'!$C$30:$C$59,AH$3)/SUMIFS('IESO Results Pivot'!$D$30:$D$59,'IESO Results Pivot'!$B$30:$B$59,$C32)</f>
        <v>0</v>
      </c>
      <c r="AI32" s="19">
        <f>SUMIFS('IESO Results Pivot'!$D$30:$D$59,'IESO Results Pivot'!$B$30:$B$59,$C32,'IESO Results Pivot'!$C$30:$C$59,AI$3)/SUMIFS('IESO Results Pivot'!$D$30:$D$59,'IESO Results Pivot'!$B$30:$B$59,$C32)</f>
        <v>0</v>
      </c>
      <c r="AJ32" s="19">
        <f>SUMIFS('IESO Results Pivot'!$D$30:$D$59,'IESO Results Pivot'!$B$30:$B$59,$C32,'IESO Results Pivot'!$C$30:$C$59,AJ$3)/SUMIFS('IESO Results Pivot'!$D$30:$D$59,'IESO Results Pivot'!$B$30:$B$59,$C32)</f>
        <v>0</v>
      </c>
      <c r="AK32" s="19">
        <f>SUMIFS('IESO Results Pivot'!$D$30:$D$59,'IESO Results Pivot'!$B$30:$B$59,$C32,'IESO Results Pivot'!$C$30:$C$59,AK$3)/SUMIFS('IESO Results Pivot'!$D$30:$D$59,'IESO Results Pivot'!$B$30:$B$59,$C32)</f>
        <v>0</v>
      </c>
      <c r="AL32" s="19">
        <v>0</v>
      </c>
      <c r="AM32" s="60"/>
      <c r="AN32" s="26" t="s">
        <v>1969</v>
      </c>
    </row>
    <row r="33" spans="2:40">
      <c r="B33" s="20" t="s">
        <v>1731</v>
      </c>
      <c r="C33" s="6" t="s">
        <v>1245</v>
      </c>
      <c r="D33" s="20" t="s">
        <v>1776</v>
      </c>
      <c r="E33" s="17"/>
      <c r="F33" s="17"/>
      <c r="G33" s="28">
        <f>'IESO Results Pivot'!C13</f>
        <v>27373.679999999997</v>
      </c>
      <c r="H33" s="28">
        <f t="shared" ref="H33:P33" si="14">G33*G24/F24</f>
        <v>27102.030897524688</v>
      </c>
      <c r="I33" s="28">
        <f t="shared" si="14"/>
        <v>27102.030897524688</v>
      </c>
      <c r="J33" s="28">
        <f t="shared" si="14"/>
        <v>27102.030897524688</v>
      </c>
      <c r="K33" s="28">
        <f t="shared" si="14"/>
        <v>27102.030897524688</v>
      </c>
      <c r="L33" s="28">
        <f t="shared" si="14"/>
        <v>27102.030897524688</v>
      </c>
      <c r="M33" s="28">
        <f t="shared" si="14"/>
        <v>27102.030897524688</v>
      </c>
      <c r="N33" s="28">
        <f t="shared" si="14"/>
        <v>27102.030897524688</v>
      </c>
      <c r="O33" s="28">
        <f t="shared" si="14"/>
        <v>27102.030897524688</v>
      </c>
      <c r="P33" s="28">
        <f t="shared" si="14"/>
        <v>27102.030897524688</v>
      </c>
      <c r="Q33" s="28">
        <f>P33</f>
        <v>27102.030897524688</v>
      </c>
      <c r="R33" s="17"/>
      <c r="S33" s="17"/>
      <c r="T33" s="17"/>
      <c r="U33" s="17">
        <f>'IESO Results Pivot'!D13</f>
        <v>17.409600000000001</v>
      </c>
      <c r="V33" s="17">
        <f t="shared" si="3"/>
        <v>17.236831771013101</v>
      </c>
      <c r="W33" s="17">
        <f t="shared" si="4"/>
        <v>17.236831771013101</v>
      </c>
      <c r="X33" s="17">
        <f t="shared" si="5"/>
        <v>17.236831771013101</v>
      </c>
      <c r="Y33" s="17">
        <f t="shared" si="6"/>
        <v>17.236831771013101</v>
      </c>
      <c r="Z33" s="17">
        <f t="shared" si="7"/>
        <v>17.236831771013101</v>
      </c>
      <c r="AA33" s="17">
        <f t="shared" si="8"/>
        <v>17.236831771013101</v>
      </c>
      <c r="AB33" s="17">
        <f t="shared" si="9"/>
        <v>17.236831771013101</v>
      </c>
      <c r="AC33" s="17">
        <f t="shared" si="10"/>
        <v>17.236831771013101</v>
      </c>
      <c r="AD33" s="17">
        <f t="shared" si="11"/>
        <v>17.236831771013101</v>
      </c>
      <c r="AE33" s="17">
        <f t="shared" si="12"/>
        <v>17.236831771013101</v>
      </c>
      <c r="AG33" s="19">
        <f>SUMIFS('IESO Results Pivot'!$D$30:$D$59,'IESO Results Pivot'!$B$30:$B$59,$C33,'IESO Results Pivot'!$C$30:$C$59,AG$3)/SUMIFS('IESO Results Pivot'!$D$30:$D$59,'IESO Results Pivot'!$B$30:$B$59,$C33)</f>
        <v>0</v>
      </c>
      <c r="AH33" s="19">
        <f>SUMIFS('IESO Results Pivot'!$D$30:$D$59,'IESO Results Pivot'!$B$30:$B$59,$C33,'IESO Results Pivot'!$C$30:$C$59,AH$3)/SUMIFS('IESO Results Pivot'!$D$30:$D$59,'IESO Results Pivot'!$B$30:$B$59,$C33)</f>
        <v>1</v>
      </c>
      <c r="AI33" s="19">
        <f>SUMIFS('IESO Results Pivot'!$D$30:$D$59,'IESO Results Pivot'!$B$30:$B$59,$C33,'IESO Results Pivot'!$C$30:$C$59,AI$3)/SUMIFS('IESO Results Pivot'!$D$30:$D$59,'IESO Results Pivot'!$B$30:$B$59,$C33)</f>
        <v>0</v>
      </c>
      <c r="AJ33" s="19">
        <f>SUMIFS('IESO Results Pivot'!$D$30:$D$59,'IESO Results Pivot'!$B$30:$B$59,$C33,'IESO Results Pivot'!$C$30:$C$59,AJ$3)/SUMIFS('IESO Results Pivot'!$D$30:$D$59,'IESO Results Pivot'!$B$30:$B$59,$C33)</f>
        <v>0</v>
      </c>
      <c r="AK33" s="19">
        <f>SUMIFS('IESO Results Pivot'!$D$30:$D$59,'IESO Results Pivot'!$B$30:$B$59,$C33,'IESO Results Pivot'!$C$30:$C$59,AK$3)/SUMIFS('IESO Results Pivot'!$D$30:$D$59,'IESO Results Pivot'!$B$30:$B$59,$C33)</f>
        <v>0</v>
      </c>
      <c r="AL33" s="19">
        <v>0</v>
      </c>
      <c r="AM33" s="60"/>
      <c r="AN33" s="26" t="s">
        <v>1969</v>
      </c>
    </row>
    <row r="34" spans="2:40">
      <c r="B34" s="20" t="s">
        <v>1731</v>
      </c>
      <c r="C34" s="6" t="s">
        <v>1182</v>
      </c>
      <c r="D34" s="20" t="s">
        <v>1776</v>
      </c>
      <c r="E34" s="17"/>
      <c r="F34" s="17"/>
      <c r="G34" s="28">
        <f>'IESO Results Pivot'!C15</f>
        <v>11188000</v>
      </c>
      <c r="H34" s="28">
        <f>G34</f>
        <v>11188000</v>
      </c>
      <c r="I34" s="28">
        <f t="shared" ref="I34:Q34" si="15">H34</f>
        <v>11188000</v>
      </c>
      <c r="J34" s="28">
        <f t="shared" si="15"/>
        <v>11188000</v>
      </c>
      <c r="K34" s="28">
        <f t="shared" si="15"/>
        <v>11188000</v>
      </c>
      <c r="L34" s="28">
        <f t="shared" si="15"/>
        <v>11188000</v>
      </c>
      <c r="M34" s="28">
        <f t="shared" si="15"/>
        <v>11188000</v>
      </c>
      <c r="N34" s="28">
        <f t="shared" si="15"/>
        <v>11188000</v>
      </c>
      <c r="O34" s="28">
        <f t="shared" si="15"/>
        <v>11188000</v>
      </c>
      <c r="P34" s="28">
        <f t="shared" si="15"/>
        <v>11188000</v>
      </c>
      <c r="Q34" s="28">
        <f t="shared" si="15"/>
        <v>11188000</v>
      </c>
      <c r="R34" s="17"/>
      <c r="S34" s="17"/>
      <c r="T34" s="17"/>
      <c r="U34" s="17">
        <v>0</v>
      </c>
      <c r="V34" s="17">
        <f>'PSUI Summary'!F35</f>
        <v>3.0709999999999127</v>
      </c>
      <c r="W34" s="17">
        <f>'PSUI Summary'!F36</f>
        <v>319.24300000000108</v>
      </c>
      <c r="X34" s="17">
        <f>'PSUI Summary'!F37</f>
        <v>1222.3150000000007</v>
      </c>
      <c r="Y34" s="17">
        <f t="shared" si="6"/>
        <v>1222.3150000000007</v>
      </c>
      <c r="Z34" s="17">
        <f t="shared" si="7"/>
        <v>1222.3150000000007</v>
      </c>
      <c r="AA34" s="17">
        <f t="shared" si="8"/>
        <v>1222.3150000000007</v>
      </c>
      <c r="AB34" s="17">
        <f t="shared" si="9"/>
        <v>1222.3150000000007</v>
      </c>
      <c r="AC34" s="17">
        <f t="shared" si="10"/>
        <v>1222.3150000000007</v>
      </c>
      <c r="AD34" s="17">
        <f t="shared" si="11"/>
        <v>1222.3150000000007</v>
      </c>
      <c r="AE34" s="17">
        <f t="shared" si="12"/>
        <v>1222.3150000000007</v>
      </c>
      <c r="AG34" s="19">
        <f>SUMIFS('IESO Results Pivot'!$D$30:$D$59,'IESO Results Pivot'!$B$30:$B$59,$C34,'IESO Results Pivot'!$C$30:$C$59,AG$3)/SUMIFS('IESO Results Pivot'!$D$30:$D$59,'IESO Results Pivot'!$B$30:$B$59,$C34)</f>
        <v>0</v>
      </c>
      <c r="AH34" s="19">
        <f>SUMIFS('IESO Results Pivot'!$D$30:$D$59,'IESO Results Pivot'!$B$30:$B$59,$C34,'IESO Results Pivot'!$C$30:$C$59,AH$3)/SUMIFS('IESO Results Pivot'!$D$30:$D$59,'IESO Results Pivot'!$B$30:$B$59,$C34)</f>
        <v>0</v>
      </c>
      <c r="AI34" s="19">
        <f>SUMIFS('IESO Results Pivot'!$D$30:$D$59,'IESO Results Pivot'!$B$30:$B$59,$C34,'IESO Results Pivot'!$C$30:$C$59,AI$3)/SUMIFS('IESO Results Pivot'!$D$30:$D$59,'IESO Results Pivot'!$B$30:$B$59,$C34)</f>
        <v>0</v>
      </c>
      <c r="AJ34" s="19">
        <f>SUMIFS('IESO Results Pivot'!$D$30:$D$59,'IESO Results Pivot'!$B$30:$B$59,$C34,'IESO Results Pivot'!$C$30:$C$59,AJ$3)/SUMIFS('IESO Results Pivot'!$D$30:$D$59,'IESO Results Pivot'!$B$30:$B$59,$C34)</f>
        <v>1</v>
      </c>
      <c r="AK34" s="19">
        <f>SUMIFS('IESO Results Pivot'!$D$30:$D$59,'IESO Results Pivot'!$B$30:$B$59,$C34,'IESO Results Pivot'!$C$30:$C$59,AK$3)/SUMIFS('IESO Results Pivot'!$D$30:$D$59,'IESO Results Pivot'!$B$30:$B$59,$C34)</f>
        <v>0</v>
      </c>
      <c r="AL34" s="19">
        <v>0</v>
      </c>
      <c r="AM34" s="60"/>
      <c r="AN34" s="26" t="s">
        <v>1964</v>
      </c>
    </row>
    <row r="35" spans="2:40">
      <c r="B35" s="20" t="s">
        <v>1731</v>
      </c>
      <c r="C35" s="6" t="s">
        <v>55</v>
      </c>
      <c r="D35" s="20" t="s">
        <v>1776</v>
      </c>
      <c r="E35" s="17"/>
      <c r="F35" s="17"/>
      <c r="G35" s="28">
        <f>'IESO Results Pivot'!C16</f>
        <v>23565487.583999965</v>
      </c>
      <c r="H35" s="17">
        <f t="shared" ref="H35:P35" si="16">G35*G22/F22</f>
        <v>23448953.793830998</v>
      </c>
      <c r="I35" s="17">
        <f t="shared" si="16"/>
        <v>23448953.793830998</v>
      </c>
      <c r="J35" s="17">
        <f t="shared" si="16"/>
        <v>23448953.793830998</v>
      </c>
      <c r="K35" s="17">
        <f t="shared" si="16"/>
        <v>23448953.793830998</v>
      </c>
      <c r="L35" s="17">
        <f t="shared" si="16"/>
        <v>23448953.793830998</v>
      </c>
      <c r="M35" s="17">
        <f t="shared" si="16"/>
        <v>23448953.793830998</v>
      </c>
      <c r="N35" s="17">
        <f t="shared" si="16"/>
        <v>23448953.793830998</v>
      </c>
      <c r="O35" s="17">
        <f t="shared" si="16"/>
        <v>23448953.793830998</v>
      </c>
      <c r="P35" s="17">
        <f t="shared" si="16"/>
        <v>23448953.793830998</v>
      </c>
      <c r="Q35" s="17">
        <f>P35</f>
        <v>23448953.793830998</v>
      </c>
      <c r="R35" s="17"/>
      <c r="S35" s="17"/>
      <c r="T35" s="17"/>
      <c r="U35" s="17">
        <f>'IESO Results Pivot'!D16</f>
        <v>4013.2245918170988</v>
      </c>
      <c r="V35" s="17">
        <f t="shared" si="3"/>
        <v>3993.3787782808117</v>
      </c>
      <c r="W35" s="17">
        <f t="shared" si="4"/>
        <v>3993.3787782808117</v>
      </c>
      <c r="X35" s="17">
        <f t="shared" si="5"/>
        <v>3993.3787782808117</v>
      </c>
      <c r="Y35" s="17">
        <f t="shared" si="6"/>
        <v>3993.3787782808117</v>
      </c>
      <c r="Z35" s="17">
        <f t="shared" si="7"/>
        <v>3993.3787782808117</v>
      </c>
      <c r="AA35" s="17">
        <f t="shared" si="8"/>
        <v>3993.3787782808117</v>
      </c>
      <c r="AB35" s="17">
        <f t="shared" si="9"/>
        <v>3993.3787782808117</v>
      </c>
      <c r="AC35" s="17">
        <f t="shared" si="10"/>
        <v>3993.3787782808117</v>
      </c>
      <c r="AD35" s="17">
        <f t="shared" si="11"/>
        <v>3993.3787782808117</v>
      </c>
      <c r="AE35" s="17">
        <f t="shared" si="12"/>
        <v>3993.3787782808117</v>
      </c>
      <c r="AG35" s="19">
        <v>0</v>
      </c>
      <c r="AH35" s="19">
        <f>'IESO Results Pivot'!D43/SUM('IESO Results Pivot'!$D$43:$D$46)</f>
        <v>0.27905157865118074</v>
      </c>
      <c r="AI35" s="19">
        <f>'IESO Results Pivot'!D45/SUM('IESO Results Pivot'!$D$43:$D$46)</f>
        <v>0.26240116008456449</v>
      </c>
      <c r="AJ35" s="19">
        <f>'IESO Results Pivot'!D44/SUM('IESO Results Pivot'!$D$43:$D$46)</f>
        <v>0.39854467948190098</v>
      </c>
      <c r="AK35" s="19">
        <f>'IESO Results Pivot'!D46/SUM('IESO Results Pivot'!$D$43:$D$46)</f>
        <v>6.000258178235366E-2</v>
      </c>
      <c r="AL35" s="19">
        <v>0</v>
      </c>
      <c r="AM35" s="60"/>
      <c r="AN35" s="26" t="s">
        <v>1969</v>
      </c>
    </row>
    <row r="36" spans="2:40">
      <c r="B36" s="20" t="s">
        <v>1731</v>
      </c>
      <c r="C36" s="6" t="s">
        <v>1702</v>
      </c>
      <c r="D36" s="20" t="s">
        <v>1776</v>
      </c>
      <c r="E36" s="17"/>
      <c r="F36" s="17"/>
      <c r="G36" s="28">
        <v>0</v>
      </c>
      <c r="H36" s="28">
        <v>0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17"/>
      <c r="S36" s="17"/>
      <c r="T36" s="17"/>
      <c r="U36" s="17">
        <f>'E+ Streetlighting'!F8</f>
        <v>1036.9546099999998</v>
      </c>
      <c r="V36" s="17">
        <f>$U$36</f>
        <v>1036.9546099999998</v>
      </c>
      <c r="W36" s="17">
        <f t="shared" ref="W36:AE36" si="17">$U$36</f>
        <v>1036.9546099999998</v>
      </c>
      <c r="X36" s="17">
        <f t="shared" si="17"/>
        <v>1036.9546099999998</v>
      </c>
      <c r="Y36" s="17">
        <f t="shared" si="17"/>
        <v>1036.9546099999998</v>
      </c>
      <c r="Z36" s="17">
        <f t="shared" si="17"/>
        <v>1036.9546099999998</v>
      </c>
      <c r="AA36" s="17">
        <f t="shared" si="17"/>
        <v>1036.9546099999998</v>
      </c>
      <c r="AB36" s="17">
        <f t="shared" si="17"/>
        <v>1036.9546099999998</v>
      </c>
      <c r="AC36" s="17">
        <f t="shared" si="17"/>
        <v>1036.9546099999998</v>
      </c>
      <c r="AD36" s="17">
        <f t="shared" si="17"/>
        <v>1036.9546099999998</v>
      </c>
      <c r="AE36" s="17">
        <f t="shared" si="17"/>
        <v>1036.9546099999998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1</v>
      </c>
      <c r="AM36" s="60"/>
      <c r="AN36" s="19" t="s">
        <v>1973</v>
      </c>
    </row>
    <row r="37" spans="2:40">
      <c r="B37" s="20" t="s">
        <v>1731</v>
      </c>
      <c r="C37" s="6" t="s">
        <v>1018</v>
      </c>
      <c r="D37" s="20" t="s">
        <v>1776</v>
      </c>
      <c r="E37" s="17"/>
      <c r="F37" s="17"/>
      <c r="G37" s="28">
        <f>'IESO Results Pivot'!C17</f>
        <v>119673.568</v>
      </c>
      <c r="H37" s="17">
        <f t="shared" ref="H37:P37" si="18">G37*G23/F23</f>
        <v>76948.719459154294</v>
      </c>
      <c r="I37" s="17">
        <f t="shared" si="18"/>
        <v>76948.719459154294</v>
      </c>
      <c r="J37" s="17">
        <f t="shared" si="18"/>
        <v>76948.719459154294</v>
      </c>
      <c r="K37" s="17">
        <f t="shared" si="18"/>
        <v>76948.719459154294</v>
      </c>
      <c r="L37" s="17">
        <f t="shared" si="18"/>
        <v>76948.719459154294</v>
      </c>
      <c r="M37" s="17">
        <f t="shared" si="18"/>
        <v>76948.719459154294</v>
      </c>
      <c r="N37" s="17">
        <f t="shared" si="18"/>
        <v>76948.719459154294</v>
      </c>
      <c r="O37" s="17">
        <f t="shared" si="18"/>
        <v>76948.719459154294</v>
      </c>
      <c r="P37" s="17">
        <f t="shared" si="18"/>
        <v>76948.719459154294</v>
      </c>
      <c r="Q37" s="17">
        <f>P37</f>
        <v>76948.719459154294</v>
      </c>
      <c r="R37" s="17"/>
      <c r="S37" s="17"/>
      <c r="T37" s="17"/>
      <c r="U37" s="17">
        <f>'IESO Results Pivot'!D17</f>
        <v>37.748699999999992</v>
      </c>
      <c r="V37" s="17">
        <f>H37/G37*U37</f>
        <v>24.271977302855856</v>
      </c>
      <c r="W37" s="17">
        <f t="shared" ref="W37:AE37" si="19">I37/H37*V37</f>
        <v>24.271977302855856</v>
      </c>
      <c r="X37" s="17">
        <f t="shared" si="19"/>
        <v>24.271977302855856</v>
      </c>
      <c r="Y37" s="17">
        <f t="shared" si="19"/>
        <v>24.271977302855856</v>
      </c>
      <c r="Z37" s="17">
        <f t="shared" si="19"/>
        <v>24.271977302855856</v>
      </c>
      <c r="AA37" s="17">
        <f t="shared" si="19"/>
        <v>24.271977302855856</v>
      </c>
      <c r="AB37" s="17">
        <f t="shared" si="19"/>
        <v>24.271977302855856</v>
      </c>
      <c r="AC37" s="17">
        <f t="shared" si="19"/>
        <v>24.271977302855856</v>
      </c>
      <c r="AD37" s="17">
        <f t="shared" si="19"/>
        <v>24.271977302855856</v>
      </c>
      <c r="AE37" s="17">
        <f t="shared" si="19"/>
        <v>24.271977302855856</v>
      </c>
      <c r="AG37" s="19">
        <f>SUMIFS('IESO Results Pivot'!$D$30:$D$59,'IESO Results Pivot'!$B$30:$B$59,$C37,'IESO Results Pivot'!$C$30:$C$59,AG$3)/SUMIFS('IESO Results Pivot'!$D$30:$D$59,'IESO Results Pivot'!$B$30:$B$59,$C37)</f>
        <v>0</v>
      </c>
      <c r="AH37" s="19">
        <f>SUMIFS('IESO Results Pivot'!$D$30:$D$59,'IESO Results Pivot'!$B$30:$B$59,$C37,'IESO Results Pivot'!$C$30:$C$59,AH$3)/SUMIFS('IESO Results Pivot'!$D$30:$D$59,'IESO Results Pivot'!$B$30:$B$59,$C37)</f>
        <v>1</v>
      </c>
      <c r="AI37" s="19">
        <f>SUMIFS('IESO Results Pivot'!$D$30:$D$59,'IESO Results Pivot'!$B$30:$B$59,$C37,'IESO Results Pivot'!$C$30:$C$59,AI$3)/SUMIFS('IESO Results Pivot'!$D$30:$D$59,'IESO Results Pivot'!$B$30:$B$59,$C37)</f>
        <v>0</v>
      </c>
      <c r="AJ37" s="19">
        <f>SUMIFS('IESO Results Pivot'!$D$30:$D$59,'IESO Results Pivot'!$B$30:$B$59,$C37,'IESO Results Pivot'!$C$30:$C$59,AJ$3)/SUMIFS('IESO Results Pivot'!$D$30:$D$59,'IESO Results Pivot'!$B$30:$B$59,$C37)</f>
        <v>0</v>
      </c>
      <c r="AK37" s="19">
        <f>SUMIFS('IESO Results Pivot'!$D$30:$D$59,'IESO Results Pivot'!$B$30:$B$59,$C37,'IESO Results Pivot'!$C$30:$C$59,AK$3)/SUMIFS('IESO Results Pivot'!$D$30:$D$59,'IESO Results Pivot'!$B$30:$B$59,$C37)</f>
        <v>0</v>
      </c>
      <c r="AL37" s="19">
        <v>0</v>
      </c>
      <c r="AM37" s="60"/>
      <c r="AN37" s="26" t="s">
        <v>1969</v>
      </c>
    </row>
    <row r="38" spans="2:40">
      <c r="B38" s="20" t="s">
        <v>1731</v>
      </c>
      <c r="C38" s="6" t="s">
        <v>9</v>
      </c>
      <c r="D38" s="20" t="s">
        <v>1776</v>
      </c>
      <c r="E38" s="17"/>
      <c r="F38" s="17"/>
      <c r="G38" s="28">
        <f>'IESO Results Pivot'!C18</f>
        <v>61366.48799999999</v>
      </c>
      <c r="H38" s="17">
        <f t="shared" ref="H38:P38" si="20">G38*G29/F29</f>
        <v>61366.48799999999</v>
      </c>
      <c r="I38" s="17">
        <f t="shared" si="20"/>
        <v>61366.48799999999</v>
      </c>
      <c r="J38" s="17">
        <f t="shared" si="20"/>
        <v>61366.48799999999</v>
      </c>
      <c r="K38" s="17">
        <f t="shared" si="20"/>
        <v>61366.48799999999</v>
      </c>
      <c r="L38" s="17">
        <f t="shared" si="20"/>
        <v>61366.48799999999</v>
      </c>
      <c r="M38" s="17">
        <f t="shared" si="20"/>
        <v>61366.48799999999</v>
      </c>
      <c r="N38" s="17">
        <f t="shared" si="20"/>
        <v>61366.48799999999</v>
      </c>
      <c r="O38" s="17">
        <f t="shared" si="20"/>
        <v>61366.48799999999</v>
      </c>
      <c r="P38" s="17">
        <f t="shared" si="20"/>
        <v>61366.48799999999</v>
      </c>
      <c r="Q38" s="17">
        <f>P38</f>
        <v>61366.48799999999</v>
      </c>
      <c r="R38" s="17"/>
      <c r="S38" s="17"/>
      <c r="T38" s="17"/>
      <c r="U38" s="17">
        <f>'IESO Results Pivot'!D18</f>
        <v>13.26648</v>
      </c>
      <c r="V38" s="17">
        <f>H38/G38*U38</f>
        <v>13.26648</v>
      </c>
      <c r="W38" s="17">
        <f t="shared" ref="W38:AE38" si="21">I38/H38*V38</f>
        <v>13.26648</v>
      </c>
      <c r="X38" s="17">
        <f t="shared" si="21"/>
        <v>13.26648</v>
      </c>
      <c r="Y38" s="17">
        <f t="shared" si="21"/>
        <v>13.26648</v>
      </c>
      <c r="Z38" s="17">
        <f t="shared" si="21"/>
        <v>13.26648</v>
      </c>
      <c r="AA38" s="17">
        <f t="shared" si="21"/>
        <v>13.26648</v>
      </c>
      <c r="AB38" s="17">
        <f t="shared" si="21"/>
        <v>13.26648</v>
      </c>
      <c r="AC38" s="17">
        <f t="shared" si="21"/>
        <v>13.26648</v>
      </c>
      <c r="AD38" s="17">
        <f t="shared" si="21"/>
        <v>13.26648</v>
      </c>
      <c r="AE38" s="17">
        <f t="shared" si="21"/>
        <v>13.26648</v>
      </c>
      <c r="AG38" s="19">
        <f>SUMIFS('IESO Results Pivot'!$D$30:$D$59,'IESO Results Pivot'!$B$30:$B$59,$C38,'IESO Results Pivot'!$C$30:$C$59,AG$3)/SUMIFS('IESO Results Pivot'!$D$30:$D$59,'IESO Results Pivot'!$B$30:$B$59,$C38)</f>
        <v>1</v>
      </c>
      <c r="AH38" s="19">
        <f>SUMIFS('IESO Results Pivot'!$D$30:$D$59,'IESO Results Pivot'!$B$30:$B$59,$C38,'IESO Results Pivot'!$C$30:$C$59,AH$3)/SUMIFS('IESO Results Pivot'!$D$30:$D$59,'IESO Results Pivot'!$B$30:$B$59,$C38)</f>
        <v>0</v>
      </c>
      <c r="AI38" s="19">
        <f>SUMIFS('IESO Results Pivot'!$D$30:$D$59,'IESO Results Pivot'!$B$30:$B$59,$C38,'IESO Results Pivot'!$C$30:$C$59,AI$3)/SUMIFS('IESO Results Pivot'!$D$30:$D$59,'IESO Results Pivot'!$B$30:$B$59,$C38)</f>
        <v>0</v>
      </c>
      <c r="AJ38" s="19">
        <f>SUMIFS('IESO Results Pivot'!$D$30:$D$59,'IESO Results Pivot'!$B$30:$B$59,$C38,'IESO Results Pivot'!$C$30:$C$59,AJ$3)/SUMIFS('IESO Results Pivot'!$D$30:$D$59,'IESO Results Pivot'!$B$30:$B$59,$C38)</f>
        <v>0</v>
      </c>
      <c r="AK38" s="19">
        <f>SUMIFS('IESO Results Pivot'!$D$30:$D$59,'IESO Results Pivot'!$B$30:$B$59,$C38,'IESO Results Pivot'!$C$30:$C$59,AK$3)/SUMIFS('IESO Results Pivot'!$D$30:$D$59,'IESO Results Pivot'!$B$30:$B$59,$C38)</f>
        <v>0</v>
      </c>
      <c r="AL38" s="19">
        <v>0</v>
      </c>
      <c r="AM38" s="60"/>
      <c r="AN38" s="26" t="s">
        <v>1969</v>
      </c>
    </row>
    <row r="39" spans="2:40"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G39" s="19"/>
      <c r="AH39" s="19"/>
      <c r="AI39" s="19"/>
      <c r="AJ39" s="19"/>
      <c r="AK39" s="19"/>
      <c r="AM39" s="60"/>
    </row>
    <row r="40" spans="2:40">
      <c r="B40" s="20" t="s">
        <v>1732</v>
      </c>
      <c r="C40" s="20" t="s">
        <v>18</v>
      </c>
      <c r="D40" s="20" t="s">
        <v>1776</v>
      </c>
      <c r="E40" s="17"/>
      <c r="F40" s="17"/>
      <c r="G40" s="17"/>
      <c r="H40" s="17">
        <f>'IESO Results Pivot'!E11</f>
        <v>3303825</v>
      </c>
      <c r="I40" s="17">
        <f t="shared" ref="I40:Q40" si="22">H40*F14/E14</f>
        <v>3303825</v>
      </c>
      <c r="J40" s="17">
        <f t="shared" si="22"/>
        <v>3303825</v>
      </c>
      <c r="K40" s="17">
        <f t="shared" si="22"/>
        <v>3303825</v>
      </c>
      <c r="L40" s="17">
        <f t="shared" si="22"/>
        <v>3303825</v>
      </c>
      <c r="M40" s="17">
        <f t="shared" si="22"/>
        <v>3303825</v>
      </c>
      <c r="N40" s="17">
        <f t="shared" si="22"/>
        <v>3303825</v>
      </c>
      <c r="O40" s="17">
        <f t="shared" si="22"/>
        <v>3303825</v>
      </c>
      <c r="P40" s="17">
        <f t="shared" si="22"/>
        <v>3303825</v>
      </c>
      <c r="Q40" s="17">
        <f t="shared" si="22"/>
        <v>3303825</v>
      </c>
      <c r="R40" s="17"/>
      <c r="S40" s="17"/>
      <c r="T40" s="17"/>
      <c r="U40" s="17"/>
      <c r="V40" s="17">
        <f>'IESO Results Pivot'!F11</f>
        <v>456.17536694320353</v>
      </c>
      <c r="W40" s="17">
        <f t="shared" ref="W40:W43" si="23">V40*I40/H40</f>
        <v>456.17536694320353</v>
      </c>
      <c r="X40" s="17">
        <f t="shared" ref="X40:X43" si="24">W40*J40/I40</f>
        <v>456.17536694320353</v>
      </c>
      <c r="Y40" s="17">
        <f t="shared" ref="Y40:Y43" si="25">X40*K40/J40</f>
        <v>456.17536694320353</v>
      </c>
      <c r="Z40" s="17">
        <f t="shared" ref="Z40:Z43" si="26">Y40*L40/K40</f>
        <v>456.17536694320353</v>
      </c>
      <c r="AA40" s="17">
        <f t="shared" ref="AA40:AA43" si="27">Z40*M40/L40</f>
        <v>456.17536694320353</v>
      </c>
      <c r="AB40" s="17">
        <f t="shared" ref="AB40:AB43" si="28">AA40*N40/M40</f>
        <v>456.17536694320353</v>
      </c>
      <c r="AC40" s="17">
        <f t="shared" ref="AC40:AC43" si="29">AB40*O40/N40</f>
        <v>456.17536694320353</v>
      </c>
      <c r="AD40" s="17">
        <f t="shared" ref="AD40:AD43" si="30">AC40*P40/O40</f>
        <v>456.17536694320353</v>
      </c>
      <c r="AE40" s="17">
        <f t="shared" ref="AE40:AE43" si="31">AD40*Q40/P40</f>
        <v>456.17536694320353</v>
      </c>
      <c r="AG40" s="19">
        <f>SUMIFS('IESO Results Pivot'!$F$30:$F$59,'IESO Results Pivot'!$B$30:$B$59,$C40,'IESO Results Pivot'!$C$30:$C$59,AG$3)/$H40</f>
        <v>0</v>
      </c>
      <c r="AH40" s="19">
        <f>SUMIFS('IESO Results Pivot'!$F$30:$F$59,'IESO Results Pivot'!$B$30:$B$59,$C40,'IESO Results Pivot'!$C$30:$C$59,AH$3)/$H40</f>
        <v>0</v>
      </c>
      <c r="AI40" s="19">
        <f>SUMIFS('IESO Results Pivot'!$F$30:$F$59,'IESO Results Pivot'!$B$30:$B$59,$C40,'IESO Results Pivot'!$C$30:$C$59,AI$3)/$H40</f>
        <v>1</v>
      </c>
      <c r="AJ40" s="19">
        <f>SUMIFS('IESO Results Pivot'!$F$30:$F$59,'IESO Results Pivot'!$B$30:$B$59,$C40,'IESO Results Pivot'!$C$30:$C$59,AJ$3)/$H40</f>
        <v>0</v>
      </c>
      <c r="AK40" s="19">
        <f>SUMIFS('IESO Results Pivot'!$F$30:$F$59,'IESO Results Pivot'!$B$30:$B$59,$C40,'IESO Results Pivot'!$C$30:$C$59,AK$3)/$H40</f>
        <v>0</v>
      </c>
      <c r="AL40" s="19">
        <v>0</v>
      </c>
      <c r="AM40" s="60"/>
      <c r="AN40" s="19" t="s">
        <v>1970</v>
      </c>
    </row>
    <row r="41" spans="2:40">
      <c r="B41" s="20" t="s">
        <v>1732</v>
      </c>
      <c r="C41" s="20" t="s">
        <v>20</v>
      </c>
      <c r="D41" s="20" t="s">
        <v>1776</v>
      </c>
      <c r="E41" s="17"/>
      <c r="F41" s="17"/>
      <c r="G41" s="17"/>
      <c r="H41" s="17">
        <f>'IESO Results Pivot'!E12</f>
        <v>12833.212000000003</v>
      </c>
      <c r="I41" s="17">
        <f>H41*G21/F21</f>
        <v>12833.212000000003</v>
      </c>
      <c r="J41" s="17">
        <f t="shared" ref="J41:Q41" si="32">I41*H21/G21</f>
        <v>12833.212000000003</v>
      </c>
      <c r="K41" s="17">
        <f t="shared" si="32"/>
        <v>12833.212000000003</v>
      </c>
      <c r="L41" s="17">
        <f t="shared" si="32"/>
        <v>12833.212000000003</v>
      </c>
      <c r="M41" s="17">
        <f t="shared" si="32"/>
        <v>12833.212000000003</v>
      </c>
      <c r="N41" s="17">
        <f t="shared" si="32"/>
        <v>12833.212000000003</v>
      </c>
      <c r="O41" s="17">
        <f t="shared" si="32"/>
        <v>12833.212000000003</v>
      </c>
      <c r="P41" s="17">
        <f t="shared" si="32"/>
        <v>12833.212000000003</v>
      </c>
      <c r="Q41" s="17">
        <f t="shared" si="32"/>
        <v>12833.212000000003</v>
      </c>
      <c r="R41" s="17"/>
      <c r="S41" s="17"/>
      <c r="T41" s="17"/>
      <c r="U41" s="17"/>
      <c r="V41" s="17">
        <f>'IESO Results Pivot'!F12</f>
        <v>7.7831999999999963</v>
      </c>
      <c r="W41" s="17">
        <f t="shared" si="23"/>
        <v>7.7831999999999963</v>
      </c>
      <c r="X41" s="17">
        <f t="shared" si="24"/>
        <v>7.7831999999999963</v>
      </c>
      <c r="Y41" s="17">
        <f t="shared" si="25"/>
        <v>7.7831999999999963</v>
      </c>
      <c r="Z41" s="17">
        <f t="shared" si="26"/>
        <v>7.7831999999999963</v>
      </c>
      <c r="AA41" s="17">
        <f t="shared" si="27"/>
        <v>7.7831999999999963</v>
      </c>
      <c r="AB41" s="17">
        <f t="shared" si="28"/>
        <v>7.7831999999999963</v>
      </c>
      <c r="AC41" s="17">
        <f t="shared" si="29"/>
        <v>7.7831999999999963</v>
      </c>
      <c r="AD41" s="17">
        <f t="shared" si="30"/>
        <v>7.7831999999999963</v>
      </c>
      <c r="AE41" s="17">
        <f t="shared" si="31"/>
        <v>7.7831999999999963</v>
      </c>
      <c r="AG41" s="19">
        <f>SUMIFS('IESO Results Pivot'!$F$30:$F$59,'IESO Results Pivot'!$B$30:$B$59,$C41,'IESO Results Pivot'!$C$30:$C$59,AG$3)/$H41</f>
        <v>1</v>
      </c>
      <c r="AH41" s="19">
        <f>SUMIFS('IESO Results Pivot'!$F$30:$F$59,'IESO Results Pivot'!$B$30:$B$59,$C41,'IESO Results Pivot'!$C$30:$C$59,AH$3)/$H41</f>
        <v>0</v>
      </c>
      <c r="AI41" s="19">
        <f>SUMIFS('IESO Results Pivot'!$F$30:$F$59,'IESO Results Pivot'!$B$30:$B$59,$C41,'IESO Results Pivot'!$C$30:$C$59,AI$3)/$H41</f>
        <v>0</v>
      </c>
      <c r="AJ41" s="19">
        <f>SUMIFS('IESO Results Pivot'!$F$30:$F$59,'IESO Results Pivot'!$B$30:$B$59,$C41,'IESO Results Pivot'!$C$30:$C$59,AJ$3)/$H41</f>
        <v>0</v>
      </c>
      <c r="AK41" s="19">
        <f>SUMIFS('IESO Results Pivot'!$F$30:$F$59,'IESO Results Pivot'!$B$30:$B$59,$C41,'IESO Results Pivot'!$C$30:$C$59,AK$3)/$H41</f>
        <v>0</v>
      </c>
      <c r="AL41" s="19">
        <v>0</v>
      </c>
      <c r="AM41" s="60"/>
      <c r="AN41" s="26" t="s">
        <v>1969</v>
      </c>
    </row>
    <row r="42" spans="2:40">
      <c r="B42" s="20" t="s">
        <v>1732</v>
      </c>
      <c r="C42" s="20" t="s">
        <v>1240</v>
      </c>
      <c r="D42" s="20" t="s">
        <v>1776</v>
      </c>
      <c r="E42" s="17"/>
      <c r="F42" s="17"/>
      <c r="G42" s="17"/>
      <c r="H42" s="17">
        <f>'IESO Results Pivot'!E14</f>
        <v>1072.9259999999999</v>
      </c>
      <c r="I42" s="17">
        <f>H42/F8*E8</f>
        <v>1072.9259999999999</v>
      </c>
      <c r="J42" s="17">
        <f t="shared" ref="J42:Q42" si="33">I42/G8*F8</f>
        <v>1072.9259999999999</v>
      </c>
      <c r="K42" s="17">
        <f t="shared" si="33"/>
        <v>1072.9259999999999</v>
      </c>
      <c r="L42" s="17">
        <f t="shared" si="33"/>
        <v>1072.9259999999999</v>
      </c>
      <c r="M42" s="17">
        <f t="shared" si="33"/>
        <v>1072.9259999999999</v>
      </c>
      <c r="N42" s="17">
        <f t="shared" si="33"/>
        <v>1072.9259999999999</v>
      </c>
      <c r="O42" s="17">
        <f t="shared" si="33"/>
        <v>1072.9259999999999</v>
      </c>
      <c r="P42" s="17">
        <f t="shared" si="33"/>
        <v>1072.9259999999999</v>
      </c>
      <c r="Q42" s="17">
        <f t="shared" si="33"/>
        <v>1072.9259999999999</v>
      </c>
      <c r="R42" s="17"/>
      <c r="S42" s="17"/>
      <c r="T42" s="17"/>
      <c r="U42" s="17"/>
      <c r="V42" s="17">
        <f>'IESO Results Pivot'!F14</f>
        <v>0.14879999999999999</v>
      </c>
      <c r="W42" s="17">
        <f t="shared" si="23"/>
        <v>0.14879999999999999</v>
      </c>
      <c r="X42" s="17">
        <f t="shared" si="24"/>
        <v>0.14879999999999999</v>
      </c>
      <c r="Y42" s="17">
        <f t="shared" si="25"/>
        <v>0.14879999999999999</v>
      </c>
      <c r="Z42" s="17">
        <f t="shared" si="26"/>
        <v>0.14879999999999999</v>
      </c>
      <c r="AA42" s="17">
        <f t="shared" si="27"/>
        <v>0.14879999999999999</v>
      </c>
      <c r="AB42" s="17">
        <f t="shared" si="28"/>
        <v>0.14879999999999999</v>
      </c>
      <c r="AC42" s="17">
        <f t="shared" si="29"/>
        <v>0.14879999999999999</v>
      </c>
      <c r="AD42" s="17">
        <f t="shared" si="30"/>
        <v>0.14879999999999999</v>
      </c>
      <c r="AE42" s="17">
        <f t="shared" si="31"/>
        <v>0.14879999999999999</v>
      </c>
      <c r="AG42" s="19">
        <f>SUMIFS('IESO Results Pivot'!$F$30:$F$59,'IESO Results Pivot'!$B$30:$B$59,$C42,'IESO Results Pivot'!$C$30:$C$59,AG$3)/$H42</f>
        <v>1</v>
      </c>
      <c r="AH42" s="19">
        <f>SUMIFS('IESO Results Pivot'!$F$30:$F$59,'IESO Results Pivot'!$B$30:$B$59,$C42,'IESO Results Pivot'!$C$30:$C$59,AH$3)/$H42</f>
        <v>0</v>
      </c>
      <c r="AI42" s="19">
        <f>SUMIFS('IESO Results Pivot'!$F$30:$F$59,'IESO Results Pivot'!$B$30:$B$59,$C42,'IESO Results Pivot'!$C$30:$C$59,AI$3)/$H42</f>
        <v>0</v>
      </c>
      <c r="AJ42" s="19">
        <f>SUMIFS('IESO Results Pivot'!$F$30:$F$59,'IESO Results Pivot'!$B$30:$B$59,$C42,'IESO Results Pivot'!$C$30:$C$59,AJ$3)/$H42</f>
        <v>0</v>
      </c>
      <c r="AK42" s="19">
        <f>SUMIFS('IESO Results Pivot'!$F$30:$F$59,'IESO Results Pivot'!$B$30:$B$59,$C42,'IESO Results Pivot'!$C$30:$C$59,AK$3)/$H42</f>
        <v>0</v>
      </c>
      <c r="AL42" s="19">
        <v>0</v>
      </c>
      <c r="AM42" s="60"/>
      <c r="AN42" s="26" t="s">
        <v>1971</v>
      </c>
    </row>
    <row r="43" spans="2:40">
      <c r="B43" s="20" t="s">
        <v>1732</v>
      </c>
      <c r="C43" s="20" t="s">
        <v>55</v>
      </c>
      <c r="D43" s="20" t="s">
        <v>1776</v>
      </c>
      <c r="E43" s="17"/>
      <c r="F43" s="17"/>
      <c r="G43" s="17"/>
      <c r="H43" s="17">
        <f>'IESO Results Pivot'!E16</f>
        <v>1662001.3199999998</v>
      </c>
      <c r="I43" s="17">
        <f>H43*G22/F22</f>
        <v>1653782.5503948708</v>
      </c>
      <c r="J43" s="17">
        <f t="shared" ref="J43:Q43" si="34">I43*H22/G22</f>
        <v>1653782.5503948708</v>
      </c>
      <c r="K43" s="17">
        <f t="shared" si="34"/>
        <v>1653782.5503948708</v>
      </c>
      <c r="L43" s="17">
        <f t="shared" si="34"/>
        <v>1653782.5503948708</v>
      </c>
      <c r="M43" s="17">
        <f t="shared" si="34"/>
        <v>1653782.5503948708</v>
      </c>
      <c r="N43" s="17">
        <f t="shared" si="34"/>
        <v>1653782.5503948708</v>
      </c>
      <c r="O43" s="17">
        <f t="shared" si="34"/>
        <v>1653782.5503948708</v>
      </c>
      <c r="P43" s="17">
        <f t="shared" si="34"/>
        <v>1653782.5503948708</v>
      </c>
      <c r="Q43" s="17">
        <f t="shared" si="34"/>
        <v>1653782.5503948708</v>
      </c>
      <c r="R43" s="17"/>
      <c r="S43" s="17"/>
      <c r="T43" s="17"/>
      <c r="U43" s="17"/>
      <c r="V43" s="17">
        <f>'IESO Results Pivot'!F16</f>
        <v>246.94940093598402</v>
      </c>
      <c r="W43" s="17">
        <f t="shared" si="23"/>
        <v>245.72821043150387</v>
      </c>
      <c r="X43" s="17">
        <f t="shared" si="24"/>
        <v>245.72821043150387</v>
      </c>
      <c r="Y43" s="17">
        <f t="shared" si="25"/>
        <v>245.72821043150387</v>
      </c>
      <c r="Z43" s="17">
        <f t="shared" si="26"/>
        <v>245.72821043150387</v>
      </c>
      <c r="AA43" s="17">
        <f t="shared" si="27"/>
        <v>245.72821043150387</v>
      </c>
      <c r="AB43" s="17">
        <f t="shared" si="28"/>
        <v>245.72821043150387</v>
      </c>
      <c r="AC43" s="17">
        <f t="shared" si="29"/>
        <v>245.72821043150387</v>
      </c>
      <c r="AD43" s="17">
        <f t="shared" si="30"/>
        <v>245.72821043150387</v>
      </c>
      <c r="AE43" s="17">
        <f t="shared" si="31"/>
        <v>245.72821043150387</v>
      </c>
      <c r="AG43" s="19"/>
      <c r="AH43" s="19">
        <f>'IESO Results Pivot'!$F43/SUM('IESO Results Pivot'!$F$43:$F$46)</f>
        <v>0.33671034629503188</v>
      </c>
      <c r="AI43" s="19">
        <f>'IESO Results Pivot'!$F45/SUM('IESO Results Pivot'!$F$43:$F$46)</f>
        <v>0.15474738612120958</v>
      </c>
      <c r="AJ43" s="19">
        <f>'IESO Results Pivot'!$F44/SUM('IESO Results Pivot'!$F$43:$F$46)</f>
        <v>0.42595749562942592</v>
      </c>
      <c r="AK43" s="19">
        <f>'IESO Results Pivot'!$F46/SUM('IESO Results Pivot'!$F$43:$F$46)</f>
        <v>8.2584771954332753E-2</v>
      </c>
      <c r="AL43" s="19">
        <f>SUMIFS('IESO Results Pivot'!$F$30:$F$59,'IESO Results Pivot'!$B$30:$B$59,$C43,'IESO Results Pivot'!$C$30:$C$59,AL$3)/$H43</f>
        <v>0</v>
      </c>
      <c r="AM43" s="60"/>
      <c r="AN43" s="26" t="s">
        <v>1969</v>
      </c>
    </row>
    <row r="44" spans="2:40"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G44" s="19"/>
      <c r="AH44" s="19"/>
      <c r="AI44" s="19"/>
      <c r="AJ44" s="19"/>
      <c r="AK44" s="19"/>
      <c r="AL44" s="19"/>
      <c r="AM44" s="60"/>
    </row>
    <row r="45" spans="2:40">
      <c r="B45" s="20" t="s">
        <v>1733</v>
      </c>
      <c r="C45" s="20" t="s">
        <v>55</v>
      </c>
      <c r="D45" s="20" t="s">
        <v>1776</v>
      </c>
      <c r="E45" s="17"/>
      <c r="F45" s="17"/>
      <c r="G45" s="17"/>
      <c r="H45" s="17"/>
      <c r="I45" s="17">
        <f>'IESO Results Pivot'!G16</f>
        <v>3932079.4799999986</v>
      </c>
      <c r="J45" s="17">
        <f>I45*G22/F22</f>
        <v>3912634.9374919478</v>
      </c>
      <c r="K45" s="17">
        <f t="shared" ref="K45:Q45" si="35">J45*H22/G22</f>
        <v>3912634.9374919478</v>
      </c>
      <c r="L45" s="17">
        <f t="shared" si="35"/>
        <v>3912634.9374919478</v>
      </c>
      <c r="M45" s="17">
        <f t="shared" si="35"/>
        <v>3912634.9374919478</v>
      </c>
      <c r="N45" s="17">
        <f t="shared" si="35"/>
        <v>3912634.9374919478</v>
      </c>
      <c r="O45" s="17">
        <f t="shared" si="35"/>
        <v>3912634.9374919478</v>
      </c>
      <c r="P45" s="17">
        <f t="shared" si="35"/>
        <v>3912634.9374919478</v>
      </c>
      <c r="Q45" s="17">
        <f t="shared" si="35"/>
        <v>3912634.9374919478</v>
      </c>
      <c r="R45" s="17"/>
      <c r="S45" s="17"/>
      <c r="T45" s="17"/>
      <c r="U45" s="17"/>
      <c r="V45" s="17"/>
      <c r="W45" s="17">
        <f>'IESO Results Pivot'!H16</f>
        <v>595.21283276818758</v>
      </c>
      <c r="X45" s="17">
        <f>W45*J45/I45</f>
        <v>592.26944332579046</v>
      </c>
      <c r="Y45" s="17">
        <f t="shared" ref="Y45:AE45" si="36">X45*K45/J45</f>
        <v>592.26944332579046</v>
      </c>
      <c r="Z45" s="17">
        <f t="shared" si="36"/>
        <v>592.26944332579046</v>
      </c>
      <c r="AA45" s="17">
        <f t="shared" si="36"/>
        <v>592.26944332579046</v>
      </c>
      <c r="AB45" s="17">
        <f t="shared" si="36"/>
        <v>592.26944332579046</v>
      </c>
      <c r="AC45" s="17">
        <f t="shared" si="36"/>
        <v>592.26944332579046</v>
      </c>
      <c r="AD45" s="17">
        <f t="shared" si="36"/>
        <v>592.26944332579046</v>
      </c>
      <c r="AE45" s="17">
        <f t="shared" si="36"/>
        <v>592.26944332579046</v>
      </c>
      <c r="AG45" s="19">
        <v>0</v>
      </c>
      <c r="AH45" s="19">
        <f>'IESO Results Pivot'!$H43/SUM('IESO Results Pivot'!$H$43:$H$46)</f>
        <v>0.26422358075020397</v>
      </c>
      <c r="AI45" s="19">
        <f>'IESO Results Pivot'!$H45/SUM('IESO Results Pivot'!$H$43:$H$46)</f>
        <v>0.16671569415987492</v>
      </c>
      <c r="AJ45" s="19">
        <f>'IESO Results Pivot'!$H44/SUM('IESO Results Pivot'!$H$43:$H$46)</f>
        <v>0.56906072508992112</v>
      </c>
      <c r="AK45" s="19">
        <f>'IESO Results Pivot'!$H46/SUM('IESO Results Pivot'!$H$43:$H$46)</f>
        <v>0</v>
      </c>
      <c r="AL45" s="20">
        <v>0</v>
      </c>
      <c r="AM45" s="60"/>
      <c r="AN45" s="26" t="s">
        <v>1969</v>
      </c>
    </row>
    <row r="46" spans="2:40"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G46" s="19"/>
      <c r="AH46" s="19"/>
      <c r="AI46" s="19"/>
      <c r="AJ46" s="19"/>
      <c r="AK46" s="19"/>
    </row>
    <row r="47" spans="2:40"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G47" s="19"/>
      <c r="AH47" s="19"/>
      <c r="AI47" s="19"/>
      <c r="AJ47" s="19"/>
      <c r="AK47" s="19"/>
    </row>
    <row r="48" spans="2:40"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G48" s="121"/>
      <c r="AH48" s="121"/>
      <c r="AI48" s="121"/>
      <c r="AJ48" s="121"/>
      <c r="AK48" s="121"/>
      <c r="AL48" s="121"/>
    </row>
    <row r="49" spans="5:38"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G49" s="121"/>
      <c r="AH49" s="121"/>
      <c r="AI49" s="121"/>
      <c r="AJ49" s="121"/>
      <c r="AK49" s="121"/>
      <c r="AL49" s="121"/>
    </row>
    <row r="50" spans="5:38">
      <c r="AG50" s="121"/>
      <c r="AH50" s="121"/>
      <c r="AI50" s="121"/>
      <c r="AJ50" s="121"/>
      <c r="AK50" s="121"/>
      <c r="AL50" s="121"/>
    </row>
    <row r="51" spans="5:38">
      <c r="AG51" s="121"/>
      <c r="AH51" s="121"/>
      <c r="AI51" s="121"/>
      <c r="AJ51" s="121"/>
      <c r="AK51" s="121"/>
      <c r="AL51" s="121"/>
    </row>
    <row r="52" spans="5:38">
      <c r="AG52" s="121"/>
      <c r="AH52" s="121"/>
      <c r="AI52" s="121"/>
      <c r="AJ52" s="121"/>
      <c r="AK52" s="121"/>
      <c r="AL52" s="121"/>
    </row>
    <row r="53" spans="5:38">
      <c r="AG53" s="121"/>
      <c r="AH53" s="121"/>
      <c r="AI53" s="121"/>
      <c r="AJ53" s="121"/>
      <c r="AK53" s="121"/>
      <c r="AL53" s="121"/>
    </row>
    <row r="54" spans="5:38">
      <c r="AG54" s="121"/>
      <c r="AH54" s="121"/>
      <c r="AI54" s="121"/>
      <c r="AJ54" s="121"/>
      <c r="AK54" s="121"/>
      <c r="AL54" s="121"/>
    </row>
    <row r="55" spans="5:38">
      <c r="AG55" s="121"/>
      <c r="AH55" s="121"/>
      <c r="AI55" s="121"/>
      <c r="AJ55" s="121"/>
      <c r="AK55" s="121"/>
      <c r="AL55" s="121"/>
    </row>
    <row r="56" spans="5:38">
      <c r="AG56" s="121"/>
      <c r="AH56" s="121"/>
      <c r="AI56" s="121"/>
      <c r="AJ56" s="121"/>
      <c r="AK56" s="121"/>
      <c r="AL56" s="121"/>
    </row>
    <row r="57" spans="5:38">
      <c r="AG57" s="121"/>
      <c r="AH57" s="121"/>
      <c r="AI57" s="121"/>
      <c r="AJ57" s="121"/>
      <c r="AK57" s="121"/>
      <c r="AL57" s="121"/>
    </row>
    <row r="58" spans="5:38">
      <c r="AG58" s="121"/>
      <c r="AH58" s="121"/>
      <c r="AI58" s="121"/>
      <c r="AJ58" s="121"/>
      <c r="AK58" s="121"/>
      <c r="AL58" s="121"/>
    </row>
  </sheetData>
  <mergeCells count="3">
    <mergeCell ref="E2:Q2"/>
    <mergeCell ref="S2:AE2"/>
    <mergeCell ref="AG2:AL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68CB8-61C3-472D-B6F2-9DCF6FA3346B}">
  <dimension ref="A1:Q827"/>
  <sheetViews>
    <sheetView zoomScale="85" zoomScaleNormal="85" workbookViewId="0"/>
  </sheetViews>
  <sheetFormatPr defaultColWidth="8.85546875" defaultRowHeight="12.75"/>
  <cols>
    <col min="1" max="1" width="21.85546875" style="124" customWidth="1"/>
    <col min="2" max="2" width="26.140625" style="103" customWidth="1"/>
    <col min="3" max="3" width="33.5703125" style="124" customWidth="1"/>
    <col min="4" max="4" width="57.5703125" style="103" customWidth="1"/>
    <col min="5" max="5" width="24.28515625" style="124" bestFit="1" customWidth="1"/>
    <col min="6" max="6" width="22.28515625" style="127" bestFit="1" customWidth="1"/>
    <col min="7" max="7" width="16.7109375" style="103" bestFit="1" customWidth="1"/>
    <col min="8" max="8" width="24.85546875" style="103" bestFit="1" customWidth="1"/>
    <col min="9" max="9" width="24.85546875" style="103" customWidth="1"/>
    <col min="10" max="10" width="24.42578125" style="130" bestFit="1" customWidth="1"/>
    <col min="11" max="11" width="20.7109375" style="105" customWidth="1"/>
    <col min="12" max="12" width="24.42578125" style="105" customWidth="1"/>
    <col min="13" max="13" width="17.42578125" style="105" bestFit="1" customWidth="1"/>
    <col min="14" max="15" width="24.42578125" style="15" bestFit="1" customWidth="1"/>
    <col min="16" max="17" width="17.7109375" style="104" customWidth="1"/>
    <col min="18" max="16384" width="8.85546875" style="6"/>
  </cols>
  <sheetData>
    <row r="1" spans="1:17" ht="25.5">
      <c r="A1" s="7" t="s">
        <v>0</v>
      </c>
      <c r="B1" s="7" t="s">
        <v>1</v>
      </c>
      <c r="C1" s="8" t="s">
        <v>1709</v>
      </c>
      <c r="D1" s="7" t="s">
        <v>2</v>
      </c>
      <c r="E1" s="7" t="s">
        <v>3</v>
      </c>
      <c r="F1" s="125" t="s">
        <v>4</v>
      </c>
      <c r="G1" s="7" t="s">
        <v>5</v>
      </c>
      <c r="H1" s="7" t="s">
        <v>6</v>
      </c>
      <c r="I1" s="7" t="s">
        <v>7</v>
      </c>
      <c r="J1" s="129" t="s">
        <v>1707</v>
      </c>
      <c r="K1" s="13" t="s">
        <v>1902</v>
      </c>
      <c r="L1" s="13" t="s">
        <v>1745</v>
      </c>
      <c r="M1" s="13" t="s">
        <v>1746</v>
      </c>
      <c r="N1" s="14" t="s">
        <v>1950</v>
      </c>
      <c r="O1" s="14" t="s">
        <v>1951</v>
      </c>
      <c r="P1" s="12" t="s">
        <v>1755</v>
      </c>
      <c r="Q1" s="12" t="s">
        <v>1756</v>
      </c>
    </row>
    <row r="2" spans="1:17">
      <c r="A2" s="103">
        <v>162336</v>
      </c>
      <c r="B2" s="103" t="s">
        <v>344</v>
      </c>
      <c r="C2" s="124" t="s">
        <v>1735</v>
      </c>
      <c r="D2" s="103" t="s">
        <v>55</v>
      </c>
      <c r="E2" s="128">
        <v>43922</v>
      </c>
      <c r="F2" s="127">
        <v>1305</v>
      </c>
      <c r="G2" s="103" t="s">
        <v>17</v>
      </c>
      <c r="H2" s="103" t="s">
        <v>1701</v>
      </c>
      <c r="I2" s="103" t="s">
        <v>12</v>
      </c>
      <c r="J2" s="130">
        <v>2020</v>
      </c>
      <c r="K2" s="11">
        <f>IF(D2="SAVE ON ENERGY RETROFIT PROGRAM",IF(VALUE(SUBSTITUTE(G2,"kW",""))=0,'IESO Reported Results'!M2*'NTG Ratio References'!$G$8,0),IF(D2="SAVE ON ENERGY ENERGY MANAGER PROGRAM",IF(VALUE(SUBSTITUTE(G2,"kW",""))=0,'IESO Reported Results'!M2*'NTG Ratio References'!$G$7,0),0))</f>
        <v>1.443550556437551</v>
      </c>
      <c r="L2" s="10">
        <f>VALUE(SUBSTITUTE(G2,"kW",""))+K2</f>
        <v>1.443550556437551</v>
      </c>
      <c r="M2" s="11">
        <f>VALUE(SUBSTITUTE(H2,"kWh",""))</f>
        <v>8694</v>
      </c>
      <c r="N2" s="15">
        <f>IFERROR(VLOOKUP(J2&amp;D2,'NTG Ratio References'!A:F,4,0),1)</f>
        <v>0.81599999999999995</v>
      </c>
      <c r="O2" s="15">
        <f>IFERROR(VLOOKUP(J2&amp;D2,'NTG Ratio References'!A:F,5,0),1)</f>
        <v>0.84</v>
      </c>
      <c r="P2" s="104">
        <f>N2*L2</f>
        <v>1.1779372540530415</v>
      </c>
      <c r="Q2" s="104">
        <f>O2*M2</f>
        <v>7302.96</v>
      </c>
    </row>
    <row r="3" spans="1:17">
      <c r="A3" s="103">
        <v>175685</v>
      </c>
      <c r="B3" s="103" t="s">
        <v>344</v>
      </c>
      <c r="C3" s="124" t="s">
        <v>1735</v>
      </c>
      <c r="D3" s="103" t="s">
        <v>55</v>
      </c>
      <c r="E3" s="128">
        <v>43922</v>
      </c>
      <c r="F3" s="127">
        <v>12900</v>
      </c>
      <c r="G3" s="103" t="s">
        <v>188</v>
      </c>
      <c r="H3" s="103" t="s">
        <v>1700</v>
      </c>
      <c r="I3" s="103" t="s">
        <v>12</v>
      </c>
      <c r="J3" s="130">
        <v>2020</v>
      </c>
      <c r="K3" s="11">
        <f>IF(D3="SAVE ON ENERGY RETROFIT PROGRAM",IF(VALUE(SUBSTITUTE(G3,"kW",""))=0,'IESO Reported Results'!M3*'NTG Ratio References'!$G$8,0),IF(D3="SAVE ON ENERGY ENERGY MANAGER PROGRAM",IF(VALUE(SUBSTITUTE(G3,"kW",""))=0,'IESO Reported Results'!M3*'NTG Ratio References'!$G$7,0),0))</f>
        <v>0</v>
      </c>
      <c r="L3" s="10">
        <f t="shared" ref="L3:L66" si="0">VALUE(SUBSTITUTE(G3,"kW",""))+K3</f>
        <v>8.0500000000000007</v>
      </c>
      <c r="M3" s="11">
        <f t="shared" ref="M3:M66" si="1">VALUE(SUBSTITUTE(H3,"kWh",""))</f>
        <v>36979</v>
      </c>
      <c r="N3" s="15">
        <f>IFERROR(VLOOKUP(J3&amp;D3,'NTG Ratio References'!A:F,4,0),1)</f>
        <v>0.81599999999999995</v>
      </c>
      <c r="O3" s="15">
        <f>IFERROR(VLOOKUP(J3&amp;D3,'NTG Ratio References'!A:F,5,0),1)</f>
        <v>0.84</v>
      </c>
      <c r="P3" s="104">
        <f t="shared" ref="P3:P66" si="2">N3*L3</f>
        <v>6.5688000000000004</v>
      </c>
      <c r="Q3" s="104">
        <f t="shared" ref="Q3:Q66" si="3">O3*M3</f>
        <v>31062.36</v>
      </c>
    </row>
    <row r="4" spans="1:17">
      <c r="A4" s="103">
        <v>178004</v>
      </c>
      <c r="B4" s="103" t="s">
        <v>344</v>
      </c>
      <c r="C4" s="124" t="s">
        <v>1734</v>
      </c>
      <c r="D4" s="103" t="s">
        <v>55</v>
      </c>
      <c r="E4" s="128">
        <v>43922</v>
      </c>
      <c r="F4" s="127">
        <v>10032.200000000001</v>
      </c>
      <c r="G4" s="103" t="s">
        <v>466</v>
      </c>
      <c r="H4" s="103" t="s">
        <v>1699</v>
      </c>
      <c r="I4" s="103" t="s">
        <v>12</v>
      </c>
      <c r="J4" s="130">
        <v>2020</v>
      </c>
      <c r="K4" s="11">
        <f>IF(D4="SAVE ON ENERGY RETROFIT PROGRAM",IF(VALUE(SUBSTITUTE(G4,"kW",""))=0,'IESO Reported Results'!M4*'NTG Ratio References'!$G$8,0),IF(D4="SAVE ON ENERGY ENERGY MANAGER PROGRAM",IF(VALUE(SUBSTITUTE(G4,"kW",""))=0,'IESO Reported Results'!M4*'NTG Ratio References'!$G$7,0),0))</f>
        <v>0</v>
      </c>
      <c r="L4" s="10">
        <f t="shared" si="0"/>
        <v>21</v>
      </c>
      <c r="M4" s="11">
        <f t="shared" si="1"/>
        <v>98514</v>
      </c>
      <c r="N4" s="15">
        <f>IFERROR(VLOOKUP(J4&amp;D4,'NTG Ratio References'!A:F,4,0),1)</f>
        <v>0.81599999999999995</v>
      </c>
      <c r="O4" s="15">
        <f>IFERROR(VLOOKUP(J4&amp;D4,'NTG Ratio References'!A:F,5,0),1)</f>
        <v>0.84</v>
      </c>
      <c r="P4" s="104">
        <f t="shared" si="2"/>
        <v>17.135999999999999</v>
      </c>
      <c r="Q4" s="104">
        <f t="shared" si="3"/>
        <v>82751.759999999995</v>
      </c>
    </row>
    <row r="5" spans="1:17">
      <c r="A5" s="103">
        <v>183828</v>
      </c>
      <c r="B5" s="103" t="s">
        <v>344</v>
      </c>
      <c r="C5" s="124" t="s">
        <v>1735</v>
      </c>
      <c r="D5" s="103" t="s">
        <v>55</v>
      </c>
      <c r="E5" s="128">
        <v>44166</v>
      </c>
      <c r="F5" s="127">
        <v>30412.799999999999</v>
      </c>
      <c r="G5" s="103" t="s">
        <v>1698</v>
      </c>
      <c r="H5" s="103" t="s">
        <v>1697</v>
      </c>
      <c r="I5" s="103" t="s">
        <v>12</v>
      </c>
      <c r="J5" s="130">
        <v>2020</v>
      </c>
      <c r="K5" s="11">
        <f>IF(D5="SAVE ON ENERGY RETROFIT PROGRAM",IF(VALUE(SUBSTITUTE(G5,"kW",""))=0,'IESO Reported Results'!M5*'NTG Ratio References'!$G$8,0),IF(D5="SAVE ON ENERGY ENERGY MANAGER PROGRAM",IF(VALUE(SUBSTITUTE(G5,"kW",""))=0,'IESO Reported Results'!M5*'NTG Ratio References'!$G$7,0),0))</f>
        <v>0</v>
      </c>
      <c r="L5" s="10">
        <f t="shared" si="0"/>
        <v>41.27</v>
      </c>
      <c r="M5" s="11">
        <f t="shared" si="1"/>
        <v>260049</v>
      </c>
      <c r="N5" s="15">
        <f>IFERROR(VLOOKUP(J5&amp;D5,'NTG Ratio References'!A:F,4,0),1)</f>
        <v>0.81599999999999995</v>
      </c>
      <c r="O5" s="15">
        <f>IFERROR(VLOOKUP(J5&amp;D5,'NTG Ratio References'!A:F,5,0),1)</f>
        <v>0.84</v>
      </c>
      <c r="P5" s="104">
        <f t="shared" si="2"/>
        <v>33.676319999999997</v>
      </c>
      <c r="Q5" s="104">
        <f t="shared" si="3"/>
        <v>218441.16</v>
      </c>
    </row>
    <row r="6" spans="1:17">
      <c r="A6" s="103">
        <v>187348</v>
      </c>
      <c r="B6" s="103" t="s">
        <v>344</v>
      </c>
      <c r="C6" s="124" t="s">
        <v>1735</v>
      </c>
      <c r="D6" s="103" t="s">
        <v>55</v>
      </c>
      <c r="E6" s="128">
        <v>44044</v>
      </c>
      <c r="F6" s="127">
        <v>1412.1</v>
      </c>
      <c r="G6" s="103" t="s">
        <v>168</v>
      </c>
      <c r="H6" s="103" t="s">
        <v>1696</v>
      </c>
      <c r="I6" s="103" t="s">
        <v>12</v>
      </c>
      <c r="J6" s="130">
        <v>2020</v>
      </c>
      <c r="K6" s="11">
        <f>IF(D6="SAVE ON ENERGY RETROFIT PROGRAM",IF(VALUE(SUBSTITUTE(G6,"kW",""))=0,'IESO Reported Results'!M6*'NTG Ratio References'!$G$8,0),IF(D6="SAVE ON ENERGY ENERGY MANAGER PROGRAM",IF(VALUE(SUBSTITUTE(G6,"kW",""))=0,'IESO Reported Results'!M6*'NTG Ratio References'!$G$7,0),0))</f>
        <v>0</v>
      </c>
      <c r="L6" s="10">
        <f t="shared" si="0"/>
        <v>3.12</v>
      </c>
      <c r="M6" s="11">
        <f t="shared" si="1"/>
        <v>28242</v>
      </c>
      <c r="N6" s="15">
        <f>IFERROR(VLOOKUP(J6&amp;D6,'NTG Ratio References'!A:F,4,0),1)</f>
        <v>0.81599999999999995</v>
      </c>
      <c r="O6" s="15">
        <f>IFERROR(VLOOKUP(J6&amp;D6,'NTG Ratio References'!A:F,5,0),1)</f>
        <v>0.84</v>
      </c>
      <c r="P6" s="104">
        <f t="shared" si="2"/>
        <v>2.5459199999999997</v>
      </c>
      <c r="Q6" s="104">
        <f t="shared" si="3"/>
        <v>23723.279999999999</v>
      </c>
    </row>
    <row r="7" spans="1:17">
      <c r="A7" s="124">
        <v>188547</v>
      </c>
      <c r="B7" s="103" t="s">
        <v>344</v>
      </c>
      <c r="C7" s="124" t="s">
        <v>1735</v>
      </c>
      <c r="D7" s="103" t="s">
        <v>55</v>
      </c>
      <c r="E7" s="128">
        <v>44409</v>
      </c>
      <c r="F7" s="127">
        <v>6611.4</v>
      </c>
      <c r="G7" s="103" t="s">
        <v>17</v>
      </c>
      <c r="H7" s="103" t="s">
        <v>1661</v>
      </c>
      <c r="I7" s="103" t="s">
        <v>12</v>
      </c>
      <c r="J7" s="130">
        <v>2021</v>
      </c>
      <c r="K7" s="11">
        <f>IF(D7="SAVE ON ENERGY RETROFIT PROGRAM",IF(VALUE(SUBSTITUTE(G7,"kW",""))=0,'IESO Reported Results'!M7*'NTG Ratio References'!$G$8,0),IF(D7="SAVE ON ENERGY ENERGY MANAGER PROGRAM",IF(VALUE(SUBSTITUTE(G7,"kW",""))=0,'IESO Reported Results'!M7*'NTG Ratio References'!$G$7,0),0))</f>
        <v>10.977559407443323</v>
      </c>
      <c r="L7" s="10">
        <f t="shared" si="0"/>
        <v>10.977559407443323</v>
      </c>
      <c r="M7" s="11">
        <f t="shared" si="1"/>
        <v>66114</v>
      </c>
      <c r="N7" s="15">
        <f>IFERROR(VLOOKUP(J7&amp;D7,'NTG Ratio References'!A:F,4,0),1)</f>
        <v>0.81599999999999995</v>
      </c>
      <c r="O7" s="15">
        <f>IFERROR(VLOOKUP(J7&amp;D7,'NTG Ratio References'!A:F,5,0),1)</f>
        <v>0.84</v>
      </c>
      <c r="P7" s="104">
        <f t="shared" si="2"/>
        <v>8.9576884764737503</v>
      </c>
      <c r="Q7" s="104">
        <f t="shared" si="3"/>
        <v>55535.759999999995</v>
      </c>
    </row>
    <row r="8" spans="1:17">
      <c r="A8" s="103">
        <v>191741</v>
      </c>
      <c r="B8" s="103" t="s">
        <v>344</v>
      </c>
      <c r="C8" s="124" t="s">
        <v>1735</v>
      </c>
      <c r="D8" s="103" t="s">
        <v>55</v>
      </c>
      <c r="E8" s="128">
        <v>43922</v>
      </c>
      <c r="F8" s="127">
        <v>23978.799999999999</v>
      </c>
      <c r="G8" s="103" t="s">
        <v>1695</v>
      </c>
      <c r="H8" s="103" t="s">
        <v>1694</v>
      </c>
      <c r="I8" s="103" t="s">
        <v>12</v>
      </c>
      <c r="J8" s="130">
        <v>2020</v>
      </c>
      <c r="K8" s="11">
        <f>IF(D8="SAVE ON ENERGY RETROFIT PROGRAM",IF(VALUE(SUBSTITUTE(G8,"kW",""))=0,'IESO Reported Results'!M8*'NTG Ratio References'!$G$8,0),IF(D8="SAVE ON ENERGY ENERGY MANAGER PROGRAM",IF(VALUE(SUBSTITUTE(G8,"kW",""))=0,'IESO Reported Results'!M8*'NTG Ratio References'!$G$7,0),0))</f>
        <v>0</v>
      </c>
      <c r="L8" s="10">
        <f t="shared" si="0"/>
        <v>59.95</v>
      </c>
      <c r="M8" s="11">
        <f t="shared" si="1"/>
        <v>199835</v>
      </c>
      <c r="N8" s="15">
        <f>IFERROR(VLOOKUP(J8&amp;D8,'NTG Ratio References'!A:F,4,0),1)</f>
        <v>0.81599999999999995</v>
      </c>
      <c r="O8" s="15">
        <f>IFERROR(VLOOKUP(J8&amp;D8,'NTG Ratio References'!A:F,5,0),1)</f>
        <v>0.84</v>
      </c>
      <c r="P8" s="104">
        <f t="shared" si="2"/>
        <v>48.919199999999996</v>
      </c>
      <c r="Q8" s="104">
        <f t="shared" si="3"/>
        <v>167861.4</v>
      </c>
    </row>
    <row r="9" spans="1:17">
      <c r="A9" s="103">
        <v>191993</v>
      </c>
      <c r="B9" s="103" t="s">
        <v>344</v>
      </c>
      <c r="C9" s="124" t="s">
        <v>1735</v>
      </c>
      <c r="D9" s="103" t="s">
        <v>55</v>
      </c>
      <c r="E9" s="128">
        <v>44044</v>
      </c>
      <c r="F9" s="127">
        <v>2254.15</v>
      </c>
      <c r="G9" s="103" t="s">
        <v>1693</v>
      </c>
      <c r="H9" s="103" t="s">
        <v>1692</v>
      </c>
      <c r="I9" s="103" t="s">
        <v>12</v>
      </c>
      <c r="J9" s="130">
        <v>2020</v>
      </c>
      <c r="K9" s="11">
        <f>IF(D9="SAVE ON ENERGY RETROFIT PROGRAM",IF(VALUE(SUBSTITUTE(G9,"kW",""))=0,'IESO Reported Results'!M9*'NTG Ratio References'!$G$8,0),IF(D9="SAVE ON ENERGY ENERGY MANAGER PROGRAM",IF(VALUE(SUBSTITUTE(G9,"kW",""))=0,'IESO Reported Results'!M9*'NTG Ratio References'!$G$7,0),0))</f>
        <v>0</v>
      </c>
      <c r="L9" s="10">
        <f t="shared" si="0"/>
        <v>5.14</v>
      </c>
      <c r="M9" s="11">
        <f t="shared" si="1"/>
        <v>45083</v>
      </c>
      <c r="N9" s="15">
        <f>IFERROR(VLOOKUP(J9&amp;D9,'NTG Ratio References'!A:F,4,0),1)</f>
        <v>0.81599999999999995</v>
      </c>
      <c r="O9" s="15">
        <f>IFERROR(VLOOKUP(J9&amp;D9,'NTG Ratio References'!A:F,5,0),1)</f>
        <v>0.84</v>
      </c>
      <c r="P9" s="104">
        <f t="shared" si="2"/>
        <v>4.1942399999999997</v>
      </c>
      <c r="Q9" s="104">
        <f t="shared" si="3"/>
        <v>37869.72</v>
      </c>
    </row>
    <row r="10" spans="1:17">
      <c r="A10" s="103">
        <v>191995</v>
      </c>
      <c r="B10" s="103" t="s">
        <v>344</v>
      </c>
      <c r="C10" s="124" t="s">
        <v>1735</v>
      </c>
      <c r="D10" s="103" t="s">
        <v>55</v>
      </c>
      <c r="E10" s="128">
        <v>44044</v>
      </c>
      <c r="F10" s="127">
        <v>4387.8999999999996</v>
      </c>
      <c r="G10" s="103" t="s">
        <v>1691</v>
      </c>
      <c r="H10" s="103" t="s">
        <v>1690</v>
      </c>
      <c r="I10" s="103" t="s">
        <v>12</v>
      </c>
      <c r="J10" s="130">
        <v>2020</v>
      </c>
      <c r="K10" s="11">
        <f>IF(D10="SAVE ON ENERGY RETROFIT PROGRAM",IF(VALUE(SUBSTITUTE(G10,"kW",""))=0,'IESO Reported Results'!M10*'NTG Ratio References'!$G$8,0),IF(D10="SAVE ON ENERGY ENERGY MANAGER PROGRAM",IF(VALUE(SUBSTITUTE(G10,"kW",""))=0,'IESO Reported Results'!M10*'NTG Ratio References'!$G$7,0),0))</f>
        <v>0</v>
      </c>
      <c r="L10" s="10">
        <f t="shared" si="0"/>
        <v>10.02</v>
      </c>
      <c r="M10" s="11">
        <f t="shared" si="1"/>
        <v>87758</v>
      </c>
      <c r="N10" s="15">
        <f>IFERROR(VLOOKUP(J10&amp;D10,'NTG Ratio References'!A:F,4,0),1)</f>
        <v>0.81599999999999995</v>
      </c>
      <c r="O10" s="15">
        <f>IFERROR(VLOOKUP(J10&amp;D10,'NTG Ratio References'!A:F,5,0),1)</f>
        <v>0.84</v>
      </c>
      <c r="P10" s="104">
        <f t="shared" si="2"/>
        <v>8.1763199999999987</v>
      </c>
      <c r="Q10" s="104">
        <f t="shared" si="3"/>
        <v>73716.72</v>
      </c>
    </row>
    <row r="11" spans="1:17">
      <c r="A11" s="103">
        <v>201976</v>
      </c>
      <c r="B11" s="103" t="s">
        <v>344</v>
      </c>
      <c r="C11" s="124" t="s">
        <v>1734</v>
      </c>
      <c r="D11" s="103" t="s">
        <v>55</v>
      </c>
      <c r="E11" s="128">
        <v>43922</v>
      </c>
      <c r="F11" s="127">
        <v>11920</v>
      </c>
      <c r="G11" s="103" t="s">
        <v>1687</v>
      </c>
      <c r="H11" s="103" t="s">
        <v>1686</v>
      </c>
      <c r="I11" s="103" t="s">
        <v>12</v>
      </c>
      <c r="J11" s="130">
        <v>2020</v>
      </c>
      <c r="K11" s="11">
        <f>IF(D11="SAVE ON ENERGY RETROFIT PROGRAM",IF(VALUE(SUBSTITUTE(G11,"kW",""))=0,'IESO Reported Results'!M11*'NTG Ratio References'!$G$8,0),IF(D11="SAVE ON ENERGY ENERGY MANAGER PROGRAM",IF(VALUE(SUBSTITUTE(G11,"kW",""))=0,'IESO Reported Results'!M11*'NTG Ratio References'!$G$7,0),0))</f>
        <v>0</v>
      </c>
      <c r="L11" s="10">
        <f t="shared" si="0"/>
        <v>21.82</v>
      </c>
      <c r="M11" s="11">
        <f t="shared" si="1"/>
        <v>120533</v>
      </c>
      <c r="N11" s="15">
        <f>IFERROR(VLOOKUP(J11&amp;D11,'NTG Ratio References'!A:F,4,0),1)</f>
        <v>0.81599999999999995</v>
      </c>
      <c r="O11" s="15">
        <f>IFERROR(VLOOKUP(J11&amp;D11,'NTG Ratio References'!A:F,5,0),1)</f>
        <v>0.84</v>
      </c>
      <c r="P11" s="104">
        <f t="shared" si="2"/>
        <v>17.805119999999999</v>
      </c>
      <c r="Q11" s="104">
        <f t="shared" si="3"/>
        <v>101247.72</v>
      </c>
    </row>
    <row r="12" spans="1:17">
      <c r="A12" s="103">
        <v>202455</v>
      </c>
      <c r="B12" s="103" t="s">
        <v>344</v>
      </c>
      <c r="C12" s="124" t="s">
        <v>1735</v>
      </c>
      <c r="D12" s="103" t="s">
        <v>55</v>
      </c>
      <c r="E12" s="128">
        <v>44044</v>
      </c>
      <c r="F12" s="127">
        <v>5600</v>
      </c>
      <c r="G12" s="103" t="s">
        <v>1684</v>
      </c>
      <c r="H12" s="103" t="s">
        <v>1683</v>
      </c>
      <c r="I12" s="103" t="s">
        <v>12</v>
      </c>
      <c r="J12" s="130">
        <v>2020</v>
      </c>
      <c r="K12" s="11">
        <f>IF(D12="SAVE ON ENERGY RETROFIT PROGRAM",IF(VALUE(SUBSTITUTE(G12,"kW",""))=0,'IESO Reported Results'!M12*'NTG Ratio References'!$G$8,0),IF(D12="SAVE ON ENERGY ENERGY MANAGER PROGRAM",IF(VALUE(SUBSTITUTE(G12,"kW",""))=0,'IESO Reported Results'!M12*'NTG Ratio References'!$G$7,0),0))</f>
        <v>0</v>
      </c>
      <c r="L12" s="10">
        <f t="shared" si="0"/>
        <v>3.49</v>
      </c>
      <c r="M12" s="11">
        <f t="shared" si="1"/>
        <v>16053</v>
      </c>
      <c r="N12" s="15">
        <f>IFERROR(VLOOKUP(J12&amp;D12,'NTG Ratio References'!A:F,4,0),1)</f>
        <v>0.81599999999999995</v>
      </c>
      <c r="O12" s="15">
        <f>IFERROR(VLOOKUP(J12&amp;D12,'NTG Ratio References'!A:F,5,0),1)</f>
        <v>0.84</v>
      </c>
      <c r="P12" s="104">
        <f t="shared" si="2"/>
        <v>2.8478400000000001</v>
      </c>
      <c r="Q12" s="104">
        <f t="shared" si="3"/>
        <v>13484.519999999999</v>
      </c>
    </row>
    <row r="13" spans="1:17">
      <c r="A13" s="103">
        <v>203781</v>
      </c>
      <c r="B13" s="103" t="s">
        <v>344</v>
      </c>
      <c r="C13" s="124" t="s">
        <v>1734</v>
      </c>
      <c r="D13" s="103" t="s">
        <v>55</v>
      </c>
      <c r="E13" s="128">
        <v>44228</v>
      </c>
      <c r="F13" s="127">
        <v>1150</v>
      </c>
      <c r="G13" s="103" t="s">
        <v>17</v>
      </c>
      <c r="H13" s="103" t="s">
        <v>1660</v>
      </c>
      <c r="I13" s="103" t="s">
        <v>12</v>
      </c>
      <c r="J13" s="130">
        <v>2021</v>
      </c>
      <c r="K13" s="11">
        <f>IF(D13="SAVE ON ENERGY RETROFIT PROGRAM",IF(VALUE(SUBSTITUTE(G13,"kW",""))=0,'IESO Reported Results'!M13*'NTG Ratio References'!$G$8,0),IF(D13="SAVE ON ENERGY ENERGY MANAGER PROGRAM",IF(VALUE(SUBSTITUTE(G13,"kW",""))=0,'IESO Reported Results'!M13*'NTG Ratio References'!$G$7,0),0))</f>
        <v>2.1339443008207275</v>
      </c>
      <c r="L13" s="10">
        <f t="shared" si="0"/>
        <v>2.1339443008207275</v>
      </c>
      <c r="M13" s="11">
        <f t="shared" si="1"/>
        <v>12852</v>
      </c>
      <c r="N13" s="15">
        <f>IFERROR(VLOOKUP(J13&amp;D13,'NTG Ratio References'!A:F,4,0),1)</f>
        <v>0.81599999999999995</v>
      </c>
      <c r="O13" s="15">
        <f>IFERROR(VLOOKUP(J13&amp;D13,'NTG Ratio References'!A:F,5,0),1)</f>
        <v>0.84</v>
      </c>
      <c r="P13" s="104">
        <f t="shared" si="2"/>
        <v>1.7412985494697135</v>
      </c>
      <c r="Q13" s="104">
        <f t="shared" si="3"/>
        <v>10795.68</v>
      </c>
    </row>
    <row r="14" spans="1:17">
      <c r="A14" s="103">
        <v>207077</v>
      </c>
      <c r="B14" s="103" t="s">
        <v>344</v>
      </c>
      <c r="C14" s="124" t="s">
        <v>1734</v>
      </c>
      <c r="D14" s="103" t="s">
        <v>55</v>
      </c>
      <c r="E14" s="128">
        <v>44256</v>
      </c>
      <c r="F14" s="127">
        <v>1490</v>
      </c>
      <c r="G14" s="103" t="s">
        <v>17</v>
      </c>
      <c r="H14" s="103" t="s">
        <v>1659</v>
      </c>
      <c r="I14" s="103" t="s">
        <v>12</v>
      </c>
      <c r="J14" s="130">
        <v>2021</v>
      </c>
      <c r="K14" s="11">
        <f>IF(D14="SAVE ON ENERGY RETROFIT PROGRAM",IF(VALUE(SUBSTITUTE(G14,"kW",""))=0,'IESO Reported Results'!M14*'NTG Ratio References'!$G$8,0),IF(D14="SAVE ON ENERGY ENERGY MANAGER PROGRAM",IF(VALUE(SUBSTITUTE(G14,"kW",""))=0,'IESO Reported Results'!M14*'NTG Ratio References'!$G$7,0),0))</f>
        <v>2.7615749775327063</v>
      </c>
      <c r="L14" s="10">
        <f t="shared" si="0"/>
        <v>2.7615749775327063</v>
      </c>
      <c r="M14" s="11">
        <f t="shared" si="1"/>
        <v>16632</v>
      </c>
      <c r="N14" s="15">
        <f>IFERROR(VLOOKUP(J14&amp;D14,'NTG Ratio References'!A:F,4,0),1)</f>
        <v>0.81599999999999995</v>
      </c>
      <c r="O14" s="15">
        <f>IFERROR(VLOOKUP(J14&amp;D14,'NTG Ratio References'!A:F,5,0),1)</f>
        <v>0.84</v>
      </c>
      <c r="P14" s="104">
        <f t="shared" si="2"/>
        <v>2.2534451816666881</v>
      </c>
      <c r="Q14" s="104">
        <f t="shared" si="3"/>
        <v>13970.88</v>
      </c>
    </row>
    <row r="15" spans="1:17">
      <c r="A15" s="103">
        <v>972552</v>
      </c>
      <c r="B15" s="103" t="s">
        <v>344</v>
      </c>
      <c r="C15" s="124" t="s">
        <v>1738</v>
      </c>
      <c r="D15" s="103" t="s">
        <v>20</v>
      </c>
      <c r="E15" s="128">
        <v>43862</v>
      </c>
      <c r="F15" s="127">
        <v>250</v>
      </c>
      <c r="G15" s="103" t="s">
        <v>22</v>
      </c>
      <c r="H15" s="103" t="s">
        <v>23</v>
      </c>
      <c r="I15" s="103" t="s">
        <v>12</v>
      </c>
      <c r="J15" s="130">
        <v>2020</v>
      </c>
      <c r="K15" s="11">
        <f>IF(D15="SAVE ON ENERGY RETROFIT PROGRAM",IF(VALUE(SUBSTITUTE(G15,"kW",""))=0,'IESO Reported Results'!M15*'NTG Ratio References'!$G$8,0),IF(D15="SAVE ON ENERGY ENERGY MANAGER PROGRAM",IF(VALUE(SUBSTITUTE(G15,"kW",""))=0,'IESO Reported Results'!M15*'NTG Ratio References'!$G$7,0),0))</f>
        <v>0</v>
      </c>
      <c r="L15" s="10">
        <f t="shared" si="0"/>
        <v>0.8</v>
      </c>
      <c r="M15" s="11">
        <f t="shared" si="1"/>
        <v>1310</v>
      </c>
      <c r="N15" s="15">
        <f>IFERROR(VLOOKUP(J15&amp;D15,'NTG Ratio References'!A:F,4,0),1)</f>
        <v>0.69</v>
      </c>
      <c r="O15" s="15">
        <f>IFERROR(VLOOKUP(J15&amp;D15,'NTG Ratio References'!A:F,5,0),1)</f>
        <v>0.67700000000000005</v>
      </c>
      <c r="P15" s="104">
        <f t="shared" si="2"/>
        <v>0.55199999999999994</v>
      </c>
      <c r="Q15" s="104">
        <f t="shared" si="3"/>
        <v>886.87</v>
      </c>
    </row>
    <row r="16" spans="1:17">
      <c r="A16" s="103">
        <v>1173438</v>
      </c>
      <c r="B16" s="103" t="s">
        <v>344</v>
      </c>
      <c r="C16" s="124" t="s">
        <v>1738</v>
      </c>
      <c r="D16" s="103" t="s">
        <v>20</v>
      </c>
      <c r="E16" s="128">
        <v>43862</v>
      </c>
      <c r="F16" s="127">
        <v>250</v>
      </c>
      <c r="G16" s="103" t="s">
        <v>22</v>
      </c>
      <c r="H16" s="103" t="s">
        <v>23</v>
      </c>
      <c r="I16" s="103" t="s">
        <v>12</v>
      </c>
      <c r="J16" s="130">
        <v>2020</v>
      </c>
      <c r="K16" s="11">
        <f>IF(D16="SAVE ON ENERGY RETROFIT PROGRAM",IF(VALUE(SUBSTITUTE(G16,"kW",""))=0,'IESO Reported Results'!M16*'NTG Ratio References'!$G$8,0),IF(D16="SAVE ON ENERGY ENERGY MANAGER PROGRAM",IF(VALUE(SUBSTITUTE(G16,"kW",""))=0,'IESO Reported Results'!M16*'NTG Ratio References'!$G$7,0),0))</f>
        <v>0</v>
      </c>
      <c r="L16" s="10">
        <f t="shared" si="0"/>
        <v>0.8</v>
      </c>
      <c r="M16" s="11">
        <f t="shared" si="1"/>
        <v>1310</v>
      </c>
      <c r="N16" s="15">
        <f>IFERROR(VLOOKUP(J16&amp;D16,'NTG Ratio References'!A:F,4,0),1)</f>
        <v>0.69</v>
      </c>
      <c r="O16" s="15">
        <f>IFERROR(VLOOKUP(J16&amp;D16,'NTG Ratio References'!A:F,5,0),1)</f>
        <v>0.67700000000000005</v>
      </c>
      <c r="P16" s="104">
        <f t="shared" si="2"/>
        <v>0.55199999999999994</v>
      </c>
      <c r="Q16" s="104">
        <f t="shared" si="3"/>
        <v>886.87</v>
      </c>
    </row>
    <row r="17" spans="1:17">
      <c r="A17" s="103">
        <v>1174504</v>
      </c>
      <c r="B17" s="103" t="s">
        <v>344</v>
      </c>
      <c r="C17" s="124" t="s">
        <v>1738</v>
      </c>
      <c r="D17" s="103" t="s">
        <v>20</v>
      </c>
      <c r="E17" s="128">
        <v>43831</v>
      </c>
      <c r="F17" s="127">
        <v>250</v>
      </c>
      <c r="G17" s="103" t="s">
        <v>72</v>
      </c>
      <c r="H17" s="103" t="s">
        <v>73</v>
      </c>
      <c r="I17" s="103" t="s">
        <v>12</v>
      </c>
      <c r="J17" s="130">
        <v>2020</v>
      </c>
      <c r="K17" s="11">
        <f>IF(D17="SAVE ON ENERGY RETROFIT PROGRAM",IF(VALUE(SUBSTITUTE(G17,"kW",""))=0,'IESO Reported Results'!M17*'NTG Ratio References'!$G$8,0),IF(D17="SAVE ON ENERGY ENERGY MANAGER PROGRAM",IF(VALUE(SUBSTITUTE(G17,"kW",""))=0,'IESO Reported Results'!M17*'NTG Ratio References'!$G$7,0),0))</f>
        <v>0</v>
      </c>
      <c r="L17" s="10">
        <f t="shared" si="0"/>
        <v>0.41</v>
      </c>
      <c r="M17" s="11">
        <f t="shared" si="1"/>
        <v>732</v>
      </c>
      <c r="N17" s="15">
        <f>IFERROR(VLOOKUP(J17&amp;D17,'NTG Ratio References'!A:F,4,0),1)</f>
        <v>0.69</v>
      </c>
      <c r="O17" s="15">
        <f>IFERROR(VLOOKUP(J17&amp;D17,'NTG Ratio References'!A:F,5,0),1)</f>
        <v>0.67700000000000005</v>
      </c>
      <c r="P17" s="104">
        <f t="shared" si="2"/>
        <v>0.28289999999999998</v>
      </c>
      <c r="Q17" s="104">
        <f t="shared" si="3"/>
        <v>495.56400000000002</v>
      </c>
    </row>
    <row r="18" spans="1:17">
      <c r="A18" s="103">
        <v>1176845</v>
      </c>
      <c r="B18" s="103" t="s">
        <v>344</v>
      </c>
      <c r="C18" s="124" t="s">
        <v>1738</v>
      </c>
      <c r="D18" s="103" t="s">
        <v>20</v>
      </c>
      <c r="E18" s="128">
        <v>43831</v>
      </c>
      <c r="F18" s="127">
        <v>250</v>
      </c>
      <c r="G18" s="103" t="s">
        <v>72</v>
      </c>
      <c r="H18" s="103" t="s">
        <v>73</v>
      </c>
      <c r="I18" s="103" t="s">
        <v>12</v>
      </c>
      <c r="J18" s="130">
        <v>2020</v>
      </c>
      <c r="K18" s="11">
        <f>IF(D18="SAVE ON ENERGY RETROFIT PROGRAM",IF(VALUE(SUBSTITUTE(G18,"kW",""))=0,'IESO Reported Results'!M18*'NTG Ratio References'!$G$8,0),IF(D18="SAVE ON ENERGY ENERGY MANAGER PROGRAM",IF(VALUE(SUBSTITUTE(G18,"kW",""))=0,'IESO Reported Results'!M18*'NTG Ratio References'!$G$7,0),0))</f>
        <v>0</v>
      </c>
      <c r="L18" s="10">
        <f t="shared" si="0"/>
        <v>0.41</v>
      </c>
      <c r="M18" s="11">
        <f t="shared" si="1"/>
        <v>732</v>
      </c>
      <c r="N18" s="15">
        <f>IFERROR(VLOOKUP(J18&amp;D18,'NTG Ratio References'!A:F,4,0),1)</f>
        <v>0.69</v>
      </c>
      <c r="O18" s="15">
        <f>IFERROR(VLOOKUP(J18&amp;D18,'NTG Ratio References'!A:F,5,0),1)</f>
        <v>0.67700000000000005</v>
      </c>
      <c r="P18" s="104">
        <f t="shared" si="2"/>
        <v>0.28289999999999998</v>
      </c>
      <c r="Q18" s="104">
        <f t="shared" si="3"/>
        <v>495.56400000000002</v>
      </c>
    </row>
    <row r="19" spans="1:17">
      <c r="A19" s="103">
        <v>1188290</v>
      </c>
      <c r="B19" s="103" t="s">
        <v>344</v>
      </c>
      <c r="C19" s="124" t="s">
        <v>1738</v>
      </c>
      <c r="D19" s="103" t="s">
        <v>20</v>
      </c>
      <c r="E19" s="128">
        <v>43862</v>
      </c>
      <c r="F19" s="127">
        <v>250</v>
      </c>
      <c r="G19" s="103" t="s">
        <v>72</v>
      </c>
      <c r="H19" s="103" t="s">
        <v>73</v>
      </c>
      <c r="I19" s="103" t="s">
        <v>12</v>
      </c>
      <c r="J19" s="130">
        <v>2020</v>
      </c>
      <c r="K19" s="11">
        <f>IF(D19="SAVE ON ENERGY RETROFIT PROGRAM",IF(VALUE(SUBSTITUTE(G19,"kW",""))=0,'IESO Reported Results'!M19*'NTG Ratio References'!$G$8,0),IF(D19="SAVE ON ENERGY ENERGY MANAGER PROGRAM",IF(VALUE(SUBSTITUTE(G19,"kW",""))=0,'IESO Reported Results'!M19*'NTG Ratio References'!$G$7,0),0))</f>
        <v>0</v>
      </c>
      <c r="L19" s="10">
        <f t="shared" si="0"/>
        <v>0.41</v>
      </c>
      <c r="M19" s="11">
        <f t="shared" si="1"/>
        <v>732</v>
      </c>
      <c r="N19" s="15">
        <f>IFERROR(VLOOKUP(J19&amp;D19,'NTG Ratio References'!A:F,4,0),1)</f>
        <v>0.69</v>
      </c>
      <c r="O19" s="15">
        <f>IFERROR(VLOOKUP(J19&amp;D19,'NTG Ratio References'!A:F,5,0),1)</f>
        <v>0.67700000000000005</v>
      </c>
      <c r="P19" s="104">
        <f t="shared" si="2"/>
        <v>0.28289999999999998</v>
      </c>
      <c r="Q19" s="104">
        <f t="shared" si="3"/>
        <v>495.56400000000002</v>
      </c>
    </row>
    <row r="20" spans="1:17">
      <c r="A20" s="103">
        <v>1188402</v>
      </c>
      <c r="B20" s="103" t="s">
        <v>344</v>
      </c>
      <c r="C20" s="124" t="s">
        <v>1738</v>
      </c>
      <c r="D20" s="103" t="s">
        <v>20</v>
      </c>
      <c r="E20" s="128">
        <v>43862</v>
      </c>
      <c r="F20" s="127">
        <v>250</v>
      </c>
      <c r="G20" s="103" t="s">
        <v>72</v>
      </c>
      <c r="H20" s="103" t="s">
        <v>73</v>
      </c>
      <c r="I20" s="103" t="s">
        <v>12</v>
      </c>
      <c r="J20" s="130">
        <v>2020</v>
      </c>
      <c r="K20" s="11">
        <f>IF(D20="SAVE ON ENERGY RETROFIT PROGRAM",IF(VALUE(SUBSTITUTE(G20,"kW",""))=0,'IESO Reported Results'!M20*'NTG Ratio References'!$G$8,0),IF(D20="SAVE ON ENERGY ENERGY MANAGER PROGRAM",IF(VALUE(SUBSTITUTE(G20,"kW",""))=0,'IESO Reported Results'!M20*'NTG Ratio References'!$G$7,0),0))</f>
        <v>0</v>
      </c>
      <c r="L20" s="10">
        <f t="shared" si="0"/>
        <v>0.41</v>
      </c>
      <c r="M20" s="11">
        <f t="shared" si="1"/>
        <v>732</v>
      </c>
      <c r="N20" s="15">
        <f>IFERROR(VLOOKUP(J20&amp;D20,'NTG Ratio References'!A:F,4,0),1)</f>
        <v>0.69</v>
      </c>
      <c r="O20" s="15">
        <f>IFERROR(VLOOKUP(J20&amp;D20,'NTG Ratio References'!A:F,5,0),1)</f>
        <v>0.67700000000000005</v>
      </c>
      <c r="P20" s="104">
        <f t="shared" si="2"/>
        <v>0.28289999999999998</v>
      </c>
      <c r="Q20" s="104">
        <f t="shared" si="3"/>
        <v>495.56400000000002</v>
      </c>
    </row>
    <row r="21" spans="1:17">
      <c r="A21" s="103" t="s">
        <v>1689</v>
      </c>
      <c r="B21" s="103" t="s">
        <v>344</v>
      </c>
      <c r="C21" s="124" t="s">
        <v>1738</v>
      </c>
      <c r="D21" s="103" t="s">
        <v>1240</v>
      </c>
      <c r="E21" s="128">
        <v>43952</v>
      </c>
      <c r="F21" s="127">
        <v>780.47</v>
      </c>
      <c r="G21" s="103" t="s">
        <v>1178</v>
      </c>
      <c r="H21" s="103" t="s">
        <v>1640</v>
      </c>
      <c r="I21" s="103" t="s">
        <v>12</v>
      </c>
      <c r="J21" s="130">
        <v>2020</v>
      </c>
      <c r="K21" s="11">
        <f>IF(D21="SAVE ON ENERGY RETROFIT PROGRAM",IF(VALUE(SUBSTITUTE(G21,"kW",""))=0,'IESO Reported Results'!M21*'NTG Ratio References'!$G$8,0),IF(D21="SAVE ON ENERGY ENERGY MANAGER PROGRAM",IF(VALUE(SUBSTITUTE(G21,"kW",""))=0,'IESO Reported Results'!M21*'NTG Ratio References'!$G$7,0),0))</f>
        <v>0</v>
      </c>
      <c r="L21" s="10">
        <f t="shared" si="0"/>
        <v>0.14000000000000001</v>
      </c>
      <c r="M21" s="11">
        <f t="shared" si="1"/>
        <v>1176</v>
      </c>
      <c r="N21" s="15">
        <f>IFERROR(VLOOKUP(J21&amp;D21,'NTG Ratio References'!A:F,4,0),1)</f>
        <v>0.62</v>
      </c>
      <c r="O21" s="15">
        <f>IFERROR(VLOOKUP(J21&amp;D21,'NTG Ratio References'!A:F,5,0),1)</f>
        <v>0.66600000000000004</v>
      </c>
      <c r="P21" s="104">
        <f t="shared" si="2"/>
        <v>8.6800000000000002E-2</v>
      </c>
      <c r="Q21" s="104">
        <f t="shared" si="3"/>
        <v>783.21600000000001</v>
      </c>
    </row>
    <row r="22" spans="1:17">
      <c r="A22" s="103" t="s">
        <v>1658</v>
      </c>
      <c r="B22" s="103" t="s">
        <v>344</v>
      </c>
      <c r="C22" s="124" t="s">
        <v>1734</v>
      </c>
      <c r="D22" s="103" t="s">
        <v>55</v>
      </c>
      <c r="E22" s="128">
        <v>44409</v>
      </c>
      <c r="F22" s="127">
        <v>8455</v>
      </c>
      <c r="G22" s="103" t="s">
        <v>17</v>
      </c>
      <c r="H22" s="103" t="s">
        <v>1657</v>
      </c>
      <c r="I22" s="103" t="s">
        <v>12</v>
      </c>
      <c r="J22" s="130">
        <v>2021</v>
      </c>
      <c r="K22" s="11">
        <f>IF(D22="SAVE ON ENERGY RETROFIT PROGRAM",IF(VALUE(SUBSTITUTE(G22,"kW",""))=0,'IESO Reported Results'!M22*'NTG Ratio References'!$G$8,0),IF(D22="SAVE ON ENERGY ENERGY MANAGER PROGRAM",IF(VALUE(SUBSTITUTE(G22,"kW",""))=0,'IESO Reported Results'!M22*'NTG Ratio References'!$G$7,0),0))</f>
        <v>9.341070531868386</v>
      </c>
      <c r="L22" s="10">
        <f t="shared" si="0"/>
        <v>9.341070531868386</v>
      </c>
      <c r="M22" s="11">
        <f t="shared" si="1"/>
        <v>56258</v>
      </c>
      <c r="N22" s="15">
        <f>IFERROR(VLOOKUP(J22&amp;D22,'NTG Ratio References'!A:F,4,0),1)</f>
        <v>0.81599999999999995</v>
      </c>
      <c r="O22" s="15">
        <f>IFERROR(VLOOKUP(J22&amp;D22,'NTG Ratio References'!A:F,5,0),1)</f>
        <v>0.84</v>
      </c>
      <c r="P22" s="104">
        <f t="shared" si="2"/>
        <v>7.6223135540046023</v>
      </c>
      <c r="Q22" s="104">
        <f t="shared" si="3"/>
        <v>47256.72</v>
      </c>
    </row>
    <row r="23" spans="1:17">
      <c r="A23" s="103" t="s">
        <v>1656</v>
      </c>
      <c r="B23" s="103" t="s">
        <v>344</v>
      </c>
      <c r="C23" s="124" t="s">
        <v>1735</v>
      </c>
      <c r="D23" s="103" t="s">
        <v>55</v>
      </c>
      <c r="E23" s="128">
        <v>44409</v>
      </c>
      <c r="F23" s="127">
        <v>15514.2</v>
      </c>
      <c r="G23" s="103" t="s">
        <v>17</v>
      </c>
      <c r="H23" s="103" t="s">
        <v>1655</v>
      </c>
      <c r="I23" s="103" t="s">
        <v>12</v>
      </c>
      <c r="J23" s="130">
        <v>2021</v>
      </c>
      <c r="K23" s="11">
        <f>IF(D23="SAVE ON ENERGY RETROFIT PROGRAM",IF(VALUE(SUBSTITUTE(G23,"kW",""))=0,'IESO Reported Results'!M23*'NTG Ratio References'!$G$8,0),IF(D23="SAVE ON ENERGY ENERGY MANAGER PROGRAM",IF(VALUE(SUBSTITUTE(G23,"kW",""))=0,'IESO Reported Results'!M23*'NTG Ratio References'!$G$7,0),0))</f>
        <v>25.7597562027645</v>
      </c>
      <c r="L23" s="10">
        <f t="shared" si="0"/>
        <v>25.7597562027645</v>
      </c>
      <c r="M23" s="11">
        <f t="shared" si="1"/>
        <v>155142</v>
      </c>
      <c r="N23" s="15">
        <f>IFERROR(VLOOKUP(J23&amp;D23,'NTG Ratio References'!A:F,4,0),1)</f>
        <v>0.81599999999999995</v>
      </c>
      <c r="O23" s="15">
        <f>IFERROR(VLOOKUP(J23&amp;D23,'NTG Ratio References'!A:F,5,0),1)</f>
        <v>0.84</v>
      </c>
      <c r="P23" s="104">
        <f t="shared" si="2"/>
        <v>21.019961061455831</v>
      </c>
      <c r="Q23" s="104">
        <f t="shared" si="3"/>
        <v>130319.28</v>
      </c>
    </row>
    <row r="24" spans="1:17">
      <c r="A24" s="103" t="s">
        <v>1654</v>
      </c>
      <c r="B24" s="103" t="s">
        <v>344</v>
      </c>
      <c r="C24" s="124" t="s">
        <v>1735</v>
      </c>
      <c r="D24" s="103" t="s">
        <v>55</v>
      </c>
      <c r="E24" s="128">
        <v>44409</v>
      </c>
      <c r="F24" s="127">
        <v>21561.9</v>
      </c>
      <c r="G24" s="103" t="s">
        <v>17</v>
      </c>
      <c r="H24" s="103" t="s">
        <v>1653</v>
      </c>
      <c r="I24" s="103" t="s">
        <v>12</v>
      </c>
      <c r="J24" s="130">
        <v>2021</v>
      </c>
      <c r="K24" s="11">
        <f>IF(D24="SAVE ON ENERGY RETROFIT PROGRAM",IF(VALUE(SUBSTITUTE(G24,"kW",""))=0,'IESO Reported Results'!M24*'NTG Ratio References'!$G$8,0),IF(D24="SAVE ON ENERGY ENERGY MANAGER PROGRAM",IF(VALUE(SUBSTITUTE(G24,"kW",""))=0,'IESO Reported Results'!M24*'NTG Ratio References'!$G$7,0),0))</f>
        <v>35.80134891057147</v>
      </c>
      <c r="L24" s="10">
        <f t="shared" si="0"/>
        <v>35.80134891057147</v>
      </c>
      <c r="M24" s="11">
        <f t="shared" si="1"/>
        <v>215619</v>
      </c>
      <c r="N24" s="15">
        <f>IFERROR(VLOOKUP(J24&amp;D24,'NTG Ratio References'!A:F,4,0),1)</f>
        <v>0.81599999999999995</v>
      </c>
      <c r="O24" s="15">
        <f>IFERROR(VLOOKUP(J24&amp;D24,'NTG Ratio References'!A:F,5,0),1)</f>
        <v>0.84</v>
      </c>
      <c r="P24" s="104">
        <f t="shared" si="2"/>
        <v>29.213900711026316</v>
      </c>
      <c r="Q24" s="104">
        <f t="shared" si="3"/>
        <v>181119.96</v>
      </c>
    </row>
    <row r="25" spans="1:17">
      <c r="A25" s="103" t="s">
        <v>1652</v>
      </c>
      <c r="B25" s="103" t="s">
        <v>344</v>
      </c>
      <c r="C25" s="124" t="s">
        <v>1735</v>
      </c>
      <c r="D25" s="103" t="s">
        <v>55</v>
      </c>
      <c r="E25" s="128">
        <v>44409</v>
      </c>
      <c r="F25" s="127">
        <v>10799.7</v>
      </c>
      <c r="G25" s="103" t="s">
        <v>17</v>
      </c>
      <c r="H25" s="103" t="s">
        <v>1651</v>
      </c>
      <c r="I25" s="103" t="s">
        <v>12</v>
      </c>
      <c r="J25" s="130">
        <v>2021</v>
      </c>
      <c r="K25" s="11">
        <f>IF(D25="SAVE ON ENERGY RETROFIT PROGRAM",IF(VALUE(SUBSTITUTE(G25,"kW",""))=0,'IESO Reported Results'!M25*'NTG Ratio References'!$G$8,0),IF(D25="SAVE ON ENERGY ENERGY MANAGER PROGRAM",IF(VALUE(SUBSTITUTE(G25,"kW",""))=0,'IESO Reported Results'!M25*'NTG Ratio References'!$G$7,0),0))</f>
        <v>17.931806929328985</v>
      </c>
      <c r="L25" s="10">
        <f t="shared" si="0"/>
        <v>17.931806929328985</v>
      </c>
      <c r="M25" s="11">
        <f t="shared" si="1"/>
        <v>107997</v>
      </c>
      <c r="N25" s="15">
        <f>IFERROR(VLOOKUP(J25&amp;D25,'NTG Ratio References'!A:F,4,0),1)</f>
        <v>0.81599999999999995</v>
      </c>
      <c r="O25" s="15">
        <f>IFERROR(VLOOKUP(J25&amp;D25,'NTG Ratio References'!A:F,5,0),1)</f>
        <v>0.84</v>
      </c>
      <c r="P25" s="104">
        <f t="shared" si="2"/>
        <v>14.63235445433245</v>
      </c>
      <c r="Q25" s="104">
        <f t="shared" si="3"/>
        <v>90717.48</v>
      </c>
    </row>
    <row r="26" spans="1:17">
      <c r="A26" s="103" t="s">
        <v>1688</v>
      </c>
      <c r="B26" s="103" t="s">
        <v>344</v>
      </c>
      <c r="C26" s="124" t="s">
        <v>1734</v>
      </c>
      <c r="D26" s="103" t="s">
        <v>55</v>
      </c>
      <c r="E26" s="128">
        <v>43922</v>
      </c>
      <c r="F26" s="127">
        <v>11920</v>
      </c>
      <c r="G26" s="103" t="s">
        <v>1687</v>
      </c>
      <c r="H26" s="103" t="s">
        <v>1686</v>
      </c>
      <c r="I26" s="103" t="s">
        <v>12</v>
      </c>
      <c r="J26" s="130">
        <v>2020</v>
      </c>
      <c r="K26" s="11">
        <f>IF(D26="SAVE ON ENERGY RETROFIT PROGRAM",IF(VALUE(SUBSTITUTE(G26,"kW",""))=0,'IESO Reported Results'!M26*'NTG Ratio References'!$G$8,0),IF(D26="SAVE ON ENERGY ENERGY MANAGER PROGRAM",IF(VALUE(SUBSTITUTE(G26,"kW",""))=0,'IESO Reported Results'!M26*'NTG Ratio References'!$G$7,0),0))</f>
        <v>0</v>
      </c>
      <c r="L26" s="10">
        <f t="shared" si="0"/>
        <v>21.82</v>
      </c>
      <c r="M26" s="11">
        <f t="shared" si="1"/>
        <v>120533</v>
      </c>
      <c r="N26" s="15">
        <f>IFERROR(VLOOKUP(J26&amp;D26,'NTG Ratio References'!A:F,4,0),1)</f>
        <v>0.81599999999999995</v>
      </c>
      <c r="O26" s="15">
        <f>IFERROR(VLOOKUP(J26&amp;D26,'NTG Ratio References'!A:F,5,0),1)</f>
        <v>0.84</v>
      </c>
      <c r="P26" s="104">
        <f t="shared" si="2"/>
        <v>17.805119999999999</v>
      </c>
      <c r="Q26" s="104">
        <f t="shared" si="3"/>
        <v>101247.72</v>
      </c>
    </row>
    <row r="27" spans="1:17">
      <c r="A27" s="103" t="s">
        <v>1685</v>
      </c>
      <c r="B27" s="103" t="s">
        <v>344</v>
      </c>
      <c r="C27" s="124" t="s">
        <v>1735</v>
      </c>
      <c r="D27" s="103" t="s">
        <v>55</v>
      </c>
      <c r="E27" s="128">
        <v>44044</v>
      </c>
      <c r="F27" s="127">
        <v>5600</v>
      </c>
      <c r="G27" s="103" t="s">
        <v>1684</v>
      </c>
      <c r="H27" s="103" t="s">
        <v>1683</v>
      </c>
      <c r="I27" s="103" t="s">
        <v>12</v>
      </c>
      <c r="J27" s="130">
        <v>2020</v>
      </c>
      <c r="K27" s="11">
        <f>IF(D27="SAVE ON ENERGY RETROFIT PROGRAM",IF(VALUE(SUBSTITUTE(G27,"kW",""))=0,'IESO Reported Results'!M27*'NTG Ratio References'!$G$8,0),IF(D27="SAVE ON ENERGY ENERGY MANAGER PROGRAM",IF(VALUE(SUBSTITUTE(G27,"kW",""))=0,'IESO Reported Results'!M27*'NTG Ratio References'!$G$7,0),0))</f>
        <v>0</v>
      </c>
      <c r="L27" s="10">
        <f t="shared" si="0"/>
        <v>3.49</v>
      </c>
      <c r="M27" s="11">
        <f t="shared" si="1"/>
        <v>16053</v>
      </c>
      <c r="N27" s="15">
        <f>IFERROR(VLOOKUP(J27&amp;D27,'NTG Ratio References'!A:F,4,0),1)</f>
        <v>0.81599999999999995</v>
      </c>
      <c r="O27" s="15">
        <f>IFERROR(VLOOKUP(J27&amp;D27,'NTG Ratio References'!A:F,5,0),1)</f>
        <v>0.84</v>
      </c>
      <c r="P27" s="104">
        <f t="shared" si="2"/>
        <v>2.8478400000000001</v>
      </c>
      <c r="Q27" s="104">
        <f t="shared" si="3"/>
        <v>13484.519999999999</v>
      </c>
    </row>
    <row r="28" spans="1:17">
      <c r="A28" s="103" t="s">
        <v>1650</v>
      </c>
      <c r="B28" s="103" t="s">
        <v>344</v>
      </c>
      <c r="C28" s="124" t="s">
        <v>1735</v>
      </c>
      <c r="D28" s="103" t="s">
        <v>55</v>
      </c>
      <c r="E28" s="128">
        <v>44409</v>
      </c>
      <c r="F28" s="127">
        <v>5299.6</v>
      </c>
      <c r="G28" s="103" t="s">
        <v>294</v>
      </c>
      <c r="H28" s="103" t="s">
        <v>1649</v>
      </c>
      <c r="I28" s="103" t="s">
        <v>12</v>
      </c>
      <c r="J28" s="130">
        <v>2021</v>
      </c>
      <c r="K28" s="11">
        <f>IF(D28="SAVE ON ENERGY RETROFIT PROGRAM",IF(VALUE(SUBSTITUTE(G28,"kW",""))=0,'IESO Reported Results'!M28*'NTG Ratio References'!$G$8,0),IF(D28="SAVE ON ENERGY ENERGY MANAGER PROGRAM",IF(VALUE(SUBSTITUTE(G28,"kW",""))=0,'IESO Reported Results'!M28*'NTG Ratio References'!$G$7,0),0))</f>
        <v>0</v>
      </c>
      <c r="L28" s="10">
        <f t="shared" si="0"/>
        <v>1.73</v>
      </c>
      <c r="M28" s="11">
        <f t="shared" si="1"/>
        <v>49960</v>
      </c>
      <c r="N28" s="15">
        <f>IFERROR(VLOOKUP(J28&amp;D28,'NTG Ratio References'!A:F,4,0),1)</f>
        <v>0.81599999999999995</v>
      </c>
      <c r="O28" s="15">
        <f>IFERROR(VLOOKUP(J28&amp;D28,'NTG Ratio References'!A:F,5,0),1)</f>
        <v>0.84</v>
      </c>
      <c r="P28" s="104">
        <f t="shared" si="2"/>
        <v>1.4116799999999998</v>
      </c>
      <c r="Q28" s="104">
        <f t="shared" si="3"/>
        <v>41966.400000000001</v>
      </c>
    </row>
    <row r="29" spans="1:17">
      <c r="A29" s="103" t="s">
        <v>1682</v>
      </c>
      <c r="B29" s="103" t="s">
        <v>344</v>
      </c>
      <c r="C29" s="124" t="s">
        <v>1735</v>
      </c>
      <c r="D29" s="103" t="s">
        <v>55</v>
      </c>
      <c r="E29" s="128">
        <v>44166</v>
      </c>
      <c r="F29" s="127">
        <v>737</v>
      </c>
      <c r="G29" s="103" t="s">
        <v>17</v>
      </c>
      <c r="H29" s="103" t="s">
        <v>1681</v>
      </c>
      <c r="I29" s="103" t="s">
        <v>12</v>
      </c>
      <c r="J29" s="130">
        <v>2020</v>
      </c>
      <c r="K29" s="11">
        <f>IF(D29="SAVE ON ENERGY RETROFIT PROGRAM",IF(VALUE(SUBSTITUTE(G29,"kW",""))=0,'IESO Reported Results'!M29*'NTG Ratio References'!$G$8,0),IF(D29="SAVE ON ENERGY ENERGY MANAGER PROGRAM",IF(VALUE(SUBSTITUTE(G29,"kW",""))=0,'IESO Reported Results'!M29*'NTG Ratio References'!$G$7,0),0))</f>
        <v>1.5557935028548255</v>
      </c>
      <c r="L29" s="10">
        <f t="shared" si="0"/>
        <v>1.5557935028548255</v>
      </c>
      <c r="M29" s="11">
        <f t="shared" si="1"/>
        <v>9370</v>
      </c>
      <c r="N29" s="15">
        <f>IFERROR(VLOOKUP(J29&amp;D29,'NTG Ratio References'!A:F,4,0),1)</f>
        <v>0.81599999999999995</v>
      </c>
      <c r="O29" s="15">
        <f>IFERROR(VLOOKUP(J29&amp;D29,'NTG Ratio References'!A:F,5,0),1)</f>
        <v>0.84</v>
      </c>
      <c r="P29" s="104">
        <f t="shared" si="2"/>
        <v>1.2695274983295375</v>
      </c>
      <c r="Q29" s="104">
        <f t="shared" si="3"/>
        <v>7870.7999999999993</v>
      </c>
    </row>
    <row r="30" spans="1:17">
      <c r="A30" s="103" t="s">
        <v>1680</v>
      </c>
      <c r="B30" s="103" t="s">
        <v>344</v>
      </c>
      <c r="C30" s="124" t="s">
        <v>1735</v>
      </c>
      <c r="D30" s="103" t="s">
        <v>55</v>
      </c>
      <c r="E30" s="128">
        <v>43922</v>
      </c>
      <c r="F30" s="127">
        <v>11440</v>
      </c>
      <c r="G30" s="103" t="s">
        <v>1679</v>
      </c>
      <c r="H30" s="103" t="s">
        <v>1678</v>
      </c>
      <c r="I30" s="103" t="s">
        <v>12</v>
      </c>
      <c r="J30" s="130">
        <v>2020</v>
      </c>
      <c r="K30" s="11">
        <f>IF(D30="SAVE ON ENERGY RETROFIT PROGRAM",IF(VALUE(SUBSTITUTE(G30,"kW",""))=0,'IESO Reported Results'!M30*'NTG Ratio References'!$G$8,0),IF(D30="SAVE ON ENERGY ENERGY MANAGER PROGRAM",IF(VALUE(SUBSTITUTE(G30,"kW",""))=0,'IESO Reported Results'!M30*'NTG Ratio References'!$G$7,0),0))</f>
        <v>0</v>
      </c>
      <c r="L30" s="10">
        <f t="shared" si="0"/>
        <v>15.2</v>
      </c>
      <c r="M30" s="11">
        <f t="shared" si="1"/>
        <v>48640</v>
      </c>
      <c r="N30" s="15">
        <f>IFERROR(VLOOKUP(J30&amp;D30,'NTG Ratio References'!A:F,4,0),1)</f>
        <v>0.81599999999999995</v>
      </c>
      <c r="O30" s="15">
        <f>IFERROR(VLOOKUP(J30&amp;D30,'NTG Ratio References'!A:F,5,0),1)</f>
        <v>0.84</v>
      </c>
      <c r="P30" s="104">
        <f t="shared" si="2"/>
        <v>12.403199999999998</v>
      </c>
      <c r="Q30" s="104">
        <f t="shared" si="3"/>
        <v>40857.599999999999</v>
      </c>
    </row>
    <row r="31" spans="1:17">
      <c r="A31" s="103" t="s">
        <v>1677</v>
      </c>
      <c r="B31" s="103" t="s">
        <v>344</v>
      </c>
      <c r="C31" s="124" t="s">
        <v>1734</v>
      </c>
      <c r="D31" s="103" t="s">
        <v>55</v>
      </c>
      <c r="E31" s="128">
        <v>43922</v>
      </c>
      <c r="F31" s="127">
        <v>1320</v>
      </c>
      <c r="G31" s="103" t="s">
        <v>1181</v>
      </c>
      <c r="H31" s="103" t="s">
        <v>1676</v>
      </c>
      <c r="I31" s="103" t="s">
        <v>12</v>
      </c>
      <c r="J31" s="130">
        <v>2020</v>
      </c>
      <c r="K31" s="11">
        <f>IF(D31="SAVE ON ENERGY RETROFIT PROGRAM",IF(VALUE(SUBSTITUTE(G31,"kW",""))=0,'IESO Reported Results'!M31*'NTG Ratio References'!$G$8,0),IF(D31="SAVE ON ENERGY ENERGY MANAGER PROGRAM",IF(VALUE(SUBSTITUTE(G31,"kW",""))=0,'IESO Reported Results'!M31*'NTG Ratio References'!$G$7,0),0))</f>
        <v>0</v>
      </c>
      <c r="L31" s="10">
        <f t="shared" si="0"/>
        <v>0.77</v>
      </c>
      <c r="M31" s="11">
        <f t="shared" si="1"/>
        <v>3547</v>
      </c>
      <c r="N31" s="15">
        <f>IFERROR(VLOOKUP(J31&amp;D31,'NTG Ratio References'!A:F,4,0),1)</f>
        <v>0.81599999999999995</v>
      </c>
      <c r="O31" s="15">
        <f>IFERROR(VLOOKUP(J31&amp;D31,'NTG Ratio References'!A:F,5,0),1)</f>
        <v>0.84</v>
      </c>
      <c r="P31" s="104">
        <f t="shared" si="2"/>
        <v>0.62831999999999999</v>
      </c>
      <c r="Q31" s="104">
        <f t="shared" si="3"/>
        <v>2979.48</v>
      </c>
    </row>
    <row r="32" spans="1:17">
      <c r="A32" s="103" t="s">
        <v>1675</v>
      </c>
      <c r="B32" s="103" t="s">
        <v>344</v>
      </c>
      <c r="C32" s="124" t="s">
        <v>1735</v>
      </c>
      <c r="D32" s="103" t="s">
        <v>55</v>
      </c>
      <c r="E32" s="128">
        <v>43922</v>
      </c>
      <c r="F32" s="127">
        <v>6736.05</v>
      </c>
      <c r="G32" s="103" t="s">
        <v>17</v>
      </c>
      <c r="H32" s="103" t="s">
        <v>1674</v>
      </c>
      <c r="I32" s="103" t="s">
        <v>12</v>
      </c>
      <c r="J32" s="130">
        <v>2020</v>
      </c>
      <c r="K32" s="11">
        <f>IF(D32="SAVE ON ENERGY RETROFIT PROGRAM",IF(VALUE(SUBSTITUTE(G32,"kW",""))=0,'IESO Reported Results'!M32*'NTG Ratio References'!$G$8,0),IF(D32="SAVE ON ENERGY ENERGY MANAGER PROGRAM",IF(VALUE(SUBSTITUTE(G32,"kW",""))=0,'IESO Reported Results'!M32*'NTG Ratio References'!$G$7,0),0))</f>
        <v>12.565730683303132</v>
      </c>
      <c r="L32" s="10">
        <f t="shared" si="0"/>
        <v>12.565730683303132</v>
      </c>
      <c r="M32" s="11">
        <f t="shared" si="1"/>
        <v>75679</v>
      </c>
      <c r="N32" s="15">
        <f>IFERROR(VLOOKUP(J32&amp;D32,'NTG Ratio References'!A:F,4,0),1)</f>
        <v>0.81599999999999995</v>
      </c>
      <c r="O32" s="15">
        <f>IFERROR(VLOOKUP(J32&amp;D32,'NTG Ratio References'!A:F,5,0),1)</f>
        <v>0.84</v>
      </c>
      <c r="P32" s="104">
        <f t="shared" si="2"/>
        <v>10.253636237575355</v>
      </c>
      <c r="Q32" s="104">
        <f t="shared" si="3"/>
        <v>63570.36</v>
      </c>
    </row>
    <row r="33" spans="1:17">
      <c r="A33" s="103" t="s">
        <v>1648</v>
      </c>
      <c r="B33" s="103" t="s">
        <v>344</v>
      </c>
      <c r="C33" s="124" t="s">
        <v>1735</v>
      </c>
      <c r="D33" s="103" t="s">
        <v>55</v>
      </c>
      <c r="E33" s="128">
        <v>44409</v>
      </c>
      <c r="F33" s="127">
        <v>360</v>
      </c>
      <c r="G33" s="103" t="s">
        <v>150</v>
      </c>
      <c r="H33" s="103" t="s">
        <v>1647</v>
      </c>
      <c r="I33" s="103" t="s">
        <v>12</v>
      </c>
      <c r="J33" s="130">
        <v>2021</v>
      </c>
      <c r="K33" s="11">
        <f>IF(D33="SAVE ON ENERGY RETROFIT PROGRAM",IF(VALUE(SUBSTITUTE(G33,"kW",""))=0,'IESO Reported Results'!M33*'NTG Ratio References'!$G$8,0),IF(D33="SAVE ON ENERGY ENERGY MANAGER PROGRAM",IF(VALUE(SUBSTITUTE(G33,"kW",""))=0,'IESO Reported Results'!M33*'NTG Ratio References'!$G$7,0),0))</f>
        <v>0</v>
      </c>
      <c r="L33" s="10">
        <f t="shared" si="0"/>
        <v>0.9</v>
      </c>
      <c r="M33" s="11">
        <f t="shared" si="1"/>
        <v>6071</v>
      </c>
      <c r="N33" s="15">
        <f>IFERROR(VLOOKUP(J33&amp;D33,'NTG Ratio References'!A:F,4,0),1)</f>
        <v>0.81599999999999995</v>
      </c>
      <c r="O33" s="15">
        <f>IFERROR(VLOOKUP(J33&amp;D33,'NTG Ratio References'!A:F,5,0),1)</f>
        <v>0.84</v>
      </c>
      <c r="P33" s="104">
        <f t="shared" si="2"/>
        <v>0.73439999999999994</v>
      </c>
      <c r="Q33" s="104">
        <f t="shared" si="3"/>
        <v>5099.6399999999994</v>
      </c>
    </row>
    <row r="34" spans="1:17">
      <c r="A34" s="103" t="s">
        <v>1646</v>
      </c>
      <c r="B34" s="103" t="s">
        <v>344</v>
      </c>
      <c r="C34" s="124" t="s">
        <v>1735</v>
      </c>
      <c r="D34" s="103" t="s">
        <v>55</v>
      </c>
      <c r="E34" s="128">
        <v>44409</v>
      </c>
      <c r="F34" s="127">
        <v>200</v>
      </c>
      <c r="G34" s="103" t="s">
        <v>192</v>
      </c>
      <c r="H34" s="103" t="s">
        <v>1645</v>
      </c>
      <c r="I34" s="103" t="s">
        <v>12</v>
      </c>
      <c r="J34" s="130">
        <v>2021</v>
      </c>
      <c r="K34" s="11">
        <f>IF(D34="SAVE ON ENERGY RETROFIT PROGRAM",IF(VALUE(SUBSTITUTE(G34,"kW",""))=0,'IESO Reported Results'!M34*'NTG Ratio References'!$G$8,0),IF(D34="SAVE ON ENERGY ENERGY MANAGER PROGRAM",IF(VALUE(SUBSTITUTE(G34,"kW",""))=0,'IESO Reported Results'!M34*'NTG Ratio References'!$G$7,0),0))</f>
        <v>0</v>
      </c>
      <c r="L34" s="10">
        <f t="shared" si="0"/>
        <v>0.5</v>
      </c>
      <c r="M34" s="11">
        <f t="shared" si="1"/>
        <v>2297</v>
      </c>
      <c r="N34" s="15">
        <f>IFERROR(VLOOKUP(J34&amp;D34,'NTG Ratio References'!A:F,4,0),1)</f>
        <v>0.81599999999999995</v>
      </c>
      <c r="O34" s="15">
        <f>IFERROR(VLOOKUP(J34&amp;D34,'NTG Ratio References'!A:F,5,0),1)</f>
        <v>0.84</v>
      </c>
      <c r="P34" s="104">
        <f t="shared" si="2"/>
        <v>0.40799999999999997</v>
      </c>
      <c r="Q34" s="104">
        <f t="shared" si="3"/>
        <v>1929.48</v>
      </c>
    </row>
    <row r="35" spans="1:17">
      <c r="A35" s="103" t="s">
        <v>1673</v>
      </c>
      <c r="B35" s="103" t="s">
        <v>344</v>
      </c>
      <c r="C35" s="124" t="s">
        <v>1735</v>
      </c>
      <c r="D35" s="103" t="s">
        <v>55</v>
      </c>
      <c r="E35" s="128">
        <v>44044</v>
      </c>
      <c r="F35" s="127">
        <v>3689.3</v>
      </c>
      <c r="G35" s="103" t="s">
        <v>1672</v>
      </c>
      <c r="H35" s="103" t="s">
        <v>1671</v>
      </c>
      <c r="I35" s="103" t="s">
        <v>12</v>
      </c>
      <c r="J35" s="130">
        <v>2020</v>
      </c>
      <c r="K35" s="11">
        <f>IF(D35="SAVE ON ENERGY RETROFIT PROGRAM",IF(VALUE(SUBSTITUTE(G35,"kW",""))=0,'IESO Reported Results'!M35*'NTG Ratio References'!$G$8,0),IF(D35="SAVE ON ENERGY ENERGY MANAGER PROGRAM",IF(VALUE(SUBSTITUTE(G35,"kW",""))=0,'IESO Reported Results'!M35*'NTG Ratio References'!$G$7,0),0))</f>
        <v>0</v>
      </c>
      <c r="L35" s="10">
        <f t="shared" si="0"/>
        <v>4.2699999999999996</v>
      </c>
      <c r="M35" s="11">
        <f t="shared" si="1"/>
        <v>36893</v>
      </c>
      <c r="N35" s="15">
        <f>IFERROR(VLOOKUP(J35&amp;D35,'NTG Ratio References'!A:F,4,0),1)</f>
        <v>0.81599999999999995</v>
      </c>
      <c r="O35" s="15">
        <f>IFERROR(VLOOKUP(J35&amp;D35,'NTG Ratio References'!A:F,5,0),1)</f>
        <v>0.84</v>
      </c>
      <c r="P35" s="104">
        <f t="shared" si="2"/>
        <v>3.4843199999999994</v>
      </c>
      <c r="Q35" s="104">
        <f t="shared" si="3"/>
        <v>30990.12</v>
      </c>
    </row>
    <row r="36" spans="1:17">
      <c r="A36" s="103" t="s">
        <v>1670</v>
      </c>
      <c r="B36" s="103" t="s">
        <v>344</v>
      </c>
      <c r="C36" s="124" t="s">
        <v>1735</v>
      </c>
      <c r="D36" s="103" t="s">
        <v>55</v>
      </c>
      <c r="E36" s="128">
        <v>43922</v>
      </c>
      <c r="F36" s="127">
        <v>20755.18</v>
      </c>
      <c r="G36" s="103" t="s">
        <v>1669</v>
      </c>
      <c r="H36" s="103" t="s">
        <v>1668</v>
      </c>
      <c r="I36" s="103" t="s">
        <v>12</v>
      </c>
      <c r="J36" s="130">
        <v>2020</v>
      </c>
      <c r="K36" s="11">
        <f>IF(D36="SAVE ON ENERGY RETROFIT PROGRAM",IF(VALUE(SUBSTITUTE(G36,"kW",""))=0,'IESO Reported Results'!M36*'NTG Ratio References'!$G$8,0),IF(D36="SAVE ON ENERGY ENERGY MANAGER PROGRAM",IF(VALUE(SUBSTITUTE(G36,"kW",""))=0,'IESO Reported Results'!M36*'NTG Ratio References'!$G$7,0),0))</f>
        <v>0</v>
      </c>
      <c r="L36" s="10">
        <f t="shared" si="0"/>
        <v>43.9</v>
      </c>
      <c r="M36" s="11">
        <f t="shared" si="1"/>
        <v>384508</v>
      </c>
      <c r="N36" s="15">
        <f>IFERROR(VLOOKUP(J36&amp;D36,'NTG Ratio References'!A:F,4,0),1)</f>
        <v>0.81599999999999995</v>
      </c>
      <c r="O36" s="15">
        <f>IFERROR(VLOOKUP(J36&amp;D36,'NTG Ratio References'!A:F,5,0),1)</f>
        <v>0.84</v>
      </c>
      <c r="P36" s="104">
        <f t="shared" si="2"/>
        <v>35.822399999999995</v>
      </c>
      <c r="Q36" s="104">
        <f t="shared" si="3"/>
        <v>322986.71999999997</v>
      </c>
    </row>
    <row r="37" spans="1:17">
      <c r="A37" s="103" t="s">
        <v>1667</v>
      </c>
      <c r="B37" s="103" t="s">
        <v>344</v>
      </c>
      <c r="C37" s="124" t="s">
        <v>1735</v>
      </c>
      <c r="D37" s="103" t="s">
        <v>55</v>
      </c>
      <c r="E37" s="128">
        <v>43922</v>
      </c>
      <c r="F37" s="127">
        <v>4427.34</v>
      </c>
      <c r="G37" s="103" t="s">
        <v>1467</v>
      </c>
      <c r="H37" s="103" t="s">
        <v>1666</v>
      </c>
      <c r="I37" s="103" t="s">
        <v>12</v>
      </c>
      <c r="J37" s="130">
        <v>2020</v>
      </c>
      <c r="K37" s="11">
        <f>IF(D37="SAVE ON ENERGY RETROFIT PROGRAM",IF(VALUE(SUBSTITUTE(G37,"kW",""))=0,'IESO Reported Results'!M37*'NTG Ratio References'!$G$8,0),IF(D37="SAVE ON ENERGY ENERGY MANAGER PROGRAM",IF(VALUE(SUBSTITUTE(G37,"kW",""))=0,'IESO Reported Results'!M37*'NTG Ratio References'!$G$7,0),0))</f>
        <v>0</v>
      </c>
      <c r="L37" s="10">
        <f t="shared" si="0"/>
        <v>9.1999999999999993</v>
      </c>
      <c r="M37" s="11">
        <f t="shared" si="1"/>
        <v>80497</v>
      </c>
      <c r="N37" s="15">
        <f>IFERROR(VLOOKUP(J37&amp;D37,'NTG Ratio References'!A:F,4,0),1)</f>
        <v>0.81599999999999995</v>
      </c>
      <c r="O37" s="15">
        <f>IFERROR(VLOOKUP(J37&amp;D37,'NTG Ratio References'!A:F,5,0),1)</f>
        <v>0.84</v>
      </c>
      <c r="P37" s="104">
        <f t="shared" si="2"/>
        <v>7.5071999999999992</v>
      </c>
      <c r="Q37" s="104">
        <f t="shared" si="3"/>
        <v>67617.48</v>
      </c>
    </row>
    <row r="38" spans="1:17">
      <c r="A38" s="103" t="s">
        <v>1644</v>
      </c>
      <c r="B38" s="103" t="s">
        <v>344</v>
      </c>
      <c r="C38" s="124" t="s">
        <v>1735</v>
      </c>
      <c r="D38" s="103" t="s">
        <v>55</v>
      </c>
      <c r="E38" s="128">
        <v>44409</v>
      </c>
      <c r="F38" s="127">
        <v>1100</v>
      </c>
      <c r="G38" s="103" t="s">
        <v>17</v>
      </c>
      <c r="H38" s="103" t="s">
        <v>563</v>
      </c>
      <c r="I38" s="103" t="s">
        <v>12</v>
      </c>
      <c r="J38" s="130">
        <v>2021</v>
      </c>
      <c r="K38" s="11">
        <f>IF(D38="SAVE ON ENERGY RETROFIT PROGRAM",IF(VALUE(SUBSTITUTE(G38,"kW",""))=0,'IESO Reported Results'!M38*'NTG Ratio References'!$G$8,0),IF(D38="SAVE ON ENERGY ENERGY MANAGER PROGRAM",IF(VALUE(SUBSTITUTE(G38,"kW",""))=0,'IESO Reported Results'!M38*'NTG Ratio References'!$G$7,0),0))</f>
        <v>2.0223655138497092</v>
      </c>
      <c r="L38" s="10">
        <f t="shared" si="0"/>
        <v>2.0223655138497092</v>
      </c>
      <c r="M38" s="11">
        <f t="shared" si="1"/>
        <v>12180</v>
      </c>
      <c r="N38" s="15">
        <f>IFERROR(VLOOKUP(J38&amp;D38,'NTG Ratio References'!A:F,4,0),1)</f>
        <v>0.81599999999999995</v>
      </c>
      <c r="O38" s="15">
        <f>IFERROR(VLOOKUP(J38&amp;D38,'NTG Ratio References'!A:F,5,0),1)</f>
        <v>0.84</v>
      </c>
      <c r="P38" s="104">
        <f t="shared" si="2"/>
        <v>1.6502502593013626</v>
      </c>
      <c r="Q38" s="104">
        <f t="shared" si="3"/>
        <v>10231.199999999999</v>
      </c>
    </row>
    <row r="39" spans="1:17">
      <c r="A39" s="103" t="s">
        <v>1665</v>
      </c>
      <c r="B39" s="103" t="s">
        <v>344</v>
      </c>
      <c r="C39" s="124" t="s">
        <v>1734</v>
      </c>
      <c r="D39" s="103" t="s">
        <v>55</v>
      </c>
      <c r="E39" s="128">
        <v>44044</v>
      </c>
      <c r="F39" s="127">
        <v>3100</v>
      </c>
      <c r="G39" s="103" t="s">
        <v>17</v>
      </c>
      <c r="H39" s="103" t="s">
        <v>1664</v>
      </c>
      <c r="I39" s="103" t="s">
        <v>12</v>
      </c>
      <c r="J39" s="130">
        <v>2020</v>
      </c>
      <c r="K39" s="11">
        <f>IF(D39="SAVE ON ENERGY RETROFIT PROGRAM",IF(VALUE(SUBSTITUTE(G39,"kW",""))=0,'IESO Reported Results'!M39*'NTG Ratio References'!$G$8,0),IF(D39="SAVE ON ENERGY ENERGY MANAGER PROGRAM",IF(VALUE(SUBSTITUTE(G39,"kW",""))=0,'IESO Reported Results'!M39*'NTG Ratio References'!$G$7,0),0))</f>
        <v>6.0098127893095423</v>
      </c>
      <c r="L39" s="10">
        <f t="shared" si="0"/>
        <v>6.0098127893095423</v>
      </c>
      <c r="M39" s="11">
        <f t="shared" si="1"/>
        <v>36195</v>
      </c>
      <c r="N39" s="15">
        <f>IFERROR(VLOOKUP(J39&amp;D39,'NTG Ratio References'!A:F,4,0),1)</f>
        <v>0.81599999999999995</v>
      </c>
      <c r="O39" s="15">
        <f>IFERROR(VLOOKUP(J39&amp;D39,'NTG Ratio References'!A:F,5,0),1)</f>
        <v>0.84</v>
      </c>
      <c r="P39" s="104">
        <f t="shared" si="2"/>
        <v>4.9040072360765858</v>
      </c>
      <c r="Q39" s="104">
        <f t="shared" si="3"/>
        <v>30403.8</v>
      </c>
    </row>
    <row r="40" spans="1:17">
      <c r="A40" s="103" t="s">
        <v>1643</v>
      </c>
      <c r="B40" s="103" t="s">
        <v>344</v>
      </c>
      <c r="C40" s="124" t="s">
        <v>1735</v>
      </c>
      <c r="D40" s="103" t="s">
        <v>55</v>
      </c>
      <c r="E40" s="128">
        <v>44409</v>
      </c>
      <c r="F40" s="127">
        <v>23406</v>
      </c>
      <c r="G40" s="103" t="s">
        <v>1642</v>
      </c>
      <c r="H40" s="103" t="s">
        <v>1641</v>
      </c>
      <c r="I40" s="103" t="s">
        <v>12</v>
      </c>
      <c r="J40" s="130">
        <v>2021</v>
      </c>
      <c r="K40" s="11">
        <f>IF(D40="SAVE ON ENERGY RETROFIT PROGRAM",IF(VALUE(SUBSTITUTE(G40,"kW",""))=0,'IESO Reported Results'!M40*'NTG Ratio References'!$G$8,0),IF(D40="SAVE ON ENERGY ENERGY MANAGER PROGRAM",IF(VALUE(SUBSTITUTE(G40,"kW",""))=0,'IESO Reported Results'!M40*'NTG Ratio References'!$G$7,0),0))</f>
        <v>0</v>
      </c>
      <c r="L40" s="10">
        <f t="shared" si="0"/>
        <v>26.91</v>
      </c>
      <c r="M40" s="11">
        <f t="shared" si="1"/>
        <v>199300</v>
      </c>
      <c r="N40" s="15">
        <f>IFERROR(VLOOKUP(J40&amp;D40,'NTG Ratio References'!A:F,4,0),1)</f>
        <v>0.81599999999999995</v>
      </c>
      <c r="O40" s="15">
        <f>IFERROR(VLOOKUP(J40&amp;D40,'NTG Ratio References'!A:F,5,0),1)</f>
        <v>0.84</v>
      </c>
      <c r="P40" s="104">
        <f t="shared" si="2"/>
        <v>21.958559999999999</v>
      </c>
      <c r="Q40" s="104">
        <f t="shared" si="3"/>
        <v>167412</v>
      </c>
    </row>
    <row r="41" spans="1:17">
      <c r="A41" s="103" t="s">
        <v>1663</v>
      </c>
      <c r="B41" s="103" t="s">
        <v>344</v>
      </c>
      <c r="C41" s="124" t="s">
        <v>1734</v>
      </c>
      <c r="D41" s="103" t="s">
        <v>55</v>
      </c>
      <c r="E41" s="128">
        <v>43922</v>
      </c>
      <c r="F41" s="127">
        <v>3395</v>
      </c>
      <c r="G41" s="103" t="s">
        <v>1193</v>
      </c>
      <c r="H41" s="103" t="s">
        <v>1662</v>
      </c>
      <c r="I41" s="103" t="s">
        <v>12</v>
      </c>
      <c r="J41" s="130">
        <v>2020</v>
      </c>
      <c r="K41" s="11">
        <f>IF(D41="SAVE ON ENERGY RETROFIT PROGRAM",IF(VALUE(SUBSTITUTE(G41,"kW",""))=0,'IESO Reported Results'!M41*'NTG Ratio References'!$G$8,0),IF(D41="SAVE ON ENERGY ENERGY MANAGER PROGRAM",IF(VALUE(SUBSTITUTE(G41,"kW",""))=0,'IESO Reported Results'!M41*'NTG Ratio References'!$G$7,0),0))</f>
        <v>0</v>
      </c>
      <c r="L41" s="10">
        <f t="shared" si="0"/>
        <v>2.04</v>
      </c>
      <c r="M41" s="11">
        <f t="shared" si="1"/>
        <v>17089</v>
      </c>
      <c r="N41" s="15">
        <f>IFERROR(VLOOKUP(J41&amp;D41,'NTG Ratio References'!A:F,4,0),1)</f>
        <v>0.81599999999999995</v>
      </c>
      <c r="O41" s="15">
        <f>IFERROR(VLOOKUP(J41&amp;D41,'NTG Ratio References'!A:F,5,0),1)</f>
        <v>0.84</v>
      </c>
      <c r="P41" s="104">
        <f t="shared" si="2"/>
        <v>1.6646399999999999</v>
      </c>
      <c r="Q41" s="104">
        <f t="shared" si="3"/>
        <v>14354.76</v>
      </c>
    </row>
    <row r="42" spans="1:17">
      <c r="A42" s="103" t="s">
        <v>19</v>
      </c>
      <c r="B42" s="124" t="s">
        <v>8</v>
      </c>
      <c r="C42" s="124" t="s">
        <v>1708</v>
      </c>
      <c r="D42" s="124" t="s">
        <v>20</v>
      </c>
      <c r="E42" s="124" t="s">
        <v>21</v>
      </c>
      <c r="F42" s="126">
        <v>250</v>
      </c>
      <c r="G42" s="124" t="s">
        <v>22</v>
      </c>
      <c r="H42" s="124" t="s">
        <v>23</v>
      </c>
      <c r="I42" s="124" t="s">
        <v>12</v>
      </c>
      <c r="J42" s="130">
        <v>2019</v>
      </c>
      <c r="K42" s="11">
        <f>IF(D42="SAVE ON ENERGY RETROFIT PROGRAM",IF(VALUE(SUBSTITUTE(G42,"kW",""))=0,'IESO Reported Results'!M42*'NTG Ratio References'!$G$8,0),IF(D42="SAVE ON ENERGY ENERGY MANAGER PROGRAM",IF(VALUE(SUBSTITUTE(G42,"kW",""))=0,'IESO Reported Results'!M42*'NTG Ratio References'!$G$7,0),0))</f>
        <v>0</v>
      </c>
      <c r="L42" s="10">
        <f t="shared" si="0"/>
        <v>0.8</v>
      </c>
      <c r="M42" s="11">
        <f t="shared" si="1"/>
        <v>1310</v>
      </c>
      <c r="N42" s="15">
        <f>IFERROR(VLOOKUP(J42&amp;D42,'NTG Ratio References'!A:F,4,0),1)</f>
        <v>0.78100000000000003</v>
      </c>
      <c r="O42" s="15">
        <f>IFERROR(VLOOKUP(J42&amp;D42,'NTG Ratio References'!A:F,5,0),1)</f>
        <v>0.81100000000000005</v>
      </c>
      <c r="P42" s="104">
        <f t="shared" si="2"/>
        <v>0.62480000000000002</v>
      </c>
      <c r="Q42" s="104">
        <f t="shared" si="3"/>
        <v>1062.4100000000001</v>
      </c>
    </row>
    <row r="43" spans="1:17">
      <c r="A43" s="103" t="s">
        <v>24</v>
      </c>
      <c r="B43" s="124" t="s">
        <v>8</v>
      </c>
      <c r="C43" s="124" t="s">
        <v>1708</v>
      </c>
      <c r="D43" s="124" t="s">
        <v>20</v>
      </c>
      <c r="E43" s="124" t="s">
        <v>25</v>
      </c>
      <c r="F43" s="126">
        <v>250</v>
      </c>
      <c r="G43" s="124" t="s">
        <v>22</v>
      </c>
      <c r="H43" s="124" t="s">
        <v>23</v>
      </c>
      <c r="I43" s="124" t="s">
        <v>12</v>
      </c>
      <c r="J43" s="130">
        <v>2019</v>
      </c>
      <c r="K43" s="11">
        <f>IF(D43="SAVE ON ENERGY RETROFIT PROGRAM",IF(VALUE(SUBSTITUTE(G43,"kW",""))=0,'IESO Reported Results'!M43*'NTG Ratio References'!$G$8,0),IF(D43="SAVE ON ENERGY ENERGY MANAGER PROGRAM",IF(VALUE(SUBSTITUTE(G43,"kW",""))=0,'IESO Reported Results'!M43*'NTG Ratio References'!$G$7,0),0))</f>
        <v>0</v>
      </c>
      <c r="L43" s="10">
        <f t="shared" si="0"/>
        <v>0.8</v>
      </c>
      <c r="M43" s="11">
        <f t="shared" si="1"/>
        <v>1310</v>
      </c>
      <c r="N43" s="15">
        <f>IFERROR(VLOOKUP(J43&amp;D43,'NTG Ratio References'!A:F,4,0),1)</f>
        <v>0.78100000000000003</v>
      </c>
      <c r="O43" s="15">
        <f>IFERROR(VLOOKUP(J43&amp;D43,'NTG Ratio References'!A:F,5,0),1)</f>
        <v>0.81100000000000005</v>
      </c>
      <c r="P43" s="104">
        <f t="shared" si="2"/>
        <v>0.62480000000000002</v>
      </c>
      <c r="Q43" s="104">
        <f t="shared" si="3"/>
        <v>1062.4100000000001</v>
      </c>
    </row>
    <row r="44" spans="1:17">
      <c r="A44" s="103" t="s">
        <v>26</v>
      </c>
      <c r="B44" s="124" t="s">
        <v>8</v>
      </c>
      <c r="C44" s="124" t="s">
        <v>1708</v>
      </c>
      <c r="D44" s="124" t="s">
        <v>20</v>
      </c>
      <c r="E44" s="124" t="s">
        <v>27</v>
      </c>
      <c r="F44" s="126">
        <v>850</v>
      </c>
      <c r="G44" s="124" t="s">
        <v>28</v>
      </c>
      <c r="H44" s="124" t="s">
        <v>29</v>
      </c>
      <c r="I44" s="124" t="s">
        <v>12</v>
      </c>
      <c r="J44" s="130">
        <v>2019</v>
      </c>
      <c r="K44" s="11">
        <f>IF(D44="SAVE ON ENERGY RETROFIT PROGRAM",IF(VALUE(SUBSTITUTE(G44,"kW",""))=0,'IESO Reported Results'!M44*'NTG Ratio References'!$G$8,0),IF(D44="SAVE ON ENERGY ENERGY MANAGER PROGRAM",IF(VALUE(SUBSTITUTE(G44,"kW",""))=0,'IESO Reported Results'!M44*'NTG Ratio References'!$G$7,0),0))</f>
        <v>0</v>
      </c>
      <c r="L44" s="10">
        <f t="shared" si="0"/>
        <v>1</v>
      </c>
      <c r="M44" s="11">
        <f t="shared" si="1"/>
        <v>1475</v>
      </c>
      <c r="N44" s="15">
        <f>IFERROR(VLOOKUP(J44&amp;D44,'NTG Ratio References'!A:F,4,0),1)</f>
        <v>0.78100000000000003</v>
      </c>
      <c r="O44" s="15">
        <f>IFERROR(VLOOKUP(J44&amp;D44,'NTG Ratio References'!A:F,5,0),1)</f>
        <v>0.81100000000000005</v>
      </c>
      <c r="P44" s="104">
        <f t="shared" si="2"/>
        <v>0.78100000000000003</v>
      </c>
      <c r="Q44" s="104">
        <f t="shared" si="3"/>
        <v>1196.2250000000001</v>
      </c>
    </row>
    <row r="45" spans="1:17">
      <c r="A45" s="103" t="s">
        <v>30</v>
      </c>
      <c r="B45" s="124" t="s">
        <v>8</v>
      </c>
      <c r="C45" s="124" t="s">
        <v>1708</v>
      </c>
      <c r="D45" s="124" t="s">
        <v>20</v>
      </c>
      <c r="E45" s="124" t="s">
        <v>25</v>
      </c>
      <c r="F45" s="126">
        <v>250</v>
      </c>
      <c r="G45" s="124" t="s">
        <v>22</v>
      </c>
      <c r="H45" s="124" t="s">
        <v>23</v>
      </c>
      <c r="I45" s="124" t="s">
        <v>12</v>
      </c>
      <c r="J45" s="130">
        <v>2019</v>
      </c>
      <c r="K45" s="11">
        <f>IF(D45="SAVE ON ENERGY RETROFIT PROGRAM",IF(VALUE(SUBSTITUTE(G45,"kW",""))=0,'IESO Reported Results'!M45*'NTG Ratio References'!$G$8,0),IF(D45="SAVE ON ENERGY ENERGY MANAGER PROGRAM",IF(VALUE(SUBSTITUTE(G45,"kW",""))=0,'IESO Reported Results'!M45*'NTG Ratio References'!$G$7,0),0))</f>
        <v>0</v>
      </c>
      <c r="L45" s="10">
        <f t="shared" si="0"/>
        <v>0.8</v>
      </c>
      <c r="M45" s="11">
        <f t="shared" si="1"/>
        <v>1310</v>
      </c>
      <c r="N45" s="15">
        <f>IFERROR(VLOOKUP(J45&amp;D45,'NTG Ratio References'!A:F,4,0),1)</f>
        <v>0.78100000000000003</v>
      </c>
      <c r="O45" s="15">
        <f>IFERROR(VLOOKUP(J45&amp;D45,'NTG Ratio References'!A:F,5,0),1)</f>
        <v>0.81100000000000005</v>
      </c>
      <c r="P45" s="104">
        <f t="shared" si="2"/>
        <v>0.62480000000000002</v>
      </c>
      <c r="Q45" s="104">
        <f t="shared" si="3"/>
        <v>1062.4100000000001</v>
      </c>
    </row>
    <row r="46" spans="1:17">
      <c r="A46" s="103" t="s">
        <v>32</v>
      </c>
      <c r="B46" s="124" t="s">
        <v>8</v>
      </c>
      <c r="C46" s="124" t="s">
        <v>1708</v>
      </c>
      <c r="D46" s="124" t="s">
        <v>20</v>
      </c>
      <c r="E46" s="124" t="s">
        <v>21</v>
      </c>
      <c r="F46" s="126">
        <v>250</v>
      </c>
      <c r="G46" s="124" t="s">
        <v>22</v>
      </c>
      <c r="H46" s="124" t="s">
        <v>23</v>
      </c>
      <c r="I46" s="124" t="s">
        <v>12</v>
      </c>
      <c r="J46" s="130">
        <v>2019</v>
      </c>
      <c r="K46" s="11">
        <f>IF(D46="SAVE ON ENERGY RETROFIT PROGRAM",IF(VALUE(SUBSTITUTE(G46,"kW",""))=0,'IESO Reported Results'!M46*'NTG Ratio References'!$G$8,0),IF(D46="SAVE ON ENERGY ENERGY MANAGER PROGRAM",IF(VALUE(SUBSTITUTE(G46,"kW",""))=0,'IESO Reported Results'!M46*'NTG Ratio References'!$G$7,0),0))</f>
        <v>0</v>
      </c>
      <c r="L46" s="10">
        <f t="shared" si="0"/>
        <v>0.8</v>
      </c>
      <c r="M46" s="11">
        <f t="shared" si="1"/>
        <v>1310</v>
      </c>
      <c r="N46" s="15">
        <f>IFERROR(VLOOKUP(J46&amp;D46,'NTG Ratio References'!A:F,4,0),1)</f>
        <v>0.78100000000000003</v>
      </c>
      <c r="O46" s="15">
        <f>IFERROR(VLOOKUP(J46&amp;D46,'NTG Ratio References'!A:F,5,0),1)</f>
        <v>0.81100000000000005</v>
      </c>
      <c r="P46" s="104">
        <f t="shared" si="2"/>
        <v>0.62480000000000002</v>
      </c>
      <c r="Q46" s="104">
        <f t="shared" si="3"/>
        <v>1062.4100000000001</v>
      </c>
    </row>
    <row r="47" spans="1:17">
      <c r="A47" s="103" t="s">
        <v>33</v>
      </c>
      <c r="B47" s="124" t="s">
        <v>8</v>
      </c>
      <c r="C47" s="124" t="s">
        <v>1708</v>
      </c>
      <c r="D47" s="124" t="s">
        <v>20</v>
      </c>
      <c r="E47" s="124" t="s">
        <v>21</v>
      </c>
      <c r="F47" s="126">
        <v>250</v>
      </c>
      <c r="G47" s="124" t="s">
        <v>22</v>
      </c>
      <c r="H47" s="124" t="s">
        <v>23</v>
      </c>
      <c r="I47" s="124" t="s">
        <v>12</v>
      </c>
      <c r="J47" s="130">
        <v>2019</v>
      </c>
      <c r="K47" s="11">
        <f>IF(D47="SAVE ON ENERGY RETROFIT PROGRAM",IF(VALUE(SUBSTITUTE(G47,"kW",""))=0,'IESO Reported Results'!M47*'NTG Ratio References'!$G$8,0),IF(D47="SAVE ON ENERGY ENERGY MANAGER PROGRAM",IF(VALUE(SUBSTITUTE(G47,"kW",""))=0,'IESO Reported Results'!M47*'NTG Ratio References'!$G$7,0),0))</f>
        <v>0</v>
      </c>
      <c r="L47" s="10">
        <f t="shared" si="0"/>
        <v>0.8</v>
      </c>
      <c r="M47" s="11">
        <f t="shared" si="1"/>
        <v>1310</v>
      </c>
      <c r="N47" s="15">
        <f>IFERROR(VLOOKUP(J47&amp;D47,'NTG Ratio References'!A:F,4,0),1)</f>
        <v>0.78100000000000003</v>
      </c>
      <c r="O47" s="15">
        <f>IFERROR(VLOOKUP(J47&amp;D47,'NTG Ratio References'!A:F,5,0),1)</f>
        <v>0.81100000000000005</v>
      </c>
      <c r="P47" s="104">
        <f t="shared" si="2"/>
        <v>0.62480000000000002</v>
      </c>
      <c r="Q47" s="104">
        <f t="shared" si="3"/>
        <v>1062.4100000000001</v>
      </c>
    </row>
    <row r="48" spans="1:17">
      <c r="A48" s="103" t="s">
        <v>34</v>
      </c>
      <c r="B48" s="124" t="s">
        <v>8</v>
      </c>
      <c r="C48" s="124" t="s">
        <v>1708</v>
      </c>
      <c r="D48" s="124" t="s">
        <v>20</v>
      </c>
      <c r="E48" s="124" t="s">
        <v>21</v>
      </c>
      <c r="F48" s="126">
        <v>250</v>
      </c>
      <c r="G48" s="124" t="s">
        <v>22</v>
      </c>
      <c r="H48" s="124" t="s">
        <v>23</v>
      </c>
      <c r="I48" s="124" t="s">
        <v>12</v>
      </c>
      <c r="J48" s="130">
        <v>2019</v>
      </c>
      <c r="K48" s="11">
        <f>IF(D48="SAVE ON ENERGY RETROFIT PROGRAM",IF(VALUE(SUBSTITUTE(G48,"kW",""))=0,'IESO Reported Results'!M48*'NTG Ratio References'!$G$8,0),IF(D48="SAVE ON ENERGY ENERGY MANAGER PROGRAM",IF(VALUE(SUBSTITUTE(G48,"kW",""))=0,'IESO Reported Results'!M48*'NTG Ratio References'!$G$7,0),0))</f>
        <v>0</v>
      </c>
      <c r="L48" s="10">
        <f t="shared" si="0"/>
        <v>0.8</v>
      </c>
      <c r="M48" s="11">
        <f t="shared" si="1"/>
        <v>1310</v>
      </c>
      <c r="N48" s="15">
        <f>IFERROR(VLOOKUP(J48&amp;D48,'NTG Ratio References'!A:F,4,0),1)</f>
        <v>0.78100000000000003</v>
      </c>
      <c r="O48" s="15">
        <f>IFERROR(VLOOKUP(J48&amp;D48,'NTG Ratio References'!A:F,5,0),1)</f>
        <v>0.81100000000000005</v>
      </c>
      <c r="P48" s="104">
        <f t="shared" si="2"/>
        <v>0.62480000000000002</v>
      </c>
      <c r="Q48" s="104">
        <f t="shared" si="3"/>
        <v>1062.4100000000001</v>
      </c>
    </row>
    <row r="49" spans="1:17">
      <c r="A49" s="103" t="s">
        <v>35</v>
      </c>
      <c r="B49" s="124" t="s">
        <v>8</v>
      </c>
      <c r="C49" s="124" t="s">
        <v>1708</v>
      </c>
      <c r="D49" s="124" t="s">
        <v>20</v>
      </c>
      <c r="E49" s="124" t="s">
        <v>25</v>
      </c>
      <c r="F49" s="126">
        <v>250</v>
      </c>
      <c r="G49" s="124" t="s">
        <v>22</v>
      </c>
      <c r="H49" s="124" t="s">
        <v>23</v>
      </c>
      <c r="I49" s="124" t="s">
        <v>12</v>
      </c>
      <c r="J49" s="130">
        <v>2019</v>
      </c>
      <c r="K49" s="11">
        <f>IF(D49="SAVE ON ENERGY RETROFIT PROGRAM",IF(VALUE(SUBSTITUTE(G49,"kW",""))=0,'IESO Reported Results'!M49*'NTG Ratio References'!$G$8,0),IF(D49="SAVE ON ENERGY ENERGY MANAGER PROGRAM",IF(VALUE(SUBSTITUTE(G49,"kW",""))=0,'IESO Reported Results'!M49*'NTG Ratio References'!$G$7,0),0))</f>
        <v>0</v>
      </c>
      <c r="L49" s="10">
        <f t="shared" si="0"/>
        <v>0.8</v>
      </c>
      <c r="M49" s="11">
        <f t="shared" si="1"/>
        <v>1310</v>
      </c>
      <c r="N49" s="15">
        <f>IFERROR(VLOOKUP(J49&amp;D49,'NTG Ratio References'!A:F,4,0),1)</f>
        <v>0.78100000000000003</v>
      </c>
      <c r="O49" s="15">
        <f>IFERROR(VLOOKUP(J49&amp;D49,'NTG Ratio References'!A:F,5,0),1)</f>
        <v>0.81100000000000005</v>
      </c>
      <c r="P49" s="104">
        <f t="shared" si="2"/>
        <v>0.62480000000000002</v>
      </c>
      <c r="Q49" s="104">
        <f t="shared" si="3"/>
        <v>1062.4100000000001</v>
      </c>
    </row>
    <row r="50" spans="1:17">
      <c r="A50" s="103" t="s">
        <v>36</v>
      </c>
      <c r="B50" s="124" t="s">
        <v>8</v>
      </c>
      <c r="C50" s="124" t="s">
        <v>1708</v>
      </c>
      <c r="D50" s="124" t="s">
        <v>20</v>
      </c>
      <c r="E50" s="124" t="s">
        <v>27</v>
      </c>
      <c r="F50" s="126">
        <v>850</v>
      </c>
      <c r="G50" s="124" t="s">
        <v>28</v>
      </c>
      <c r="H50" s="124" t="s">
        <v>29</v>
      </c>
      <c r="I50" s="124" t="s">
        <v>12</v>
      </c>
      <c r="J50" s="130">
        <v>2019</v>
      </c>
      <c r="K50" s="11">
        <f>IF(D50="SAVE ON ENERGY RETROFIT PROGRAM",IF(VALUE(SUBSTITUTE(G50,"kW",""))=0,'IESO Reported Results'!M50*'NTG Ratio References'!$G$8,0),IF(D50="SAVE ON ENERGY ENERGY MANAGER PROGRAM",IF(VALUE(SUBSTITUTE(G50,"kW",""))=0,'IESO Reported Results'!M50*'NTG Ratio References'!$G$7,0),0))</f>
        <v>0</v>
      </c>
      <c r="L50" s="10">
        <f t="shared" si="0"/>
        <v>1</v>
      </c>
      <c r="M50" s="11">
        <f t="shared" si="1"/>
        <v>1475</v>
      </c>
      <c r="N50" s="15">
        <f>IFERROR(VLOOKUP(J50&amp;D50,'NTG Ratio References'!A:F,4,0),1)</f>
        <v>0.78100000000000003</v>
      </c>
      <c r="O50" s="15">
        <f>IFERROR(VLOOKUP(J50&amp;D50,'NTG Ratio References'!A:F,5,0),1)</f>
        <v>0.81100000000000005</v>
      </c>
      <c r="P50" s="104">
        <f t="shared" si="2"/>
        <v>0.78100000000000003</v>
      </c>
      <c r="Q50" s="104">
        <f t="shared" si="3"/>
        <v>1196.2250000000001</v>
      </c>
    </row>
    <row r="51" spans="1:17">
      <c r="A51" s="103" t="s">
        <v>37</v>
      </c>
      <c r="B51" s="124" t="s">
        <v>8</v>
      </c>
      <c r="C51" s="124" t="s">
        <v>1708</v>
      </c>
      <c r="D51" s="124" t="s">
        <v>20</v>
      </c>
      <c r="E51" s="124" t="s">
        <v>27</v>
      </c>
      <c r="F51" s="126">
        <v>850</v>
      </c>
      <c r="G51" s="124" t="s">
        <v>28</v>
      </c>
      <c r="H51" s="124" t="s">
        <v>29</v>
      </c>
      <c r="I51" s="124" t="s">
        <v>12</v>
      </c>
      <c r="J51" s="130">
        <v>2019</v>
      </c>
      <c r="K51" s="11">
        <f>IF(D51="SAVE ON ENERGY RETROFIT PROGRAM",IF(VALUE(SUBSTITUTE(G51,"kW",""))=0,'IESO Reported Results'!M51*'NTG Ratio References'!$G$8,0),IF(D51="SAVE ON ENERGY ENERGY MANAGER PROGRAM",IF(VALUE(SUBSTITUTE(G51,"kW",""))=0,'IESO Reported Results'!M51*'NTG Ratio References'!$G$7,0),0))</f>
        <v>0</v>
      </c>
      <c r="L51" s="10">
        <f t="shared" si="0"/>
        <v>1</v>
      </c>
      <c r="M51" s="11">
        <f t="shared" si="1"/>
        <v>1475</v>
      </c>
      <c r="N51" s="15">
        <f>IFERROR(VLOOKUP(J51&amp;D51,'NTG Ratio References'!A:F,4,0),1)</f>
        <v>0.78100000000000003</v>
      </c>
      <c r="O51" s="15">
        <f>IFERROR(VLOOKUP(J51&amp;D51,'NTG Ratio References'!A:F,5,0),1)</f>
        <v>0.81100000000000005</v>
      </c>
      <c r="P51" s="104">
        <f t="shared" si="2"/>
        <v>0.78100000000000003</v>
      </c>
      <c r="Q51" s="104">
        <f t="shared" si="3"/>
        <v>1196.2250000000001</v>
      </c>
    </row>
    <row r="52" spans="1:17">
      <c r="A52" s="103" t="s">
        <v>38</v>
      </c>
      <c r="B52" s="124" t="s">
        <v>8</v>
      </c>
      <c r="C52" s="124" t="s">
        <v>1708</v>
      </c>
      <c r="D52" s="124" t="s">
        <v>20</v>
      </c>
      <c r="E52" s="124" t="s">
        <v>39</v>
      </c>
      <c r="F52" s="126">
        <v>250</v>
      </c>
      <c r="G52" s="124" t="s">
        <v>22</v>
      </c>
      <c r="H52" s="124" t="s">
        <v>23</v>
      </c>
      <c r="I52" s="124" t="s">
        <v>12</v>
      </c>
      <c r="J52" s="130">
        <v>2019</v>
      </c>
      <c r="K52" s="11">
        <f>IF(D52="SAVE ON ENERGY RETROFIT PROGRAM",IF(VALUE(SUBSTITUTE(G52,"kW",""))=0,'IESO Reported Results'!M52*'NTG Ratio References'!$G$8,0),IF(D52="SAVE ON ENERGY ENERGY MANAGER PROGRAM",IF(VALUE(SUBSTITUTE(G52,"kW",""))=0,'IESO Reported Results'!M52*'NTG Ratio References'!$G$7,0),0))</f>
        <v>0</v>
      </c>
      <c r="L52" s="10">
        <f t="shared" si="0"/>
        <v>0.8</v>
      </c>
      <c r="M52" s="11">
        <f t="shared" si="1"/>
        <v>1310</v>
      </c>
      <c r="N52" s="15">
        <f>IFERROR(VLOOKUP(J52&amp;D52,'NTG Ratio References'!A:F,4,0),1)</f>
        <v>0.78100000000000003</v>
      </c>
      <c r="O52" s="15">
        <f>IFERROR(VLOOKUP(J52&amp;D52,'NTG Ratio References'!A:F,5,0),1)</f>
        <v>0.81100000000000005</v>
      </c>
      <c r="P52" s="104">
        <f t="shared" si="2"/>
        <v>0.62480000000000002</v>
      </c>
      <c r="Q52" s="104">
        <f t="shared" si="3"/>
        <v>1062.4100000000001</v>
      </c>
    </row>
    <row r="53" spans="1:17">
      <c r="A53" s="103" t="s">
        <v>40</v>
      </c>
      <c r="B53" s="124" t="s">
        <v>8</v>
      </c>
      <c r="C53" s="124" t="s">
        <v>1708</v>
      </c>
      <c r="D53" s="124" t="s">
        <v>20</v>
      </c>
      <c r="E53" s="124" t="s">
        <v>21</v>
      </c>
      <c r="F53" s="126">
        <v>1250</v>
      </c>
      <c r="G53" s="124" t="s">
        <v>41</v>
      </c>
      <c r="H53" s="124" t="s">
        <v>42</v>
      </c>
      <c r="I53" s="124" t="s">
        <v>12</v>
      </c>
      <c r="J53" s="130">
        <v>2019</v>
      </c>
      <c r="K53" s="11">
        <f>IF(D53="SAVE ON ENERGY RETROFIT PROGRAM",IF(VALUE(SUBSTITUTE(G53,"kW",""))=0,'IESO Reported Results'!M53*'NTG Ratio References'!$G$8,0),IF(D53="SAVE ON ENERGY ENERGY MANAGER PROGRAM",IF(VALUE(SUBSTITUTE(G53,"kW",""))=0,'IESO Reported Results'!M53*'NTG Ratio References'!$G$7,0),0))</f>
        <v>0</v>
      </c>
      <c r="L53" s="10">
        <f t="shared" si="0"/>
        <v>0.32</v>
      </c>
      <c r="M53" s="11">
        <f t="shared" si="1"/>
        <v>5477</v>
      </c>
      <c r="N53" s="15">
        <f>IFERROR(VLOOKUP(J53&amp;D53,'NTG Ratio References'!A:F,4,0),1)</f>
        <v>0.78100000000000003</v>
      </c>
      <c r="O53" s="15">
        <f>IFERROR(VLOOKUP(J53&amp;D53,'NTG Ratio References'!A:F,5,0),1)</f>
        <v>0.81100000000000005</v>
      </c>
      <c r="P53" s="104">
        <f t="shared" si="2"/>
        <v>0.24992</v>
      </c>
      <c r="Q53" s="104">
        <f t="shared" si="3"/>
        <v>4441.8470000000007</v>
      </c>
    </row>
    <row r="54" spans="1:17">
      <c r="A54" s="103" t="s">
        <v>43</v>
      </c>
      <c r="B54" s="124" t="s">
        <v>8</v>
      </c>
      <c r="C54" s="124" t="s">
        <v>1708</v>
      </c>
      <c r="D54" s="124" t="s">
        <v>20</v>
      </c>
      <c r="E54" s="124" t="s">
        <v>21</v>
      </c>
      <c r="F54" s="126">
        <v>250</v>
      </c>
      <c r="G54" s="124" t="s">
        <v>22</v>
      </c>
      <c r="H54" s="124" t="s">
        <v>23</v>
      </c>
      <c r="I54" s="124" t="s">
        <v>12</v>
      </c>
      <c r="J54" s="130">
        <v>2019</v>
      </c>
      <c r="K54" s="11">
        <f>IF(D54="SAVE ON ENERGY RETROFIT PROGRAM",IF(VALUE(SUBSTITUTE(G54,"kW",""))=0,'IESO Reported Results'!M54*'NTG Ratio References'!$G$8,0),IF(D54="SAVE ON ENERGY ENERGY MANAGER PROGRAM",IF(VALUE(SUBSTITUTE(G54,"kW",""))=0,'IESO Reported Results'!M54*'NTG Ratio References'!$G$7,0),0))</f>
        <v>0</v>
      </c>
      <c r="L54" s="10">
        <f t="shared" si="0"/>
        <v>0.8</v>
      </c>
      <c r="M54" s="11">
        <f t="shared" si="1"/>
        <v>1310</v>
      </c>
      <c r="N54" s="15">
        <f>IFERROR(VLOOKUP(J54&amp;D54,'NTG Ratio References'!A:F,4,0),1)</f>
        <v>0.78100000000000003</v>
      </c>
      <c r="O54" s="15">
        <f>IFERROR(VLOOKUP(J54&amp;D54,'NTG Ratio References'!A:F,5,0),1)</f>
        <v>0.81100000000000005</v>
      </c>
      <c r="P54" s="104">
        <f t="shared" si="2"/>
        <v>0.62480000000000002</v>
      </c>
      <c r="Q54" s="104">
        <f t="shared" si="3"/>
        <v>1062.4100000000001</v>
      </c>
    </row>
    <row r="55" spans="1:17">
      <c r="A55" s="103" t="s">
        <v>44</v>
      </c>
      <c r="B55" s="124" t="s">
        <v>8</v>
      </c>
      <c r="C55" s="124" t="s">
        <v>1708</v>
      </c>
      <c r="D55" s="124" t="s">
        <v>20</v>
      </c>
      <c r="E55" s="124" t="s">
        <v>25</v>
      </c>
      <c r="F55" s="126">
        <v>250</v>
      </c>
      <c r="G55" s="124" t="s">
        <v>22</v>
      </c>
      <c r="H55" s="124" t="s">
        <v>23</v>
      </c>
      <c r="I55" s="124" t="s">
        <v>12</v>
      </c>
      <c r="J55" s="130">
        <v>2019</v>
      </c>
      <c r="K55" s="11">
        <f>IF(D55="SAVE ON ENERGY RETROFIT PROGRAM",IF(VALUE(SUBSTITUTE(G55,"kW",""))=0,'IESO Reported Results'!M55*'NTG Ratio References'!$G$8,0),IF(D55="SAVE ON ENERGY ENERGY MANAGER PROGRAM",IF(VALUE(SUBSTITUTE(G55,"kW",""))=0,'IESO Reported Results'!M55*'NTG Ratio References'!$G$7,0),0))</f>
        <v>0</v>
      </c>
      <c r="L55" s="10">
        <f t="shared" si="0"/>
        <v>0.8</v>
      </c>
      <c r="M55" s="11">
        <f t="shared" si="1"/>
        <v>1310</v>
      </c>
      <c r="N55" s="15">
        <f>IFERROR(VLOOKUP(J55&amp;D55,'NTG Ratio References'!A:F,4,0),1)</f>
        <v>0.78100000000000003</v>
      </c>
      <c r="O55" s="15">
        <f>IFERROR(VLOOKUP(J55&amp;D55,'NTG Ratio References'!A:F,5,0),1)</f>
        <v>0.81100000000000005</v>
      </c>
      <c r="P55" s="104">
        <f t="shared" si="2"/>
        <v>0.62480000000000002</v>
      </c>
      <c r="Q55" s="104">
        <f t="shared" si="3"/>
        <v>1062.4100000000001</v>
      </c>
    </row>
    <row r="56" spans="1:17">
      <c r="A56" s="103" t="s">
        <v>45</v>
      </c>
      <c r="B56" s="124" t="s">
        <v>8</v>
      </c>
      <c r="C56" s="124" t="s">
        <v>1708</v>
      </c>
      <c r="D56" s="124" t="s">
        <v>20</v>
      </c>
      <c r="E56" s="124" t="s">
        <v>27</v>
      </c>
      <c r="F56" s="126">
        <v>250</v>
      </c>
      <c r="G56" s="124" t="s">
        <v>22</v>
      </c>
      <c r="H56" s="124" t="s">
        <v>23</v>
      </c>
      <c r="I56" s="124" t="s">
        <v>12</v>
      </c>
      <c r="J56" s="130">
        <v>2019</v>
      </c>
      <c r="K56" s="11">
        <f>IF(D56="SAVE ON ENERGY RETROFIT PROGRAM",IF(VALUE(SUBSTITUTE(G56,"kW",""))=0,'IESO Reported Results'!M56*'NTG Ratio References'!$G$8,0),IF(D56="SAVE ON ENERGY ENERGY MANAGER PROGRAM",IF(VALUE(SUBSTITUTE(G56,"kW",""))=0,'IESO Reported Results'!M56*'NTG Ratio References'!$G$7,0),0))</f>
        <v>0</v>
      </c>
      <c r="L56" s="10">
        <f t="shared" si="0"/>
        <v>0.8</v>
      </c>
      <c r="M56" s="11">
        <f t="shared" si="1"/>
        <v>1310</v>
      </c>
      <c r="N56" s="15">
        <f>IFERROR(VLOOKUP(J56&amp;D56,'NTG Ratio References'!A:F,4,0),1)</f>
        <v>0.78100000000000003</v>
      </c>
      <c r="O56" s="15">
        <f>IFERROR(VLOOKUP(J56&amp;D56,'NTG Ratio References'!A:F,5,0),1)</f>
        <v>0.81100000000000005</v>
      </c>
      <c r="P56" s="104">
        <f t="shared" si="2"/>
        <v>0.62480000000000002</v>
      </c>
      <c r="Q56" s="104">
        <f t="shared" si="3"/>
        <v>1062.4100000000001</v>
      </c>
    </row>
    <row r="57" spans="1:17">
      <c r="A57" s="103" t="s">
        <v>46</v>
      </c>
      <c r="B57" s="124" t="s">
        <v>8</v>
      </c>
      <c r="C57" s="124" t="s">
        <v>1708</v>
      </c>
      <c r="D57" s="124" t="s">
        <v>20</v>
      </c>
      <c r="E57" s="124" t="s">
        <v>27</v>
      </c>
      <c r="F57" s="126">
        <v>250</v>
      </c>
      <c r="G57" s="124" t="s">
        <v>22</v>
      </c>
      <c r="H57" s="124" t="s">
        <v>23</v>
      </c>
      <c r="I57" s="124" t="s">
        <v>12</v>
      </c>
      <c r="J57" s="130">
        <v>2019</v>
      </c>
      <c r="K57" s="11">
        <f>IF(D57="SAVE ON ENERGY RETROFIT PROGRAM",IF(VALUE(SUBSTITUTE(G57,"kW",""))=0,'IESO Reported Results'!M57*'NTG Ratio References'!$G$8,0),IF(D57="SAVE ON ENERGY ENERGY MANAGER PROGRAM",IF(VALUE(SUBSTITUTE(G57,"kW",""))=0,'IESO Reported Results'!M57*'NTG Ratio References'!$G$7,0),0))</f>
        <v>0</v>
      </c>
      <c r="L57" s="10">
        <f t="shared" si="0"/>
        <v>0.8</v>
      </c>
      <c r="M57" s="11">
        <f t="shared" si="1"/>
        <v>1310</v>
      </c>
      <c r="N57" s="15">
        <f>IFERROR(VLOOKUP(J57&amp;D57,'NTG Ratio References'!A:F,4,0),1)</f>
        <v>0.78100000000000003</v>
      </c>
      <c r="O57" s="15">
        <f>IFERROR(VLOOKUP(J57&amp;D57,'NTG Ratio References'!A:F,5,0),1)</f>
        <v>0.81100000000000005</v>
      </c>
      <c r="P57" s="104">
        <f t="shared" si="2"/>
        <v>0.62480000000000002</v>
      </c>
      <c r="Q57" s="104">
        <f t="shared" si="3"/>
        <v>1062.4100000000001</v>
      </c>
    </row>
    <row r="58" spans="1:17">
      <c r="A58" s="103" t="s">
        <v>47</v>
      </c>
      <c r="B58" s="124" t="s">
        <v>8</v>
      </c>
      <c r="C58" s="124" t="s">
        <v>1708</v>
      </c>
      <c r="D58" s="124" t="s">
        <v>20</v>
      </c>
      <c r="E58" s="124" t="s">
        <v>27</v>
      </c>
      <c r="F58" s="126">
        <v>250</v>
      </c>
      <c r="G58" s="124" t="s">
        <v>22</v>
      </c>
      <c r="H58" s="124" t="s">
        <v>23</v>
      </c>
      <c r="I58" s="124" t="s">
        <v>12</v>
      </c>
      <c r="J58" s="130">
        <v>2019</v>
      </c>
      <c r="K58" s="11">
        <f>IF(D58="SAVE ON ENERGY RETROFIT PROGRAM",IF(VALUE(SUBSTITUTE(G58,"kW",""))=0,'IESO Reported Results'!M58*'NTG Ratio References'!$G$8,0),IF(D58="SAVE ON ENERGY ENERGY MANAGER PROGRAM",IF(VALUE(SUBSTITUTE(G58,"kW",""))=0,'IESO Reported Results'!M58*'NTG Ratio References'!$G$7,0),0))</f>
        <v>0</v>
      </c>
      <c r="L58" s="10">
        <f t="shared" si="0"/>
        <v>0.8</v>
      </c>
      <c r="M58" s="11">
        <f t="shared" si="1"/>
        <v>1310</v>
      </c>
      <c r="N58" s="15">
        <f>IFERROR(VLOOKUP(J58&amp;D58,'NTG Ratio References'!A:F,4,0),1)</f>
        <v>0.78100000000000003</v>
      </c>
      <c r="O58" s="15">
        <f>IFERROR(VLOOKUP(J58&amp;D58,'NTG Ratio References'!A:F,5,0),1)</f>
        <v>0.81100000000000005</v>
      </c>
      <c r="P58" s="104">
        <f t="shared" si="2"/>
        <v>0.62480000000000002</v>
      </c>
      <c r="Q58" s="104">
        <f t="shared" si="3"/>
        <v>1062.4100000000001</v>
      </c>
    </row>
    <row r="59" spans="1:17">
      <c r="A59" s="103" t="s">
        <v>48</v>
      </c>
      <c r="B59" s="124" t="s">
        <v>8</v>
      </c>
      <c r="C59" s="124" t="s">
        <v>1708</v>
      </c>
      <c r="D59" s="124" t="s">
        <v>20</v>
      </c>
      <c r="E59" s="124" t="s">
        <v>49</v>
      </c>
      <c r="F59" s="126">
        <v>250</v>
      </c>
      <c r="G59" s="124" t="s">
        <v>22</v>
      </c>
      <c r="H59" s="124" t="s">
        <v>23</v>
      </c>
      <c r="I59" s="124" t="s">
        <v>12</v>
      </c>
      <c r="J59" s="130">
        <v>2020</v>
      </c>
      <c r="K59" s="11">
        <f>IF(D59="SAVE ON ENERGY RETROFIT PROGRAM",IF(VALUE(SUBSTITUTE(G59,"kW",""))=0,'IESO Reported Results'!M59*'NTG Ratio References'!$G$8,0),IF(D59="SAVE ON ENERGY ENERGY MANAGER PROGRAM",IF(VALUE(SUBSTITUTE(G59,"kW",""))=0,'IESO Reported Results'!M59*'NTG Ratio References'!$G$7,0),0))</f>
        <v>0</v>
      </c>
      <c r="L59" s="10">
        <f t="shared" si="0"/>
        <v>0.8</v>
      </c>
      <c r="M59" s="11">
        <f t="shared" si="1"/>
        <v>1310</v>
      </c>
      <c r="N59" s="15">
        <f>IFERROR(VLOOKUP(J59&amp;D59,'NTG Ratio References'!A:F,4,0),1)</f>
        <v>0.69</v>
      </c>
      <c r="O59" s="15">
        <f>IFERROR(VLOOKUP(J59&amp;D59,'NTG Ratio References'!A:F,5,0),1)</f>
        <v>0.67700000000000005</v>
      </c>
      <c r="P59" s="104">
        <f t="shared" si="2"/>
        <v>0.55199999999999994</v>
      </c>
      <c r="Q59" s="104">
        <f t="shared" si="3"/>
        <v>886.87</v>
      </c>
    </row>
    <row r="60" spans="1:17">
      <c r="A60" s="103" t="s">
        <v>50</v>
      </c>
      <c r="B60" s="124" t="s">
        <v>8</v>
      </c>
      <c r="C60" s="124" t="s">
        <v>1708</v>
      </c>
      <c r="D60" s="124" t="s">
        <v>20</v>
      </c>
      <c r="E60" s="124" t="s">
        <v>21</v>
      </c>
      <c r="F60" s="126">
        <v>250</v>
      </c>
      <c r="G60" s="124" t="s">
        <v>22</v>
      </c>
      <c r="H60" s="124" t="s">
        <v>23</v>
      </c>
      <c r="I60" s="124" t="s">
        <v>12</v>
      </c>
      <c r="J60" s="130">
        <v>2019</v>
      </c>
      <c r="K60" s="11">
        <f>IF(D60="SAVE ON ENERGY RETROFIT PROGRAM",IF(VALUE(SUBSTITUTE(G60,"kW",""))=0,'IESO Reported Results'!M60*'NTG Ratio References'!$G$8,0),IF(D60="SAVE ON ENERGY ENERGY MANAGER PROGRAM",IF(VALUE(SUBSTITUTE(G60,"kW",""))=0,'IESO Reported Results'!M60*'NTG Ratio References'!$G$7,0),0))</f>
        <v>0</v>
      </c>
      <c r="L60" s="10">
        <f t="shared" si="0"/>
        <v>0.8</v>
      </c>
      <c r="M60" s="11">
        <f t="shared" si="1"/>
        <v>1310</v>
      </c>
      <c r="N60" s="15">
        <f>IFERROR(VLOOKUP(J60&amp;D60,'NTG Ratio References'!A:F,4,0),1)</f>
        <v>0.78100000000000003</v>
      </c>
      <c r="O60" s="15">
        <f>IFERROR(VLOOKUP(J60&amp;D60,'NTG Ratio References'!A:F,5,0),1)</f>
        <v>0.81100000000000005</v>
      </c>
      <c r="P60" s="104">
        <f t="shared" si="2"/>
        <v>0.62480000000000002</v>
      </c>
      <c r="Q60" s="104">
        <f t="shared" si="3"/>
        <v>1062.4100000000001</v>
      </c>
    </row>
    <row r="61" spans="1:17">
      <c r="A61" s="103" t="s">
        <v>51</v>
      </c>
      <c r="B61" s="124" t="s">
        <v>8</v>
      </c>
      <c r="C61" s="124" t="s">
        <v>1708</v>
      </c>
      <c r="D61" s="124" t="s">
        <v>20</v>
      </c>
      <c r="E61" s="124" t="s">
        <v>27</v>
      </c>
      <c r="F61" s="126">
        <v>250</v>
      </c>
      <c r="G61" s="124" t="s">
        <v>22</v>
      </c>
      <c r="H61" s="124" t="s">
        <v>23</v>
      </c>
      <c r="I61" s="124" t="s">
        <v>12</v>
      </c>
      <c r="J61" s="130">
        <v>2019</v>
      </c>
      <c r="K61" s="11">
        <f>IF(D61="SAVE ON ENERGY RETROFIT PROGRAM",IF(VALUE(SUBSTITUTE(G61,"kW",""))=0,'IESO Reported Results'!M61*'NTG Ratio References'!$G$8,0),IF(D61="SAVE ON ENERGY ENERGY MANAGER PROGRAM",IF(VALUE(SUBSTITUTE(G61,"kW",""))=0,'IESO Reported Results'!M61*'NTG Ratio References'!$G$7,0),0))</f>
        <v>0</v>
      </c>
      <c r="L61" s="10">
        <f t="shared" si="0"/>
        <v>0.8</v>
      </c>
      <c r="M61" s="11">
        <f t="shared" si="1"/>
        <v>1310</v>
      </c>
      <c r="N61" s="15">
        <f>IFERROR(VLOOKUP(J61&amp;D61,'NTG Ratio References'!A:F,4,0),1)</f>
        <v>0.78100000000000003</v>
      </c>
      <c r="O61" s="15">
        <f>IFERROR(VLOOKUP(J61&amp;D61,'NTG Ratio References'!A:F,5,0),1)</f>
        <v>0.81100000000000005</v>
      </c>
      <c r="P61" s="104">
        <f t="shared" si="2"/>
        <v>0.62480000000000002</v>
      </c>
      <c r="Q61" s="104">
        <f t="shared" si="3"/>
        <v>1062.4100000000001</v>
      </c>
    </row>
    <row r="62" spans="1:17">
      <c r="A62" s="103" t="s">
        <v>52</v>
      </c>
      <c r="B62" s="124" t="s">
        <v>8</v>
      </c>
      <c r="C62" s="124" t="s">
        <v>1708</v>
      </c>
      <c r="D62" s="124" t="s">
        <v>20</v>
      </c>
      <c r="E62" s="124" t="s">
        <v>27</v>
      </c>
      <c r="F62" s="126">
        <v>250</v>
      </c>
      <c r="G62" s="124" t="s">
        <v>22</v>
      </c>
      <c r="H62" s="124" t="s">
        <v>23</v>
      </c>
      <c r="I62" s="124" t="s">
        <v>12</v>
      </c>
      <c r="J62" s="130">
        <v>2019</v>
      </c>
      <c r="K62" s="11">
        <f>IF(D62="SAVE ON ENERGY RETROFIT PROGRAM",IF(VALUE(SUBSTITUTE(G62,"kW",""))=0,'IESO Reported Results'!M62*'NTG Ratio References'!$G$8,0),IF(D62="SAVE ON ENERGY ENERGY MANAGER PROGRAM",IF(VALUE(SUBSTITUTE(G62,"kW",""))=0,'IESO Reported Results'!M62*'NTG Ratio References'!$G$7,0),0))</f>
        <v>0</v>
      </c>
      <c r="L62" s="10">
        <f t="shared" si="0"/>
        <v>0.8</v>
      </c>
      <c r="M62" s="11">
        <f t="shared" si="1"/>
        <v>1310</v>
      </c>
      <c r="N62" s="15">
        <f>IFERROR(VLOOKUP(J62&amp;D62,'NTG Ratio References'!A:F,4,0),1)</f>
        <v>0.78100000000000003</v>
      </c>
      <c r="O62" s="15">
        <f>IFERROR(VLOOKUP(J62&amp;D62,'NTG Ratio References'!A:F,5,0),1)</f>
        <v>0.81100000000000005</v>
      </c>
      <c r="P62" s="104">
        <f t="shared" si="2"/>
        <v>0.62480000000000002</v>
      </c>
      <c r="Q62" s="104">
        <f t="shared" si="3"/>
        <v>1062.4100000000001</v>
      </c>
    </row>
    <row r="63" spans="1:17">
      <c r="A63" s="103" t="s">
        <v>53</v>
      </c>
      <c r="B63" s="124" t="s">
        <v>8</v>
      </c>
      <c r="C63" s="124" t="s">
        <v>1708</v>
      </c>
      <c r="D63" s="124" t="s">
        <v>20</v>
      </c>
      <c r="E63" s="124" t="s">
        <v>21</v>
      </c>
      <c r="F63" s="126">
        <v>250</v>
      </c>
      <c r="G63" s="124" t="s">
        <v>22</v>
      </c>
      <c r="H63" s="124" t="s">
        <v>23</v>
      </c>
      <c r="I63" s="124" t="s">
        <v>12</v>
      </c>
      <c r="J63" s="130">
        <v>2019</v>
      </c>
      <c r="K63" s="11">
        <f>IF(D63="SAVE ON ENERGY RETROFIT PROGRAM",IF(VALUE(SUBSTITUTE(G63,"kW",""))=0,'IESO Reported Results'!M63*'NTG Ratio References'!$G$8,0),IF(D63="SAVE ON ENERGY ENERGY MANAGER PROGRAM",IF(VALUE(SUBSTITUTE(G63,"kW",""))=0,'IESO Reported Results'!M63*'NTG Ratio References'!$G$7,0),0))</f>
        <v>0</v>
      </c>
      <c r="L63" s="10">
        <f t="shared" si="0"/>
        <v>0.8</v>
      </c>
      <c r="M63" s="11">
        <f t="shared" si="1"/>
        <v>1310</v>
      </c>
      <c r="N63" s="15">
        <f>IFERROR(VLOOKUP(J63&amp;D63,'NTG Ratio References'!A:F,4,0),1)</f>
        <v>0.78100000000000003</v>
      </c>
      <c r="O63" s="15">
        <f>IFERROR(VLOOKUP(J63&amp;D63,'NTG Ratio References'!A:F,5,0),1)</f>
        <v>0.81100000000000005</v>
      </c>
      <c r="P63" s="104">
        <f t="shared" si="2"/>
        <v>0.62480000000000002</v>
      </c>
      <c r="Q63" s="104">
        <f t="shared" si="3"/>
        <v>1062.4100000000001</v>
      </c>
    </row>
    <row r="64" spans="1:17">
      <c r="A64" s="103" t="s">
        <v>54</v>
      </c>
      <c r="B64" s="124" t="s">
        <v>8</v>
      </c>
      <c r="C64" s="124" t="s">
        <v>1708</v>
      </c>
      <c r="D64" s="124" t="s">
        <v>20</v>
      </c>
      <c r="E64" s="124" t="s">
        <v>21</v>
      </c>
      <c r="F64" s="126">
        <v>250</v>
      </c>
      <c r="G64" s="124" t="s">
        <v>22</v>
      </c>
      <c r="H64" s="124" t="s">
        <v>23</v>
      </c>
      <c r="I64" s="124" t="s">
        <v>12</v>
      </c>
      <c r="J64" s="130">
        <v>2019</v>
      </c>
      <c r="K64" s="11">
        <f>IF(D64="SAVE ON ENERGY RETROFIT PROGRAM",IF(VALUE(SUBSTITUTE(G64,"kW",""))=0,'IESO Reported Results'!M64*'NTG Ratio References'!$G$8,0),IF(D64="SAVE ON ENERGY ENERGY MANAGER PROGRAM",IF(VALUE(SUBSTITUTE(G64,"kW",""))=0,'IESO Reported Results'!M64*'NTG Ratio References'!$G$7,0),0))</f>
        <v>0</v>
      </c>
      <c r="L64" s="10">
        <f t="shared" si="0"/>
        <v>0.8</v>
      </c>
      <c r="M64" s="11">
        <f t="shared" si="1"/>
        <v>1310</v>
      </c>
      <c r="N64" s="15">
        <f>IFERROR(VLOOKUP(J64&amp;D64,'NTG Ratio References'!A:F,4,0),1)</f>
        <v>0.78100000000000003</v>
      </c>
      <c r="O64" s="15">
        <f>IFERROR(VLOOKUP(J64&amp;D64,'NTG Ratio References'!A:F,5,0),1)</f>
        <v>0.81100000000000005</v>
      </c>
      <c r="P64" s="104">
        <f t="shared" si="2"/>
        <v>0.62480000000000002</v>
      </c>
      <c r="Q64" s="104">
        <f t="shared" si="3"/>
        <v>1062.4100000000001</v>
      </c>
    </row>
    <row r="65" spans="1:17">
      <c r="A65" s="103" t="s">
        <v>56</v>
      </c>
      <c r="B65" s="124" t="s">
        <v>8</v>
      </c>
      <c r="C65" s="124" t="s">
        <v>1708</v>
      </c>
      <c r="D65" s="124" t="s">
        <v>20</v>
      </c>
      <c r="E65" s="124" t="s">
        <v>27</v>
      </c>
      <c r="F65" s="126">
        <v>250</v>
      </c>
      <c r="G65" s="124" t="s">
        <v>22</v>
      </c>
      <c r="H65" s="124" t="s">
        <v>23</v>
      </c>
      <c r="I65" s="124" t="s">
        <v>12</v>
      </c>
      <c r="J65" s="130">
        <v>2019</v>
      </c>
      <c r="K65" s="11">
        <f>IF(D65="SAVE ON ENERGY RETROFIT PROGRAM",IF(VALUE(SUBSTITUTE(G65,"kW",""))=0,'IESO Reported Results'!M65*'NTG Ratio References'!$G$8,0),IF(D65="SAVE ON ENERGY ENERGY MANAGER PROGRAM",IF(VALUE(SUBSTITUTE(G65,"kW",""))=0,'IESO Reported Results'!M65*'NTG Ratio References'!$G$7,0),0))</f>
        <v>0</v>
      </c>
      <c r="L65" s="10">
        <f t="shared" si="0"/>
        <v>0.8</v>
      </c>
      <c r="M65" s="11">
        <f t="shared" si="1"/>
        <v>1310</v>
      </c>
      <c r="N65" s="15">
        <f>IFERROR(VLOOKUP(J65&amp;D65,'NTG Ratio References'!A:F,4,0),1)</f>
        <v>0.78100000000000003</v>
      </c>
      <c r="O65" s="15">
        <f>IFERROR(VLOOKUP(J65&amp;D65,'NTG Ratio References'!A:F,5,0),1)</f>
        <v>0.81100000000000005</v>
      </c>
      <c r="P65" s="104">
        <f t="shared" si="2"/>
        <v>0.62480000000000002</v>
      </c>
      <c r="Q65" s="104">
        <f t="shared" si="3"/>
        <v>1062.4100000000001</v>
      </c>
    </row>
    <row r="66" spans="1:17">
      <c r="A66" s="103" t="s">
        <v>57</v>
      </c>
      <c r="B66" s="124" t="s">
        <v>8</v>
      </c>
      <c r="C66" s="124" t="s">
        <v>1708</v>
      </c>
      <c r="D66" s="124" t="s">
        <v>20</v>
      </c>
      <c r="E66" s="124" t="s">
        <v>27</v>
      </c>
      <c r="F66" s="126">
        <v>250</v>
      </c>
      <c r="G66" s="124" t="s">
        <v>22</v>
      </c>
      <c r="H66" s="124" t="s">
        <v>23</v>
      </c>
      <c r="I66" s="124" t="s">
        <v>12</v>
      </c>
      <c r="J66" s="130">
        <v>2019</v>
      </c>
      <c r="K66" s="11">
        <f>IF(D66="SAVE ON ENERGY RETROFIT PROGRAM",IF(VALUE(SUBSTITUTE(G66,"kW",""))=0,'IESO Reported Results'!M66*'NTG Ratio References'!$G$8,0),IF(D66="SAVE ON ENERGY ENERGY MANAGER PROGRAM",IF(VALUE(SUBSTITUTE(G66,"kW",""))=0,'IESO Reported Results'!M66*'NTG Ratio References'!$G$7,0),0))</f>
        <v>0</v>
      </c>
      <c r="L66" s="10">
        <f t="shared" si="0"/>
        <v>0.8</v>
      </c>
      <c r="M66" s="11">
        <f t="shared" si="1"/>
        <v>1310</v>
      </c>
      <c r="N66" s="15">
        <f>IFERROR(VLOOKUP(J66&amp;D66,'NTG Ratio References'!A:F,4,0),1)</f>
        <v>0.78100000000000003</v>
      </c>
      <c r="O66" s="15">
        <f>IFERROR(VLOOKUP(J66&amp;D66,'NTG Ratio References'!A:F,5,0),1)</f>
        <v>0.81100000000000005</v>
      </c>
      <c r="P66" s="104">
        <f t="shared" si="2"/>
        <v>0.62480000000000002</v>
      </c>
      <c r="Q66" s="104">
        <f t="shared" si="3"/>
        <v>1062.4100000000001</v>
      </c>
    </row>
    <row r="67" spans="1:17">
      <c r="A67" s="103" t="s">
        <v>58</v>
      </c>
      <c r="B67" s="124" t="s">
        <v>8</v>
      </c>
      <c r="C67" s="124" t="s">
        <v>1708</v>
      </c>
      <c r="D67" s="124" t="s">
        <v>20</v>
      </c>
      <c r="E67" s="124" t="s">
        <v>27</v>
      </c>
      <c r="F67" s="126">
        <v>250</v>
      </c>
      <c r="G67" s="124" t="s">
        <v>22</v>
      </c>
      <c r="H67" s="124" t="s">
        <v>23</v>
      </c>
      <c r="I67" s="124" t="s">
        <v>12</v>
      </c>
      <c r="J67" s="130">
        <v>2019</v>
      </c>
      <c r="K67" s="11">
        <f>IF(D67="SAVE ON ENERGY RETROFIT PROGRAM",IF(VALUE(SUBSTITUTE(G67,"kW",""))=0,'IESO Reported Results'!M67*'NTG Ratio References'!$G$8,0),IF(D67="SAVE ON ENERGY ENERGY MANAGER PROGRAM",IF(VALUE(SUBSTITUTE(G67,"kW",""))=0,'IESO Reported Results'!M67*'NTG Ratio References'!$G$7,0),0))</f>
        <v>0</v>
      </c>
      <c r="L67" s="10">
        <f t="shared" ref="L67:L130" si="4">VALUE(SUBSTITUTE(G67,"kW",""))+K67</f>
        <v>0.8</v>
      </c>
      <c r="M67" s="11">
        <f t="shared" ref="M67:M130" si="5">VALUE(SUBSTITUTE(H67,"kWh",""))</f>
        <v>1310</v>
      </c>
      <c r="N67" s="15">
        <f>IFERROR(VLOOKUP(J67&amp;D67,'NTG Ratio References'!A:F,4,0),1)</f>
        <v>0.78100000000000003</v>
      </c>
      <c r="O67" s="15">
        <f>IFERROR(VLOOKUP(J67&amp;D67,'NTG Ratio References'!A:F,5,0),1)</f>
        <v>0.81100000000000005</v>
      </c>
      <c r="P67" s="104">
        <f t="shared" ref="P67:P130" si="6">N67*L67</f>
        <v>0.62480000000000002</v>
      </c>
      <c r="Q67" s="104">
        <f t="shared" ref="Q67:Q130" si="7">O67*M67</f>
        <v>1062.4100000000001</v>
      </c>
    </row>
    <row r="68" spans="1:17">
      <c r="A68" s="103" t="s">
        <v>59</v>
      </c>
      <c r="B68" s="124" t="s">
        <v>8</v>
      </c>
      <c r="C68" s="124" t="s">
        <v>1708</v>
      </c>
      <c r="D68" s="124" t="s">
        <v>20</v>
      </c>
      <c r="E68" s="124" t="s">
        <v>27</v>
      </c>
      <c r="F68" s="126">
        <v>250</v>
      </c>
      <c r="G68" s="124" t="s">
        <v>22</v>
      </c>
      <c r="H68" s="124" t="s">
        <v>23</v>
      </c>
      <c r="I68" s="124" t="s">
        <v>12</v>
      </c>
      <c r="J68" s="130">
        <v>2019</v>
      </c>
      <c r="K68" s="11">
        <f>IF(D68="SAVE ON ENERGY RETROFIT PROGRAM",IF(VALUE(SUBSTITUTE(G68,"kW",""))=0,'IESO Reported Results'!M68*'NTG Ratio References'!$G$8,0),IF(D68="SAVE ON ENERGY ENERGY MANAGER PROGRAM",IF(VALUE(SUBSTITUTE(G68,"kW",""))=0,'IESO Reported Results'!M68*'NTG Ratio References'!$G$7,0),0))</f>
        <v>0</v>
      </c>
      <c r="L68" s="10">
        <f t="shared" si="4"/>
        <v>0.8</v>
      </c>
      <c r="M68" s="11">
        <f t="shared" si="5"/>
        <v>1310</v>
      </c>
      <c r="N68" s="15">
        <f>IFERROR(VLOOKUP(J68&amp;D68,'NTG Ratio References'!A:F,4,0),1)</f>
        <v>0.78100000000000003</v>
      </c>
      <c r="O68" s="15">
        <f>IFERROR(VLOOKUP(J68&amp;D68,'NTG Ratio References'!A:F,5,0),1)</f>
        <v>0.81100000000000005</v>
      </c>
      <c r="P68" s="104">
        <f t="shared" si="6"/>
        <v>0.62480000000000002</v>
      </c>
      <c r="Q68" s="104">
        <f t="shared" si="7"/>
        <v>1062.4100000000001</v>
      </c>
    </row>
    <row r="69" spans="1:17">
      <c r="A69" s="103" t="s">
        <v>60</v>
      </c>
      <c r="B69" s="124" t="s">
        <v>8</v>
      </c>
      <c r="C69" s="124" t="s">
        <v>1708</v>
      </c>
      <c r="D69" s="124" t="s">
        <v>20</v>
      </c>
      <c r="E69" s="124" t="s">
        <v>25</v>
      </c>
      <c r="F69" s="126">
        <v>250</v>
      </c>
      <c r="G69" s="124" t="s">
        <v>22</v>
      </c>
      <c r="H69" s="124" t="s">
        <v>23</v>
      </c>
      <c r="I69" s="124" t="s">
        <v>12</v>
      </c>
      <c r="J69" s="130">
        <v>2019</v>
      </c>
      <c r="K69" s="11">
        <f>IF(D69="SAVE ON ENERGY RETROFIT PROGRAM",IF(VALUE(SUBSTITUTE(G69,"kW",""))=0,'IESO Reported Results'!M69*'NTG Ratio References'!$G$8,0),IF(D69="SAVE ON ENERGY ENERGY MANAGER PROGRAM",IF(VALUE(SUBSTITUTE(G69,"kW",""))=0,'IESO Reported Results'!M69*'NTG Ratio References'!$G$7,0),0))</f>
        <v>0</v>
      </c>
      <c r="L69" s="10">
        <f t="shared" si="4"/>
        <v>0.8</v>
      </c>
      <c r="M69" s="11">
        <f t="shared" si="5"/>
        <v>1310</v>
      </c>
      <c r="N69" s="15">
        <f>IFERROR(VLOOKUP(J69&amp;D69,'NTG Ratio References'!A:F,4,0),1)</f>
        <v>0.78100000000000003</v>
      </c>
      <c r="O69" s="15">
        <f>IFERROR(VLOOKUP(J69&amp;D69,'NTG Ratio References'!A:F,5,0),1)</f>
        <v>0.81100000000000005</v>
      </c>
      <c r="P69" s="104">
        <f t="shared" si="6"/>
        <v>0.62480000000000002</v>
      </c>
      <c r="Q69" s="104">
        <f t="shared" si="7"/>
        <v>1062.4100000000001</v>
      </c>
    </row>
    <row r="70" spans="1:17">
      <c r="A70" s="103" t="s">
        <v>61</v>
      </c>
      <c r="B70" s="124" t="s">
        <v>8</v>
      </c>
      <c r="C70" s="124" t="s">
        <v>1708</v>
      </c>
      <c r="D70" s="124" t="s">
        <v>20</v>
      </c>
      <c r="E70" s="124" t="s">
        <v>27</v>
      </c>
      <c r="F70" s="126">
        <v>250</v>
      </c>
      <c r="G70" s="124" t="s">
        <v>22</v>
      </c>
      <c r="H70" s="124" t="s">
        <v>23</v>
      </c>
      <c r="I70" s="124" t="s">
        <v>12</v>
      </c>
      <c r="J70" s="130">
        <v>2019</v>
      </c>
      <c r="K70" s="11">
        <f>IF(D70="SAVE ON ENERGY RETROFIT PROGRAM",IF(VALUE(SUBSTITUTE(G70,"kW",""))=0,'IESO Reported Results'!M70*'NTG Ratio References'!$G$8,0),IF(D70="SAVE ON ENERGY ENERGY MANAGER PROGRAM",IF(VALUE(SUBSTITUTE(G70,"kW",""))=0,'IESO Reported Results'!M70*'NTG Ratio References'!$G$7,0),0))</f>
        <v>0</v>
      </c>
      <c r="L70" s="10">
        <f t="shared" si="4"/>
        <v>0.8</v>
      </c>
      <c r="M70" s="11">
        <f t="shared" si="5"/>
        <v>1310</v>
      </c>
      <c r="N70" s="15">
        <f>IFERROR(VLOOKUP(J70&amp;D70,'NTG Ratio References'!A:F,4,0),1)</f>
        <v>0.78100000000000003</v>
      </c>
      <c r="O70" s="15">
        <f>IFERROR(VLOOKUP(J70&amp;D70,'NTG Ratio References'!A:F,5,0),1)</f>
        <v>0.81100000000000005</v>
      </c>
      <c r="P70" s="104">
        <f t="shared" si="6"/>
        <v>0.62480000000000002</v>
      </c>
      <c r="Q70" s="104">
        <f t="shared" si="7"/>
        <v>1062.4100000000001</v>
      </c>
    </row>
    <row r="71" spans="1:17">
      <c r="A71" s="103" t="s">
        <v>62</v>
      </c>
      <c r="B71" s="124" t="s">
        <v>8</v>
      </c>
      <c r="C71" s="124" t="s">
        <v>1708</v>
      </c>
      <c r="D71" s="124" t="s">
        <v>20</v>
      </c>
      <c r="E71" s="124" t="s">
        <v>49</v>
      </c>
      <c r="F71" s="126">
        <v>250</v>
      </c>
      <c r="G71" s="124" t="s">
        <v>22</v>
      </c>
      <c r="H71" s="124" t="s">
        <v>23</v>
      </c>
      <c r="I71" s="124" t="s">
        <v>12</v>
      </c>
      <c r="J71" s="130">
        <v>2020</v>
      </c>
      <c r="K71" s="11">
        <f>IF(D71="SAVE ON ENERGY RETROFIT PROGRAM",IF(VALUE(SUBSTITUTE(G71,"kW",""))=0,'IESO Reported Results'!M71*'NTG Ratio References'!$G$8,0),IF(D71="SAVE ON ENERGY ENERGY MANAGER PROGRAM",IF(VALUE(SUBSTITUTE(G71,"kW",""))=0,'IESO Reported Results'!M71*'NTG Ratio References'!$G$7,0),0))</f>
        <v>0</v>
      </c>
      <c r="L71" s="10">
        <f t="shared" si="4"/>
        <v>0.8</v>
      </c>
      <c r="M71" s="11">
        <f t="shared" si="5"/>
        <v>1310</v>
      </c>
      <c r="N71" s="15">
        <f>IFERROR(VLOOKUP(J71&amp;D71,'NTG Ratio References'!A:F,4,0),1)</f>
        <v>0.69</v>
      </c>
      <c r="O71" s="15">
        <f>IFERROR(VLOOKUP(J71&amp;D71,'NTG Ratio References'!A:F,5,0),1)</f>
        <v>0.67700000000000005</v>
      </c>
      <c r="P71" s="104">
        <f t="shared" si="6"/>
        <v>0.55199999999999994</v>
      </c>
      <c r="Q71" s="104">
        <f t="shared" si="7"/>
        <v>886.87</v>
      </c>
    </row>
    <row r="72" spans="1:17">
      <c r="A72" s="103" t="s">
        <v>63</v>
      </c>
      <c r="B72" s="124" t="s">
        <v>8</v>
      </c>
      <c r="C72" s="124" t="s">
        <v>1708</v>
      </c>
      <c r="D72" s="124" t="s">
        <v>20</v>
      </c>
      <c r="E72" s="124" t="s">
        <v>27</v>
      </c>
      <c r="F72" s="126">
        <v>250</v>
      </c>
      <c r="G72" s="124" t="s">
        <v>22</v>
      </c>
      <c r="H72" s="124" t="s">
        <v>23</v>
      </c>
      <c r="I72" s="124" t="s">
        <v>12</v>
      </c>
      <c r="J72" s="130">
        <v>2019</v>
      </c>
      <c r="K72" s="11">
        <f>IF(D72="SAVE ON ENERGY RETROFIT PROGRAM",IF(VALUE(SUBSTITUTE(G72,"kW",""))=0,'IESO Reported Results'!M72*'NTG Ratio References'!$G$8,0),IF(D72="SAVE ON ENERGY ENERGY MANAGER PROGRAM",IF(VALUE(SUBSTITUTE(G72,"kW",""))=0,'IESO Reported Results'!M72*'NTG Ratio References'!$G$7,0),0))</f>
        <v>0</v>
      </c>
      <c r="L72" s="10">
        <f t="shared" si="4"/>
        <v>0.8</v>
      </c>
      <c r="M72" s="11">
        <f t="shared" si="5"/>
        <v>1310</v>
      </c>
      <c r="N72" s="15">
        <f>IFERROR(VLOOKUP(J72&amp;D72,'NTG Ratio References'!A:F,4,0),1)</f>
        <v>0.78100000000000003</v>
      </c>
      <c r="O72" s="15">
        <f>IFERROR(VLOOKUP(J72&amp;D72,'NTG Ratio References'!A:F,5,0),1)</f>
        <v>0.81100000000000005</v>
      </c>
      <c r="P72" s="104">
        <f t="shared" si="6"/>
        <v>0.62480000000000002</v>
      </c>
      <c r="Q72" s="104">
        <f t="shared" si="7"/>
        <v>1062.4100000000001</v>
      </c>
    </row>
    <row r="73" spans="1:17">
      <c r="A73" s="103" t="s">
        <v>64</v>
      </c>
      <c r="B73" s="124" t="s">
        <v>8</v>
      </c>
      <c r="C73" s="124" t="s">
        <v>1708</v>
      </c>
      <c r="D73" s="124" t="s">
        <v>20</v>
      </c>
      <c r="E73" s="124" t="s">
        <v>21</v>
      </c>
      <c r="F73" s="126">
        <v>250</v>
      </c>
      <c r="G73" s="124" t="s">
        <v>22</v>
      </c>
      <c r="H73" s="124" t="s">
        <v>23</v>
      </c>
      <c r="I73" s="124" t="s">
        <v>12</v>
      </c>
      <c r="J73" s="130">
        <v>2019</v>
      </c>
      <c r="K73" s="11">
        <f>IF(D73="SAVE ON ENERGY RETROFIT PROGRAM",IF(VALUE(SUBSTITUTE(G73,"kW",""))=0,'IESO Reported Results'!M73*'NTG Ratio References'!$G$8,0),IF(D73="SAVE ON ENERGY ENERGY MANAGER PROGRAM",IF(VALUE(SUBSTITUTE(G73,"kW",""))=0,'IESO Reported Results'!M73*'NTG Ratio References'!$G$7,0),0))</f>
        <v>0</v>
      </c>
      <c r="L73" s="10">
        <f t="shared" si="4"/>
        <v>0.8</v>
      </c>
      <c r="M73" s="11">
        <f t="shared" si="5"/>
        <v>1310</v>
      </c>
      <c r="N73" s="15">
        <f>IFERROR(VLOOKUP(J73&amp;D73,'NTG Ratio References'!A:F,4,0),1)</f>
        <v>0.78100000000000003</v>
      </c>
      <c r="O73" s="15">
        <f>IFERROR(VLOOKUP(J73&amp;D73,'NTG Ratio References'!A:F,5,0),1)</f>
        <v>0.81100000000000005</v>
      </c>
      <c r="P73" s="104">
        <f t="shared" si="6"/>
        <v>0.62480000000000002</v>
      </c>
      <c r="Q73" s="104">
        <f t="shared" si="7"/>
        <v>1062.4100000000001</v>
      </c>
    </row>
    <row r="74" spans="1:17">
      <c r="A74" s="103" t="s">
        <v>65</v>
      </c>
      <c r="B74" s="124" t="s">
        <v>8</v>
      </c>
      <c r="C74" s="124" t="s">
        <v>1708</v>
      </c>
      <c r="D74" s="124" t="s">
        <v>20</v>
      </c>
      <c r="E74" s="124" t="s">
        <v>21</v>
      </c>
      <c r="F74" s="126">
        <v>250</v>
      </c>
      <c r="G74" s="124" t="s">
        <v>22</v>
      </c>
      <c r="H74" s="124" t="s">
        <v>23</v>
      </c>
      <c r="I74" s="124" t="s">
        <v>12</v>
      </c>
      <c r="J74" s="130">
        <v>2019</v>
      </c>
      <c r="K74" s="11">
        <f>IF(D74="SAVE ON ENERGY RETROFIT PROGRAM",IF(VALUE(SUBSTITUTE(G74,"kW",""))=0,'IESO Reported Results'!M74*'NTG Ratio References'!$G$8,0),IF(D74="SAVE ON ENERGY ENERGY MANAGER PROGRAM",IF(VALUE(SUBSTITUTE(G74,"kW",""))=0,'IESO Reported Results'!M74*'NTG Ratio References'!$G$7,0),0))</f>
        <v>0</v>
      </c>
      <c r="L74" s="10">
        <f t="shared" si="4"/>
        <v>0.8</v>
      </c>
      <c r="M74" s="11">
        <f t="shared" si="5"/>
        <v>1310</v>
      </c>
      <c r="N74" s="15">
        <f>IFERROR(VLOOKUP(J74&amp;D74,'NTG Ratio References'!A:F,4,0),1)</f>
        <v>0.78100000000000003</v>
      </c>
      <c r="O74" s="15">
        <f>IFERROR(VLOOKUP(J74&amp;D74,'NTG Ratio References'!A:F,5,0),1)</f>
        <v>0.81100000000000005</v>
      </c>
      <c r="P74" s="104">
        <f t="shared" si="6"/>
        <v>0.62480000000000002</v>
      </c>
      <c r="Q74" s="104">
        <f t="shared" si="7"/>
        <v>1062.4100000000001</v>
      </c>
    </row>
    <row r="75" spans="1:17">
      <c r="A75" s="103" t="s">
        <v>66</v>
      </c>
      <c r="B75" s="124" t="s">
        <v>8</v>
      </c>
      <c r="C75" s="124" t="s">
        <v>1708</v>
      </c>
      <c r="D75" s="124" t="s">
        <v>20</v>
      </c>
      <c r="E75" s="124" t="s">
        <v>27</v>
      </c>
      <c r="F75" s="126">
        <v>250</v>
      </c>
      <c r="G75" s="124" t="s">
        <v>22</v>
      </c>
      <c r="H75" s="124" t="s">
        <v>23</v>
      </c>
      <c r="I75" s="124" t="s">
        <v>12</v>
      </c>
      <c r="J75" s="130">
        <v>2019</v>
      </c>
      <c r="K75" s="11">
        <f>IF(D75="SAVE ON ENERGY RETROFIT PROGRAM",IF(VALUE(SUBSTITUTE(G75,"kW",""))=0,'IESO Reported Results'!M75*'NTG Ratio References'!$G$8,0),IF(D75="SAVE ON ENERGY ENERGY MANAGER PROGRAM",IF(VALUE(SUBSTITUTE(G75,"kW",""))=0,'IESO Reported Results'!M75*'NTG Ratio References'!$G$7,0),0))</f>
        <v>0</v>
      </c>
      <c r="L75" s="10">
        <f t="shared" si="4"/>
        <v>0.8</v>
      </c>
      <c r="M75" s="11">
        <f t="shared" si="5"/>
        <v>1310</v>
      </c>
      <c r="N75" s="15">
        <f>IFERROR(VLOOKUP(J75&amp;D75,'NTG Ratio References'!A:F,4,0),1)</f>
        <v>0.78100000000000003</v>
      </c>
      <c r="O75" s="15">
        <f>IFERROR(VLOOKUP(J75&amp;D75,'NTG Ratio References'!A:F,5,0),1)</f>
        <v>0.81100000000000005</v>
      </c>
      <c r="P75" s="104">
        <f t="shared" si="6"/>
        <v>0.62480000000000002</v>
      </c>
      <c r="Q75" s="104">
        <f t="shared" si="7"/>
        <v>1062.4100000000001</v>
      </c>
    </row>
    <row r="76" spans="1:17">
      <c r="A76" s="103" t="s">
        <v>67</v>
      </c>
      <c r="B76" s="124" t="s">
        <v>8</v>
      </c>
      <c r="C76" s="124" t="s">
        <v>1708</v>
      </c>
      <c r="D76" s="124" t="s">
        <v>20</v>
      </c>
      <c r="E76" s="124" t="s">
        <v>21</v>
      </c>
      <c r="F76" s="126">
        <v>250</v>
      </c>
      <c r="G76" s="124" t="s">
        <v>22</v>
      </c>
      <c r="H76" s="124" t="s">
        <v>23</v>
      </c>
      <c r="I76" s="124" t="s">
        <v>12</v>
      </c>
      <c r="J76" s="130">
        <v>2019</v>
      </c>
      <c r="K76" s="11">
        <f>IF(D76="SAVE ON ENERGY RETROFIT PROGRAM",IF(VALUE(SUBSTITUTE(G76,"kW",""))=0,'IESO Reported Results'!M76*'NTG Ratio References'!$G$8,0),IF(D76="SAVE ON ENERGY ENERGY MANAGER PROGRAM",IF(VALUE(SUBSTITUTE(G76,"kW",""))=0,'IESO Reported Results'!M76*'NTG Ratio References'!$G$7,0),0))</f>
        <v>0</v>
      </c>
      <c r="L76" s="10">
        <f t="shared" si="4"/>
        <v>0.8</v>
      </c>
      <c r="M76" s="11">
        <f t="shared" si="5"/>
        <v>1310</v>
      </c>
      <c r="N76" s="15">
        <f>IFERROR(VLOOKUP(J76&amp;D76,'NTG Ratio References'!A:F,4,0),1)</f>
        <v>0.78100000000000003</v>
      </c>
      <c r="O76" s="15">
        <f>IFERROR(VLOOKUP(J76&amp;D76,'NTG Ratio References'!A:F,5,0),1)</f>
        <v>0.81100000000000005</v>
      </c>
      <c r="P76" s="104">
        <f t="shared" si="6"/>
        <v>0.62480000000000002</v>
      </c>
      <c r="Q76" s="104">
        <f t="shared" si="7"/>
        <v>1062.4100000000001</v>
      </c>
    </row>
    <row r="77" spans="1:17">
      <c r="A77" s="103" t="s">
        <v>68</v>
      </c>
      <c r="B77" s="124" t="s">
        <v>8</v>
      </c>
      <c r="C77" s="124" t="s">
        <v>1708</v>
      </c>
      <c r="D77" s="124" t="s">
        <v>20</v>
      </c>
      <c r="E77" s="124" t="s">
        <v>69</v>
      </c>
      <c r="F77" s="126">
        <v>250</v>
      </c>
      <c r="G77" s="124" t="s">
        <v>22</v>
      </c>
      <c r="H77" s="124" t="s">
        <v>23</v>
      </c>
      <c r="I77" s="124" t="s">
        <v>12</v>
      </c>
      <c r="J77" s="130">
        <v>2020</v>
      </c>
      <c r="K77" s="11">
        <f>IF(D77="SAVE ON ENERGY RETROFIT PROGRAM",IF(VALUE(SUBSTITUTE(G77,"kW",""))=0,'IESO Reported Results'!M77*'NTG Ratio References'!$G$8,0),IF(D77="SAVE ON ENERGY ENERGY MANAGER PROGRAM",IF(VALUE(SUBSTITUTE(G77,"kW",""))=0,'IESO Reported Results'!M77*'NTG Ratio References'!$G$7,0),0))</f>
        <v>0</v>
      </c>
      <c r="L77" s="10">
        <f t="shared" si="4"/>
        <v>0.8</v>
      </c>
      <c r="M77" s="11">
        <f t="shared" si="5"/>
        <v>1310</v>
      </c>
      <c r="N77" s="15">
        <f>IFERROR(VLOOKUP(J77&amp;D77,'NTG Ratio References'!A:F,4,0),1)</f>
        <v>0.69</v>
      </c>
      <c r="O77" s="15">
        <f>IFERROR(VLOOKUP(J77&amp;D77,'NTG Ratio References'!A:F,5,0),1)</f>
        <v>0.67700000000000005</v>
      </c>
      <c r="P77" s="104">
        <f t="shared" si="6"/>
        <v>0.55199999999999994</v>
      </c>
      <c r="Q77" s="104">
        <f t="shared" si="7"/>
        <v>886.87</v>
      </c>
    </row>
    <row r="78" spans="1:17">
      <c r="A78" s="103" t="s">
        <v>70</v>
      </c>
      <c r="B78" s="124" t="s">
        <v>8</v>
      </c>
      <c r="C78" s="124" t="s">
        <v>1708</v>
      </c>
      <c r="D78" s="124" t="s">
        <v>20</v>
      </c>
      <c r="E78" s="124" t="s">
        <v>49</v>
      </c>
      <c r="F78" s="126">
        <v>250</v>
      </c>
      <c r="G78" s="124" t="s">
        <v>22</v>
      </c>
      <c r="H78" s="124" t="s">
        <v>23</v>
      </c>
      <c r="I78" s="124" t="s">
        <v>12</v>
      </c>
      <c r="J78" s="130">
        <v>2020</v>
      </c>
      <c r="K78" s="11">
        <f>IF(D78="SAVE ON ENERGY RETROFIT PROGRAM",IF(VALUE(SUBSTITUTE(G78,"kW",""))=0,'IESO Reported Results'!M78*'NTG Ratio References'!$G$8,0),IF(D78="SAVE ON ENERGY ENERGY MANAGER PROGRAM",IF(VALUE(SUBSTITUTE(G78,"kW",""))=0,'IESO Reported Results'!M78*'NTG Ratio References'!$G$7,0),0))</f>
        <v>0</v>
      </c>
      <c r="L78" s="10">
        <f t="shared" si="4"/>
        <v>0.8</v>
      </c>
      <c r="M78" s="11">
        <f t="shared" si="5"/>
        <v>1310</v>
      </c>
      <c r="N78" s="15">
        <f>IFERROR(VLOOKUP(J78&amp;D78,'NTG Ratio References'!A:F,4,0),1)</f>
        <v>0.69</v>
      </c>
      <c r="O78" s="15">
        <f>IFERROR(VLOOKUP(J78&amp;D78,'NTG Ratio References'!A:F,5,0),1)</f>
        <v>0.67700000000000005</v>
      </c>
      <c r="P78" s="104">
        <f t="shared" si="6"/>
        <v>0.55199999999999994</v>
      </c>
      <c r="Q78" s="104">
        <f t="shared" si="7"/>
        <v>886.87</v>
      </c>
    </row>
    <row r="79" spans="1:17">
      <c r="A79" s="103" t="s">
        <v>71</v>
      </c>
      <c r="B79" s="124" t="s">
        <v>8</v>
      </c>
      <c r="C79" s="124" t="s">
        <v>1708</v>
      </c>
      <c r="D79" s="124" t="s">
        <v>20</v>
      </c>
      <c r="E79" s="124" t="s">
        <v>27</v>
      </c>
      <c r="F79" s="126">
        <v>250</v>
      </c>
      <c r="G79" s="124" t="s">
        <v>72</v>
      </c>
      <c r="H79" s="124" t="s">
        <v>73</v>
      </c>
      <c r="I79" s="124" t="s">
        <v>12</v>
      </c>
      <c r="J79" s="130">
        <v>2019</v>
      </c>
      <c r="K79" s="11">
        <f>IF(D79="SAVE ON ENERGY RETROFIT PROGRAM",IF(VALUE(SUBSTITUTE(G79,"kW",""))=0,'IESO Reported Results'!M79*'NTG Ratio References'!$G$8,0),IF(D79="SAVE ON ENERGY ENERGY MANAGER PROGRAM",IF(VALUE(SUBSTITUTE(G79,"kW",""))=0,'IESO Reported Results'!M79*'NTG Ratio References'!$G$7,0),0))</f>
        <v>0</v>
      </c>
      <c r="L79" s="10">
        <f t="shared" si="4"/>
        <v>0.41</v>
      </c>
      <c r="M79" s="11">
        <f t="shared" si="5"/>
        <v>732</v>
      </c>
      <c r="N79" s="15">
        <f>IFERROR(VLOOKUP(J79&amp;D79,'NTG Ratio References'!A:F,4,0),1)</f>
        <v>0.78100000000000003</v>
      </c>
      <c r="O79" s="15">
        <f>IFERROR(VLOOKUP(J79&amp;D79,'NTG Ratio References'!A:F,5,0),1)</f>
        <v>0.81100000000000005</v>
      </c>
      <c r="P79" s="104">
        <f t="shared" si="6"/>
        <v>0.32020999999999999</v>
      </c>
      <c r="Q79" s="104">
        <f t="shared" si="7"/>
        <v>593.65200000000004</v>
      </c>
    </row>
    <row r="80" spans="1:17">
      <c r="A80" s="103" t="s">
        <v>74</v>
      </c>
      <c r="B80" s="124" t="s">
        <v>8</v>
      </c>
      <c r="C80" s="124" t="s">
        <v>1708</v>
      </c>
      <c r="D80" s="124" t="s">
        <v>20</v>
      </c>
      <c r="E80" s="124" t="s">
        <v>27</v>
      </c>
      <c r="F80" s="126">
        <v>250</v>
      </c>
      <c r="G80" s="124" t="s">
        <v>22</v>
      </c>
      <c r="H80" s="124" t="s">
        <v>23</v>
      </c>
      <c r="I80" s="124" t="s">
        <v>12</v>
      </c>
      <c r="J80" s="130">
        <v>2019</v>
      </c>
      <c r="K80" s="11">
        <f>IF(D80="SAVE ON ENERGY RETROFIT PROGRAM",IF(VALUE(SUBSTITUTE(G80,"kW",""))=0,'IESO Reported Results'!M80*'NTG Ratio References'!$G$8,0),IF(D80="SAVE ON ENERGY ENERGY MANAGER PROGRAM",IF(VALUE(SUBSTITUTE(G80,"kW",""))=0,'IESO Reported Results'!M80*'NTG Ratio References'!$G$7,0),0))</f>
        <v>0</v>
      </c>
      <c r="L80" s="10">
        <f t="shared" si="4"/>
        <v>0.8</v>
      </c>
      <c r="M80" s="11">
        <f t="shared" si="5"/>
        <v>1310</v>
      </c>
      <c r="N80" s="15">
        <f>IFERROR(VLOOKUP(J80&amp;D80,'NTG Ratio References'!A:F,4,0),1)</f>
        <v>0.78100000000000003</v>
      </c>
      <c r="O80" s="15">
        <f>IFERROR(VLOOKUP(J80&amp;D80,'NTG Ratio References'!A:F,5,0),1)</f>
        <v>0.81100000000000005</v>
      </c>
      <c r="P80" s="104">
        <f t="shared" si="6"/>
        <v>0.62480000000000002</v>
      </c>
      <c r="Q80" s="104">
        <f t="shared" si="7"/>
        <v>1062.4100000000001</v>
      </c>
    </row>
    <row r="81" spans="1:17">
      <c r="A81" s="103" t="s">
        <v>75</v>
      </c>
      <c r="B81" s="124" t="s">
        <v>8</v>
      </c>
      <c r="C81" s="124" t="s">
        <v>1708</v>
      </c>
      <c r="D81" s="124" t="s">
        <v>20</v>
      </c>
      <c r="E81" s="124" t="s">
        <v>76</v>
      </c>
      <c r="F81" s="126">
        <v>250</v>
      </c>
      <c r="G81" s="124" t="s">
        <v>22</v>
      </c>
      <c r="H81" s="124" t="s">
        <v>23</v>
      </c>
      <c r="I81" s="124" t="s">
        <v>12</v>
      </c>
      <c r="J81" s="130">
        <v>2019</v>
      </c>
      <c r="K81" s="11">
        <f>IF(D81="SAVE ON ENERGY RETROFIT PROGRAM",IF(VALUE(SUBSTITUTE(G81,"kW",""))=0,'IESO Reported Results'!M81*'NTG Ratio References'!$G$8,0),IF(D81="SAVE ON ENERGY ENERGY MANAGER PROGRAM",IF(VALUE(SUBSTITUTE(G81,"kW",""))=0,'IESO Reported Results'!M81*'NTG Ratio References'!$G$7,0),0))</f>
        <v>0</v>
      </c>
      <c r="L81" s="10">
        <f t="shared" si="4"/>
        <v>0.8</v>
      </c>
      <c r="M81" s="11">
        <f t="shared" si="5"/>
        <v>1310</v>
      </c>
      <c r="N81" s="15">
        <f>IFERROR(VLOOKUP(J81&amp;D81,'NTG Ratio References'!A:F,4,0),1)</f>
        <v>0.78100000000000003</v>
      </c>
      <c r="O81" s="15">
        <f>IFERROR(VLOOKUP(J81&amp;D81,'NTG Ratio References'!A:F,5,0),1)</f>
        <v>0.81100000000000005</v>
      </c>
      <c r="P81" s="104">
        <f t="shared" si="6"/>
        <v>0.62480000000000002</v>
      </c>
      <c r="Q81" s="104">
        <f t="shared" si="7"/>
        <v>1062.4100000000001</v>
      </c>
    </row>
    <row r="82" spans="1:17">
      <c r="A82" s="103" t="s">
        <v>77</v>
      </c>
      <c r="B82" s="124" t="s">
        <v>8</v>
      </c>
      <c r="C82" s="124" t="s">
        <v>1708</v>
      </c>
      <c r="D82" s="124" t="s">
        <v>20</v>
      </c>
      <c r="E82" s="124" t="s">
        <v>27</v>
      </c>
      <c r="F82" s="126">
        <v>1500</v>
      </c>
      <c r="G82" s="124" t="s">
        <v>78</v>
      </c>
      <c r="H82" s="124" t="s">
        <v>79</v>
      </c>
      <c r="I82" s="124" t="s">
        <v>12</v>
      </c>
      <c r="J82" s="130">
        <v>2019</v>
      </c>
      <c r="K82" s="11">
        <f>IF(D82="SAVE ON ENERGY RETROFIT PROGRAM",IF(VALUE(SUBSTITUTE(G82,"kW",""))=0,'IESO Reported Results'!M82*'NTG Ratio References'!$G$8,0),IF(D82="SAVE ON ENERGY ENERGY MANAGER PROGRAM",IF(VALUE(SUBSTITUTE(G82,"kW",""))=0,'IESO Reported Results'!M82*'NTG Ratio References'!$G$7,0),0))</f>
        <v>0</v>
      </c>
      <c r="L82" s="10">
        <f t="shared" si="4"/>
        <v>0.45</v>
      </c>
      <c r="M82" s="11">
        <f t="shared" si="5"/>
        <v>4832</v>
      </c>
      <c r="N82" s="15">
        <f>IFERROR(VLOOKUP(J82&amp;D82,'NTG Ratio References'!A:F,4,0),1)</f>
        <v>0.78100000000000003</v>
      </c>
      <c r="O82" s="15">
        <f>IFERROR(VLOOKUP(J82&amp;D82,'NTG Ratio References'!A:F,5,0),1)</f>
        <v>0.81100000000000005</v>
      </c>
      <c r="P82" s="104">
        <f t="shared" si="6"/>
        <v>0.35145000000000004</v>
      </c>
      <c r="Q82" s="104">
        <f t="shared" si="7"/>
        <v>3918.7520000000004</v>
      </c>
    </row>
    <row r="83" spans="1:17">
      <c r="A83" s="103" t="s">
        <v>80</v>
      </c>
      <c r="B83" s="124" t="s">
        <v>8</v>
      </c>
      <c r="C83" s="124" t="s">
        <v>1708</v>
      </c>
      <c r="D83" s="124" t="s">
        <v>20</v>
      </c>
      <c r="E83" s="124" t="s">
        <v>27</v>
      </c>
      <c r="F83" s="126">
        <v>1250</v>
      </c>
      <c r="G83" s="124" t="s">
        <v>78</v>
      </c>
      <c r="H83" s="124" t="s">
        <v>79</v>
      </c>
      <c r="I83" s="124" t="s">
        <v>12</v>
      </c>
      <c r="J83" s="130">
        <v>2019</v>
      </c>
      <c r="K83" s="11">
        <f>IF(D83="SAVE ON ENERGY RETROFIT PROGRAM",IF(VALUE(SUBSTITUTE(G83,"kW",""))=0,'IESO Reported Results'!M83*'NTG Ratio References'!$G$8,0),IF(D83="SAVE ON ENERGY ENERGY MANAGER PROGRAM",IF(VALUE(SUBSTITUTE(G83,"kW",""))=0,'IESO Reported Results'!M83*'NTG Ratio References'!$G$7,0),0))</f>
        <v>0</v>
      </c>
      <c r="L83" s="10">
        <f t="shared" si="4"/>
        <v>0.45</v>
      </c>
      <c r="M83" s="11">
        <f t="shared" si="5"/>
        <v>4832</v>
      </c>
      <c r="N83" s="15">
        <f>IFERROR(VLOOKUP(J83&amp;D83,'NTG Ratio References'!A:F,4,0),1)</f>
        <v>0.78100000000000003</v>
      </c>
      <c r="O83" s="15">
        <f>IFERROR(VLOOKUP(J83&amp;D83,'NTG Ratio References'!A:F,5,0),1)</f>
        <v>0.81100000000000005</v>
      </c>
      <c r="P83" s="104">
        <f t="shared" si="6"/>
        <v>0.35145000000000004</v>
      </c>
      <c r="Q83" s="104">
        <f t="shared" si="7"/>
        <v>3918.7520000000004</v>
      </c>
    </row>
    <row r="84" spans="1:17">
      <c r="A84" s="103" t="s">
        <v>81</v>
      </c>
      <c r="B84" s="124" t="s">
        <v>8</v>
      </c>
      <c r="C84" s="124" t="s">
        <v>1708</v>
      </c>
      <c r="D84" s="124" t="s">
        <v>20</v>
      </c>
      <c r="E84" s="124" t="s">
        <v>27</v>
      </c>
      <c r="F84" s="126">
        <v>1500</v>
      </c>
      <c r="G84" s="124" t="s">
        <v>78</v>
      </c>
      <c r="H84" s="124" t="s">
        <v>79</v>
      </c>
      <c r="I84" s="124" t="s">
        <v>12</v>
      </c>
      <c r="J84" s="130">
        <v>2019</v>
      </c>
      <c r="K84" s="11">
        <f>IF(D84="SAVE ON ENERGY RETROFIT PROGRAM",IF(VALUE(SUBSTITUTE(G84,"kW",""))=0,'IESO Reported Results'!M84*'NTG Ratio References'!$G$8,0),IF(D84="SAVE ON ENERGY ENERGY MANAGER PROGRAM",IF(VALUE(SUBSTITUTE(G84,"kW",""))=0,'IESO Reported Results'!M84*'NTG Ratio References'!$G$7,0),0))</f>
        <v>0</v>
      </c>
      <c r="L84" s="10">
        <f t="shared" si="4"/>
        <v>0.45</v>
      </c>
      <c r="M84" s="11">
        <f t="shared" si="5"/>
        <v>4832</v>
      </c>
      <c r="N84" s="15">
        <f>IFERROR(VLOOKUP(J84&amp;D84,'NTG Ratio References'!A:F,4,0),1)</f>
        <v>0.78100000000000003</v>
      </c>
      <c r="O84" s="15">
        <f>IFERROR(VLOOKUP(J84&amp;D84,'NTG Ratio References'!A:F,5,0),1)</f>
        <v>0.81100000000000005</v>
      </c>
      <c r="P84" s="104">
        <f t="shared" si="6"/>
        <v>0.35145000000000004</v>
      </c>
      <c r="Q84" s="104">
        <f t="shared" si="7"/>
        <v>3918.7520000000004</v>
      </c>
    </row>
    <row r="85" spans="1:17">
      <c r="A85" s="103" t="s">
        <v>82</v>
      </c>
      <c r="B85" s="124" t="s">
        <v>8</v>
      </c>
      <c r="C85" s="124" t="s">
        <v>1708</v>
      </c>
      <c r="D85" s="124" t="s">
        <v>20</v>
      </c>
      <c r="E85" s="124" t="s">
        <v>27</v>
      </c>
      <c r="F85" s="126">
        <v>1500</v>
      </c>
      <c r="G85" s="124" t="s">
        <v>78</v>
      </c>
      <c r="H85" s="124" t="s">
        <v>79</v>
      </c>
      <c r="I85" s="124" t="s">
        <v>12</v>
      </c>
      <c r="J85" s="130">
        <v>2019</v>
      </c>
      <c r="K85" s="11">
        <f>IF(D85="SAVE ON ENERGY RETROFIT PROGRAM",IF(VALUE(SUBSTITUTE(G85,"kW",""))=0,'IESO Reported Results'!M85*'NTG Ratio References'!$G$8,0),IF(D85="SAVE ON ENERGY ENERGY MANAGER PROGRAM",IF(VALUE(SUBSTITUTE(G85,"kW",""))=0,'IESO Reported Results'!M85*'NTG Ratio References'!$G$7,0),0))</f>
        <v>0</v>
      </c>
      <c r="L85" s="10">
        <f t="shared" si="4"/>
        <v>0.45</v>
      </c>
      <c r="M85" s="11">
        <f t="shared" si="5"/>
        <v>4832</v>
      </c>
      <c r="N85" s="15">
        <f>IFERROR(VLOOKUP(J85&amp;D85,'NTG Ratio References'!A:F,4,0),1)</f>
        <v>0.78100000000000003</v>
      </c>
      <c r="O85" s="15">
        <f>IFERROR(VLOOKUP(J85&amp;D85,'NTG Ratio References'!A:F,5,0),1)</f>
        <v>0.81100000000000005</v>
      </c>
      <c r="P85" s="104">
        <f t="shared" si="6"/>
        <v>0.35145000000000004</v>
      </c>
      <c r="Q85" s="104">
        <f t="shared" si="7"/>
        <v>3918.7520000000004</v>
      </c>
    </row>
    <row r="86" spans="1:17">
      <c r="A86" s="103" t="s">
        <v>83</v>
      </c>
      <c r="B86" s="124" t="s">
        <v>8</v>
      </c>
      <c r="C86" s="124" t="s">
        <v>1708</v>
      </c>
      <c r="D86" s="124" t="s">
        <v>20</v>
      </c>
      <c r="E86" s="124" t="s">
        <v>27</v>
      </c>
      <c r="F86" s="126">
        <v>1500</v>
      </c>
      <c r="G86" s="124" t="s">
        <v>78</v>
      </c>
      <c r="H86" s="124" t="s">
        <v>79</v>
      </c>
      <c r="I86" s="124" t="s">
        <v>12</v>
      </c>
      <c r="J86" s="130">
        <v>2019</v>
      </c>
      <c r="K86" s="11">
        <f>IF(D86="SAVE ON ENERGY RETROFIT PROGRAM",IF(VALUE(SUBSTITUTE(G86,"kW",""))=0,'IESO Reported Results'!M86*'NTG Ratio References'!$G$8,0),IF(D86="SAVE ON ENERGY ENERGY MANAGER PROGRAM",IF(VALUE(SUBSTITUTE(G86,"kW",""))=0,'IESO Reported Results'!M86*'NTG Ratio References'!$G$7,0),0))</f>
        <v>0</v>
      </c>
      <c r="L86" s="10">
        <f t="shared" si="4"/>
        <v>0.45</v>
      </c>
      <c r="M86" s="11">
        <f t="shared" si="5"/>
        <v>4832</v>
      </c>
      <c r="N86" s="15">
        <f>IFERROR(VLOOKUP(J86&amp;D86,'NTG Ratio References'!A:F,4,0),1)</f>
        <v>0.78100000000000003</v>
      </c>
      <c r="O86" s="15">
        <f>IFERROR(VLOOKUP(J86&amp;D86,'NTG Ratio References'!A:F,5,0),1)</f>
        <v>0.81100000000000005</v>
      </c>
      <c r="P86" s="104">
        <f t="shared" si="6"/>
        <v>0.35145000000000004</v>
      </c>
      <c r="Q86" s="104">
        <f t="shared" si="7"/>
        <v>3918.7520000000004</v>
      </c>
    </row>
    <row r="87" spans="1:17">
      <c r="A87" s="103" t="s">
        <v>84</v>
      </c>
      <c r="B87" s="124" t="s">
        <v>8</v>
      </c>
      <c r="C87" s="124" t="s">
        <v>1708</v>
      </c>
      <c r="D87" s="124" t="s">
        <v>20</v>
      </c>
      <c r="E87" s="124" t="s">
        <v>27</v>
      </c>
      <c r="F87" s="126">
        <v>1500</v>
      </c>
      <c r="G87" s="124" t="s">
        <v>78</v>
      </c>
      <c r="H87" s="124" t="s">
        <v>79</v>
      </c>
      <c r="I87" s="124" t="s">
        <v>12</v>
      </c>
      <c r="J87" s="130">
        <v>2019</v>
      </c>
      <c r="K87" s="11">
        <f>IF(D87="SAVE ON ENERGY RETROFIT PROGRAM",IF(VALUE(SUBSTITUTE(G87,"kW",""))=0,'IESO Reported Results'!M87*'NTG Ratio References'!$G$8,0),IF(D87="SAVE ON ENERGY ENERGY MANAGER PROGRAM",IF(VALUE(SUBSTITUTE(G87,"kW",""))=0,'IESO Reported Results'!M87*'NTG Ratio References'!$G$7,0),0))</f>
        <v>0</v>
      </c>
      <c r="L87" s="10">
        <f t="shared" si="4"/>
        <v>0.45</v>
      </c>
      <c r="M87" s="11">
        <f t="shared" si="5"/>
        <v>4832</v>
      </c>
      <c r="N87" s="15">
        <f>IFERROR(VLOOKUP(J87&amp;D87,'NTG Ratio References'!A:F,4,0),1)</f>
        <v>0.78100000000000003</v>
      </c>
      <c r="O87" s="15">
        <f>IFERROR(VLOOKUP(J87&amp;D87,'NTG Ratio References'!A:F,5,0),1)</f>
        <v>0.81100000000000005</v>
      </c>
      <c r="P87" s="104">
        <f t="shared" si="6"/>
        <v>0.35145000000000004</v>
      </c>
      <c r="Q87" s="104">
        <f t="shared" si="7"/>
        <v>3918.7520000000004</v>
      </c>
    </row>
    <row r="88" spans="1:17">
      <c r="A88" s="103" t="s">
        <v>85</v>
      </c>
      <c r="B88" s="124" t="s">
        <v>8</v>
      </c>
      <c r="C88" s="124" t="s">
        <v>1708</v>
      </c>
      <c r="D88" s="124" t="s">
        <v>20</v>
      </c>
      <c r="E88" s="124" t="s">
        <v>27</v>
      </c>
      <c r="F88" s="126">
        <v>1500</v>
      </c>
      <c r="G88" s="124" t="s">
        <v>78</v>
      </c>
      <c r="H88" s="124" t="s">
        <v>79</v>
      </c>
      <c r="I88" s="124" t="s">
        <v>12</v>
      </c>
      <c r="J88" s="130">
        <v>2019</v>
      </c>
      <c r="K88" s="11">
        <f>IF(D88="SAVE ON ENERGY RETROFIT PROGRAM",IF(VALUE(SUBSTITUTE(G88,"kW",""))=0,'IESO Reported Results'!M88*'NTG Ratio References'!$G$8,0),IF(D88="SAVE ON ENERGY ENERGY MANAGER PROGRAM",IF(VALUE(SUBSTITUTE(G88,"kW",""))=0,'IESO Reported Results'!M88*'NTG Ratio References'!$G$7,0),0))</f>
        <v>0</v>
      </c>
      <c r="L88" s="10">
        <f t="shared" si="4"/>
        <v>0.45</v>
      </c>
      <c r="M88" s="11">
        <f t="shared" si="5"/>
        <v>4832</v>
      </c>
      <c r="N88" s="15">
        <f>IFERROR(VLOOKUP(J88&amp;D88,'NTG Ratio References'!A:F,4,0),1)</f>
        <v>0.78100000000000003</v>
      </c>
      <c r="O88" s="15">
        <f>IFERROR(VLOOKUP(J88&amp;D88,'NTG Ratio References'!A:F,5,0),1)</f>
        <v>0.81100000000000005</v>
      </c>
      <c r="P88" s="104">
        <f t="shared" si="6"/>
        <v>0.35145000000000004</v>
      </c>
      <c r="Q88" s="104">
        <f t="shared" si="7"/>
        <v>3918.7520000000004</v>
      </c>
    </row>
    <row r="89" spans="1:17">
      <c r="A89" s="103" t="s">
        <v>86</v>
      </c>
      <c r="B89" s="124" t="s">
        <v>8</v>
      </c>
      <c r="C89" s="124" t="s">
        <v>1708</v>
      </c>
      <c r="D89" s="124" t="s">
        <v>20</v>
      </c>
      <c r="E89" s="124" t="s">
        <v>27</v>
      </c>
      <c r="F89" s="126">
        <v>1500</v>
      </c>
      <c r="G89" s="124" t="s">
        <v>78</v>
      </c>
      <c r="H89" s="124" t="s">
        <v>79</v>
      </c>
      <c r="I89" s="124" t="s">
        <v>12</v>
      </c>
      <c r="J89" s="130">
        <v>2019</v>
      </c>
      <c r="K89" s="11">
        <f>IF(D89="SAVE ON ENERGY RETROFIT PROGRAM",IF(VALUE(SUBSTITUTE(G89,"kW",""))=0,'IESO Reported Results'!M89*'NTG Ratio References'!$G$8,0),IF(D89="SAVE ON ENERGY ENERGY MANAGER PROGRAM",IF(VALUE(SUBSTITUTE(G89,"kW",""))=0,'IESO Reported Results'!M89*'NTG Ratio References'!$G$7,0),0))</f>
        <v>0</v>
      </c>
      <c r="L89" s="10">
        <f t="shared" si="4"/>
        <v>0.45</v>
      </c>
      <c r="M89" s="11">
        <f t="shared" si="5"/>
        <v>4832</v>
      </c>
      <c r="N89" s="15">
        <f>IFERROR(VLOOKUP(J89&amp;D89,'NTG Ratio References'!A:F,4,0),1)</f>
        <v>0.78100000000000003</v>
      </c>
      <c r="O89" s="15">
        <f>IFERROR(VLOOKUP(J89&amp;D89,'NTG Ratio References'!A:F,5,0),1)</f>
        <v>0.81100000000000005</v>
      </c>
      <c r="P89" s="104">
        <f t="shared" si="6"/>
        <v>0.35145000000000004</v>
      </c>
      <c r="Q89" s="104">
        <f t="shared" si="7"/>
        <v>3918.7520000000004</v>
      </c>
    </row>
    <row r="90" spans="1:17">
      <c r="A90" s="103" t="s">
        <v>87</v>
      </c>
      <c r="B90" s="124" t="s">
        <v>8</v>
      </c>
      <c r="C90" s="124" t="s">
        <v>1708</v>
      </c>
      <c r="D90" s="124" t="s">
        <v>20</v>
      </c>
      <c r="E90" s="124" t="s">
        <v>27</v>
      </c>
      <c r="F90" s="126">
        <v>1500</v>
      </c>
      <c r="G90" s="124" t="s">
        <v>78</v>
      </c>
      <c r="H90" s="124" t="s">
        <v>79</v>
      </c>
      <c r="I90" s="124" t="s">
        <v>12</v>
      </c>
      <c r="J90" s="130">
        <v>2019</v>
      </c>
      <c r="K90" s="11">
        <f>IF(D90="SAVE ON ENERGY RETROFIT PROGRAM",IF(VALUE(SUBSTITUTE(G90,"kW",""))=0,'IESO Reported Results'!M90*'NTG Ratio References'!$G$8,0),IF(D90="SAVE ON ENERGY ENERGY MANAGER PROGRAM",IF(VALUE(SUBSTITUTE(G90,"kW",""))=0,'IESO Reported Results'!M90*'NTG Ratio References'!$G$7,0),0))</f>
        <v>0</v>
      </c>
      <c r="L90" s="10">
        <f t="shared" si="4"/>
        <v>0.45</v>
      </c>
      <c r="M90" s="11">
        <f t="shared" si="5"/>
        <v>4832</v>
      </c>
      <c r="N90" s="15">
        <f>IFERROR(VLOOKUP(J90&amp;D90,'NTG Ratio References'!A:F,4,0),1)</f>
        <v>0.78100000000000003</v>
      </c>
      <c r="O90" s="15">
        <f>IFERROR(VLOOKUP(J90&amp;D90,'NTG Ratio References'!A:F,5,0),1)</f>
        <v>0.81100000000000005</v>
      </c>
      <c r="P90" s="104">
        <f t="shared" si="6"/>
        <v>0.35145000000000004</v>
      </c>
      <c r="Q90" s="104">
        <f t="shared" si="7"/>
        <v>3918.7520000000004</v>
      </c>
    </row>
    <row r="91" spans="1:17">
      <c r="A91" s="103" t="s">
        <v>88</v>
      </c>
      <c r="B91" s="124" t="s">
        <v>8</v>
      </c>
      <c r="C91" s="124" t="s">
        <v>1708</v>
      </c>
      <c r="D91" s="124" t="s">
        <v>20</v>
      </c>
      <c r="E91" s="124" t="s">
        <v>27</v>
      </c>
      <c r="F91" s="126">
        <v>1500</v>
      </c>
      <c r="G91" s="124" t="s">
        <v>78</v>
      </c>
      <c r="H91" s="124" t="s">
        <v>79</v>
      </c>
      <c r="I91" s="124" t="s">
        <v>12</v>
      </c>
      <c r="J91" s="130">
        <v>2019</v>
      </c>
      <c r="K91" s="11">
        <f>IF(D91="SAVE ON ENERGY RETROFIT PROGRAM",IF(VALUE(SUBSTITUTE(G91,"kW",""))=0,'IESO Reported Results'!M91*'NTG Ratio References'!$G$8,0),IF(D91="SAVE ON ENERGY ENERGY MANAGER PROGRAM",IF(VALUE(SUBSTITUTE(G91,"kW",""))=0,'IESO Reported Results'!M91*'NTG Ratio References'!$G$7,0),0))</f>
        <v>0</v>
      </c>
      <c r="L91" s="10">
        <f t="shared" si="4"/>
        <v>0.45</v>
      </c>
      <c r="M91" s="11">
        <f t="shared" si="5"/>
        <v>4832</v>
      </c>
      <c r="N91" s="15">
        <f>IFERROR(VLOOKUP(J91&amp;D91,'NTG Ratio References'!A:F,4,0),1)</f>
        <v>0.78100000000000003</v>
      </c>
      <c r="O91" s="15">
        <f>IFERROR(VLOOKUP(J91&amp;D91,'NTG Ratio References'!A:F,5,0),1)</f>
        <v>0.81100000000000005</v>
      </c>
      <c r="P91" s="104">
        <f t="shared" si="6"/>
        <v>0.35145000000000004</v>
      </c>
      <c r="Q91" s="104">
        <f t="shared" si="7"/>
        <v>3918.7520000000004</v>
      </c>
    </row>
    <row r="92" spans="1:17">
      <c r="A92" s="103" t="s">
        <v>89</v>
      </c>
      <c r="B92" s="124" t="s">
        <v>8</v>
      </c>
      <c r="C92" s="124" t="s">
        <v>1708</v>
      </c>
      <c r="D92" s="124" t="s">
        <v>20</v>
      </c>
      <c r="E92" s="124" t="s">
        <v>27</v>
      </c>
      <c r="F92" s="126">
        <v>1250</v>
      </c>
      <c r="G92" s="124" t="s">
        <v>78</v>
      </c>
      <c r="H92" s="124" t="s">
        <v>79</v>
      </c>
      <c r="I92" s="124" t="s">
        <v>12</v>
      </c>
      <c r="J92" s="130">
        <v>2019</v>
      </c>
      <c r="K92" s="11">
        <f>IF(D92="SAVE ON ENERGY RETROFIT PROGRAM",IF(VALUE(SUBSTITUTE(G92,"kW",""))=0,'IESO Reported Results'!M92*'NTG Ratio References'!$G$8,0),IF(D92="SAVE ON ENERGY ENERGY MANAGER PROGRAM",IF(VALUE(SUBSTITUTE(G92,"kW",""))=0,'IESO Reported Results'!M92*'NTG Ratio References'!$G$7,0),0))</f>
        <v>0</v>
      </c>
      <c r="L92" s="10">
        <f t="shared" si="4"/>
        <v>0.45</v>
      </c>
      <c r="M92" s="11">
        <f t="shared" si="5"/>
        <v>4832</v>
      </c>
      <c r="N92" s="15">
        <f>IFERROR(VLOOKUP(J92&amp;D92,'NTG Ratio References'!A:F,4,0),1)</f>
        <v>0.78100000000000003</v>
      </c>
      <c r="O92" s="15">
        <f>IFERROR(VLOOKUP(J92&amp;D92,'NTG Ratio References'!A:F,5,0),1)</f>
        <v>0.81100000000000005</v>
      </c>
      <c r="P92" s="104">
        <f t="shared" si="6"/>
        <v>0.35145000000000004</v>
      </c>
      <c r="Q92" s="104">
        <f t="shared" si="7"/>
        <v>3918.7520000000004</v>
      </c>
    </row>
    <row r="93" spans="1:17">
      <c r="A93" s="103" t="s">
        <v>90</v>
      </c>
      <c r="B93" s="124" t="s">
        <v>8</v>
      </c>
      <c r="C93" s="124" t="s">
        <v>1708</v>
      </c>
      <c r="D93" s="124" t="s">
        <v>20</v>
      </c>
      <c r="E93" s="124" t="s">
        <v>27</v>
      </c>
      <c r="F93" s="126">
        <v>1500</v>
      </c>
      <c r="G93" s="124" t="s">
        <v>78</v>
      </c>
      <c r="H93" s="124" t="s">
        <v>79</v>
      </c>
      <c r="I93" s="124" t="s">
        <v>12</v>
      </c>
      <c r="J93" s="130">
        <v>2019</v>
      </c>
      <c r="K93" s="11">
        <f>IF(D93="SAVE ON ENERGY RETROFIT PROGRAM",IF(VALUE(SUBSTITUTE(G93,"kW",""))=0,'IESO Reported Results'!M93*'NTG Ratio References'!$G$8,0),IF(D93="SAVE ON ENERGY ENERGY MANAGER PROGRAM",IF(VALUE(SUBSTITUTE(G93,"kW",""))=0,'IESO Reported Results'!M93*'NTG Ratio References'!$G$7,0),0))</f>
        <v>0</v>
      </c>
      <c r="L93" s="10">
        <f t="shared" si="4"/>
        <v>0.45</v>
      </c>
      <c r="M93" s="11">
        <f t="shared" si="5"/>
        <v>4832</v>
      </c>
      <c r="N93" s="15">
        <f>IFERROR(VLOOKUP(J93&amp;D93,'NTG Ratio References'!A:F,4,0),1)</f>
        <v>0.78100000000000003</v>
      </c>
      <c r="O93" s="15">
        <f>IFERROR(VLOOKUP(J93&amp;D93,'NTG Ratio References'!A:F,5,0),1)</f>
        <v>0.81100000000000005</v>
      </c>
      <c r="P93" s="104">
        <f t="shared" si="6"/>
        <v>0.35145000000000004</v>
      </c>
      <c r="Q93" s="104">
        <f t="shared" si="7"/>
        <v>3918.7520000000004</v>
      </c>
    </row>
    <row r="94" spans="1:17">
      <c r="A94" s="103" t="s">
        <v>91</v>
      </c>
      <c r="B94" s="124" t="s">
        <v>8</v>
      </c>
      <c r="C94" s="124" t="s">
        <v>1708</v>
      </c>
      <c r="D94" s="124" t="s">
        <v>20</v>
      </c>
      <c r="E94" s="124" t="s">
        <v>27</v>
      </c>
      <c r="F94" s="126">
        <v>1500</v>
      </c>
      <c r="G94" s="124" t="s">
        <v>78</v>
      </c>
      <c r="H94" s="124" t="s">
        <v>79</v>
      </c>
      <c r="I94" s="124" t="s">
        <v>12</v>
      </c>
      <c r="J94" s="130">
        <v>2019</v>
      </c>
      <c r="K94" s="11">
        <f>IF(D94="SAVE ON ENERGY RETROFIT PROGRAM",IF(VALUE(SUBSTITUTE(G94,"kW",""))=0,'IESO Reported Results'!M94*'NTG Ratio References'!$G$8,0),IF(D94="SAVE ON ENERGY ENERGY MANAGER PROGRAM",IF(VALUE(SUBSTITUTE(G94,"kW",""))=0,'IESO Reported Results'!M94*'NTG Ratio References'!$G$7,0),0))</f>
        <v>0</v>
      </c>
      <c r="L94" s="10">
        <f t="shared" si="4"/>
        <v>0.45</v>
      </c>
      <c r="M94" s="11">
        <f t="shared" si="5"/>
        <v>4832</v>
      </c>
      <c r="N94" s="15">
        <f>IFERROR(VLOOKUP(J94&amp;D94,'NTG Ratio References'!A:F,4,0),1)</f>
        <v>0.78100000000000003</v>
      </c>
      <c r="O94" s="15">
        <f>IFERROR(VLOOKUP(J94&amp;D94,'NTG Ratio References'!A:F,5,0),1)</f>
        <v>0.81100000000000005</v>
      </c>
      <c r="P94" s="104">
        <f t="shared" si="6"/>
        <v>0.35145000000000004</v>
      </c>
      <c r="Q94" s="104">
        <f t="shared" si="7"/>
        <v>3918.7520000000004</v>
      </c>
    </row>
    <row r="95" spans="1:17">
      <c r="A95" s="103" t="s">
        <v>92</v>
      </c>
      <c r="B95" s="124" t="s">
        <v>8</v>
      </c>
      <c r="C95" s="124" t="s">
        <v>1708</v>
      </c>
      <c r="D95" s="124" t="s">
        <v>20</v>
      </c>
      <c r="E95" s="124" t="s">
        <v>27</v>
      </c>
      <c r="F95" s="126">
        <v>1500</v>
      </c>
      <c r="G95" s="124" t="s">
        <v>78</v>
      </c>
      <c r="H95" s="124" t="s">
        <v>79</v>
      </c>
      <c r="I95" s="124" t="s">
        <v>12</v>
      </c>
      <c r="J95" s="130">
        <v>2019</v>
      </c>
      <c r="K95" s="11">
        <f>IF(D95="SAVE ON ENERGY RETROFIT PROGRAM",IF(VALUE(SUBSTITUTE(G95,"kW",""))=0,'IESO Reported Results'!M95*'NTG Ratio References'!$G$8,0),IF(D95="SAVE ON ENERGY ENERGY MANAGER PROGRAM",IF(VALUE(SUBSTITUTE(G95,"kW",""))=0,'IESO Reported Results'!M95*'NTG Ratio References'!$G$7,0),0))</f>
        <v>0</v>
      </c>
      <c r="L95" s="10">
        <f t="shared" si="4"/>
        <v>0.45</v>
      </c>
      <c r="M95" s="11">
        <f t="shared" si="5"/>
        <v>4832</v>
      </c>
      <c r="N95" s="15">
        <f>IFERROR(VLOOKUP(J95&amp;D95,'NTG Ratio References'!A:F,4,0),1)</f>
        <v>0.78100000000000003</v>
      </c>
      <c r="O95" s="15">
        <f>IFERROR(VLOOKUP(J95&amp;D95,'NTG Ratio References'!A:F,5,0),1)</f>
        <v>0.81100000000000005</v>
      </c>
      <c r="P95" s="104">
        <f t="shared" si="6"/>
        <v>0.35145000000000004</v>
      </c>
      <c r="Q95" s="104">
        <f t="shared" si="7"/>
        <v>3918.7520000000004</v>
      </c>
    </row>
    <row r="96" spans="1:17">
      <c r="A96" s="103" t="s">
        <v>93</v>
      </c>
      <c r="B96" s="124" t="s">
        <v>8</v>
      </c>
      <c r="C96" s="124" t="s">
        <v>1708</v>
      </c>
      <c r="D96" s="124" t="s">
        <v>20</v>
      </c>
      <c r="E96" s="124" t="s">
        <v>27</v>
      </c>
      <c r="F96" s="126">
        <v>1250</v>
      </c>
      <c r="G96" s="124" t="s">
        <v>78</v>
      </c>
      <c r="H96" s="124" t="s">
        <v>79</v>
      </c>
      <c r="I96" s="124" t="s">
        <v>12</v>
      </c>
      <c r="J96" s="130">
        <v>2019</v>
      </c>
      <c r="K96" s="11">
        <f>IF(D96="SAVE ON ENERGY RETROFIT PROGRAM",IF(VALUE(SUBSTITUTE(G96,"kW",""))=0,'IESO Reported Results'!M96*'NTG Ratio References'!$G$8,0),IF(D96="SAVE ON ENERGY ENERGY MANAGER PROGRAM",IF(VALUE(SUBSTITUTE(G96,"kW",""))=0,'IESO Reported Results'!M96*'NTG Ratio References'!$G$7,0),0))</f>
        <v>0</v>
      </c>
      <c r="L96" s="10">
        <f t="shared" si="4"/>
        <v>0.45</v>
      </c>
      <c r="M96" s="11">
        <f t="shared" si="5"/>
        <v>4832</v>
      </c>
      <c r="N96" s="15">
        <f>IFERROR(VLOOKUP(J96&amp;D96,'NTG Ratio References'!A:F,4,0),1)</f>
        <v>0.78100000000000003</v>
      </c>
      <c r="O96" s="15">
        <f>IFERROR(VLOOKUP(J96&amp;D96,'NTG Ratio References'!A:F,5,0),1)</f>
        <v>0.81100000000000005</v>
      </c>
      <c r="P96" s="104">
        <f t="shared" si="6"/>
        <v>0.35145000000000004</v>
      </c>
      <c r="Q96" s="104">
        <f t="shared" si="7"/>
        <v>3918.7520000000004</v>
      </c>
    </row>
    <row r="97" spans="1:17">
      <c r="A97" s="103" t="s">
        <v>94</v>
      </c>
      <c r="B97" s="124" t="s">
        <v>8</v>
      </c>
      <c r="C97" s="124" t="s">
        <v>1708</v>
      </c>
      <c r="D97" s="124" t="s">
        <v>20</v>
      </c>
      <c r="E97" s="124" t="s">
        <v>27</v>
      </c>
      <c r="F97" s="126">
        <v>1250</v>
      </c>
      <c r="G97" s="124" t="s">
        <v>78</v>
      </c>
      <c r="H97" s="124" t="s">
        <v>79</v>
      </c>
      <c r="I97" s="124" t="s">
        <v>12</v>
      </c>
      <c r="J97" s="130">
        <v>2019</v>
      </c>
      <c r="K97" s="11">
        <f>IF(D97="SAVE ON ENERGY RETROFIT PROGRAM",IF(VALUE(SUBSTITUTE(G97,"kW",""))=0,'IESO Reported Results'!M97*'NTG Ratio References'!$G$8,0),IF(D97="SAVE ON ENERGY ENERGY MANAGER PROGRAM",IF(VALUE(SUBSTITUTE(G97,"kW",""))=0,'IESO Reported Results'!M97*'NTG Ratio References'!$G$7,0),0))</f>
        <v>0</v>
      </c>
      <c r="L97" s="10">
        <f t="shared" si="4"/>
        <v>0.45</v>
      </c>
      <c r="M97" s="11">
        <f t="shared" si="5"/>
        <v>4832</v>
      </c>
      <c r="N97" s="15">
        <f>IFERROR(VLOOKUP(J97&amp;D97,'NTG Ratio References'!A:F,4,0),1)</f>
        <v>0.78100000000000003</v>
      </c>
      <c r="O97" s="15">
        <f>IFERROR(VLOOKUP(J97&amp;D97,'NTG Ratio References'!A:F,5,0),1)</f>
        <v>0.81100000000000005</v>
      </c>
      <c r="P97" s="104">
        <f t="shared" si="6"/>
        <v>0.35145000000000004</v>
      </c>
      <c r="Q97" s="104">
        <f t="shared" si="7"/>
        <v>3918.7520000000004</v>
      </c>
    </row>
    <row r="98" spans="1:17">
      <c r="A98" s="103" t="s">
        <v>95</v>
      </c>
      <c r="B98" s="124" t="s">
        <v>8</v>
      </c>
      <c r="C98" s="124" t="s">
        <v>1708</v>
      </c>
      <c r="D98" s="124" t="s">
        <v>20</v>
      </c>
      <c r="E98" s="124" t="s">
        <v>27</v>
      </c>
      <c r="F98" s="126">
        <v>250</v>
      </c>
      <c r="G98" s="124" t="s">
        <v>22</v>
      </c>
      <c r="H98" s="124" t="s">
        <v>23</v>
      </c>
      <c r="I98" s="124" t="s">
        <v>12</v>
      </c>
      <c r="J98" s="130">
        <v>2019</v>
      </c>
      <c r="K98" s="11">
        <f>IF(D98="SAVE ON ENERGY RETROFIT PROGRAM",IF(VALUE(SUBSTITUTE(G98,"kW",""))=0,'IESO Reported Results'!M98*'NTG Ratio References'!$G$8,0),IF(D98="SAVE ON ENERGY ENERGY MANAGER PROGRAM",IF(VALUE(SUBSTITUTE(G98,"kW",""))=0,'IESO Reported Results'!M98*'NTG Ratio References'!$G$7,0),0))</f>
        <v>0</v>
      </c>
      <c r="L98" s="10">
        <f t="shared" si="4"/>
        <v>0.8</v>
      </c>
      <c r="M98" s="11">
        <f t="shared" si="5"/>
        <v>1310</v>
      </c>
      <c r="N98" s="15">
        <f>IFERROR(VLOOKUP(J98&amp;D98,'NTG Ratio References'!A:F,4,0),1)</f>
        <v>0.78100000000000003</v>
      </c>
      <c r="O98" s="15">
        <f>IFERROR(VLOOKUP(J98&amp;D98,'NTG Ratio References'!A:F,5,0),1)</f>
        <v>0.81100000000000005</v>
      </c>
      <c r="P98" s="104">
        <f t="shared" si="6"/>
        <v>0.62480000000000002</v>
      </c>
      <c r="Q98" s="104">
        <f t="shared" si="7"/>
        <v>1062.4100000000001</v>
      </c>
    </row>
    <row r="99" spans="1:17">
      <c r="A99" s="103" t="s">
        <v>96</v>
      </c>
      <c r="B99" s="124" t="s">
        <v>8</v>
      </c>
      <c r="C99" s="124" t="s">
        <v>1708</v>
      </c>
      <c r="D99" s="124" t="s">
        <v>20</v>
      </c>
      <c r="E99" s="124" t="s">
        <v>27</v>
      </c>
      <c r="F99" s="126">
        <v>250</v>
      </c>
      <c r="G99" s="124" t="s">
        <v>22</v>
      </c>
      <c r="H99" s="124" t="s">
        <v>23</v>
      </c>
      <c r="I99" s="124" t="s">
        <v>12</v>
      </c>
      <c r="J99" s="130">
        <v>2019</v>
      </c>
      <c r="K99" s="11">
        <f>IF(D99="SAVE ON ENERGY RETROFIT PROGRAM",IF(VALUE(SUBSTITUTE(G99,"kW",""))=0,'IESO Reported Results'!M99*'NTG Ratio References'!$G$8,0),IF(D99="SAVE ON ENERGY ENERGY MANAGER PROGRAM",IF(VALUE(SUBSTITUTE(G99,"kW",""))=0,'IESO Reported Results'!M99*'NTG Ratio References'!$G$7,0),0))</f>
        <v>0</v>
      </c>
      <c r="L99" s="10">
        <f t="shared" si="4"/>
        <v>0.8</v>
      </c>
      <c r="M99" s="11">
        <f t="shared" si="5"/>
        <v>1310</v>
      </c>
      <c r="N99" s="15">
        <f>IFERROR(VLOOKUP(J99&amp;D99,'NTG Ratio References'!A:F,4,0),1)</f>
        <v>0.78100000000000003</v>
      </c>
      <c r="O99" s="15">
        <f>IFERROR(VLOOKUP(J99&amp;D99,'NTG Ratio References'!A:F,5,0),1)</f>
        <v>0.81100000000000005</v>
      </c>
      <c r="P99" s="104">
        <f t="shared" si="6"/>
        <v>0.62480000000000002</v>
      </c>
      <c r="Q99" s="104">
        <f t="shared" si="7"/>
        <v>1062.4100000000001</v>
      </c>
    </row>
    <row r="100" spans="1:17">
      <c r="A100" s="103" t="s">
        <v>97</v>
      </c>
      <c r="B100" s="124" t="s">
        <v>8</v>
      </c>
      <c r="C100" s="124" t="s">
        <v>1708</v>
      </c>
      <c r="D100" s="124" t="s">
        <v>20</v>
      </c>
      <c r="E100" s="124" t="s">
        <v>69</v>
      </c>
      <c r="F100" s="126">
        <v>250</v>
      </c>
      <c r="G100" s="124" t="s">
        <v>22</v>
      </c>
      <c r="H100" s="124" t="s">
        <v>23</v>
      </c>
      <c r="I100" s="124" t="s">
        <v>12</v>
      </c>
      <c r="J100" s="130">
        <v>2020</v>
      </c>
      <c r="K100" s="11">
        <f>IF(D100="SAVE ON ENERGY RETROFIT PROGRAM",IF(VALUE(SUBSTITUTE(G100,"kW",""))=0,'IESO Reported Results'!M100*'NTG Ratio References'!$G$8,0),IF(D100="SAVE ON ENERGY ENERGY MANAGER PROGRAM",IF(VALUE(SUBSTITUTE(G100,"kW",""))=0,'IESO Reported Results'!M100*'NTG Ratio References'!$G$7,0),0))</f>
        <v>0</v>
      </c>
      <c r="L100" s="10">
        <f t="shared" si="4"/>
        <v>0.8</v>
      </c>
      <c r="M100" s="11">
        <f t="shared" si="5"/>
        <v>1310</v>
      </c>
      <c r="N100" s="15">
        <f>IFERROR(VLOOKUP(J100&amp;D100,'NTG Ratio References'!A:F,4,0),1)</f>
        <v>0.69</v>
      </c>
      <c r="O100" s="15">
        <f>IFERROR(VLOOKUP(J100&amp;D100,'NTG Ratio References'!A:F,5,0),1)</f>
        <v>0.67700000000000005</v>
      </c>
      <c r="P100" s="104">
        <f t="shared" si="6"/>
        <v>0.55199999999999994</v>
      </c>
      <c r="Q100" s="104">
        <f t="shared" si="7"/>
        <v>886.87</v>
      </c>
    </row>
    <row r="101" spans="1:17">
      <c r="A101" s="103" t="s">
        <v>98</v>
      </c>
      <c r="B101" s="124" t="s">
        <v>8</v>
      </c>
      <c r="C101" s="124" t="s">
        <v>1708</v>
      </c>
      <c r="D101" s="124" t="s">
        <v>20</v>
      </c>
      <c r="E101" s="124" t="s">
        <v>25</v>
      </c>
      <c r="F101" s="126">
        <v>250</v>
      </c>
      <c r="G101" s="124" t="s">
        <v>22</v>
      </c>
      <c r="H101" s="124" t="s">
        <v>23</v>
      </c>
      <c r="I101" s="124" t="s">
        <v>12</v>
      </c>
      <c r="J101" s="130">
        <v>2019</v>
      </c>
      <c r="K101" s="11">
        <f>IF(D101="SAVE ON ENERGY RETROFIT PROGRAM",IF(VALUE(SUBSTITUTE(G101,"kW",""))=0,'IESO Reported Results'!M101*'NTG Ratio References'!$G$8,0),IF(D101="SAVE ON ENERGY ENERGY MANAGER PROGRAM",IF(VALUE(SUBSTITUTE(G101,"kW",""))=0,'IESO Reported Results'!M101*'NTG Ratio References'!$G$7,0),0))</f>
        <v>0</v>
      </c>
      <c r="L101" s="10">
        <f t="shared" si="4"/>
        <v>0.8</v>
      </c>
      <c r="M101" s="11">
        <f t="shared" si="5"/>
        <v>1310</v>
      </c>
      <c r="N101" s="15">
        <f>IFERROR(VLOOKUP(J101&amp;D101,'NTG Ratio References'!A:F,4,0),1)</f>
        <v>0.78100000000000003</v>
      </c>
      <c r="O101" s="15">
        <f>IFERROR(VLOOKUP(J101&amp;D101,'NTG Ratio References'!A:F,5,0),1)</f>
        <v>0.81100000000000005</v>
      </c>
      <c r="P101" s="104">
        <f t="shared" si="6"/>
        <v>0.62480000000000002</v>
      </c>
      <c r="Q101" s="104">
        <f t="shared" si="7"/>
        <v>1062.4100000000001</v>
      </c>
    </row>
    <row r="102" spans="1:17">
      <c r="A102" s="103" t="s">
        <v>99</v>
      </c>
      <c r="B102" s="124" t="s">
        <v>8</v>
      </c>
      <c r="C102" s="124" t="s">
        <v>1708</v>
      </c>
      <c r="D102" s="124" t="s">
        <v>20</v>
      </c>
      <c r="E102" s="124" t="s">
        <v>76</v>
      </c>
      <c r="F102" s="126">
        <v>250</v>
      </c>
      <c r="G102" s="124" t="s">
        <v>22</v>
      </c>
      <c r="H102" s="124" t="s">
        <v>23</v>
      </c>
      <c r="I102" s="124" t="s">
        <v>12</v>
      </c>
      <c r="J102" s="130">
        <v>2019</v>
      </c>
      <c r="K102" s="11">
        <f>IF(D102="SAVE ON ENERGY RETROFIT PROGRAM",IF(VALUE(SUBSTITUTE(G102,"kW",""))=0,'IESO Reported Results'!M102*'NTG Ratio References'!$G$8,0),IF(D102="SAVE ON ENERGY ENERGY MANAGER PROGRAM",IF(VALUE(SUBSTITUTE(G102,"kW",""))=0,'IESO Reported Results'!M102*'NTG Ratio References'!$G$7,0),0))</f>
        <v>0</v>
      </c>
      <c r="L102" s="10">
        <f t="shared" si="4"/>
        <v>0.8</v>
      </c>
      <c r="M102" s="11">
        <f t="shared" si="5"/>
        <v>1310</v>
      </c>
      <c r="N102" s="15">
        <f>IFERROR(VLOOKUP(J102&amp;D102,'NTG Ratio References'!A:F,4,0),1)</f>
        <v>0.78100000000000003</v>
      </c>
      <c r="O102" s="15">
        <f>IFERROR(VLOOKUP(J102&amp;D102,'NTG Ratio References'!A:F,5,0),1)</f>
        <v>0.81100000000000005</v>
      </c>
      <c r="P102" s="104">
        <f t="shared" si="6"/>
        <v>0.62480000000000002</v>
      </c>
      <c r="Q102" s="104">
        <f t="shared" si="7"/>
        <v>1062.4100000000001</v>
      </c>
    </row>
    <row r="103" spans="1:17">
      <c r="A103" s="103" t="s">
        <v>100</v>
      </c>
      <c r="B103" s="124" t="s">
        <v>8</v>
      </c>
      <c r="C103" s="124" t="s">
        <v>1708</v>
      </c>
      <c r="D103" s="124" t="s">
        <v>20</v>
      </c>
      <c r="E103" s="124" t="s">
        <v>27</v>
      </c>
      <c r="F103" s="126">
        <v>1250</v>
      </c>
      <c r="G103" s="124" t="s">
        <v>78</v>
      </c>
      <c r="H103" s="124" t="s">
        <v>79</v>
      </c>
      <c r="I103" s="124" t="s">
        <v>12</v>
      </c>
      <c r="J103" s="130">
        <v>2019</v>
      </c>
      <c r="K103" s="11">
        <f>IF(D103="SAVE ON ENERGY RETROFIT PROGRAM",IF(VALUE(SUBSTITUTE(G103,"kW",""))=0,'IESO Reported Results'!M103*'NTG Ratio References'!$G$8,0),IF(D103="SAVE ON ENERGY ENERGY MANAGER PROGRAM",IF(VALUE(SUBSTITUTE(G103,"kW",""))=0,'IESO Reported Results'!M103*'NTG Ratio References'!$G$7,0),0))</f>
        <v>0</v>
      </c>
      <c r="L103" s="10">
        <f t="shared" si="4"/>
        <v>0.45</v>
      </c>
      <c r="M103" s="11">
        <f t="shared" si="5"/>
        <v>4832</v>
      </c>
      <c r="N103" s="15">
        <f>IFERROR(VLOOKUP(J103&amp;D103,'NTG Ratio References'!A:F,4,0),1)</f>
        <v>0.78100000000000003</v>
      </c>
      <c r="O103" s="15">
        <f>IFERROR(VLOOKUP(J103&amp;D103,'NTG Ratio References'!A:F,5,0),1)</f>
        <v>0.81100000000000005</v>
      </c>
      <c r="P103" s="104">
        <f t="shared" si="6"/>
        <v>0.35145000000000004</v>
      </c>
      <c r="Q103" s="104">
        <f t="shared" si="7"/>
        <v>3918.7520000000004</v>
      </c>
    </row>
    <row r="104" spans="1:17">
      <c r="A104" s="103" t="s">
        <v>101</v>
      </c>
      <c r="B104" s="124" t="s">
        <v>8</v>
      </c>
      <c r="C104" s="124" t="s">
        <v>1708</v>
      </c>
      <c r="D104" s="124" t="s">
        <v>20</v>
      </c>
      <c r="E104" s="124" t="s">
        <v>27</v>
      </c>
      <c r="F104" s="126">
        <v>1250</v>
      </c>
      <c r="G104" s="124" t="s">
        <v>78</v>
      </c>
      <c r="H104" s="124" t="s">
        <v>79</v>
      </c>
      <c r="I104" s="124" t="s">
        <v>12</v>
      </c>
      <c r="J104" s="130">
        <v>2019</v>
      </c>
      <c r="K104" s="11">
        <f>IF(D104="SAVE ON ENERGY RETROFIT PROGRAM",IF(VALUE(SUBSTITUTE(G104,"kW",""))=0,'IESO Reported Results'!M104*'NTG Ratio References'!$G$8,0),IF(D104="SAVE ON ENERGY ENERGY MANAGER PROGRAM",IF(VALUE(SUBSTITUTE(G104,"kW",""))=0,'IESO Reported Results'!M104*'NTG Ratio References'!$G$7,0),0))</f>
        <v>0</v>
      </c>
      <c r="L104" s="10">
        <f t="shared" si="4"/>
        <v>0.45</v>
      </c>
      <c r="M104" s="11">
        <f t="shared" si="5"/>
        <v>4832</v>
      </c>
      <c r="N104" s="15">
        <f>IFERROR(VLOOKUP(J104&amp;D104,'NTG Ratio References'!A:F,4,0),1)</f>
        <v>0.78100000000000003</v>
      </c>
      <c r="O104" s="15">
        <f>IFERROR(VLOOKUP(J104&amp;D104,'NTG Ratio References'!A:F,5,0),1)</f>
        <v>0.81100000000000005</v>
      </c>
      <c r="P104" s="104">
        <f t="shared" si="6"/>
        <v>0.35145000000000004</v>
      </c>
      <c r="Q104" s="104">
        <f t="shared" si="7"/>
        <v>3918.7520000000004</v>
      </c>
    </row>
    <row r="105" spans="1:17">
      <c r="A105" s="103" t="s">
        <v>102</v>
      </c>
      <c r="B105" s="124" t="s">
        <v>8</v>
      </c>
      <c r="C105" s="124" t="s">
        <v>1708</v>
      </c>
      <c r="D105" s="124" t="s">
        <v>20</v>
      </c>
      <c r="E105" s="124" t="s">
        <v>27</v>
      </c>
      <c r="F105" s="126">
        <v>1500</v>
      </c>
      <c r="G105" s="124" t="s">
        <v>78</v>
      </c>
      <c r="H105" s="124" t="s">
        <v>79</v>
      </c>
      <c r="I105" s="124" t="s">
        <v>12</v>
      </c>
      <c r="J105" s="130">
        <v>2019</v>
      </c>
      <c r="K105" s="11">
        <f>IF(D105="SAVE ON ENERGY RETROFIT PROGRAM",IF(VALUE(SUBSTITUTE(G105,"kW",""))=0,'IESO Reported Results'!M105*'NTG Ratio References'!$G$8,0),IF(D105="SAVE ON ENERGY ENERGY MANAGER PROGRAM",IF(VALUE(SUBSTITUTE(G105,"kW",""))=0,'IESO Reported Results'!M105*'NTG Ratio References'!$G$7,0),0))</f>
        <v>0</v>
      </c>
      <c r="L105" s="10">
        <f t="shared" si="4"/>
        <v>0.45</v>
      </c>
      <c r="M105" s="11">
        <f t="shared" si="5"/>
        <v>4832</v>
      </c>
      <c r="N105" s="15">
        <f>IFERROR(VLOOKUP(J105&amp;D105,'NTG Ratio References'!A:F,4,0),1)</f>
        <v>0.78100000000000003</v>
      </c>
      <c r="O105" s="15">
        <f>IFERROR(VLOOKUP(J105&amp;D105,'NTG Ratio References'!A:F,5,0),1)</f>
        <v>0.81100000000000005</v>
      </c>
      <c r="P105" s="104">
        <f t="shared" si="6"/>
        <v>0.35145000000000004</v>
      </c>
      <c r="Q105" s="104">
        <f t="shared" si="7"/>
        <v>3918.7520000000004</v>
      </c>
    </row>
    <row r="106" spans="1:17">
      <c r="A106" s="103" t="s">
        <v>103</v>
      </c>
      <c r="B106" s="124" t="s">
        <v>8</v>
      </c>
      <c r="C106" s="124" t="s">
        <v>1708</v>
      </c>
      <c r="D106" s="124" t="s">
        <v>20</v>
      </c>
      <c r="E106" s="124" t="s">
        <v>27</v>
      </c>
      <c r="F106" s="126">
        <v>1250</v>
      </c>
      <c r="G106" s="124" t="s">
        <v>78</v>
      </c>
      <c r="H106" s="124" t="s">
        <v>79</v>
      </c>
      <c r="I106" s="124" t="s">
        <v>12</v>
      </c>
      <c r="J106" s="130">
        <v>2019</v>
      </c>
      <c r="K106" s="11">
        <f>IF(D106="SAVE ON ENERGY RETROFIT PROGRAM",IF(VALUE(SUBSTITUTE(G106,"kW",""))=0,'IESO Reported Results'!M106*'NTG Ratio References'!$G$8,0),IF(D106="SAVE ON ENERGY ENERGY MANAGER PROGRAM",IF(VALUE(SUBSTITUTE(G106,"kW",""))=0,'IESO Reported Results'!M106*'NTG Ratio References'!$G$7,0),0))</f>
        <v>0</v>
      </c>
      <c r="L106" s="10">
        <f t="shared" si="4"/>
        <v>0.45</v>
      </c>
      <c r="M106" s="11">
        <f t="shared" si="5"/>
        <v>4832</v>
      </c>
      <c r="N106" s="15">
        <f>IFERROR(VLOOKUP(J106&amp;D106,'NTG Ratio References'!A:F,4,0),1)</f>
        <v>0.78100000000000003</v>
      </c>
      <c r="O106" s="15">
        <f>IFERROR(VLOOKUP(J106&amp;D106,'NTG Ratio References'!A:F,5,0),1)</f>
        <v>0.81100000000000005</v>
      </c>
      <c r="P106" s="104">
        <f t="shared" si="6"/>
        <v>0.35145000000000004</v>
      </c>
      <c r="Q106" s="104">
        <f t="shared" si="7"/>
        <v>3918.7520000000004</v>
      </c>
    </row>
    <row r="107" spans="1:17">
      <c r="A107" s="103" t="s">
        <v>104</v>
      </c>
      <c r="B107" s="124" t="s">
        <v>8</v>
      </c>
      <c r="C107" s="124" t="s">
        <v>1708</v>
      </c>
      <c r="D107" s="124" t="s">
        <v>20</v>
      </c>
      <c r="E107" s="124" t="s">
        <v>27</v>
      </c>
      <c r="F107" s="126">
        <v>250</v>
      </c>
      <c r="G107" s="124" t="s">
        <v>72</v>
      </c>
      <c r="H107" s="124" t="s">
        <v>73</v>
      </c>
      <c r="I107" s="124" t="s">
        <v>12</v>
      </c>
      <c r="J107" s="130">
        <v>2019</v>
      </c>
      <c r="K107" s="11">
        <f>IF(D107="SAVE ON ENERGY RETROFIT PROGRAM",IF(VALUE(SUBSTITUTE(G107,"kW",""))=0,'IESO Reported Results'!M107*'NTG Ratio References'!$G$8,0),IF(D107="SAVE ON ENERGY ENERGY MANAGER PROGRAM",IF(VALUE(SUBSTITUTE(G107,"kW",""))=0,'IESO Reported Results'!M107*'NTG Ratio References'!$G$7,0),0))</f>
        <v>0</v>
      </c>
      <c r="L107" s="10">
        <f t="shared" si="4"/>
        <v>0.41</v>
      </c>
      <c r="M107" s="11">
        <f t="shared" si="5"/>
        <v>732</v>
      </c>
      <c r="N107" s="15">
        <f>IFERROR(VLOOKUP(J107&amp;D107,'NTG Ratio References'!A:F,4,0),1)</f>
        <v>0.78100000000000003</v>
      </c>
      <c r="O107" s="15">
        <f>IFERROR(VLOOKUP(J107&amp;D107,'NTG Ratio References'!A:F,5,0),1)</f>
        <v>0.81100000000000005</v>
      </c>
      <c r="P107" s="104">
        <f t="shared" si="6"/>
        <v>0.32020999999999999</v>
      </c>
      <c r="Q107" s="104">
        <f t="shared" si="7"/>
        <v>593.65200000000004</v>
      </c>
    </row>
    <row r="108" spans="1:17">
      <c r="A108" s="103" t="s">
        <v>105</v>
      </c>
      <c r="B108" s="124" t="s">
        <v>8</v>
      </c>
      <c r="C108" s="124" t="s">
        <v>1708</v>
      </c>
      <c r="D108" s="124" t="s">
        <v>20</v>
      </c>
      <c r="E108" s="124" t="s">
        <v>25</v>
      </c>
      <c r="F108" s="126">
        <v>250</v>
      </c>
      <c r="G108" s="124" t="s">
        <v>22</v>
      </c>
      <c r="H108" s="124" t="s">
        <v>23</v>
      </c>
      <c r="I108" s="124" t="s">
        <v>12</v>
      </c>
      <c r="J108" s="130">
        <v>2019</v>
      </c>
      <c r="K108" s="11">
        <f>IF(D108="SAVE ON ENERGY RETROFIT PROGRAM",IF(VALUE(SUBSTITUTE(G108,"kW",""))=0,'IESO Reported Results'!M108*'NTG Ratio References'!$G$8,0),IF(D108="SAVE ON ENERGY ENERGY MANAGER PROGRAM",IF(VALUE(SUBSTITUTE(G108,"kW",""))=0,'IESO Reported Results'!M108*'NTG Ratio References'!$G$7,0),0))</f>
        <v>0</v>
      </c>
      <c r="L108" s="10">
        <f t="shared" si="4"/>
        <v>0.8</v>
      </c>
      <c r="M108" s="11">
        <f t="shared" si="5"/>
        <v>1310</v>
      </c>
      <c r="N108" s="15">
        <f>IFERROR(VLOOKUP(J108&amp;D108,'NTG Ratio References'!A:F,4,0),1)</f>
        <v>0.78100000000000003</v>
      </c>
      <c r="O108" s="15">
        <f>IFERROR(VLOOKUP(J108&amp;D108,'NTG Ratio References'!A:F,5,0),1)</f>
        <v>0.81100000000000005</v>
      </c>
      <c r="P108" s="104">
        <f t="shared" si="6"/>
        <v>0.62480000000000002</v>
      </c>
      <c r="Q108" s="104">
        <f t="shared" si="7"/>
        <v>1062.4100000000001</v>
      </c>
    </row>
    <row r="109" spans="1:17">
      <c r="A109" s="103" t="s">
        <v>106</v>
      </c>
      <c r="B109" s="124" t="s">
        <v>8</v>
      </c>
      <c r="C109" s="124" t="s">
        <v>1708</v>
      </c>
      <c r="D109" s="124" t="s">
        <v>20</v>
      </c>
      <c r="E109" s="124" t="s">
        <v>69</v>
      </c>
      <c r="F109" s="126">
        <v>250</v>
      </c>
      <c r="G109" s="124" t="s">
        <v>22</v>
      </c>
      <c r="H109" s="124" t="s">
        <v>23</v>
      </c>
      <c r="I109" s="124" t="s">
        <v>12</v>
      </c>
      <c r="J109" s="130">
        <v>2020</v>
      </c>
      <c r="K109" s="11">
        <f>IF(D109="SAVE ON ENERGY RETROFIT PROGRAM",IF(VALUE(SUBSTITUTE(G109,"kW",""))=0,'IESO Reported Results'!M109*'NTG Ratio References'!$G$8,0),IF(D109="SAVE ON ENERGY ENERGY MANAGER PROGRAM",IF(VALUE(SUBSTITUTE(G109,"kW",""))=0,'IESO Reported Results'!M109*'NTG Ratio References'!$G$7,0),0))</f>
        <v>0</v>
      </c>
      <c r="L109" s="10">
        <f t="shared" si="4"/>
        <v>0.8</v>
      </c>
      <c r="M109" s="11">
        <f t="shared" si="5"/>
        <v>1310</v>
      </c>
      <c r="N109" s="15">
        <f>IFERROR(VLOOKUP(J109&amp;D109,'NTG Ratio References'!A:F,4,0),1)</f>
        <v>0.69</v>
      </c>
      <c r="O109" s="15">
        <f>IFERROR(VLOOKUP(J109&amp;D109,'NTG Ratio References'!A:F,5,0),1)</f>
        <v>0.67700000000000005</v>
      </c>
      <c r="P109" s="104">
        <f t="shared" si="6"/>
        <v>0.55199999999999994</v>
      </c>
      <c r="Q109" s="104">
        <f t="shared" si="7"/>
        <v>886.87</v>
      </c>
    </row>
    <row r="110" spans="1:17">
      <c r="A110" s="103" t="s">
        <v>107</v>
      </c>
      <c r="B110" s="124" t="s">
        <v>8</v>
      </c>
      <c r="C110" s="124" t="s">
        <v>1708</v>
      </c>
      <c r="D110" s="124" t="s">
        <v>20</v>
      </c>
      <c r="E110" s="124" t="s">
        <v>69</v>
      </c>
      <c r="F110" s="126">
        <v>250</v>
      </c>
      <c r="G110" s="124" t="s">
        <v>22</v>
      </c>
      <c r="H110" s="124" t="s">
        <v>23</v>
      </c>
      <c r="I110" s="124" t="s">
        <v>12</v>
      </c>
      <c r="J110" s="130">
        <v>2020</v>
      </c>
      <c r="K110" s="11">
        <f>IF(D110="SAVE ON ENERGY RETROFIT PROGRAM",IF(VALUE(SUBSTITUTE(G110,"kW",""))=0,'IESO Reported Results'!M110*'NTG Ratio References'!$G$8,0),IF(D110="SAVE ON ENERGY ENERGY MANAGER PROGRAM",IF(VALUE(SUBSTITUTE(G110,"kW",""))=0,'IESO Reported Results'!M110*'NTG Ratio References'!$G$7,0),0))</f>
        <v>0</v>
      </c>
      <c r="L110" s="10">
        <f t="shared" si="4"/>
        <v>0.8</v>
      </c>
      <c r="M110" s="11">
        <f t="shared" si="5"/>
        <v>1310</v>
      </c>
      <c r="N110" s="15">
        <f>IFERROR(VLOOKUP(J110&amp;D110,'NTG Ratio References'!A:F,4,0),1)</f>
        <v>0.69</v>
      </c>
      <c r="O110" s="15">
        <f>IFERROR(VLOOKUP(J110&amp;D110,'NTG Ratio References'!A:F,5,0),1)</f>
        <v>0.67700000000000005</v>
      </c>
      <c r="P110" s="104">
        <f t="shared" si="6"/>
        <v>0.55199999999999994</v>
      </c>
      <c r="Q110" s="104">
        <f t="shared" si="7"/>
        <v>886.87</v>
      </c>
    </row>
    <row r="111" spans="1:17">
      <c r="A111" s="103" t="s">
        <v>108</v>
      </c>
      <c r="B111" s="124" t="s">
        <v>8</v>
      </c>
      <c r="C111" s="124" t="s">
        <v>1708</v>
      </c>
      <c r="D111" s="124" t="s">
        <v>20</v>
      </c>
      <c r="E111" s="124" t="s">
        <v>25</v>
      </c>
      <c r="F111" s="126">
        <v>250</v>
      </c>
      <c r="G111" s="124" t="s">
        <v>72</v>
      </c>
      <c r="H111" s="124" t="s">
        <v>73</v>
      </c>
      <c r="I111" s="124" t="s">
        <v>12</v>
      </c>
      <c r="J111" s="130">
        <v>2019</v>
      </c>
      <c r="K111" s="11">
        <f>IF(D111="SAVE ON ENERGY RETROFIT PROGRAM",IF(VALUE(SUBSTITUTE(G111,"kW",""))=0,'IESO Reported Results'!M111*'NTG Ratio References'!$G$8,0),IF(D111="SAVE ON ENERGY ENERGY MANAGER PROGRAM",IF(VALUE(SUBSTITUTE(G111,"kW",""))=0,'IESO Reported Results'!M111*'NTG Ratio References'!$G$7,0),0))</f>
        <v>0</v>
      </c>
      <c r="L111" s="10">
        <f t="shared" si="4"/>
        <v>0.41</v>
      </c>
      <c r="M111" s="11">
        <f t="shared" si="5"/>
        <v>732</v>
      </c>
      <c r="N111" s="15">
        <f>IFERROR(VLOOKUP(J111&amp;D111,'NTG Ratio References'!A:F,4,0),1)</f>
        <v>0.78100000000000003</v>
      </c>
      <c r="O111" s="15">
        <f>IFERROR(VLOOKUP(J111&amp;D111,'NTG Ratio References'!A:F,5,0),1)</f>
        <v>0.81100000000000005</v>
      </c>
      <c r="P111" s="104">
        <f t="shared" si="6"/>
        <v>0.32020999999999999</v>
      </c>
      <c r="Q111" s="104">
        <f t="shared" si="7"/>
        <v>593.65200000000004</v>
      </c>
    </row>
    <row r="112" spans="1:17">
      <c r="A112" s="103" t="s">
        <v>109</v>
      </c>
      <c r="B112" s="124" t="s">
        <v>8</v>
      </c>
      <c r="C112" s="124" t="s">
        <v>1708</v>
      </c>
      <c r="D112" s="124" t="s">
        <v>20</v>
      </c>
      <c r="E112" s="124" t="s">
        <v>49</v>
      </c>
      <c r="F112" s="126">
        <v>250</v>
      </c>
      <c r="G112" s="124" t="s">
        <v>22</v>
      </c>
      <c r="H112" s="124" t="s">
        <v>23</v>
      </c>
      <c r="I112" s="124" t="s">
        <v>12</v>
      </c>
      <c r="J112" s="130">
        <v>2020</v>
      </c>
      <c r="K112" s="11">
        <f>IF(D112="SAVE ON ENERGY RETROFIT PROGRAM",IF(VALUE(SUBSTITUTE(G112,"kW",""))=0,'IESO Reported Results'!M112*'NTG Ratio References'!$G$8,0),IF(D112="SAVE ON ENERGY ENERGY MANAGER PROGRAM",IF(VALUE(SUBSTITUTE(G112,"kW",""))=0,'IESO Reported Results'!M112*'NTG Ratio References'!$G$7,0),0))</f>
        <v>0</v>
      </c>
      <c r="L112" s="10">
        <f t="shared" si="4"/>
        <v>0.8</v>
      </c>
      <c r="M112" s="11">
        <f t="shared" si="5"/>
        <v>1310</v>
      </c>
      <c r="N112" s="15">
        <f>IFERROR(VLOOKUP(J112&amp;D112,'NTG Ratio References'!A:F,4,0),1)</f>
        <v>0.69</v>
      </c>
      <c r="O112" s="15">
        <f>IFERROR(VLOOKUP(J112&amp;D112,'NTG Ratio References'!A:F,5,0),1)</f>
        <v>0.67700000000000005</v>
      </c>
      <c r="P112" s="104">
        <f t="shared" si="6"/>
        <v>0.55199999999999994</v>
      </c>
      <c r="Q112" s="104">
        <f t="shared" si="7"/>
        <v>886.87</v>
      </c>
    </row>
    <row r="113" spans="1:17">
      <c r="A113" s="103" t="s">
        <v>110</v>
      </c>
      <c r="B113" s="124" t="s">
        <v>8</v>
      </c>
      <c r="C113" s="124" t="s">
        <v>1708</v>
      </c>
      <c r="D113" s="124" t="s">
        <v>20</v>
      </c>
      <c r="E113" s="124" t="s">
        <v>21</v>
      </c>
      <c r="F113" s="126">
        <v>250</v>
      </c>
      <c r="G113" s="124" t="s">
        <v>22</v>
      </c>
      <c r="H113" s="124" t="s">
        <v>23</v>
      </c>
      <c r="I113" s="124" t="s">
        <v>12</v>
      </c>
      <c r="J113" s="130">
        <v>2019</v>
      </c>
      <c r="K113" s="11">
        <f>IF(D113="SAVE ON ENERGY RETROFIT PROGRAM",IF(VALUE(SUBSTITUTE(G113,"kW",""))=0,'IESO Reported Results'!M113*'NTG Ratio References'!$G$8,0),IF(D113="SAVE ON ENERGY ENERGY MANAGER PROGRAM",IF(VALUE(SUBSTITUTE(G113,"kW",""))=0,'IESO Reported Results'!M113*'NTG Ratio References'!$G$7,0),0))</f>
        <v>0</v>
      </c>
      <c r="L113" s="10">
        <f t="shared" si="4"/>
        <v>0.8</v>
      </c>
      <c r="M113" s="11">
        <f t="shared" si="5"/>
        <v>1310</v>
      </c>
      <c r="N113" s="15">
        <f>IFERROR(VLOOKUP(J113&amp;D113,'NTG Ratio References'!A:F,4,0),1)</f>
        <v>0.78100000000000003</v>
      </c>
      <c r="O113" s="15">
        <f>IFERROR(VLOOKUP(J113&amp;D113,'NTG Ratio References'!A:F,5,0),1)</f>
        <v>0.81100000000000005</v>
      </c>
      <c r="P113" s="104">
        <f t="shared" si="6"/>
        <v>0.62480000000000002</v>
      </c>
      <c r="Q113" s="104">
        <f t="shared" si="7"/>
        <v>1062.4100000000001</v>
      </c>
    </row>
    <row r="114" spans="1:17">
      <c r="A114" s="103" t="s">
        <v>111</v>
      </c>
      <c r="B114" s="124" t="s">
        <v>8</v>
      </c>
      <c r="C114" s="124" t="s">
        <v>1708</v>
      </c>
      <c r="D114" s="124" t="s">
        <v>20</v>
      </c>
      <c r="E114" s="124" t="s">
        <v>69</v>
      </c>
      <c r="F114" s="126">
        <v>250</v>
      </c>
      <c r="G114" s="124" t="s">
        <v>22</v>
      </c>
      <c r="H114" s="124" t="s">
        <v>23</v>
      </c>
      <c r="I114" s="124" t="s">
        <v>12</v>
      </c>
      <c r="J114" s="130">
        <v>2020</v>
      </c>
      <c r="K114" s="11">
        <f>IF(D114="SAVE ON ENERGY RETROFIT PROGRAM",IF(VALUE(SUBSTITUTE(G114,"kW",""))=0,'IESO Reported Results'!M114*'NTG Ratio References'!$G$8,0),IF(D114="SAVE ON ENERGY ENERGY MANAGER PROGRAM",IF(VALUE(SUBSTITUTE(G114,"kW",""))=0,'IESO Reported Results'!M114*'NTG Ratio References'!$G$7,0),0))</f>
        <v>0</v>
      </c>
      <c r="L114" s="10">
        <f t="shared" si="4"/>
        <v>0.8</v>
      </c>
      <c r="M114" s="11">
        <f t="shared" si="5"/>
        <v>1310</v>
      </c>
      <c r="N114" s="15">
        <f>IFERROR(VLOOKUP(J114&amp;D114,'NTG Ratio References'!A:F,4,0),1)</f>
        <v>0.69</v>
      </c>
      <c r="O114" s="15">
        <f>IFERROR(VLOOKUP(J114&amp;D114,'NTG Ratio References'!A:F,5,0),1)</f>
        <v>0.67700000000000005</v>
      </c>
      <c r="P114" s="104">
        <f t="shared" si="6"/>
        <v>0.55199999999999994</v>
      </c>
      <c r="Q114" s="104">
        <f t="shared" si="7"/>
        <v>886.87</v>
      </c>
    </row>
    <row r="115" spans="1:17">
      <c r="A115" s="103" t="s">
        <v>112</v>
      </c>
      <c r="B115" s="124" t="s">
        <v>8</v>
      </c>
      <c r="C115" s="124" t="s">
        <v>1708</v>
      </c>
      <c r="D115" s="124" t="s">
        <v>20</v>
      </c>
      <c r="E115" s="124" t="s">
        <v>21</v>
      </c>
      <c r="F115" s="126">
        <v>850</v>
      </c>
      <c r="G115" s="124" t="s">
        <v>113</v>
      </c>
      <c r="H115" s="124" t="s">
        <v>114</v>
      </c>
      <c r="I115" s="124" t="s">
        <v>12</v>
      </c>
      <c r="J115" s="130">
        <v>2019</v>
      </c>
      <c r="K115" s="11">
        <f>IF(D115="SAVE ON ENERGY RETROFIT PROGRAM",IF(VALUE(SUBSTITUTE(G115,"kW",""))=0,'IESO Reported Results'!M115*'NTG Ratio References'!$G$8,0),IF(D115="SAVE ON ENERGY ENERGY MANAGER PROGRAM",IF(VALUE(SUBSTITUTE(G115,"kW",""))=0,'IESO Reported Results'!M115*'NTG Ratio References'!$G$7,0),0))</f>
        <v>0</v>
      </c>
      <c r="L115" s="10">
        <f t="shared" si="4"/>
        <v>0.59</v>
      </c>
      <c r="M115" s="11">
        <f t="shared" si="5"/>
        <v>864</v>
      </c>
      <c r="N115" s="15">
        <f>IFERROR(VLOOKUP(J115&amp;D115,'NTG Ratio References'!A:F,4,0),1)</f>
        <v>0.78100000000000003</v>
      </c>
      <c r="O115" s="15">
        <f>IFERROR(VLOOKUP(J115&amp;D115,'NTG Ratio References'!A:F,5,0),1)</f>
        <v>0.81100000000000005</v>
      </c>
      <c r="P115" s="104">
        <f t="shared" si="6"/>
        <v>0.46078999999999998</v>
      </c>
      <c r="Q115" s="104">
        <f t="shared" si="7"/>
        <v>700.70400000000006</v>
      </c>
    </row>
    <row r="116" spans="1:17">
      <c r="A116" s="103" t="s">
        <v>115</v>
      </c>
      <c r="B116" s="124" t="s">
        <v>8</v>
      </c>
      <c r="C116" s="124" t="s">
        <v>1708</v>
      </c>
      <c r="D116" s="124" t="s">
        <v>20</v>
      </c>
      <c r="E116" s="124" t="s">
        <v>49</v>
      </c>
      <c r="F116" s="126">
        <v>250</v>
      </c>
      <c r="G116" s="124" t="s">
        <v>72</v>
      </c>
      <c r="H116" s="124" t="s">
        <v>73</v>
      </c>
      <c r="I116" s="124" t="s">
        <v>12</v>
      </c>
      <c r="J116" s="130">
        <v>2020</v>
      </c>
      <c r="K116" s="11">
        <f>IF(D116="SAVE ON ENERGY RETROFIT PROGRAM",IF(VALUE(SUBSTITUTE(G116,"kW",""))=0,'IESO Reported Results'!M116*'NTG Ratio References'!$G$8,0),IF(D116="SAVE ON ENERGY ENERGY MANAGER PROGRAM",IF(VALUE(SUBSTITUTE(G116,"kW",""))=0,'IESO Reported Results'!M116*'NTG Ratio References'!$G$7,0),0))</f>
        <v>0</v>
      </c>
      <c r="L116" s="10">
        <f t="shared" si="4"/>
        <v>0.41</v>
      </c>
      <c r="M116" s="11">
        <f t="shared" si="5"/>
        <v>732</v>
      </c>
      <c r="N116" s="15">
        <f>IFERROR(VLOOKUP(J116&amp;D116,'NTG Ratio References'!A:F,4,0),1)</f>
        <v>0.69</v>
      </c>
      <c r="O116" s="15">
        <f>IFERROR(VLOOKUP(J116&amp;D116,'NTG Ratio References'!A:F,5,0),1)</f>
        <v>0.67700000000000005</v>
      </c>
      <c r="P116" s="104">
        <f t="shared" si="6"/>
        <v>0.28289999999999998</v>
      </c>
      <c r="Q116" s="104">
        <f t="shared" si="7"/>
        <v>495.56400000000002</v>
      </c>
    </row>
    <row r="117" spans="1:17">
      <c r="A117" s="103" t="s">
        <v>116</v>
      </c>
      <c r="B117" s="124" t="s">
        <v>8</v>
      </c>
      <c r="C117" s="124" t="s">
        <v>1708</v>
      </c>
      <c r="D117" s="124" t="s">
        <v>20</v>
      </c>
      <c r="E117" s="124" t="s">
        <v>21</v>
      </c>
      <c r="F117" s="126">
        <v>250</v>
      </c>
      <c r="G117" s="124" t="s">
        <v>72</v>
      </c>
      <c r="H117" s="124" t="s">
        <v>73</v>
      </c>
      <c r="I117" s="124" t="s">
        <v>12</v>
      </c>
      <c r="J117" s="130">
        <v>2019</v>
      </c>
      <c r="K117" s="11">
        <f>IF(D117="SAVE ON ENERGY RETROFIT PROGRAM",IF(VALUE(SUBSTITUTE(G117,"kW",""))=0,'IESO Reported Results'!M117*'NTG Ratio References'!$G$8,0),IF(D117="SAVE ON ENERGY ENERGY MANAGER PROGRAM",IF(VALUE(SUBSTITUTE(G117,"kW",""))=0,'IESO Reported Results'!M117*'NTG Ratio References'!$G$7,0),0))</f>
        <v>0</v>
      </c>
      <c r="L117" s="10">
        <f t="shared" si="4"/>
        <v>0.41</v>
      </c>
      <c r="M117" s="11">
        <f t="shared" si="5"/>
        <v>732</v>
      </c>
      <c r="N117" s="15">
        <f>IFERROR(VLOOKUP(J117&amp;D117,'NTG Ratio References'!A:F,4,0),1)</f>
        <v>0.78100000000000003</v>
      </c>
      <c r="O117" s="15">
        <f>IFERROR(VLOOKUP(J117&amp;D117,'NTG Ratio References'!A:F,5,0),1)</f>
        <v>0.81100000000000005</v>
      </c>
      <c r="P117" s="104">
        <f t="shared" si="6"/>
        <v>0.32020999999999999</v>
      </c>
      <c r="Q117" s="104">
        <f t="shared" si="7"/>
        <v>593.65200000000004</v>
      </c>
    </row>
    <row r="118" spans="1:17">
      <c r="A118" s="103" t="s">
        <v>117</v>
      </c>
      <c r="B118" s="124" t="s">
        <v>8</v>
      </c>
      <c r="C118" s="124" t="s">
        <v>1708</v>
      </c>
      <c r="D118" s="124" t="s">
        <v>20</v>
      </c>
      <c r="E118" s="124" t="s">
        <v>49</v>
      </c>
      <c r="F118" s="126">
        <v>250</v>
      </c>
      <c r="G118" s="124" t="s">
        <v>72</v>
      </c>
      <c r="H118" s="124" t="s">
        <v>73</v>
      </c>
      <c r="I118" s="124" t="s">
        <v>12</v>
      </c>
      <c r="J118" s="130">
        <v>2020</v>
      </c>
      <c r="K118" s="11">
        <f>IF(D118="SAVE ON ENERGY RETROFIT PROGRAM",IF(VALUE(SUBSTITUTE(G118,"kW",""))=0,'IESO Reported Results'!M118*'NTG Ratio References'!$G$8,0),IF(D118="SAVE ON ENERGY ENERGY MANAGER PROGRAM",IF(VALUE(SUBSTITUTE(G118,"kW",""))=0,'IESO Reported Results'!M118*'NTG Ratio References'!$G$7,0),0))</f>
        <v>0</v>
      </c>
      <c r="L118" s="10">
        <f t="shared" si="4"/>
        <v>0.41</v>
      </c>
      <c r="M118" s="11">
        <f t="shared" si="5"/>
        <v>732</v>
      </c>
      <c r="N118" s="15">
        <f>IFERROR(VLOOKUP(J118&amp;D118,'NTG Ratio References'!A:F,4,0),1)</f>
        <v>0.69</v>
      </c>
      <c r="O118" s="15">
        <f>IFERROR(VLOOKUP(J118&amp;D118,'NTG Ratio References'!A:F,5,0),1)</f>
        <v>0.67700000000000005</v>
      </c>
      <c r="P118" s="104">
        <f t="shared" si="6"/>
        <v>0.28289999999999998</v>
      </c>
      <c r="Q118" s="104">
        <f t="shared" si="7"/>
        <v>495.56400000000002</v>
      </c>
    </row>
    <row r="119" spans="1:17">
      <c r="A119" s="103" t="s">
        <v>118</v>
      </c>
      <c r="B119" s="124" t="s">
        <v>8</v>
      </c>
      <c r="C119" s="124" t="s">
        <v>1708</v>
      </c>
      <c r="D119" s="124" t="s">
        <v>20</v>
      </c>
      <c r="E119" s="124" t="s">
        <v>25</v>
      </c>
      <c r="F119" s="126">
        <v>250</v>
      </c>
      <c r="G119" s="124" t="s">
        <v>72</v>
      </c>
      <c r="H119" s="124" t="s">
        <v>73</v>
      </c>
      <c r="I119" s="124" t="s">
        <v>12</v>
      </c>
      <c r="J119" s="130">
        <v>2019</v>
      </c>
      <c r="K119" s="11">
        <f>IF(D119="SAVE ON ENERGY RETROFIT PROGRAM",IF(VALUE(SUBSTITUTE(G119,"kW",""))=0,'IESO Reported Results'!M119*'NTG Ratio References'!$G$8,0),IF(D119="SAVE ON ENERGY ENERGY MANAGER PROGRAM",IF(VALUE(SUBSTITUTE(G119,"kW",""))=0,'IESO Reported Results'!M119*'NTG Ratio References'!$G$7,0),0))</f>
        <v>0</v>
      </c>
      <c r="L119" s="10">
        <f t="shared" si="4"/>
        <v>0.41</v>
      </c>
      <c r="M119" s="11">
        <f t="shared" si="5"/>
        <v>732</v>
      </c>
      <c r="N119" s="15">
        <f>IFERROR(VLOOKUP(J119&amp;D119,'NTG Ratio References'!A:F,4,0),1)</f>
        <v>0.78100000000000003</v>
      </c>
      <c r="O119" s="15">
        <f>IFERROR(VLOOKUP(J119&amp;D119,'NTG Ratio References'!A:F,5,0),1)</f>
        <v>0.81100000000000005</v>
      </c>
      <c r="P119" s="104">
        <f t="shared" si="6"/>
        <v>0.32020999999999999</v>
      </c>
      <c r="Q119" s="104">
        <f t="shared" si="7"/>
        <v>593.65200000000004</v>
      </c>
    </row>
    <row r="120" spans="1:17">
      <c r="A120" s="103" t="s">
        <v>119</v>
      </c>
      <c r="B120" s="124" t="s">
        <v>8</v>
      </c>
      <c r="C120" s="124" t="s">
        <v>1708</v>
      </c>
      <c r="D120" s="124" t="s">
        <v>20</v>
      </c>
      <c r="E120" s="124" t="s">
        <v>21</v>
      </c>
      <c r="F120" s="126">
        <v>250</v>
      </c>
      <c r="G120" s="124" t="s">
        <v>72</v>
      </c>
      <c r="H120" s="124" t="s">
        <v>73</v>
      </c>
      <c r="I120" s="124" t="s">
        <v>12</v>
      </c>
      <c r="J120" s="130">
        <v>2019</v>
      </c>
      <c r="K120" s="11">
        <f>IF(D120="SAVE ON ENERGY RETROFIT PROGRAM",IF(VALUE(SUBSTITUTE(G120,"kW",""))=0,'IESO Reported Results'!M120*'NTG Ratio References'!$G$8,0),IF(D120="SAVE ON ENERGY ENERGY MANAGER PROGRAM",IF(VALUE(SUBSTITUTE(G120,"kW",""))=0,'IESO Reported Results'!M120*'NTG Ratio References'!$G$7,0),0))</f>
        <v>0</v>
      </c>
      <c r="L120" s="10">
        <f t="shared" si="4"/>
        <v>0.41</v>
      </c>
      <c r="M120" s="11">
        <f t="shared" si="5"/>
        <v>732</v>
      </c>
      <c r="N120" s="15">
        <f>IFERROR(VLOOKUP(J120&amp;D120,'NTG Ratio References'!A:F,4,0),1)</f>
        <v>0.78100000000000003</v>
      </c>
      <c r="O120" s="15">
        <f>IFERROR(VLOOKUP(J120&amp;D120,'NTG Ratio References'!A:F,5,0),1)</f>
        <v>0.81100000000000005</v>
      </c>
      <c r="P120" s="104">
        <f t="shared" si="6"/>
        <v>0.32020999999999999</v>
      </c>
      <c r="Q120" s="104">
        <f t="shared" si="7"/>
        <v>593.65200000000004</v>
      </c>
    </row>
    <row r="121" spans="1:17">
      <c r="A121" s="103" t="s">
        <v>120</v>
      </c>
      <c r="B121" s="124" t="s">
        <v>8</v>
      </c>
      <c r="C121" s="124" t="s">
        <v>1708</v>
      </c>
      <c r="D121" s="124" t="s">
        <v>20</v>
      </c>
      <c r="E121" s="124" t="s">
        <v>49</v>
      </c>
      <c r="F121" s="126">
        <v>250</v>
      </c>
      <c r="G121" s="124" t="s">
        <v>72</v>
      </c>
      <c r="H121" s="124" t="s">
        <v>73</v>
      </c>
      <c r="I121" s="124" t="s">
        <v>12</v>
      </c>
      <c r="J121" s="130">
        <v>2020</v>
      </c>
      <c r="K121" s="11">
        <f>IF(D121="SAVE ON ENERGY RETROFIT PROGRAM",IF(VALUE(SUBSTITUTE(G121,"kW",""))=0,'IESO Reported Results'!M121*'NTG Ratio References'!$G$8,0),IF(D121="SAVE ON ENERGY ENERGY MANAGER PROGRAM",IF(VALUE(SUBSTITUTE(G121,"kW",""))=0,'IESO Reported Results'!M121*'NTG Ratio References'!$G$7,0),0))</f>
        <v>0</v>
      </c>
      <c r="L121" s="10">
        <f t="shared" si="4"/>
        <v>0.41</v>
      </c>
      <c r="M121" s="11">
        <f t="shared" si="5"/>
        <v>732</v>
      </c>
      <c r="N121" s="15">
        <f>IFERROR(VLOOKUP(J121&amp;D121,'NTG Ratio References'!A:F,4,0),1)</f>
        <v>0.69</v>
      </c>
      <c r="O121" s="15">
        <f>IFERROR(VLOOKUP(J121&amp;D121,'NTG Ratio References'!A:F,5,0),1)</f>
        <v>0.67700000000000005</v>
      </c>
      <c r="P121" s="104">
        <f t="shared" si="6"/>
        <v>0.28289999999999998</v>
      </c>
      <c r="Q121" s="104">
        <f t="shared" si="7"/>
        <v>495.56400000000002</v>
      </c>
    </row>
    <row r="122" spans="1:17">
      <c r="A122" s="103" t="s">
        <v>121</v>
      </c>
      <c r="B122" s="124" t="s">
        <v>8</v>
      </c>
      <c r="C122" s="124" t="s">
        <v>1708</v>
      </c>
      <c r="D122" s="124" t="s">
        <v>20</v>
      </c>
      <c r="E122" s="124" t="s">
        <v>49</v>
      </c>
      <c r="F122" s="126">
        <v>250</v>
      </c>
      <c r="G122" s="124" t="s">
        <v>72</v>
      </c>
      <c r="H122" s="124" t="s">
        <v>73</v>
      </c>
      <c r="I122" s="124" t="s">
        <v>12</v>
      </c>
      <c r="J122" s="130">
        <v>2020</v>
      </c>
      <c r="K122" s="11">
        <f>IF(D122="SAVE ON ENERGY RETROFIT PROGRAM",IF(VALUE(SUBSTITUTE(G122,"kW",""))=0,'IESO Reported Results'!M122*'NTG Ratio References'!$G$8,0),IF(D122="SAVE ON ENERGY ENERGY MANAGER PROGRAM",IF(VALUE(SUBSTITUTE(G122,"kW",""))=0,'IESO Reported Results'!M122*'NTG Ratio References'!$G$7,0),0))</f>
        <v>0</v>
      </c>
      <c r="L122" s="10">
        <f t="shared" si="4"/>
        <v>0.41</v>
      </c>
      <c r="M122" s="11">
        <f t="shared" si="5"/>
        <v>732</v>
      </c>
      <c r="N122" s="15">
        <f>IFERROR(VLOOKUP(J122&amp;D122,'NTG Ratio References'!A:F,4,0),1)</f>
        <v>0.69</v>
      </c>
      <c r="O122" s="15">
        <f>IFERROR(VLOOKUP(J122&amp;D122,'NTG Ratio References'!A:F,5,0),1)</f>
        <v>0.67700000000000005</v>
      </c>
      <c r="P122" s="104">
        <f t="shared" si="6"/>
        <v>0.28289999999999998</v>
      </c>
      <c r="Q122" s="104">
        <f t="shared" si="7"/>
        <v>495.56400000000002</v>
      </c>
    </row>
    <row r="123" spans="1:17">
      <c r="A123" s="103" t="s">
        <v>122</v>
      </c>
      <c r="B123" s="124" t="s">
        <v>8</v>
      </c>
      <c r="C123" s="124" t="s">
        <v>1708</v>
      </c>
      <c r="D123" s="124" t="s">
        <v>20</v>
      </c>
      <c r="E123" s="124" t="s">
        <v>27</v>
      </c>
      <c r="F123" s="126">
        <v>250</v>
      </c>
      <c r="G123" s="124" t="s">
        <v>72</v>
      </c>
      <c r="H123" s="124" t="s">
        <v>73</v>
      </c>
      <c r="I123" s="124" t="s">
        <v>12</v>
      </c>
      <c r="J123" s="130">
        <v>2019</v>
      </c>
      <c r="K123" s="11">
        <f>IF(D123="SAVE ON ENERGY RETROFIT PROGRAM",IF(VALUE(SUBSTITUTE(G123,"kW",""))=0,'IESO Reported Results'!M123*'NTG Ratio References'!$G$8,0),IF(D123="SAVE ON ENERGY ENERGY MANAGER PROGRAM",IF(VALUE(SUBSTITUTE(G123,"kW",""))=0,'IESO Reported Results'!M123*'NTG Ratio References'!$G$7,0),0))</f>
        <v>0</v>
      </c>
      <c r="L123" s="10">
        <f t="shared" si="4"/>
        <v>0.41</v>
      </c>
      <c r="M123" s="11">
        <f t="shared" si="5"/>
        <v>732</v>
      </c>
      <c r="N123" s="15">
        <f>IFERROR(VLOOKUP(J123&amp;D123,'NTG Ratio References'!A:F,4,0),1)</f>
        <v>0.78100000000000003</v>
      </c>
      <c r="O123" s="15">
        <f>IFERROR(VLOOKUP(J123&amp;D123,'NTG Ratio References'!A:F,5,0),1)</f>
        <v>0.81100000000000005</v>
      </c>
      <c r="P123" s="104">
        <f t="shared" si="6"/>
        <v>0.32020999999999999</v>
      </c>
      <c r="Q123" s="104">
        <f t="shared" si="7"/>
        <v>593.65200000000004</v>
      </c>
    </row>
    <row r="124" spans="1:17">
      <c r="A124" s="103" t="s">
        <v>123</v>
      </c>
      <c r="B124" s="124" t="s">
        <v>8</v>
      </c>
      <c r="C124" s="124" t="s">
        <v>1708</v>
      </c>
      <c r="D124" s="124" t="s">
        <v>20</v>
      </c>
      <c r="E124" s="124" t="s">
        <v>27</v>
      </c>
      <c r="F124" s="126">
        <v>250</v>
      </c>
      <c r="G124" s="124" t="s">
        <v>72</v>
      </c>
      <c r="H124" s="124" t="s">
        <v>73</v>
      </c>
      <c r="I124" s="124" t="s">
        <v>12</v>
      </c>
      <c r="J124" s="130">
        <v>2019</v>
      </c>
      <c r="K124" s="11">
        <f>IF(D124="SAVE ON ENERGY RETROFIT PROGRAM",IF(VALUE(SUBSTITUTE(G124,"kW",""))=0,'IESO Reported Results'!M124*'NTG Ratio References'!$G$8,0),IF(D124="SAVE ON ENERGY ENERGY MANAGER PROGRAM",IF(VALUE(SUBSTITUTE(G124,"kW",""))=0,'IESO Reported Results'!M124*'NTG Ratio References'!$G$7,0),0))</f>
        <v>0</v>
      </c>
      <c r="L124" s="10">
        <f t="shared" si="4"/>
        <v>0.41</v>
      </c>
      <c r="M124" s="11">
        <f t="shared" si="5"/>
        <v>732</v>
      </c>
      <c r="N124" s="15">
        <f>IFERROR(VLOOKUP(J124&amp;D124,'NTG Ratio References'!A:F,4,0),1)</f>
        <v>0.78100000000000003</v>
      </c>
      <c r="O124" s="15">
        <f>IFERROR(VLOOKUP(J124&amp;D124,'NTG Ratio References'!A:F,5,0),1)</f>
        <v>0.81100000000000005</v>
      </c>
      <c r="P124" s="104">
        <f t="shared" si="6"/>
        <v>0.32020999999999999</v>
      </c>
      <c r="Q124" s="104">
        <f t="shared" si="7"/>
        <v>593.65200000000004</v>
      </c>
    </row>
    <row r="125" spans="1:17">
      <c r="A125" s="103" t="s">
        <v>124</v>
      </c>
      <c r="B125" s="124" t="s">
        <v>8</v>
      </c>
      <c r="C125" s="124" t="s">
        <v>1708</v>
      </c>
      <c r="D125" s="124" t="s">
        <v>20</v>
      </c>
      <c r="E125" s="124" t="s">
        <v>27</v>
      </c>
      <c r="F125" s="126">
        <v>250</v>
      </c>
      <c r="G125" s="124" t="s">
        <v>72</v>
      </c>
      <c r="H125" s="124" t="s">
        <v>73</v>
      </c>
      <c r="I125" s="124" t="s">
        <v>12</v>
      </c>
      <c r="J125" s="130">
        <v>2019</v>
      </c>
      <c r="K125" s="11">
        <f>IF(D125="SAVE ON ENERGY RETROFIT PROGRAM",IF(VALUE(SUBSTITUTE(G125,"kW",""))=0,'IESO Reported Results'!M125*'NTG Ratio References'!$G$8,0),IF(D125="SAVE ON ENERGY ENERGY MANAGER PROGRAM",IF(VALUE(SUBSTITUTE(G125,"kW",""))=0,'IESO Reported Results'!M125*'NTG Ratio References'!$G$7,0),0))</f>
        <v>0</v>
      </c>
      <c r="L125" s="10">
        <f t="shared" si="4"/>
        <v>0.41</v>
      </c>
      <c r="M125" s="11">
        <f t="shared" si="5"/>
        <v>732</v>
      </c>
      <c r="N125" s="15">
        <f>IFERROR(VLOOKUP(J125&amp;D125,'NTG Ratio References'!A:F,4,0),1)</f>
        <v>0.78100000000000003</v>
      </c>
      <c r="O125" s="15">
        <f>IFERROR(VLOOKUP(J125&amp;D125,'NTG Ratio References'!A:F,5,0),1)</f>
        <v>0.81100000000000005</v>
      </c>
      <c r="P125" s="104">
        <f t="shared" si="6"/>
        <v>0.32020999999999999</v>
      </c>
      <c r="Q125" s="104">
        <f t="shared" si="7"/>
        <v>593.65200000000004</v>
      </c>
    </row>
    <row r="126" spans="1:17">
      <c r="A126" s="103" t="s">
        <v>125</v>
      </c>
      <c r="B126" s="124" t="s">
        <v>8</v>
      </c>
      <c r="C126" s="124" t="s">
        <v>1708</v>
      </c>
      <c r="D126" s="124" t="s">
        <v>20</v>
      </c>
      <c r="E126" s="124" t="s">
        <v>27</v>
      </c>
      <c r="F126" s="126">
        <v>250</v>
      </c>
      <c r="G126" s="124" t="s">
        <v>72</v>
      </c>
      <c r="H126" s="124" t="s">
        <v>73</v>
      </c>
      <c r="I126" s="124" t="s">
        <v>12</v>
      </c>
      <c r="J126" s="130">
        <v>2019</v>
      </c>
      <c r="K126" s="11">
        <f>IF(D126="SAVE ON ENERGY RETROFIT PROGRAM",IF(VALUE(SUBSTITUTE(G126,"kW",""))=0,'IESO Reported Results'!M126*'NTG Ratio References'!$G$8,0),IF(D126="SAVE ON ENERGY ENERGY MANAGER PROGRAM",IF(VALUE(SUBSTITUTE(G126,"kW",""))=0,'IESO Reported Results'!M126*'NTG Ratio References'!$G$7,0),0))</f>
        <v>0</v>
      </c>
      <c r="L126" s="10">
        <f t="shared" si="4"/>
        <v>0.41</v>
      </c>
      <c r="M126" s="11">
        <f t="shared" si="5"/>
        <v>732</v>
      </c>
      <c r="N126" s="15">
        <f>IFERROR(VLOOKUP(J126&amp;D126,'NTG Ratio References'!A:F,4,0),1)</f>
        <v>0.78100000000000003</v>
      </c>
      <c r="O126" s="15">
        <f>IFERROR(VLOOKUP(J126&amp;D126,'NTG Ratio References'!A:F,5,0),1)</f>
        <v>0.81100000000000005</v>
      </c>
      <c r="P126" s="104">
        <f t="shared" si="6"/>
        <v>0.32020999999999999</v>
      </c>
      <c r="Q126" s="104">
        <f t="shared" si="7"/>
        <v>593.65200000000004</v>
      </c>
    </row>
    <row r="127" spans="1:17">
      <c r="A127" s="103" t="s">
        <v>126</v>
      </c>
      <c r="B127" s="124" t="s">
        <v>8</v>
      </c>
      <c r="C127" s="124" t="s">
        <v>1708</v>
      </c>
      <c r="D127" s="124" t="s">
        <v>20</v>
      </c>
      <c r="E127" s="124" t="s">
        <v>27</v>
      </c>
      <c r="F127" s="126">
        <v>250</v>
      </c>
      <c r="G127" s="124" t="s">
        <v>72</v>
      </c>
      <c r="H127" s="124" t="s">
        <v>73</v>
      </c>
      <c r="I127" s="124" t="s">
        <v>12</v>
      </c>
      <c r="J127" s="130">
        <v>2019</v>
      </c>
      <c r="K127" s="11">
        <f>IF(D127="SAVE ON ENERGY RETROFIT PROGRAM",IF(VALUE(SUBSTITUTE(G127,"kW",""))=0,'IESO Reported Results'!M127*'NTG Ratio References'!$G$8,0),IF(D127="SAVE ON ENERGY ENERGY MANAGER PROGRAM",IF(VALUE(SUBSTITUTE(G127,"kW",""))=0,'IESO Reported Results'!M127*'NTG Ratio References'!$G$7,0),0))</f>
        <v>0</v>
      </c>
      <c r="L127" s="10">
        <f t="shared" si="4"/>
        <v>0.41</v>
      </c>
      <c r="M127" s="11">
        <f t="shared" si="5"/>
        <v>732</v>
      </c>
      <c r="N127" s="15">
        <f>IFERROR(VLOOKUP(J127&amp;D127,'NTG Ratio References'!A:F,4,0),1)</f>
        <v>0.78100000000000003</v>
      </c>
      <c r="O127" s="15">
        <f>IFERROR(VLOOKUP(J127&amp;D127,'NTG Ratio References'!A:F,5,0),1)</f>
        <v>0.81100000000000005</v>
      </c>
      <c r="P127" s="104">
        <f t="shared" si="6"/>
        <v>0.32020999999999999</v>
      </c>
      <c r="Q127" s="104">
        <f t="shared" si="7"/>
        <v>593.65200000000004</v>
      </c>
    </row>
    <row r="128" spans="1:17">
      <c r="A128" s="103" t="s">
        <v>127</v>
      </c>
      <c r="B128" s="124" t="s">
        <v>8</v>
      </c>
      <c r="C128" s="124" t="s">
        <v>1708</v>
      </c>
      <c r="D128" s="124" t="s">
        <v>20</v>
      </c>
      <c r="E128" s="124" t="s">
        <v>27</v>
      </c>
      <c r="F128" s="126">
        <v>250</v>
      </c>
      <c r="G128" s="124" t="s">
        <v>72</v>
      </c>
      <c r="H128" s="124" t="s">
        <v>73</v>
      </c>
      <c r="I128" s="124" t="s">
        <v>12</v>
      </c>
      <c r="J128" s="130">
        <v>2019</v>
      </c>
      <c r="K128" s="11">
        <f>IF(D128="SAVE ON ENERGY RETROFIT PROGRAM",IF(VALUE(SUBSTITUTE(G128,"kW",""))=0,'IESO Reported Results'!M128*'NTG Ratio References'!$G$8,0),IF(D128="SAVE ON ENERGY ENERGY MANAGER PROGRAM",IF(VALUE(SUBSTITUTE(G128,"kW",""))=0,'IESO Reported Results'!M128*'NTG Ratio References'!$G$7,0),0))</f>
        <v>0</v>
      </c>
      <c r="L128" s="10">
        <f t="shared" si="4"/>
        <v>0.41</v>
      </c>
      <c r="M128" s="11">
        <f t="shared" si="5"/>
        <v>732</v>
      </c>
      <c r="N128" s="15">
        <f>IFERROR(VLOOKUP(J128&amp;D128,'NTG Ratio References'!A:F,4,0),1)</f>
        <v>0.78100000000000003</v>
      </c>
      <c r="O128" s="15">
        <f>IFERROR(VLOOKUP(J128&amp;D128,'NTG Ratio References'!A:F,5,0),1)</f>
        <v>0.81100000000000005</v>
      </c>
      <c r="P128" s="104">
        <f t="shared" si="6"/>
        <v>0.32020999999999999</v>
      </c>
      <c r="Q128" s="104">
        <f t="shared" si="7"/>
        <v>593.65200000000004</v>
      </c>
    </row>
    <row r="129" spans="1:17">
      <c r="A129" s="103" t="s">
        <v>128</v>
      </c>
      <c r="B129" s="124" t="s">
        <v>8</v>
      </c>
      <c r="C129" s="124" t="s">
        <v>1708</v>
      </c>
      <c r="D129" s="124" t="s">
        <v>20</v>
      </c>
      <c r="E129" s="124" t="s">
        <v>25</v>
      </c>
      <c r="F129" s="126">
        <v>250</v>
      </c>
      <c r="G129" s="124" t="s">
        <v>72</v>
      </c>
      <c r="H129" s="124" t="s">
        <v>73</v>
      </c>
      <c r="I129" s="124" t="s">
        <v>12</v>
      </c>
      <c r="J129" s="130">
        <v>2019</v>
      </c>
      <c r="K129" s="11">
        <f>IF(D129="SAVE ON ENERGY RETROFIT PROGRAM",IF(VALUE(SUBSTITUTE(G129,"kW",""))=0,'IESO Reported Results'!M129*'NTG Ratio References'!$G$8,0),IF(D129="SAVE ON ENERGY ENERGY MANAGER PROGRAM",IF(VALUE(SUBSTITUTE(G129,"kW",""))=0,'IESO Reported Results'!M129*'NTG Ratio References'!$G$7,0),0))</f>
        <v>0</v>
      </c>
      <c r="L129" s="10">
        <f t="shared" si="4"/>
        <v>0.41</v>
      </c>
      <c r="M129" s="11">
        <f t="shared" si="5"/>
        <v>732</v>
      </c>
      <c r="N129" s="15">
        <f>IFERROR(VLOOKUP(J129&amp;D129,'NTG Ratio References'!A:F,4,0),1)</f>
        <v>0.78100000000000003</v>
      </c>
      <c r="O129" s="15">
        <f>IFERROR(VLOOKUP(J129&amp;D129,'NTG Ratio References'!A:F,5,0),1)</f>
        <v>0.81100000000000005</v>
      </c>
      <c r="P129" s="104">
        <f t="shared" si="6"/>
        <v>0.32020999999999999</v>
      </c>
      <c r="Q129" s="104">
        <f t="shared" si="7"/>
        <v>593.65200000000004</v>
      </c>
    </row>
    <row r="130" spans="1:17">
      <c r="A130" s="103" t="s">
        <v>129</v>
      </c>
      <c r="B130" s="124" t="s">
        <v>8</v>
      </c>
      <c r="C130" s="124" t="s">
        <v>1708</v>
      </c>
      <c r="D130" s="124" t="s">
        <v>20</v>
      </c>
      <c r="E130" s="124" t="s">
        <v>21</v>
      </c>
      <c r="F130" s="126">
        <v>250</v>
      </c>
      <c r="G130" s="124" t="s">
        <v>72</v>
      </c>
      <c r="H130" s="124" t="s">
        <v>73</v>
      </c>
      <c r="I130" s="124" t="s">
        <v>12</v>
      </c>
      <c r="J130" s="130">
        <v>2019</v>
      </c>
      <c r="K130" s="11">
        <f>IF(D130="SAVE ON ENERGY RETROFIT PROGRAM",IF(VALUE(SUBSTITUTE(G130,"kW",""))=0,'IESO Reported Results'!M130*'NTG Ratio References'!$G$8,0),IF(D130="SAVE ON ENERGY ENERGY MANAGER PROGRAM",IF(VALUE(SUBSTITUTE(G130,"kW",""))=0,'IESO Reported Results'!M130*'NTG Ratio References'!$G$7,0),0))</f>
        <v>0</v>
      </c>
      <c r="L130" s="10">
        <f t="shared" si="4"/>
        <v>0.41</v>
      </c>
      <c r="M130" s="11">
        <f t="shared" si="5"/>
        <v>732</v>
      </c>
      <c r="N130" s="15">
        <f>IFERROR(VLOOKUP(J130&amp;D130,'NTG Ratio References'!A:F,4,0),1)</f>
        <v>0.78100000000000003</v>
      </c>
      <c r="O130" s="15">
        <f>IFERROR(VLOOKUP(J130&amp;D130,'NTG Ratio References'!A:F,5,0),1)</f>
        <v>0.81100000000000005</v>
      </c>
      <c r="P130" s="104">
        <f t="shared" si="6"/>
        <v>0.32020999999999999</v>
      </c>
      <c r="Q130" s="104">
        <f t="shared" si="7"/>
        <v>593.65200000000004</v>
      </c>
    </row>
    <row r="131" spans="1:17">
      <c r="A131" s="103" t="s">
        <v>130</v>
      </c>
      <c r="B131" s="124" t="s">
        <v>8</v>
      </c>
      <c r="C131" s="124" t="s">
        <v>1708</v>
      </c>
      <c r="D131" s="124" t="s">
        <v>20</v>
      </c>
      <c r="E131" s="124" t="s">
        <v>25</v>
      </c>
      <c r="F131" s="126">
        <v>250</v>
      </c>
      <c r="G131" s="124" t="s">
        <v>72</v>
      </c>
      <c r="H131" s="124" t="s">
        <v>73</v>
      </c>
      <c r="I131" s="124" t="s">
        <v>12</v>
      </c>
      <c r="J131" s="130">
        <v>2019</v>
      </c>
      <c r="K131" s="11">
        <f>IF(D131="SAVE ON ENERGY RETROFIT PROGRAM",IF(VALUE(SUBSTITUTE(G131,"kW",""))=0,'IESO Reported Results'!M131*'NTG Ratio References'!$G$8,0),IF(D131="SAVE ON ENERGY ENERGY MANAGER PROGRAM",IF(VALUE(SUBSTITUTE(G131,"kW",""))=0,'IESO Reported Results'!M131*'NTG Ratio References'!$G$7,0),0))</f>
        <v>0</v>
      </c>
      <c r="L131" s="10">
        <f t="shared" ref="L131:L194" si="8">VALUE(SUBSTITUTE(G131,"kW",""))+K131</f>
        <v>0.41</v>
      </c>
      <c r="M131" s="11">
        <f t="shared" ref="M131:M194" si="9">VALUE(SUBSTITUTE(H131,"kWh",""))</f>
        <v>732</v>
      </c>
      <c r="N131" s="15">
        <f>IFERROR(VLOOKUP(J131&amp;D131,'NTG Ratio References'!A:F,4,0),1)</f>
        <v>0.78100000000000003</v>
      </c>
      <c r="O131" s="15">
        <f>IFERROR(VLOOKUP(J131&amp;D131,'NTG Ratio References'!A:F,5,0),1)</f>
        <v>0.81100000000000005</v>
      </c>
      <c r="P131" s="104">
        <f t="shared" ref="P131:P194" si="10">N131*L131</f>
        <v>0.32020999999999999</v>
      </c>
      <c r="Q131" s="104">
        <f t="shared" ref="Q131:Q194" si="11">O131*M131</f>
        <v>593.65200000000004</v>
      </c>
    </row>
    <row r="132" spans="1:17">
      <c r="A132" s="103" t="s">
        <v>131</v>
      </c>
      <c r="B132" s="124" t="s">
        <v>8</v>
      </c>
      <c r="C132" s="124" t="s">
        <v>1708</v>
      </c>
      <c r="D132" s="124" t="s">
        <v>20</v>
      </c>
      <c r="E132" s="124" t="s">
        <v>49</v>
      </c>
      <c r="F132" s="126">
        <v>250</v>
      </c>
      <c r="G132" s="124" t="s">
        <v>72</v>
      </c>
      <c r="H132" s="124" t="s">
        <v>73</v>
      </c>
      <c r="I132" s="124" t="s">
        <v>12</v>
      </c>
      <c r="J132" s="130">
        <v>2020</v>
      </c>
      <c r="K132" s="11">
        <f>IF(D132="SAVE ON ENERGY RETROFIT PROGRAM",IF(VALUE(SUBSTITUTE(G132,"kW",""))=0,'IESO Reported Results'!M132*'NTG Ratio References'!$G$8,0),IF(D132="SAVE ON ENERGY ENERGY MANAGER PROGRAM",IF(VALUE(SUBSTITUTE(G132,"kW",""))=0,'IESO Reported Results'!M132*'NTG Ratio References'!$G$7,0),0))</f>
        <v>0</v>
      </c>
      <c r="L132" s="10">
        <f t="shared" si="8"/>
        <v>0.41</v>
      </c>
      <c r="M132" s="11">
        <f t="shared" si="9"/>
        <v>732</v>
      </c>
      <c r="N132" s="15">
        <f>IFERROR(VLOOKUP(J132&amp;D132,'NTG Ratio References'!A:F,4,0),1)</f>
        <v>0.69</v>
      </c>
      <c r="O132" s="15">
        <f>IFERROR(VLOOKUP(J132&amp;D132,'NTG Ratio References'!A:F,5,0),1)</f>
        <v>0.67700000000000005</v>
      </c>
      <c r="P132" s="104">
        <f t="shared" si="10"/>
        <v>0.28289999999999998</v>
      </c>
      <c r="Q132" s="104">
        <f t="shared" si="11"/>
        <v>495.56400000000002</v>
      </c>
    </row>
    <row r="133" spans="1:17">
      <c r="A133" s="103" t="s">
        <v>132</v>
      </c>
      <c r="B133" s="124" t="s">
        <v>8</v>
      </c>
      <c r="C133" s="124" t="s">
        <v>1708</v>
      </c>
      <c r="D133" s="124" t="s">
        <v>20</v>
      </c>
      <c r="E133" s="124" t="s">
        <v>27</v>
      </c>
      <c r="F133" s="126">
        <v>250</v>
      </c>
      <c r="G133" s="124" t="s">
        <v>72</v>
      </c>
      <c r="H133" s="124" t="s">
        <v>73</v>
      </c>
      <c r="I133" s="124" t="s">
        <v>12</v>
      </c>
      <c r="J133" s="130">
        <v>2019</v>
      </c>
      <c r="K133" s="11">
        <f>IF(D133="SAVE ON ENERGY RETROFIT PROGRAM",IF(VALUE(SUBSTITUTE(G133,"kW",""))=0,'IESO Reported Results'!M133*'NTG Ratio References'!$G$8,0),IF(D133="SAVE ON ENERGY ENERGY MANAGER PROGRAM",IF(VALUE(SUBSTITUTE(G133,"kW",""))=0,'IESO Reported Results'!M133*'NTG Ratio References'!$G$7,0),0))</f>
        <v>0</v>
      </c>
      <c r="L133" s="10">
        <f t="shared" si="8"/>
        <v>0.41</v>
      </c>
      <c r="M133" s="11">
        <f t="shared" si="9"/>
        <v>732</v>
      </c>
      <c r="N133" s="15">
        <f>IFERROR(VLOOKUP(J133&amp;D133,'NTG Ratio References'!A:F,4,0),1)</f>
        <v>0.78100000000000003</v>
      </c>
      <c r="O133" s="15">
        <f>IFERROR(VLOOKUP(J133&amp;D133,'NTG Ratio References'!A:F,5,0),1)</f>
        <v>0.81100000000000005</v>
      </c>
      <c r="P133" s="104">
        <f t="shared" si="10"/>
        <v>0.32020999999999999</v>
      </c>
      <c r="Q133" s="104">
        <f t="shared" si="11"/>
        <v>593.65200000000004</v>
      </c>
    </row>
    <row r="134" spans="1:17">
      <c r="A134" s="103" t="s">
        <v>133</v>
      </c>
      <c r="B134" s="124" t="s">
        <v>8</v>
      </c>
      <c r="C134" s="124" t="s">
        <v>1708</v>
      </c>
      <c r="D134" s="124" t="s">
        <v>20</v>
      </c>
      <c r="E134" s="124" t="s">
        <v>21</v>
      </c>
      <c r="F134" s="126">
        <v>250</v>
      </c>
      <c r="G134" s="124" t="s">
        <v>72</v>
      </c>
      <c r="H134" s="124" t="s">
        <v>73</v>
      </c>
      <c r="I134" s="124" t="s">
        <v>12</v>
      </c>
      <c r="J134" s="130">
        <v>2019</v>
      </c>
      <c r="K134" s="11">
        <f>IF(D134="SAVE ON ENERGY RETROFIT PROGRAM",IF(VALUE(SUBSTITUTE(G134,"kW",""))=0,'IESO Reported Results'!M134*'NTG Ratio References'!$G$8,0),IF(D134="SAVE ON ENERGY ENERGY MANAGER PROGRAM",IF(VALUE(SUBSTITUTE(G134,"kW",""))=0,'IESO Reported Results'!M134*'NTG Ratio References'!$G$7,0),0))</f>
        <v>0</v>
      </c>
      <c r="L134" s="10">
        <f t="shared" si="8"/>
        <v>0.41</v>
      </c>
      <c r="M134" s="11">
        <f t="shared" si="9"/>
        <v>732</v>
      </c>
      <c r="N134" s="15">
        <f>IFERROR(VLOOKUP(J134&amp;D134,'NTG Ratio References'!A:F,4,0),1)</f>
        <v>0.78100000000000003</v>
      </c>
      <c r="O134" s="15">
        <f>IFERROR(VLOOKUP(J134&amp;D134,'NTG Ratio References'!A:F,5,0),1)</f>
        <v>0.81100000000000005</v>
      </c>
      <c r="P134" s="104">
        <f t="shared" si="10"/>
        <v>0.32020999999999999</v>
      </c>
      <c r="Q134" s="104">
        <f t="shared" si="11"/>
        <v>593.65200000000004</v>
      </c>
    </row>
    <row r="135" spans="1:17">
      <c r="A135" s="103" t="s">
        <v>134</v>
      </c>
      <c r="B135" s="124" t="s">
        <v>8</v>
      </c>
      <c r="C135" s="124" t="s">
        <v>1708</v>
      </c>
      <c r="D135" s="124" t="s">
        <v>20</v>
      </c>
      <c r="E135" s="124" t="s">
        <v>135</v>
      </c>
      <c r="F135" s="126">
        <v>250</v>
      </c>
      <c r="G135" s="124" t="s">
        <v>72</v>
      </c>
      <c r="H135" s="124" t="s">
        <v>73</v>
      </c>
      <c r="I135" s="124" t="s">
        <v>12</v>
      </c>
      <c r="J135" s="130">
        <v>2020</v>
      </c>
      <c r="K135" s="11">
        <f>IF(D135="SAVE ON ENERGY RETROFIT PROGRAM",IF(VALUE(SUBSTITUTE(G135,"kW",""))=0,'IESO Reported Results'!M135*'NTG Ratio References'!$G$8,0),IF(D135="SAVE ON ENERGY ENERGY MANAGER PROGRAM",IF(VALUE(SUBSTITUTE(G135,"kW",""))=0,'IESO Reported Results'!M135*'NTG Ratio References'!$G$7,0),0))</f>
        <v>0</v>
      </c>
      <c r="L135" s="10">
        <f t="shared" si="8"/>
        <v>0.41</v>
      </c>
      <c r="M135" s="11">
        <f t="shared" si="9"/>
        <v>732</v>
      </c>
      <c r="N135" s="15">
        <f>IFERROR(VLOOKUP(J135&amp;D135,'NTG Ratio References'!A:F,4,0),1)</f>
        <v>0.69</v>
      </c>
      <c r="O135" s="15">
        <f>IFERROR(VLOOKUP(J135&amp;D135,'NTG Ratio References'!A:F,5,0),1)</f>
        <v>0.67700000000000005</v>
      </c>
      <c r="P135" s="104">
        <f t="shared" si="10"/>
        <v>0.28289999999999998</v>
      </c>
      <c r="Q135" s="104">
        <f t="shared" si="11"/>
        <v>495.56400000000002</v>
      </c>
    </row>
    <row r="136" spans="1:17">
      <c r="A136" s="103" t="s">
        <v>136</v>
      </c>
      <c r="B136" s="124" t="s">
        <v>8</v>
      </c>
      <c r="C136" s="124" t="s">
        <v>1708</v>
      </c>
      <c r="D136" s="124" t="s">
        <v>20</v>
      </c>
      <c r="E136" s="124" t="s">
        <v>21</v>
      </c>
      <c r="F136" s="126">
        <v>250</v>
      </c>
      <c r="G136" s="124" t="s">
        <v>72</v>
      </c>
      <c r="H136" s="124" t="s">
        <v>73</v>
      </c>
      <c r="I136" s="124" t="s">
        <v>12</v>
      </c>
      <c r="J136" s="130">
        <v>2019</v>
      </c>
      <c r="K136" s="11">
        <f>IF(D136="SAVE ON ENERGY RETROFIT PROGRAM",IF(VALUE(SUBSTITUTE(G136,"kW",""))=0,'IESO Reported Results'!M136*'NTG Ratio References'!$G$8,0),IF(D136="SAVE ON ENERGY ENERGY MANAGER PROGRAM",IF(VALUE(SUBSTITUTE(G136,"kW",""))=0,'IESO Reported Results'!M136*'NTG Ratio References'!$G$7,0),0))</f>
        <v>0</v>
      </c>
      <c r="L136" s="10">
        <f t="shared" si="8"/>
        <v>0.41</v>
      </c>
      <c r="M136" s="11">
        <f t="shared" si="9"/>
        <v>732</v>
      </c>
      <c r="N136" s="15">
        <f>IFERROR(VLOOKUP(J136&amp;D136,'NTG Ratio References'!A:F,4,0),1)</f>
        <v>0.78100000000000003</v>
      </c>
      <c r="O136" s="15">
        <f>IFERROR(VLOOKUP(J136&amp;D136,'NTG Ratio References'!A:F,5,0),1)</f>
        <v>0.81100000000000005</v>
      </c>
      <c r="P136" s="104">
        <f t="shared" si="10"/>
        <v>0.32020999999999999</v>
      </c>
      <c r="Q136" s="104">
        <f t="shared" si="11"/>
        <v>593.65200000000004</v>
      </c>
    </row>
    <row r="137" spans="1:17">
      <c r="A137" s="103" t="s">
        <v>137</v>
      </c>
      <c r="B137" s="124" t="s">
        <v>8</v>
      </c>
      <c r="C137" s="124" t="s">
        <v>1708</v>
      </c>
      <c r="D137" s="124" t="s">
        <v>20</v>
      </c>
      <c r="E137" s="124" t="s">
        <v>25</v>
      </c>
      <c r="F137" s="126">
        <v>250</v>
      </c>
      <c r="G137" s="124" t="s">
        <v>72</v>
      </c>
      <c r="H137" s="124" t="s">
        <v>73</v>
      </c>
      <c r="I137" s="124" t="s">
        <v>12</v>
      </c>
      <c r="J137" s="130">
        <v>2019</v>
      </c>
      <c r="K137" s="11">
        <f>IF(D137="SAVE ON ENERGY RETROFIT PROGRAM",IF(VALUE(SUBSTITUTE(G137,"kW",""))=0,'IESO Reported Results'!M137*'NTG Ratio References'!$G$8,0),IF(D137="SAVE ON ENERGY ENERGY MANAGER PROGRAM",IF(VALUE(SUBSTITUTE(G137,"kW",""))=0,'IESO Reported Results'!M137*'NTG Ratio References'!$G$7,0),0))</f>
        <v>0</v>
      </c>
      <c r="L137" s="10">
        <f t="shared" si="8"/>
        <v>0.41</v>
      </c>
      <c r="M137" s="11">
        <f t="shared" si="9"/>
        <v>732</v>
      </c>
      <c r="N137" s="15">
        <f>IFERROR(VLOOKUP(J137&amp;D137,'NTG Ratio References'!A:F,4,0),1)</f>
        <v>0.78100000000000003</v>
      </c>
      <c r="O137" s="15">
        <f>IFERROR(VLOOKUP(J137&amp;D137,'NTG Ratio References'!A:F,5,0),1)</f>
        <v>0.81100000000000005</v>
      </c>
      <c r="P137" s="104">
        <f t="shared" si="10"/>
        <v>0.32020999999999999</v>
      </c>
      <c r="Q137" s="104">
        <f t="shared" si="11"/>
        <v>593.65200000000004</v>
      </c>
    </row>
    <row r="138" spans="1:17">
      <c r="A138" s="103" t="s">
        <v>138</v>
      </c>
      <c r="B138" s="124" t="s">
        <v>8</v>
      </c>
      <c r="C138" s="124" t="s">
        <v>1708</v>
      </c>
      <c r="D138" s="124" t="s">
        <v>20</v>
      </c>
      <c r="E138" s="124" t="s">
        <v>49</v>
      </c>
      <c r="F138" s="126">
        <v>250</v>
      </c>
      <c r="G138" s="124" t="s">
        <v>72</v>
      </c>
      <c r="H138" s="124" t="s">
        <v>73</v>
      </c>
      <c r="I138" s="124" t="s">
        <v>12</v>
      </c>
      <c r="J138" s="130">
        <v>2020</v>
      </c>
      <c r="K138" s="11">
        <f>IF(D138="SAVE ON ENERGY RETROFIT PROGRAM",IF(VALUE(SUBSTITUTE(G138,"kW",""))=0,'IESO Reported Results'!M138*'NTG Ratio References'!$G$8,0),IF(D138="SAVE ON ENERGY ENERGY MANAGER PROGRAM",IF(VALUE(SUBSTITUTE(G138,"kW",""))=0,'IESO Reported Results'!M138*'NTG Ratio References'!$G$7,0),0))</f>
        <v>0</v>
      </c>
      <c r="L138" s="10">
        <f t="shared" si="8"/>
        <v>0.41</v>
      </c>
      <c r="M138" s="11">
        <f t="shared" si="9"/>
        <v>732</v>
      </c>
      <c r="N138" s="15">
        <f>IFERROR(VLOOKUP(J138&amp;D138,'NTG Ratio References'!A:F,4,0),1)</f>
        <v>0.69</v>
      </c>
      <c r="O138" s="15">
        <f>IFERROR(VLOOKUP(J138&amp;D138,'NTG Ratio References'!A:F,5,0),1)</f>
        <v>0.67700000000000005</v>
      </c>
      <c r="P138" s="104">
        <f t="shared" si="10"/>
        <v>0.28289999999999998</v>
      </c>
      <c r="Q138" s="104">
        <f t="shared" si="11"/>
        <v>495.56400000000002</v>
      </c>
    </row>
    <row r="139" spans="1:17">
      <c r="A139" s="103" t="s">
        <v>139</v>
      </c>
      <c r="B139" s="124" t="s">
        <v>8</v>
      </c>
      <c r="C139" s="124" t="s">
        <v>1708</v>
      </c>
      <c r="D139" s="124" t="s">
        <v>20</v>
      </c>
      <c r="E139" s="124" t="s">
        <v>76</v>
      </c>
      <c r="F139" s="126">
        <v>250</v>
      </c>
      <c r="G139" s="124" t="s">
        <v>72</v>
      </c>
      <c r="H139" s="124" t="s">
        <v>73</v>
      </c>
      <c r="I139" s="124" t="s">
        <v>12</v>
      </c>
      <c r="J139" s="130">
        <v>2019</v>
      </c>
      <c r="K139" s="11">
        <f>IF(D139="SAVE ON ENERGY RETROFIT PROGRAM",IF(VALUE(SUBSTITUTE(G139,"kW",""))=0,'IESO Reported Results'!M139*'NTG Ratio References'!$G$8,0),IF(D139="SAVE ON ENERGY ENERGY MANAGER PROGRAM",IF(VALUE(SUBSTITUTE(G139,"kW",""))=0,'IESO Reported Results'!M139*'NTG Ratio References'!$G$7,0),0))</f>
        <v>0</v>
      </c>
      <c r="L139" s="10">
        <f t="shared" si="8"/>
        <v>0.41</v>
      </c>
      <c r="M139" s="11">
        <f t="shared" si="9"/>
        <v>732</v>
      </c>
      <c r="N139" s="15">
        <f>IFERROR(VLOOKUP(J139&amp;D139,'NTG Ratio References'!A:F,4,0),1)</f>
        <v>0.78100000000000003</v>
      </c>
      <c r="O139" s="15">
        <f>IFERROR(VLOOKUP(J139&amp;D139,'NTG Ratio References'!A:F,5,0),1)</f>
        <v>0.81100000000000005</v>
      </c>
      <c r="P139" s="104">
        <f t="shared" si="10"/>
        <v>0.32020999999999999</v>
      </c>
      <c r="Q139" s="104">
        <f t="shared" si="11"/>
        <v>593.65200000000004</v>
      </c>
    </row>
    <row r="140" spans="1:17">
      <c r="A140" s="103" t="s">
        <v>140</v>
      </c>
      <c r="B140" s="124" t="s">
        <v>8</v>
      </c>
      <c r="C140" s="124" t="s">
        <v>1708</v>
      </c>
      <c r="D140" s="124" t="s">
        <v>20</v>
      </c>
      <c r="E140" s="124" t="s">
        <v>27</v>
      </c>
      <c r="F140" s="126">
        <v>250</v>
      </c>
      <c r="G140" s="124" t="s">
        <v>72</v>
      </c>
      <c r="H140" s="124" t="s">
        <v>73</v>
      </c>
      <c r="I140" s="124" t="s">
        <v>12</v>
      </c>
      <c r="J140" s="130">
        <v>2019</v>
      </c>
      <c r="K140" s="11">
        <f>IF(D140="SAVE ON ENERGY RETROFIT PROGRAM",IF(VALUE(SUBSTITUTE(G140,"kW",""))=0,'IESO Reported Results'!M140*'NTG Ratio References'!$G$8,0),IF(D140="SAVE ON ENERGY ENERGY MANAGER PROGRAM",IF(VALUE(SUBSTITUTE(G140,"kW",""))=0,'IESO Reported Results'!M140*'NTG Ratio References'!$G$7,0),0))</f>
        <v>0</v>
      </c>
      <c r="L140" s="10">
        <f t="shared" si="8"/>
        <v>0.41</v>
      </c>
      <c r="M140" s="11">
        <f t="shared" si="9"/>
        <v>732</v>
      </c>
      <c r="N140" s="15">
        <f>IFERROR(VLOOKUP(J140&amp;D140,'NTG Ratio References'!A:F,4,0),1)</f>
        <v>0.78100000000000003</v>
      </c>
      <c r="O140" s="15">
        <f>IFERROR(VLOOKUP(J140&amp;D140,'NTG Ratio References'!A:F,5,0),1)</f>
        <v>0.81100000000000005</v>
      </c>
      <c r="P140" s="104">
        <f t="shared" si="10"/>
        <v>0.32020999999999999</v>
      </c>
      <c r="Q140" s="104">
        <f t="shared" si="11"/>
        <v>593.65200000000004</v>
      </c>
    </row>
    <row r="141" spans="1:17">
      <c r="A141" s="103" t="s">
        <v>141</v>
      </c>
      <c r="B141" s="124" t="s">
        <v>8</v>
      </c>
      <c r="C141" s="124" t="s">
        <v>1708</v>
      </c>
      <c r="D141" s="124" t="s">
        <v>20</v>
      </c>
      <c r="E141" s="124" t="s">
        <v>49</v>
      </c>
      <c r="F141" s="126">
        <v>250</v>
      </c>
      <c r="G141" s="124" t="s">
        <v>72</v>
      </c>
      <c r="H141" s="124" t="s">
        <v>73</v>
      </c>
      <c r="I141" s="124" t="s">
        <v>12</v>
      </c>
      <c r="J141" s="130">
        <v>2020</v>
      </c>
      <c r="K141" s="11">
        <f>IF(D141="SAVE ON ENERGY RETROFIT PROGRAM",IF(VALUE(SUBSTITUTE(G141,"kW",""))=0,'IESO Reported Results'!M141*'NTG Ratio References'!$G$8,0),IF(D141="SAVE ON ENERGY ENERGY MANAGER PROGRAM",IF(VALUE(SUBSTITUTE(G141,"kW",""))=0,'IESO Reported Results'!M141*'NTG Ratio References'!$G$7,0),0))</f>
        <v>0</v>
      </c>
      <c r="L141" s="10">
        <f t="shared" si="8"/>
        <v>0.41</v>
      </c>
      <c r="M141" s="11">
        <f t="shared" si="9"/>
        <v>732</v>
      </c>
      <c r="N141" s="15">
        <f>IFERROR(VLOOKUP(J141&amp;D141,'NTG Ratio References'!A:F,4,0),1)</f>
        <v>0.69</v>
      </c>
      <c r="O141" s="15">
        <f>IFERROR(VLOOKUP(J141&amp;D141,'NTG Ratio References'!A:F,5,0),1)</f>
        <v>0.67700000000000005</v>
      </c>
      <c r="P141" s="104">
        <f t="shared" si="10"/>
        <v>0.28289999999999998</v>
      </c>
      <c r="Q141" s="104">
        <f t="shared" si="11"/>
        <v>495.56400000000002</v>
      </c>
    </row>
    <row r="142" spans="1:17">
      <c r="A142" s="103" t="s">
        <v>142</v>
      </c>
      <c r="B142" s="124" t="s">
        <v>8</v>
      </c>
      <c r="C142" s="124" t="s">
        <v>1708</v>
      </c>
      <c r="D142" s="124" t="s">
        <v>20</v>
      </c>
      <c r="E142" s="124" t="s">
        <v>25</v>
      </c>
      <c r="F142" s="126">
        <v>250</v>
      </c>
      <c r="G142" s="124" t="s">
        <v>72</v>
      </c>
      <c r="H142" s="124" t="s">
        <v>73</v>
      </c>
      <c r="I142" s="124" t="s">
        <v>12</v>
      </c>
      <c r="J142" s="130">
        <v>2019</v>
      </c>
      <c r="K142" s="11">
        <f>IF(D142="SAVE ON ENERGY RETROFIT PROGRAM",IF(VALUE(SUBSTITUTE(G142,"kW",""))=0,'IESO Reported Results'!M142*'NTG Ratio References'!$G$8,0),IF(D142="SAVE ON ENERGY ENERGY MANAGER PROGRAM",IF(VALUE(SUBSTITUTE(G142,"kW",""))=0,'IESO Reported Results'!M142*'NTG Ratio References'!$G$7,0),0))</f>
        <v>0</v>
      </c>
      <c r="L142" s="10">
        <f t="shared" si="8"/>
        <v>0.41</v>
      </c>
      <c r="M142" s="11">
        <f t="shared" si="9"/>
        <v>732</v>
      </c>
      <c r="N142" s="15">
        <f>IFERROR(VLOOKUP(J142&amp;D142,'NTG Ratio References'!A:F,4,0),1)</f>
        <v>0.78100000000000003</v>
      </c>
      <c r="O142" s="15">
        <f>IFERROR(VLOOKUP(J142&amp;D142,'NTG Ratio References'!A:F,5,0),1)</f>
        <v>0.81100000000000005</v>
      </c>
      <c r="P142" s="104">
        <f t="shared" si="10"/>
        <v>0.32020999999999999</v>
      </c>
      <c r="Q142" s="104">
        <f t="shared" si="11"/>
        <v>593.65200000000004</v>
      </c>
    </row>
    <row r="143" spans="1:17">
      <c r="A143" s="103" t="s">
        <v>143</v>
      </c>
      <c r="B143" s="124" t="s">
        <v>8</v>
      </c>
      <c r="C143" s="124" t="s">
        <v>1708</v>
      </c>
      <c r="D143" s="124" t="s">
        <v>20</v>
      </c>
      <c r="E143" s="124" t="s">
        <v>21</v>
      </c>
      <c r="F143" s="126">
        <v>250</v>
      </c>
      <c r="G143" s="124" t="s">
        <v>72</v>
      </c>
      <c r="H143" s="124" t="s">
        <v>73</v>
      </c>
      <c r="I143" s="124" t="s">
        <v>12</v>
      </c>
      <c r="J143" s="130">
        <v>2019</v>
      </c>
      <c r="K143" s="11">
        <f>IF(D143="SAVE ON ENERGY RETROFIT PROGRAM",IF(VALUE(SUBSTITUTE(G143,"kW",""))=0,'IESO Reported Results'!M143*'NTG Ratio References'!$G$8,0),IF(D143="SAVE ON ENERGY ENERGY MANAGER PROGRAM",IF(VALUE(SUBSTITUTE(G143,"kW",""))=0,'IESO Reported Results'!M143*'NTG Ratio References'!$G$7,0),0))</f>
        <v>0</v>
      </c>
      <c r="L143" s="10">
        <f t="shared" si="8"/>
        <v>0.41</v>
      </c>
      <c r="M143" s="11">
        <f t="shared" si="9"/>
        <v>732</v>
      </c>
      <c r="N143" s="15">
        <f>IFERROR(VLOOKUP(J143&amp;D143,'NTG Ratio References'!A:F,4,0),1)</f>
        <v>0.78100000000000003</v>
      </c>
      <c r="O143" s="15">
        <f>IFERROR(VLOOKUP(J143&amp;D143,'NTG Ratio References'!A:F,5,0),1)</f>
        <v>0.81100000000000005</v>
      </c>
      <c r="P143" s="104">
        <f t="shared" si="10"/>
        <v>0.32020999999999999</v>
      </c>
      <c r="Q143" s="104">
        <f t="shared" si="11"/>
        <v>593.65200000000004</v>
      </c>
    </row>
    <row r="144" spans="1:17">
      <c r="A144" s="103" t="s">
        <v>144</v>
      </c>
      <c r="B144" s="124" t="s">
        <v>8</v>
      </c>
      <c r="C144" s="124" t="s">
        <v>1708</v>
      </c>
      <c r="D144" s="124" t="s">
        <v>20</v>
      </c>
      <c r="E144" s="124" t="s">
        <v>27</v>
      </c>
      <c r="F144" s="126">
        <v>250</v>
      </c>
      <c r="G144" s="124" t="s">
        <v>72</v>
      </c>
      <c r="H144" s="124" t="s">
        <v>73</v>
      </c>
      <c r="I144" s="124" t="s">
        <v>12</v>
      </c>
      <c r="J144" s="130">
        <v>2019</v>
      </c>
      <c r="K144" s="11">
        <f>IF(D144="SAVE ON ENERGY RETROFIT PROGRAM",IF(VALUE(SUBSTITUTE(G144,"kW",""))=0,'IESO Reported Results'!M144*'NTG Ratio References'!$G$8,0),IF(D144="SAVE ON ENERGY ENERGY MANAGER PROGRAM",IF(VALUE(SUBSTITUTE(G144,"kW",""))=0,'IESO Reported Results'!M144*'NTG Ratio References'!$G$7,0),0))</f>
        <v>0</v>
      </c>
      <c r="L144" s="10">
        <f t="shared" si="8"/>
        <v>0.41</v>
      </c>
      <c r="M144" s="11">
        <f t="shared" si="9"/>
        <v>732</v>
      </c>
      <c r="N144" s="15">
        <f>IFERROR(VLOOKUP(J144&amp;D144,'NTG Ratio References'!A:F,4,0),1)</f>
        <v>0.78100000000000003</v>
      </c>
      <c r="O144" s="15">
        <f>IFERROR(VLOOKUP(J144&amp;D144,'NTG Ratio References'!A:F,5,0),1)</f>
        <v>0.81100000000000005</v>
      </c>
      <c r="P144" s="104">
        <f t="shared" si="10"/>
        <v>0.32020999999999999</v>
      </c>
      <c r="Q144" s="104">
        <f t="shared" si="11"/>
        <v>593.65200000000004</v>
      </c>
    </row>
    <row r="145" spans="1:17">
      <c r="A145" s="103" t="s">
        <v>145</v>
      </c>
      <c r="B145" s="124" t="s">
        <v>8</v>
      </c>
      <c r="C145" s="124" t="s">
        <v>1708</v>
      </c>
      <c r="D145" s="124" t="s">
        <v>20</v>
      </c>
      <c r="E145" s="124" t="s">
        <v>25</v>
      </c>
      <c r="F145" s="126">
        <v>250</v>
      </c>
      <c r="G145" s="124" t="s">
        <v>72</v>
      </c>
      <c r="H145" s="124" t="s">
        <v>73</v>
      </c>
      <c r="I145" s="124" t="s">
        <v>12</v>
      </c>
      <c r="J145" s="130">
        <v>2019</v>
      </c>
      <c r="K145" s="11">
        <f>IF(D145="SAVE ON ENERGY RETROFIT PROGRAM",IF(VALUE(SUBSTITUTE(G145,"kW",""))=0,'IESO Reported Results'!M145*'NTG Ratio References'!$G$8,0),IF(D145="SAVE ON ENERGY ENERGY MANAGER PROGRAM",IF(VALUE(SUBSTITUTE(G145,"kW",""))=0,'IESO Reported Results'!M145*'NTG Ratio References'!$G$7,0),0))</f>
        <v>0</v>
      </c>
      <c r="L145" s="10">
        <f t="shared" si="8"/>
        <v>0.41</v>
      </c>
      <c r="M145" s="11">
        <f t="shared" si="9"/>
        <v>732</v>
      </c>
      <c r="N145" s="15">
        <f>IFERROR(VLOOKUP(J145&amp;D145,'NTG Ratio References'!A:F,4,0),1)</f>
        <v>0.78100000000000003</v>
      </c>
      <c r="O145" s="15">
        <f>IFERROR(VLOOKUP(J145&amp;D145,'NTG Ratio References'!A:F,5,0),1)</f>
        <v>0.81100000000000005</v>
      </c>
      <c r="P145" s="104">
        <f t="shared" si="10"/>
        <v>0.32020999999999999</v>
      </c>
      <c r="Q145" s="104">
        <f t="shared" si="11"/>
        <v>593.65200000000004</v>
      </c>
    </row>
    <row r="146" spans="1:17">
      <c r="A146" s="103" t="s">
        <v>146</v>
      </c>
      <c r="B146" s="124" t="s">
        <v>8</v>
      </c>
      <c r="C146" s="124" t="s">
        <v>1708</v>
      </c>
      <c r="D146" s="124" t="s">
        <v>20</v>
      </c>
      <c r="E146" s="124" t="s">
        <v>27</v>
      </c>
      <c r="F146" s="126">
        <v>250</v>
      </c>
      <c r="G146" s="124" t="s">
        <v>72</v>
      </c>
      <c r="H146" s="124" t="s">
        <v>73</v>
      </c>
      <c r="I146" s="124" t="s">
        <v>12</v>
      </c>
      <c r="J146" s="130">
        <v>2019</v>
      </c>
      <c r="K146" s="11">
        <f>IF(D146="SAVE ON ENERGY RETROFIT PROGRAM",IF(VALUE(SUBSTITUTE(G146,"kW",""))=0,'IESO Reported Results'!M146*'NTG Ratio References'!$G$8,0),IF(D146="SAVE ON ENERGY ENERGY MANAGER PROGRAM",IF(VALUE(SUBSTITUTE(G146,"kW",""))=0,'IESO Reported Results'!M146*'NTG Ratio References'!$G$7,0),0))</f>
        <v>0</v>
      </c>
      <c r="L146" s="10">
        <f t="shared" si="8"/>
        <v>0.41</v>
      </c>
      <c r="M146" s="11">
        <f t="shared" si="9"/>
        <v>732</v>
      </c>
      <c r="N146" s="15">
        <f>IFERROR(VLOOKUP(J146&amp;D146,'NTG Ratio References'!A:F,4,0),1)</f>
        <v>0.78100000000000003</v>
      </c>
      <c r="O146" s="15">
        <f>IFERROR(VLOOKUP(J146&amp;D146,'NTG Ratio References'!A:F,5,0),1)</f>
        <v>0.81100000000000005</v>
      </c>
      <c r="P146" s="104">
        <f t="shared" si="10"/>
        <v>0.32020999999999999</v>
      </c>
      <c r="Q146" s="104">
        <f t="shared" si="11"/>
        <v>593.65200000000004</v>
      </c>
    </row>
    <row r="147" spans="1:17">
      <c r="A147" s="103" t="s">
        <v>147</v>
      </c>
      <c r="B147" s="124" t="s">
        <v>8</v>
      </c>
      <c r="C147" s="124" t="s">
        <v>1708</v>
      </c>
      <c r="D147" s="124" t="s">
        <v>20</v>
      </c>
      <c r="E147" s="124" t="s">
        <v>27</v>
      </c>
      <c r="F147" s="126">
        <v>850</v>
      </c>
      <c r="G147" s="124" t="s">
        <v>113</v>
      </c>
      <c r="H147" s="124" t="s">
        <v>114</v>
      </c>
      <c r="I147" s="124" t="s">
        <v>12</v>
      </c>
      <c r="J147" s="130">
        <v>2019</v>
      </c>
      <c r="K147" s="11">
        <f>IF(D147="SAVE ON ENERGY RETROFIT PROGRAM",IF(VALUE(SUBSTITUTE(G147,"kW",""))=0,'IESO Reported Results'!M147*'NTG Ratio References'!$G$8,0),IF(D147="SAVE ON ENERGY ENERGY MANAGER PROGRAM",IF(VALUE(SUBSTITUTE(G147,"kW",""))=0,'IESO Reported Results'!M147*'NTG Ratio References'!$G$7,0),0))</f>
        <v>0</v>
      </c>
      <c r="L147" s="10">
        <f t="shared" si="8"/>
        <v>0.59</v>
      </c>
      <c r="M147" s="11">
        <f t="shared" si="9"/>
        <v>864</v>
      </c>
      <c r="N147" s="15">
        <f>IFERROR(VLOOKUP(J147&amp;D147,'NTG Ratio References'!A:F,4,0),1)</f>
        <v>0.78100000000000003</v>
      </c>
      <c r="O147" s="15">
        <f>IFERROR(VLOOKUP(J147&amp;D147,'NTG Ratio References'!A:F,5,0),1)</f>
        <v>0.81100000000000005</v>
      </c>
      <c r="P147" s="104">
        <f t="shared" si="10"/>
        <v>0.46078999999999998</v>
      </c>
      <c r="Q147" s="104">
        <f t="shared" si="11"/>
        <v>700.70400000000006</v>
      </c>
    </row>
    <row r="148" spans="1:17">
      <c r="A148" s="103" t="s">
        <v>148</v>
      </c>
      <c r="B148" s="124" t="s">
        <v>8</v>
      </c>
      <c r="C148" s="124" t="s">
        <v>1708</v>
      </c>
      <c r="D148" s="124" t="s">
        <v>20</v>
      </c>
      <c r="E148" s="124" t="s">
        <v>27</v>
      </c>
      <c r="F148" s="126">
        <v>250</v>
      </c>
      <c r="G148" s="124" t="s">
        <v>72</v>
      </c>
      <c r="H148" s="124" t="s">
        <v>73</v>
      </c>
      <c r="I148" s="124" t="s">
        <v>12</v>
      </c>
      <c r="J148" s="130">
        <v>2019</v>
      </c>
      <c r="K148" s="11">
        <f>IF(D148="SAVE ON ENERGY RETROFIT PROGRAM",IF(VALUE(SUBSTITUTE(G148,"kW",""))=0,'IESO Reported Results'!M148*'NTG Ratio References'!$G$8,0),IF(D148="SAVE ON ENERGY ENERGY MANAGER PROGRAM",IF(VALUE(SUBSTITUTE(G148,"kW",""))=0,'IESO Reported Results'!M148*'NTG Ratio References'!$G$7,0),0))</f>
        <v>0</v>
      </c>
      <c r="L148" s="10">
        <f t="shared" si="8"/>
        <v>0.41</v>
      </c>
      <c r="M148" s="11">
        <f t="shared" si="9"/>
        <v>732</v>
      </c>
      <c r="N148" s="15">
        <f>IFERROR(VLOOKUP(J148&amp;D148,'NTG Ratio References'!A:F,4,0),1)</f>
        <v>0.78100000000000003</v>
      </c>
      <c r="O148" s="15">
        <f>IFERROR(VLOOKUP(J148&amp;D148,'NTG Ratio References'!A:F,5,0),1)</f>
        <v>0.81100000000000005</v>
      </c>
      <c r="P148" s="104">
        <f t="shared" si="10"/>
        <v>0.32020999999999999</v>
      </c>
      <c r="Q148" s="104">
        <f t="shared" si="11"/>
        <v>593.65200000000004</v>
      </c>
    </row>
    <row r="149" spans="1:17">
      <c r="A149" s="103" t="s">
        <v>149</v>
      </c>
      <c r="B149" s="124" t="s">
        <v>8</v>
      </c>
      <c r="C149" s="124" t="s">
        <v>1708</v>
      </c>
      <c r="D149" s="124" t="s">
        <v>20</v>
      </c>
      <c r="E149" s="124" t="s">
        <v>25</v>
      </c>
      <c r="F149" s="126">
        <v>250</v>
      </c>
      <c r="G149" s="124" t="s">
        <v>72</v>
      </c>
      <c r="H149" s="124" t="s">
        <v>73</v>
      </c>
      <c r="I149" s="124" t="s">
        <v>12</v>
      </c>
      <c r="J149" s="130">
        <v>2019</v>
      </c>
      <c r="K149" s="11">
        <f>IF(D149="SAVE ON ENERGY RETROFIT PROGRAM",IF(VALUE(SUBSTITUTE(G149,"kW",""))=0,'IESO Reported Results'!M149*'NTG Ratio References'!$G$8,0),IF(D149="SAVE ON ENERGY ENERGY MANAGER PROGRAM",IF(VALUE(SUBSTITUTE(G149,"kW",""))=0,'IESO Reported Results'!M149*'NTG Ratio References'!$G$7,0),0))</f>
        <v>0</v>
      </c>
      <c r="L149" s="10">
        <f t="shared" si="8"/>
        <v>0.41</v>
      </c>
      <c r="M149" s="11">
        <f t="shared" si="9"/>
        <v>732</v>
      </c>
      <c r="N149" s="15">
        <f>IFERROR(VLOOKUP(J149&amp;D149,'NTG Ratio References'!A:F,4,0),1)</f>
        <v>0.78100000000000003</v>
      </c>
      <c r="O149" s="15">
        <f>IFERROR(VLOOKUP(J149&amp;D149,'NTG Ratio References'!A:F,5,0),1)</f>
        <v>0.81100000000000005</v>
      </c>
      <c r="P149" s="104">
        <f t="shared" si="10"/>
        <v>0.32020999999999999</v>
      </c>
      <c r="Q149" s="104">
        <f t="shared" si="11"/>
        <v>593.65200000000004</v>
      </c>
    </row>
    <row r="150" spans="1:17">
      <c r="A150" s="103" t="s">
        <v>170</v>
      </c>
      <c r="B150" s="124" t="s">
        <v>8</v>
      </c>
      <c r="C150" s="124" t="s">
        <v>1949</v>
      </c>
      <c r="D150" s="124" t="s">
        <v>55</v>
      </c>
      <c r="E150" s="124" t="s">
        <v>10</v>
      </c>
      <c r="F150" s="126">
        <v>7080</v>
      </c>
      <c r="G150" s="124" t="s">
        <v>17</v>
      </c>
      <c r="H150" s="124" t="s">
        <v>171</v>
      </c>
      <c r="I150" s="124" t="s">
        <v>12</v>
      </c>
      <c r="J150" s="130">
        <v>2019</v>
      </c>
      <c r="K150" s="11">
        <f>IF(D150="SAVE ON ENERGY RETROFIT PROGRAM",IF(VALUE(SUBSTITUTE(G150,"kW",""))=0,'IESO Reported Results'!M150*'NTG Ratio References'!$G$8,0),IF(D150="SAVE ON ENERGY ENERGY MANAGER PROGRAM",IF(VALUE(SUBSTITUTE(G150,"kW",""))=0,'IESO Reported Results'!M150*'NTG Ratio References'!$G$7,0),0))</f>
        <v>7.8174887621569793</v>
      </c>
      <c r="L150" s="10">
        <f t="shared" si="8"/>
        <v>7.8174887621569793</v>
      </c>
      <c r="M150" s="11">
        <f t="shared" si="9"/>
        <v>47082</v>
      </c>
      <c r="N150" s="15">
        <f>IFERROR(VLOOKUP(J150&amp;D150,'NTG Ratio References'!A:F,4,0),1)</f>
        <v>0.84</v>
      </c>
      <c r="O150" s="15">
        <f>IFERROR(VLOOKUP(J150&amp;D150,'NTG Ratio References'!A:F,5,0),1)</f>
        <v>0.81599999999999995</v>
      </c>
      <c r="P150" s="104">
        <f t="shared" si="10"/>
        <v>6.5666905602118621</v>
      </c>
      <c r="Q150" s="104">
        <f t="shared" si="11"/>
        <v>38418.911999999997</v>
      </c>
    </row>
    <row r="151" spans="1:17">
      <c r="A151" s="103" t="s">
        <v>195</v>
      </c>
      <c r="B151" s="124" t="s">
        <v>8</v>
      </c>
      <c r="C151" s="124" t="s">
        <v>1949</v>
      </c>
      <c r="D151" s="124" t="s">
        <v>55</v>
      </c>
      <c r="E151" s="124" t="s">
        <v>10</v>
      </c>
      <c r="F151" s="126">
        <v>39801.47</v>
      </c>
      <c r="G151" s="124" t="s">
        <v>17</v>
      </c>
      <c r="H151" s="124" t="s">
        <v>15</v>
      </c>
      <c r="I151" s="124" t="s">
        <v>12</v>
      </c>
      <c r="J151" s="130">
        <v>2019</v>
      </c>
      <c r="K151" s="11">
        <f>IF(D151="SAVE ON ENERGY RETROFIT PROGRAM",IF(VALUE(SUBSTITUTE(G151,"kW",""))=0,'IESO Reported Results'!M151*'NTG Ratio References'!$G$8,0),IF(D151="SAVE ON ENERGY ENERGY MANAGER PROGRAM",IF(VALUE(SUBSTITUTE(G151,"kW",""))=0,'IESO Reported Results'!M151*'NTG Ratio References'!$G$7,0),0))</f>
        <v>0</v>
      </c>
      <c r="L151" s="10">
        <f t="shared" si="8"/>
        <v>0</v>
      </c>
      <c r="M151" s="11">
        <f t="shared" si="9"/>
        <v>0</v>
      </c>
      <c r="N151" s="15">
        <f>IFERROR(VLOOKUP(J151&amp;D151,'NTG Ratio References'!A:F,4,0),1)</f>
        <v>0.84</v>
      </c>
      <c r="O151" s="15">
        <f>IFERROR(VLOOKUP(J151&amp;D151,'NTG Ratio References'!A:F,5,0),1)</f>
        <v>0.81599999999999995</v>
      </c>
      <c r="P151" s="104">
        <f t="shared" si="10"/>
        <v>0</v>
      </c>
      <c r="Q151" s="104">
        <f t="shared" si="11"/>
        <v>0</v>
      </c>
    </row>
    <row r="152" spans="1:17">
      <c r="A152" s="103" t="s">
        <v>205</v>
      </c>
      <c r="B152" s="124" t="s">
        <v>8</v>
      </c>
      <c r="C152" s="124" t="s">
        <v>1949</v>
      </c>
      <c r="D152" s="124" t="s">
        <v>55</v>
      </c>
      <c r="E152" s="124" t="s">
        <v>10</v>
      </c>
      <c r="F152" s="126">
        <v>50771</v>
      </c>
      <c r="G152" s="124" t="s">
        <v>17</v>
      </c>
      <c r="H152" s="124" t="s">
        <v>15</v>
      </c>
      <c r="I152" s="124" t="s">
        <v>12</v>
      </c>
      <c r="J152" s="130">
        <v>2019</v>
      </c>
      <c r="K152" s="11">
        <f>IF(D152="SAVE ON ENERGY RETROFIT PROGRAM",IF(VALUE(SUBSTITUTE(G152,"kW",""))=0,'IESO Reported Results'!M152*'NTG Ratio References'!$G$8,0),IF(D152="SAVE ON ENERGY ENERGY MANAGER PROGRAM",IF(VALUE(SUBSTITUTE(G152,"kW",""))=0,'IESO Reported Results'!M152*'NTG Ratio References'!$G$7,0),0))</f>
        <v>0</v>
      </c>
      <c r="L152" s="10">
        <f t="shared" si="8"/>
        <v>0</v>
      </c>
      <c r="M152" s="11">
        <f t="shared" si="9"/>
        <v>0</v>
      </c>
      <c r="N152" s="15">
        <f>IFERROR(VLOOKUP(J152&amp;D152,'NTG Ratio References'!A:F,4,0),1)</f>
        <v>0.84</v>
      </c>
      <c r="O152" s="15">
        <f>IFERROR(VLOOKUP(J152&amp;D152,'NTG Ratio References'!A:F,5,0),1)</f>
        <v>0.81599999999999995</v>
      </c>
      <c r="P152" s="104">
        <f t="shared" si="10"/>
        <v>0</v>
      </c>
      <c r="Q152" s="104">
        <f t="shared" si="11"/>
        <v>0</v>
      </c>
    </row>
    <row r="153" spans="1:17">
      <c r="A153" s="103" t="s">
        <v>208</v>
      </c>
      <c r="B153" s="124" t="s">
        <v>8</v>
      </c>
      <c r="C153" s="124" t="s">
        <v>1739</v>
      </c>
      <c r="D153" s="124" t="s">
        <v>55</v>
      </c>
      <c r="E153" s="124" t="s">
        <v>209</v>
      </c>
      <c r="F153" s="126">
        <v>1408</v>
      </c>
      <c r="G153" s="124" t="s">
        <v>17</v>
      </c>
      <c r="H153" s="124" t="s">
        <v>210</v>
      </c>
      <c r="I153" s="124" t="s">
        <v>12</v>
      </c>
      <c r="J153" s="130">
        <v>2021</v>
      </c>
      <c r="K153" s="11">
        <f>IF(D153="SAVE ON ENERGY RETROFIT PROGRAM",IF(VALUE(SUBSTITUTE(G153,"kW",""))=0,'IESO Reported Results'!M153*'NTG Ratio References'!$G$8,0),IF(D153="SAVE ON ENERGY ENERGY MANAGER PROGRAM",IF(VALUE(SUBSTITUTE(G153,"kW",""))=0,'IESO Reported Results'!M153*'NTG Ratio References'!$G$7,0),0))</f>
        <v>1.5514764664541612</v>
      </c>
      <c r="L153" s="10">
        <f t="shared" si="8"/>
        <v>1.5514764664541612</v>
      </c>
      <c r="M153" s="11">
        <f t="shared" si="9"/>
        <v>9344</v>
      </c>
      <c r="N153" s="15">
        <f>IFERROR(VLOOKUP(J153&amp;D153,'NTG Ratio References'!A:F,4,0),1)</f>
        <v>0.81599999999999995</v>
      </c>
      <c r="O153" s="15">
        <f>IFERROR(VLOOKUP(J153&amp;D153,'NTG Ratio References'!A:F,5,0),1)</f>
        <v>0.84</v>
      </c>
      <c r="P153" s="104">
        <f t="shared" si="10"/>
        <v>1.2660047966265955</v>
      </c>
      <c r="Q153" s="104">
        <f t="shared" si="11"/>
        <v>7848.96</v>
      </c>
    </row>
    <row r="154" spans="1:17">
      <c r="A154" s="103" t="s">
        <v>227</v>
      </c>
      <c r="B154" s="124" t="s">
        <v>8</v>
      </c>
      <c r="C154" s="124" t="s">
        <v>1741</v>
      </c>
      <c r="D154" s="124" t="s">
        <v>55</v>
      </c>
      <c r="E154" s="124" t="s">
        <v>10</v>
      </c>
      <c r="F154" s="126">
        <v>22955</v>
      </c>
      <c r="G154" s="124" t="s">
        <v>17</v>
      </c>
      <c r="H154" s="124" t="s">
        <v>15</v>
      </c>
      <c r="I154" s="124" t="s">
        <v>12</v>
      </c>
      <c r="J154" s="130">
        <v>2019</v>
      </c>
      <c r="K154" s="11">
        <f>IF(D154="SAVE ON ENERGY RETROFIT PROGRAM",IF(VALUE(SUBSTITUTE(G154,"kW",""))=0,'IESO Reported Results'!M154*'NTG Ratio References'!$G$8,0),IF(D154="SAVE ON ENERGY ENERGY MANAGER PROGRAM",IF(VALUE(SUBSTITUTE(G154,"kW",""))=0,'IESO Reported Results'!M154*'NTG Ratio References'!$G$7,0),0))</f>
        <v>0</v>
      </c>
      <c r="L154" s="10">
        <f t="shared" si="8"/>
        <v>0</v>
      </c>
      <c r="M154" s="11">
        <f t="shared" si="9"/>
        <v>0</v>
      </c>
      <c r="N154" s="15">
        <f>IFERROR(VLOOKUP(J154&amp;D154,'NTG Ratio References'!A:F,4,0),1)</f>
        <v>0.84</v>
      </c>
      <c r="O154" s="15">
        <f>IFERROR(VLOOKUP(J154&amp;D154,'NTG Ratio References'!A:F,5,0),1)</f>
        <v>0.81599999999999995</v>
      </c>
      <c r="P154" s="104">
        <f t="shared" si="10"/>
        <v>0</v>
      </c>
      <c r="Q154" s="104">
        <f t="shared" si="11"/>
        <v>0</v>
      </c>
    </row>
    <row r="155" spans="1:17">
      <c r="A155" s="103" t="s">
        <v>229</v>
      </c>
      <c r="B155" s="124" t="s">
        <v>8</v>
      </c>
      <c r="C155" s="124" t="s">
        <v>1741</v>
      </c>
      <c r="D155" s="124" t="s">
        <v>55</v>
      </c>
      <c r="E155" s="124" t="s">
        <v>10</v>
      </c>
      <c r="F155" s="126">
        <v>16685</v>
      </c>
      <c r="G155" s="124" t="s">
        <v>230</v>
      </c>
      <c r="H155" s="124" t="s">
        <v>231</v>
      </c>
      <c r="I155" s="124" t="s">
        <v>12</v>
      </c>
      <c r="J155" s="130">
        <v>2019</v>
      </c>
      <c r="K155" s="11">
        <f>IF(D155="SAVE ON ENERGY RETROFIT PROGRAM",IF(VALUE(SUBSTITUTE(G155,"kW",""))=0,'IESO Reported Results'!M155*'NTG Ratio References'!$G$8,0),IF(D155="SAVE ON ENERGY ENERGY MANAGER PROGRAM",IF(VALUE(SUBSTITUTE(G155,"kW",""))=0,'IESO Reported Results'!M155*'NTG Ratio References'!$G$7,0),0))</f>
        <v>0</v>
      </c>
      <c r="L155" s="10">
        <f t="shared" si="8"/>
        <v>27.21</v>
      </c>
      <c r="M155" s="11">
        <f t="shared" si="9"/>
        <v>112784</v>
      </c>
      <c r="N155" s="15">
        <f>IFERROR(VLOOKUP(J155&amp;D155,'NTG Ratio References'!A:F,4,0),1)</f>
        <v>0.84</v>
      </c>
      <c r="O155" s="15">
        <f>IFERROR(VLOOKUP(J155&amp;D155,'NTG Ratio References'!A:F,5,0),1)</f>
        <v>0.81599999999999995</v>
      </c>
      <c r="P155" s="104">
        <f t="shared" si="10"/>
        <v>22.856400000000001</v>
      </c>
      <c r="Q155" s="104">
        <f t="shared" si="11"/>
        <v>92031.743999999992</v>
      </c>
    </row>
    <row r="156" spans="1:17">
      <c r="A156" s="103" t="s">
        <v>234</v>
      </c>
      <c r="B156" s="124" t="s">
        <v>8</v>
      </c>
      <c r="C156" s="124" t="s">
        <v>1741</v>
      </c>
      <c r="D156" s="124" t="s">
        <v>55</v>
      </c>
      <c r="E156" s="124" t="s">
        <v>10</v>
      </c>
      <c r="F156" s="126">
        <v>3528</v>
      </c>
      <c r="G156" s="124" t="s">
        <v>17</v>
      </c>
      <c r="H156" s="124" t="s">
        <v>235</v>
      </c>
      <c r="I156" s="124" t="s">
        <v>12</v>
      </c>
      <c r="J156" s="130">
        <v>2019</v>
      </c>
      <c r="K156" s="11">
        <f>IF(D156="SAVE ON ENERGY RETROFIT PROGRAM",IF(VALUE(SUBSTITUTE(G156,"kW",""))=0,'IESO Reported Results'!M156*'NTG Ratio References'!$G$8,0),IF(D156="SAVE ON ENERGY ENERGY MANAGER PROGRAM",IF(VALUE(SUBSTITUTE(G156,"kW",""))=0,'IESO Reported Results'!M156*'NTG Ratio References'!$G$7,0),0))</f>
        <v>3.9052575439856456</v>
      </c>
      <c r="L156" s="10">
        <f t="shared" si="8"/>
        <v>3.9052575439856456</v>
      </c>
      <c r="M156" s="11">
        <f t="shared" si="9"/>
        <v>23520</v>
      </c>
      <c r="N156" s="15">
        <f>IFERROR(VLOOKUP(J156&amp;D156,'NTG Ratio References'!A:F,4,0),1)</f>
        <v>0.84</v>
      </c>
      <c r="O156" s="15">
        <f>IFERROR(VLOOKUP(J156&amp;D156,'NTG Ratio References'!A:F,5,0),1)</f>
        <v>0.81599999999999995</v>
      </c>
      <c r="P156" s="104">
        <f t="shared" si="10"/>
        <v>3.2804163369479422</v>
      </c>
      <c r="Q156" s="104">
        <f t="shared" si="11"/>
        <v>19192.32</v>
      </c>
    </row>
    <row r="157" spans="1:17">
      <c r="A157" s="103" t="s">
        <v>243</v>
      </c>
      <c r="B157" s="124" t="s">
        <v>8</v>
      </c>
      <c r="C157" s="124" t="s">
        <v>1741</v>
      </c>
      <c r="D157" s="124" t="s">
        <v>55</v>
      </c>
      <c r="E157" s="124" t="s">
        <v>244</v>
      </c>
      <c r="F157" s="126">
        <v>51395.33</v>
      </c>
      <c r="G157" s="124" t="s">
        <v>245</v>
      </c>
      <c r="H157" s="124" t="s">
        <v>246</v>
      </c>
      <c r="I157" s="124" t="s">
        <v>12</v>
      </c>
      <c r="J157" s="130">
        <v>2021</v>
      </c>
      <c r="K157" s="11">
        <f>IF(D157="SAVE ON ENERGY RETROFIT PROGRAM",IF(VALUE(SUBSTITUTE(G157,"kW",""))=0,'IESO Reported Results'!M157*'NTG Ratio References'!$G$8,0),IF(D157="SAVE ON ENERGY ENERGY MANAGER PROGRAM",IF(VALUE(SUBSTITUTE(G157,"kW",""))=0,'IESO Reported Results'!M157*'NTG Ratio References'!$G$7,0),0))</f>
        <v>0</v>
      </c>
      <c r="L157" s="10">
        <f t="shared" si="8"/>
        <v>58</v>
      </c>
      <c r="M157" s="11">
        <f t="shared" si="9"/>
        <v>513953</v>
      </c>
      <c r="N157" s="15">
        <f>IFERROR(VLOOKUP(J157&amp;D157,'NTG Ratio References'!A:F,4,0),1)</f>
        <v>0.81599999999999995</v>
      </c>
      <c r="O157" s="15">
        <f>IFERROR(VLOOKUP(J157&amp;D157,'NTG Ratio References'!A:F,5,0),1)</f>
        <v>0.84</v>
      </c>
      <c r="P157" s="104">
        <f t="shared" si="10"/>
        <v>47.327999999999996</v>
      </c>
      <c r="Q157" s="104">
        <f t="shared" si="11"/>
        <v>431720.51999999996</v>
      </c>
    </row>
    <row r="158" spans="1:17">
      <c r="A158" s="103" t="s">
        <v>249</v>
      </c>
      <c r="B158" s="124" t="s">
        <v>8</v>
      </c>
      <c r="C158" s="124" t="s">
        <v>1739</v>
      </c>
      <c r="D158" s="124" t="s">
        <v>55</v>
      </c>
      <c r="E158" s="124" t="s">
        <v>10</v>
      </c>
      <c r="F158" s="126">
        <v>2716</v>
      </c>
      <c r="G158" s="124" t="s">
        <v>17</v>
      </c>
      <c r="H158" s="124" t="s">
        <v>15</v>
      </c>
      <c r="I158" s="124" t="s">
        <v>12</v>
      </c>
      <c r="J158" s="130">
        <v>2019</v>
      </c>
      <c r="K158" s="11">
        <f>IF(D158="SAVE ON ENERGY RETROFIT PROGRAM",IF(VALUE(SUBSTITUTE(G158,"kW",""))=0,'IESO Reported Results'!M158*'NTG Ratio References'!$G$8,0),IF(D158="SAVE ON ENERGY ENERGY MANAGER PROGRAM",IF(VALUE(SUBSTITUTE(G158,"kW",""))=0,'IESO Reported Results'!M158*'NTG Ratio References'!$G$7,0),0))</f>
        <v>0</v>
      </c>
      <c r="L158" s="10">
        <f t="shared" si="8"/>
        <v>0</v>
      </c>
      <c r="M158" s="11">
        <f t="shared" si="9"/>
        <v>0</v>
      </c>
      <c r="N158" s="15">
        <f>IFERROR(VLOOKUP(J158&amp;D158,'NTG Ratio References'!A:F,4,0),1)</f>
        <v>0.84</v>
      </c>
      <c r="O158" s="15">
        <f>IFERROR(VLOOKUP(J158&amp;D158,'NTG Ratio References'!A:F,5,0),1)</f>
        <v>0.81599999999999995</v>
      </c>
      <c r="P158" s="104">
        <f t="shared" si="10"/>
        <v>0</v>
      </c>
      <c r="Q158" s="104">
        <f t="shared" si="11"/>
        <v>0</v>
      </c>
    </row>
    <row r="159" spans="1:17">
      <c r="A159" s="103" t="s">
        <v>249</v>
      </c>
      <c r="B159" s="124" t="s">
        <v>8</v>
      </c>
      <c r="C159" s="124" t="s">
        <v>1739</v>
      </c>
      <c r="D159" s="124" t="s">
        <v>55</v>
      </c>
      <c r="E159" s="124" t="s">
        <v>10</v>
      </c>
      <c r="F159" s="126">
        <v>994</v>
      </c>
      <c r="G159" s="124" t="s">
        <v>17</v>
      </c>
      <c r="H159" s="124" t="s">
        <v>15</v>
      </c>
      <c r="I159" s="124" t="s">
        <v>12</v>
      </c>
      <c r="J159" s="130">
        <v>2019</v>
      </c>
      <c r="K159" s="11">
        <f>IF(D159="SAVE ON ENERGY RETROFIT PROGRAM",IF(VALUE(SUBSTITUTE(G159,"kW",""))=0,'IESO Reported Results'!M159*'NTG Ratio References'!$G$8,0),IF(D159="SAVE ON ENERGY ENERGY MANAGER PROGRAM",IF(VALUE(SUBSTITUTE(G159,"kW",""))=0,'IESO Reported Results'!M159*'NTG Ratio References'!$G$7,0),0))</f>
        <v>0</v>
      </c>
      <c r="L159" s="10">
        <f t="shared" si="8"/>
        <v>0</v>
      </c>
      <c r="M159" s="11">
        <f t="shared" si="9"/>
        <v>0</v>
      </c>
      <c r="N159" s="15">
        <f>IFERROR(VLOOKUP(J159&amp;D159,'NTG Ratio References'!A:F,4,0),1)</f>
        <v>0.84</v>
      </c>
      <c r="O159" s="15">
        <f>IFERROR(VLOOKUP(J159&amp;D159,'NTG Ratio References'!A:F,5,0),1)</f>
        <v>0.81599999999999995</v>
      </c>
      <c r="P159" s="104">
        <f t="shared" si="10"/>
        <v>0</v>
      </c>
      <c r="Q159" s="104">
        <f t="shared" si="11"/>
        <v>0</v>
      </c>
    </row>
    <row r="160" spans="1:17">
      <c r="A160" s="124" t="s">
        <v>1835</v>
      </c>
      <c r="B160" s="124" t="s">
        <v>8</v>
      </c>
      <c r="C160" s="124" t="s">
        <v>1739</v>
      </c>
      <c r="D160" s="103" t="s">
        <v>55</v>
      </c>
      <c r="E160" s="124" t="s">
        <v>10</v>
      </c>
      <c r="F160" s="127">
        <v>10676</v>
      </c>
      <c r="G160" s="103" t="s">
        <v>17</v>
      </c>
      <c r="H160" s="103" t="s">
        <v>15</v>
      </c>
      <c r="I160" s="103" t="s">
        <v>12</v>
      </c>
      <c r="J160" s="130">
        <v>2019</v>
      </c>
      <c r="K160" s="11">
        <f>IF(D160="SAVE ON ENERGY RETROFIT PROGRAM",IF(VALUE(SUBSTITUTE(G160,"kW",""))=0,'IESO Reported Results'!M160*'NTG Ratio References'!$G$8,0),IF(D160="SAVE ON ENERGY ENERGY MANAGER PROGRAM",IF(VALUE(SUBSTITUTE(G160,"kW",""))=0,'IESO Reported Results'!M160*'NTG Ratio References'!$G$7,0),0))</f>
        <v>0</v>
      </c>
      <c r="L160" s="10">
        <f t="shared" si="8"/>
        <v>0</v>
      </c>
      <c r="M160" s="11">
        <f t="shared" si="9"/>
        <v>0</v>
      </c>
      <c r="N160" s="15">
        <f>IFERROR(VLOOKUP(J160&amp;D160,'NTG Ratio References'!A:F,4,0),1)</f>
        <v>0.84</v>
      </c>
      <c r="O160" s="15">
        <f>IFERROR(VLOOKUP(J160&amp;D160,'NTG Ratio References'!A:F,5,0),1)</f>
        <v>0.81599999999999995</v>
      </c>
      <c r="P160" s="104">
        <f t="shared" si="10"/>
        <v>0</v>
      </c>
      <c r="Q160" s="104">
        <f t="shared" si="11"/>
        <v>0</v>
      </c>
    </row>
    <row r="161" spans="1:17">
      <c r="A161" s="103" t="s">
        <v>250</v>
      </c>
      <c r="B161" s="124" t="s">
        <v>8</v>
      </c>
      <c r="C161" s="124" t="s">
        <v>1741</v>
      </c>
      <c r="D161" s="124" t="s">
        <v>55</v>
      </c>
      <c r="E161" s="124" t="s">
        <v>10</v>
      </c>
      <c r="F161" s="126">
        <v>12215</v>
      </c>
      <c r="G161" s="124" t="s">
        <v>17</v>
      </c>
      <c r="H161" s="124" t="s">
        <v>251</v>
      </c>
      <c r="I161" s="124" t="s">
        <v>12</v>
      </c>
      <c r="J161" s="130">
        <v>2019</v>
      </c>
      <c r="K161" s="11">
        <f>IF(D161="SAVE ON ENERGY RETROFIT PROGRAM",IF(VALUE(SUBSTITUTE(G161,"kW",""))=0,'IESO Reported Results'!M161*'NTG Ratio References'!$G$8,0),IF(D161="SAVE ON ENERGY ENERGY MANAGER PROGRAM",IF(VALUE(SUBSTITUTE(G161,"kW",""))=0,'IESO Reported Results'!M161*'NTG Ratio References'!$G$7,0),0))</f>
        <v>13.49804450598508</v>
      </c>
      <c r="L161" s="10">
        <f t="shared" si="8"/>
        <v>13.49804450598508</v>
      </c>
      <c r="M161" s="11">
        <f t="shared" si="9"/>
        <v>81294</v>
      </c>
      <c r="N161" s="15">
        <f>IFERROR(VLOOKUP(J161&amp;D161,'NTG Ratio References'!A:F,4,0),1)</f>
        <v>0.84</v>
      </c>
      <c r="O161" s="15">
        <f>IFERROR(VLOOKUP(J161&amp;D161,'NTG Ratio References'!A:F,5,0),1)</f>
        <v>0.81599999999999995</v>
      </c>
      <c r="P161" s="104">
        <f t="shared" si="10"/>
        <v>11.338357385027466</v>
      </c>
      <c r="Q161" s="104">
        <f t="shared" si="11"/>
        <v>66335.903999999995</v>
      </c>
    </row>
    <row r="162" spans="1:17">
      <c r="A162" s="124" t="s">
        <v>1836</v>
      </c>
      <c r="B162" s="124" t="s">
        <v>8</v>
      </c>
      <c r="C162" s="124" t="s">
        <v>1739</v>
      </c>
      <c r="D162" s="103" t="s">
        <v>55</v>
      </c>
      <c r="E162" s="124" t="s">
        <v>10</v>
      </c>
      <c r="F162" s="127">
        <v>1080</v>
      </c>
      <c r="G162" s="103" t="s">
        <v>17</v>
      </c>
      <c r="H162" s="103" t="s">
        <v>15</v>
      </c>
      <c r="I162" s="103" t="s">
        <v>12</v>
      </c>
      <c r="J162" s="130">
        <v>2019</v>
      </c>
      <c r="K162" s="11">
        <f>IF(D162="SAVE ON ENERGY RETROFIT PROGRAM",IF(VALUE(SUBSTITUTE(G162,"kW",""))=0,'IESO Reported Results'!M162*'NTG Ratio References'!$G$8,0),IF(D162="SAVE ON ENERGY ENERGY MANAGER PROGRAM",IF(VALUE(SUBSTITUTE(G162,"kW",""))=0,'IESO Reported Results'!M162*'NTG Ratio References'!$G$7,0),0))</f>
        <v>0</v>
      </c>
      <c r="L162" s="10">
        <f t="shared" si="8"/>
        <v>0</v>
      </c>
      <c r="M162" s="11">
        <f t="shared" si="9"/>
        <v>0</v>
      </c>
      <c r="N162" s="15">
        <f>IFERROR(VLOOKUP(J162&amp;D162,'NTG Ratio References'!A:F,4,0),1)</f>
        <v>0.84</v>
      </c>
      <c r="O162" s="15">
        <f>IFERROR(VLOOKUP(J162&amp;D162,'NTG Ratio References'!A:F,5,0),1)</f>
        <v>0.81599999999999995</v>
      </c>
      <c r="P162" s="104">
        <f t="shared" si="10"/>
        <v>0</v>
      </c>
      <c r="Q162" s="104">
        <f t="shared" si="11"/>
        <v>0</v>
      </c>
    </row>
    <row r="163" spans="1:17">
      <c r="A163" s="103" t="s">
        <v>253</v>
      </c>
      <c r="B163" s="124" t="s">
        <v>8</v>
      </c>
      <c r="C163" s="124" t="s">
        <v>1739</v>
      </c>
      <c r="D163" s="124" t="s">
        <v>55</v>
      </c>
      <c r="E163" s="124" t="s">
        <v>10</v>
      </c>
      <c r="F163" s="126">
        <v>1008</v>
      </c>
      <c r="G163" s="124" t="s">
        <v>17</v>
      </c>
      <c r="H163" s="124" t="s">
        <v>15</v>
      </c>
      <c r="I163" s="124" t="s">
        <v>12</v>
      </c>
      <c r="J163" s="130">
        <v>2019</v>
      </c>
      <c r="K163" s="11">
        <f>IF(D163="SAVE ON ENERGY RETROFIT PROGRAM",IF(VALUE(SUBSTITUTE(G163,"kW",""))=0,'IESO Reported Results'!M163*'NTG Ratio References'!$G$8,0),IF(D163="SAVE ON ENERGY ENERGY MANAGER PROGRAM",IF(VALUE(SUBSTITUTE(G163,"kW",""))=0,'IESO Reported Results'!M163*'NTG Ratio References'!$G$7,0),0))</f>
        <v>0</v>
      </c>
      <c r="L163" s="10">
        <f t="shared" si="8"/>
        <v>0</v>
      </c>
      <c r="M163" s="11">
        <f t="shared" si="9"/>
        <v>0</v>
      </c>
      <c r="N163" s="15">
        <f>IFERROR(VLOOKUP(J163&amp;D163,'NTG Ratio References'!A:F,4,0),1)</f>
        <v>0.84</v>
      </c>
      <c r="O163" s="15">
        <f>IFERROR(VLOOKUP(J163&amp;D163,'NTG Ratio References'!A:F,5,0),1)</f>
        <v>0.81599999999999995</v>
      </c>
      <c r="P163" s="104">
        <f t="shared" si="10"/>
        <v>0</v>
      </c>
      <c r="Q163" s="104">
        <f t="shared" si="11"/>
        <v>0</v>
      </c>
    </row>
    <row r="164" spans="1:17">
      <c r="A164" s="103" t="s">
        <v>254</v>
      </c>
      <c r="B164" s="124" t="s">
        <v>8</v>
      </c>
      <c r="C164" s="124" t="s">
        <v>1739</v>
      </c>
      <c r="D164" s="124" t="s">
        <v>55</v>
      </c>
      <c r="E164" s="124" t="s">
        <v>10</v>
      </c>
      <c r="F164" s="126">
        <v>1143</v>
      </c>
      <c r="G164" s="124" t="s">
        <v>17</v>
      </c>
      <c r="H164" s="124" t="s">
        <v>255</v>
      </c>
      <c r="I164" s="124" t="s">
        <v>12</v>
      </c>
      <c r="J164" s="130">
        <v>2019</v>
      </c>
      <c r="K164" s="11">
        <f>IF(D164="SAVE ON ENERGY RETROFIT PROGRAM",IF(VALUE(SUBSTITUTE(G164,"kW",""))=0,'IESO Reported Results'!M164*'NTG Ratio References'!$G$8,0),IF(D164="SAVE ON ENERGY ENERGY MANAGER PROGRAM",IF(VALUE(SUBSTITUTE(G164,"kW",""))=0,'IESO Reported Results'!M164*'NTG Ratio References'!$G$7,0),0))</f>
        <v>1.2617369080249541</v>
      </c>
      <c r="L164" s="10">
        <f t="shared" si="8"/>
        <v>1.2617369080249541</v>
      </c>
      <c r="M164" s="11">
        <f t="shared" si="9"/>
        <v>7599</v>
      </c>
      <c r="N164" s="15">
        <f>IFERROR(VLOOKUP(J164&amp;D164,'NTG Ratio References'!A:F,4,0),1)</f>
        <v>0.84</v>
      </c>
      <c r="O164" s="15">
        <f>IFERROR(VLOOKUP(J164&amp;D164,'NTG Ratio References'!A:F,5,0),1)</f>
        <v>0.81599999999999995</v>
      </c>
      <c r="P164" s="104">
        <f t="shared" si="10"/>
        <v>1.0598590027409613</v>
      </c>
      <c r="Q164" s="104">
        <f t="shared" si="11"/>
        <v>6200.7839999999997</v>
      </c>
    </row>
    <row r="165" spans="1:17">
      <c r="A165" s="124" t="s">
        <v>1837</v>
      </c>
      <c r="B165" s="124" t="s">
        <v>8</v>
      </c>
      <c r="C165" s="124" t="s">
        <v>1739</v>
      </c>
      <c r="D165" s="103" t="s">
        <v>55</v>
      </c>
      <c r="E165" s="124" t="s">
        <v>10</v>
      </c>
      <c r="F165" s="127">
        <v>840</v>
      </c>
      <c r="G165" s="103" t="s">
        <v>17</v>
      </c>
      <c r="H165" s="103" t="s">
        <v>15</v>
      </c>
      <c r="I165" s="103" t="s">
        <v>12</v>
      </c>
      <c r="J165" s="130">
        <v>2019</v>
      </c>
      <c r="K165" s="11">
        <f>IF(D165="SAVE ON ENERGY RETROFIT PROGRAM",IF(VALUE(SUBSTITUTE(G165,"kW",""))=0,'IESO Reported Results'!M165*'NTG Ratio References'!$G$8,0),IF(D165="SAVE ON ENERGY ENERGY MANAGER PROGRAM",IF(VALUE(SUBSTITUTE(G165,"kW",""))=0,'IESO Reported Results'!M165*'NTG Ratio References'!$G$7,0),0))</f>
        <v>0</v>
      </c>
      <c r="L165" s="10">
        <f t="shared" si="8"/>
        <v>0</v>
      </c>
      <c r="M165" s="11">
        <f t="shared" si="9"/>
        <v>0</v>
      </c>
      <c r="N165" s="15">
        <f>IFERROR(VLOOKUP(J165&amp;D165,'NTG Ratio References'!A:F,4,0),1)</f>
        <v>0.84</v>
      </c>
      <c r="O165" s="15">
        <f>IFERROR(VLOOKUP(J165&amp;D165,'NTG Ratio References'!A:F,5,0),1)</f>
        <v>0.81599999999999995</v>
      </c>
      <c r="P165" s="104">
        <f t="shared" si="10"/>
        <v>0</v>
      </c>
      <c r="Q165" s="104">
        <f t="shared" si="11"/>
        <v>0</v>
      </c>
    </row>
    <row r="166" spans="1:17">
      <c r="A166" s="124" t="s">
        <v>1838</v>
      </c>
      <c r="B166" s="124" t="s">
        <v>8</v>
      </c>
      <c r="C166" s="124" t="s">
        <v>1739</v>
      </c>
      <c r="D166" s="103" t="s">
        <v>55</v>
      </c>
      <c r="E166" s="124" t="s">
        <v>10</v>
      </c>
      <c r="F166" s="127">
        <v>616</v>
      </c>
      <c r="G166" s="103" t="s">
        <v>17</v>
      </c>
      <c r="H166" s="103" t="s">
        <v>15</v>
      </c>
      <c r="I166" s="103" t="s">
        <v>12</v>
      </c>
      <c r="J166" s="130">
        <v>2019</v>
      </c>
      <c r="K166" s="11">
        <f>IF(D166="SAVE ON ENERGY RETROFIT PROGRAM",IF(VALUE(SUBSTITUTE(G166,"kW",""))=0,'IESO Reported Results'!M166*'NTG Ratio References'!$G$8,0),IF(D166="SAVE ON ENERGY ENERGY MANAGER PROGRAM",IF(VALUE(SUBSTITUTE(G166,"kW",""))=0,'IESO Reported Results'!M166*'NTG Ratio References'!$G$7,0),0))</f>
        <v>0</v>
      </c>
      <c r="L166" s="10">
        <f t="shared" si="8"/>
        <v>0</v>
      </c>
      <c r="M166" s="11">
        <f t="shared" si="9"/>
        <v>0</v>
      </c>
      <c r="N166" s="15">
        <f>IFERROR(VLOOKUP(J166&amp;D166,'NTG Ratio References'!A:F,4,0),1)</f>
        <v>0.84</v>
      </c>
      <c r="O166" s="15">
        <f>IFERROR(VLOOKUP(J166&amp;D166,'NTG Ratio References'!A:F,5,0),1)</f>
        <v>0.81599999999999995</v>
      </c>
      <c r="P166" s="104">
        <f t="shared" si="10"/>
        <v>0</v>
      </c>
      <c r="Q166" s="104">
        <f t="shared" si="11"/>
        <v>0</v>
      </c>
    </row>
    <row r="167" spans="1:17">
      <c r="A167" s="124" t="s">
        <v>1839</v>
      </c>
      <c r="B167" s="124" t="s">
        <v>8</v>
      </c>
      <c r="C167" s="124" t="s">
        <v>1739</v>
      </c>
      <c r="D167" s="103" t="s">
        <v>55</v>
      </c>
      <c r="E167" s="124" t="s">
        <v>10</v>
      </c>
      <c r="F167" s="127">
        <v>170</v>
      </c>
      <c r="G167" s="103" t="s">
        <v>17</v>
      </c>
      <c r="H167" s="103" t="s">
        <v>15</v>
      </c>
      <c r="I167" s="103" t="s">
        <v>12</v>
      </c>
      <c r="J167" s="130">
        <v>2019</v>
      </c>
      <c r="K167" s="11">
        <f>IF(D167="SAVE ON ENERGY RETROFIT PROGRAM",IF(VALUE(SUBSTITUTE(G167,"kW",""))=0,'IESO Reported Results'!M167*'NTG Ratio References'!$G$8,0),IF(D167="SAVE ON ENERGY ENERGY MANAGER PROGRAM",IF(VALUE(SUBSTITUTE(G167,"kW",""))=0,'IESO Reported Results'!M167*'NTG Ratio References'!$G$7,0),0))</f>
        <v>0</v>
      </c>
      <c r="L167" s="10">
        <f t="shared" si="8"/>
        <v>0</v>
      </c>
      <c r="M167" s="11">
        <f t="shared" si="9"/>
        <v>0</v>
      </c>
      <c r="N167" s="15">
        <f>IFERROR(VLOOKUP(J167&amp;D167,'NTG Ratio References'!A:F,4,0),1)</f>
        <v>0.84</v>
      </c>
      <c r="O167" s="15">
        <f>IFERROR(VLOOKUP(J167&amp;D167,'NTG Ratio References'!A:F,5,0),1)</f>
        <v>0.81599999999999995</v>
      </c>
      <c r="P167" s="104">
        <f t="shared" si="10"/>
        <v>0</v>
      </c>
      <c r="Q167" s="104">
        <f t="shared" si="11"/>
        <v>0</v>
      </c>
    </row>
    <row r="168" spans="1:17">
      <c r="A168" s="103" t="s">
        <v>257</v>
      </c>
      <c r="B168" s="124" t="s">
        <v>8</v>
      </c>
      <c r="C168" s="124" t="s">
        <v>1741</v>
      </c>
      <c r="D168" s="124" t="s">
        <v>55</v>
      </c>
      <c r="E168" s="124" t="s">
        <v>10</v>
      </c>
      <c r="F168" s="126">
        <v>15615</v>
      </c>
      <c r="G168" s="124" t="s">
        <v>17</v>
      </c>
      <c r="H168" s="124" t="s">
        <v>15</v>
      </c>
      <c r="I168" s="124" t="s">
        <v>12</v>
      </c>
      <c r="J168" s="130">
        <v>2019</v>
      </c>
      <c r="K168" s="11">
        <f>IF(D168="SAVE ON ENERGY RETROFIT PROGRAM",IF(VALUE(SUBSTITUTE(G168,"kW",""))=0,'IESO Reported Results'!M168*'NTG Ratio References'!$G$8,0),IF(D168="SAVE ON ENERGY ENERGY MANAGER PROGRAM",IF(VALUE(SUBSTITUTE(G168,"kW",""))=0,'IESO Reported Results'!M168*'NTG Ratio References'!$G$7,0),0))</f>
        <v>0</v>
      </c>
      <c r="L168" s="10">
        <f t="shared" si="8"/>
        <v>0</v>
      </c>
      <c r="M168" s="11">
        <f t="shared" si="9"/>
        <v>0</v>
      </c>
      <c r="N168" s="15">
        <f>IFERROR(VLOOKUP(J168&amp;D168,'NTG Ratio References'!A:F,4,0),1)</f>
        <v>0.84</v>
      </c>
      <c r="O168" s="15">
        <f>IFERROR(VLOOKUP(J168&amp;D168,'NTG Ratio References'!A:F,5,0),1)</f>
        <v>0.81599999999999995</v>
      </c>
      <c r="P168" s="104">
        <f t="shared" si="10"/>
        <v>0</v>
      </c>
      <c r="Q168" s="104">
        <f t="shared" si="11"/>
        <v>0</v>
      </c>
    </row>
    <row r="169" spans="1:17">
      <c r="A169" s="103" t="s">
        <v>258</v>
      </c>
      <c r="B169" s="124" t="s">
        <v>8</v>
      </c>
      <c r="C169" s="124" t="s">
        <v>1741</v>
      </c>
      <c r="D169" s="124" t="s">
        <v>55</v>
      </c>
      <c r="E169" s="124" t="s">
        <v>10</v>
      </c>
      <c r="F169" s="126">
        <v>35144.199999999997</v>
      </c>
      <c r="G169" s="124" t="s">
        <v>17</v>
      </c>
      <c r="H169" s="124" t="s">
        <v>15</v>
      </c>
      <c r="I169" s="124" t="s">
        <v>12</v>
      </c>
      <c r="J169" s="130">
        <v>2019</v>
      </c>
      <c r="K169" s="11">
        <f>IF(D169="SAVE ON ENERGY RETROFIT PROGRAM",IF(VALUE(SUBSTITUTE(G169,"kW",""))=0,'IESO Reported Results'!M169*'NTG Ratio References'!$G$8,0),IF(D169="SAVE ON ENERGY ENERGY MANAGER PROGRAM",IF(VALUE(SUBSTITUTE(G169,"kW",""))=0,'IESO Reported Results'!M169*'NTG Ratio References'!$G$7,0),0))</f>
        <v>0</v>
      </c>
      <c r="L169" s="10">
        <f t="shared" si="8"/>
        <v>0</v>
      </c>
      <c r="M169" s="11">
        <f t="shared" si="9"/>
        <v>0</v>
      </c>
      <c r="N169" s="15">
        <f>IFERROR(VLOOKUP(J169&amp;D169,'NTG Ratio References'!A:F,4,0),1)</f>
        <v>0.84</v>
      </c>
      <c r="O169" s="15">
        <f>IFERROR(VLOOKUP(J169&amp;D169,'NTG Ratio References'!A:F,5,0),1)</f>
        <v>0.81599999999999995</v>
      </c>
      <c r="P169" s="104">
        <f t="shared" si="10"/>
        <v>0</v>
      </c>
      <c r="Q169" s="104">
        <f t="shared" si="11"/>
        <v>0</v>
      </c>
    </row>
    <row r="170" spans="1:17">
      <c r="A170" s="103" t="s">
        <v>259</v>
      </c>
      <c r="B170" s="124" t="s">
        <v>8</v>
      </c>
      <c r="C170" s="124" t="s">
        <v>1741</v>
      </c>
      <c r="D170" s="124" t="s">
        <v>55</v>
      </c>
      <c r="E170" s="124" t="s">
        <v>10</v>
      </c>
      <c r="F170" s="126">
        <v>46621.2</v>
      </c>
      <c r="G170" s="124" t="s">
        <v>17</v>
      </c>
      <c r="H170" s="124" t="s">
        <v>15</v>
      </c>
      <c r="I170" s="124" t="s">
        <v>12</v>
      </c>
      <c r="J170" s="130">
        <v>2019</v>
      </c>
      <c r="K170" s="11">
        <f>IF(D170="SAVE ON ENERGY RETROFIT PROGRAM",IF(VALUE(SUBSTITUTE(G170,"kW",""))=0,'IESO Reported Results'!M170*'NTG Ratio References'!$G$8,0),IF(D170="SAVE ON ENERGY ENERGY MANAGER PROGRAM",IF(VALUE(SUBSTITUTE(G170,"kW",""))=0,'IESO Reported Results'!M170*'NTG Ratio References'!$G$7,0),0))</f>
        <v>0</v>
      </c>
      <c r="L170" s="10">
        <f t="shared" si="8"/>
        <v>0</v>
      </c>
      <c r="M170" s="11">
        <f t="shared" si="9"/>
        <v>0</v>
      </c>
      <c r="N170" s="15">
        <f>IFERROR(VLOOKUP(J170&amp;D170,'NTG Ratio References'!A:F,4,0),1)</f>
        <v>0.84</v>
      </c>
      <c r="O170" s="15">
        <f>IFERROR(VLOOKUP(J170&amp;D170,'NTG Ratio References'!A:F,5,0),1)</f>
        <v>0.81599999999999995</v>
      </c>
      <c r="P170" s="104">
        <f t="shared" si="10"/>
        <v>0</v>
      </c>
      <c r="Q170" s="104">
        <f t="shared" si="11"/>
        <v>0</v>
      </c>
    </row>
    <row r="171" spans="1:17">
      <c r="A171" s="103" t="s">
        <v>260</v>
      </c>
      <c r="B171" s="124" t="s">
        <v>8</v>
      </c>
      <c r="C171" s="124" t="s">
        <v>1741</v>
      </c>
      <c r="D171" s="124" t="s">
        <v>55</v>
      </c>
      <c r="E171" s="124" t="s">
        <v>10</v>
      </c>
      <c r="F171" s="126">
        <v>33455</v>
      </c>
      <c r="G171" s="124" t="s">
        <v>17</v>
      </c>
      <c r="H171" s="124" t="s">
        <v>15</v>
      </c>
      <c r="I171" s="124" t="s">
        <v>12</v>
      </c>
      <c r="J171" s="130">
        <v>2019</v>
      </c>
      <c r="K171" s="11">
        <f>IF(D171="SAVE ON ENERGY RETROFIT PROGRAM",IF(VALUE(SUBSTITUTE(G171,"kW",""))=0,'IESO Reported Results'!M171*'NTG Ratio References'!$G$8,0),IF(D171="SAVE ON ENERGY ENERGY MANAGER PROGRAM",IF(VALUE(SUBSTITUTE(G171,"kW",""))=0,'IESO Reported Results'!M171*'NTG Ratio References'!$G$7,0),0))</f>
        <v>0</v>
      </c>
      <c r="L171" s="10">
        <f t="shared" si="8"/>
        <v>0</v>
      </c>
      <c r="M171" s="11">
        <f t="shared" si="9"/>
        <v>0</v>
      </c>
      <c r="N171" s="15">
        <f>IFERROR(VLOOKUP(J171&amp;D171,'NTG Ratio References'!A:F,4,0),1)</f>
        <v>0.84</v>
      </c>
      <c r="O171" s="15">
        <f>IFERROR(VLOOKUP(J171&amp;D171,'NTG Ratio References'!A:F,5,0),1)</f>
        <v>0.81599999999999995</v>
      </c>
      <c r="P171" s="104">
        <f t="shared" si="10"/>
        <v>0</v>
      </c>
      <c r="Q171" s="104">
        <f t="shared" si="11"/>
        <v>0</v>
      </c>
    </row>
    <row r="172" spans="1:17">
      <c r="A172" s="103" t="s">
        <v>261</v>
      </c>
      <c r="B172" s="124" t="s">
        <v>8</v>
      </c>
      <c r="C172" s="124" t="s">
        <v>1739</v>
      </c>
      <c r="D172" s="124" t="s">
        <v>55</v>
      </c>
      <c r="E172" s="124" t="s">
        <v>10</v>
      </c>
      <c r="F172" s="126">
        <v>2145</v>
      </c>
      <c r="G172" s="124" t="s">
        <v>17</v>
      </c>
      <c r="H172" s="124" t="s">
        <v>262</v>
      </c>
      <c r="I172" s="124" t="s">
        <v>12</v>
      </c>
      <c r="J172" s="130">
        <v>2019</v>
      </c>
      <c r="K172" s="11">
        <f>IF(D172="SAVE ON ENERGY RETROFIT PROGRAM",IF(VALUE(SUBSTITUTE(G172,"kW",""))=0,'IESO Reported Results'!M172*'NTG Ratio References'!$G$8,0),IF(D172="SAVE ON ENERGY ENERGY MANAGER PROGRAM",IF(VALUE(SUBSTITUTE(G172,"kW",""))=0,'IESO Reported Results'!M172*'NTG Ratio References'!$G$7,0),0))</f>
        <v>2.3705511035494498</v>
      </c>
      <c r="L172" s="10">
        <f t="shared" si="8"/>
        <v>2.3705511035494498</v>
      </c>
      <c r="M172" s="11">
        <f t="shared" si="9"/>
        <v>14277</v>
      </c>
      <c r="N172" s="15">
        <f>IFERROR(VLOOKUP(J172&amp;D172,'NTG Ratio References'!A:F,4,0),1)</f>
        <v>0.84</v>
      </c>
      <c r="O172" s="15">
        <f>IFERROR(VLOOKUP(J172&amp;D172,'NTG Ratio References'!A:F,5,0),1)</f>
        <v>0.81599999999999995</v>
      </c>
      <c r="P172" s="104">
        <f t="shared" si="10"/>
        <v>1.9912629269815376</v>
      </c>
      <c r="Q172" s="104">
        <f t="shared" si="11"/>
        <v>11650.031999999999</v>
      </c>
    </row>
    <row r="173" spans="1:17">
      <c r="A173" s="103" t="s">
        <v>263</v>
      </c>
      <c r="B173" s="124" t="s">
        <v>8</v>
      </c>
      <c r="C173" s="124" t="s">
        <v>1740</v>
      </c>
      <c r="D173" s="124" t="s">
        <v>55</v>
      </c>
      <c r="E173" s="124" t="s">
        <v>10</v>
      </c>
      <c r="F173" s="126">
        <v>26000</v>
      </c>
      <c r="G173" s="124" t="s">
        <v>264</v>
      </c>
      <c r="H173" s="124" t="s">
        <v>265</v>
      </c>
      <c r="I173" s="124" t="s">
        <v>12</v>
      </c>
      <c r="J173" s="130">
        <v>2019</v>
      </c>
      <c r="K173" s="11">
        <f>IF(D173="SAVE ON ENERGY RETROFIT PROGRAM",IF(VALUE(SUBSTITUTE(G173,"kW",""))=0,'IESO Reported Results'!M173*'NTG Ratio References'!$G$8,0),IF(D173="SAVE ON ENERGY ENERGY MANAGER PROGRAM",IF(VALUE(SUBSTITUTE(G173,"kW",""))=0,'IESO Reported Results'!M173*'NTG Ratio References'!$G$7,0),0))</f>
        <v>0</v>
      </c>
      <c r="L173" s="10">
        <f t="shared" si="8"/>
        <v>45.7</v>
      </c>
      <c r="M173" s="11">
        <f t="shared" si="9"/>
        <v>219014</v>
      </c>
      <c r="N173" s="15">
        <f>IFERROR(VLOOKUP(J173&amp;D173,'NTG Ratio References'!A:F,4,0),1)</f>
        <v>0.84</v>
      </c>
      <c r="O173" s="15">
        <f>IFERROR(VLOOKUP(J173&amp;D173,'NTG Ratio References'!A:F,5,0),1)</f>
        <v>0.81599999999999995</v>
      </c>
      <c r="P173" s="104">
        <f t="shared" si="10"/>
        <v>38.387999999999998</v>
      </c>
      <c r="Q173" s="104">
        <f t="shared" si="11"/>
        <v>178715.424</v>
      </c>
    </row>
    <row r="174" spans="1:17">
      <c r="A174" s="103" t="s">
        <v>271</v>
      </c>
      <c r="B174" s="124" t="s">
        <v>8</v>
      </c>
      <c r="C174" s="124" t="s">
        <v>1741</v>
      </c>
      <c r="D174" s="124" t="s">
        <v>55</v>
      </c>
      <c r="E174" s="124" t="s">
        <v>76</v>
      </c>
      <c r="F174" s="126">
        <v>14673.85</v>
      </c>
      <c r="G174" s="124" t="s">
        <v>272</v>
      </c>
      <c r="H174" s="124" t="s">
        <v>273</v>
      </c>
      <c r="I174" s="124" t="s">
        <v>12</v>
      </c>
      <c r="J174" s="130">
        <v>2019</v>
      </c>
      <c r="K174" s="11">
        <f>IF(D174="SAVE ON ENERGY RETROFIT PROGRAM",IF(VALUE(SUBSTITUTE(G174,"kW",""))=0,'IESO Reported Results'!M174*'NTG Ratio References'!$G$8,0),IF(D174="SAVE ON ENERGY ENERGY MANAGER PROGRAM",IF(VALUE(SUBSTITUTE(G174,"kW",""))=0,'IESO Reported Results'!M174*'NTG Ratio References'!$G$7,0),0))</f>
        <v>0</v>
      </c>
      <c r="L174" s="10">
        <f t="shared" si="8"/>
        <v>22.92</v>
      </c>
      <c r="M174" s="11">
        <f t="shared" si="9"/>
        <v>169680</v>
      </c>
      <c r="N174" s="15">
        <f>IFERROR(VLOOKUP(J174&amp;D174,'NTG Ratio References'!A:F,4,0),1)</f>
        <v>0.84</v>
      </c>
      <c r="O174" s="15">
        <f>IFERROR(VLOOKUP(J174&amp;D174,'NTG Ratio References'!A:F,5,0),1)</f>
        <v>0.81599999999999995</v>
      </c>
      <c r="P174" s="104">
        <f t="shared" si="10"/>
        <v>19.252800000000001</v>
      </c>
      <c r="Q174" s="104">
        <f t="shared" si="11"/>
        <v>138458.88</v>
      </c>
    </row>
    <row r="175" spans="1:17">
      <c r="A175" s="103" t="s">
        <v>274</v>
      </c>
      <c r="B175" s="124" t="s">
        <v>8</v>
      </c>
      <c r="C175" s="124" t="s">
        <v>1739</v>
      </c>
      <c r="D175" s="124" t="s">
        <v>55</v>
      </c>
      <c r="E175" s="124" t="s">
        <v>10</v>
      </c>
      <c r="F175" s="126">
        <v>1518</v>
      </c>
      <c r="G175" s="124" t="s">
        <v>17</v>
      </c>
      <c r="H175" s="124" t="s">
        <v>275</v>
      </c>
      <c r="I175" s="124" t="s">
        <v>12</v>
      </c>
      <c r="J175" s="130">
        <v>2019</v>
      </c>
      <c r="K175" s="11">
        <f>IF(D175="SAVE ON ENERGY RETROFIT PROGRAM",IF(VALUE(SUBSTITUTE(G175,"kW",""))=0,'IESO Reported Results'!M175*'NTG Ratio References'!$G$8,0),IF(D175="SAVE ON ENERGY ENERGY MANAGER PROGRAM",IF(VALUE(SUBSTITUTE(G175,"kW",""))=0,'IESO Reported Results'!M175*'NTG Ratio References'!$G$7,0),0))</f>
        <v>1.677334681519685</v>
      </c>
      <c r="L175" s="10">
        <f t="shared" si="8"/>
        <v>1.677334681519685</v>
      </c>
      <c r="M175" s="11">
        <f t="shared" si="9"/>
        <v>10102</v>
      </c>
      <c r="N175" s="15">
        <f>IFERROR(VLOOKUP(J175&amp;D175,'NTG Ratio References'!A:F,4,0),1)</f>
        <v>0.84</v>
      </c>
      <c r="O175" s="15">
        <f>IFERROR(VLOOKUP(J175&amp;D175,'NTG Ratio References'!A:F,5,0),1)</f>
        <v>0.81599999999999995</v>
      </c>
      <c r="P175" s="104">
        <f t="shared" si="10"/>
        <v>1.4089611324765354</v>
      </c>
      <c r="Q175" s="104">
        <f t="shared" si="11"/>
        <v>8243.232</v>
      </c>
    </row>
    <row r="176" spans="1:17">
      <c r="A176" s="103" t="s">
        <v>276</v>
      </c>
      <c r="B176" s="124" t="s">
        <v>8</v>
      </c>
      <c r="C176" s="124" t="s">
        <v>1739</v>
      </c>
      <c r="D176" s="124" t="s">
        <v>55</v>
      </c>
      <c r="E176" s="124" t="s">
        <v>10</v>
      </c>
      <c r="F176" s="126">
        <v>2423</v>
      </c>
      <c r="G176" s="124" t="s">
        <v>17</v>
      </c>
      <c r="H176" s="124" t="s">
        <v>277</v>
      </c>
      <c r="I176" s="124" t="s">
        <v>12</v>
      </c>
      <c r="J176" s="130">
        <v>2019</v>
      </c>
      <c r="K176" s="11">
        <f>IF(D176="SAVE ON ENERGY RETROFIT PROGRAM",IF(VALUE(SUBSTITUTE(G176,"kW",""))=0,'IESO Reported Results'!M176*'NTG Ratio References'!$G$8,0),IF(D176="SAVE ON ENERGY ENERGY MANAGER PROGRAM",IF(VALUE(SUBSTITUTE(G176,"kW",""))=0,'IESO Reported Results'!M176*'NTG Ratio References'!$G$7,0),0))</f>
        <v>2.6793852460585188</v>
      </c>
      <c r="L176" s="10">
        <f t="shared" si="8"/>
        <v>2.6793852460585188</v>
      </c>
      <c r="M176" s="11">
        <f t="shared" si="9"/>
        <v>16137</v>
      </c>
      <c r="N176" s="15">
        <f>IFERROR(VLOOKUP(J176&amp;D176,'NTG Ratio References'!A:F,4,0),1)</f>
        <v>0.84</v>
      </c>
      <c r="O176" s="15">
        <f>IFERROR(VLOOKUP(J176&amp;D176,'NTG Ratio References'!A:F,5,0),1)</f>
        <v>0.81599999999999995</v>
      </c>
      <c r="P176" s="104">
        <f t="shared" si="10"/>
        <v>2.2506836066891558</v>
      </c>
      <c r="Q176" s="104">
        <f t="shared" si="11"/>
        <v>13167.791999999999</v>
      </c>
    </row>
    <row r="177" spans="1:17">
      <c r="A177" s="103" t="s">
        <v>278</v>
      </c>
      <c r="B177" s="124" t="s">
        <v>8</v>
      </c>
      <c r="C177" s="124" t="s">
        <v>1739</v>
      </c>
      <c r="D177" s="124" t="s">
        <v>55</v>
      </c>
      <c r="E177" s="124" t="s">
        <v>279</v>
      </c>
      <c r="F177" s="126">
        <v>3430</v>
      </c>
      <c r="G177" s="124" t="s">
        <v>280</v>
      </c>
      <c r="H177" s="124" t="s">
        <v>281</v>
      </c>
      <c r="I177" s="124" t="s">
        <v>12</v>
      </c>
      <c r="J177" s="130">
        <v>2021</v>
      </c>
      <c r="K177" s="11">
        <f>IF(D177="SAVE ON ENERGY RETROFIT PROGRAM",IF(VALUE(SUBSTITUTE(G177,"kW",""))=0,'IESO Reported Results'!M177*'NTG Ratio References'!$G$8,0),IF(D177="SAVE ON ENERGY ENERGY MANAGER PROGRAM",IF(VALUE(SUBSTITUTE(G177,"kW",""))=0,'IESO Reported Results'!M177*'NTG Ratio References'!$G$7,0),0))</f>
        <v>0</v>
      </c>
      <c r="L177" s="10">
        <f t="shared" si="8"/>
        <v>4.9000000000000004</v>
      </c>
      <c r="M177" s="11">
        <f t="shared" si="9"/>
        <v>22510</v>
      </c>
      <c r="N177" s="15">
        <f>IFERROR(VLOOKUP(J177&amp;D177,'NTG Ratio References'!A:F,4,0),1)</f>
        <v>0.81599999999999995</v>
      </c>
      <c r="O177" s="15">
        <f>IFERROR(VLOOKUP(J177&amp;D177,'NTG Ratio References'!A:F,5,0),1)</f>
        <v>0.84</v>
      </c>
      <c r="P177" s="104">
        <f t="shared" si="10"/>
        <v>3.9984000000000002</v>
      </c>
      <c r="Q177" s="104">
        <f t="shared" si="11"/>
        <v>18908.399999999998</v>
      </c>
    </row>
    <row r="178" spans="1:17">
      <c r="A178" s="103" t="s">
        <v>282</v>
      </c>
      <c r="B178" s="124" t="s">
        <v>8</v>
      </c>
      <c r="C178" s="124" t="s">
        <v>1739</v>
      </c>
      <c r="D178" s="124" t="s">
        <v>55</v>
      </c>
      <c r="E178" s="124" t="s">
        <v>10</v>
      </c>
      <c r="F178" s="126">
        <v>550</v>
      </c>
      <c r="G178" s="124" t="s">
        <v>17</v>
      </c>
      <c r="H178" s="124" t="s">
        <v>15</v>
      </c>
      <c r="I178" s="124" t="s">
        <v>12</v>
      </c>
      <c r="J178" s="130">
        <v>2019</v>
      </c>
      <c r="K178" s="11">
        <f>IF(D178="SAVE ON ENERGY RETROFIT PROGRAM",IF(VALUE(SUBSTITUTE(G178,"kW",""))=0,'IESO Reported Results'!M178*'NTG Ratio References'!$G$8,0),IF(D178="SAVE ON ENERGY ENERGY MANAGER PROGRAM",IF(VALUE(SUBSTITUTE(G178,"kW",""))=0,'IESO Reported Results'!M178*'NTG Ratio References'!$G$7,0),0))</f>
        <v>0</v>
      </c>
      <c r="L178" s="10">
        <f t="shared" si="8"/>
        <v>0</v>
      </c>
      <c r="M178" s="11">
        <f t="shared" si="9"/>
        <v>0</v>
      </c>
      <c r="N178" s="15">
        <f>IFERROR(VLOOKUP(J178&amp;D178,'NTG Ratio References'!A:F,4,0),1)</f>
        <v>0.84</v>
      </c>
      <c r="O178" s="15">
        <f>IFERROR(VLOOKUP(J178&amp;D178,'NTG Ratio References'!A:F,5,0),1)</f>
        <v>0.81599999999999995</v>
      </c>
      <c r="P178" s="104">
        <f t="shared" si="10"/>
        <v>0</v>
      </c>
      <c r="Q178" s="104">
        <f t="shared" si="11"/>
        <v>0</v>
      </c>
    </row>
    <row r="179" spans="1:17">
      <c r="A179" s="103" t="s">
        <v>289</v>
      </c>
      <c r="B179" s="124" t="s">
        <v>8</v>
      </c>
      <c r="C179" s="124" t="s">
        <v>1740</v>
      </c>
      <c r="D179" s="124" t="s">
        <v>55</v>
      </c>
      <c r="E179" s="124" t="s">
        <v>10</v>
      </c>
      <c r="F179" s="126">
        <v>1048</v>
      </c>
      <c r="G179" s="124" t="s">
        <v>290</v>
      </c>
      <c r="H179" s="124" t="s">
        <v>291</v>
      </c>
      <c r="I179" s="124" t="s">
        <v>12</v>
      </c>
      <c r="J179" s="130">
        <v>2019</v>
      </c>
      <c r="K179" s="11">
        <f>IF(D179="SAVE ON ENERGY RETROFIT PROGRAM",IF(VALUE(SUBSTITUTE(G179,"kW",""))=0,'IESO Reported Results'!M179*'NTG Ratio References'!$G$8,0),IF(D179="SAVE ON ENERGY ENERGY MANAGER PROGRAM",IF(VALUE(SUBSTITUTE(G179,"kW",""))=0,'IESO Reported Results'!M179*'NTG Ratio References'!$G$7,0),0))</f>
        <v>0</v>
      </c>
      <c r="L179" s="10">
        <f t="shared" si="8"/>
        <v>1.31</v>
      </c>
      <c r="M179" s="11">
        <f t="shared" si="9"/>
        <v>5709</v>
      </c>
      <c r="N179" s="15">
        <f>IFERROR(VLOOKUP(J179&amp;D179,'NTG Ratio References'!A:F,4,0),1)</f>
        <v>0.84</v>
      </c>
      <c r="O179" s="15">
        <f>IFERROR(VLOOKUP(J179&amp;D179,'NTG Ratio References'!A:F,5,0),1)</f>
        <v>0.81599999999999995</v>
      </c>
      <c r="P179" s="104">
        <f t="shared" si="10"/>
        <v>1.1004</v>
      </c>
      <c r="Q179" s="104">
        <f t="shared" si="11"/>
        <v>4658.5439999999999</v>
      </c>
    </row>
    <row r="180" spans="1:17">
      <c r="A180" s="124" t="s">
        <v>1840</v>
      </c>
      <c r="B180" s="124" t="s">
        <v>8</v>
      </c>
      <c r="C180" s="124" t="s">
        <v>1739</v>
      </c>
      <c r="D180" s="103" t="s">
        <v>55</v>
      </c>
      <c r="E180" s="124" t="s">
        <v>10</v>
      </c>
      <c r="F180" s="127">
        <v>576.22</v>
      </c>
      <c r="G180" s="103" t="s">
        <v>17</v>
      </c>
      <c r="H180" s="103" t="s">
        <v>15</v>
      </c>
      <c r="I180" s="103" t="s">
        <v>12</v>
      </c>
      <c r="J180" s="130">
        <v>2019</v>
      </c>
      <c r="K180" s="11">
        <f>IF(D180="SAVE ON ENERGY RETROFIT PROGRAM",IF(VALUE(SUBSTITUTE(G180,"kW",""))=0,'IESO Reported Results'!M180*'NTG Ratio References'!$G$8,0),IF(D180="SAVE ON ENERGY ENERGY MANAGER PROGRAM",IF(VALUE(SUBSTITUTE(G180,"kW",""))=0,'IESO Reported Results'!M180*'NTG Ratio References'!$G$7,0),0))</f>
        <v>0</v>
      </c>
      <c r="L180" s="10">
        <f t="shared" si="8"/>
        <v>0</v>
      </c>
      <c r="M180" s="11">
        <f t="shared" si="9"/>
        <v>0</v>
      </c>
      <c r="N180" s="15">
        <f>IFERROR(VLOOKUP(J180&amp;D180,'NTG Ratio References'!A:F,4,0),1)</f>
        <v>0.84</v>
      </c>
      <c r="O180" s="15">
        <f>IFERROR(VLOOKUP(J180&amp;D180,'NTG Ratio References'!A:F,5,0),1)</f>
        <v>0.81599999999999995</v>
      </c>
      <c r="P180" s="104">
        <f t="shared" si="10"/>
        <v>0</v>
      </c>
      <c r="Q180" s="104">
        <f t="shared" si="11"/>
        <v>0</v>
      </c>
    </row>
    <row r="181" spans="1:17">
      <c r="A181" s="103" t="s">
        <v>296</v>
      </c>
      <c r="B181" s="124" t="s">
        <v>8</v>
      </c>
      <c r="C181" s="124" t="s">
        <v>1740</v>
      </c>
      <c r="D181" s="124" t="s">
        <v>55</v>
      </c>
      <c r="E181" s="124" t="s">
        <v>10</v>
      </c>
      <c r="F181" s="126">
        <v>12650</v>
      </c>
      <c r="G181" s="124" t="s">
        <v>17</v>
      </c>
      <c r="H181" s="124" t="s">
        <v>15</v>
      </c>
      <c r="I181" s="124" t="s">
        <v>12</v>
      </c>
      <c r="J181" s="130">
        <v>2019</v>
      </c>
      <c r="K181" s="11">
        <f>IF(D181="SAVE ON ENERGY RETROFIT PROGRAM",IF(VALUE(SUBSTITUTE(G181,"kW",""))=0,'IESO Reported Results'!M181*'NTG Ratio References'!$G$8,0),IF(D181="SAVE ON ENERGY ENERGY MANAGER PROGRAM",IF(VALUE(SUBSTITUTE(G181,"kW",""))=0,'IESO Reported Results'!M181*'NTG Ratio References'!$G$7,0),0))</f>
        <v>0</v>
      </c>
      <c r="L181" s="10">
        <f t="shared" si="8"/>
        <v>0</v>
      </c>
      <c r="M181" s="11">
        <f t="shared" si="9"/>
        <v>0</v>
      </c>
      <c r="N181" s="15">
        <f>IFERROR(VLOOKUP(J181&amp;D181,'NTG Ratio References'!A:F,4,0),1)</f>
        <v>0.84</v>
      </c>
      <c r="O181" s="15">
        <f>IFERROR(VLOOKUP(J181&amp;D181,'NTG Ratio References'!A:F,5,0),1)</f>
        <v>0.81599999999999995</v>
      </c>
      <c r="P181" s="104">
        <f t="shared" si="10"/>
        <v>0</v>
      </c>
      <c r="Q181" s="104">
        <f t="shared" si="11"/>
        <v>0</v>
      </c>
    </row>
    <row r="182" spans="1:17">
      <c r="A182" s="103" t="s">
        <v>297</v>
      </c>
      <c r="B182" s="124" t="s">
        <v>8</v>
      </c>
      <c r="C182" s="124" t="s">
        <v>1741</v>
      </c>
      <c r="D182" s="124" t="s">
        <v>55</v>
      </c>
      <c r="E182" s="124" t="s">
        <v>298</v>
      </c>
      <c r="F182" s="126">
        <v>27760</v>
      </c>
      <c r="G182" s="124" t="s">
        <v>299</v>
      </c>
      <c r="H182" s="124" t="s">
        <v>300</v>
      </c>
      <c r="I182" s="124" t="s">
        <v>12</v>
      </c>
      <c r="J182" s="130">
        <v>2021</v>
      </c>
      <c r="K182" s="11">
        <f>IF(D182="SAVE ON ENERGY RETROFIT PROGRAM",IF(VALUE(SUBSTITUTE(G182,"kW",""))=0,'IESO Reported Results'!M182*'NTG Ratio References'!$G$8,0),IF(D182="SAVE ON ENERGY ENERGY MANAGER PROGRAM",IF(VALUE(SUBSTITUTE(G182,"kW",""))=0,'IESO Reported Results'!M182*'NTG Ratio References'!$G$7,0),0))</f>
        <v>0</v>
      </c>
      <c r="L182" s="10">
        <f t="shared" si="8"/>
        <v>64.400000000000006</v>
      </c>
      <c r="M182" s="11">
        <f t="shared" si="9"/>
        <v>492568</v>
      </c>
      <c r="N182" s="15">
        <f>IFERROR(VLOOKUP(J182&amp;D182,'NTG Ratio References'!A:F,4,0),1)</f>
        <v>0.81599999999999995</v>
      </c>
      <c r="O182" s="15">
        <f>IFERROR(VLOOKUP(J182&amp;D182,'NTG Ratio References'!A:F,5,0),1)</f>
        <v>0.84</v>
      </c>
      <c r="P182" s="104">
        <f t="shared" si="10"/>
        <v>52.550400000000003</v>
      </c>
      <c r="Q182" s="104">
        <f t="shared" si="11"/>
        <v>413757.12</v>
      </c>
    </row>
    <row r="183" spans="1:17">
      <c r="A183" s="103" t="s">
        <v>301</v>
      </c>
      <c r="B183" s="124" t="s">
        <v>8</v>
      </c>
      <c r="C183" s="124" t="s">
        <v>1741</v>
      </c>
      <c r="D183" s="124" t="s">
        <v>55</v>
      </c>
      <c r="E183" s="124" t="s">
        <v>76</v>
      </c>
      <c r="F183" s="126">
        <v>11462.5</v>
      </c>
      <c r="G183" s="124" t="s">
        <v>302</v>
      </c>
      <c r="H183" s="124" t="s">
        <v>303</v>
      </c>
      <c r="I183" s="124" t="s">
        <v>12</v>
      </c>
      <c r="J183" s="130">
        <v>2019</v>
      </c>
      <c r="K183" s="11">
        <f>IF(D183="SAVE ON ENERGY RETROFIT PROGRAM",IF(VALUE(SUBSTITUTE(G183,"kW",""))=0,'IESO Reported Results'!M183*'NTG Ratio References'!$G$8,0),IF(D183="SAVE ON ENERGY ENERGY MANAGER PROGRAM",IF(VALUE(SUBSTITUTE(G183,"kW",""))=0,'IESO Reported Results'!M183*'NTG Ratio References'!$G$7,0),0))</f>
        <v>0</v>
      </c>
      <c r="L183" s="10">
        <f t="shared" si="8"/>
        <v>26.2</v>
      </c>
      <c r="M183" s="11">
        <f t="shared" si="9"/>
        <v>229250</v>
      </c>
      <c r="N183" s="15">
        <f>IFERROR(VLOOKUP(J183&amp;D183,'NTG Ratio References'!A:F,4,0),1)</f>
        <v>0.84</v>
      </c>
      <c r="O183" s="15">
        <f>IFERROR(VLOOKUP(J183&amp;D183,'NTG Ratio References'!A:F,5,0),1)</f>
        <v>0.81599999999999995</v>
      </c>
      <c r="P183" s="104">
        <f t="shared" si="10"/>
        <v>22.007999999999999</v>
      </c>
      <c r="Q183" s="104">
        <f t="shared" si="11"/>
        <v>187068</v>
      </c>
    </row>
    <row r="184" spans="1:17">
      <c r="A184" s="103" t="s">
        <v>304</v>
      </c>
      <c r="B184" s="124" t="s">
        <v>8</v>
      </c>
      <c r="C184" s="124" t="s">
        <v>1740</v>
      </c>
      <c r="D184" s="124" t="s">
        <v>55</v>
      </c>
      <c r="E184" s="124" t="s">
        <v>10</v>
      </c>
      <c r="F184" s="126">
        <v>12870.2</v>
      </c>
      <c r="G184" s="124" t="s">
        <v>305</v>
      </c>
      <c r="H184" s="124" t="s">
        <v>306</v>
      </c>
      <c r="I184" s="124" t="s">
        <v>12</v>
      </c>
      <c r="J184" s="130">
        <v>2019</v>
      </c>
      <c r="K184" s="11">
        <f>IF(D184="SAVE ON ENERGY RETROFIT PROGRAM",IF(VALUE(SUBSTITUTE(G184,"kW",""))=0,'IESO Reported Results'!M184*'NTG Ratio References'!$G$8,0),IF(D184="SAVE ON ENERGY ENERGY MANAGER PROGRAM",IF(VALUE(SUBSTITUTE(G184,"kW",""))=0,'IESO Reported Results'!M184*'NTG Ratio References'!$G$7,0),0))</f>
        <v>0</v>
      </c>
      <c r="L184" s="10">
        <f t="shared" si="8"/>
        <v>22.89</v>
      </c>
      <c r="M184" s="11">
        <f t="shared" si="9"/>
        <v>114106</v>
      </c>
      <c r="N184" s="15">
        <f>IFERROR(VLOOKUP(J184&amp;D184,'NTG Ratio References'!A:F,4,0),1)</f>
        <v>0.84</v>
      </c>
      <c r="O184" s="15">
        <f>IFERROR(VLOOKUP(J184&amp;D184,'NTG Ratio References'!A:F,5,0),1)</f>
        <v>0.81599999999999995</v>
      </c>
      <c r="P184" s="104">
        <f t="shared" si="10"/>
        <v>19.227599999999999</v>
      </c>
      <c r="Q184" s="104">
        <f t="shared" si="11"/>
        <v>93110.495999999999</v>
      </c>
    </row>
    <row r="185" spans="1:17">
      <c r="A185" s="103" t="s">
        <v>307</v>
      </c>
      <c r="B185" s="124" t="s">
        <v>8</v>
      </c>
      <c r="C185" s="124" t="s">
        <v>1741</v>
      </c>
      <c r="D185" s="124" t="s">
        <v>55</v>
      </c>
      <c r="E185" s="124" t="s">
        <v>10</v>
      </c>
      <c r="F185" s="126">
        <v>35300.800000000003</v>
      </c>
      <c r="G185" s="124" t="s">
        <v>308</v>
      </c>
      <c r="H185" s="124" t="s">
        <v>309</v>
      </c>
      <c r="I185" s="124" t="s">
        <v>12</v>
      </c>
      <c r="J185" s="130">
        <v>2019</v>
      </c>
      <c r="K185" s="11">
        <f>IF(D185="SAVE ON ENERGY RETROFIT PROGRAM",IF(VALUE(SUBSTITUTE(G185,"kW",""))=0,'IESO Reported Results'!M185*'NTG Ratio References'!$G$8,0),IF(D185="SAVE ON ENERGY ENERGY MANAGER PROGRAM",IF(VALUE(SUBSTITUTE(G185,"kW",""))=0,'IESO Reported Results'!M185*'NTG Ratio References'!$G$7,0),0))</f>
        <v>0</v>
      </c>
      <c r="L185" s="10">
        <f t="shared" si="8"/>
        <v>42.28</v>
      </c>
      <c r="M185" s="11">
        <f t="shared" si="9"/>
        <v>346827</v>
      </c>
      <c r="N185" s="15">
        <f>IFERROR(VLOOKUP(J185&amp;D185,'NTG Ratio References'!A:F,4,0),1)</f>
        <v>0.84</v>
      </c>
      <c r="O185" s="15">
        <f>IFERROR(VLOOKUP(J185&amp;D185,'NTG Ratio References'!A:F,5,0),1)</f>
        <v>0.81599999999999995</v>
      </c>
      <c r="P185" s="104">
        <f t="shared" si="10"/>
        <v>35.5152</v>
      </c>
      <c r="Q185" s="104">
        <f t="shared" si="11"/>
        <v>283010.83199999999</v>
      </c>
    </row>
    <row r="186" spans="1:17">
      <c r="A186" s="103" t="s">
        <v>310</v>
      </c>
      <c r="B186" s="124" t="s">
        <v>8</v>
      </c>
      <c r="C186" s="124" t="s">
        <v>1740</v>
      </c>
      <c r="D186" s="124" t="s">
        <v>55</v>
      </c>
      <c r="E186" s="124" t="s">
        <v>10</v>
      </c>
      <c r="F186" s="126">
        <v>1520</v>
      </c>
      <c r="G186" s="124" t="s">
        <v>186</v>
      </c>
      <c r="H186" s="124" t="s">
        <v>311</v>
      </c>
      <c r="I186" s="124" t="s">
        <v>12</v>
      </c>
      <c r="J186" s="130">
        <v>2019</v>
      </c>
      <c r="K186" s="11">
        <f>IF(D186="SAVE ON ENERGY RETROFIT PROGRAM",IF(VALUE(SUBSTITUTE(G186,"kW",""))=0,'IESO Reported Results'!M186*'NTG Ratio References'!$G$8,0),IF(D186="SAVE ON ENERGY ENERGY MANAGER PROGRAM",IF(VALUE(SUBSTITUTE(G186,"kW",""))=0,'IESO Reported Results'!M186*'NTG Ratio References'!$G$7,0),0))</f>
        <v>0</v>
      </c>
      <c r="L186" s="10">
        <f t="shared" si="8"/>
        <v>1.9</v>
      </c>
      <c r="M186" s="11">
        <f t="shared" si="9"/>
        <v>9732</v>
      </c>
      <c r="N186" s="15">
        <f>IFERROR(VLOOKUP(J186&amp;D186,'NTG Ratio References'!A:F,4,0),1)</f>
        <v>0.84</v>
      </c>
      <c r="O186" s="15">
        <f>IFERROR(VLOOKUP(J186&amp;D186,'NTG Ratio References'!A:F,5,0),1)</f>
        <v>0.81599999999999995</v>
      </c>
      <c r="P186" s="104">
        <f t="shared" si="10"/>
        <v>1.5959999999999999</v>
      </c>
      <c r="Q186" s="104">
        <f t="shared" si="11"/>
        <v>7941.3119999999999</v>
      </c>
    </row>
    <row r="187" spans="1:17">
      <c r="A187" s="103" t="s">
        <v>310</v>
      </c>
      <c r="B187" s="124" t="s">
        <v>8</v>
      </c>
      <c r="C187" s="124" t="s">
        <v>1740</v>
      </c>
      <c r="D187" s="124" t="s">
        <v>55</v>
      </c>
      <c r="E187" s="124" t="s">
        <v>10</v>
      </c>
      <c r="F187" s="126">
        <v>300</v>
      </c>
      <c r="G187" s="124" t="s">
        <v>17</v>
      </c>
      <c r="H187" s="124" t="s">
        <v>15</v>
      </c>
      <c r="I187" s="124" t="s">
        <v>12</v>
      </c>
      <c r="J187" s="130">
        <v>2019</v>
      </c>
      <c r="K187" s="11">
        <f>IF(D187="SAVE ON ENERGY RETROFIT PROGRAM",IF(VALUE(SUBSTITUTE(G187,"kW",""))=0,'IESO Reported Results'!M187*'NTG Ratio References'!$G$8,0),IF(D187="SAVE ON ENERGY ENERGY MANAGER PROGRAM",IF(VALUE(SUBSTITUTE(G187,"kW",""))=0,'IESO Reported Results'!M187*'NTG Ratio References'!$G$7,0),0))</f>
        <v>0</v>
      </c>
      <c r="L187" s="10">
        <f t="shared" si="8"/>
        <v>0</v>
      </c>
      <c r="M187" s="11">
        <f t="shared" si="9"/>
        <v>0</v>
      </c>
      <c r="N187" s="15">
        <f>IFERROR(VLOOKUP(J187&amp;D187,'NTG Ratio References'!A:F,4,0),1)</f>
        <v>0.84</v>
      </c>
      <c r="O187" s="15">
        <f>IFERROR(VLOOKUP(J187&amp;D187,'NTG Ratio References'!A:F,5,0),1)</f>
        <v>0.81599999999999995</v>
      </c>
      <c r="P187" s="104">
        <f t="shared" si="10"/>
        <v>0</v>
      </c>
      <c r="Q187" s="104">
        <f t="shared" si="11"/>
        <v>0</v>
      </c>
    </row>
    <row r="188" spans="1:17">
      <c r="A188" s="103" t="s">
        <v>312</v>
      </c>
      <c r="B188" s="124" t="s">
        <v>8</v>
      </c>
      <c r="C188" s="124" t="s">
        <v>1739</v>
      </c>
      <c r="D188" s="124" t="s">
        <v>55</v>
      </c>
      <c r="E188" s="124" t="s">
        <v>10</v>
      </c>
      <c r="F188" s="126">
        <v>1276</v>
      </c>
      <c r="G188" s="124" t="s">
        <v>200</v>
      </c>
      <c r="H188" s="124" t="s">
        <v>313</v>
      </c>
      <c r="I188" s="124" t="s">
        <v>12</v>
      </c>
      <c r="J188" s="130">
        <v>2019</v>
      </c>
      <c r="K188" s="11">
        <f>IF(D188="SAVE ON ENERGY RETROFIT PROGRAM",IF(VALUE(SUBSTITUTE(G188,"kW",""))=0,'IESO Reported Results'!M188*'NTG Ratio References'!$G$8,0),IF(D188="SAVE ON ENERGY ENERGY MANAGER PROGRAM",IF(VALUE(SUBSTITUTE(G188,"kW",""))=0,'IESO Reported Results'!M188*'NTG Ratio References'!$G$7,0),0))</f>
        <v>0</v>
      </c>
      <c r="L188" s="10">
        <f t="shared" si="8"/>
        <v>3.2</v>
      </c>
      <c r="M188" s="11">
        <f t="shared" si="9"/>
        <v>5717</v>
      </c>
      <c r="N188" s="15">
        <f>IFERROR(VLOOKUP(J188&amp;D188,'NTG Ratio References'!A:F,4,0),1)</f>
        <v>0.84</v>
      </c>
      <c r="O188" s="15">
        <f>IFERROR(VLOOKUP(J188&amp;D188,'NTG Ratio References'!A:F,5,0),1)</f>
        <v>0.81599999999999995</v>
      </c>
      <c r="P188" s="104">
        <f t="shared" si="10"/>
        <v>2.6880000000000002</v>
      </c>
      <c r="Q188" s="104">
        <f t="shared" si="11"/>
        <v>4665.0720000000001</v>
      </c>
    </row>
    <row r="189" spans="1:17">
      <c r="A189" s="103" t="s">
        <v>317</v>
      </c>
      <c r="B189" s="124" t="s">
        <v>8</v>
      </c>
      <c r="C189" s="124" t="s">
        <v>1740</v>
      </c>
      <c r="D189" s="124" t="s">
        <v>55</v>
      </c>
      <c r="E189" s="124" t="s">
        <v>10</v>
      </c>
      <c r="F189" s="126">
        <v>4647</v>
      </c>
      <c r="G189" s="124" t="s">
        <v>17</v>
      </c>
      <c r="H189" s="124" t="s">
        <v>15</v>
      </c>
      <c r="I189" s="124" t="s">
        <v>12</v>
      </c>
      <c r="J189" s="130">
        <v>2019</v>
      </c>
      <c r="K189" s="11">
        <f>IF(D189="SAVE ON ENERGY RETROFIT PROGRAM",IF(VALUE(SUBSTITUTE(G189,"kW",""))=0,'IESO Reported Results'!M189*'NTG Ratio References'!$G$8,0),IF(D189="SAVE ON ENERGY ENERGY MANAGER PROGRAM",IF(VALUE(SUBSTITUTE(G189,"kW",""))=0,'IESO Reported Results'!M189*'NTG Ratio References'!$G$7,0),0))</f>
        <v>0</v>
      </c>
      <c r="L189" s="10">
        <f t="shared" si="8"/>
        <v>0</v>
      </c>
      <c r="M189" s="11">
        <f t="shared" si="9"/>
        <v>0</v>
      </c>
      <c r="N189" s="15">
        <f>IFERROR(VLOOKUP(J189&amp;D189,'NTG Ratio References'!A:F,4,0),1)</f>
        <v>0.84</v>
      </c>
      <c r="O189" s="15">
        <f>IFERROR(VLOOKUP(J189&amp;D189,'NTG Ratio References'!A:F,5,0),1)</f>
        <v>0.81599999999999995</v>
      </c>
      <c r="P189" s="104">
        <f t="shared" si="10"/>
        <v>0</v>
      </c>
      <c r="Q189" s="104">
        <f t="shared" si="11"/>
        <v>0</v>
      </c>
    </row>
    <row r="190" spans="1:17">
      <c r="A190" s="103" t="s">
        <v>319</v>
      </c>
      <c r="B190" s="124" t="s">
        <v>8</v>
      </c>
      <c r="C190" s="124" t="s">
        <v>1739</v>
      </c>
      <c r="D190" s="124" t="s">
        <v>55</v>
      </c>
      <c r="E190" s="124" t="s">
        <v>10</v>
      </c>
      <c r="F190" s="126">
        <v>4490</v>
      </c>
      <c r="G190" s="124" t="s">
        <v>17</v>
      </c>
      <c r="H190" s="124" t="s">
        <v>15</v>
      </c>
      <c r="I190" s="124" t="s">
        <v>12</v>
      </c>
      <c r="J190" s="130">
        <v>2019</v>
      </c>
      <c r="K190" s="11">
        <f>IF(D190="SAVE ON ENERGY RETROFIT PROGRAM",IF(VALUE(SUBSTITUTE(G190,"kW",""))=0,'IESO Reported Results'!M190*'NTG Ratio References'!$G$8,0),IF(D190="SAVE ON ENERGY ENERGY MANAGER PROGRAM",IF(VALUE(SUBSTITUTE(G190,"kW",""))=0,'IESO Reported Results'!M190*'NTG Ratio References'!$G$7,0),0))</f>
        <v>0</v>
      </c>
      <c r="L190" s="10">
        <f t="shared" si="8"/>
        <v>0</v>
      </c>
      <c r="M190" s="11">
        <f t="shared" si="9"/>
        <v>0</v>
      </c>
      <c r="N190" s="15">
        <f>IFERROR(VLOOKUP(J190&amp;D190,'NTG Ratio References'!A:F,4,0),1)</f>
        <v>0.84</v>
      </c>
      <c r="O190" s="15">
        <f>IFERROR(VLOOKUP(J190&amp;D190,'NTG Ratio References'!A:F,5,0),1)</f>
        <v>0.81599999999999995</v>
      </c>
      <c r="P190" s="104">
        <f t="shared" si="10"/>
        <v>0</v>
      </c>
      <c r="Q190" s="104">
        <f t="shared" si="11"/>
        <v>0</v>
      </c>
    </row>
    <row r="191" spans="1:17">
      <c r="A191" s="124" t="s">
        <v>1841</v>
      </c>
      <c r="B191" s="124" t="s">
        <v>8</v>
      </c>
      <c r="C191" s="124" t="s">
        <v>1739</v>
      </c>
      <c r="D191" s="103" t="s">
        <v>55</v>
      </c>
      <c r="E191" s="124" t="s">
        <v>10</v>
      </c>
      <c r="F191" s="127">
        <v>920</v>
      </c>
      <c r="G191" s="103" t="s">
        <v>17</v>
      </c>
      <c r="H191" s="103" t="s">
        <v>15</v>
      </c>
      <c r="I191" s="103" t="s">
        <v>12</v>
      </c>
      <c r="J191" s="130">
        <v>2019</v>
      </c>
      <c r="K191" s="11">
        <f>IF(D191="SAVE ON ENERGY RETROFIT PROGRAM",IF(VALUE(SUBSTITUTE(G191,"kW",""))=0,'IESO Reported Results'!M191*'NTG Ratio References'!$G$8,0),IF(D191="SAVE ON ENERGY ENERGY MANAGER PROGRAM",IF(VALUE(SUBSTITUTE(G191,"kW",""))=0,'IESO Reported Results'!M191*'NTG Ratio References'!$G$7,0),0))</f>
        <v>0</v>
      </c>
      <c r="L191" s="10">
        <f t="shared" si="8"/>
        <v>0</v>
      </c>
      <c r="M191" s="11">
        <f t="shared" si="9"/>
        <v>0</v>
      </c>
      <c r="N191" s="15">
        <f>IFERROR(VLOOKUP(J191&amp;D191,'NTG Ratio References'!A:F,4,0),1)</f>
        <v>0.84</v>
      </c>
      <c r="O191" s="15">
        <f>IFERROR(VLOOKUP(J191&amp;D191,'NTG Ratio References'!A:F,5,0),1)</f>
        <v>0.81599999999999995</v>
      </c>
      <c r="P191" s="104">
        <f t="shared" si="10"/>
        <v>0</v>
      </c>
      <c r="Q191" s="104">
        <f t="shared" si="11"/>
        <v>0</v>
      </c>
    </row>
    <row r="192" spans="1:17">
      <c r="A192" s="103" t="s">
        <v>324</v>
      </c>
      <c r="B192" s="124" t="s">
        <v>8</v>
      </c>
      <c r="C192" s="124" t="s">
        <v>1740</v>
      </c>
      <c r="D192" s="124" t="s">
        <v>55</v>
      </c>
      <c r="E192" s="124" t="s">
        <v>10</v>
      </c>
      <c r="F192" s="126">
        <v>2350</v>
      </c>
      <c r="G192" s="124" t="s">
        <v>207</v>
      </c>
      <c r="H192" s="124" t="s">
        <v>325</v>
      </c>
      <c r="I192" s="124" t="s">
        <v>12</v>
      </c>
      <c r="J192" s="130">
        <v>2019</v>
      </c>
      <c r="K192" s="11">
        <f>IF(D192="SAVE ON ENERGY RETROFIT PROGRAM",IF(VALUE(SUBSTITUTE(G192,"kW",""))=0,'IESO Reported Results'!M192*'NTG Ratio References'!$G$8,0),IF(D192="SAVE ON ENERGY ENERGY MANAGER PROGRAM",IF(VALUE(SUBSTITUTE(G192,"kW",""))=0,'IESO Reported Results'!M192*'NTG Ratio References'!$G$7,0),0))</f>
        <v>0</v>
      </c>
      <c r="L192" s="10">
        <f t="shared" si="8"/>
        <v>1.39</v>
      </c>
      <c r="M192" s="11">
        <f t="shared" si="9"/>
        <v>6402</v>
      </c>
      <c r="N192" s="15">
        <f>IFERROR(VLOOKUP(J192&amp;D192,'NTG Ratio References'!A:F,4,0),1)</f>
        <v>0.84</v>
      </c>
      <c r="O192" s="15">
        <f>IFERROR(VLOOKUP(J192&amp;D192,'NTG Ratio References'!A:F,5,0),1)</f>
        <v>0.81599999999999995</v>
      </c>
      <c r="P192" s="104">
        <f t="shared" si="10"/>
        <v>1.1676</v>
      </c>
      <c r="Q192" s="104">
        <f t="shared" si="11"/>
        <v>5224.0319999999992</v>
      </c>
    </row>
    <row r="193" spans="1:17">
      <c r="A193" s="103" t="s">
        <v>326</v>
      </c>
      <c r="B193" s="124" t="s">
        <v>8</v>
      </c>
      <c r="C193" s="124" t="s">
        <v>1741</v>
      </c>
      <c r="D193" s="124" t="s">
        <v>55</v>
      </c>
      <c r="E193" s="124" t="s">
        <v>10</v>
      </c>
      <c r="F193" s="126">
        <v>1290</v>
      </c>
      <c r="G193" s="124" t="s">
        <v>327</v>
      </c>
      <c r="H193" s="124" t="s">
        <v>328</v>
      </c>
      <c r="I193" s="124" t="s">
        <v>12</v>
      </c>
      <c r="J193" s="130">
        <v>2019</v>
      </c>
      <c r="K193" s="11">
        <f>IF(D193="SAVE ON ENERGY RETROFIT PROGRAM",IF(VALUE(SUBSTITUTE(G193,"kW",""))=0,'IESO Reported Results'!M193*'NTG Ratio References'!$G$8,0),IF(D193="SAVE ON ENERGY ENERGY MANAGER PROGRAM",IF(VALUE(SUBSTITUTE(G193,"kW",""))=0,'IESO Reported Results'!M193*'NTG Ratio References'!$G$7,0),0))</f>
        <v>0</v>
      </c>
      <c r="L193" s="10">
        <f t="shared" si="8"/>
        <v>3.66</v>
      </c>
      <c r="M193" s="11">
        <f t="shared" si="9"/>
        <v>32093</v>
      </c>
      <c r="N193" s="15">
        <f>IFERROR(VLOOKUP(J193&amp;D193,'NTG Ratio References'!A:F,4,0),1)</f>
        <v>0.84</v>
      </c>
      <c r="O193" s="15">
        <f>IFERROR(VLOOKUP(J193&amp;D193,'NTG Ratio References'!A:F,5,0),1)</f>
        <v>0.81599999999999995</v>
      </c>
      <c r="P193" s="104">
        <f t="shared" si="10"/>
        <v>3.0743999999999998</v>
      </c>
      <c r="Q193" s="104">
        <f t="shared" si="11"/>
        <v>26187.887999999999</v>
      </c>
    </row>
    <row r="194" spans="1:17">
      <c r="A194" s="103" t="s">
        <v>329</v>
      </c>
      <c r="B194" s="124" t="s">
        <v>8</v>
      </c>
      <c r="C194" s="124" t="s">
        <v>1740</v>
      </c>
      <c r="D194" s="124" t="s">
        <v>55</v>
      </c>
      <c r="E194" s="124" t="s">
        <v>10</v>
      </c>
      <c r="F194" s="126">
        <v>6864</v>
      </c>
      <c r="G194" s="124" t="s">
        <v>17</v>
      </c>
      <c r="H194" s="124" t="s">
        <v>15</v>
      </c>
      <c r="I194" s="124" t="s">
        <v>12</v>
      </c>
      <c r="J194" s="130">
        <v>2019</v>
      </c>
      <c r="K194" s="11">
        <f>IF(D194="SAVE ON ENERGY RETROFIT PROGRAM",IF(VALUE(SUBSTITUTE(G194,"kW",""))=0,'IESO Reported Results'!M194*'NTG Ratio References'!$G$8,0),IF(D194="SAVE ON ENERGY ENERGY MANAGER PROGRAM",IF(VALUE(SUBSTITUTE(G194,"kW",""))=0,'IESO Reported Results'!M194*'NTG Ratio References'!$G$7,0),0))</f>
        <v>0</v>
      </c>
      <c r="L194" s="10">
        <f t="shared" si="8"/>
        <v>0</v>
      </c>
      <c r="M194" s="11">
        <f t="shared" si="9"/>
        <v>0</v>
      </c>
      <c r="N194" s="15">
        <f>IFERROR(VLOOKUP(J194&amp;D194,'NTG Ratio References'!A:F,4,0),1)</f>
        <v>0.84</v>
      </c>
      <c r="O194" s="15">
        <f>IFERROR(VLOOKUP(J194&amp;D194,'NTG Ratio References'!A:F,5,0),1)</f>
        <v>0.81599999999999995</v>
      </c>
      <c r="P194" s="104">
        <f t="shared" si="10"/>
        <v>0</v>
      </c>
      <c r="Q194" s="104">
        <f t="shared" si="11"/>
        <v>0</v>
      </c>
    </row>
    <row r="195" spans="1:17">
      <c r="A195" s="124" t="s">
        <v>1842</v>
      </c>
      <c r="B195" s="124" t="s">
        <v>8</v>
      </c>
      <c r="C195" s="124" t="s">
        <v>1739</v>
      </c>
      <c r="D195" s="103" t="s">
        <v>55</v>
      </c>
      <c r="E195" s="124" t="s">
        <v>10</v>
      </c>
      <c r="F195" s="127">
        <v>3152</v>
      </c>
      <c r="G195" s="103" t="s">
        <v>17</v>
      </c>
      <c r="H195" s="103" t="s">
        <v>15</v>
      </c>
      <c r="I195" s="103" t="s">
        <v>12</v>
      </c>
      <c r="J195" s="130">
        <v>2019</v>
      </c>
      <c r="K195" s="11">
        <f>IF(D195="SAVE ON ENERGY RETROFIT PROGRAM",IF(VALUE(SUBSTITUTE(G195,"kW",""))=0,'IESO Reported Results'!M195*'NTG Ratio References'!$G$8,0),IF(D195="SAVE ON ENERGY ENERGY MANAGER PROGRAM",IF(VALUE(SUBSTITUTE(G195,"kW",""))=0,'IESO Reported Results'!M195*'NTG Ratio References'!$G$7,0),0))</f>
        <v>0</v>
      </c>
      <c r="L195" s="10">
        <f t="shared" ref="L195:L258" si="12">VALUE(SUBSTITUTE(G195,"kW",""))+K195</f>
        <v>0</v>
      </c>
      <c r="M195" s="11">
        <f t="shared" ref="M195:M258" si="13">VALUE(SUBSTITUTE(H195,"kWh",""))</f>
        <v>0</v>
      </c>
      <c r="N195" s="15">
        <f>IFERROR(VLOOKUP(J195&amp;D195,'NTG Ratio References'!A:F,4,0),1)</f>
        <v>0.84</v>
      </c>
      <c r="O195" s="15">
        <f>IFERROR(VLOOKUP(J195&amp;D195,'NTG Ratio References'!A:F,5,0),1)</f>
        <v>0.81599999999999995</v>
      </c>
      <c r="P195" s="104">
        <f t="shared" ref="P195:P258" si="14">N195*L195</f>
        <v>0</v>
      </c>
      <c r="Q195" s="104">
        <f t="shared" ref="Q195:Q258" si="15">O195*M195</f>
        <v>0</v>
      </c>
    </row>
    <row r="196" spans="1:17">
      <c r="A196" s="124" t="s">
        <v>1843</v>
      </c>
      <c r="B196" s="124" t="s">
        <v>8</v>
      </c>
      <c r="C196" s="124" t="s">
        <v>1739</v>
      </c>
      <c r="D196" s="103" t="s">
        <v>55</v>
      </c>
      <c r="E196" s="124" t="s">
        <v>10</v>
      </c>
      <c r="F196" s="127">
        <v>1960</v>
      </c>
      <c r="G196" s="103" t="s">
        <v>17</v>
      </c>
      <c r="H196" s="103" t="s">
        <v>15</v>
      </c>
      <c r="I196" s="103" t="s">
        <v>12</v>
      </c>
      <c r="J196" s="130">
        <v>2019</v>
      </c>
      <c r="K196" s="11">
        <f>IF(D196="SAVE ON ENERGY RETROFIT PROGRAM",IF(VALUE(SUBSTITUTE(G196,"kW",""))=0,'IESO Reported Results'!M196*'NTG Ratio References'!$G$8,0),IF(D196="SAVE ON ENERGY ENERGY MANAGER PROGRAM",IF(VALUE(SUBSTITUTE(G196,"kW",""))=0,'IESO Reported Results'!M196*'NTG Ratio References'!$G$7,0),0))</f>
        <v>0</v>
      </c>
      <c r="L196" s="10">
        <f t="shared" si="12"/>
        <v>0</v>
      </c>
      <c r="M196" s="11">
        <f t="shared" si="13"/>
        <v>0</v>
      </c>
      <c r="N196" s="15">
        <f>IFERROR(VLOOKUP(J196&amp;D196,'NTG Ratio References'!A:F,4,0),1)</f>
        <v>0.84</v>
      </c>
      <c r="O196" s="15">
        <f>IFERROR(VLOOKUP(J196&amp;D196,'NTG Ratio References'!A:F,5,0),1)</f>
        <v>0.81599999999999995</v>
      </c>
      <c r="P196" s="104">
        <f t="shared" si="14"/>
        <v>0</v>
      </c>
      <c r="Q196" s="104">
        <f t="shared" si="15"/>
        <v>0</v>
      </c>
    </row>
    <row r="197" spans="1:17">
      <c r="A197" s="103" t="s">
        <v>331</v>
      </c>
      <c r="B197" s="124" t="s">
        <v>8</v>
      </c>
      <c r="C197" s="124" t="s">
        <v>1740</v>
      </c>
      <c r="D197" s="124" t="s">
        <v>55</v>
      </c>
      <c r="E197" s="124" t="s">
        <v>10</v>
      </c>
      <c r="F197" s="126">
        <v>1600</v>
      </c>
      <c r="G197" s="124" t="s">
        <v>332</v>
      </c>
      <c r="H197" s="124" t="s">
        <v>333</v>
      </c>
      <c r="I197" s="124" t="s">
        <v>12</v>
      </c>
      <c r="J197" s="130">
        <v>2019</v>
      </c>
      <c r="K197" s="11">
        <f>IF(D197="SAVE ON ENERGY RETROFIT PROGRAM",IF(VALUE(SUBSTITUTE(G197,"kW",""))=0,'IESO Reported Results'!M197*'NTG Ratio References'!$G$8,0),IF(D197="SAVE ON ENERGY ENERGY MANAGER PROGRAM",IF(VALUE(SUBSTITUTE(G197,"kW",""))=0,'IESO Reported Results'!M197*'NTG Ratio References'!$G$7,0),0))</f>
        <v>0</v>
      </c>
      <c r="L197" s="10">
        <f t="shared" si="12"/>
        <v>7.23</v>
      </c>
      <c r="M197" s="11">
        <f t="shared" si="13"/>
        <v>27243</v>
      </c>
      <c r="N197" s="15">
        <f>IFERROR(VLOOKUP(J197&amp;D197,'NTG Ratio References'!A:F,4,0),1)</f>
        <v>0.84</v>
      </c>
      <c r="O197" s="15">
        <f>IFERROR(VLOOKUP(J197&amp;D197,'NTG Ratio References'!A:F,5,0),1)</f>
        <v>0.81599999999999995</v>
      </c>
      <c r="P197" s="104">
        <f t="shared" si="14"/>
        <v>6.0731999999999999</v>
      </c>
      <c r="Q197" s="104">
        <f t="shared" si="15"/>
        <v>22230.287999999997</v>
      </c>
    </row>
    <row r="198" spans="1:17">
      <c r="A198" s="103" t="s">
        <v>334</v>
      </c>
      <c r="B198" s="124" t="s">
        <v>8</v>
      </c>
      <c r="C198" s="124" t="s">
        <v>1740</v>
      </c>
      <c r="D198" s="124" t="s">
        <v>55</v>
      </c>
      <c r="E198" s="124" t="s">
        <v>10</v>
      </c>
      <c r="F198" s="126">
        <v>14280</v>
      </c>
      <c r="G198" s="124" t="s">
        <v>335</v>
      </c>
      <c r="H198" s="124" t="s">
        <v>336</v>
      </c>
      <c r="I198" s="124" t="s">
        <v>12</v>
      </c>
      <c r="J198" s="130">
        <v>2019</v>
      </c>
      <c r="K198" s="11">
        <f>IF(D198="SAVE ON ENERGY RETROFIT PROGRAM",IF(VALUE(SUBSTITUTE(G198,"kW",""))=0,'IESO Reported Results'!M198*'NTG Ratio References'!$G$8,0),IF(D198="SAVE ON ENERGY ENERGY MANAGER PROGRAM",IF(VALUE(SUBSTITUTE(G198,"kW",""))=0,'IESO Reported Results'!M198*'NTG Ratio References'!$G$7,0),0))</f>
        <v>0</v>
      </c>
      <c r="L198" s="10">
        <f t="shared" si="12"/>
        <v>35.700000000000003</v>
      </c>
      <c r="M198" s="11">
        <f t="shared" si="13"/>
        <v>239133</v>
      </c>
      <c r="N198" s="15">
        <f>IFERROR(VLOOKUP(J198&amp;D198,'NTG Ratio References'!A:F,4,0),1)</f>
        <v>0.84</v>
      </c>
      <c r="O198" s="15">
        <f>IFERROR(VLOOKUP(J198&amp;D198,'NTG Ratio References'!A:F,5,0),1)</f>
        <v>0.81599999999999995</v>
      </c>
      <c r="P198" s="104">
        <f t="shared" si="14"/>
        <v>29.988</v>
      </c>
      <c r="Q198" s="104">
        <f t="shared" si="15"/>
        <v>195132.52799999999</v>
      </c>
    </row>
    <row r="199" spans="1:17">
      <c r="A199" s="103" t="s">
        <v>337</v>
      </c>
      <c r="B199" s="124" t="s">
        <v>8</v>
      </c>
      <c r="C199" s="124" t="s">
        <v>1740</v>
      </c>
      <c r="D199" s="124" t="s">
        <v>55</v>
      </c>
      <c r="E199" s="124" t="s">
        <v>10</v>
      </c>
      <c r="F199" s="126">
        <v>1615.75</v>
      </c>
      <c r="G199" s="124" t="s">
        <v>17</v>
      </c>
      <c r="H199" s="124" t="s">
        <v>15</v>
      </c>
      <c r="I199" s="124" t="s">
        <v>12</v>
      </c>
      <c r="J199" s="130">
        <v>2019</v>
      </c>
      <c r="K199" s="11">
        <f>IF(D199="SAVE ON ENERGY RETROFIT PROGRAM",IF(VALUE(SUBSTITUTE(G199,"kW",""))=0,'IESO Reported Results'!M199*'NTG Ratio References'!$G$8,0),IF(D199="SAVE ON ENERGY ENERGY MANAGER PROGRAM",IF(VALUE(SUBSTITUTE(G199,"kW",""))=0,'IESO Reported Results'!M199*'NTG Ratio References'!$G$7,0),0))</f>
        <v>0</v>
      </c>
      <c r="L199" s="10">
        <f t="shared" si="12"/>
        <v>0</v>
      </c>
      <c r="M199" s="11">
        <f t="shared" si="13"/>
        <v>0</v>
      </c>
      <c r="N199" s="15">
        <f>IFERROR(VLOOKUP(J199&amp;D199,'NTG Ratio References'!A:F,4,0),1)</f>
        <v>0.84</v>
      </c>
      <c r="O199" s="15">
        <f>IFERROR(VLOOKUP(J199&amp;D199,'NTG Ratio References'!A:F,5,0),1)</f>
        <v>0.81599999999999995</v>
      </c>
      <c r="P199" s="104">
        <f t="shared" si="14"/>
        <v>0</v>
      </c>
      <c r="Q199" s="104">
        <f t="shared" si="15"/>
        <v>0</v>
      </c>
    </row>
    <row r="200" spans="1:17">
      <c r="A200" s="103" t="s">
        <v>338</v>
      </c>
      <c r="B200" s="124" t="s">
        <v>8</v>
      </c>
      <c r="C200" s="124" t="s">
        <v>1739</v>
      </c>
      <c r="D200" s="124" t="s">
        <v>55</v>
      </c>
      <c r="E200" s="124" t="s">
        <v>10</v>
      </c>
      <c r="F200" s="126">
        <v>2156</v>
      </c>
      <c r="G200" s="124" t="s">
        <v>226</v>
      </c>
      <c r="H200" s="124" t="s">
        <v>339</v>
      </c>
      <c r="I200" s="124" t="s">
        <v>12</v>
      </c>
      <c r="J200" s="130">
        <v>2019</v>
      </c>
      <c r="K200" s="11">
        <f>IF(D200="SAVE ON ENERGY RETROFIT PROGRAM",IF(VALUE(SUBSTITUTE(G200,"kW",""))=0,'IESO Reported Results'!M200*'NTG Ratio References'!$G$8,0),IF(D200="SAVE ON ENERGY ENERGY MANAGER PROGRAM",IF(VALUE(SUBSTITUTE(G200,"kW",""))=0,'IESO Reported Results'!M200*'NTG Ratio References'!$G$7,0),0))</f>
        <v>0</v>
      </c>
      <c r="L200" s="10">
        <f t="shared" si="12"/>
        <v>5.9</v>
      </c>
      <c r="M200" s="11">
        <f t="shared" si="13"/>
        <v>29406</v>
      </c>
      <c r="N200" s="15">
        <f>IFERROR(VLOOKUP(J200&amp;D200,'NTG Ratio References'!A:F,4,0),1)</f>
        <v>0.84</v>
      </c>
      <c r="O200" s="15">
        <f>IFERROR(VLOOKUP(J200&amp;D200,'NTG Ratio References'!A:F,5,0),1)</f>
        <v>0.81599999999999995</v>
      </c>
      <c r="P200" s="104">
        <f t="shared" si="14"/>
        <v>4.9560000000000004</v>
      </c>
      <c r="Q200" s="104">
        <f t="shared" si="15"/>
        <v>23995.295999999998</v>
      </c>
    </row>
    <row r="201" spans="1:17">
      <c r="A201" s="124" t="s">
        <v>1844</v>
      </c>
      <c r="B201" s="124" t="s">
        <v>8</v>
      </c>
      <c r="C201" s="124" t="s">
        <v>1739</v>
      </c>
      <c r="D201" s="103" t="s">
        <v>55</v>
      </c>
      <c r="E201" s="124" t="s">
        <v>10</v>
      </c>
      <c r="F201" s="127">
        <v>46722</v>
      </c>
      <c r="G201" s="103" t="s">
        <v>17</v>
      </c>
      <c r="H201" s="103" t="s">
        <v>15</v>
      </c>
      <c r="I201" s="103" t="s">
        <v>12</v>
      </c>
      <c r="J201" s="130">
        <v>2019</v>
      </c>
      <c r="K201" s="11">
        <f>IF(D201="SAVE ON ENERGY RETROFIT PROGRAM",IF(VALUE(SUBSTITUTE(G201,"kW",""))=0,'IESO Reported Results'!M201*'NTG Ratio References'!$G$8,0),IF(D201="SAVE ON ENERGY ENERGY MANAGER PROGRAM",IF(VALUE(SUBSTITUTE(G201,"kW",""))=0,'IESO Reported Results'!M201*'NTG Ratio References'!$G$7,0),0))</f>
        <v>0</v>
      </c>
      <c r="L201" s="10">
        <f t="shared" si="12"/>
        <v>0</v>
      </c>
      <c r="M201" s="11">
        <f t="shared" si="13"/>
        <v>0</v>
      </c>
      <c r="N201" s="15">
        <f>IFERROR(VLOOKUP(J201&amp;D201,'NTG Ratio References'!A:F,4,0),1)</f>
        <v>0.84</v>
      </c>
      <c r="O201" s="15">
        <f>IFERROR(VLOOKUP(J201&amp;D201,'NTG Ratio References'!A:F,5,0),1)</f>
        <v>0.81599999999999995</v>
      </c>
      <c r="P201" s="104">
        <f t="shared" si="14"/>
        <v>0</v>
      </c>
      <c r="Q201" s="104">
        <f t="shared" si="15"/>
        <v>0</v>
      </c>
    </row>
    <row r="202" spans="1:17">
      <c r="A202" s="124" t="s">
        <v>1845</v>
      </c>
      <c r="B202" s="124" t="s">
        <v>8</v>
      </c>
      <c r="C202" s="124" t="s">
        <v>1740</v>
      </c>
      <c r="D202" s="103" t="s">
        <v>55</v>
      </c>
      <c r="E202" s="124" t="s">
        <v>10</v>
      </c>
      <c r="F202" s="127">
        <v>0</v>
      </c>
      <c r="G202" s="103" t="s">
        <v>17</v>
      </c>
      <c r="H202" s="103" t="s">
        <v>15</v>
      </c>
      <c r="I202" s="103" t="s">
        <v>12</v>
      </c>
      <c r="J202" s="130">
        <v>2019</v>
      </c>
      <c r="K202" s="11">
        <f>IF(D202="SAVE ON ENERGY RETROFIT PROGRAM",IF(VALUE(SUBSTITUTE(G202,"kW",""))=0,'IESO Reported Results'!M202*'NTG Ratio References'!$G$8,0),IF(D202="SAVE ON ENERGY ENERGY MANAGER PROGRAM",IF(VALUE(SUBSTITUTE(G202,"kW",""))=0,'IESO Reported Results'!M202*'NTG Ratio References'!$G$7,0),0))</f>
        <v>0</v>
      </c>
      <c r="L202" s="10">
        <f t="shared" si="12"/>
        <v>0</v>
      </c>
      <c r="M202" s="11">
        <f t="shared" si="13"/>
        <v>0</v>
      </c>
      <c r="N202" s="15">
        <f>IFERROR(VLOOKUP(J202&amp;D202,'NTG Ratio References'!A:F,4,0),1)</f>
        <v>0.84</v>
      </c>
      <c r="O202" s="15">
        <f>IFERROR(VLOOKUP(J202&amp;D202,'NTG Ratio References'!A:F,5,0),1)</f>
        <v>0.81599999999999995</v>
      </c>
      <c r="P202" s="104">
        <f t="shared" si="14"/>
        <v>0</v>
      </c>
      <c r="Q202" s="104">
        <f t="shared" si="15"/>
        <v>0</v>
      </c>
    </row>
    <row r="203" spans="1:17">
      <c r="A203" s="124" t="s">
        <v>1846</v>
      </c>
      <c r="B203" s="124" t="s">
        <v>8</v>
      </c>
      <c r="C203" s="124" t="s">
        <v>1739</v>
      </c>
      <c r="D203" s="103" t="s">
        <v>55</v>
      </c>
      <c r="E203" s="124" t="s">
        <v>10</v>
      </c>
      <c r="F203" s="127">
        <v>1148.4100000000001</v>
      </c>
      <c r="G203" s="103" t="s">
        <v>17</v>
      </c>
      <c r="H203" s="103" t="s">
        <v>15</v>
      </c>
      <c r="I203" s="103" t="s">
        <v>12</v>
      </c>
      <c r="J203" s="130">
        <v>2019</v>
      </c>
      <c r="K203" s="11">
        <f>IF(D203="SAVE ON ENERGY RETROFIT PROGRAM",IF(VALUE(SUBSTITUTE(G203,"kW",""))=0,'IESO Reported Results'!M203*'NTG Ratio References'!$G$8,0),IF(D203="SAVE ON ENERGY ENERGY MANAGER PROGRAM",IF(VALUE(SUBSTITUTE(G203,"kW",""))=0,'IESO Reported Results'!M203*'NTG Ratio References'!$G$7,0),0))</f>
        <v>0</v>
      </c>
      <c r="L203" s="10">
        <f t="shared" si="12"/>
        <v>0</v>
      </c>
      <c r="M203" s="11">
        <f t="shared" si="13"/>
        <v>0</v>
      </c>
      <c r="N203" s="15">
        <f>IFERROR(VLOOKUP(J203&amp;D203,'NTG Ratio References'!A:F,4,0),1)</f>
        <v>0.84</v>
      </c>
      <c r="O203" s="15">
        <f>IFERROR(VLOOKUP(J203&amp;D203,'NTG Ratio References'!A:F,5,0),1)</f>
        <v>0.81599999999999995</v>
      </c>
      <c r="P203" s="104">
        <f t="shared" si="14"/>
        <v>0</v>
      </c>
      <c r="Q203" s="104">
        <f t="shared" si="15"/>
        <v>0</v>
      </c>
    </row>
    <row r="204" spans="1:17">
      <c r="A204" s="103" t="s">
        <v>340</v>
      </c>
      <c r="B204" s="124" t="s">
        <v>8</v>
      </c>
      <c r="C204" s="124" t="s">
        <v>1740</v>
      </c>
      <c r="D204" s="124" t="s">
        <v>55</v>
      </c>
      <c r="E204" s="124" t="s">
        <v>10</v>
      </c>
      <c r="F204" s="126">
        <v>7865.45</v>
      </c>
      <c r="G204" s="124" t="s">
        <v>17</v>
      </c>
      <c r="H204" s="124" t="s">
        <v>15</v>
      </c>
      <c r="I204" s="124" t="s">
        <v>12</v>
      </c>
      <c r="J204" s="130">
        <v>2019</v>
      </c>
      <c r="K204" s="11">
        <f>IF(D204="SAVE ON ENERGY RETROFIT PROGRAM",IF(VALUE(SUBSTITUTE(G204,"kW",""))=0,'IESO Reported Results'!M204*'NTG Ratio References'!$G$8,0),IF(D204="SAVE ON ENERGY ENERGY MANAGER PROGRAM",IF(VALUE(SUBSTITUTE(G204,"kW",""))=0,'IESO Reported Results'!M204*'NTG Ratio References'!$G$7,0),0))</f>
        <v>0</v>
      </c>
      <c r="L204" s="10">
        <f t="shared" si="12"/>
        <v>0</v>
      </c>
      <c r="M204" s="11">
        <f t="shared" si="13"/>
        <v>0</v>
      </c>
      <c r="N204" s="15">
        <f>IFERROR(VLOOKUP(J204&amp;D204,'NTG Ratio References'!A:F,4,0),1)</f>
        <v>0.84</v>
      </c>
      <c r="O204" s="15">
        <f>IFERROR(VLOOKUP(J204&amp;D204,'NTG Ratio References'!A:F,5,0),1)</f>
        <v>0.81599999999999995</v>
      </c>
      <c r="P204" s="104">
        <f t="shared" si="14"/>
        <v>0</v>
      </c>
      <c r="Q204" s="104">
        <f t="shared" si="15"/>
        <v>0</v>
      </c>
    </row>
    <row r="205" spans="1:17">
      <c r="A205" s="103" t="s">
        <v>341</v>
      </c>
      <c r="B205" s="124" t="s">
        <v>8</v>
      </c>
      <c r="C205" s="124" t="s">
        <v>1739</v>
      </c>
      <c r="D205" s="124" t="s">
        <v>55</v>
      </c>
      <c r="E205" s="124" t="s">
        <v>10</v>
      </c>
      <c r="F205" s="126">
        <v>2962</v>
      </c>
      <c r="G205" s="124" t="s">
        <v>17</v>
      </c>
      <c r="H205" s="124" t="s">
        <v>15</v>
      </c>
      <c r="I205" s="124" t="s">
        <v>12</v>
      </c>
      <c r="J205" s="130">
        <v>2019</v>
      </c>
      <c r="K205" s="11">
        <f>IF(D205="SAVE ON ENERGY RETROFIT PROGRAM",IF(VALUE(SUBSTITUTE(G205,"kW",""))=0,'IESO Reported Results'!M205*'NTG Ratio References'!$G$8,0),IF(D205="SAVE ON ENERGY ENERGY MANAGER PROGRAM",IF(VALUE(SUBSTITUTE(G205,"kW",""))=0,'IESO Reported Results'!M205*'NTG Ratio References'!$G$7,0),0))</f>
        <v>0</v>
      </c>
      <c r="L205" s="10">
        <f t="shared" si="12"/>
        <v>0</v>
      </c>
      <c r="M205" s="11">
        <f t="shared" si="13"/>
        <v>0</v>
      </c>
      <c r="N205" s="15">
        <f>IFERROR(VLOOKUP(J205&amp;D205,'NTG Ratio References'!A:F,4,0),1)</f>
        <v>0.84</v>
      </c>
      <c r="O205" s="15">
        <f>IFERROR(VLOOKUP(J205&amp;D205,'NTG Ratio References'!A:F,5,0),1)</f>
        <v>0.81599999999999995</v>
      </c>
      <c r="P205" s="104">
        <f t="shared" si="14"/>
        <v>0</v>
      </c>
      <c r="Q205" s="104">
        <f t="shared" si="15"/>
        <v>0</v>
      </c>
    </row>
    <row r="206" spans="1:17">
      <c r="A206" s="124" t="s">
        <v>1847</v>
      </c>
      <c r="B206" s="124" t="s">
        <v>8</v>
      </c>
      <c r="C206" s="124" t="s">
        <v>1739</v>
      </c>
      <c r="D206" s="103" t="s">
        <v>55</v>
      </c>
      <c r="E206" s="124" t="s">
        <v>10</v>
      </c>
      <c r="F206" s="127">
        <v>607.5</v>
      </c>
      <c r="G206" s="103" t="s">
        <v>17</v>
      </c>
      <c r="H206" s="103" t="s">
        <v>15</v>
      </c>
      <c r="I206" s="103" t="s">
        <v>12</v>
      </c>
      <c r="J206" s="130">
        <v>2019</v>
      </c>
      <c r="K206" s="11">
        <f>IF(D206="SAVE ON ENERGY RETROFIT PROGRAM",IF(VALUE(SUBSTITUTE(G206,"kW",""))=0,'IESO Reported Results'!M206*'NTG Ratio References'!$G$8,0),IF(D206="SAVE ON ENERGY ENERGY MANAGER PROGRAM",IF(VALUE(SUBSTITUTE(G206,"kW",""))=0,'IESO Reported Results'!M206*'NTG Ratio References'!$G$7,0),0))</f>
        <v>0</v>
      </c>
      <c r="L206" s="10">
        <f t="shared" si="12"/>
        <v>0</v>
      </c>
      <c r="M206" s="11">
        <f t="shared" si="13"/>
        <v>0</v>
      </c>
      <c r="N206" s="15">
        <f>IFERROR(VLOOKUP(J206&amp;D206,'NTG Ratio References'!A:F,4,0),1)</f>
        <v>0.84</v>
      </c>
      <c r="O206" s="15">
        <f>IFERROR(VLOOKUP(J206&amp;D206,'NTG Ratio References'!A:F,5,0),1)</f>
        <v>0.81599999999999995</v>
      </c>
      <c r="P206" s="104">
        <f t="shared" si="14"/>
        <v>0</v>
      </c>
      <c r="Q206" s="104">
        <f t="shared" si="15"/>
        <v>0</v>
      </c>
    </row>
    <row r="207" spans="1:17">
      <c r="A207" s="124" t="s">
        <v>1847</v>
      </c>
      <c r="B207" s="124" t="s">
        <v>8</v>
      </c>
      <c r="C207" s="124" t="s">
        <v>1739</v>
      </c>
      <c r="D207" s="103" t="s">
        <v>55</v>
      </c>
      <c r="E207" s="124" t="s">
        <v>10</v>
      </c>
      <c r="F207" s="127">
        <v>8135</v>
      </c>
      <c r="G207" s="103" t="s">
        <v>17</v>
      </c>
      <c r="H207" s="103" t="s">
        <v>15</v>
      </c>
      <c r="I207" s="103" t="s">
        <v>12</v>
      </c>
      <c r="J207" s="130">
        <v>2019</v>
      </c>
      <c r="K207" s="11">
        <f>IF(D207="SAVE ON ENERGY RETROFIT PROGRAM",IF(VALUE(SUBSTITUTE(G207,"kW",""))=0,'IESO Reported Results'!M207*'NTG Ratio References'!$G$8,0),IF(D207="SAVE ON ENERGY ENERGY MANAGER PROGRAM",IF(VALUE(SUBSTITUTE(G207,"kW",""))=0,'IESO Reported Results'!M207*'NTG Ratio References'!$G$7,0),0))</f>
        <v>0</v>
      </c>
      <c r="L207" s="10">
        <f t="shared" si="12"/>
        <v>0</v>
      </c>
      <c r="M207" s="11">
        <f t="shared" si="13"/>
        <v>0</v>
      </c>
      <c r="N207" s="15">
        <f>IFERROR(VLOOKUP(J207&amp;D207,'NTG Ratio References'!A:F,4,0),1)</f>
        <v>0.84</v>
      </c>
      <c r="O207" s="15">
        <f>IFERROR(VLOOKUP(J207&amp;D207,'NTG Ratio References'!A:F,5,0),1)</f>
        <v>0.81599999999999995</v>
      </c>
      <c r="P207" s="104">
        <f t="shared" si="14"/>
        <v>0</v>
      </c>
      <c r="Q207" s="104">
        <f t="shared" si="15"/>
        <v>0</v>
      </c>
    </row>
    <row r="208" spans="1:17">
      <c r="A208" s="103" t="s">
        <v>345</v>
      </c>
      <c r="B208" s="124" t="s">
        <v>8</v>
      </c>
      <c r="C208" s="124" t="s">
        <v>1740</v>
      </c>
      <c r="D208" s="124" t="s">
        <v>55</v>
      </c>
      <c r="E208" s="124" t="s">
        <v>10</v>
      </c>
      <c r="F208" s="126">
        <v>10600.6</v>
      </c>
      <c r="G208" s="124" t="s">
        <v>17</v>
      </c>
      <c r="H208" s="124" t="s">
        <v>15</v>
      </c>
      <c r="I208" s="124" t="s">
        <v>12</v>
      </c>
      <c r="J208" s="130">
        <v>2019</v>
      </c>
      <c r="K208" s="11">
        <f>IF(D208="SAVE ON ENERGY RETROFIT PROGRAM",IF(VALUE(SUBSTITUTE(G208,"kW",""))=0,'IESO Reported Results'!M208*'NTG Ratio References'!$G$8,0),IF(D208="SAVE ON ENERGY ENERGY MANAGER PROGRAM",IF(VALUE(SUBSTITUTE(G208,"kW",""))=0,'IESO Reported Results'!M208*'NTG Ratio References'!$G$7,0),0))</f>
        <v>0</v>
      </c>
      <c r="L208" s="10">
        <f t="shared" si="12"/>
        <v>0</v>
      </c>
      <c r="M208" s="11">
        <f t="shared" si="13"/>
        <v>0</v>
      </c>
      <c r="N208" s="15">
        <f>IFERROR(VLOOKUP(J208&amp;D208,'NTG Ratio References'!A:F,4,0),1)</f>
        <v>0.84</v>
      </c>
      <c r="O208" s="15">
        <f>IFERROR(VLOOKUP(J208&amp;D208,'NTG Ratio References'!A:F,5,0),1)</f>
        <v>0.81599999999999995</v>
      </c>
      <c r="P208" s="104">
        <f t="shared" si="14"/>
        <v>0</v>
      </c>
      <c r="Q208" s="104">
        <f t="shared" si="15"/>
        <v>0</v>
      </c>
    </row>
    <row r="209" spans="1:17">
      <c r="A209" s="103" t="s">
        <v>347</v>
      </c>
      <c r="B209" s="124" t="s">
        <v>8</v>
      </c>
      <c r="C209" s="124" t="s">
        <v>1739</v>
      </c>
      <c r="D209" s="124" t="s">
        <v>55</v>
      </c>
      <c r="E209" s="124" t="s">
        <v>25</v>
      </c>
      <c r="F209" s="126">
        <v>1200</v>
      </c>
      <c r="G209" s="124" t="s">
        <v>348</v>
      </c>
      <c r="H209" s="124" t="s">
        <v>349</v>
      </c>
      <c r="I209" s="124" t="s">
        <v>12</v>
      </c>
      <c r="J209" s="130">
        <v>2019</v>
      </c>
      <c r="K209" s="11">
        <f>IF(D209="SAVE ON ENERGY RETROFIT PROGRAM",IF(VALUE(SUBSTITUTE(G209,"kW",""))=0,'IESO Reported Results'!M209*'NTG Ratio References'!$G$8,0),IF(D209="SAVE ON ENERGY ENERGY MANAGER PROGRAM",IF(VALUE(SUBSTITUTE(G209,"kW",""))=0,'IESO Reported Results'!M209*'NTG Ratio References'!$G$7,0),0))</f>
        <v>0</v>
      </c>
      <c r="L209" s="10">
        <f t="shared" si="12"/>
        <v>2.15</v>
      </c>
      <c r="M209" s="11">
        <f t="shared" si="13"/>
        <v>8341</v>
      </c>
      <c r="N209" s="15">
        <f>IFERROR(VLOOKUP(J209&amp;D209,'NTG Ratio References'!A:F,4,0),1)</f>
        <v>0.84</v>
      </c>
      <c r="O209" s="15">
        <f>IFERROR(VLOOKUP(J209&amp;D209,'NTG Ratio References'!A:F,5,0),1)</f>
        <v>0.81599999999999995</v>
      </c>
      <c r="P209" s="104">
        <f t="shared" si="14"/>
        <v>1.8059999999999998</v>
      </c>
      <c r="Q209" s="104">
        <f t="shared" si="15"/>
        <v>6806.2559999999994</v>
      </c>
    </row>
    <row r="210" spans="1:17">
      <c r="A210" s="103" t="s">
        <v>350</v>
      </c>
      <c r="B210" s="124" t="s">
        <v>8</v>
      </c>
      <c r="C210" s="124" t="s">
        <v>1739</v>
      </c>
      <c r="D210" s="124" t="s">
        <v>55</v>
      </c>
      <c r="E210" s="124" t="s">
        <v>25</v>
      </c>
      <c r="F210" s="126">
        <v>100</v>
      </c>
      <c r="G210" s="124" t="s">
        <v>17</v>
      </c>
      <c r="H210" s="124" t="s">
        <v>351</v>
      </c>
      <c r="I210" s="124" t="s">
        <v>12</v>
      </c>
      <c r="J210" s="130">
        <v>2019</v>
      </c>
      <c r="K210" s="11">
        <f>IF(D210="SAVE ON ENERGY RETROFIT PROGRAM",IF(VALUE(SUBSTITUTE(G210,"kW",""))=0,'IESO Reported Results'!M210*'NTG Ratio References'!$G$8,0),IF(D210="SAVE ON ENERGY ENERGY MANAGER PROGRAM",IF(VALUE(SUBSTITUTE(G210,"kW",""))=0,'IESO Reported Results'!M210*'NTG Ratio References'!$G$7,0),0))</f>
        <v>0.19376851844520612</v>
      </c>
      <c r="L210" s="10">
        <f t="shared" si="12"/>
        <v>0.19376851844520612</v>
      </c>
      <c r="M210" s="11">
        <f t="shared" si="13"/>
        <v>1167</v>
      </c>
      <c r="N210" s="15">
        <f>IFERROR(VLOOKUP(J210&amp;D210,'NTG Ratio References'!A:F,4,0),1)</f>
        <v>0.84</v>
      </c>
      <c r="O210" s="15">
        <f>IFERROR(VLOOKUP(J210&amp;D210,'NTG Ratio References'!A:F,5,0),1)</f>
        <v>0.81599999999999995</v>
      </c>
      <c r="P210" s="104">
        <f t="shared" si="14"/>
        <v>0.16276555549397315</v>
      </c>
      <c r="Q210" s="104">
        <f t="shared" si="15"/>
        <v>952.27199999999993</v>
      </c>
    </row>
    <row r="211" spans="1:17">
      <c r="A211" s="103" t="s">
        <v>352</v>
      </c>
      <c r="B211" s="124" t="s">
        <v>8</v>
      </c>
      <c r="C211" s="124" t="s">
        <v>1739</v>
      </c>
      <c r="D211" s="124" t="s">
        <v>55</v>
      </c>
      <c r="E211" s="124" t="s">
        <v>10</v>
      </c>
      <c r="F211" s="126">
        <v>4200</v>
      </c>
      <c r="G211" s="124" t="s">
        <v>17</v>
      </c>
      <c r="H211" s="124" t="s">
        <v>15</v>
      </c>
      <c r="I211" s="124" t="s">
        <v>12</v>
      </c>
      <c r="J211" s="130">
        <v>2019</v>
      </c>
      <c r="K211" s="11">
        <f>IF(D211="SAVE ON ENERGY RETROFIT PROGRAM",IF(VALUE(SUBSTITUTE(G211,"kW",""))=0,'IESO Reported Results'!M211*'NTG Ratio References'!$G$8,0),IF(D211="SAVE ON ENERGY ENERGY MANAGER PROGRAM",IF(VALUE(SUBSTITUTE(G211,"kW",""))=0,'IESO Reported Results'!M211*'NTG Ratio References'!$G$7,0),0))</f>
        <v>0</v>
      </c>
      <c r="L211" s="10">
        <f t="shared" si="12"/>
        <v>0</v>
      </c>
      <c r="M211" s="11">
        <f t="shared" si="13"/>
        <v>0</v>
      </c>
      <c r="N211" s="15">
        <f>IFERROR(VLOOKUP(J211&amp;D211,'NTG Ratio References'!A:F,4,0),1)</f>
        <v>0.84</v>
      </c>
      <c r="O211" s="15">
        <f>IFERROR(VLOOKUP(J211&amp;D211,'NTG Ratio References'!A:F,5,0),1)</f>
        <v>0.81599999999999995</v>
      </c>
      <c r="P211" s="104">
        <f t="shared" si="14"/>
        <v>0</v>
      </c>
      <c r="Q211" s="104">
        <f t="shared" si="15"/>
        <v>0</v>
      </c>
    </row>
    <row r="212" spans="1:17">
      <c r="A212" s="103" t="s">
        <v>353</v>
      </c>
      <c r="B212" s="124" t="s">
        <v>8</v>
      </c>
      <c r="C212" s="124" t="s">
        <v>1739</v>
      </c>
      <c r="D212" s="124" t="s">
        <v>55</v>
      </c>
      <c r="E212" s="124" t="s">
        <v>10</v>
      </c>
      <c r="F212" s="126">
        <v>6175</v>
      </c>
      <c r="G212" s="124" t="s">
        <v>17</v>
      </c>
      <c r="H212" s="124" t="s">
        <v>354</v>
      </c>
      <c r="I212" s="124" t="s">
        <v>12</v>
      </c>
      <c r="J212" s="130">
        <v>2019</v>
      </c>
      <c r="K212" s="11">
        <f>IF(D212="SAVE ON ENERGY RETROFIT PROGRAM",IF(VALUE(SUBSTITUTE(G212,"kW",""))=0,'IESO Reported Results'!M212*'NTG Ratio References'!$G$8,0),IF(D212="SAVE ON ENERGY ENERGY MANAGER PROGRAM",IF(VALUE(SUBSTITUTE(G212,"kW",""))=0,'IESO Reported Results'!M212*'NTG Ratio References'!$G$7,0),0))</f>
        <v>11.440976661068492</v>
      </c>
      <c r="L212" s="10">
        <f t="shared" si="12"/>
        <v>11.440976661068492</v>
      </c>
      <c r="M212" s="11">
        <f t="shared" si="13"/>
        <v>68905</v>
      </c>
      <c r="N212" s="15">
        <f>IFERROR(VLOOKUP(J212&amp;D212,'NTG Ratio References'!A:F,4,0),1)</f>
        <v>0.84</v>
      </c>
      <c r="O212" s="15">
        <f>IFERROR(VLOOKUP(J212&amp;D212,'NTG Ratio References'!A:F,5,0),1)</f>
        <v>0.81599999999999995</v>
      </c>
      <c r="P212" s="104">
        <f t="shared" si="14"/>
        <v>9.6104203952975329</v>
      </c>
      <c r="Q212" s="104">
        <f t="shared" si="15"/>
        <v>56226.479999999996</v>
      </c>
    </row>
    <row r="213" spans="1:17">
      <c r="A213" s="103" t="s">
        <v>355</v>
      </c>
      <c r="B213" s="124" t="s">
        <v>8</v>
      </c>
      <c r="C213" s="124" t="s">
        <v>1739</v>
      </c>
      <c r="D213" s="124" t="s">
        <v>55</v>
      </c>
      <c r="E213" s="124" t="s">
        <v>10</v>
      </c>
      <c r="F213" s="126">
        <v>660</v>
      </c>
      <c r="G213" s="124" t="s">
        <v>17</v>
      </c>
      <c r="H213" s="124" t="s">
        <v>15</v>
      </c>
      <c r="I213" s="124" t="s">
        <v>12</v>
      </c>
      <c r="J213" s="130">
        <v>2019</v>
      </c>
      <c r="K213" s="11">
        <f>IF(D213="SAVE ON ENERGY RETROFIT PROGRAM",IF(VALUE(SUBSTITUTE(G213,"kW",""))=0,'IESO Reported Results'!M213*'NTG Ratio References'!$G$8,0),IF(D213="SAVE ON ENERGY ENERGY MANAGER PROGRAM",IF(VALUE(SUBSTITUTE(G213,"kW",""))=0,'IESO Reported Results'!M213*'NTG Ratio References'!$G$7,0),0))</f>
        <v>0</v>
      </c>
      <c r="L213" s="10">
        <f t="shared" si="12"/>
        <v>0</v>
      </c>
      <c r="M213" s="11">
        <f t="shared" si="13"/>
        <v>0</v>
      </c>
      <c r="N213" s="15">
        <f>IFERROR(VLOOKUP(J213&amp;D213,'NTG Ratio References'!A:F,4,0),1)</f>
        <v>0.84</v>
      </c>
      <c r="O213" s="15">
        <f>IFERROR(VLOOKUP(J213&amp;D213,'NTG Ratio References'!A:F,5,0),1)</f>
        <v>0.81599999999999995</v>
      </c>
      <c r="P213" s="104">
        <f t="shared" si="14"/>
        <v>0</v>
      </c>
      <c r="Q213" s="104">
        <f t="shared" si="15"/>
        <v>0</v>
      </c>
    </row>
    <row r="214" spans="1:17">
      <c r="A214" s="103" t="s">
        <v>356</v>
      </c>
      <c r="B214" s="124" t="s">
        <v>8</v>
      </c>
      <c r="C214" s="124" t="s">
        <v>1739</v>
      </c>
      <c r="D214" s="124" t="s">
        <v>55</v>
      </c>
      <c r="E214" s="124" t="s">
        <v>10</v>
      </c>
      <c r="F214" s="126">
        <v>10186.049999999999</v>
      </c>
      <c r="G214" s="124" t="s">
        <v>218</v>
      </c>
      <c r="H214" s="124" t="s">
        <v>357</v>
      </c>
      <c r="I214" s="124" t="s">
        <v>12</v>
      </c>
      <c r="J214" s="130">
        <v>2019</v>
      </c>
      <c r="K214" s="11">
        <f>IF(D214="SAVE ON ENERGY RETROFIT PROGRAM",IF(VALUE(SUBSTITUTE(G214,"kW",""))=0,'IESO Reported Results'!M214*'NTG Ratio References'!$G$8,0),IF(D214="SAVE ON ENERGY ENERGY MANAGER PROGRAM",IF(VALUE(SUBSTITUTE(G214,"kW",""))=0,'IESO Reported Results'!M214*'NTG Ratio References'!$G$7,0),0))</f>
        <v>0</v>
      </c>
      <c r="L214" s="10">
        <f t="shared" si="12"/>
        <v>3.3</v>
      </c>
      <c r="M214" s="11">
        <f t="shared" si="13"/>
        <v>203721</v>
      </c>
      <c r="N214" s="15">
        <f>IFERROR(VLOOKUP(J214&amp;D214,'NTG Ratio References'!A:F,4,0),1)</f>
        <v>0.84</v>
      </c>
      <c r="O214" s="15">
        <f>IFERROR(VLOOKUP(J214&amp;D214,'NTG Ratio References'!A:F,5,0),1)</f>
        <v>0.81599999999999995</v>
      </c>
      <c r="P214" s="104">
        <f t="shared" si="14"/>
        <v>2.7719999999999998</v>
      </c>
      <c r="Q214" s="104">
        <f t="shared" si="15"/>
        <v>166236.33599999998</v>
      </c>
    </row>
    <row r="215" spans="1:17">
      <c r="A215" s="103" t="s">
        <v>359</v>
      </c>
      <c r="B215" s="124" t="s">
        <v>8</v>
      </c>
      <c r="C215" s="124" t="s">
        <v>1739</v>
      </c>
      <c r="D215" s="124" t="s">
        <v>55</v>
      </c>
      <c r="E215" s="124" t="s">
        <v>10</v>
      </c>
      <c r="F215" s="126">
        <v>1040</v>
      </c>
      <c r="G215" s="124" t="s">
        <v>17</v>
      </c>
      <c r="H215" s="124" t="s">
        <v>15</v>
      </c>
      <c r="I215" s="124" t="s">
        <v>12</v>
      </c>
      <c r="J215" s="130">
        <v>2019</v>
      </c>
      <c r="K215" s="11">
        <f>IF(D215="SAVE ON ENERGY RETROFIT PROGRAM",IF(VALUE(SUBSTITUTE(G215,"kW",""))=0,'IESO Reported Results'!M215*'NTG Ratio References'!$G$8,0),IF(D215="SAVE ON ENERGY ENERGY MANAGER PROGRAM",IF(VALUE(SUBSTITUTE(G215,"kW",""))=0,'IESO Reported Results'!M215*'NTG Ratio References'!$G$7,0),0))</f>
        <v>0</v>
      </c>
      <c r="L215" s="10">
        <f t="shared" si="12"/>
        <v>0</v>
      </c>
      <c r="M215" s="11">
        <f t="shared" si="13"/>
        <v>0</v>
      </c>
      <c r="N215" s="15">
        <f>IFERROR(VLOOKUP(J215&amp;D215,'NTG Ratio References'!A:F,4,0),1)</f>
        <v>0.84</v>
      </c>
      <c r="O215" s="15">
        <f>IFERROR(VLOOKUP(J215&amp;D215,'NTG Ratio References'!A:F,5,0),1)</f>
        <v>0.81599999999999995</v>
      </c>
      <c r="P215" s="104">
        <f t="shared" si="14"/>
        <v>0</v>
      </c>
      <c r="Q215" s="104">
        <f t="shared" si="15"/>
        <v>0</v>
      </c>
    </row>
    <row r="216" spans="1:17">
      <c r="A216" s="103" t="s">
        <v>360</v>
      </c>
      <c r="B216" s="124" t="s">
        <v>8</v>
      </c>
      <c r="C216" s="124" t="s">
        <v>1739</v>
      </c>
      <c r="D216" s="124" t="s">
        <v>55</v>
      </c>
      <c r="E216" s="124" t="s">
        <v>10</v>
      </c>
      <c r="F216" s="126">
        <v>1603.15</v>
      </c>
      <c r="G216" s="124" t="s">
        <v>241</v>
      </c>
      <c r="H216" s="124" t="s">
        <v>361</v>
      </c>
      <c r="I216" s="124" t="s">
        <v>12</v>
      </c>
      <c r="J216" s="130">
        <v>2019</v>
      </c>
      <c r="K216" s="11">
        <f>IF(D216="SAVE ON ENERGY RETROFIT PROGRAM",IF(VALUE(SUBSTITUTE(G216,"kW",""))=0,'IESO Reported Results'!M216*'NTG Ratio References'!$G$8,0),IF(D216="SAVE ON ENERGY ENERGY MANAGER PROGRAM",IF(VALUE(SUBSTITUTE(G216,"kW",""))=0,'IESO Reported Results'!M216*'NTG Ratio References'!$G$7,0),0))</f>
        <v>0</v>
      </c>
      <c r="L216" s="10">
        <f t="shared" si="12"/>
        <v>2.83</v>
      </c>
      <c r="M216" s="11">
        <f t="shared" si="13"/>
        <v>14295</v>
      </c>
      <c r="N216" s="15">
        <f>IFERROR(VLOOKUP(J216&amp;D216,'NTG Ratio References'!A:F,4,0),1)</f>
        <v>0.84</v>
      </c>
      <c r="O216" s="15">
        <f>IFERROR(VLOOKUP(J216&amp;D216,'NTG Ratio References'!A:F,5,0),1)</f>
        <v>0.81599999999999995</v>
      </c>
      <c r="P216" s="104">
        <f t="shared" si="14"/>
        <v>2.3771999999999998</v>
      </c>
      <c r="Q216" s="104">
        <f t="shared" si="15"/>
        <v>11664.72</v>
      </c>
    </row>
    <row r="217" spans="1:17">
      <c r="A217" s="103" t="s">
        <v>362</v>
      </c>
      <c r="B217" s="124" t="s">
        <v>8</v>
      </c>
      <c r="C217" s="124" t="s">
        <v>1739</v>
      </c>
      <c r="D217" s="124" t="s">
        <v>55</v>
      </c>
      <c r="E217" s="124" t="s">
        <v>10</v>
      </c>
      <c r="F217" s="126">
        <v>1779.2</v>
      </c>
      <c r="G217" s="124" t="s">
        <v>363</v>
      </c>
      <c r="H217" s="124" t="s">
        <v>364</v>
      </c>
      <c r="I217" s="124" t="s">
        <v>12</v>
      </c>
      <c r="J217" s="130">
        <v>2019</v>
      </c>
      <c r="K217" s="11">
        <f>IF(D217="SAVE ON ENERGY RETROFIT PROGRAM",IF(VALUE(SUBSTITUTE(G217,"kW",""))=0,'IESO Reported Results'!M217*'NTG Ratio References'!$G$8,0),IF(D217="SAVE ON ENERGY ENERGY MANAGER PROGRAM",IF(VALUE(SUBSTITUTE(G217,"kW",""))=0,'IESO Reported Results'!M217*'NTG Ratio References'!$G$7,0),0))</f>
        <v>0</v>
      </c>
      <c r="L217" s="10">
        <f t="shared" si="12"/>
        <v>3.16</v>
      </c>
      <c r="M217" s="11">
        <f t="shared" si="13"/>
        <v>16243</v>
      </c>
      <c r="N217" s="15">
        <f>IFERROR(VLOOKUP(J217&amp;D217,'NTG Ratio References'!A:F,4,0),1)</f>
        <v>0.84</v>
      </c>
      <c r="O217" s="15">
        <f>IFERROR(VLOOKUP(J217&amp;D217,'NTG Ratio References'!A:F,5,0),1)</f>
        <v>0.81599999999999995</v>
      </c>
      <c r="P217" s="104">
        <f t="shared" si="14"/>
        <v>2.6543999999999999</v>
      </c>
      <c r="Q217" s="104">
        <f t="shared" si="15"/>
        <v>13254.287999999999</v>
      </c>
    </row>
    <row r="218" spans="1:17">
      <c r="A218" s="103" t="s">
        <v>365</v>
      </c>
      <c r="B218" s="124" t="s">
        <v>8</v>
      </c>
      <c r="C218" s="124" t="s">
        <v>1740</v>
      </c>
      <c r="D218" s="124" t="s">
        <v>55</v>
      </c>
      <c r="E218" s="124" t="s">
        <v>10</v>
      </c>
      <c r="F218" s="126">
        <v>5600</v>
      </c>
      <c r="G218" s="124" t="s">
        <v>366</v>
      </c>
      <c r="H218" s="124" t="s">
        <v>367</v>
      </c>
      <c r="I218" s="124" t="s">
        <v>12</v>
      </c>
      <c r="J218" s="130">
        <v>2019</v>
      </c>
      <c r="K218" s="11">
        <f>IF(D218="SAVE ON ENERGY RETROFIT PROGRAM",IF(VALUE(SUBSTITUTE(G218,"kW",""))=0,'IESO Reported Results'!M218*'NTG Ratio References'!$G$8,0),IF(D218="SAVE ON ENERGY ENERGY MANAGER PROGRAM",IF(VALUE(SUBSTITUTE(G218,"kW",""))=0,'IESO Reported Results'!M218*'NTG Ratio References'!$G$7,0),0))</f>
        <v>0</v>
      </c>
      <c r="L218" s="10">
        <f t="shared" si="12"/>
        <v>14</v>
      </c>
      <c r="M218" s="11">
        <f t="shared" si="13"/>
        <v>96233</v>
      </c>
      <c r="N218" s="15">
        <f>IFERROR(VLOOKUP(J218&amp;D218,'NTG Ratio References'!A:F,4,0),1)</f>
        <v>0.84</v>
      </c>
      <c r="O218" s="15">
        <f>IFERROR(VLOOKUP(J218&amp;D218,'NTG Ratio References'!A:F,5,0),1)</f>
        <v>0.81599999999999995</v>
      </c>
      <c r="P218" s="104">
        <f t="shared" si="14"/>
        <v>11.76</v>
      </c>
      <c r="Q218" s="104">
        <f t="shared" si="15"/>
        <v>78526.127999999997</v>
      </c>
    </row>
    <row r="219" spans="1:17">
      <c r="A219" s="103" t="s">
        <v>368</v>
      </c>
      <c r="B219" s="124" t="s">
        <v>8</v>
      </c>
      <c r="C219" s="124" t="s">
        <v>1740</v>
      </c>
      <c r="D219" s="124" t="s">
        <v>55</v>
      </c>
      <c r="E219" s="124" t="s">
        <v>10</v>
      </c>
      <c r="F219" s="126">
        <v>42588.6</v>
      </c>
      <c r="G219" s="124" t="s">
        <v>17</v>
      </c>
      <c r="H219" s="124" t="s">
        <v>15</v>
      </c>
      <c r="I219" s="124" t="s">
        <v>12</v>
      </c>
      <c r="J219" s="130">
        <v>2019</v>
      </c>
      <c r="K219" s="11">
        <f>IF(D219="SAVE ON ENERGY RETROFIT PROGRAM",IF(VALUE(SUBSTITUTE(G219,"kW",""))=0,'IESO Reported Results'!M219*'NTG Ratio References'!$G$8,0),IF(D219="SAVE ON ENERGY ENERGY MANAGER PROGRAM",IF(VALUE(SUBSTITUTE(G219,"kW",""))=0,'IESO Reported Results'!M219*'NTG Ratio References'!$G$7,0),0))</f>
        <v>0</v>
      </c>
      <c r="L219" s="10">
        <f t="shared" si="12"/>
        <v>0</v>
      </c>
      <c r="M219" s="11">
        <f t="shared" si="13"/>
        <v>0</v>
      </c>
      <c r="N219" s="15">
        <f>IFERROR(VLOOKUP(J219&amp;D219,'NTG Ratio References'!A:F,4,0),1)</f>
        <v>0.84</v>
      </c>
      <c r="O219" s="15">
        <f>IFERROR(VLOOKUP(J219&amp;D219,'NTG Ratio References'!A:F,5,0),1)</f>
        <v>0.81599999999999995</v>
      </c>
      <c r="P219" s="104">
        <f t="shared" si="14"/>
        <v>0</v>
      </c>
      <c r="Q219" s="104">
        <f t="shared" si="15"/>
        <v>0</v>
      </c>
    </row>
    <row r="220" spans="1:17">
      <c r="A220" s="103" t="s">
        <v>369</v>
      </c>
      <c r="B220" s="124" t="s">
        <v>8</v>
      </c>
      <c r="C220" s="124" t="s">
        <v>1740</v>
      </c>
      <c r="D220" s="124" t="s">
        <v>55</v>
      </c>
      <c r="E220" s="124" t="s">
        <v>10</v>
      </c>
      <c r="F220" s="126">
        <v>42588.6</v>
      </c>
      <c r="G220" s="124" t="s">
        <v>17</v>
      </c>
      <c r="H220" s="124" t="s">
        <v>15</v>
      </c>
      <c r="I220" s="124" t="s">
        <v>12</v>
      </c>
      <c r="J220" s="130">
        <v>2019</v>
      </c>
      <c r="K220" s="11">
        <f>IF(D220="SAVE ON ENERGY RETROFIT PROGRAM",IF(VALUE(SUBSTITUTE(G220,"kW",""))=0,'IESO Reported Results'!M220*'NTG Ratio References'!$G$8,0),IF(D220="SAVE ON ENERGY ENERGY MANAGER PROGRAM",IF(VALUE(SUBSTITUTE(G220,"kW",""))=0,'IESO Reported Results'!M220*'NTG Ratio References'!$G$7,0),0))</f>
        <v>0</v>
      </c>
      <c r="L220" s="10">
        <f t="shared" si="12"/>
        <v>0</v>
      </c>
      <c r="M220" s="11">
        <f t="shared" si="13"/>
        <v>0</v>
      </c>
      <c r="N220" s="15">
        <f>IFERROR(VLOOKUP(J220&amp;D220,'NTG Ratio References'!A:F,4,0),1)</f>
        <v>0.84</v>
      </c>
      <c r="O220" s="15">
        <f>IFERROR(VLOOKUP(J220&amp;D220,'NTG Ratio References'!A:F,5,0),1)</f>
        <v>0.81599999999999995</v>
      </c>
      <c r="P220" s="104">
        <f t="shared" si="14"/>
        <v>0</v>
      </c>
      <c r="Q220" s="104">
        <f t="shared" si="15"/>
        <v>0</v>
      </c>
    </row>
    <row r="221" spans="1:17">
      <c r="A221" s="103" t="s">
        <v>370</v>
      </c>
      <c r="B221" s="124" t="s">
        <v>8</v>
      </c>
      <c r="C221" s="124" t="s">
        <v>1740</v>
      </c>
      <c r="D221" s="124" t="s">
        <v>55</v>
      </c>
      <c r="E221" s="124" t="s">
        <v>10</v>
      </c>
      <c r="F221" s="126">
        <v>43316.2</v>
      </c>
      <c r="G221" s="124" t="s">
        <v>17</v>
      </c>
      <c r="H221" s="124" t="s">
        <v>15</v>
      </c>
      <c r="I221" s="124" t="s">
        <v>12</v>
      </c>
      <c r="J221" s="130">
        <v>2019</v>
      </c>
      <c r="K221" s="11">
        <f>IF(D221="SAVE ON ENERGY RETROFIT PROGRAM",IF(VALUE(SUBSTITUTE(G221,"kW",""))=0,'IESO Reported Results'!M221*'NTG Ratio References'!$G$8,0),IF(D221="SAVE ON ENERGY ENERGY MANAGER PROGRAM",IF(VALUE(SUBSTITUTE(G221,"kW",""))=0,'IESO Reported Results'!M221*'NTG Ratio References'!$G$7,0),0))</f>
        <v>0</v>
      </c>
      <c r="L221" s="10">
        <f t="shared" si="12"/>
        <v>0</v>
      </c>
      <c r="M221" s="11">
        <f t="shared" si="13"/>
        <v>0</v>
      </c>
      <c r="N221" s="15">
        <f>IFERROR(VLOOKUP(J221&amp;D221,'NTG Ratio References'!A:F,4,0),1)</f>
        <v>0.84</v>
      </c>
      <c r="O221" s="15">
        <f>IFERROR(VLOOKUP(J221&amp;D221,'NTG Ratio References'!A:F,5,0),1)</f>
        <v>0.81599999999999995</v>
      </c>
      <c r="P221" s="104">
        <f t="shared" si="14"/>
        <v>0</v>
      </c>
      <c r="Q221" s="104">
        <f t="shared" si="15"/>
        <v>0</v>
      </c>
    </row>
    <row r="222" spans="1:17">
      <c r="A222" s="103" t="s">
        <v>371</v>
      </c>
      <c r="B222" s="124" t="s">
        <v>8</v>
      </c>
      <c r="C222" s="124" t="s">
        <v>1740</v>
      </c>
      <c r="D222" s="124" t="s">
        <v>55</v>
      </c>
      <c r="E222" s="124" t="s">
        <v>10</v>
      </c>
      <c r="F222" s="126">
        <v>42998.65</v>
      </c>
      <c r="G222" s="124" t="s">
        <v>17</v>
      </c>
      <c r="H222" s="124" t="s">
        <v>15</v>
      </c>
      <c r="I222" s="124" t="s">
        <v>12</v>
      </c>
      <c r="J222" s="130">
        <v>2019</v>
      </c>
      <c r="K222" s="11">
        <f>IF(D222="SAVE ON ENERGY RETROFIT PROGRAM",IF(VALUE(SUBSTITUTE(G222,"kW",""))=0,'IESO Reported Results'!M222*'NTG Ratio References'!$G$8,0),IF(D222="SAVE ON ENERGY ENERGY MANAGER PROGRAM",IF(VALUE(SUBSTITUTE(G222,"kW",""))=0,'IESO Reported Results'!M222*'NTG Ratio References'!$G$7,0),0))</f>
        <v>0</v>
      </c>
      <c r="L222" s="10">
        <f t="shared" si="12"/>
        <v>0</v>
      </c>
      <c r="M222" s="11">
        <f t="shared" si="13"/>
        <v>0</v>
      </c>
      <c r="N222" s="15">
        <f>IFERROR(VLOOKUP(J222&amp;D222,'NTG Ratio References'!A:F,4,0),1)</f>
        <v>0.84</v>
      </c>
      <c r="O222" s="15">
        <f>IFERROR(VLOOKUP(J222&amp;D222,'NTG Ratio References'!A:F,5,0),1)</f>
        <v>0.81599999999999995</v>
      </c>
      <c r="P222" s="104">
        <f t="shared" si="14"/>
        <v>0</v>
      </c>
      <c r="Q222" s="104">
        <f t="shared" si="15"/>
        <v>0</v>
      </c>
    </row>
    <row r="223" spans="1:17">
      <c r="A223" s="103" t="s">
        <v>372</v>
      </c>
      <c r="B223" s="124" t="s">
        <v>8</v>
      </c>
      <c r="C223" s="124" t="s">
        <v>1740</v>
      </c>
      <c r="D223" s="124" t="s">
        <v>55</v>
      </c>
      <c r="E223" s="124" t="s">
        <v>10</v>
      </c>
      <c r="F223" s="126">
        <v>41557.300000000003</v>
      </c>
      <c r="G223" s="124" t="s">
        <v>17</v>
      </c>
      <c r="H223" s="124" t="s">
        <v>15</v>
      </c>
      <c r="I223" s="124" t="s">
        <v>12</v>
      </c>
      <c r="J223" s="130">
        <v>2019</v>
      </c>
      <c r="K223" s="11">
        <f>IF(D223="SAVE ON ENERGY RETROFIT PROGRAM",IF(VALUE(SUBSTITUTE(G223,"kW",""))=0,'IESO Reported Results'!M223*'NTG Ratio References'!$G$8,0),IF(D223="SAVE ON ENERGY ENERGY MANAGER PROGRAM",IF(VALUE(SUBSTITUTE(G223,"kW",""))=0,'IESO Reported Results'!M223*'NTG Ratio References'!$G$7,0),0))</f>
        <v>0</v>
      </c>
      <c r="L223" s="10">
        <f t="shared" si="12"/>
        <v>0</v>
      </c>
      <c r="M223" s="11">
        <f t="shared" si="13"/>
        <v>0</v>
      </c>
      <c r="N223" s="15">
        <f>IFERROR(VLOOKUP(J223&amp;D223,'NTG Ratio References'!A:F,4,0),1)</f>
        <v>0.84</v>
      </c>
      <c r="O223" s="15">
        <f>IFERROR(VLOOKUP(J223&amp;D223,'NTG Ratio References'!A:F,5,0),1)</f>
        <v>0.81599999999999995</v>
      </c>
      <c r="P223" s="104">
        <f t="shared" si="14"/>
        <v>0</v>
      </c>
      <c r="Q223" s="104">
        <f t="shared" si="15"/>
        <v>0</v>
      </c>
    </row>
    <row r="224" spans="1:17">
      <c r="A224" s="103" t="s">
        <v>373</v>
      </c>
      <c r="B224" s="124" t="s">
        <v>8</v>
      </c>
      <c r="C224" s="124" t="s">
        <v>1740</v>
      </c>
      <c r="D224" s="124" t="s">
        <v>55</v>
      </c>
      <c r="E224" s="124" t="s">
        <v>10</v>
      </c>
      <c r="F224" s="126">
        <v>38903.15</v>
      </c>
      <c r="G224" s="124" t="s">
        <v>17</v>
      </c>
      <c r="H224" s="124" t="s">
        <v>15</v>
      </c>
      <c r="I224" s="124" t="s">
        <v>12</v>
      </c>
      <c r="J224" s="130">
        <v>2019</v>
      </c>
      <c r="K224" s="11">
        <f>IF(D224="SAVE ON ENERGY RETROFIT PROGRAM",IF(VALUE(SUBSTITUTE(G224,"kW",""))=0,'IESO Reported Results'!M224*'NTG Ratio References'!$G$8,0),IF(D224="SAVE ON ENERGY ENERGY MANAGER PROGRAM",IF(VALUE(SUBSTITUTE(G224,"kW",""))=0,'IESO Reported Results'!M224*'NTG Ratio References'!$G$7,0),0))</f>
        <v>0</v>
      </c>
      <c r="L224" s="10">
        <f t="shared" si="12"/>
        <v>0</v>
      </c>
      <c r="M224" s="11">
        <f t="shared" si="13"/>
        <v>0</v>
      </c>
      <c r="N224" s="15">
        <f>IFERROR(VLOOKUP(J224&amp;D224,'NTG Ratio References'!A:F,4,0),1)</f>
        <v>0.84</v>
      </c>
      <c r="O224" s="15">
        <f>IFERROR(VLOOKUP(J224&amp;D224,'NTG Ratio References'!A:F,5,0),1)</f>
        <v>0.81599999999999995</v>
      </c>
      <c r="P224" s="104">
        <f t="shared" si="14"/>
        <v>0</v>
      </c>
      <c r="Q224" s="104">
        <f t="shared" si="15"/>
        <v>0</v>
      </c>
    </row>
    <row r="225" spans="1:17">
      <c r="A225" s="103" t="s">
        <v>374</v>
      </c>
      <c r="B225" s="124" t="s">
        <v>8</v>
      </c>
      <c r="C225" s="124" t="s">
        <v>1740</v>
      </c>
      <c r="D225" s="124" t="s">
        <v>55</v>
      </c>
      <c r="E225" s="124" t="s">
        <v>10</v>
      </c>
      <c r="F225" s="126">
        <v>10290</v>
      </c>
      <c r="G225" s="124" t="s">
        <v>17</v>
      </c>
      <c r="H225" s="124" t="s">
        <v>15</v>
      </c>
      <c r="I225" s="124" t="s">
        <v>12</v>
      </c>
      <c r="J225" s="130">
        <v>2019</v>
      </c>
      <c r="K225" s="11">
        <f>IF(D225="SAVE ON ENERGY RETROFIT PROGRAM",IF(VALUE(SUBSTITUTE(G225,"kW",""))=0,'IESO Reported Results'!M225*'NTG Ratio References'!$G$8,0),IF(D225="SAVE ON ENERGY ENERGY MANAGER PROGRAM",IF(VALUE(SUBSTITUTE(G225,"kW",""))=0,'IESO Reported Results'!M225*'NTG Ratio References'!$G$7,0),0))</f>
        <v>0</v>
      </c>
      <c r="L225" s="10">
        <f t="shared" si="12"/>
        <v>0</v>
      </c>
      <c r="M225" s="11">
        <f t="shared" si="13"/>
        <v>0</v>
      </c>
      <c r="N225" s="15">
        <f>IFERROR(VLOOKUP(J225&amp;D225,'NTG Ratio References'!A:F,4,0),1)</f>
        <v>0.84</v>
      </c>
      <c r="O225" s="15">
        <f>IFERROR(VLOOKUP(J225&amp;D225,'NTG Ratio References'!A:F,5,0),1)</f>
        <v>0.81599999999999995</v>
      </c>
      <c r="P225" s="104">
        <f t="shared" si="14"/>
        <v>0</v>
      </c>
      <c r="Q225" s="104">
        <f t="shared" si="15"/>
        <v>0</v>
      </c>
    </row>
    <row r="226" spans="1:17">
      <c r="A226" s="103" t="s">
        <v>376</v>
      </c>
      <c r="B226" s="124" t="s">
        <v>8</v>
      </c>
      <c r="C226" s="124" t="s">
        <v>1740</v>
      </c>
      <c r="D226" s="124" t="s">
        <v>55</v>
      </c>
      <c r="E226" s="124" t="s">
        <v>10</v>
      </c>
      <c r="F226" s="126">
        <v>16240</v>
      </c>
      <c r="G226" s="124" t="s">
        <v>17</v>
      </c>
      <c r="H226" s="124" t="s">
        <v>15</v>
      </c>
      <c r="I226" s="124" t="s">
        <v>12</v>
      </c>
      <c r="J226" s="130">
        <v>2019</v>
      </c>
      <c r="K226" s="11">
        <f>IF(D226="SAVE ON ENERGY RETROFIT PROGRAM",IF(VALUE(SUBSTITUTE(G226,"kW",""))=0,'IESO Reported Results'!M226*'NTG Ratio References'!$G$8,0),IF(D226="SAVE ON ENERGY ENERGY MANAGER PROGRAM",IF(VALUE(SUBSTITUTE(G226,"kW",""))=0,'IESO Reported Results'!M226*'NTG Ratio References'!$G$7,0),0))</f>
        <v>0</v>
      </c>
      <c r="L226" s="10">
        <f t="shared" si="12"/>
        <v>0</v>
      </c>
      <c r="M226" s="11">
        <f t="shared" si="13"/>
        <v>0</v>
      </c>
      <c r="N226" s="15">
        <f>IFERROR(VLOOKUP(J226&amp;D226,'NTG Ratio References'!A:F,4,0),1)</f>
        <v>0.84</v>
      </c>
      <c r="O226" s="15">
        <f>IFERROR(VLOOKUP(J226&amp;D226,'NTG Ratio References'!A:F,5,0),1)</f>
        <v>0.81599999999999995</v>
      </c>
      <c r="P226" s="104">
        <f t="shared" si="14"/>
        <v>0</v>
      </c>
      <c r="Q226" s="104">
        <f t="shared" si="15"/>
        <v>0</v>
      </c>
    </row>
    <row r="227" spans="1:17">
      <c r="A227" s="103" t="s">
        <v>378</v>
      </c>
      <c r="B227" s="124" t="s">
        <v>8</v>
      </c>
      <c r="C227" s="124" t="s">
        <v>1739</v>
      </c>
      <c r="D227" s="124" t="s">
        <v>55</v>
      </c>
      <c r="E227" s="124" t="s">
        <v>10</v>
      </c>
      <c r="F227" s="126">
        <v>945</v>
      </c>
      <c r="G227" s="124" t="s">
        <v>379</v>
      </c>
      <c r="H227" s="124" t="s">
        <v>380</v>
      </c>
      <c r="I227" s="124" t="s">
        <v>12</v>
      </c>
      <c r="J227" s="130">
        <v>2019</v>
      </c>
      <c r="K227" s="11">
        <f>IF(D227="SAVE ON ENERGY RETROFIT PROGRAM",IF(VALUE(SUBSTITUTE(G227,"kW",""))=0,'IESO Reported Results'!M227*'NTG Ratio References'!$G$8,0),IF(D227="SAVE ON ENERGY ENERGY MANAGER PROGRAM",IF(VALUE(SUBSTITUTE(G227,"kW",""))=0,'IESO Reported Results'!M227*'NTG Ratio References'!$G$7,0),0))</f>
        <v>0</v>
      </c>
      <c r="L227" s="10">
        <f t="shared" si="12"/>
        <v>1.89</v>
      </c>
      <c r="M227" s="11">
        <f t="shared" si="13"/>
        <v>8683</v>
      </c>
      <c r="N227" s="15">
        <f>IFERROR(VLOOKUP(J227&amp;D227,'NTG Ratio References'!A:F,4,0),1)</f>
        <v>0.84</v>
      </c>
      <c r="O227" s="15">
        <f>IFERROR(VLOOKUP(J227&amp;D227,'NTG Ratio References'!A:F,5,0),1)</f>
        <v>0.81599999999999995</v>
      </c>
      <c r="P227" s="104">
        <f t="shared" si="14"/>
        <v>1.5875999999999999</v>
      </c>
      <c r="Q227" s="104">
        <f t="shared" si="15"/>
        <v>7085.3279999999995</v>
      </c>
    </row>
    <row r="228" spans="1:17">
      <c r="A228" s="103" t="s">
        <v>382</v>
      </c>
      <c r="B228" s="124" t="s">
        <v>8</v>
      </c>
      <c r="C228" s="124" t="s">
        <v>1949</v>
      </c>
      <c r="D228" s="124" t="s">
        <v>55</v>
      </c>
      <c r="E228" s="124" t="s">
        <v>10</v>
      </c>
      <c r="F228" s="126">
        <v>3100</v>
      </c>
      <c r="G228" s="124" t="s">
        <v>383</v>
      </c>
      <c r="H228" s="124" t="s">
        <v>384</v>
      </c>
      <c r="I228" s="124" t="s">
        <v>12</v>
      </c>
      <c r="J228" s="130">
        <v>2019</v>
      </c>
      <c r="K228" s="11">
        <f>IF(D228="SAVE ON ENERGY RETROFIT PROGRAM",IF(VALUE(SUBSTITUTE(G228,"kW",""))=0,'IESO Reported Results'!M228*'NTG Ratio References'!$G$8,0),IF(D228="SAVE ON ENERGY ENERGY MANAGER PROGRAM",IF(VALUE(SUBSTITUTE(G228,"kW",""))=0,'IESO Reported Results'!M228*'NTG Ratio References'!$G$7,0),0))</f>
        <v>0</v>
      </c>
      <c r="L228" s="10">
        <f t="shared" si="12"/>
        <v>1.93</v>
      </c>
      <c r="M228" s="11">
        <f t="shared" si="13"/>
        <v>8887</v>
      </c>
      <c r="N228" s="15">
        <f>IFERROR(VLOOKUP(J228&amp;D228,'NTG Ratio References'!A:F,4,0),1)</f>
        <v>0.84</v>
      </c>
      <c r="O228" s="15">
        <f>IFERROR(VLOOKUP(J228&amp;D228,'NTG Ratio References'!A:F,5,0),1)</f>
        <v>0.81599999999999995</v>
      </c>
      <c r="P228" s="104">
        <f t="shared" si="14"/>
        <v>1.6212</v>
      </c>
      <c r="Q228" s="104">
        <f t="shared" si="15"/>
        <v>7251.7919999999995</v>
      </c>
    </row>
    <row r="229" spans="1:17">
      <c r="A229" s="103" t="s">
        <v>385</v>
      </c>
      <c r="B229" s="124" t="s">
        <v>8</v>
      </c>
      <c r="C229" s="124" t="s">
        <v>1949</v>
      </c>
      <c r="D229" s="124" t="s">
        <v>55</v>
      </c>
      <c r="E229" s="124" t="s">
        <v>10</v>
      </c>
      <c r="F229" s="126">
        <v>17695</v>
      </c>
      <c r="G229" s="124" t="s">
        <v>167</v>
      </c>
      <c r="H229" s="124" t="s">
        <v>386</v>
      </c>
      <c r="I229" s="124" t="s">
        <v>12</v>
      </c>
      <c r="J229" s="130">
        <v>2019</v>
      </c>
      <c r="K229" s="11">
        <f>IF(D229="SAVE ON ENERGY RETROFIT PROGRAM",IF(VALUE(SUBSTITUTE(G229,"kW",""))=0,'IESO Reported Results'!M229*'NTG Ratio References'!$G$8,0),IF(D229="SAVE ON ENERGY ENERGY MANAGER PROGRAM",IF(VALUE(SUBSTITUTE(G229,"kW",""))=0,'IESO Reported Results'!M229*'NTG Ratio References'!$G$7,0),0))</f>
        <v>0</v>
      </c>
      <c r="L229" s="10">
        <f t="shared" si="12"/>
        <v>11.2</v>
      </c>
      <c r="M229" s="11">
        <f t="shared" si="13"/>
        <v>51432</v>
      </c>
      <c r="N229" s="15">
        <f>IFERROR(VLOOKUP(J229&amp;D229,'NTG Ratio References'!A:F,4,0),1)</f>
        <v>0.84</v>
      </c>
      <c r="O229" s="15">
        <f>IFERROR(VLOOKUP(J229&amp;D229,'NTG Ratio References'!A:F,5,0),1)</f>
        <v>0.81599999999999995</v>
      </c>
      <c r="P229" s="104">
        <f t="shared" si="14"/>
        <v>9.4079999999999995</v>
      </c>
      <c r="Q229" s="104">
        <f t="shared" si="15"/>
        <v>41968.511999999995</v>
      </c>
    </row>
    <row r="230" spans="1:17">
      <c r="A230" s="103" t="s">
        <v>387</v>
      </c>
      <c r="B230" s="124" t="s">
        <v>8</v>
      </c>
      <c r="C230" s="124" t="s">
        <v>1739</v>
      </c>
      <c r="D230" s="124" t="s">
        <v>55</v>
      </c>
      <c r="E230" s="124" t="s">
        <v>10</v>
      </c>
      <c r="F230" s="126">
        <v>1585.95</v>
      </c>
      <c r="G230" s="124" t="s">
        <v>17</v>
      </c>
      <c r="H230" s="124" t="s">
        <v>15</v>
      </c>
      <c r="I230" s="124" t="s">
        <v>12</v>
      </c>
      <c r="J230" s="130">
        <v>2019</v>
      </c>
      <c r="K230" s="11">
        <f>IF(D230="SAVE ON ENERGY RETROFIT PROGRAM",IF(VALUE(SUBSTITUTE(G230,"kW",""))=0,'IESO Reported Results'!M230*'NTG Ratio References'!$G$8,0),IF(D230="SAVE ON ENERGY ENERGY MANAGER PROGRAM",IF(VALUE(SUBSTITUTE(G230,"kW",""))=0,'IESO Reported Results'!M230*'NTG Ratio References'!$G$7,0),0))</f>
        <v>0</v>
      </c>
      <c r="L230" s="10">
        <f t="shared" si="12"/>
        <v>0</v>
      </c>
      <c r="M230" s="11">
        <f t="shared" si="13"/>
        <v>0</v>
      </c>
      <c r="N230" s="15">
        <f>IFERROR(VLOOKUP(J230&amp;D230,'NTG Ratio References'!A:F,4,0),1)</f>
        <v>0.84</v>
      </c>
      <c r="O230" s="15">
        <f>IFERROR(VLOOKUP(J230&amp;D230,'NTG Ratio References'!A:F,5,0),1)</f>
        <v>0.81599999999999995</v>
      </c>
      <c r="P230" s="104">
        <f t="shared" si="14"/>
        <v>0</v>
      </c>
      <c r="Q230" s="104">
        <f t="shared" si="15"/>
        <v>0</v>
      </c>
    </row>
    <row r="231" spans="1:17">
      <c r="A231" s="103" t="s">
        <v>387</v>
      </c>
      <c r="B231" s="124" t="s">
        <v>8</v>
      </c>
      <c r="C231" s="124" t="s">
        <v>1739</v>
      </c>
      <c r="D231" s="124" t="s">
        <v>55</v>
      </c>
      <c r="E231" s="124" t="s">
        <v>10</v>
      </c>
      <c r="F231" s="126">
        <v>175</v>
      </c>
      <c r="G231" s="124" t="s">
        <v>204</v>
      </c>
      <c r="H231" s="124" t="s">
        <v>388</v>
      </c>
      <c r="I231" s="124" t="s">
        <v>12</v>
      </c>
      <c r="J231" s="130">
        <v>2019</v>
      </c>
      <c r="K231" s="11">
        <f>IF(D231="SAVE ON ENERGY RETROFIT PROGRAM",IF(VALUE(SUBSTITUTE(G231,"kW",""))=0,'IESO Reported Results'!M231*'NTG Ratio References'!$G$8,0),IF(D231="SAVE ON ENERGY ENERGY MANAGER PROGRAM",IF(VALUE(SUBSTITUTE(G231,"kW",""))=0,'IESO Reported Results'!M231*'NTG Ratio References'!$G$7,0),0))</f>
        <v>0</v>
      </c>
      <c r="L231" s="10">
        <f t="shared" si="12"/>
        <v>2.0099999999999998</v>
      </c>
      <c r="M231" s="11">
        <f t="shared" si="13"/>
        <v>11580</v>
      </c>
      <c r="N231" s="15">
        <f>IFERROR(VLOOKUP(J231&amp;D231,'NTG Ratio References'!A:F,4,0),1)</f>
        <v>0.84</v>
      </c>
      <c r="O231" s="15">
        <f>IFERROR(VLOOKUP(J231&amp;D231,'NTG Ratio References'!A:F,5,0),1)</f>
        <v>0.81599999999999995</v>
      </c>
      <c r="P231" s="104">
        <f t="shared" si="14"/>
        <v>1.6883999999999997</v>
      </c>
      <c r="Q231" s="104">
        <f t="shared" si="15"/>
        <v>9449.2799999999988</v>
      </c>
    </row>
    <row r="232" spans="1:17">
      <c r="A232" s="103" t="s">
        <v>391</v>
      </c>
      <c r="B232" s="124" t="s">
        <v>8</v>
      </c>
      <c r="C232" s="124" t="s">
        <v>1739</v>
      </c>
      <c r="D232" s="124" t="s">
        <v>55</v>
      </c>
      <c r="E232" s="124" t="s">
        <v>10</v>
      </c>
      <c r="F232" s="126">
        <v>2648</v>
      </c>
      <c r="G232" s="124" t="s">
        <v>196</v>
      </c>
      <c r="H232" s="124" t="s">
        <v>392</v>
      </c>
      <c r="I232" s="124" t="s">
        <v>12</v>
      </c>
      <c r="J232" s="130">
        <v>2019</v>
      </c>
      <c r="K232" s="11">
        <f>IF(D232="SAVE ON ENERGY RETROFIT PROGRAM",IF(VALUE(SUBSTITUTE(G232,"kW",""))=0,'IESO Reported Results'!M232*'NTG Ratio References'!$G$8,0),IF(D232="SAVE ON ENERGY ENERGY MANAGER PROGRAM",IF(VALUE(SUBSTITUTE(G232,"kW",""))=0,'IESO Reported Results'!M232*'NTG Ratio References'!$G$7,0),0))</f>
        <v>0</v>
      </c>
      <c r="L232" s="10">
        <f t="shared" si="12"/>
        <v>8</v>
      </c>
      <c r="M232" s="11">
        <f t="shared" si="13"/>
        <v>68119</v>
      </c>
      <c r="N232" s="15">
        <f>IFERROR(VLOOKUP(J232&amp;D232,'NTG Ratio References'!A:F,4,0),1)</f>
        <v>0.84</v>
      </c>
      <c r="O232" s="15">
        <f>IFERROR(VLOOKUP(J232&amp;D232,'NTG Ratio References'!A:F,5,0),1)</f>
        <v>0.81599999999999995</v>
      </c>
      <c r="P232" s="104">
        <f t="shared" si="14"/>
        <v>6.72</v>
      </c>
      <c r="Q232" s="104">
        <f t="shared" si="15"/>
        <v>55585.103999999999</v>
      </c>
    </row>
    <row r="233" spans="1:17">
      <c r="A233" s="103" t="s">
        <v>393</v>
      </c>
      <c r="B233" s="124" t="s">
        <v>8</v>
      </c>
      <c r="C233" s="124" t="s">
        <v>1740</v>
      </c>
      <c r="D233" s="124" t="s">
        <v>55</v>
      </c>
      <c r="E233" s="124" t="s">
        <v>10</v>
      </c>
      <c r="F233" s="126">
        <v>21705</v>
      </c>
      <c r="G233" s="124" t="s">
        <v>394</v>
      </c>
      <c r="H233" s="124" t="s">
        <v>395</v>
      </c>
      <c r="I233" s="124" t="s">
        <v>12</v>
      </c>
      <c r="J233" s="130">
        <v>2019</v>
      </c>
      <c r="K233" s="11">
        <f>IF(D233="SAVE ON ENERGY RETROFIT PROGRAM",IF(VALUE(SUBSTITUTE(G233,"kW",""))=0,'IESO Reported Results'!M233*'NTG Ratio References'!$G$8,0),IF(D233="SAVE ON ENERGY ENERGY MANAGER PROGRAM",IF(VALUE(SUBSTITUTE(G233,"kW",""))=0,'IESO Reported Results'!M233*'NTG Ratio References'!$G$7,0),0))</f>
        <v>0</v>
      </c>
      <c r="L233" s="10">
        <f t="shared" si="12"/>
        <v>47.18</v>
      </c>
      <c r="M233" s="11">
        <f t="shared" si="13"/>
        <v>286568</v>
      </c>
      <c r="N233" s="15">
        <f>IFERROR(VLOOKUP(J233&amp;D233,'NTG Ratio References'!A:F,4,0),1)</f>
        <v>0.84</v>
      </c>
      <c r="O233" s="15">
        <f>IFERROR(VLOOKUP(J233&amp;D233,'NTG Ratio References'!A:F,5,0),1)</f>
        <v>0.81599999999999995</v>
      </c>
      <c r="P233" s="104">
        <f t="shared" si="14"/>
        <v>39.6312</v>
      </c>
      <c r="Q233" s="104">
        <f t="shared" si="15"/>
        <v>233839.48799999998</v>
      </c>
    </row>
    <row r="234" spans="1:17">
      <c r="A234" s="103" t="s">
        <v>396</v>
      </c>
      <c r="B234" s="124" t="s">
        <v>8</v>
      </c>
      <c r="C234" s="124" t="s">
        <v>1739</v>
      </c>
      <c r="D234" s="124" t="s">
        <v>55</v>
      </c>
      <c r="E234" s="124" t="s">
        <v>10</v>
      </c>
      <c r="F234" s="126">
        <v>892.4</v>
      </c>
      <c r="G234" s="124" t="s">
        <v>17</v>
      </c>
      <c r="H234" s="124" t="s">
        <v>15</v>
      </c>
      <c r="I234" s="124" t="s">
        <v>12</v>
      </c>
      <c r="J234" s="130">
        <v>2019</v>
      </c>
      <c r="K234" s="11">
        <f>IF(D234="SAVE ON ENERGY RETROFIT PROGRAM",IF(VALUE(SUBSTITUTE(G234,"kW",""))=0,'IESO Reported Results'!M234*'NTG Ratio References'!$G$8,0),IF(D234="SAVE ON ENERGY ENERGY MANAGER PROGRAM",IF(VALUE(SUBSTITUTE(G234,"kW",""))=0,'IESO Reported Results'!M234*'NTG Ratio References'!$G$7,0),0))</f>
        <v>0</v>
      </c>
      <c r="L234" s="10">
        <f t="shared" si="12"/>
        <v>0</v>
      </c>
      <c r="M234" s="11">
        <f t="shared" si="13"/>
        <v>0</v>
      </c>
      <c r="N234" s="15">
        <f>IFERROR(VLOOKUP(J234&amp;D234,'NTG Ratio References'!A:F,4,0),1)</f>
        <v>0.84</v>
      </c>
      <c r="O234" s="15">
        <f>IFERROR(VLOOKUP(J234&amp;D234,'NTG Ratio References'!A:F,5,0),1)</f>
        <v>0.81599999999999995</v>
      </c>
      <c r="P234" s="104">
        <f t="shared" si="14"/>
        <v>0</v>
      </c>
      <c r="Q234" s="104">
        <f t="shared" si="15"/>
        <v>0</v>
      </c>
    </row>
    <row r="235" spans="1:17">
      <c r="A235" s="103" t="s">
        <v>397</v>
      </c>
      <c r="B235" s="124" t="s">
        <v>8</v>
      </c>
      <c r="C235" s="124" t="s">
        <v>1739</v>
      </c>
      <c r="D235" s="124" t="s">
        <v>55</v>
      </c>
      <c r="E235" s="124" t="s">
        <v>10</v>
      </c>
      <c r="F235" s="126">
        <v>420</v>
      </c>
      <c r="G235" s="124" t="s">
        <v>17</v>
      </c>
      <c r="H235" s="124" t="s">
        <v>15</v>
      </c>
      <c r="I235" s="124" t="s">
        <v>12</v>
      </c>
      <c r="J235" s="130">
        <v>2019</v>
      </c>
      <c r="K235" s="11">
        <f>IF(D235="SAVE ON ENERGY RETROFIT PROGRAM",IF(VALUE(SUBSTITUTE(G235,"kW",""))=0,'IESO Reported Results'!M235*'NTG Ratio References'!$G$8,0),IF(D235="SAVE ON ENERGY ENERGY MANAGER PROGRAM",IF(VALUE(SUBSTITUTE(G235,"kW",""))=0,'IESO Reported Results'!M235*'NTG Ratio References'!$G$7,0),0))</f>
        <v>0</v>
      </c>
      <c r="L235" s="10">
        <f t="shared" si="12"/>
        <v>0</v>
      </c>
      <c r="M235" s="11">
        <f t="shared" si="13"/>
        <v>0</v>
      </c>
      <c r="N235" s="15">
        <f>IFERROR(VLOOKUP(J235&amp;D235,'NTG Ratio References'!A:F,4,0),1)</f>
        <v>0.84</v>
      </c>
      <c r="O235" s="15">
        <f>IFERROR(VLOOKUP(J235&amp;D235,'NTG Ratio References'!A:F,5,0),1)</f>
        <v>0.81599999999999995</v>
      </c>
      <c r="P235" s="104">
        <f t="shared" si="14"/>
        <v>0</v>
      </c>
      <c r="Q235" s="104">
        <f t="shared" si="15"/>
        <v>0</v>
      </c>
    </row>
    <row r="236" spans="1:17">
      <c r="A236" s="103" t="s">
        <v>398</v>
      </c>
      <c r="B236" s="124" t="s">
        <v>8</v>
      </c>
      <c r="C236" s="124" t="s">
        <v>1740</v>
      </c>
      <c r="D236" s="124" t="s">
        <v>55</v>
      </c>
      <c r="E236" s="124" t="s">
        <v>10</v>
      </c>
      <c r="F236" s="126">
        <v>4064.35</v>
      </c>
      <c r="G236" s="124" t="s">
        <v>17</v>
      </c>
      <c r="H236" s="124" t="s">
        <v>15</v>
      </c>
      <c r="I236" s="124" t="s">
        <v>12</v>
      </c>
      <c r="J236" s="130">
        <v>2019</v>
      </c>
      <c r="K236" s="11">
        <f>IF(D236="SAVE ON ENERGY RETROFIT PROGRAM",IF(VALUE(SUBSTITUTE(G236,"kW",""))=0,'IESO Reported Results'!M236*'NTG Ratio References'!$G$8,0),IF(D236="SAVE ON ENERGY ENERGY MANAGER PROGRAM",IF(VALUE(SUBSTITUTE(G236,"kW",""))=0,'IESO Reported Results'!M236*'NTG Ratio References'!$G$7,0),0))</f>
        <v>0</v>
      </c>
      <c r="L236" s="10">
        <f t="shared" si="12"/>
        <v>0</v>
      </c>
      <c r="M236" s="11">
        <f t="shared" si="13"/>
        <v>0</v>
      </c>
      <c r="N236" s="15">
        <f>IFERROR(VLOOKUP(J236&amp;D236,'NTG Ratio References'!A:F,4,0),1)</f>
        <v>0.84</v>
      </c>
      <c r="O236" s="15">
        <f>IFERROR(VLOOKUP(J236&amp;D236,'NTG Ratio References'!A:F,5,0),1)</f>
        <v>0.81599999999999995</v>
      </c>
      <c r="P236" s="104">
        <f t="shared" si="14"/>
        <v>0</v>
      </c>
      <c r="Q236" s="104">
        <f t="shared" si="15"/>
        <v>0</v>
      </c>
    </row>
    <row r="237" spans="1:17">
      <c r="A237" s="103" t="s">
        <v>399</v>
      </c>
      <c r="B237" s="124" t="s">
        <v>8</v>
      </c>
      <c r="C237" s="124" t="s">
        <v>1740</v>
      </c>
      <c r="D237" s="124" t="s">
        <v>55</v>
      </c>
      <c r="E237" s="124" t="s">
        <v>10</v>
      </c>
      <c r="F237" s="126">
        <v>4080</v>
      </c>
      <c r="G237" s="124" t="s">
        <v>358</v>
      </c>
      <c r="H237" s="124" t="s">
        <v>400</v>
      </c>
      <c r="I237" s="124" t="s">
        <v>12</v>
      </c>
      <c r="J237" s="130">
        <v>2019</v>
      </c>
      <c r="K237" s="11">
        <f>IF(D237="SAVE ON ENERGY RETROFIT PROGRAM",IF(VALUE(SUBSTITUTE(G237,"kW",""))=0,'IESO Reported Results'!M237*'NTG Ratio References'!$G$8,0),IF(D237="SAVE ON ENERGY ENERGY MANAGER PROGRAM",IF(VALUE(SUBSTITUTE(G237,"kW",""))=0,'IESO Reported Results'!M237*'NTG Ratio References'!$G$7,0),0))</f>
        <v>0</v>
      </c>
      <c r="L237" s="10">
        <f t="shared" si="12"/>
        <v>10.199999999999999</v>
      </c>
      <c r="M237" s="11">
        <f t="shared" si="13"/>
        <v>33796</v>
      </c>
      <c r="N237" s="15">
        <f>IFERROR(VLOOKUP(J237&amp;D237,'NTG Ratio References'!A:F,4,0),1)</f>
        <v>0.84</v>
      </c>
      <c r="O237" s="15">
        <f>IFERROR(VLOOKUP(J237&amp;D237,'NTG Ratio References'!A:F,5,0),1)</f>
        <v>0.81599999999999995</v>
      </c>
      <c r="P237" s="104">
        <f t="shared" si="14"/>
        <v>8.5679999999999996</v>
      </c>
      <c r="Q237" s="104">
        <f t="shared" si="15"/>
        <v>27577.535999999996</v>
      </c>
    </row>
    <row r="238" spans="1:17">
      <c r="A238" s="103" t="s">
        <v>401</v>
      </c>
      <c r="B238" s="124" t="s">
        <v>8</v>
      </c>
      <c r="C238" s="124" t="s">
        <v>1739</v>
      </c>
      <c r="D238" s="124" t="s">
        <v>55</v>
      </c>
      <c r="E238" s="124" t="s">
        <v>244</v>
      </c>
      <c r="F238" s="126">
        <v>15316.9</v>
      </c>
      <c r="G238" s="124" t="s">
        <v>17</v>
      </c>
      <c r="H238" s="124" t="s">
        <v>402</v>
      </c>
      <c r="I238" s="124" t="s">
        <v>12</v>
      </c>
      <c r="J238" s="130">
        <v>2021</v>
      </c>
      <c r="K238" s="11">
        <f>IF(D238="SAVE ON ENERGY RETROFIT PROGRAM",IF(VALUE(SUBSTITUTE(G238,"kW",""))=0,'IESO Reported Results'!M238*'NTG Ratio References'!$G$8,0),IF(D238="SAVE ON ENERGY ENERGY MANAGER PROGRAM",IF(VALUE(SUBSTITUTE(G238,"kW",""))=0,'IESO Reported Results'!M238*'NTG Ratio References'!$G$7,0),0))</f>
        <v>25.432159555898696</v>
      </c>
      <c r="L238" s="10">
        <f t="shared" si="12"/>
        <v>25.432159555898696</v>
      </c>
      <c r="M238" s="11">
        <f t="shared" si="13"/>
        <v>153169</v>
      </c>
      <c r="N238" s="15">
        <f>IFERROR(VLOOKUP(J238&amp;D238,'NTG Ratio References'!A:F,4,0),1)</f>
        <v>0.81599999999999995</v>
      </c>
      <c r="O238" s="15">
        <f>IFERROR(VLOOKUP(J238&amp;D238,'NTG Ratio References'!A:F,5,0),1)</f>
        <v>0.84</v>
      </c>
      <c r="P238" s="104">
        <f t="shared" si="14"/>
        <v>20.752642197613334</v>
      </c>
      <c r="Q238" s="104">
        <f t="shared" si="15"/>
        <v>128661.95999999999</v>
      </c>
    </row>
    <row r="239" spans="1:17">
      <c r="A239" s="103" t="s">
        <v>403</v>
      </c>
      <c r="B239" s="124" t="s">
        <v>8</v>
      </c>
      <c r="C239" s="124" t="s">
        <v>1740</v>
      </c>
      <c r="D239" s="124" t="s">
        <v>55</v>
      </c>
      <c r="E239" s="124" t="s">
        <v>10</v>
      </c>
      <c r="F239" s="126">
        <v>5225</v>
      </c>
      <c r="G239" s="124" t="s">
        <v>17</v>
      </c>
      <c r="H239" s="124" t="s">
        <v>15</v>
      </c>
      <c r="I239" s="124" t="s">
        <v>12</v>
      </c>
      <c r="J239" s="130">
        <v>2019</v>
      </c>
      <c r="K239" s="11">
        <f>IF(D239="SAVE ON ENERGY RETROFIT PROGRAM",IF(VALUE(SUBSTITUTE(G239,"kW",""))=0,'IESO Reported Results'!M239*'NTG Ratio References'!$G$8,0),IF(D239="SAVE ON ENERGY ENERGY MANAGER PROGRAM",IF(VALUE(SUBSTITUTE(G239,"kW",""))=0,'IESO Reported Results'!M239*'NTG Ratio References'!$G$7,0),0))</f>
        <v>0</v>
      </c>
      <c r="L239" s="10">
        <f t="shared" si="12"/>
        <v>0</v>
      </c>
      <c r="M239" s="11">
        <f t="shared" si="13"/>
        <v>0</v>
      </c>
      <c r="N239" s="15">
        <f>IFERROR(VLOOKUP(J239&amp;D239,'NTG Ratio References'!A:F,4,0),1)</f>
        <v>0.84</v>
      </c>
      <c r="O239" s="15">
        <f>IFERROR(VLOOKUP(J239&amp;D239,'NTG Ratio References'!A:F,5,0),1)</f>
        <v>0.81599999999999995</v>
      </c>
      <c r="P239" s="104">
        <f t="shared" si="14"/>
        <v>0</v>
      </c>
      <c r="Q239" s="104">
        <f t="shared" si="15"/>
        <v>0</v>
      </c>
    </row>
    <row r="240" spans="1:17">
      <c r="A240" s="103" t="s">
        <v>404</v>
      </c>
      <c r="B240" s="124" t="s">
        <v>8</v>
      </c>
      <c r="C240" s="124" t="s">
        <v>1740</v>
      </c>
      <c r="D240" s="124" t="s">
        <v>55</v>
      </c>
      <c r="E240" s="124" t="s">
        <v>10</v>
      </c>
      <c r="F240" s="126">
        <v>5120</v>
      </c>
      <c r="G240" s="124" t="s">
        <v>405</v>
      </c>
      <c r="H240" s="124" t="s">
        <v>406</v>
      </c>
      <c r="I240" s="124" t="s">
        <v>12</v>
      </c>
      <c r="J240" s="130">
        <v>2019</v>
      </c>
      <c r="K240" s="11">
        <f>IF(D240="SAVE ON ENERGY RETROFIT PROGRAM",IF(VALUE(SUBSTITUTE(G240,"kW",""))=0,'IESO Reported Results'!M240*'NTG Ratio References'!$G$8,0),IF(D240="SAVE ON ENERGY ENERGY MANAGER PROGRAM",IF(VALUE(SUBSTITUTE(G240,"kW",""))=0,'IESO Reported Results'!M240*'NTG Ratio References'!$G$7,0),0))</f>
        <v>0</v>
      </c>
      <c r="L240" s="10">
        <f t="shared" si="12"/>
        <v>12.8</v>
      </c>
      <c r="M240" s="11">
        <f t="shared" si="13"/>
        <v>41682</v>
      </c>
      <c r="N240" s="15">
        <f>IFERROR(VLOOKUP(J240&amp;D240,'NTG Ratio References'!A:F,4,0),1)</f>
        <v>0.84</v>
      </c>
      <c r="O240" s="15">
        <f>IFERROR(VLOOKUP(J240&amp;D240,'NTG Ratio References'!A:F,5,0),1)</f>
        <v>0.81599999999999995</v>
      </c>
      <c r="P240" s="104">
        <f t="shared" si="14"/>
        <v>10.752000000000001</v>
      </c>
      <c r="Q240" s="104">
        <f t="shared" si="15"/>
        <v>34012.511999999995</v>
      </c>
    </row>
    <row r="241" spans="1:17">
      <c r="A241" s="124" t="s">
        <v>1848</v>
      </c>
      <c r="B241" s="124" t="s">
        <v>8</v>
      </c>
      <c r="C241" s="124" t="s">
        <v>1739</v>
      </c>
      <c r="D241" s="103" t="s">
        <v>55</v>
      </c>
      <c r="E241" s="124" t="s">
        <v>10</v>
      </c>
      <c r="F241" s="127">
        <v>1840</v>
      </c>
      <c r="G241" s="103" t="s">
        <v>17</v>
      </c>
      <c r="H241" s="103" t="s">
        <v>15</v>
      </c>
      <c r="I241" s="103" t="s">
        <v>12</v>
      </c>
      <c r="J241" s="130">
        <v>2019</v>
      </c>
      <c r="K241" s="11">
        <f>IF(D241="SAVE ON ENERGY RETROFIT PROGRAM",IF(VALUE(SUBSTITUTE(G241,"kW",""))=0,'IESO Reported Results'!M241*'NTG Ratio References'!$G$8,0),IF(D241="SAVE ON ENERGY ENERGY MANAGER PROGRAM",IF(VALUE(SUBSTITUTE(G241,"kW",""))=0,'IESO Reported Results'!M241*'NTG Ratio References'!$G$7,0),0))</f>
        <v>0</v>
      </c>
      <c r="L241" s="10">
        <f t="shared" si="12"/>
        <v>0</v>
      </c>
      <c r="M241" s="11">
        <f t="shared" si="13"/>
        <v>0</v>
      </c>
      <c r="N241" s="15">
        <f>IFERROR(VLOOKUP(J241&amp;D241,'NTG Ratio References'!A:F,4,0),1)</f>
        <v>0.84</v>
      </c>
      <c r="O241" s="15">
        <f>IFERROR(VLOOKUP(J241&amp;D241,'NTG Ratio References'!A:F,5,0),1)</f>
        <v>0.81599999999999995</v>
      </c>
      <c r="P241" s="104">
        <f t="shared" si="14"/>
        <v>0</v>
      </c>
      <c r="Q241" s="104">
        <f t="shared" si="15"/>
        <v>0</v>
      </c>
    </row>
    <row r="242" spans="1:17">
      <c r="A242" s="124" t="s">
        <v>1849</v>
      </c>
      <c r="B242" s="124" t="s">
        <v>8</v>
      </c>
      <c r="C242" s="124" t="s">
        <v>1739</v>
      </c>
      <c r="D242" s="103" t="s">
        <v>55</v>
      </c>
      <c r="E242" s="124" t="s">
        <v>10</v>
      </c>
      <c r="F242" s="127">
        <v>873.9</v>
      </c>
      <c r="G242" s="103" t="s">
        <v>17</v>
      </c>
      <c r="H242" s="103" t="s">
        <v>15</v>
      </c>
      <c r="I242" s="103" t="s">
        <v>12</v>
      </c>
      <c r="J242" s="130">
        <v>2019</v>
      </c>
      <c r="K242" s="11">
        <f>IF(D242="SAVE ON ENERGY RETROFIT PROGRAM",IF(VALUE(SUBSTITUTE(G242,"kW",""))=0,'IESO Reported Results'!M242*'NTG Ratio References'!$G$8,0),IF(D242="SAVE ON ENERGY ENERGY MANAGER PROGRAM",IF(VALUE(SUBSTITUTE(G242,"kW",""))=0,'IESO Reported Results'!M242*'NTG Ratio References'!$G$7,0),0))</f>
        <v>0</v>
      </c>
      <c r="L242" s="10">
        <f t="shared" si="12"/>
        <v>0</v>
      </c>
      <c r="M242" s="11">
        <f t="shared" si="13"/>
        <v>0</v>
      </c>
      <c r="N242" s="15">
        <f>IFERROR(VLOOKUP(J242&amp;D242,'NTG Ratio References'!A:F,4,0),1)</f>
        <v>0.84</v>
      </c>
      <c r="O242" s="15">
        <f>IFERROR(VLOOKUP(J242&amp;D242,'NTG Ratio References'!A:F,5,0),1)</f>
        <v>0.81599999999999995</v>
      </c>
      <c r="P242" s="104">
        <f t="shared" si="14"/>
        <v>0</v>
      </c>
      <c r="Q242" s="104">
        <f t="shared" si="15"/>
        <v>0</v>
      </c>
    </row>
    <row r="243" spans="1:17">
      <c r="A243" s="103" t="s">
        <v>408</v>
      </c>
      <c r="B243" s="124" t="s">
        <v>8</v>
      </c>
      <c r="C243" s="124" t="s">
        <v>1740</v>
      </c>
      <c r="D243" s="124" t="s">
        <v>55</v>
      </c>
      <c r="E243" s="124" t="s">
        <v>10</v>
      </c>
      <c r="F243" s="126">
        <v>935</v>
      </c>
      <c r="G243" s="124" t="s">
        <v>17</v>
      </c>
      <c r="H243" s="124" t="s">
        <v>409</v>
      </c>
      <c r="I243" s="124" t="s">
        <v>12</v>
      </c>
      <c r="J243" s="130">
        <v>2019</v>
      </c>
      <c r="K243" s="11">
        <f>IF(D243="SAVE ON ENERGY RETROFIT PROGRAM",IF(VALUE(SUBSTITUTE(G243,"kW",""))=0,'IESO Reported Results'!M243*'NTG Ratio References'!$G$8,0),IF(D243="SAVE ON ENERGY ENERGY MANAGER PROGRAM",IF(VALUE(SUBSTITUTE(G243,"kW",""))=0,'IESO Reported Results'!M243*'NTG Ratio References'!$G$7,0),0))</f>
        <v>1.7224975238650972</v>
      </c>
      <c r="L243" s="10">
        <f t="shared" si="12"/>
        <v>1.7224975238650972</v>
      </c>
      <c r="M243" s="11">
        <f t="shared" si="13"/>
        <v>10374</v>
      </c>
      <c r="N243" s="15">
        <f>IFERROR(VLOOKUP(J243&amp;D243,'NTG Ratio References'!A:F,4,0),1)</f>
        <v>0.84</v>
      </c>
      <c r="O243" s="15">
        <f>IFERROR(VLOOKUP(J243&amp;D243,'NTG Ratio References'!A:F,5,0),1)</f>
        <v>0.81599999999999995</v>
      </c>
      <c r="P243" s="104">
        <f t="shared" si="14"/>
        <v>1.4468979200466816</v>
      </c>
      <c r="Q243" s="104">
        <f t="shared" si="15"/>
        <v>8465.1839999999993</v>
      </c>
    </row>
    <row r="244" spans="1:17">
      <c r="A244" s="103" t="s">
        <v>410</v>
      </c>
      <c r="B244" s="124" t="s">
        <v>8</v>
      </c>
      <c r="C244" s="124" t="s">
        <v>1740</v>
      </c>
      <c r="D244" s="124" t="s">
        <v>55</v>
      </c>
      <c r="E244" s="124" t="s">
        <v>10</v>
      </c>
      <c r="F244" s="126">
        <v>8360.7000000000007</v>
      </c>
      <c r="G244" s="124" t="s">
        <v>342</v>
      </c>
      <c r="H244" s="124" t="s">
        <v>411</v>
      </c>
      <c r="I244" s="124" t="s">
        <v>12</v>
      </c>
      <c r="J244" s="130">
        <v>2019</v>
      </c>
      <c r="K244" s="11">
        <f>IF(D244="SAVE ON ENERGY RETROFIT PROGRAM",IF(VALUE(SUBSTITUTE(G244,"kW",""))=0,'IESO Reported Results'!M244*'NTG Ratio References'!$G$8,0),IF(D244="SAVE ON ENERGY ENERGY MANAGER PROGRAM",IF(VALUE(SUBSTITUTE(G244,"kW",""))=0,'IESO Reported Results'!M244*'NTG Ratio References'!$G$7,0),0))</f>
        <v>0</v>
      </c>
      <c r="L244" s="10">
        <f t="shared" si="12"/>
        <v>10</v>
      </c>
      <c r="M244" s="11">
        <f t="shared" si="13"/>
        <v>83607</v>
      </c>
      <c r="N244" s="15">
        <f>IFERROR(VLOOKUP(J244&amp;D244,'NTG Ratio References'!A:F,4,0),1)</f>
        <v>0.84</v>
      </c>
      <c r="O244" s="15">
        <f>IFERROR(VLOOKUP(J244&amp;D244,'NTG Ratio References'!A:F,5,0),1)</f>
        <v>0.81599999999999995</v>
      </c>
      <c r="P244" s="104">
        <f t="shared" si="14"/>
        <v>8.4</v>
      </c>
      <c r="Q244" s="104">
        <f t="shared" si="15"/>
        <v>68223.311999999991</v>
      </c>
    </row>
    <row r="245" spans="1:17">
      <c r="A245" s="124" t="s">
        <v>1850</v>
      </c>
      <c r="B245" s="124" t="s">
        <v>8</v>
      </c>
      <c r="C245" s="124" t="s">
        <v>1739</v>
      </c>
      <c r="D245" s="103" t="s">
        <v>55</v>
      </c>
      <c r="E245" s="124" t="s">
        <v>10</v>
      </c>
      <c r="F245" s="127">
        <v>1449</v>
      </c>
      <c r="G245" s="103" t="s">
        <v>17</v>
      </c>
      <c r="H245" s="103" t="s">
        <v>15</v>
      </c>
      <c r="I245" s="103" t="s">
        <v>12</v>
      </c>
      <c r="J245" s="130">
        <v>2019</v>
      </c>
      <c r="K245" s="11">
        <f>IF(D245="SAVE ON ENERGY RETROFIT PROGRAM",IF(VALUE(SUBSTITUTE(G245,"kW",""))=0,'IESO Reported Results'!M245*'NTG Ratio References'!$G$8,0),IF(D245="SAVE ON ENERGY ENERGY MANAGER PROGRAM",IF(VALUE(SUBSTITUTE(G245,"kW",""))=0,'IESO Reported Results'!M245*'NTG Ratio References'!$G$7,0),0))</f>
        <v>0</v>
      </c>
      <c r="L245" s="10">
        <f t="shared" si="12"/>
        <v>0</v>
      </c>
      <c r="M245" s="11">
        <f t="shared" si="13"/>
        <v>0</v>
      </c>
      <c r="N245" s="15">
        <f>IFERROR(VLOOKUP(J245&amp;D245,'NTG Ratio References'!A:F,4,0),1)</f>
        <v>0.84</v>
      </c>
      <c r="O245" s="15">
        <f>IFERROR(VLOOKUP(J245&amp;D245,'NTG Ratio References'!A:F,5,0),1)</f>
        <v>0.81599999999999995</v>
      </c>
      <c r="P245" s="104">
        <f t="shared" si="14"/>
        <v>0</v>
      </c>
      <c r="Q245" s="104">
        <f t="shared" si="15"/>
        <v>0</v>
      </c>
    </row>
    <row r="246" spans="1:17">
      <c r="A246" s="103" t="s">
        <v>412</v>
      </c>
      <c r="B246" s="124" t="s">
        <v>8</v>
      </c>
      <c r="C246" s="124" t="s">
        <v>1740</v>
      </c>
      <c r="D246" s="124" t="s">
        <v>55</v>
      </c>
      <c r="E246" s="124" t="s">
        <v>10</v>
      </c>
      <c r="F246" s="126">
        <v>17688</v>
      </c>
      <c r="G246" s="124" t="s">
        <v>17</v>
      </c>
      <c r="H246" s="124" t="s">
        <v>15</v>
      </c>
      <c r="I246" s="124" t="s">
        <v>12</v>
      </c>
      <c r="J246" s="130">
        <v>2019</v>
      </c>
      <c r="K246" s="11">
        <f>IF(D246="SAVE ON ENERGY RETROFIT PROGRAM",IF(VALUE(SUBSTITUTE(G246,"kW",""))=0,'IESO Reported Results'!M246*'NTG Ratio References'!$G$8,0),IF(D246="SAVE ON ENERGY ENERGY MANAGER PROGRAM",IF(VALUE(SUBSTITUTE(G246,"kW",""))=0,'IESO Reported Results'!M246*'NTG Ratio References'!$G$7,0),0))</f>
        <v>0</v>
      </c>
      <c r="L246" s="10">
        <f t="shared" si="12"/>
        <v>0</v>
      </c>
      <c r="M246" s="11">
        <f t="shared" si="13"/>
        <v>0</v>
      </c>
      <c r="N246" s="15">
        <f>IFERROR(VLOOKUP(J246&amp;D246,'NTG Ratio References'!A:F,4,0),1)</f>
        <v>0.84</v>
      </c>
      <c r="O246" s="15">
        <f>IFERROR(VLOOKUP(J246&amp;D246,'NTG Ratio References'!A:F,5,0),1)</f>
        <v>0.81599999999999995</v>
      </c>
      <c r="P246" s="104">
        <f t="shared" si="14"/>
        <v>0</v>
      </c>
      <c r="Q246" s="104">
        <f t="shared" si="15"/>
        <v>0</v>
      </c>
    </row>
    <row r="247" spans="1:17">
      <c r="A247" s="103" t="s">
        <v>413</v>
      </c>
      <c r="B247" s="124" t="s">
        <v>8</v>
      </c>
      <c r="C247" s="124" t="s">
        <v>1949</v>
      </c>
      <c r="D247" s="124" t="s">
        <v>55</v>
      </c>
      <c r="E247" s="124" t="s">
        <v>10</v>
      </c>
      <c r="F247" s="126">
        <v>26298.85</v>
      </c>
      <c r="G247" s="124" t="s">
        <v>17</v>
      </c>
      <c r="H247" s="124" t="s">
        <v>15</v>
      </c>
      <c r="I247" s="124" t="s">
        <v>12</v>
      </c>
      <c r="J247" s="130">
        <v>2019</v>
      </c>
      <c r="K247" s="11">
        <f>IF(D247="SAVE ON ENERGY RETROFIT PROGRAM",IF(VALUE(SUBSTITUTE(G247,"kW",""))=0,'IESO Reported Results'!M247*'NTG Ratio References'!$G$8,0),IF(D247="SAVE ON ENERGY ENERGY MANAGER PROGRAM",IF(VALUE(SUBSTITUTE(G247,"kW",""))=0,'IESO Reported Results'!M247*'NTG Ratio References'!$G$7,0),0))</f>
        <v>0</v>
      </c>
      <c r="L247" s="10">
        <f t="shared" si="12"/>
        <v>0</v>
      </c>
      <c r="M247" s="11">
        <f t="shared" si="13"/>
        <v>0</v>
      </c>
      <c r="N247" s="15">
        <f>IFERROR(VLOOKUP(J247&amp;D247,'NTG Ratio References'!A:F,4,0),1)</f>
        <v>0.84</v>
      </c>
      <c r="O247" s="15">
        <f>IFERROR(VLOOKUP(J247&amp;D247,'NTG Ratio References'!A:F,5,0),1)</f>
        <v>0.81599999999999995</v>
      </c>
      <c r="P247" s="104">
        <f t="shared" si="14"/>
        <v>0</v>
      </c>
      <c r="Q247" s="104">
        <f t="shared" si="15"/>
        <v>0</v>
      </c>
    </row>
    <row r="248" spans="1:17">
      <c r="A248" s="103" t="s">
        <v>414</v>
      </c>
      <c r="B248" s="124" t="s">
        <v>8</v>
      </c>
      <c r="C248" s="124" t="s">
        <v>1739</v>
      </c>
      <c r="D248" s="124" t="s">
        <v>55</v>
      </c>
      <c r="E248" s="124" t="s">
        <v>10</v>
      </c>
      <c r="F248" s="126">
        <v>1479.17</v>
      </c>
      <c r="G248" s="124" t="s">
        <v>217</v>
      </c>
      <c r="H248" s="124" t="s">
        <v>415</v>
      </c>
      <c r="I248" s="124" t="s">
        <v>12</v>
      </c>
      <c r="J248" s="130">
        <v>2019</v>
      </c>
      <c r="K248" s="11">
        <f>IF(D248="SAVE ON ENERGY RETROFIT PROGRAM",IF(VALUE(SUBSTITUTE(G248,"kW",""))=0,'IESO Reported Results'!M248*'NTG Ratio References'!$G$8,0),IF(D248="SAVE ON ENERGY ENERGY MANAGER PROGRAM",IF(VALUE(SUBSTITUTE(G248,"kW",""))=0,'IESO Reported Results'!M248*'NTG Ratio References'!$G$7,0),0))</f>
        <v>0</v>
      </c>
      <c r="L248" s="10">
        <f t="shared" si="12"/>
        <v>2.2799999999999998</v>
      </c>
      <c r="M248" s="11">
        <f t="shared" si="13"/>
        <v>10221</v>
      </c>
      <c r="N248" s="15">
        <f>IFERROR(VLOOKUP(J248&amp;D248,'NTG Ratio References'!A:F,4,0),1)</f>
        <v>0.84</v>
      </c>
      <c r="O248" s="15">
        <f>IFERROR(VLOOKUP(J248&amp;D248,'NTG Ratio References'!A:F,5,0),1)</f>
        <v>0.81599999999999995</v>
      </c>
      <c r="P248" s="104">
        <f t="shared" si="14"/>
        <v>1.9151999999999998</v>
      </c>
      <c r="Q248" s="104">
        <f t="shared" si="15"/>
        <v>8340.3359999999993</v>
      </c>
    </row>
    <row r="249" spans="1:17">
      <c r="A249" s="103" t="s">
        <v>416</v>
      </c>
      <c r="B249" s="124" t="s">
        <v>8</v>
      </c>
      <c r="C249" s="124" t="s">
        <v>1740</v>
      </c>
      <c r="D249" s="124" t="s">
        <v>55</v>
      </c>
      <c r="E249" s="124" t="s">
        <v>10</v>
      </c>
      <c r="F249" s="126">
        <v>7700</v>
      </c>
      <c r="G249" s="124" t="s">
        <v>417</v>
      </c>
      <c r="H249" s="124" t="s">
        <v>418</v>
      </c>
      <c r="I249" s="124" t="s">
        <v>12</v>
      </c>
      <c r="J249" s="130">
        <v>2019</v>
      </c>
      <c r="K249" s="11">
        <f>IF(D249="SAVE ON ENERGY RETROFIT PROGRAM",IF(VALUE(SUBSTITUTE(G249,"kW",""))=0,'IESO Reported Results'!M249*'NTG Ratio References'!$G$8,0),IF(D249="SAVE ON ENERGY ENERGY MANAGER PROGRAM",IF(VALUE(SUBSTITUTE(G249,"kW",""))=0,'IESO Reported Results'!M249*'NTG Ratio References'!$G$7,0),0))</f>
        <v>0</v>
      </c>
      <c r="L249" s="10">
        <f t="shared" si="12"/>
        <v>5.16</v>
      </c>
      <c r="M249" s="11">
        <f t="shared" si="13"/>
        <v>34875</v>
      </c>
      <c r="N249" s="15">
        <f>IFERROR(VLOOKUP(J249&amp;D249,'NTG Ratio References'!A:F,4,0),1)</f>
        <v>0.84</v>
      </c>
      <c r="O249" s="15">
        <f>IFERROR(VLOOKUP(J249&amp;D249,'NTG Ratio References'!A:F,5,0),1)</f>
        <v>0.81599999999999995</v>
      </c>
      <c r="P249" s="104">
        <f t="shared" si="14"/>
        <v>4.3343999999999996</v>
      </c>
      <c r="Q249" s="104">
        <f t="shared" si="15"/>
        <v>28457.999999999996</v>
      </c>
    </row>
    <row r="250" spans="1:17">
      <c r="A250" s="103" t="s">
        <v>419</v>
      </c>
      <c r="B250" s="124" t="s">
        <v>8</v>
      </c>
      <c r="C250" s="124" t="s">
        <v>1739</v>
      </c>
      <c r="D250" s="124" t="s">
        <v>55</v>
      </c>
      <c r="E250" s="124" t="s">
        <v>10</v>
      </c>
      <c r="F250" s="126">
        <v>2986.15</v>
      </c>
      <c r="G250" s="124" t="s">
        <v>420</v>
      </c>
      <c r="H250" s="124" t="s">
        <v>421</v>
      </c>
      <c r="I250" s="124" t="s">
        <v>12</v>
      </c>
      <c r="J250" s="130">
        <v>2019</v>
      </c>
      <c r="K250" s="11">
        <f>IF(D250="SAVE ON ENERGY RETROFIT PROGRAM",IF(VALUE(SUBSTITUTE(G250,"kW",""))=0,'IESO Reported Results'!M250*'NTG Ratio References'!$G$8,0),IF(D250="SAVE ON ENERGY ENERGY MANAGER PROGRAM",IF(VALUE(SUBSTITUTE(G250,"kW",""))=0,'IESO Reported Results'!M250*'NTG Ratio References'!$G$7,0),0))</f>
        <v>0</v>
      </c>
      <c r="L250" s="10">
        <f t="shared" si="12"/>
        <v>6.9</v>
      </c>
      <c r="M250" s="11">
        <f t="shared" si="13"/>
        <v>59723</v>
      </c>
      <c r="N250" s="15">
        <f>IFERROR(VLOOKUP(J250&amp;D250,'NTG Ratio References'!A:F,4,0),1)</f>
        <v>0.84</v>
      </c>
      <c r="O250" s="15">
        <f>IFERROR(VLOOKUP(J250&amp;D250,'NTG Ratio References'!A:F,5,0),1)</f>
        <v>0.81599999999999995</v>
      </c>
      <c r="P250" s="104">
        <f t="shared" si="14"/>
        <v>5.7960000000000003</v>
      </c>
      <c r="Q250" s="104">
        <f t="shared" si="15"/>
        <v>48733.967999999993</v>
      </c>
    </row>
    <row r="251" spans="1:17">
      <c r="A251" s="103" t="s">
        <v>422</v>
      </c>
      <c r="B251" s="124" t="s">
        <v>8</v>
      </c>
      <c r="C251" s="124" t="s">
        <v>1741</v>
      </c>
      <c r="D251" s="124" t="s">
        <v>55</v>
      </c>
      <c r="E251" s="124" t="s">
        <v>10</v>
      </c>
      <c r="F251" s="126">
        <v>14368.05</v>
      </c>
      <c r="G251" s="124" t="s">
        <v>17</v>
      </c>
      <c r="H251" s="124" t="s">
        <v>15</v>
      </c>
      <c r="I251" s="124" t="s">
        <v>12</v>
      </c>
      <c r="J251" s="130">
        <v>2019</v>
      </c>
      <c r="K251" s="11">
        <f>IF(D251="SAVE ON ENERGY RETROFIT PROGRAM",IF(VALUE(SUBSTITUTE(G251,"kW",""))=0,'IESO Reported Results'!M251*'NTG Ratio References'!$G$8,0),IF(D251="SAVE ON ENERGY ENERGY MANAGER PROGRAM",IF(VALUE(SUBSTITUTE(G251,"kW",""))=0,'IESO Reported Results'!M251*'NTG Ratio References'!$G$7,0),0))</f>
        <v>0</v>
      </c>
      <c r="L251" s="10">
        <f t="shared" si="12"/>
        <v>0</v>
      </c>
      <c r="M251" s="11">
        <f t="shared" si="13"/>
        <v>0</v>
      </c>
      <c r="N251" s="15">
        <f>IFERROR(VLOOKUP(J251&amp;D251,'NTG Ratio References'!A:F,4,0),1)</f>
        <v>0.84</v>
      </c>
      <c r="O251" s="15">
        <f>IFERROR(VLOOKUP(J251&amp;D251,'NTG Ratio References'!A:F,5,0),1)</f>
        <v>0.81599999999999995</v>
      </c>
      <c r="P251" s="104">
        <f t="shared" si="14"/>
        <v>0</v>
      </c>
      <c r="Q251" s="104">
        <f t="shared" si="15"/>
        <v>0</v>
      </c>
    </row>
    <row r="252" spans="1:17">
      <c r="A252" s="103" t="s">
        <v>422</v>
      </c>
      <c r="B252" s="124" t="s">
        <v>8</v>
      </c>
      <c r="C252" s="124" t="s">
        <v>1741</v>
      </c>
      <c r="D252" s="124" t="s">
        <v>55</v>
      </c>
      <c r="E252" s="124" t="s">
        <v>10</v>
      </c>
      <c r="F252" s="126">
        <v>7000</v>
      </c>
      <c r="G252" s="124" t="s">
        <v>17</v>
      </c>
      <c r="H252" s="124" t="s">
        <v>15</v>
      </c>
      <c r="I252" s="124" t="s">
        <v>12</v>
      </c>
      <c r="J252" s="130">
        <v>2019</v>
      </c>
      <c r="K252" s="11">
        <f>IF(D252="SAVE ON ENERGY RETROFIT PROGRAM",IF(VALUE(SUBSTITUTE(G252,"kW",""))=0,'IESO Reported Results'!M252*'NTG Ratio References'!$G$8,0),IF(D252="SAVE ON ENERGY ENERGY MANAGER PROGRAM",IF(VALUE(SUBSTITUTE(G252,"kW",""))=0,'IESO Reported Results'!M252*'NTG Ratio References'!$G$7,0),0))</f>
        <v>0</v>
      </c>
      <c r="L252" s="10">
        <f t="shared" si="12"/>
        <v>0</v>
      </c>
      <c r="M252" s="11">
        <f t="shared" si="13"/>
        <v>0</v>
      </c>
      <c r="N252" s="15">
        <f>IFERROR(VLOOKUP(J252&amp;D252,'NTG Ratio References'!A:F,4,0),1)</f>
        <v>0.84</v>
      </c>
      <c r="O252" s="15">
        <f>IFERROR(VLOOKUP(J252&amp;D252,'NTG Ratio References'!A:F,5,0),1)</f>
        <v>0.81599999999999995</v>
      </c>
      <c r="P252" s="104">
        <f t="shared" si="14"/>
        <v>0</v>
      </c>
      <c r="Q252" s="104">
        <f t="shared" si="15"/>
        <v>0</v>
      </c>
    </row>
    <row r="253" spans="1:17">
      <c r="A253" s="103" t="s">
        <v>423</v>
      </c>
      <c r="B253" s="124" t="s">
        <v>8</v>
      </c>
      <c r="C253" s="124" t="s">
        <v>1739</v>
      </c>
      <c r="D253" s="124" t="s">
        <v>55</v>
      </c>
      <c r="E253" s="124" t="s">
        <v>10</v>
      </c>
      <c r="F253" s="126">
        <v>425</v>
      </c>
      <c r="G253" s="124" t="s">
        <v>17</v>
      </c>
      <c r="H253" s="124" t="s">
        <v>424</v>
      </c>
      <c r="I253" s="124" t="s">
        <v>12</v>
      </c>
      <c r="J253" s="130">
        <v>2019</v>
      </c>
      <c r="K253" s="11">
        <f>IF(D253="SAVE ON ENERGY RETROFIT PROGRAM",IF(VALUE(SUBSTITUTE(G253,"kW",""))=0,'IESO Reported Results'!M253*'NTG Ratio References'!$G$8,0),IF(D253="SAVE ON ENERGY ENERGY MANAGER PROGRAM",IF(VALUE(SUBSTITUTE(G253,"kW",""))=0,'IESO Reported Results'!M253*'NTG Ratio References'!$G$7,0),0))</f>
        <v>0.81807839792590453</v>
      </c>
      <c r="L253" s="10">
        <f t="shared" si="12"/>
        <v>0.81807839792590453</v>
      </c>
      <c r="M253" s="11">
        <f t="shared" si="13"/>
        <v>4927</v>
      </c>
      <c r="N253" s="15">
        <f>IFERROR(VLOOKUP(J253&amp;D253,'NTG Ratio References'!A:F,4,0),1)</f>
        <v>0.84</v>
      </c>
      <c r="O253" s="15">
        <f>IFERROR(VLOOKUP(J253&amp;D253,'NTG Ratio References'!A:F,5,0),1)</f>
        <v>0.81599999999999995</v>
      </c>
      <c r="P253" s="104">
        <f t="shared" si="14"/>
        <v>0.6871858542577598</v>
      </c>
      <c r="Q253" s="104">
        <f t="shared" si="15"/>
        <v>4020.4319999999998</v>
      </c>
    </row>
    <row r="254" spans="1:17">
      <c r="A254" s="103" t="s">
        <v>426</v>
      </c>
      <c r="B254" s="124" t="s">
        <v>8</v>
      </c>
      <c r="C254" s="124" t="s">
        <v>1739</v>
      </c>
      <c r="D254" s="124" t="s">
        <v>55</v>
      </c>
      <c r="E254" s="124" t="s">
        <v>10</v>
      </c>
      <c r="F254" s="126">
        <v>14720</v>
      </c>
      <c r="G254" s="124" t="s">
        <v>17</v>
      </c>
      <c r="H254" s="124" t="s">
        <v>15</v>
      </c>
      <c r="I254" s="124" t="s">
        <v>12</v>
      </c>
      <c r="J254" s="130">
        <v>2019</v>
      </c>
      <c r="K254" s="11">
        <f>IF(D254="SAVE ON ENERGY RETROFIT PROGRAM",IF(VALUE(SUBSTITUTE(G254,"kW",""))=0,'IESO Reported Results'!M254*'NTG Ratio References'!$G$8,0),IF(D254="SAVE ON ENERGY ENERGY MANAGER PROGRAM",IF(VALUE(SUBSTITUTE(G254,"kW",""))=0,'IESO Reported Results'!M254*'NTG Ratio References'!$G$7,0),0))</f>
        <v>0</v>
      </c>
      <c r="L254" s="10">
        <f t="shared" si="12"/>
        <v>0</v>
      </c>
      <c r="M254" s="11">
        <f t="shared" si="13"/>
        <v>0</v>
      </c>
      <c r="N254" s="15">
        <f>IFERROR(VLOOKUP(J254&amp;D254,'NTG Ratio References'!A:F,4,0),1)</f>
        <v>0.84</v>
      </c>
      <c r="O254" s="15">
        <f>IFERROR(VLOOKUP(J254&amp;D254,'NTG Ratio References'!A:F,5,0),1)</f>
        <v>0.81599999999999995</v>
      </c>
      <c r="P254" s="104">
        <f t="shared" si="14"/>
        <v>0</v>
      </c>
      <c r="Q254" s="104">
        <f t="shared" si="15"/>
        <v>0</v>
      </c>
    </row>
    <row r="255" spans="1:17">
      <c r="A255" s="103" t="s">
        <v>427</v>
      </c>
      <c r="B255" s="124" t="s">
        <v>8</v>
      </c>
      <c r="C255" s="124" t="s">
        <v>1740</v>
      </c>
      <c r="D255" s="124" t="s">
        <v>55</v>
      </c>
      <c r="E255" s="124" t="s">
        <v>10</v>
      </c>
      <c r="F255" s="126">
        <v>17080</v>
      </c>
      <c r="G255" s="124" t="s">
        <v>428</v>
      </c>
      <c r="H255" s="124" t="s">
        <v>429</v>
      </c>
      <c r="I255" s="124" t="s">
        <v>12</v>
      </c>
      <c r="J255" s="130">
        <v>2019</v>
      </c>
      <c r="K255" s="11">
        <f>IF(D255="SAVE ON ENERGY RETROFIT PROGRAM",IF(VALUE(SUBSTITUTE(G255,"kW",""))=0,'IESO Reported Results'!M255*'NTG Ratio References'!$G$8,0),IF(D255="SAVE ON ENERGY ENERGY MANAGER PROGRAM",IF(VALUE(SUBSTITUTE(G255,"kW",""))=0,'IESO Reported Results'!M255*'NTG Ratio References'!$G$7,0),0))</f>
        <v>0</v>
      </c>
      <c r="L255" s="10">
        <f t="shared" si="12"/>
        <v>38.799999999999997</v>
      </c>
      <c r="M255" s="11">
        <f t="shared" si="13"/>
        <v>146270</v>
      </c>
      <c r="N255" s="15">
        <f>IFERROR(VLOOKUP(J255&amp;D255,'NTG Ratio References'!A:F,4,0),1)</f>
        <v>0.84</v>
      </c>
      <c r="O255" s="15">
        <f>IFERROR(VLOOKUP(J255&amp;D255,'NTG Ratio References'!A:F,5,0),1)</f>
        <v>0.81599999999999995</v>
      </c>
      <c r="P255" s="104">
        <f t="shared" si="14"/>
        <v>32.591999999999999</v>
      </c>
      <c r="Q255" s="104">
        <f t="shared" si="15"/>
        <v>119356.31999999999</v>
      </c>
    </row>
    <row r="256" spans="1:17">
      <c r="A256" s="103" t="s">
        <v>430</v>
      </c>
      <c r="B256" s="124" t="s">
        <v>8</v>
      </c>
      <c r="C256" s="124" t="s">
        <v>1739</v>
      </c>
      <c r="D256" s="124" t="s">
        <v>55</v>
      </c>
      <c r="E256" s="124" t="s">
        <v>10</v>
      </c>
      <c r="F256" s="126">
        <v>14873.6</v>
      </c>
      <c r="G256" s="124" t="s">
        <v>17</v>
      </c>
      <c r="H256" s="124" t="s">
        <v>431</v>
      </c>
      <c r="I256" s="124" t="s">
        <v>12</v>
      </c>
      <c r="J256" s="130">
        <v>2019</v>
      </c>
      <c r="K256" s="11">
        <f>IF(D256="SAVE ON ENERGY RETROFIT PROGRAM",IF(VALUE(SUBSTITUTE(G256,"kW",""))=0,'IESO Reported Results'!M256*'NTG Ratio References'!$G$8,0),IF(D256="SAVE ON ENERGY ENERGY MANAGER PROGRAM",IF(VALUE(SUBSTITUTE(G256,"kW",""))=0,'IESO Reported Results'!M256*'NTG Ratio References'!$G$7,0),0))</f>
        <v>24.696104849585414</v>
      </c>
      <c r="L256" s="10">
        <f t="shared" si="12"/>
        <v>24.696104849585414</v>
      </c>
      <c r="M256" s="11">
        <f t="shared" si="13"/>
        <v>148736</v>
      </c>
      <c r="N256" s="15">
        <f>IFERROR(VLOOKUP(J256&amp;D256,'NTG Ratio References'!A:F,4,0),1)</f>
        <v>0.84</v>
      </c>
      <c r="O256" s="15">
        <f>IFERROR(VLOOKUP(J256&amp;D256,'NTG Ratio References'!A:F,5,0),1)</f>
        <v>0.81599999999999995</v>
      </c>
      <c r="P256" s="104">
        <f t="shared" si="14"/>
        <v>20.744728073651746</v>
      </c>
      <c r="Q256" s="104">
        <f t="shared" si="15"/>
        <v>121368.57599999999</v>
      </c>
    </row>
    <row r="257" spans="1:17">
      <c r="A257" s="103" t="s">
        <v>432</v>
      </c>
      <c r="B257" s="124" t="s">
        <v>8</v>
      </c>
      <c r="C257" s="124" t="s">
        <v>1740</v>
      </c>
      <c r="D257" s="124" t="s">
        <v>55</v>
      </c>
      <c r="E257" s="124" t="s">
        <v>10</v>
      </c>
      <c r="F257" s="126">
        <v>12704</v>
      </c>
      <c r="G257" s="124" t="s">
        <v>17</v>
      </c>
      <c r="H257" s="124" t="s">
        <v>15</v>
      </c>
      <c r="I257" s="124" t="s">
        <v>12</v>
      </c>
      <c r="J257" s="130">
        <v>2019</v>
      </c>
      <c r="K257" s="11">
        <f>IF(D257="SAVE ON ENERGY RETROFIT PROGRAM",IF(VALUE(SUBSTITUTE(G257,"kW",""))=0,'IESO Reported Results'!M257*'NTG Ratio References'!$G$8,0),IF(D257="SAVE ON ENERGY ENERGY MANAGER PROGRAM",IF(VALUE(SUBSTITUTE(G257,"kW",""))=0,'IESO Reported Results'!M257*'NTG Ratio References'!$G$7,0),0))</f>
        <v>0</v>
      </c>
      <c r="L257" s="10">
        <f t="shared" si="12"/>
        <v>0</v>
      </c>
      <c r="M257" s="11">
        <f t="shared" si="13"/>
        <v>0</v>
      </c>
      <c r="N257" s="15">
        <f>IFERROR(VLOOKUP(J257&amp;D257,'NTG Ratio References'!A:F,4,0),1)</f>
        <v>0.84</v>
      </c>
      <c r="O257" s="15">
        <f>IFERROR(VLOOKUP(J257&amp;D257,'NTG Ratio References'!A:F,5,0),1)</f>
        <v>0.81599999999999995</v>
      </c>
      <c r="P257" s="104">
        <f t="shared" si="14"/>
        <v>0</v>
      </c>
      <c r="Q257" s="104">
        <f t="shared" si="15"/>
        <v>0</v>
      </c>
    </row>
    <row r="258" spans="1:17">
      <c r="A258" s="103" t="s">
        <v>433</v>
      </c>
      <c r="B258" s="124" t="s">
        <v>8</v>
      </c>
      <c r="C258" s="124" t="s">
        <v>1740</v>
      </c>
      <c r="D258" s="124" t="s">
        <v>55</v>
      </c>
      <c r="E258" s="124" t="s">
        <v>10</v>
      </c>
      <c r="F258" s="126">
        <v>9693.1200000000008</v>
      </c>
      <c r="G258" s="124" t="s">
        <v>434</v>
      </c>
      <c r="H258" s="124" t="s">
        <v>435</v>
      </c>
      <c r="I258" s="124" t="s">
        <v>12</v>
      </c>
      <c r="J258" s="130">
        <v>2019</v>
      </c>
      <c r="K258" s="11">
        <f>IF(D258="SAVE ON ENERGY RETROFIT PROGRAM",IF(VALUE(SUBSTITUTE(G258,"kW",""))=0,'IESO Reported Results'!M258*'NTG Ratio References'!$G$8,0),IF(D258="SAVE ON ENERGY ENERGY MANAGER PROGRAM",IF(VALUE(SUBSTITUTE(G258,"kW",""))=0,'IESO Reported Results'!M258*'NTG Ratio References'!$G$7,0),0))</f>
        <v>0</v>
      </c>
      <c r="L258" s="10">
        <f t="shared" si="12"/>
        <v>12.12</v>
      </c>
      <c r="M258" s="11">
        <f t="shared" si="13"/>
        <v>78757</v>
      </c>
      <c r="N258" s="15">
        <f>IFERROR(VLOOKUP(J258&amp;D258,'NTG Ratio References'!A:F,4,0),1)</f>
        <v>0.84</v>
      </c>
      <c r="O258" s="15">
        <f>IFERROR(VLOOKUP(J258&amp;D258,'NTG Ratio References'!A:F,5,0),1)</f>
        <v>0.81599999999999995</v>
      </c>
      <c r="P258" s="104">
        <f t="shared" si="14"/>
        <v>10.1808</v>
      </c>
      <c r="Q258" s="104">
        <f t="shared" si="15"/>
        <v>64265.711999999992</v>
      </c>
    </row>
    <row r="259" spans="1:17">
      <c r="A259" s="103" t="s">
        <v>436</v>
      </c>
      <c r="B259" s="124" t="s">
        <v>8</v>
      </c>
      <c r="C259" s="124" t="s">
        <v>1739</v>
      </c>
      <c r="D259" s="124" t="s">
        <v>55</v>
      </c>
      <c r="E259" s="124" t="s">
        <v>10</v>
      </c>
      <c r="F259" s="126">
        <v>600</v>
      </c>
      <c r="G259" s="124" t="s">
        <v>17</v>
      </c>
      <c r="H259" s="124" t="s">
        <v>15</v>
      </c>
      <c r="I259" s="124" t="s">
        <v>12</v>
      </c>
      <c r="J259" s="130">
        <v>2019</v>
      </c>
      <c r="K259" s="11">
        <f>IF(D259="SAVE ON ENERGY RETROFIT PROGRAM",IF(VALUE(SUBSTITUTE(G259,"kW",""))=0,'IESO Reported Results'!M259*'NTG Ratio References'!$G$8,0),IF(D259="SAVE ON ENERGY ENERGY MANAGER PROGRAM",IF(VALUE(SUBSTITUTE(G259,"kW",""))=0,'IESO Reported Results'!M259*'NTG Ratio References'!$G$7,0),0))</f>
        <v>0</v>
      </c>
      <c r="L259" s="10">
        <f t="shared" ref="L259:L322" si="16">VALUE(SUBSTITUTE(G259,"kW",""))+K259</f>
        <v>0</v>
      </c>
      <c r="M259" s="11">
        <f t="shared" ref="M259:M322" si="17">VALUE(SUBSTITUTE(H259,"kWh",""))</f>
        <v>0</v>
      </c>
      <c r="N259" s="15">
        <f>IFERROR(VLOOKUP(J259&amp;D259,'NTG Ratio References'!A:F,4,0),1)</f>
        <v>0.84</v>
      </c>
      <c r="O259" s="15">
        <f>IFERROR(VLOOKUP(J259&amp;D259,'NTG Ratio References'!A:F,5,0),1)</f>
        <v>0.81599999999999995</v>
      </c>
      <c r="P259" s="104">
        <f t="shared" ref="P259:P322" si="18">N259*L259</f>
        <v>0</v>
      </c>
      <c r="Q259" s="104">
        <f t="shared" ref="Q259:Q322" si="19">O259*M259</f>
        <v>0</v>
      </c>
    </row>
    <row r="260" spans="1:17">
      <c r="A260" s="103" t="s">
        <v>437</v>
      </c>
      <c r="B260" s="124" t="s">
        <v>8</v>
      </c>
      <c r="C260" s="124" t="s">
        <v>1739</v>
      </c>
      <c r="D260" s="124" t="s">
        <v>55</v>
      </c>
      <c r="E260" s="124" t="s">
        <v>10</v>
      </c>
      <c r="F260" s="126">
        <v>1999.7</v>
      </c>
      <c r="G260" s="124" t="s">
        <v>17</v>
      </c>
      <c r="H260" s="124" t="s">
        <v>15</v>
      </c>
      <c r="I260" s="124" t="s">
        <v>12</v>
      </c>
      <c r="J260" s="130">
        <v>2019</v>
      </c>
      <c r="K260" s="11">
        <f>IF(D260="SAVE ON ENERGY RETROFIT PROGRAM",IF(VALUE(SUBSTITUTE(G260,"kW",""))=0,'IESO Reported Results'!M260*'NTG Ratio References'!$G$8,0),IF(D260="SAVE ON ENERGY ENERGY MANAGER PROGRAM",IF(VALUE(SUBSTITUTE(G260,"kW",""))=0,'IESO Reported Results'!M260*'NTG Ratio References'!$G$7,0),0))</f>
        <v>0</v>
      </c>
      <c r="L260" s="10">
        <f t="shared" si="16"/>
        <v>0</v>
      </c>
      <c r="M260" s="11">
        <f t="shared" si="17"/>
        <v>0</v>
      </c>
      <c r="N260" s="15">
        <f>IFERROR(VLOOKUP(J260&amp;D260,'NTG Ratio References'!A:F,4,0),1)</f>
        <v>0.84</v>
      </c>
      <c r="O260" s="15">
        <f>IFERROR(VLOOKUP(J260&amp;D260,'NTG Ratio References'!A:F,5,0),1)</f>
        <v>0.81599999999999995</v>
      </c>
      <c r="P260" s="104">
        <f t="shared" si="18"/>
        <v>0</v>
      </c>
      <c r="Q260" s="104">
        <f t="shared" si="19"/>
        <v>0</v>
      </c>
    </row>
    <row r="261" spans="1:17">
      <c r="A261" s="103" t="s">
        <v>439</v>
      </c>
      <c r="B261" s="124" t="s">
        <v>8</v>
      </c>
      <c r="C261" s="124" t="s">
        <v>1741</v>
      </c>
      <c r="D261" s="124" t="s">
        <v>55</v>
      </c>
      <c r="E261" s="124" t="s">
        <v>10</v>
      </c>
      <c r="F261" s="126">
        <v>7300.5</v>
      </c>
      <c r="G261" s="124" t="s">
        <v>440</v>
      </c>
      <c r="H261" s="124" t="s">
        <v>441</v>
      </c>
      <c r="I261" s="124" t="s">
        <v>12</v>
      </c>
      <c r="J261" s="130">
        <v>2019</v>
      </c>
      <c r="K261" s="11">
        <f>IF(D261="SAVE ON ENERGY RETROFIT PROGRAM",IF(VALUE(SUBSTITUTE(G261,"kW",""))=0,'IESO Reported Results'!M261*'NTG Ratio References'!$G$8,0),IF(D261="SAVE ON ENERGY ENERGY MANAGER PROGRAM",IF(VALUE(SUBSTITUTE(G261,"kW",""))=0,'IESO Reported Results'!M261*'NTG Ratio References'!$G$7,0),0))</f>
        <v>0</v>
      </c>
      <c r="L261" s="10">
        <f t="shared" si="16"/>
        <v>22.79</v>
      </c>
      <c r="M261" s="11">
        <f t="shared" si="17"/>
        <v>176139</v>
      </c>
      <c r="N261" s="15">
        <f>IFERROR(VLOOKUP(J261&amp;D261,'NTG Ratio References'!A:F,4,0),1)</f>
        <v>0.84</v>
      </c>
      <c r="O261" s="15">
        <f>IFERROR(VLOOKUP(J261&amp;D261,'NTG Ratio References'!A:F,5,0),1)</f>
        <v>0.81599999999999995</v>
      </c>
      <c r="P261" s="104">
        <f t="shared" si="18"/>
        <v>19.143599999999999</v>
      </c>
      <c r="Q261" s="104">
        <f t="shared" si="19"/>
        <v>143729.424</v>
      </c>
    </row>
    <row r="262" spans="1:17">
      <c r="A262" s="103" t="s">
        <v>442</v>
      </c>
      <c r="B262" s="124" t="s">
        <v>8</v>
      </c>
      <c r="C262" s="124" t="s">
        <v>1740</v>
      </c>
      <c r="D262" s="124" t="s">
        <v>55</v>
      </c>
      <c r="E262" s="124" t="s">
        <v>10</v>
      </c>
      <c r="F262" s="126">
        <v>17480</v>
      </c>
      <c r="G262" s="124" t="s">
        <v>17</v>
      </c>
      <c r="H262" s="124" t="s">
        <v>15</v>
      </c>
      <c r="I262" s="124" t="s">
        <v>12</v>
      </c>
      <c r="J262" s="130">
        <v>2019</v>
      </c>
      <c r="K262" s="11">
        <f>IF(D262="SAVE ON ENERGY RETROFIT PROGRAM",IF(VALUE(SUBSTITUTE(G262,"kW",""))=0,'IESO Reported Results'!M262*'NTG Ratio References'!$G$8,0),IF(D262="SAVE ON ENERGY ENERGY MANAGER PROGRAM",IF(VALUE(SUBSTITUTE(G262,"kW",""))=0,'IESO Reported Results'!M262*'NTG Ratio References'!$G$7,0),0))</f>
        <v>0</v>
      </c>
      <c r="L262" s="10">
        <f t="shared" si="16"/>
        <v>0</v>
      </c>
      <c r="M262" s="11">
        <f t="shared" si="17"/>
        <v>0</v>
      </c>
      <c r="N262" s="15">
        <f>IFERROR(VLOOKUP(J262&amp;D262,'NTG Ratio References'!A:F,4,0),1)</f>
        <v>0.84</v>
      </c>
      <c r="O262" s="15">
        <f>IFERROR(VLOOKUP(J262&amp;D262,'NTG Ratio References'!A:F,5,0),1)</f>
        <v>0.81599999999999995</v>
      </c>
      <c r="P262" s="104">
        <f t="shared" si="18"/>
        <v>0</v>
      </c>
      <c r="Q262" s="104">
        <f t="shared" si="19"/>
        <v>0</v>
      </c>
    </row>
    <row r="263" spans="1:17">
      <c r="A263" s="103" t="s">
        <v>443</v>
      </c>
      <c r="B263" s="124" t="s">
        <v>8</v>
      </c>
      <c r="C263" s="124" t="s">
        <v>1739</v>
      </c>
      <c r="D263" s="124" t="s">
        <v>55</v>
      </c>
      <c r="E263" s="124" t="s">
        <v>10</v>
      </c>
      <c r="F263" s="126">
        <v>920</v>
      </c>
      <c r="G263" s="124" t="s">
        <v>177</v>
      </c>
      <c r="H263" s="124" t="s">
        <v>444</v>
      </c>
      <c r="I263" s="124" t="s">
        <v>12</v>
      </c>
      <c r="J263" s="130">
        <v>2019</v>
      </c>
      <c r="K263" s="11">
        <f>IF(D263="SAVE ON ENERGY RETROFIT PROGRAM",IF(VALUE(SUBSTITUTE(G263,"kW",""))=0,'IESO Reported Results'!M263*'NTG Ratio References'!$G$8,0),IF(D263="SAVE ON ENERGY ENERGY MANAGER PROGRAM",IF(VALUE(SUBSTITUTE(G263,"kW",""))=0,'IESO Reported Results'!M263*'NTG Ratio References'!$G$7,0),0))</f>
        <v>0</v>
      </c>
      <c r="L263" s="10">
        <f t="shared" si="16"/>
        <v>2.2999999999999998</v>
      </c>
      <c r="M263" s="11">
        <f t="shared" si="17"/>
        <v>8838</v>
      </c>
      <c r="N263" s="15">
        <f>IFERROR(VLOOKUP(J263&amp;D263,'NTG Ratio References'!A:F,4,0),1)</f>
        <v>0.84</v>
      </c>
      <c r="O263" s="15">
        <f>IFERROR(VLOOKUP(J263&amp;D263,'NTG Ratio References'!A:F,5,0),1)</f>
        <v>0.81599999999999995</v>
      </c>
      <c r="P263" s="104">
        <f t="shared" si="18"/>
        <v>1.9319999999999997</v>
      </c>
      <c r="Q263" s="104">
        <f t="shared" si="19"/>
        <v>7211.8079999999991</v>
      </c>
    </row>
    <row r="264" spans="1:17">
      <c r="A264" s="103" t="s">
        <v>445</v>
      </c>
      <c r="B264" s="124" t="s">
        <v>8</v>
      </c>
      <c r="C264" s="124" t="s">
        <v>1740</v>
      </c>
      <c r="D264" s="124" t="s">
        <v>55</v>
      </c>
      <c r="E264" s="124" t="s">
        <v>10</v>
      </c>
      <c r="F264" s="126">
        <v>1473.5</v>
      </c>
      <c r="G264" s="124" t="s">
        <v>17</v>
      </c>
      <c r="H264" s="124" t="s">
        <v>446</v>
      </c>
      <c r="I264" s="124" t="s">
        <v>12</v>
      </c>
      <c r="J264" s="130">
        <v>2019</v>
      </c>
      <c r="K264" s="11">
        <f>IF(D264="SAVE ON ENERGY RETROFIT PROGRAM",IF(VALUE(SUBSTITUTE(G264,"kW",""))=0,'IESO Reported Results'!M264*'NTG Ratio References'!$G$8,0),IF(D264="SAVE ON ENERGY ENERGY MANAGER PROGRAM",IF(VALUE(SUBSTITUTE(G264,"kW",""))=0,'IESO Reported Results'!M264*'NTG Ratio References'!$G$7,0),0))</f>
        <v>0.82571623155784923</v>
      </c>
      <c r="L264" s="10">
        <f t="shared" si="16"/>
        <v>0.82571623155784923</v>
      </c>
      <c r="M264" s="11">
        <f t="shared" si="17"/>
        <v>4973</v>
      </c>
      <c r="N264" s="15">
        <f>IFERROR(VLOOKUP(J264&amp;D264,'NTG Ratio References'!A:F,4,0),1)</f>
        <v>0.84</v>
      </c>
      <c r="O264" s="15">
        <f>IFERROR(VLOOKUP(J264&amp;D264,'NTG Ratio References'!A:F,5,0),1)</f>
        <v>0.81599999999999995</v>
      </c>
      <c r="P264" s="104">
        <f t="shared" si="18"/>
        <v>0.69360163450859336</v>
      </c>
      <c r="Q264" s="104">
        <f t="shared" si="19"/>
        <v>4057.9679999999998</v>
      </c>
    </row>
    <row r="265" spans="1:17">
      <c r="A265" s="103" t="s">
        <v>447</v>
      </c>
      <c r="B265" s="124" t="s">
        <v>8</v>
      </c>
      <c r="C265" s="124" t="s">
        <v>1740</v>
      </c>
      <c r="D265" s="124" t="s">
        <v>55</v>
      </c>
      <c r="E265" s="124" t="s">
        <v>10</v>
      </c>
      <c r="F265" s="126">
        <v>4300</v>
      </c>
      <c r="G265" s="124" t="s">
        <v>448</v>
      </c>
      <c r="H265" s="124" t="s">
        <v>449</v>
      </c>
      <c r="I265" s="124" t="s">
        <v>12</v>
      </c>
      <c r="J265" s="130">
        <v>2019</v>
      </c>
      <c r="K265" s="11">
        <f>IF(D265="SAVE ON ENERGY RETROFIT PROGRAM",IF(VALUE(SUBSTITUTE(G265,"kW",""))=0,'IESO Reported Results'!M265*'NTG Ratio References'!$G$8,0),IF(D265="SAVE ON ENERGY ENERGY MANAGER PROGRAM",IF(VALUE(SUBSTITUTE(G265,"kW",""))=0,'IESO Reported Results'!M265*'NTG Ratio References'!$G$7,0),0))</f>
        <v>0</v>
      </c>
      <c r="L265" s="10">
        <f t="shared" si="16"/>
        <v>8.32</v>
      </c>
      <c r="M265" s="11">
        <f t="shared" si="17"/>
        <v>28600</v>
      </c>
      <c r="N265" s="15">
        <f>IFERROR(VLOOKUP(J265&amp;D265,'NTG Ratio References'!A:F,4,0),1)</f>
        <v>0.84</v>
      </c>
      <c r="O265" s="15">
        <f>IFERROR(VLOOKUP(J265&amp;D265,'NTG Ratio References'!A:F,5,0),1)</f>
        <v>0.81599999999999995</v>
      </c>
      <c r="P265" s="104">
        <f t="shared" si="18"/>
        <v>6.9888000000000003</v>
      </c>
      <c r="Q265" s="104">
        <f t="shared" si="19"/>
        <v>23337.599999999999</v>
      </c>
    </row>
    <row r="266" spans="1:17">
      <c r="A266" s="103" t="s">
        <v>450</v>
      </c>
      <c r="B266" s="124" t="s">
        <v>8</v>
      </c>
      <c r="C266" s="124" t="s">
        <v>1740</v>
      </c>
      <c r="D266" s="124" t="s">
        <v>55</v>
      </c>
      <c r="E266" s="124" t="s">
        <v>10</v>
      </c>
      <c r="F266" s="126">
        <v>21381</v>
      </c>
      <c r="G266" s="124" t="s">
        <v>17</v>
      </c>
      <c r="H266" s="124" t="s">
        <v>15</v>
      </c>
      <c r="I266" s="124" t="s">
        <v>12</v>
      </c>
      <c r="J266" s="130">
        <v>2019</v>
      </c>
      <c r="K266" s="11">
        <f>IF(D266="SAVE ON ENERGY RETROFIT PROGRAM",IF(VALUE(SUBSTITUTE(G266,"kW",""))=0,'IESO Reported Results'!M266*'NTG Ratio References'!$G$8,0),IF(D266="SAVE ON ENERGY ENERGY MANAGER PROGRAM",IF(VALUE(SUBSTITUTE(G266,"kW",""))=0,'IESO Reported Results'!M266*'NTG Ratio References'!$G$7,0),0))</f>
        <v>0</v>
      </c>
      <c r="L266" s="10">
        <f t="shared" si="16"/>
        <v>0</v>
      </c>
      <c r="M266" s="11">
        <f t="shared" si="17"/>
        <v>0</v>
      </c>
      <c r="N266" s="15">
        <f>IFERROR(VLOOKUP(J266&amp;D266,'NTG Ratio References'!A:F,4,0),1)</f>
        <v>0.84</v>
      </c>
      <c r="O266" s="15">
        <f>IFERROR(VLOOKUP(J266&amp;D266,'NTG Ratio References'!A:F,5,0),1)</f>
        <v>0.81599999999999995</v>
      </c>
      <c r="P266" s="104">
        <f t="shared" si="18"/>
        <v>0</v>
      </c>
      <c r="Q266" s="104">
        <f t="shared" si="19"/>
        <v>0</v>
      </c>
    </row>
    <row r="267" spans="1:17">
      <c r="A267" s="103" t="s">
        <v>451</v>
      </c>
      <c r="B267" s="124" t="s">
        <v>8</v>
      </c>
      <c r="C267" s="124" t="s">
        <v>1739</v>
      </c>
      <c r="D267" s="124" t="s">
        <v>55</v>
      </c>
      <c r="E267" s="124" t="s">
        <v>10</v>
      </c>
      <c r="F267" s="126">
        <v>1000</v>
      </c>
      <c r="G267" s="124" t="s">
        <v>452</v>
      </c>
      <c r="H267" s="124" t="s">
        <v>453</v>
      </c>
      <c r="I267" s="124" t="s">
        <v>12</v>
      </c>
      <c r="J267" s="130">
        <v>2019</v>
      </c>
      <c r="K267" s="11">
        <f>IF(D267="SAVE ON ENERGY RETROFIT PROGRAM",IF(VALUE(SUBSTITUTE(G267,"kW",""))=0,'IESO Reported Results'!M267*'NTG Ratio References'!$G$8,0),IF(D267="SAVE ON ENERGY ENERGY MANAGER PROGRAM",IF(VALUE(SUBSTITUTE(G267,"kW",""))=0,'IESO Reported Results'!M267*'NTG Ratio References'!$G$7,0),0))</f>
        <v>0</v>
      </c>
      <c r="L267" s="10">
        <f t="shared" si="16"/>
        <v>4.5199999999999996</v>
      </c>
      <c r="M267" s="11">
        <f t="shared" si="17"/>
        <v>17027</v>
      </c>
      <c r="N267" s="15">
        <f>IFERROR(VLOOKUP(J267&amp;D267,'NTG Ratio References'!A:F,4,0),1)</f>
        <v>0.84</v>
      </c>
      <c r="O267" s="15">
        <f>IFERROR(VLOOKUP(J267&amp;D267,'NTG Ratio References'!A:F,5,0),1)</f>
        <v>0.81599999999999995</v>
      </c>
      <c r="P267" s="104">
        <f t="shared" si="18"/>
        <v>3.7967999999999993</v>
      </c>
      <c r="Q267" s="104">
        <f t="shared" si="19"/>
        <v>13894.031999999999</v>
      </c>
    </row>
    <row r="268" spans="1:17">
      <c r="A268" s="103" t="s">
        <v>454</v>
      </c>
      <c r="B268" s="124" t="s">
        <v>8</v>
      </c>
      <c r="C268" s="124" t="s">
        <v>1740</v>
      </c>
      <c r="D268" s="124" t="s">
        <v>55</v>
      </c>
      <c r="E268" s="124" t="s">
        <v>10</v>
      </c>
      <c r="F268" s="126">
        <v>25089</v>
      </c>
      <c r="G268" s="124" t="s">
        <v>455</v>
      </c>
      <c r="H268" s="124" t="s">
        <v>456</v>
      </c>
      <c r="I268" s="124" t="s">
        <v>12</v>
      </c>
      <c r="J268" s="130">
        <v>2019</v>
      </c>
      <c r="K268" s="11">
        <f>IF(D268="SAVE ON ENERGY RETROFIT PROGRAM",IF(VALUE(SUBSTITUTE(G268,"kW",""))=0,'IESO Reported Results'!M268*'NTG Ratio References'!$G$8,0),IF(D268="SAVE ON ENERGY ENERGY MANAGER PROGRAM",IF(VALUE(SUBSTITUTE(G268,"kW",""))=0,'IESO Reported Results'!M268*'NTG Ratio References'!$G$7,0),0))</f>
        <v>0</v>
      </c>
      <c r="L268" s="10">
        <f t="shared" si="16"/>
        <v>51.1</v>
      </c>
      <c r="M268" s="11">
        <f t="shared" si="17"/>
        <v>196689</v>
      </c>
      <c r="N268" s="15">
        <f>IFERROR(VLOOKUP(J268&amp;D268,'NTG Ratio References'!A:F,4,0),1)</f>
        <v>0.84</v>
      </c>
      <c r="O268" s="15">
        <f>IFERROR(VLOOKUP(J268&amp;D268,'NTG Ratio References'!A:F,5,0),1)</f>
        <v>0.81599999999999995</v>
      </c>
      <c r="P268" s="104">
        <f t="shared" si="18"/>
        <v>42.923999999999999</v>
      </c>
      <c r="Q268" s="104">
        <f t="shared" si="19"/>
        <v>160498.22399999999</v>
      </c>
    </row>
    <row r="269" spans="1:17">
      <c r="A269" s="103" t="s">
        <v>457</v>
      </c>
      <c r="B269" s="124" t="s">
        <v>8</v>
      </c>
      <c r="C269" s="124" t="s">
        <v>1740</v>
      </c>
      <c r="D269" s="124" t="s">
        <v>55</v>
      </c>
      <c r="E269" s="124" t="s">
        <v>10</v>
      </c>
      <c r="F269" s="126">
        <v>2420</v>
      </c>
      <c r="G269" s="124" t="s">
        <v>17</v>
      </c>
      <c r="H269" s="124" t="s">
        <v>458</v>
      </c>
      <c r="I269" s="124" t="s">
        <v>12</v>
      </c>
      <c r="J269" s="130">
        <v>2019</v>
      </c>
      <c r="K269" s="11">
        <f>IF(D269="SAVE ON ENERGY RETROFIT PROGRAM",IF(VALUE(SUBSTITUTE(G269,"kW",""))=0,'IESO Reported Results'!M269*'NTG Ratio References'!$G$8,0),IF(D269="SAVE ON ENERGY ENERGY MANAGER PROGRAM",IF(VALUE(SUBSTITUTE(G269,"kW",""))=0,'IESO Reported Results'!M269*'NTG Ratio References'!$G$7,0),0))</f>
        <v>4.492374494476004</v>
      </c>
      <c r="L269" s="10">
        <f t="shared" si="16"/>
        <v>4.492374494476004</v>
      </c>
      <c r="M269" s="11">
        <f t="shared" si="17"/>
        <v>27056</v>
      </c>
      <c r="N269" s="15">
        <f>IFERROR(VLOOKUP(J269&amp;D269,'NTG Ratio References'!A:F,4,0),1)</f>
        <v>0.84</v>
      </c>
      <c r="O269" s="15">
        <f>IFERROR(VLOOKUP(J269&amp;D269,'NTG Ratio References'!A:F,5,0),1)</f>
        <v>0.81599999999999995</v>
      </c>
      <c r="P269" s="104">
        <f t="shared" si="18"/>
        <v>3.7735945753598434</v>
      </c>
      <c r="Q269" s="104">
        <f t="shared" si="19"/>
        <v>22077.696</v>
      </c>
    </row>
    <row r="270" spans="1:17">
      <c r="A270" s="103" t="s">
        <v>459</v>
      </c>
      <c r="B270" s="124" t="s">
        <v>8</v>
      </c>
      <c r="C270" s="124" t="s">
        <v>1739</v>
      </c>
      <c r="D270" s="124" t="s">
        <v>55</v>
      </c>
      <c r="E270" s="124" t="s">
        <v>10</v>
      </c>
      <c r="F270" s="126">
        <v>52</v>
      </c>
      <c r="G270" s="124" t="s">
        <v>17</v>
      </c>
      <c r="H270" s="124" t="s">
        <v>15</v>
      </c>
      <c r="I270" s="124" t="s">
        <v>12</v>
      </c>
      <c r="J270" s="130">
        <v>2019</v>
      </c>
      <c r="K270" s="11">
        <f>IF(D270="SAVE ON ENERGY RETROFIT PROGRAM",IF(VALUE(SUBSTITUTE(G270,"kW",""))=0,'IESO Reported Results'!M270*'NTG Ratio References'!$G$8,0),IF(D270="SAVE ON ENERGY ENERGY MANAGER PROGRAM",IF(VALUE(SUBSTITUTE(G270,"kW",""))=0,'IESO Reported Results'!M270*'NTG Ratio References'!$G$7,0),0))</f>
        <v>0</v>
      </c>
      <c r="L270" s="10">
        <f t="shared" si="16"/>
        <v>0</v>
      </c>
      <c r="M270" s="11">
        <f t="shared" si="17"/>
        <v>0</v>
      </c>
      <c r="N270" s="15">
        <f>IFERROR(VLOOKUP(J270&amp;D270,'NTG Ratio References'!A:F,4,0),1)</f>
        <v>0.84</v>
      </c>
      <c r="O270" s="15">
        <f>IFERROR(VLOOKUP(J270&amp;D270,'NTG Ratio References'!A:F,5,0),1)</f>
        <v>0.81599999999999995</v>
      </c>
      <c r="P270" s="104">
        <f t="shared" si="18"/>
        <v>0</v>
      </c>
      <c r="Q270" s="104">
        <f t="shared" si="19"/>
        <v>0</v>
      </c>
    </row>
    <row r="271" spans="1:17">
      <c r="A271" s="103" t="s">
        <v>459</v>
      </c>
      <c r="B271" s="124" t="s">
        <v>8</v>
      </c>
      <c r="C271" s="124" t="s">
        <v>1739</v>
      </c>
      <c r="D271" s="124" t="s">
        <v>55</v>
      </c>
      <c r="E271" s="124" t="s">
        <v>10</v>
      </c>
      <c r="F271" s="126">
        <v>425</v>
      </c>
      <c r="G271" s="124" t="s">
        <v>17</v>
      </c>
      <c r="H271" s="124" t="s">
        <v>15</v>
      </c>
      <c r="I271" s="124" t="s">
        <v>12</v>
      </c>
      <c r="J271" s="130">
        <v>2019</v>
      </c>
      <c r="K271" s="11">
        <f>IF(D271="SAVE ON ENERGY RETROFIT PROGRAM",IF(VALUE(SUBSTITUTE(G271,"kW",""))=0,'IESO Reported Results'!M271*'NTG Ratio References'!$G$8,0),IF(D271="SAVE ON ENERGY ENERGY MANAGER PROGRAM",IF(VALUE(SUBSTITUTE(G271,"kW",""))=0,'IESO Reported Results'!M271*'NTG Ratio References'!$G$7,0),0))</f>
        <v>0</v>
      </c>
      <c r="L271" s="10">
        <f t="shared" si="16"/>
        <v>0</v>
      </c>
      <c r="M271" s="11">
        <f t="shared" si="17"/>
        <v>0</v>
      </c>
      <c r="N271" s="15">
        <f>IFERROR(VLOOKUP(J271&amp;D271,'NTG Ratio References'!A:F,4,0),1)</f>
        <v>0.84</v>
      </c>
      <c r="O271" s="15">
        <f>IFERROR(VLOOKUP(J271&amp;D271,'NTG Ratio References'!A:F,5,0),1)</f>
        <v>0.81599999999999995</v>
      </c>
      <c r="P271" s="104">
        <f t="shared" si="18"/>
        <v>0</v>
      </c>
      <c r="Q271" s="104">
        <f t="shared" si="19"/>
        <v>0</v>
      </c>
    </row>
    <row r="272" spans="1:17">
      <c r="A272" s="103" t="s">
        <v>459</v>
      </c>
      <c r="B272" s="124" t="s">
        <v>8</v>
      </c>
      <c r="C272" s="124" t="s">
        <v>1739</v>
      </c>
      <c r="D272" s="124" t="s">
        <v>55</v>
      </c>
      <c r="E272" s="124" t="s">
        <v>10</v>
      </c>
      <c r="F272" s="126">
        <v>2955</v>
      </c>
      <c r="G272" s="124" t="s">
        <v>17</v>
      </c>
      <c r="H272" s="124" t="s">
        <v>15</v>
      </c>
      <c r="I272" s="124" t="s">
        <v>12</v>
      </c>
      <c r="J272" s="130">
        <v>2019</v>
      </c>
      <c r="K272" s="11">
        <f>IF(D272="SAVE ON ENERGY RETROFIT PROGRAM",IF(VALUE(SUBSTITUTE(G272,"kW",""))=0,'IESO Reported Results'!M272*'NTG Ratio References'!$G$8,0),IF(D272="SAVE ON ENERGY ENERGY MANAGER PROGRAM",IF(VALUE(SUBSTITUTE(G272,"kW",""))=0,'IESO Reported Results'!M272*'NTG Ratio References'!$G$7,0),0))</f>
        <v>0</v>
      </c>
      <c r="L272" s="10">
        <f t="shared" si="16"/>
        <v>0</v>
      </c>
      <c r="M272" s="11">
        <f t="shared" si="17"/>
        <v>0</v>
      </c>
      <c r="N272" s="15">
        <f>IFERROR(VLOOKUP(J272&amp;D272,'NTG Ratio References'!A:F,4,0),1)</f>
        <v>0.84</v>
      </c>
      <c r="O272" s="15">
        <f>IFERROR(VLOOKUP(J272&amp;D272,'NTG Ratio References'!A:F,5,0),1)</f>
        <v>0.81599999999999995</v>
      </c>
      <c r="P272" s="104">
        <f t="shared" si="18"/>
        <v>0</v>
      </c>
      <c r="Q272" s="104">
        <f t="shared" si="19"/>
        <v>0</v>
      </c>
    </row>
    <row r="273" spans="1:17">
      <c r="A273" s="103" t="s">
        <v>460</v>
      </c>
      <c r="B273" s="124" t="s">
        <v>8</v>
      </c>
      <c r="C273" s="124" t="s">
        <v>1740</v>
      </c>
      <c r="D273" s="124" t="s">
        <v>55</v>
      </c>
      <c r="E273" s="124" t="s">
        <v>10</v>
      </c>
      <c r="F273" s="126">
        <v>6267</v>
      </c>
      <c r="G273" s="124" t="s">
        <v>461</v>
      </c>
      <c r="H273" s="124" t="s">
        <v>462</v>
      </c>
      <c r="I273" s="124" t="s">
        <v>12</v>
      </c>
      <c r="J273" s="130">
        <v>2019</v>
      </c>
      <c r="K273" s="11">
        <f>IF(D273="SAVE ON ENERGY RETROFIT PROGRAM",IF(VALUE(SUBSTITUTE(G273,"kW",""))=0,'IESO Reported Results'!M273*'NTG Ratio References'!$G$8,0),IF(D273="SAVE ON ENERGY ENERGY MANAGER PROGRAM",IF(VALUE(SUBSTITUTE(G273,"kW",""))=0,'IESO Reported Results'!M273*'NTG Ratio References'!$G$7,0),0))</f>
        <v>0</v>
      </c>
      <c r="L273" s="10">
        <f t="shared" si="16"/>
        <v>13.27</v>
      </c>
      <c r="M273" s="11">
        <f t="shared" si="17"/>
        <v>109161</v>
      </c>
      <c r="N273" s="15">
        <f>IFERROR(VLOOKUP(J273&amp;D273,'NTG Ratio References'!A:F,4,0),1)</f>
        <v>0.84</v>
      </c>
      <c r="O273" s="15">
        <f>IFERROR(VLOOKUP(J273&amp;D273,'NTG Ratio References'!A:F,5,0),1)</f>
        <v>0.81599999999999995</v>
      </c>
      <c r="P273" s="104">
        <f t="shared" si="18"/>
        <v>11.146799999999999</v>
      </c>
      <c r="Q273" s="104">
        <f t="shared" si="19"/>
        <v>89075.375999999989</v>
      </c>
    </row>
    <row r="274" spans="1:17">
      <c r="A274" s="103" t="s">
        <v>463</v>
      </c>
      <c r="B274" s="124" t="s">
        <v>8</v>
      </c>
      <c r="C274" s="124" t="s">
        <v>1739</v>
      </c>
      <c r="D274" s="124" t="s">
        <v>55</v>
      </c>
      <c r="E274" s="124" t="s">
        <v>10</v>
      </c>
      <c r="F274" s="126">
        <v>10150</v>
      </c>
      <c r="G274" s="124" t="s">
        <v>464</v>
      </c>
      <c r="H274" s="124" t="s">
        <v>465</v>
      </c>
      <c r="I274" s="124" t="s">
        <v>12</v>
      </c>
      <c r="J274" s="130">
        <v>2019</v>
      </c>
      <c r="K274" s="11">
        <f>IF(D274="SAVE ON ENERGY RETROFIT PROGRAM",IF(VALUE(SUBSTITUTE(G274,"kW",""))=0,'IESO Reported Results'!M274*'NTG Ratio References'!$G$8,0),IF(D274="SAVE ON ENERGY ENERGY MANAGER PROGRAM",IF(VALUE(SUBSTITUTE(G274,"kW",""))=0,'IESO Reported Results'!M274*'NTG Ratio References'!$G$7,0),0))</f>
        <v>0</v>
      </c>
      <c r="L274" s="10">
        <f t="shared" si="16"/>
        <v>6.33</v>
      </c>
      <c r="M274" s="11">
        <f t="shared" si="17"/>
        <v>29072</v>
      </c>
      <c r="N274" s="15">
        <f>IFERROR(VLOOKUP(J274&amp;D274,'NTG Ratio References'!A:F,4,0),1)</f>
        <v>0.84</v>
      </c>
      <c r="O274" s="15">
        <f>IFERROR(VLOOKUP(J274&amp;D274,'NTG Ratio References'!A:F,5,0),1)</f>
        <v>0.81599999999999995</v>
      </c>
      <c r="P274" s="104">
        <f t="shared" si="18"/>
        <v>5.3171999999999997</v>
      </c>
      <c r="Q274" s="104">
        <f t="shared" si="19"/>
        <v>23722.751999999997</v>
      </c>
    </row>
    <row r="275" spans="1:17">
      <c r="A275" s="103" t="s">
        <v>467</v>
      </c>
      <c r="B275" s="124" t="s">
        <v>8</v>
      </c>
      <c r="C275" s="124" t="s">
        <v>1739</v>
      </c>
      <c r="D275" s="124" t="s">
        <v>55</v>
      </c>
      <c r="E275" s="124" t="s">
        <v>468</v>
      </c>
      <c r="F275" s="126">
        <v>1650</v>
      </c>
      <c r="G275" s="124" t="s">
        <v>218</v>
      </c>
      <c r="H275" s="124" t="s">
        <v>469</v>
      </c>
      <c r="I275" s="124" t="s">
        <v>12</v>
      </c>
      <c r="J275" s="130">
        <v>2021</v>
      </c>
      <c r="K275" s="11">
        <f>IF(D275="SAVE ON ENERGY RETROFIT PROGRAM",IF(VALUE(SUBSTITUTE(G275,"kW",""))=0,'IESO Reported Results'!M275*'NTG Ratio References'!$G$8,0),IF(D275="SAVE ON ENERGY ENERGY MANAGER PROGRAM",IF(VALUE(SUBSTITUTE(G275,"kW",""))=0,'IESO Reported Results'!M275*'NTG Ratio References'!$G$7,0),0))</f>
        <v>0</v>
      </c>
      <c r="L275" s="10">
        <f t="shared" si="16"/>
        <v>3.3</v>
      </c>
      <c r="M275" s="11">
        <f t="shared" si="17"/>
        <v>9428</v>
      </c>
      <c r="N275" s="15">
        <f>IFERROR(VLOOKUP(J275&amp;D275,'NTG Ratio References'!A:F,4,0),1)</f>
        <v>0.81599999999999995</v>
      </c>
      <c r="O275" s="15">
        <f>IFERROR(VLOOKUP(J275&amp;D275,'NTG Ratio References'!A:F,5,0),1)</f>
        <v>0.84</v>
      </c>
      <c r="P275" s="104">
        <f t="shared" si="18"/>
        <v>2.6927999999999996</v>
      </c>
      <c r="Q275" s="104">
        <f t="shared" si="19"/>
        <v>7919.5199999999995</v>
      </c>
    </row>
    <row r="276" spans="1:17">
      <c r="A276" s="103" t="s">
        <v>470</v>
      </c>
      <c r="B276" s="124" t="s">
        <v>8</v>
      </c>
      <c r="C276" s="124" t="s">
        <v>1739</v>
      </c>
      <c r="D276" s="124" t="s">
        <v>55</v>
      </c>
      <c r="E276" s="124" t="s">
        <v>10</v>
      </c>
      <c r="F276" s="126">
        <v>3475</v>
      </c>
      <c r="G276" s="124" t="s">
        <v>17</v>
      </c>
      <c r="H276" s="124" t="s">
        <v>15</v>
      </c>
      <c r="I276" s="124" t="s">
        <v>12</v>
      </c>
      <c r="J276" s="130">
        <v>2019</v>
      </c>
      <c r="K276" s="11">
        <f>IF(D276="SAVE ON ENERGY RETROFIT PROGRAM",IF(VALUE(SUBSTITUTE(G276,"kW",""))=0,'IESO Reported Results'!M276*'NTG Ratio References'!$G$8,0),IF(D276="SAVE ON ENERGY ENERGY MANAGER PROGRAM",IF(VALUE(SUBSTITUTE(G276,"kW",""))=0,'IESO Reported Results'!M276*'NTG Ratio References'!$G$7,0),0))</f>
        <v>0</v>
      </c>
      <c r="L276" s="10">
        <f t="shared" si="16"/>
        <v>0</v>
      </c>
      <c r="M276" s="11">
        <f t="shared" si="17"/>
        <v>0</v>
      </c>
      <c r="N276" s="15">
        <f>IFERROR(VLOOKUP(J276&amp;D276,'NTG Ratio References'!A:F,4,0),1)</f>
        <v>0.84</v>
      </c>
      <c r="O276" s="15">
        <f>IFERROR(VLOOKUP(J276&amp;D276,'NTG Ratio References'!A:F,5,0),1)</f>
        <v>0.81599999999999995</v>
      </c>
      <c r="P276" s="104">
        <f t="shared" si="18"/>
        <v>0</v>
      </c>
      <c r="Q276" s="104">
        <f t="shared" si="19"/>
        <v>0</v>
      </c>
    </row>
    <row r="277" spans="1:17">
      <c r="A277" s="103" t="s">
        <v>471</v>
      </c>
      <c r="B277" s="124" t="s">
        <v>8</v>
      </c>
      <c r="C277" s="124" t="s">
        <v>1741</v>
      </c>
      <c r="D277" s="124" t="s">
        <v>55</v>
      </c>
      <c r="E277" s="124" t="s">
        <v>10</v>
      </c>
      <c r="F277" s="126">
        <v>6696</v>
      </c>
      <c r="G277" s="124" t="s">
        <v>472</v>
      </c>
      <c r="H277" s="124" t="s">
        <v>473</v>
      </c>
      <c r="I277" s="124" t="s">
        <v>12</v>
      </c>
      <c r="J277" s="130">
        <v>2019</v>
      </c>
      <c r="K277" s="11">
        <f>IF(D277="SAVE ON ENERGY RETROFIT PROGRAM",IF(VALUE(SUBSTITUTE(G277,"kW",""))=0,'IESO Reported Results'!M277*'NTG Ratio References'!$G$8,0),IF(D277="SAVE ON ENERGY ENERGY MANAGER PROGRAM",IF(VALUE(SUBSTITUTE(G277,"kW",""))=0,'IESO Reported Results'!M277*'NTG Ratio References'!$G$7,0),0))</f>
        <v>0</v>
      </c>
      <c r="L277" s="10">
        <f t="shared" si="16"/>
        <v>8.3699999999999992</v>
      </c>
      <c r="M277" s="11">
        <f t="shared" si="17"/>
        <v>66414</v>
      </c>
      <c r="N277" s="15">
        <f>IFERROR(VLOOKUP(J277&amp;D277,'NTG Ratio References'!A:F,4,0),1)</f>
        <v>0.84</v>
      </c>
      <c r="O277" s="15">
        <f>IFERROR(VLOOKUP(J277&amp;D277,'NTG Ratio References'!A:F,5,0),1)</f>
        <v>0.81599999999999995</v>
      </c>
      <c r="P277" s="104">
        <f t="shared" si="18"/>
        <v>7.0307999999999993</v>
      </c>
      <c r="Q277" s="104">
        <f t="shared" si="19"/>
        <v>54193.823999999993</v>
      </c>
    </row>
    <row r="278" spans="1:17">
      <c r="A278" s="103" t="s">
        <v>474</v>
      </c>
      <c r="B278" s="124" t="s">
        <v>8</v>
      </c>
      <c r="C278" s="124" t="s">
        <v>1739</v>
      </c>
      <c r="D278" s="124" t="s">
        <v>55</v>
      </c>
      <c r="E278" s="124" t="s">
        <v>10</v>
      </c>
      <c r="F278" s="126">
        <v>2340</v>
      </c>
      <c r="G278" s="124" t="s">
        <v>475</v>
      </c>
      <c r="H278" s="124" t="s">
        <v>476</v>
      </c>
      <c r="I278" s="124" t="s">
        <v>12</v>
      </c>
      <c r="J278" s="130">
        <v>2019</v>
      </c>
      <c r="K278" s="11">
        <f>IF(D278="SAVE ON ENERGY RETROFIT PROGRAM",IF(VALUE(SUBSTITUTE(G278,"kW",""))=0,'IESO Reported Results'!M278*'NTG Ratio References'!$G$8,0),IF(D278="SAVE ON ENERGY ENERGY MANAGER PROGRAM",IF(VALUE(SUBSTITUTE(G278,"kW",""))=0,'IESO Reported Results'!M278*'NTG Ratio References'!$G$7,0),0))</f>
        <v>0</v>
      </c>
      <c r="L278" s="10">
        <f t="shared" si="16"/>
        <v>9.32</v>
      </c>
      <c r="M278" s="11">
        <f t="shared" si="17"/>
        <v>35112</v>
      </c>
      <c r="N278" s="15">
        <f>IFERROR(VLOOKUP(J278&amp;D278,'NTG Ratio References'!A:F,4,0),1)</f>
        <v>0.84</v>
      </c>
      <c r="O278" s="15">
        <f>IFERROR(VLOOKUP(J278&amp;D278,'NTG Ratio References'!A:F,5,0),1)</f>
        <v>0.81599999999999995</v>
      </c>
      <c r="P278" s="104">
        <f t="shared" si="18"/>
        <v>7.8288000000000002</v>
      </c>
      <c r="Q278" s="104">
        <f t="shared" si="19"/>
        <v>28651.392</v>
      </c>
    </row>
    <row r="279" spans="1:17">
      <c r="A279" s="103" t="s">
        <v>477</v>
      </c>
      <c r="B279" s="124" t="s">
        <v>8</v>
      </c>
      <c r="C279" s="124" t="s">
        <v>1740</v>
      </c>
      <c r="D279" s="124" t="s">
        <v>55</v>
      </c>
      <c r="E279" s="124" t="s">
        <v>10</v>
      </c>
      <c r="F279" s="126">
        <v>1175</v>
      </c>
      <c r="G279" s="124" t="s">
        <v>17</v>
      </c>
      <c r="H279" s="124" t="s">
        <v>15</v>
      </c>
      <c r="I279" s="124" t="s">
        <v>12</v>
      </c>
      <c r="J279" s="130">
        <v>2019</v>
      </c>
      <c r="K279" s="11">
        <f>IF(D279="SAVE ON ENERGY RETROFIT PROGRAM",IF(VALUE(SUBSTITUTE(G279,"kW",""))=0,'IESO Reported Results'!M279*'NTG Ratio References'!$G$8,0),IF(D279="SAVE ON ENERGY ENERGY MANAGER PROGRAM",IF(VALUE(SUBSTITUTE(G279,"kW",""))=0,'IESO Reported Results'!M279*'NTG Ratio References'!$G$7,0),0))</f>
        <v>0</v>
      </c>
      <c r="L279" s="10">
        <f t="shared" si="16"/>
        <v>0</v>
      </c>
      <c r="M279" s="11">
        <f t="shared" si="17"/>
        <v>0</v>
      </c>
      <c r="N279" s="15">
        <f>IFERROR(VLOOKUP(J279&amp;D279,'NTG Ratio References'!A:F,4,0),1)</f>
        <v>0.84</v>
      </c>
      <c r="O279" s="15">
        <f>IFERROR(VLOOKUP(J279&amp;D279,'NTG Ratio References'!A:F,5,0),1)</f>
        <v>0.81599999999999995</v>
      </c>
      <c r="P279" s="104">
        <f t="shared" si="18"/>
        <v>0</v>
      </c>
      <c r="Q279" s="104">
        <f t="shared" si="19"/>
        <v>0</v>
      </c>
    </row>
    <row r="280" spans="1:17">
      <c r="A280" s="103" t="s">
        <v>477</v>
      </c>
      <c r="B280" s="124" t="s">
        <v>8</v>
      </c>
      <c r="C280" s="124" t="s">
        <v>1740</v>
      </c>
      <c r="D280" s="124" t="s">
        <v>55</v>
      </c>
      <c r="E280" s="124" t="s">
        <v>10</v>
      </c>
      <c r="F280" s="126">
        <v>5371.85</v>
      </c>
      <c r="G280" s="124" t="s">
        <v>478</v>
      </c>
      <c r="H280" s="124" t="s">
        <v>479</v>
      </c>
      <c r="I280" s="124" t="s">
        <v>12</v>
      </c>
      <c r="J280" s="130">
        <v>2019</v>
      </c>
      <c r="K280" s="11">
        <f>IF(D280="SAVE ON ENERGY RETROFIT PROGRAM",IF(VALUE(SUBSTITUTE(G280,"kW",""))=0,'IESO Reported Results'!M280*'NTG Ratio References'!$G$8,0),IF(D280="SAVE ON ENERGY ENERGY MANAGER PROGRAM",IF(VALUE(SUBSTITUTE(G280,"kW",""))=0,'IESO Reported Results'!M280*'NTG Ratio References'!$G$7,0),0))</f>
        <v>0</v>
      </c>
      <c r="L280" s="10">
        <f t="shared" si="16"/>
        <v>12.35</v>
      </c>
      <c r="M280" s="11">
        <f t="shared" si="17"/>
        <v>103969</v>
      </c>
      <c r="N280" s="15">
        <f>IFERROR(VLOOKUP(J280&amp;D280,'NTG Ratio References'!A:F,4,0),1)</f>
        <v>0.84</v>
      </c>
      <c r="O280" s="15">
        <f>IFERROR(VLOOKUP(J280&amp;D280,'NTG Ratio References'!A:F,5,0),1)</f>
        <v>0.81599999999999995</v>
      </c>
      <c r="P280" s="104">
        <f t="shared" si="18"/>
        <v>10.373999999999999</v>
      </c>
      <c r="Q280" s="104">
        <f t="shared" si="19"/>
        <v>84838.703999999998</v>
      </c>
    </row>
    <row r="281" spans="1:17">
      <c r="A281" s="103" t="s">
        <v>480</v>
      </c>
      <c r="B281" s="124" t="s">
        <v>8</v>
      </c>
      <c r="C281" s="124" t="s">
        <v>1739</v>
      </c>
      <c r="D281" s="124" t="s">
        <v>55</v>
      </c>
      <c r="E281" s="124" t="s">
        <v>10</v>
      </c>
      <c r="F281" s="126">
        <v>1000</v>
      </c>
      <c r="G281" s="124" t="s">
        <v>17</v>
      </c>
      <c r="H281" s="124" t="s">
        <v>15</v>
      </c>
      <c r="I281" s="124" t="s">
        <v>12</v>
      </c>
      <c r="J281" s="130">
        <v>2019</v>
      </c>
      <c r="K281" s="11">
        <f>IF(D281="SAVE ON ENERGY RETROFIT PROGRAM",IF(VALUE(SUBSTITUTE(G281,"kW",""))=0,'IESO Reported Results'!M281*'NTG Ratio References'!$G$8,0),IF(D281="SAVE ON ENERGY ENERGY MANAGER PROGRAM",IF(VALUE(SUBSTITUTE(G281,"kW",""))=0,'IESO Reported Results'!M281*'NTG Ratio References'!$G$7,0),0))</f>
        <v>0</v>
      </c>
      <c r="L281" s="10">
        <f t="shared" si="16"/>
        <v>0</v>
      </c>
      <c r="M281" s="11">
        <f t="shared" si="17"/>
        <v>0</v>
      </c>
      <c r="N281" s="15">
        <f>IFERROR(VLOOKUP(J281&amp;D281,'NTG Ratio References'!A:F,4,0),1)</f>
        <v>0.84</v>
      </c>
      <c r="O281" s="15">
        <f>IFERROR(VLOOKUP(J281&amp;D281,'NTG Ratio References'!A:F,5,0),1)</f>
        <v>0.81599999999999995</v>
      </c>
      <c r="P281" s="104">
        <f t="shared" si="18"/>
        <v>0</v>
      </c>
      <c r="Q281" s="104">
        <f t="shared" si="19"/>
        <v>0</v>
      </c>
    </row>
    <row r="282" spans="1:17">
      <c r="A282" s="103" t="s">
        <v>480</v>
      </c>
      <c r="B282" s="124" t="s">
        <v>8</v>
      </c>
      <c r="C282" s="124" t="s">
        <v>1739</v>
      </c>
      <c r="D282" s="124" t="s">
        <v>55</v>
      </c>
      <c r="E282" s="124" t="s">
        <v>10</v>
      </c>
      <c r="F282" s="126">
        <v>480</v>
      </c>
      <c r="G282" s="124" t="s">
        <v>220</v>
      </c>
      <c r="H282" s="124" t="s">
        <v>481</v>
      </c>
      <c r="I282" s="124" t="s">
        <v>12</v>
      </c>
      <c r="J282" s="130">
        <v>2019</v>
      </c>
      <c r="K282" s="11">
        <f>IF(D282="SAVE ON ENERGY RETROFIT PROGRAM",IF(VALUE(SUBSTITUTE(G282,"kW",""))=0,'IESO Reported Results'!M282*'NTG Ratio References'!$G$8,0),IF(D282="SAVE ON ENERGY ENERGY MANAGER PROGRAM",IF(VALUE(SUBSTITUTE(G282,"kW",""))=0,'IESO Reported Results'!M282*'NTG Ratio References'!$G$7,0),0))</f>
        <v>0</v>
      </c>
      <c r="L282" s="10">
        <f t="shared" si="16"/>
        <v>0.6</v>
      </c>
      <c r="M282" s="11">
        <f t="shared" si="17"/>
        <v>7997</v>
      </c>
      <c r="N282" s="15">
        <f>IFERROR(VLOOKUP(J282&amp;D282,'NTG Ratio References'!A:F,4,0),1)</f>
        <v>0.84</v>
      </c>
      <c r="O282" s="15">
        <f>IFERROR(VLOOKUP(J282&amp;D282,'NTG Ratio References'!A:F,5,0),1)</f>
        <v>0.81599999999999995</v>
      </c>
      <c r="P282" s="104">
        <f t="shared" si="18"/>
        <v>0.504</v>
      </c>
      <c r="Q282" s="104">
        <f t="shared" si="19"/>
        <v>6525.5519999999997</v>
      </c>
    </row>
    <row r="283" spans="1:17">
      <c r="A283" s="103" t="s">
        <v>482</v>
      </c>
      <c r="B283" s="124" t="s">
        <v>8</v>
      </c>
      <c r="C283" s="124" t="s">
        <v>1739</v>
      </c>
      <c r="D283" s="124" t="s">
        <v>55</v>
      </c>
      <c r="E283" s="124" t="s">
        <v>10</v>
      </c>
      <c r="F283" s="126">
        <v>1568.3</v>
      </c>
      <c r="G283" s="124" t="s">
        <v>483</v>
      </c>
      <c r="H283" s="124" t="s">
        <v>484</v>
      </c>
      <c r="I283" s="124" t="s">
        <v>12</v>
      </c>
      <c r="J283" s="130">
        <v>2019</v>
      </c>
      <c r="K283" s="11">
        <f>IF(D283="SAVE ON ENERGY RETROFIT PROGRAM",IF(VALUE(SUBSTITUTE(G283,"kW",""))=0,'IESO Reported Results'!M283*'NTG Ratio References'!$G$8,0),IF(D283="SAVE ON ENERGY ENERGY MANAGER PROGRAM",IF(VALUE(SUBSTITUTE(G283,"kW",""))=0,'IESO Reported Results'!M283*'NTG Ratio References'!$G$7,0),0))</f>
        <v>0</v>
      </c>
      <c r="L283" s="10">
        <f t="shared" si="16"/>
        <v>0.1</v>
      </c>
      <c r="M283" s="11">
        <f t="shared" si="17"/>
        <v>11260</v>
      </c>
      <c r="N283" s="15">
        <f>IFERROR(VLOOKUP(J283&amp;D283,'NTG Ratio References'!A:F,4,0),1)</f>
        <v>0.84</v>
      </c>
      <c r="O283" s="15">
        <f>IFERROR(VLOOKUP(J283&amp;D283,'NTG Ratio References'!A:F,5,0),1)</f>
        <v>0.81599999999999995</v>
      </c>
      <c r="P283" s="104">
        <f t="shared" si="18"/>
        <v>8.4000000000000005E-2</v>
      </c>
      <c r="Q283" s="104">
        <f t="shared" si="19"/>
        <v>9188.16</v>
      </c>
    </row>
    <row r="284" spans="1:17">
      <c r="A284" s="103" t="s">
        <v>485</v>
      </c>
      <c r="B284" s="124" t="s">
        <v>8</v>
      </c>
      <c r="C284" s="124" t="s">
        <v>1739</v>
      </c>
      <c r="D284" s="124" t="s">
        <v>55</v>
      </c>
      <c r="E284" s="124" t="s">
        <v>10</v>
      </c>
      <c r="F284" s="126">
        <v>605.29999999999995</v>
      </c>
      <c r="G284" s="124" t="s">
        <v>17</v>
      </c>
      <c r="H284" s="124" t="s">
        <v>486</v>
      </c>
      <c r="I284" s="124" t="s">
        <v>12</v>
      </c>
      <c r="J284" s="130">
        <v>2019</v>
      </c>
      <c r="K284" s="11">
        <f>IF(D284="SAVE ON ENERGY RETROFIT PROGRAM",IF(VALUE(SUBSTITUTE(G284,"kW",""))=0,'IESO Reported Results'!M284*'NTG Ratio References'!$G$8,0),IF(D284="SAVE ON ENERGY ENERGY MANAGER PROGRAM",IF(VALUE(SUBSTITUTE(G284,"kW",""))=0,'IESO Reported Results'!M284*'NTG Ratio References'!$G$7,0),0))</f>
        <v>1.005039282046986</v>
      </c>
      <c r="L284" s="10">
        <f t="shared" si="16"/>
        <v>1.005039282046986</v>
      </c>
      <c r="M284" s="11">
        <f t="shared" si="17"/>
        <v>6053</v>
      </c>
      <c r="N284" s="15">
        <f>IFERROR(VLOOKUP(J284&amp;D284,'NTG Ratio References'!A:F,4,0),1)</f>
        <v>0.84</v>
      </c>
      <c r="O284" s="15">
        <f>IFERROR(VLOOKUP(J284&amp;D284,'NTG Ratio References'!A:F,5,0),1)</f>
        <v>0.81599999999999995</v>
      </c>
      <c r="P284" s="104">
        <f t="shared" si="18"/>
        <v>0.84423299691946818</v>
      </c>
      <c r="Q284" s="104">
        <f t="shared" si="19"/>
        <v>4939.2479999999996</v>
      </c>
    </row>
    <row r="285" spans="1:17">
      <c r="A285" s="124" t="s">
        <v>1851</v>
      </c>
      <c r="B285" s="124" t="s">
        <v>8</v>
      </c>
      <c r="C285" s="124" t="s">
        <v>1740</v>
      </c>
      <c r="D285" s="103" t="s">
        <v>55</v>
      </c>
      <c r="E285" s="124" t="s">
        <v>10</v>
      </c>
      <c r="F285" s="127">
        <v>19280</v>
      </c>
      <c r="G285" s="103" t="s">
        <v>17</v>
      </c>
      <c r="H285" s="103" t="s">
        <v>15</v>
      </c>
      <c r="I285" s="103" t="s">
        <v>12</v>
      </c>
      <c r="J285" s="130">
        <v>2019</v>
      </c>
      <c r="K285" s="11">
        <f>IF(D285="SAVE ON ENERGY RETROFIT PROGRAM",IF(VALUE(SUBSTITUTE(G285,"kW",""))=0,'IESO Reported Results'!M285*'NTG Ratio References'!$G$8,0),IF(D285="SAVE ON ENERGY ENERGY MANAGER PROGRAM",IF(VALUE(SUBSTITUTE(G285,"kW",""))=0,'IESO Reported Results'!M285*'NTG Ratio References'!$G$7,0),0))</f>
        <v>0</v>
      </c>
      <c r="L285" s="10">
        <f t="shared" si="16"/>
        <v>0</v>
      </c>
      <c r="M285" s="11">
        <f t="shared" si="17"/>
        <v>0</v>
      </c>
      <c r="N285" s="15">
        <f>IFERROR(VLOOKUP(J285&amp;D285,'NTG Ratio References'!A:F,4,0),1)</f>
        <v>0.84</v>
      </c>
      <c r="O285" s="15">
        <f>IFERROR(VLOOKUP(J285&amp;D285,'NTG Ratio References'!A:F,5,0),1)</f>
        <v>0.81599999999999995</v>
      </c>
      <c r="P285" s="104">
        <f t="shared" si="18"/>
        <v>0</v>
      </c>
      <c r="Q285" s="104">
        <f t="shared" si="19"/>
        <v>0</v>
      </c>
    </row>
    <row r="286" spans="1:17">
      <c r="A286" s="103" t="s">
        <v>487</v>
      </c>
      <c r="B286" s="124" t="s">
        <v>8</v>
      </c>
      <c r="C286" s="124" t="s">
        <v>1739</v>
      </c>
      <c r="D286" s="124" t="s">
        <v>55</v>
      </c>
      <c r="E286" s="124" t="s">
        <v>10</v>
      </c>
      <c r="F286" s="126">
        <v>2526.7199999999998</v>
      </c>
      <c r="G286" s="124" t="s">
        <v>17</v>
      </c>
      <c r="H286" s="124" t="s">
        <v>488</v>
      </c>
      <c r="I286" s="124" t="s">
        <v>12</v>
      </c>
      <c r="J286" s="130">
        <v>2019</v>
      </c>
      <c r="K286" s="11">
        <f>IF(D286="SAVE ON ENERGY RETROFIT PROGRAM",IF(VALUE(SUBSTITUTE(G286,"kW",""))=0,'IESO Reported Results'!M286*'NTG Ratio References'!$G$8,0),IF(D286="SAVE ON ENERGY ENERGY MANAGER PROGRAM",IF(VALUE(SUBSTITUTE(G286,"kW",""))=0,'IESO Reported Results'!M286*'NTG Ratio References'!$G$7,0),0))</f>
        <v>6.6620173655329955</v>
      </c>
      <c r="L286" s="10">
        <f t="shared" si="16"/>
        <v>6.6620173655329955</v>
      </c>
      <c r="M286" s="11">
        <f t="shared" si="17"/>
        <v>40123</v>
      </c>
      <c r="N286" s="15">
        <f>IFERROR(VLOOKUP(J286&amp;D286,'NTG Ratio References'!A:F,4,0),1)</f>
        <v>0.84</v>
      </c>
      <c r="O286" s="15">
        <f>IFERROR(VLOOKUP(J286&amp;D286,'NTG Ratio References'!A:F,5,0),1)</f>
        <v>0.81599999999999995</v>
      </c>
      <c r="P286" s="104">
        <f t="shared" si="18"/>
        <v>5.5960945870477161</v>
      </c>
      <c r="Q286" s="104">
        <f t="shared" si="19"/>
        <v>32740.367999999999</v>
      </c>
    </row>
    <row r="287" spans="1:17">
      <c r="A287" s="103" t="s">
        <v>489</v>
      </c>
      <c r="B287" s="124" t="s">
        <v>8</v>
      </c>
      <c r="C287" s="124" t="s">
        <v>1740</v>
      </c>
      <c r="D287" s="124" t="s">
        <v>55</v>
      </c>
      <c r="E287" s="124" t="s">
        <v>10</v>
      </c>
      <c r="F287" s="126">
        <v>2007.5</v>
      </c>
      <c r="G287" s="124" t="s">
        <v>176</v>
      </c>
      <c r="H287" s="124" t="s">
        <v>490</v>
      </c>
      <c r="I287" s="124" t="s">
        <v>12</v>
      </c>
      <c r="J287" s="130">
        <v>2019</v>
      </c>
      <c r="K287" s="11">
        <f>IF(D287="SAVE ON ENERGY RETROFIT PROGRAM",IF(VALUE(SUBSTITUTE(G287,"kW",""))=0,'IESO Reported Results'!M287*'NTG Ratio References'!$G$8,0),IF(D287="SAVE ON ENERGY ENERGY MANAGER PROGRAM",IF(VALUE(SUBSTITUTE(G287,"kW",""))=0,'IESO Reported Results'!M287*'NTG Ratio References'!$G$7,0),0))</f>
        <v>0</v>
      </c>
      <c r="L287" s="10">
        <f t="shared" si="16"/>
        <v>2.1</v>
      </c>
      <c r="M287" s="11">
        <f t="shared" si="17"/>
        <v>14974</v>
      </c>
      <c r="N287" s="15">
        <f>IFERROR(VLOOKUP(J287&amp;D287,'NTG Ratio References'!A:F,4,0),1)</f>
        <v>0.84</v>
      </c>
      <c r="O287" s="15">
        <f>IFERROR(VLOOKUP(J287&amp;D287,'NTG Ratio References'!A:F,5,0),1)</f>
        <v>0.81599999999999995</v>
      </c>
      <c r="P287" s="104">
        <f t="shared" si="18"/>
        <v>1.764</v>
      </c>
      <c r="Q287" s="104">
        <f t="shared" si="19"/>
        <v>12218.784</v>
      </c>
    </row>
    <row r="288" spans="1:17">
      <c r="A288" s="103" t="s">
        <v>491</v>
      </c>
      <c r="B288" s="124" t="s">
        <v>8</v>
      </c>
      <c r="C288" s="124" t="s">
        <v>1739</v>
      </c>
      <c r="D288" s="124" t="s">
        <v>55</v>
      </c>
      <c r="E288" s="124" t="s">
        <v>10</v>
      </c>
      <c r="F288" s="126">
        <v>509.57</v>
      </c>
      <c r="G288" s="124" t="s">
        <v>17</v>
      </c>
      <c r="H288" s="124" t="s">
        <v>492</v>
      </c>
      <c r="I288" s="124" t="s">
        <v>12</v>
      </c>
      <c r="J288" s="130">
        <v>2019</v>
      </c>
      <c r="K288" s="11">
        <f>IF(D288="SAVE ON ENERGY RETROFIT PROGRAM",IF(VALUE(SUBSTITUTE(G288,"kW",""))=0,'IESO Reported Results'!M288*'NTG Ratio References'!$G$8,0),IF(D288="SAVE ON ENERGY ENERGY MANAGER PROGRAM",IF(VALUE(SUBSTITUTE(G288,"kW",""))=0,'IESO Reported Results'!M288*'NTG Ratio References'!$G$7,0),0))</f>
        <v>0.94194413465266014</v>
      </c>
      <c r="L288" s="10">
        <f t="shared" si="16"/>
        <v>0.94194413465266014</v>
      </c>
      <c r="M288" s="11">
        <f t="shared" si="17"/>
        <v>5673</v>
      </c>
      <c r="N288" s="15">
        <f>IFERROR(VLOOKUP(J288&amp;D288,'NTG Ratio References'!A:F,4,0),1)</f>
        <v>0.84</v>
      </c>
      <c r="O288" s="15">
        <f>IFERROR(VLOOKUP(J288&amp;D288,'NTG Ratio References'!A:F,5,0),1)</f>
        <v>0.81599999999999995</v>
      </c>
      <c r="P288" s="104">
        <f t="shared" si="18"/>
        <v>0.79123307310823443</v>
      </c>
      <c r="Q288" s="104">
        <f t="shared" si="19"/>
        <v>4629.1679999999997</v>
      </c>
    </row>
    <row r="289" spans="1:17">
      <c r="A289" s="103" t="s">
        <v>493</v>
      </c>
      <c r="B289" s="124" t="s">
        <v>8</v>
      </c>
      <c r="C289" s="124" t="s">
        <v>1739</v>
      </c>
      <c r="D289" s="124" t="s">
        <v>55</v>
      </c>
      <c r="E289" s="124" t="s">
        <v>10</v>
      </c>
      <c r="F289" s="126">
        <v>27844.1</v>
      </c>
      <c r="G289" s="124" t="s">
        <v>494</v>
      </c>
      <c r="H289" s="124" t="s">
        <v>495</v>
      </c>
      <c r="I289" s="124" t="s">
        <v>12</v>
      </c>
      <c r="J289" s="130">
        <v>2019</v>
      </c>
      <c r="K289" s="11">
        <f>IF(D289="SAVE ON ENERGY RETROFIT PROGRAM",IF(VALUE(SUBSTITUTE(G289,"kW",""))=0,'IESO Reported Results'!M289*'NTG Ratio References'!$G$8,0),IF(D289="SAVE ON ENERGY ENERGY MANAGER PROGRAM",IF(VALUE(SUBSTITUTE(G289,"kW",""))=0,'IESO Reported Results'!M289*'NTG Ratio References'!$G$7,0),0))</f>
        <v>0</v>
      </c>
      <c r="L289" s="10">
        <f t="shared" si="16"/>
        <v>31.4</v>
      </c>
      <c r="M289" s="11">
        <f t="shared" si="17"/>
        <v>82201</v>
      </c>
      <c r="N289" s="15">
        <f>IFERROR(VLOOKUP(J289&amp;D289,'NTG Ratio References'!A:F,4,0),1)</f>
        <v>0.84</v>
      </c>
      <c r="O289" s="15">
        <f>IFERROR(VLOOKUP(J289&amp;D289,'NTG Ratio References'!A:F,5,0),1)</f>
        <v>0.81599999999999995</v>
      </c>
      <c r="P289" s="104">
        <f t="shared" si="18"/>
        <v>26.375999999999998</v>
      </c>
      <c r="Q289" s="104">
        <f t="shared" si="19"/>
        <v>67076.015999999989</v>
      </c>
    </row>
    <row r="290" spans="1:17">
      <c r="A290" s="103" t="s">
        <v>496</v>
      </c>
      <c r="B290" s="124" t="s">
        <v>8</v>
      </c>
      <c r="C290" s="124" t="s">
        <v>1740</v>
      </c>
      <c r="D290" s="124" t="s">
        <v>55</v>
      </c>
      <c r="E290" s="124" t="s">
        <v>10</v>
      </c>
      <c r="F290" s="126">
        <v>11260</v>
      </c>
      <c r="G290" s="124" t="s">
        <v>17</v>
      </c>
      <c r="H290" s="124" t="s">
        <v>15</v>
      </c>
      <c r="I290" s="124" t="s">
        <v>12</v>
      </c>
      <c r="J290" s="130">
        <v>2019</v>
      </c>
      <c r="K290" s="11">
        <f>IF(D290="SAVE ON ENERGY RETROFIT PROGRAM",IF(VALUE(SUBSTITUTE(G290,"kW",""))=0,'IESO Reported Results'!M290*'NTG Ratio References'!$G$8,0),IF(D290="SAVE ON ENERGY ENERGY MANAGER PROGRAM",IF(VALUE(SUBSTITUTE(G290,"kW",""))=0,'IESO Reported Results'!M290*'NTG Ratio References'!$G$7,0),0))</f>
        <v>0</v>
      </c>
      <c r="L290" s="10">
        <f t="shared" si="16"/>
        <v>0</v>
      </c>
      <c r="M290" s="11">
        <f t="shared" si="17"/>
        <v>0</v>
      </c>
      <c r="N290" s="15">
        <f>IFERROR(VLOOKUP(J290&amp;D290,'NTG Ratio References'!A:F,4,0),1)</f>
        <v>0.84</v>
      </c>
      <c r="O290" s="15">
        <f>IFERROR(VLOOKUP(J290&amp;D290,'NTG Ratio References'!A:F,5,0),1)</f>
        <v>0.81599999999999995</v>
      </c>
      <c r="P290" s="104">
        <f t="shared" si="18"/>
        <v>0</v>
      </c>
      <c r="Q290" s="104">
        <f t="shared" si="19"/>
        <v>0</v>
      </c>
    </row>
    <row r="291" spans="1:17">
      <c r="A291" s="124" t="s">
        <v>1852</v>
      </c>
      <c r="B291" s="124" t="s">
        <v>8</v>
      </c>
      <c r="C291" s="124" t="s">
        <v>1740</v>
      </c>
      <c r="D291" s="103" t="s">
        <v>55</v>
      </c>
      <c r="E291" s="124" t="s">
        <v>10</v>
      </c>
      <c r="F291" s="127">
        <v>6485</v>
      </c>
      <c r="G291" s="103" t="s">
        <v>17</v>
      </c>
      <c r="H291" s="103" t="s">
        <v>15</v>
      </c>
      <c r="I291" s="103" t="s">
        <v>12</v>
      </c>
      <c r="J291" s="130">
        <v>2019</v>
      </c>
      <c r="K291" s="11">
        <f>IF(D291="SAVE ON ENERGY RETROFIT PROGRAM",IF(VALUE(SUBSTITUTE(G291,"kW",""))=0,'IESO Reported Results'!M291*'NTG Ratio References'!$G$8,0),IF(D291="SAVE ON ENERGY ENERGY MANAGER PROGRAM",IF(VALUE(SUBSTITUTE(G291,"kW",""))=0,'IESO Reported Results'!M291*'NTG Ratio References'!$G$7,0),0))</f>
        <v>0</v>
      </c>
      <c r="L291" s="10">
        <f t="shared" si="16"/>
        <v>0</v>
      </c>
      <c r="M291" s="11">
        <f t="shared" si="17"/>
        <v>0</v>
      </c>
      <c r="N291" s="15">
        <f>IFERROR(VLOOKUP(J291&amp;D291,'NTG Ratio References'!A:F,4,0),1)</f>
        <v>0.84</v>
      </c>
      <c r="O291" s="15">
        <f>IFERROR(VLOOKUP(J291&amp;D291,'NTG Ratio References'!A:F,5,0),1)</f>
        <v>0.81599999999999995</v>
      </c>
      <c r="P291" s="104">
        <f t="shared" si="18"/>
        <v>0</v>
      </c>
      <c r="Q291" s="104">
        <f t="shared" si="19"/>
        <v>0</v>
      </c>
    </row>
    <row r="292" spans="1:17">
      <c r="A292" s="103" t="s">
        <v>497</v>
      </c>
      <c r="B292" s="124" t="s">
        <v>8</v>
      </c>
      <c r="C292" s="124" t="s">
        <v>1740</v>
      </c>
      <c r="D292" s="124" t="s">
        <v>55</v>
      </c>
      <c r="E292" s="124" t="s">
        <v>10</v>
      </c>
      <c r="F292" s="126">
        <v>2548</v>
      </c>
      <c r="G292" s="124" t="s">
        <v>498</v>
      </c>
      <c r="H292" s="124" t="s">
        <v>499</v>
      </c>
      <c r="I292" s="124" t="s">
        <v>12</v>
      </c>
      <c r="J292" s="130">
        <v>2019</v>
      </c>
      <c r="K292" s="11">
        <f>IF(D292="SAVE ON ENERGY RETROFIT PROGRAM",IF(VALUE(SUBSTITUTE(G292,"kW",""))=0,'IESO Reported Results'!M292*'NTG Ratio References'!$G$8,0),IF(D292="SAVE ON ENERGY ENERGY MANAGER PROGRAM",IF(VALUE(SUBSTITUTE(G292,"kW",""))=0,'IESO Reported Results'!M292*'NTG Ratio References'!$G$7,0),0))</f>
        <v>0</v>
      </c>
      <c r="L292" s="10">
        <f t="shared" si="16"/>
        <v>1.79</v>
      </c>
      <c r="M292" s="11">
        <f t="shared" si="17"/>
        <v>8238</v>
      </c>
      <c r="N292" s="15">
        <f>IFERROR(VLOOKUP(J292&amp;D292,'NTG Ratio References'!A:F,4,0),1)</f>
        <v>0.84</v>
      </c>
      <c r="O292" s="15">
        <f>IFERROR(VLOOKUP(J292&amp;D292,'NTG Ratio References'!A:F,5,0),1)</f>
        <v>0.81599999999999995</v>
      </c>
      <c r="P292" s="104">
        <f t="shared" si="18"/>
        <v>1.5036</v>
      </c>
      <c r="Q292" s="104">
        <f t="shared" si="19"/>
        <v>6722.2079999999996</v>
      </c>
    </row>
    <row r="293" spans="1:17">
      <c r="A293" s="103" t="s">
        <v>500</v>
      </c>
      <c r="B293" s="124" t="s">
        <v>8</v>
      </c>
      <c r="C293" s="124" t="s">
        <v>1741</v>
      </c>
      <c r="D293" s="124" t="s">
        <v>55</v>
      </c>
      <c r="E293" s="124" t="s">
        <v>10</v>
      </c>
      <c r="F293" s="126">
        <v>1440</v>
      </c>
      <c r="G293" s="124" t="s">
        <v>17</v>
      </c>
      <c r="H293" s="124" t="s">
        <v>15</v>
      </c>
      <c r="I293" s="124" t="s">
        <v>12</v>
      </c>
      <c r="J293" s="130">
        <v>2019</v>
      </c>
      <c r="K293" s="11">
        <f>IF(D293="SAVE ON ENERGY RETROFIT PROGRAM",IF(VALUE(SUBSTITUTE(G293,"kW",""))=0,'IESO Reported Results'!M293*'NTG Ratio References'!$G$8,0),IF(D293="SAVE ON ENERGY ENERGY MANAGER PROGRAM",IF(VALUE(SUBSTITUTE(G293,"kW",""))=0,'IESO Reported Results'!M293*'NTG Ratio References'!$G$7,0),0))</f>
        <v>0</v>
      </c>
      <c r="L293" s="10">
        <f t="shared" si="16"/>
        <v>0</v>
      </c>
      <c r="M293" s="11">
        <f t="shared" si="17"/>
        <v>0</v>
      </c>
      <c r="N293" s="15">
        <f>IFERROR(VLOOKUP(J293&amp;D293,'NTG Ratio References'!A:F,4,0),1)</f>
        <v>0.84</v>
      </c>
      <c r="O293" s="15">
        <f>IFERROR(VLOOKUP(J293&amp;D293,'NTG Ratio References'!A:F,5,0),1)</f>
        <v>0.81599999999999995</v>
      </c>
      <c r="P293" s="104">
        <f t="shared" si="18"/>
        <v>0</v>
      </c>
      <c r="Q293" s="104">
        <f t="shared" si="19"/>
        <v>0</v>
      </c>
    </row>
    <row r="294" spans="1:17">
      <c r="A294" s="103" t="s">
        <v>501</v>
      </c>
      <c r="B294" s="124" t="s">
        <v>8</v>
      </c>
      <c r="C294" s="124" t="s">
        <v>1740</v>
      </c>
      <c r="D294" s="124" t="s">
        <v>55</v>
      </c>
      <c r="E294" s="124" t="s">
        <v>10</v>
      </c>
      <c r="F294" s="126">
        <v>10020</v>
      </c>
      <c r="G294" s="124" t="s">
        <v>17</v>
      </c>
      <c r="H294" s="124" t="s">
        <v>15</v>
      </c>
      <c r="I294" s="124" t="s">
        <v>12</v>
      </c>
      <c r="J294" s="130">
        <v>2019</v>
      </c>
      <c r="K294" s="11">
        <f>IF(D294="SAVE ON ENERGY RETROFIT PROGRAM",IF(VALUE(SUBSTITUTE(G294,"kW",""))=0,'IESO Reported Results'!M294*'NTG Ratio References'!$G$8,0),IF(D294="SAVE ON ENERGY ENERGY MANAGER PROGRAM",IF(VALUE(SUBSTITUTE(G294,"kW",""))=0,'IESO Reported Results'!M294*'NTG Ratio References'!$G$7,0),0))</f>
        <v>0</v>
      </c>
      <c r="L294" s="10">
        <f t="shared" si="16"/>
        <v>0</v>
      </c>
      <c r="M294" s="11">
        <f t="shared" si="17"/>
        <v>0</v>
      </c>
      <c r="N294" s="15">
        <f>IFERROR(VLOOKUP(J294&amp;D294,'NTG Ratio References'!A:F,4,0),1)</f>
        <v>0.84</v>
      </c>
      <c r="O294" s="15">
        <f>IFERROR(VLOOKUP(J294&amp;D294,'NTG Ratio References'!A:F,5,0),1)</f>
        <v>0.81599999999999995</v>
      </c>
      <c r="P294" s="104">
        <f t="shared" si="18"/>
        <v>0</v>
      </c>
      <c r="Q294" s="104">
        <f t="shared" si="19"/>
        <v>0</v>
      </c>
    </row>
    <row r="295" spans="1:17">
      <c r="A295" s="103" t="s">
        <v>502</v>
      </c>
      <c r="B295" s="124" t="s">
        <v>8</v>
      </c>
      <c r="C295" s="124" t="s">
        <v>1740</v>
      </c>
      <c r="D295" s="124" t="s">
        <v>55</v>
      </c>
      <c r="E295" s="124" t="s">
        <v>10</v>
      </c>
      <c r="F295" s="126">
        <v>1430</v>
      </c>
      <c r="G295" s="124" t="s">
        <v>17</v>
      </c>
      <c r="H295" s="124" t="s">
        <v>15</v>
      </c>
      <c r="I295" s="124" t="s">
        <v>12</v>
      </c>
      <c r="J295" s="130">
        <v>2019</v>
      </c>
      <c r="K295" s="11">
        <f>IF(D295="SAVE ON ENERGY RETROFIT PROGRAM",IF(VALUE(SUBSTITUTE(G295,"kW",""))=0,'IESO Reported Results'!M295*'NTG Ratio References'!$G$8,0),IF(D295="SAVE ON ENERGY ENERGY MANAGER PROGRAM",IF(VALUE(SUBSTITUTE(G295,"kW",""))=0,'IESO Reported Results'!M295*'NTG Ratio References'!$G$7,0),0))</f>
        <v>0</v>
      </c>
      <c r="L295" s="10">
        <f t="shared" si="16"/>
        <v>0</v>
      </c>
      <c r="M295" s="11">
        <f t="shared" si="17"/>
        <v>0</v>
      </c>
      <c r="N295" s="15">
        <f>IFERROR(VLOOKUP(J295&amp;D295,'NTG Ratio References'!A:F,4,0),1)</f>
        <v>0.84</v>
      </c>
      <c r="O295" s="15">
        <f>IFERROR(VLOOKUP(J295&amp;D295,'NTG Ratio References'!A:F,5,0),1)</f>
        <v>0.81599999999999995</v>
      </c>
      <c r="P295" s="104">
        <f t="shared" si="18"/>
        <v>0</v>
      </c>
      <c r="Q295" s="104">
        <f t="shared" si="19"/>
        <v>0</v>
      </c>
    </row>
    <row r="296" spans="1:17">
      <c r="A296" s="103" t="s">
        <v>503</v>
      </c>
      <c r="B296" s="124" t="s">
        <v>8</v>
      </c>
      <c r="C296" s="124" t="s">
        <v>1740</v>
      </c>
      <c r="D296" s="124" t="s">
        <v>55</v>
      </c>
      <c r="E296" s="124" t="s">
        <v>10</v>
      </c>
      <c r="F296" s="126">
        <v>500</v>
      </c>
      <c r="G296" s="124" t="s">
        <v>17</v>
      </c>
      <c r="H296" s="124" t="s">
        <v>15</v>
      </c>
      <c r="I296" s="124" t="s">
        <v>12</v>
      </c>
      <c r="J296" s="130">
        <v>2019</v>
      </c>
      <c r="K296" s="11">
        <f>IF(D296="SAVE ON ENERGY RETROFIT PROGRAM",IF(VALUE(SUBSTITUTE(G296,"kW",""))=0,'IESO Reported Results'!M296*'NTG Ratio References'!$G$8,0),IF(D296="SAVE ON ENERGY ENERGY MANAGER PROGRAM",IF(VALUE(SUBSTITUTE(G296,"kW",""))=0,'IESO Reported Results'!M296*'NTG Ratio References'!$G$7,0),0))</f>
        <v>0</v>
      </c>
      <c r="L296" s="10">
        <f t="shared" si="16"/>
        <v>0</v>
      </c>
      <c r="M296" s="11">
        <f t="shared" si="17"/>
        <v>0</v>
      </c>
      <c r="N296" s="15">
        <f>IFERROR(VLOOKUP(J296&amp;D296,'NTG Ratio References'!A:F,4,0),1)</f>
        <v>0.84</v>
      </c>
      <c r="O296" s="15">
        <f>IFERROR(VLOOKUP(J296&amp;D296,'NTG Ratio References'!A:F,5,0),1)</f>
        <v>0.81599999999999995</v>
      </c>
      <c r="P296" s="104">
        <f t="shared" si="18"/>
        <v>0</v>
      </c>
      <c r="Q296" s="104">
        <f t="shared" si="19"/>
        <v>0</v>
      </c>
    </row>
    <row r="297" spans="1:17">
      <c r="A297" s="103" t="s">
        <v>504</v>
      </c>
      <c r="B297" s="124" t="s">
        <v>8</v>
      </c>
      <c r="C297" s="124" t="s">
        <v>1949</v>
      </c>
      <c r="D297" s="124" t="s">
        <v>55</v>
      </c>
      <c r="E297" s="124" t="s">
        <v>10</v>
      </c>
      <c r="F297" s="126">
        <v>3756</v>
      </c>
      <c r="G297" s="124" t="s">
        <v>17</v>
      </c>
      <c r="H297" s="124" t="s">
        <v>505</v>
      </c>
      <c r="I297" s="124" t="s">
        <v>12</v>
      </c>
      <c r="J297" s="130">
        <v>2019</v>
      </c>
      <c r="K297" s="11">
        <f>IF(D297="SAVE ON ENERGY RETROFIT PROGRAM",IF(VALUE(SUBSTITUTE(G297,"kW",""))=0,'IESO Reported Results'!M297*'NTG Ratio References'!$G$8,0),IF(D297="SAVE ON ENERGY ENERGY MANAGER PROGRAM",IF(VALUE(SUBSTITUTE(G297,"kW",""))=0,'IESO Reported Results'!M297*'NTG Ratio References'!$G$7,0),0))</f>
        <v>6.2528951466392613</v>
      </c>
      <c r="L297" s="10">
        <f t="shared" si="16"/>
        <v>6.2528951466392613</v>
      </c>
      <c r="M297" s="11">
        <f t="shared" si="17"/>
        <v>37659</v>
      </c>
      <c r="N297" s="15">
        <f>IFERROR(VLOOKUP(J297&amp;D297,'NTG Ratio References'!A:F,4,0),1)</f>
        <v>0.84</v>
      </c>
      <c r="O297" s="15">
        <f>IFERROR(VLOOKUP(J297&amp;D297,'NTG Ratio References'!A:F,5,0),1)</f>
        <v>0.81599999999999995</v>
      </c>
      <c r="P297" s="104">
        <f t="shared" si="18"/>
        <v>5.2524319231769789</v>
      </c>
      <c r="Q297" s="104">
        <f t="shared" si="19"/>
        <v>30729.743999999999</v>
      </c>
    </row>
    <row r="298" spans="1:17">
      <c r="A298" s="103" t="s">
        <v>506</v>
      </c>
      <c r="B298" s="124" t="s">
        <v>8</v>
      </c>
      <c r="C298" s="124" t="s">
        <v>1741</v>
      </c>
      <c r="D298" s="124" t="s">
        <v>55</v>
      </c>
      <c r="E298" s="124" t="s">
        <v>10</v>
      </c>
      <c r="F298" s="126">
        <v>82025.62</v>
      </c>
      <c r="G298" s="124" t="s">
        <v>507</v>
      </c>
      <c r="H298" s="124" t="s">
        <v>508</v>
      </c>
      <c r="I298" s="124" t="s">
        <v>12</v>
      </c>
      <c r="J298" s="130">
        <v>2019</v>
      </c>
      <c r="K298" s="11">
        <f>IF(D298="SAVE ON ENERGY RETROFIT PROGRAM",IF(VALUE(SUBSTITUTE(G298,"kW",""))=0,'IESO Reported Results'!M298*'NTG Ratio References'!$G$8,0),IF(D298="SAVE ON ENERGY ENERGY MANAGER PROGRAM",IF(VALUE(SUBSTITUTE(G298,"kW",""))=0,'IESO Reported Results'!M298*'NTG Ratio References'!$G$7,0),0))</f>
        <v>0</v>
      </c>
      <c r="L298" s="10">
        <f t="shared" si="16"/>
        <v>170.7</v>
      </c>
      <c r="M298" s="11">
        <f t="shared" si="17"/>
        <v>1750585</v>
      </c>
      <c r="N298" s="15">
        <f>IFERROR(VLOOKUP(J298&amp;D298,'NTG Ratio References'!A:F,4,0),1)</f>
        <v>0.84</v>
      </c>
      <c r="O298" s="15">
        <f>IFERROR(VLOOKUP(J298&amp;D298,'NTG Ratio References'!A:F,5,0),1)</f>
        <v>0.81599999999999995</v>
      </c>
      <c r="P298" s="104">
        <f t="shared" si="18"/>
        <v>143.38799999999998</v>
      </c>
      <c r="Q298" s="104">
        <f t="shared" si="19"/>
        <v>1428477.3599999999</v>
      </c>
    </row>
    <row r="299" spans="1:17">
      <c r="A299" s="103" t="s">
        <v>509</v>
      </c>
      <c r="B299" s="124" t="s">
        <v>8</v>
      </c>
      <c r="C299" s="124" t="s">
        <v>1740</v>
      </c>
      <c r="D299" s="124" t="s">
        <v>55</v>
      </c>
      <c r="E299" s="124" t="s">
        <v>10</v>
      </c>
      <c r="F299" s="126">
        <v>3520</v>
      </c>
      <c r="G299" s="124" t="s">
        <v>153</v>
      </c>
      <c r="H299" s="124" t="s">
        <v>510</v>
      </c>
      <c r="I299" s="124" t="s">
        <v>12</v>
      </c>
      <c r="J299" s="130">
        <v>2019</v>
      </c>
      <c r="K299" s="11">
        <f>IF(D299="SAVE ON ENERGY RETROFIT PROGRAM",IF(VALUE(SUBSTITUTE(G299,"kW",""))=0,'IESO Reported Results'!M299*'NTG Ratio References'!$G$8,0),IF(D299="SAVE ON ENERGY ENERGY MANAGER PROGRAM",IF(VALUE(SUBSTITUTE(G299,"kW",""))=0,'IESO Reported Results'!M299*'NTG Ratio References'!$G$7,0),0))</f>
        <v>0</v>
      </c>
      <c r="L299" s="10">
        <f t="shared" si="16"/>
        <v>10.1</v>
      </c>
      <c r="M299" s="11">
        <f t="shared" si="17"/>
        <v>30620</v>
      </c>
      <c r="N299" s="15">
        <f>IFERROR(VLOOKUP(J299&amp;D299,'NTG Ratio References'!A:F,4,0),1)</f>
        <v>0.84</v>
      </c>
      <c r="O299" s="15">
        <f>IFERROR(VLOOKUP(J299&amp;D299,'NTG Ratio References'!A:F,5,0),1)</f>
        <v>0.81599999999999995</v>
      </c>
      <c r="P299" s="104">
        <f t="shared" si="18"/>
        <v>8.484</v>
      </c>
      <c r="Q299" s="104">
        <f t="shared" si="19"/>
        <v>24985.919999999998</v>
      </c>
    </row>
    <row r="300" spans="1:17">
      <c r="A300" s="103" t="s">
        <v>511</v>
      </c>
      <c r="B300" s="124" t="s">
        <v>8</v>
      </c>
      <c r="C300" s="124" t="s">
        <v>1739</v>
      </c>
      <c r="D300" s="124" t="s">
        <v>55</v>
      </c>
      <c r="E300" s="124" t="s">
        <v>10</v>
      </c>
      <c r="F300" s="126">
        <v>200</v>
      </c>
      <c r="G300" s="124" t="s">
        <v>17</v>
      </c>
      <c r="H300" s="124" t="s">
        <v>314</v>
      </c>
      <c r="I300" s="124" t="s">
        <v>12</v>
      </c>
      <c r="J300" s="130">
        <v>2019</v>
      </c>
      <c r="K300" s="11">
        <f>IF(D300="SAVE ON ENERGY RETROFIT PROGRAM",IF(VALUE(SUBSTITUTE(G300,"kW",""))=0,'IESO Reported Results'!M300*'NTG Ratio References'!$G$8,0),IF(D300="SAVE ON ENERGY ENERGY MANAGER PROGRAM",IF(VALUE(SUBSTITUTE(G300,"kW",""))=0,'IESO Reported Results'!M300*'NTG Ratio References'!$G$7,0),0))</f>
        <v>0.38770307675197629</v>
      </c>
      <c r="L300" s="10">
        <f t="shared" si="16"/>
        <v>0.38770307675197629</v>
      </c>
      <c r="M300" s="11">
        <f t="shared" si="17"/>
        <v>2335</v>
      </c>
      <c r="N300" s="15">
        <f>IFERROR(VLOOKUP(J300&amp;D300,'NTG Ratio References'!A:F,4,0),1)</f>
        <v>0.84</v>
      </c>
      <c r="O300" s="15">
        <f>IFERROR(VLOOKUP(J300&amp;D300,'NTG Ratio References'!A:F,5,0),1)</f>
        <v>0.81599999999999995</v>
      </c>
      <c r="P300" s="104">
        <f t="shared" si="18"/>
        <v>0.32567058447166009</v>
      </c>
      <c r="Q300" s="104">
        <f t="shared" si="19"/>
        <v>1905.36</v>
      </c>
    </row>
    <row r="301" spans="1:17">
      <c r="A301" s="103" t="s">
        <v>512</v>
      </c>
      <c r="B301" s="124" t="s">
        <v>8</v>
      </c>
      <c r="C301" s="124" t="s">
        <v>1740</v>
      </c>
      <c r="D301" s="124" t="s">
        <v>55</v>
      </c>
      <c r="E301" s="124" t="s">
        <v>10</v>
      </c>
      <c r="F301" s="126">
        <v>1610</v>
      </c>
      <c r="G301" s="124" t="s">
        <v>17</v>
      </c>
      <c r="H301" s="124" t="s">
        <v>15</v>
      </c>
      <c r="I301" s="124" t="s">
        <v>12</v>
      </c>
      <c r="J301" s="130">
        <v>2019</v>
      </c>
      <c r="K301" s="11">
        <f>IF(D301="SAVE ON ENERGY RETROFIT PROGRAM",IF(VALUE(SUBSTITUTE(G301,"kW",""))=0,'IESO Reported Results'!M301*'NTG Ratio References'!$G$8,0),IF(D301="SAVE ON ENERGY ENERGY MANAGER PROGRAM",IF(VALUE(SUBSTITUTE(G301,"kW",""))=0,'IESO Reported Results'!M301*'NTG Ratio References'!$G$7,0),0))</f>
        <v>0</v>
      </c>
      <c r="L301" s="10">
        <f t="shared" si="16"/>
        <v>0</v>
      </c>
      <c r="M301" s="11">
        <f t="shared" si="17"/>
        <v>0</v>
      </c>
      <c r="N301" s="15">
        <f>IFERROR(VLOOKUP(J301&amp;D301,'NTG Ratio References'!A:F,4,0),1)</f>
        <v>0.84</v>
      </c>
      <c r="O301" s="15">
        <f>IFERROR(VLOOKUP(J301&amp;D301,'NTG Ratio References'!A:F,5,0),1)</f>
        <v>0.81599999999999995</v>
      </c>
      <c r="P301" s="104">
        <f t="shared" si="18"/>
        <v>0</v>
      </c>
      <c r="Q301" s="104">
        <f t="shared" si="19"/>
        <v>0</v>
      </c>
    </row>
    <row r="302" spans="1:17">
      <c r="A302" s="103" t="s">
        <v>514</v>
      </c>
      <c r="B302" s="124" t="s">
        <v>8</v>
      </c>
      <c r="C302" s="124" t="s">
        <v>1741</v>
      </c>
      <c r="D302" s="124" t="s">
        <v>55</v>
      </c>
      <c r="E302" s="124" t="s">
        <v>10</v>
      </c>
      <c r="F302" s="126">
        <v>25142.37</v>
      </c>
      <c r="G302" s="124" t="s">
        <v>515</v>
      </c>
      <c r="H302" s="124" t="s">
        <v>516</v>
      </c>
      <c r="I302" s="124" t="s">
        <v>12</v>
      </c>
      <c r="J302" s="130">
        <v>2019</v>
      </c>
      <c r="K302" s="11">
        <f>IF(D302="SAVE ON ENERGY RETROFIT PROGRAM",IF(VALUE(SUBSTITUTE(G302,"kW",""))=0,'IESO Reported Results'!M302*'NTG Ratio References'!$G$8,0),IF(D302="SAVE ON ENERGY ENERGY MANAGER PROGRAM",IF(VALUE(SUBSTITUTE(G302,"kW",""))=0,'IESO Reported Results'!M302*'NTG Ratio References'!$G$7,0),0))</f>
        <v>0</v>
      </c>
      <c r="L302" s="10">
        <f t="shared" si="16"/>
        <v>21.6</v>
      </c>
      <c r="M302" s="11">
        <f t="shared" si="17"/>
        <v>262261</v>
      </c>
      <c r="N302" s="15">
        <f>IFERROR(VLOOKUP(J302&amp;D302,'NTG Ratio References'!A:F,4,0),1)</f>
        <v>0.84</v>
      </c>
      <c r="O302" s="15">
        <f>IFERROR(VLOOKUP(J302&amp;D302,'NTG Ratio References'!A:F,5,0),1)</f>
        <v>0.81599999999999995</v>
      </c>
      <c r="P302" s="104">
        <f t="shared" si="18"/>
        <v>18.144000000000002</v>
      </c>
      <c r="Q302" s="104">
        <f t="shared" si="19"/>
        <v>214004.976</v>
      </c>
    </row>
    <row r="303" spans="1:17">
      <c r="A303" s="103" t="s">
        <v>517</v>
      </c>
      <c r="B303" s="124" t="s">
        <v>8</v>
      </c>
      <c r="C303" s="124" t="s">
        <v>1949</v>
      </c>
      <c r="D303" s="124" t="s">
        <v>55</v>
      </c>
      <c r="E303" s="124" t="s">
        <v>10</v>
      </c>
      <c r="F303" s="126">
        <v>5197.5</v>
      </c>
      <c r="G303" s="124" t="s">
        <v>17</v>
      </c>
      <c r="H303" s="124" t="s">
        <v>518</v>
      </c>
      <c r="I303" s="124" t="s">
        <v>12</v>
      </c>
      <c r="J303" s="130">
        <v>2019</v>
      </c>
      <c r="K303" s="11">
        <f>IF(D303="SAVE ON ENERGY RETROFIT PROGRAM",IF(VALUE(SUBSTITUTE(G303,"kW",""))=0,'IESO Reported Results'!M303*'NTG Ratio References'!$G$8,0),IF(D303="SAVE ON ENERGY ENERGY MANAGER PROGRAM",IF(VALUE(SUBSTITUTE(G303,"kW",""))=0,'IESO Reported Results'!M303*'NTG Ratio References'!$G$7,0),0))</f>
        <v>11.143931348730467</v>
      </c>
      <c r="L303" s="10">
        <f t="shared" si="16"/>
        <v>11.143931348730467</v>
      </c>
      <c r="M303" s="11">
        <f t="shared" si="17"/>
        <v>67116</v>
      </c>
      <c r="N303" s="15">
        <f>IFERROR(VLOOKUP(J303&amp;D303,'NTG Ratio References'!A:F,4,0),1)</f>
        <v>0.84</v>
      </c>
      <c r="O303" s="15">
        <f>IFERROR(VLOOKUP(J303&amp;D303,'NTG Ratio References'!A:F,5,0),1)</f>
        <v>0.81599999999999995</v>
      </c>
      <c r="P303" s="104">
        <f t="shared" si="18"/>
        <v>9.3609023329335912</v>
      </c>
      <c r="Q303" s="104">
        <f t="shared" si="19"/>
        <v>54766.655999999995</v>
      </c>
    </row>
    <row r="304" spans="1:17">
      <c r="A304" s="103" t="s">
        <v>519</v>
      </c>
      <c r="B304" s="124" t="s">
        <v>8</v>
      </c>
      <c r="C304" s="124" t="s">
        <v>1740</v>
      </c>
      <c r="D304" s="124" t="s">
        <v>55</v>
      </c>
      <c r="E304" s="124" t="s">
        <v>10</v>
      </c>
      <c r="F304" s="126">
        <v>1650</v>
      </c>
      <c r="G304" s="124" t="s">
        <v>269</v>
      </c>
      <c r="H304" s="124" t="s">
        <v>520</v>
      </c>
      <c r="I304" s="124" t="s">
        <v>12</v>
      </c>
      <c r="J304" s="130">
        <v>2019</v>
      </c>
      <c r="K304" s="11">
        <f>IF(D304="SAVE ON ENERGY RETROFIT PROGRAM",IF(VALUE(SUBSTITUTE(G304,"kW",""))=0,'IESO Reported Results'!M304*'NTG Ratio References'!$G$8,0),IF(D304="SAVE ON ENERGY ENERGY MANAGER PROGRAM",IF(VALUE(SUBSTITUTE(G304,"kW",""))=0,'IESO Reported Results'!M304*'NTG Ratio References'!$G$7,0),0))</f>
        <v>0</v>
      </c>
      <c r="L304" s="10">
        <f t="shared" si="16"/>
        <v>0.94</v>
      </c>
      <c r="M304" s="11">
        <f t="shared" si="17"/>
        <v>7125</v>
      </c>
      <c r="N304" s="15">
        <f>IFERROR(VLOOKUP(J304&amp;D304,'NTG Ratio References'!A:F,4,0),1)</f>
        <v>0.84</v>
      </c>
      <c r="O304" s="15">
        <f>IFERROR(VLOOKUP(J304&amp;D304,'NTG Ratio References'!A:F,5,0),1)</f>
        <v>0.81599999999999995</v>
      </c>
      <c r="P304" s="104">
        <f t="shared" si="18"/>
        <v>0.78959999999999997</v>
      </c>
      <c r="Q304" s="104">
        <f t="shared" si="19"/>
        <v>5814</v>
      </c>
    </row>
    <row r="305" spans="1:17">
      <c r="A305" s="103" t="s">
        <v>521</v>
      </c>
      <c r="B305" s="124" t="s">
        <v>8</v>
      </c>
      <c r="C305" s="124" t="s">
        <v>1739</v>
      </c>
      <c r="D305" s="124" t="s">
        <v>55</v>
      </c>
      <c r="E305" s="124" t="s">
        <v>10</v>
      </c>
      <c r="F305" s="126">
        <v>1000</v>
      </c>
      <c r="G305" s="124" t="s">
        <v>17</v>
      </c>
      <c r="H305" s="124" t="s">
        <v>522</v>
      </c>
      <c r="I305" s="124" t="s">
        <v>12</v>
      </c>
      <c r="J305" s="130">
        <v>2019</v>
      </c>
      <c r="K305" s="11">
        <f>IF(D305="SAVE ON ENERGY RETROFIT PROGRAM",IF(VALUE(SUBSTITUTE(G305,"kW",""))=0,'IESO Reported Results'!M305*'NTG Ratio References'!$G$8,0),IF(D305="SAVE ON ENERGY ENERGY MANAGER PROGRAM",IF(VALUE(SUBSTITUTE(G305,"kW",""))=0,'IESO Reported Results'!M305*'NTG Ratio References'!$G$7,0),0))</f>
        <v>1.9031488932467462</v>
      </c>
      <c r="L305" s="10">
        <f t="shared" si="16"/>
        <v>1.9031488932467462</v>
      </c>
      <c r="M305" s="11">
        <f t="shared" si="17"/>
        <v>11462</v>
      </c>
      <c r="N305" s="15">
        <f>IFERROR(VLOOKUP(J305&amp;D305,'NTG Ratio References'!A:F,4,0),1)</f>
        <v>0.84</v>
      </c>
      <c r="O305" s="15">
        <f>IFERROR(VLOOKUP(J305&amp;D305,'NTG Ratio References'!A:F,5,0),1)</f>
        <v>0.81599999999999995</v>
      </c>
      <c r="P305" s="104">
        <f t="shared" si="18"/>
        <v>1.5986450703272668</v>
      </c>
      <c r="Q305" s="104">
        <f t="shared" si="19"/>
        <v>9352.9920000000002</v>
      </c>
    </row>
    <row r="306" spans="1:17">
      <c r="A306" s="103" t="s">
        <v>523</v>
      </c>
      <c r="B306" s="124" t="s">
        <v>8</v>
      </c>
      <c r="C306" s="124" t="s">
        <v>1739</v>
      </c>
      <c r="D306" s="124" t="s">
        <v>55</v>
      </c>
      <c r="E306" s="124" t="s">
        <v>10</v>
      </c>
      <c r="F306" s="126">
        <v>17240</v>
      </c>
      <c r="G306" s="124" t="s">
        <v>285</v>
      </c>
      <c r="H306" s="124" t="s">
        <v>524</v>
      </c>
      <c r="I306" s="124" t="s">
        <v>12</v>
      </c>
      <c r="J306" s="130">
        <v>2019</v>
      </c>
      <c r="K306" s="11">
        <f>IF(D306="SAVE ON ENERGY RETROFIT PROGRAM",IF(VALUE(SUBSTITUTE(G306,"kW",""))=0,'IESO Reported Results'!M306*'NTG Ratio References'!$G$8,0),IF(D306="SAVE ON ENERGY ENERGY MANAGER PROGRAM",IF(VALUE(SUBSTITUTE(G306,"kW",""))=0,'IESO Reported Results'!M306*'NTG Ratio References'!$G$7,0),0))</f>
        <v>0</v>
      </c>
      <c r="L306" s="10">
        <f t="shared" si="16"/>
        <v>43.1</v>
      </c>
      <c r="M306" s="11">
        <f t="shared" si="17"/>
        <v>266906</v>
      </c>
      <c r="N306" s="15">
        <f>IFERROR(VLOOKUP(J306&amp;D306,'NTG Ratio References'!A:F,4,0),1)</f>
        <v>0.84</v>
      </c>
      <c r="O306" s="15">
        <f>IFERROR(VLOOKUP(J306&amp;D306,'NTG Ratio References'!A:F,5,0),1)</f>
        <v>0.81599999999999995</v>
      </c>
      <c r="P306" s="104">
        <f t="shared" si="18"/>
        <v>36.204000000000001</v>
      </c>
      <c r="Q306" s="104">
        <f t="shared" si="19"/>
        <v>217795.29599999997</v>
      </c>
    </row>
    <row r="307" spans="1:17">
      <c r="A307" s="103" t="s">
        <v>525</v>
      </c>
      <c r="B307" s="124" t="s">
        <v>8</v>
      </c>
      <c r="C307" s="124" t="s">
        <v>1740</v>
      </c>
      <c r="D307" s="124" t="s">
        <v>55</v>
      </c>
      <c r="E307" s="124" t="s">
        <v>10</v>
      </c>
      <c r="F307" s="126">
        <v>6000</v>
      </c>
      <c r="G307" s="124" t="s">
        <v>189</v>
      </c>
      <c r="H307" s="124" t="s">
        <v>526</v>
      </c>
      <c r="I307" s="124" t="s">
        <v>12</v>
      </c>
      <c r="J307" s="130">
        <v>2019</v>
      </c>
      <c r="K307" s="11">
        <f>IF(D307="SAVE ON ENERGY RETROFIT PROGRAM",IF(VALUE(SUBSTITUTE(G307,"kW",""))=0,'IESO Reported Results'!M307*'NTG Ratio References'!$G$8,0),IF(D307="SAVE ON ENERGY ENERGY MANAGER PROGRAM",IF(VALUE(SUBSTITUTE(G307,"kW",""))=0,'IESO Reported Results'!M307*'NTG Ratio References'!$G$7,0),0))</f>
        <v>0</v>
      </c>
      <c r="L307" s="10">
        <f t="shared" si="16"/>
        <v>7.5</v>
      </c>
      <c r="M307" s="11">
        <f t="shared" si="17"/>
        <v>7134</v>
      </c>
      <c r="N307" s="15">
        <f>IFERROR(VLOOKUP(J307&amp;D307,'NTG Ratio References'!A:F,4,0),1)</f>
        <v>0.84</v>
      </c>
      <c r="O307" s="15">
        <f>IFERROR(VLOOKUP(J307&amp;D307,'NTG Ratio References'!A:F,5,0),1)</f>
        <v>0.81599999999999995</v>
      </c>
      <c r="P307" s="104">
        <f t="shared" si="18"/>
        <v>6.3</v>
      </c>
      <c r="Q307" s="104">
        <f t="shared" si="19"/>
        <v>5821.3440000000001</v>
      </c>
    </row>
    <row r="308" spans="1:17">
      <c r="A308" s="103" t="s">
        <v>527</v>
      </c>
      <c r="B308" s="103" t="s">
        <v>8</v>
      </c>
      <c r="C308" s="124" t="s">
        <v>1739</v>
      </c>
      <c r="D308" s="103" t="s">
        <v>55</v>
      </c>
      <c r="E308" s="124" t="s">
        <v>10</v>
      </c>
      <c r="F308" s="127">
        <v>1097</v>
      </c>
      <c r="G308" s="103" t="s">
        <v>528</v>
      </c>
      <c r="H308" s="103" t="s">
        <v>529</v>
      </c>
      <c r="I308" s="103" t="s">
        <v>12</v>
      </c>
      <c r="J308" s="130">
        <v>2019</v>
      </c>
      <c r="K308" s="11">
        <f>IF(D308="SAVE ON ENERGY RETROFIT PROGRAM",IF(VALUE(SUBSTITUTE(G308,"kW",""))=0,'IESO Reported Results'!M308*'NTG Ratio References'!$G$8,0),IF(D308="SAVE ON ENERGY ENERGY MANAGER PROGRAM",IF(VALUE(SUBSTITUTE(G308,"kW",""))=0,'IESO Reported Results'!M308*'NTG Ratio References'!$G$7,0),0))</f>
        <v>0</v>
      </c>
      <c r="L308" s="10">
        <f t="shared" si="16"/>
        <v>1.06</v>
      </c>
      <c r="M308" s="11">
        <f t="shared" si="17"/>
        <v>4624</v>
      </c>
      <c r="N308" s="15">
        <f>IFERROR(VLOOKUP(J308&amp;D308,'NTG Ratio References'!A:F,4,0),1)</f>
        <v>0.84</v>
      </c>
      <c r="O308" s="15">
        <f>IFERROR(VLOOKUP(J308&amp;D308,'NTG Ratio References'!A:F,5,0),1)</f>
        <v>0.81599999999999995</v>
      </c>
      <c r="P308" s="104">
        <f t="shared" si="18"/>
        <v>0.89039999999999997</v>
      </c>
      <c r="Q308" s="104">
        <f t="shared" si="19"/>
        <v>3773.1839999999997</v>
      </c>
    </row>
    <row r="309" spans="1:17">
      <c r="A309" s="103" t="s">
        <v>530</v>
      </c>
      <c r="B309" s="103" t="s">
        <v>8</v>
      </c>
      <c r="C309" s="124" t="s">
        <v>1739</v>
      </c>
      <c r="D309" s="103" t="s">
        <v>55</v>
      </c>
      <c r="E309" s="124" t="s">
        <v>10</v>
      </c>
      <c r="F309" s="127">
        <v>43785.2</v>
      </c>
      <c r="G309" s="103" t="s">
        <v>531</v>
      </c>
      <c r="H309" s="103" t="s">
        <v>532</v>
      </c>
      <c r="I309" s="103" t="s">
        <v>12</v>
      </c>
      <c r="J309" s="130">
        <v>2019</v>
      </c>
      <c r="K309" s="11">
        <f>IF(D309="SAVE ON ENERGY RETROFIT PROGRAM",IF(VALUE(SUBSTITUTE(G309,"kW",""))=0,'IESO Reported Results'!M309*'NTG Ratio References'!$G$8,0),IF(D309="SAVE ON ENERGY ENERGY MANAGER PROGRAM",IF(VALUE(SUBSTITUTE(G309,"kW",""))=0,'IESO Reported Results'!M309*'NTG Ratio References'!$G$7,0),0))</f>
        <v>0</v>
      </c>
      <c r="L309" s="10">
        <f t="shared" si="16"/>
        <v>26.03</v>
      </c>
      <c r="M309" s="11">
        <f t="shared" si="17"/>
        <v>174477</v>
      </c>
      <c r="N309" s="15">
        <f>IFERROR(VLOOKUP(J309&amp;D309,'NTG Ratio References'!A:F,4,0),1)</f>
        <v>0.84</v>
      </c>
      <c r="O309" s="15">
        <f>IFERROR(VLOOKUP(J309&amp;D309,'NTG Ratio References'!A:F,5,0),1)</f>
        <v>0.81599999999999995</v>
      </c>
      <c r="P309" s="104">
        <f t="shared" si="18"/>
        <v>21.865200000000002</v>
      </c>
      <c r="Q309" s="104">
        <f t="shared" si="19"/>
        <v>142373.23199999999</v>
      </c>
    </row>
    <row r="310" spans="1:17">
      <c r="A310" s="103" t="s">
        <v>533</v>
      </c>
      <c r="B310" s="103" t="s">
        <v>8</v>
      </c>
      <c r="C310" s="124" t="s">
        <v>1739</v>
      </c>
      <c r="D310" s="103" t="s">
        <v>55</v>
      </c>
      <c r="E310" s="124" t="s">
        <v>10</v>
      </c>
      <c r="F310" s="127">
        <v>1000</v>
      </c>
      <c r="G310" s="103" t="s">
        <v>17</v>
      </c>
      <c r="H310" s="103" t="s">
        <v>15</v>
      </c>
      <c r="I310" s="103" t="s">
        <v>12</v>
      </c>
      <c r="J310" s="130">
        <v>2019</v>
      </c>
      <c r="K310" s="11">
        <f>IF(D310="SAVE ON ENERGY RETROFIT PROGRAM",IF(VALUE(SUBSTITUTE(G310,"kW",""))=0,'IESO Reported Results'!M310*'NTG Ratio References'!$G$8,0),IF(D310="SAVE ON ENERGY ENERGY MANAGER PROGRAM",IF(VALUE(SUBSTITUTE(G310,"kW",""))=0,'IESO Reported Results'!M310*'NTG Ratio References'!$G$7,0),0))</f>
        <v>0</v>
      </c>
      <c r="L310" s="10">
        <f t="shared" si="16"/>
        <v>0</v>
      </c>
      <c r="M310" s="11">
        <f t="shared" si="17"/>
        <v>0</v>
      </c>
      <c r="N310" s="15">
        <f>IFERROR(VLOOKUP(J310&amp;D310,'NTG Ratio References'!A:F,4,0),1)</f>
        <v>0.84</v>
      </c>
      <c r="O310" s="15">
        <f>IFERROR(VLOOKUP(J310&amp;D310,'NTG Ratio References'!A:F,5,0),1)</f>
        <v>0.81599999999999995</v>
      </c>
      <c r="P310" s="104">
        <f t="shared" si="18"/>
        <v>0</v>
      </c>
      <c r="Q310" s="104">
        <f t="shared" si="19"/>
        <v>0</v>
      </c>
    </row>
    <row r="311" spans="1:17">
      <c r="A311" s="103" t="s">
        <v>534</v>
      </c>
      <c r="B311" s="103" t="s">
        <v>8</v>
      </c>
      <c r="C311" s="124" t="s">
        <v>1739</v>
      </c>
      <c r="D311" s="103" t="s">
        <v>55</v>
      </c>
      <c r="E311" s="124" t="s">
        <v>10</v>
      </c>
      <c r="F311" s="127">
        <v>3060</v>
      </c>
      <c r="G311" s="103" t="s">
        <v>420</v>
      </c>
      <c r="H311" s="103" t="s">
        <v>535</v>
      </c>
      <c r="I311" s="103" t="s">
        <v>12</v>
      </c>
      <c r="J311" s="130">
        <v>2019</v>
      </c>
      <c r="K311" s="11">
        <f>IF(D311="SAVE ON ENERGY RETROFIT PROGRAM",IF(VALUE(SUBSTITUTE(G311,"kW",""))=0,'IESO Reported Results'!M311*'NTG Ratio References'!$G$8,0),IF(D311="SAVE ON ENERGY ENERGY MANAGER PROGRAM",IF(VALUE(SUBSTITUTE(G311,"kW",""))=0,'IESO Reported Results'!M311*'NTG Ratio References'!$G$7,0),0))</f>
        <v>0</v>
      </c>
      <c r="L311" s="10">
        <f t="shared" si="16"/>
        <v>6.9</v>
      </c>
      <c r="M311" s="11">
        <f t="shared" si="17"/>
        <v>28392</v>
      </c>
      <c r="N311" s="15">
        <f>IFERROR(VLOOKUP(J311&amp;D311,'NTG Ratio References'!A:F,4,0),1)</f>
        <v>0.84</v>
      </c>
      <c r="O311" s="15">
        <f>IFERROR(VLOOKUP(J311&amp;D311,'NTG Ratio References'!A:F,5,0),1)</f>
        <v>0.81599999999999995</v>
      </c>
      <c r="P311" s="104">
        <f t="shared" si="18"/>
        <v>5.7960000000000003</v>
      </c>
      <c r="Q311" s="104">
        <f t="shared" si="19"/>
        <v>23167.871999999999</v>
      </c>
    </row>
    <row r="312" spans="1:17">
      <c r="A312" s="103" t="s">
        <v>536</v>
      </c>
      <c r="B312" s="103" t="s">
        <v>8</v>
      </c>
      <c r="C312" s="124" t="s">
        <v>1739</v>
      </c>
      <c r="D312" s="103" t="s">
        <v>55</v>
      </c>
      <c r="E312" s="124" t="s">
        <v>10</v>
      </c>
      <c r="F312" s="127">
        <v>13720</v>
      </c>
      <c r="G312" s="103" t="s">
        <v>537</v>
      </c>
      <c r="H312" s="103" t="s">
        <v>538</v>
      </c>
      <c r="I312" s="103" t="s">
        <v>12</v>
      </c>
      <c r="J312" s="130">
        <v>2019</v>
      </c>
      <c r="K312" s="11">
        <f>IF(D312="SAVE ON ENERGY RETROFIT PROGRAM",IF(VALUE(SUBSTITUTE(G312,"kW",""))=0,'IESO Reported Results'!M312*'NTG Ratio References'!$G$8,0),IF(D312="SAVE ON ENERGY ENERGY MANAGER PROGRAM",IF(VALUE(SUBSTITUTE(G312,"kW",""))=0,'IESO Reported Results'!M312*'NTG Ratio References'!$G$7,0),0))</f>
        <v>0</v>
      </c>
      <c r="L312" s="10">
        <f t="shared" si="16"/>
        <v>19.600000000000001</v>
      </c>
      <c r="M312" s="11">
        <f t="shared" si="17"/>
        <v>90042</v>
      </c>
      <c r="N312" s="15">
        <f>IFERROR(VLOOKUP(J312&amp;D312,'NTG Ratio References'!A:F,4,0),1)</f>
        <v>0.84</v>
      </c>
      <c r="O312" s="15">
        <f>IFERROR(VLOOKUP(J312&amp;D312,'NTG Ratio References'!A:F,5,0),1)</f>
        <v>0.81599999999999995</v>
      </c>
      <c r="P312" s="104">
        <f t="shared" si="18"/>
        <v>16.464000000000002</v>
      </c>
      <c r="Q312" s="104">
        <f t="shared" si="19"/>
        <v>73474.271999999997</v>
      </c>
    </row>
    <row r="313" spans="1:17">
      <c r="A313" s="103" t="s">
        <v>539</v>
      </c>
      <c r="B313" s="103" t="s">
        <v>8</v>
      </c>
      <c r="C313" s="124" t="s">
        <v>1741</v>
      </c>
      <c r="D313" s="103" t="s">
        <v>55</v>
      </c>
      <c r="E313" s="124" t="s">
        <v>10</v>
      </c>
      <c r="F313" s="127">
        <v>7760</v>
      </c>
      <c r="G313" s="103" t="s">
        <v>232</v>
      </c>
      <c r="H313" s="103" t="s">
        <v>540</v>
      </c>
      <c r="I313" s="103" t="s">
        <v>12</v>
      </c>
      <c r="J313" s="130">
        <v>2019</v>
      </c>
      <c r="K313" s="11">
        <f>IF(D313="SAVE ON ENERGY RETROFIT PROGRAM",IF(VALUE(SUBSTITUTE(G313,"kW",""))=0,'IESO Reported Results'!M313*'NTG Ratio References'!$G$8,0),IF(D313="SAVE ON ENERGY ENERGY MANAGER PROGRAM",IF(VALUE(SUBSTITUTE(G313,"kW",""))=0,'IESO Reported Results'!M313*'NTG Ratio References'!$G$7,0),0))</f>
        <v>0</v>
      </c>
      <c r="L313" s="10">
        <f t="shared" si="16"/>
        <v>9.6999999999999993</v>
      </c>
      <c r="M313" s="11">
        <f t="shared" si="17"/>
        <v>29347</v>
      </c>
      <c r="N313" s="15">
        <f>IFERROR(VLOOKUP(J313&amp;D313,'NTG Ratio References'!A:F,4,0),1)</f>
        <v>0.84</v>
      </c>
      <c r="O313" s="15">
        <f>IFERROR(VLOOKUP(J313&amp;D313,'NTG Ratio References'!A:F,5,0),1)</f>
        <v>0.81599999999999995</v>
      </c>
      <c r="P313" s="104">
        <f t="shared" si="18"/>
        <v>8.1479999999999997</v>
      </c>
      <c r="Q313" s="104">
        <f t="shared" si="19"/>
        <v>23947.151999999998</v>
      </c>
    </row>
    <row r="314" spans="1:17">
      <c r="A314" s="103" t="s">
        <v>541</v>
      </c>
      <c r="B314" s="103" t="s">
        <v>8</v>
      </c>
      <c r="C314" s="124" t="s">
        <v>1739</v>
      </c>
      <c r="D314" s="103" t="s">
        <v>55</v>
      </c>
      <c r="E314" s="124" t="s">
        <v>10</v>
      </c>
      <c r="F314" s="127">
        <v>229.18</v>
      </c>
      <c r="G314" s="103" t="s">
        <v>17</v>
      </c>
      <c r="H314" s="103" t="s">
        <v>15</v>
      </c>
      <c r="I314" s="103" t="s">
        <v>12</v>
      </c>
      <c r="J314" s="130">
        <v>2019</v>
      </c>
      <c r="K314" s="11">
        <f>IF(D314="SAVE ON ENERGY RETROFIT PROGRAM",IF(VALUE(SUBSTITUTE(G314,"kW",""))=0,'IESO Reported Results'!M314*'NTG Ratio References'!$G$8,0),IF(D314="SAVE ON ENERGY ENERGY MANAGER PROGRAM",IF(VALUE(SUBSTITUTE(G314,"kW",""))=0,'IESO Reported Results'!M314*'NTG Ratio References'!$G$7,0),0))</f>
        <v>0</v>
      </c>
      <c r="L314" s="10">
        <f t="shared" si="16"/>
        <v>0</v>
      </c>
      <c r="M314" s="11">
        <f t="shared" si="17"/>
        <v>0</v>
      </c>
      <c r="N314" s="15">
        <f>IFERROR(VLOOKUP(J314&amp;D314,'NTG Ratio References'!A:F,4,0),1)</f>
        <v>0.84</v>
      </c>
      <c r="O314" s="15">
        <f>IFERROR(VLOOKUP(J314&amp;D314,'NTG Ratio References'!A:F,5,0),1)</f>
        <v>0.81599999999999995</v>
      </c>
      <c r="P314" s="104">
        <f t="shared" si="18"/>
        <v>0</v>
      </c>
      <c r="Q314" s="104">
        <f t="shared" si="19"/>
        <v>0</v>
      </c>
    </row>
    <row r="315" spans="1:17">
      <c r="A315" s="103" t="s">
        <v>542</v>
      </c>
      <c r="B315" s="103" t="s">
        <v>8</v>
      </c>
      <c r="C315" s="124" t="s">
        <v>1739</v>
      </c>
      <c r="D315" s="103" t="s">
        <v>55</v>
      </c>
      <c r="E315" s="124" t="s">
        <v>10</v>
      </c>
      <c r="F315" s="127">
        <v>600</v>
      </c>
      <c r="G315" s="103" t="s">
        <v>17</v>
      </c>
      <c r="H315" s="103" t="s">
        <v>193</v>
      </c>
      <c r="I315" s="103" t="s">
        <v>12</v>
      </c>
      <c r="J315" s="130">
        <v>2019</v>
      </c>
      <c r="K315" s="11">
        <f>IF(D315="SAVE ON ENERGY RETROFIT PROGRAM",IF(VALUE(SUBSTITUTE(G315,"kW",""))=0,'IESO Reported Results'!M315*'NTG Ratio References'!$G$8,0),IF(D315="SAVE ON ENERGY ENERGY MANAGER PROGRAM",IF(VALUE(SUBSTITUTE(G315,"kW",""))=0,'IESO Reported Results'!M315*'NTG Ratio References'!$G$7,0),0))</f>
        <v>1.1157878697101844</v>
      </c>
      <c r="L315" s="10">
        <f t="shared" si="16"/>
        <v>1.1157878697101844</v>
      </c>
      <c r="M315" s="11">
        <f t="shared" si="17"/>
        <v>6720</v>
      </c>
      <c r="N315" s="15">
        <f>IFERROR(VLOOKUP(J315&amp;D315,'NTG Ratio References'!A:F,4,0),1)</f>
        <v>0.84</v>
      </c>
      <c r="O315" s="15">
        <f>IFERROR(VLOOKUP(J315&amp;D315,'NTG Ratio References'!A:F,5,0),1)</f>
        <v>0.81599999999999995</v>
      </c>
      <c r="P315" s="104">
        <f t="shared" si="18"/>
        <v>0.93726181055655489</v>
      </c>
      <c r="Q315" s="104">
        <f t="shared" si="19"/>
        <v>5483.5199999999995</v>
      </c>
    </row>
    <row r="316" spans="1:17">
      <c r="A316" s="103" t="s">
        <v>543</v>
      </c>
      <c r="B316" s="103" t="s">
        <v>8</v>
      </c>
      <c r="C316" s="124" t="s">
        <v>1739</v>
      </c>
      <c r="D316" s="103" t="s">
        <v>55</v>
      </c>
      <c r="E316" s="124" t="s">
        <v>10</v>
      </c>
      <c r="F316" s="127">
        <v>17360</v>
      </c>
      <c r="G316" s="103" t="s">
        <v>544</v>
      </c>
      <c r="H316" s="103" t="s">
        <v>545</v>
      </c>
      <c r="I316" s="103" t="s">
        <v>12</v>
      </c>
      <c r="J316" s="130">
        <v>2019</v>
      </c>
      <c r="K316" s="11">
        <f>IF(D316="SAVE ON ENERGY RETROFIT PROGRAM",IF(VALUE(SUBSTITUTE(G316,"kW",""))=0,'IESO Reported Results'!M316*'NTG Ratio References'!$G$8,0),IF(D316="SAVE ON ENERGY ENERGY MANAGER PROGRAM",IF(VALUE(SUBSTITUTE(G316,"kW",""))=0,'IESO Reported Results'!M316*'NTG Ratio References'!$G$7,0),0))</f>
        <v>0</v>
      </c>
      <c r="L316" s="10">
        <f t="shared" si="16"/>
        <v>21.7</v>
      </c>
      <c r="M316" s="11">
        <f t="shared" si="17"/>
        <v>16197</v>
      </c>
      <c r="N316" s="15">
        <f>IFERROR(VLOOKUP(J316&amp;D316,'NTG Ratio References'!A:F,4,0),1)</f>
        <v>0.84</v>
      </c>
      <c r="O316" s="15">
        <f>IFERROR(VLOOKUP(J316&amp;D316,'NTG Ratio References'!A:F,5,0),1)</f>
        <v>0.81599999999999995</v>
      </c>
      <c r="P316" s="104">
        <f t="shared" si="18"/>
        <v>18.227999999999998</v>
      </c>
      <c r="Q316" s="104">
        <f t="shared" si="19"/>
        <v>13216.751999999999</v>
      </c>
    </row>
    <row r="317" spans="1:17">
      <c r="A317" s="124" t="s">
        <v>1853</v>
      </c>
      <c r="B317" s="124" t="s">
        <v>8</v>
      </c>
      <c r="C317" s="124" t="s">
        <v>1740</v>
      </c>
      <c r="D317" s="103" t="s">
        <v>55</v>
      </c>
      <c r="E317" s="124" t="s">
        <v>10</v>
      </c>
      <c r="F317" s="127">
        <v>6091.1</v>
      </c>
      <c r="G317" s="103" t="s">
        <v>17</v>
      </c>
      <c r="H317" s="103" t="s">
        <v>15</v>
      </c>
      <c r="I317" s="103" t="s">
        <v>12</v>
      </c>
      <c r="J317" s="130">
        <v>2019</v>
      </c>
      <c r="K317" s="11">
        <f>IF(D317="SAVE ON ENERGY RETROFIT PROGRAM",IF(VALUE(SUBSTITUTE(G317,"kW",""))=0,'IESO Reported Results'!M317*'NTG Ratio References'!$G$8,0),IF(D317="SAVE ON ENERGY ENERGY MANAGER PROGRAM",IF(VALUE(SUBSTITUTE(G317,"kW",""))=0,'IESO Reported Results'!M317*'NTG Ratio References'!$G$7,0),0))</f>
        <v>0</v>
      </c>
      <c r="L317" s="10">
        <f t="shared" si="16"/>
        <v>0</v>
      </c>
      <c r="M317" s="11">
        <f t="shared" si="17"/>
        <v>0</v>
      </c>
      <c r="N317" s="15">
        <f>IFERROR(VLOOKUP(J317&amp;D317,'NTG Ratio References'!A:F,4,0),1)</f>
        <v>0.84</v>
      </c>
      <c r="O317" s="15">
        <f>IFERROR(VLOOKUP(J317&amp;D317,'NTG Ratio References'!A:F,5,0),1)</f>
        <v>0.81599999999999995</v>
      </c>
      <c r="P317" s="104">
        <f t="shared" si="18"/>
        <v>0</v>
      </c>
      <c r="Q317" s="104">
        <f t="shared" si="19"/>
        <v>0</v>
      </c>
    </row>
    <row r="318" spans="1:17">
      <c r="A318" s="103" t="s">
        <v>546</v>
      </c>
      <c r="B318" s="103" t="s">
        <v>8</v>
      </c>
      <c r="C318" s="124" t="s">
        <v>1949</v>
      </c>
      <c r="D318" s="103" t="s">
        <v>55</v>
      </c>
      <c r="E318" s="124" t="s">
        <v>10</v>
      </c>
      <c r="F318" s="127">
        <v>936.5</v>
      </c>
      <c r="G318" s="103" t="s">
        <v>547</v>
      </c>
      <c r="H318" s="103" t="s">
        <v>548</v>
      </c>
      <c r="I318" s="103" t="s">
        <v>12</v>
      </c>
      <c r="J318" s="130">
        <v>2019</v>
      </c>
      <c r="K318" s="11">
        <f>IF(D318="SAVE ON ENERGY RETROFIT PROGRAM",IF(VALUE(SUBSTITUTE(G318,"kW",""))=0,'IESO Reported Results'!M318*'NTG Ratio References'!$G$8,0),IF(D318="SAVE ON ENERGY ENERGY MANAGER PROGRAM",IF(VALUE(SUBSTITUTE(G318,"kW",""))=0,'IESO Reported Results'!M318*'NTG Ratio References'!$G$7,0),0))</f>
        <v>0</v>
      </c>
      <c r="L318" s="10">
        <f t="shared" si="16"/>
        <v>2.14</v>
      </c>
      <c r="M318" s="11">
        <f t="shared" si="17"/>
        <v>18730</v>
      </c>
      <c r="N318" s="15">
        <f>IFERROR(VLOOKUP(J318&amp;D318,'NTG Ratio References'!A:F,4,0),1)</f>
        <v>0.84</v>
      </c>
      <c r="O318" s="15">
        <f>IFERROR(VLOOKUP(J318&amp;D318,'NTG Ratio References'!A:F,5,0),1)</f>
        <v>0.81599999999999995</v>
      </c>
      <c r="P318" s="104">
        <f t="shared" si="18"/>
        <v>1.7976000000000001</v>
      </c>
      <c r="Q318" s="104">
        <f t="shared" si="19"/>
        <v>15283.679999999998</v>
      </c>
    </row>
    <row r="319" spans="1:17">
      <c r="A319" s="103" t="s">
        <v>549</v>
      </c>
      <c r="B319" s="103" t="s">
        <v>8</v>
      </c>
      <c r="C319" s="124" t="s">
        <v>1739</v>
      </c>
      <c r="D319" s="103" t="s">
        <v>55</v>
      </c>
      <c r="E319" s="124" t="s">
        <v>10</v>
      </c>
      <c r="F319" s="127">
        <v>250</v>
      </c>
      <c r="G319" s="103" t="s">
        <v>17</v>
      </c>
      <c r="H319" s="103" t="s">
        <v>15</v>
      </c>
      <c r="I319" s="103" t="s">
        <v>12</v>
      </c>
      <c r="J319" s="130">
        <v>2019</v>
      </c>
      <c r="K319" s="11">
        <f>IF(D319="SAVE ON ENERGY RETROFIT PROGRAM",IF(VALUE(SUBSTITUTE(G319,"kW",""))=0,'IESO Reported Results'!M319*'NTG Ratio References'!$G$8,0),IF(D319="SAVE ON ENERGY ENERGY MANAGER PROGRAM",IF(VALUE(SUBSTITUTE(G319,"kW",""))=0,'IESO Reported Results'!M319*'NTG Ratio References'!$G$7,0),0))</f>
        <v>0</v>
      </c>
      <c r="L319" s="10">
        <f t="shared" si="16"/>
        <v>0</v>
      </c>
      <c r="M319" s="11">
        <f t="shared" si="17"/>
        <v>0</v>
      </c>
      <c r="N319" s="15">
        <f>IFERROR(VLOOKUP(J319&amp;D319,'NTG Ratio References'!A:F,4,0),1)</f>
        <v>0.84</v>
      </c>
      <c r="O319" s="15">
        <f>IFERROR(VLOOKUP(J319&amp;D319,'NTG Ratio References'!A:F,5,0),1)</f>
        <v>0.81599999999999995</v>
      </c>
      <c r="P319" s="104">
        <f t="shared" si="18"/>
        <v>0</v>
      </c>
      <c r="Q319" s="104">
        <f t="shared" si="19"/>
        <v>0</v>
      </c>
    </row>
    <row r="320" spans="1:17">
      <c r="A320" s="103" t="s">
        <v>550</v>
      </c>
      <c r="B320" s="103" t="s">
        <v>8</v>
      </c>
      <c r="C320" s="124" t="s">
        <v>1739</v>
      </c>
      <c r="D320" s="103" t="s">
        <v>55</v>
      </c>
      <c r="E320" s="124" t="s">
        <v>10</v>
      </c>
      <c r="F320" s="127">
        <v>330</v>
      </c>
      <c r="G320" s="103" t="s">
        <v>17</v>
      </c>
      <c r="H320" s="103" t="s">
        <v>551</v>
      </c>
      <c r="I320" s="103" t="s">
        <v>12</v>
      </c>
      <c r="J320" s="130">
        <v>2019</v>
      </c>
      <c r="K320" s="11">
        <f>IF(D320="SAVE ON ENERGY RETROFIT PROGRAM",IF(VALUE(SUBSTITUTE(G320,"kW",""))=0,'IESO Reported Results'!M320*'NTG Ratio References'!$G$8,0),IF(D320="SAVE ON ENERGY ENERGY MANAGER PROGRAM",IF(VALUE(SUBSTITUTE(G320,"kW",""))=0,'IESO Reported Results'!M320*'NTG Ratio References'!$G$7,0),0))</f>
        <v>0.60670965415491274</v>
      </c>
      <c r="L320" s="10">
        <f t="shared" si="16"/>
        <v>0.60670965415491274</v>
      </c>
      <c r="M320" s="11">
        <f t="shared" si="17"/>
        <v>3654</v>
      </c>
      <c r="N320" s="15">
        <f>IFERROR(VLOOKUP(J320&amp;D320,'NTG Ratio References'!A:F,4,0),1)</f>
        <v>0.84</v>
      </c>
      <c r="O320" s="15">
        <f>IFERROR(VLOOKUP(J320&amp;D320,'NTG Ratio References'!A:F,5,0),1)</f>
        <v>0.81599999999999995</v>
      </c>
      <c r="P320" s="104">
        <f t="shared" si="18"/>
        <v>0.50963610949012672</v>
      </c>
      <c r="Q320" s="104">
        <f t="shared" si="19"/>
        <v>2981.6639999999998</v>
      </c>
    </row>
    <row r="321" spans="1:17">
      <c r="A321" s="103" t="s">
        <v>552</v>
      </c>
      <c r="B321" s="103" t="s">
        <v>8</v>
      </c>
      <c r="C321" s="124" t="s">
        <v>1949</v>
      </c>
      <c r="D321" s="103" t="s">
        <v>55</v>
      </c>
      <c r="E321" s="124" t="s">
        <v>10</v>
      </c>
      <c r="F321" s="127">
        <v>600</v>
      </c>
      <c r="G321" s="103" t="s">
        <v>553</v>
      </c>
      <c r="H321" s="103" t="s">
        <v>554</v>
      </c>
      <c r="I321" s="103" t="s">
        <v>12</v>
      </c>
      <c r="J321" s="130">
        <v>2019</v>
      </c>
      <c r="K321" s="11">
        <f>IF(D321="SAVE ON ENERGY RETROFIT PROGRAM",IF(VALUE(SUBSTITUTE(G321,"kW",""))=0,'IESO Reported Results'!M321*'NTG Ratio References'!$G$8,0),IF(D321="SAVE ON ENERGY ENERGY MANAGER PROGRAM",IF(VALUE(SUBSTITUTE(G321,"kW",""))=0,'IESO Reported Results'!M321*'NTG Ratio References'!$G$7,0),0))</f>
        <v>0</v>
      </c>
      <c r="L321" s="10">
        <f t="shared" si="16"/>
        <v>0.35</v>
      </c>
      <c r="M321" s="11">
        <f t="shared" si="17"/>
        <v>1612</v>
      </c>
      <c r="N321" s="15">
        <f>IFERROR(VLOOKUP(J321&amp;D321,'NTG Ratio References'!A:F,4,0),1)</f>
        <v>0.84</v>
      </c>
      <c r="O321" s="15">
        <f>IFERROR(VLOOKUP(J321&amp;D321,'NTG Ratio References'!A:F,5,0),1)</f>
        <v>0.81599999999999995</v>
      </c>
      <c r="P321" s="104">
        <f t="shared" si="18"/>
        <v>0.29399999999999998</v>
      </c>
      <c r="Q321" s="104">
        <f t="shared" si="19"/>
        <v>1315.3919999999998</v>
      </c>
    </row>
    <row r="322" spans="1:17">
      <c r="A322" s="103" t="s">
        <v>555</v>
      </c>
      <c r="B322" s="103" t="s">
        <v>8</v>
      </c>
      <c r="C322" s="124" t="s">
        <v>1739</v>
      </c>
      <c r="D322" s="103" t="s">
        <v>55</v>
      </c>
      <c r="E322" s="124" t="s">
        <v>10</v>
      </c>
      <c r="F322" s="127">
        <v>2120</v>
      </c>
      <c r="G322" s="103" t="s">
        <v>556</v>
      </c>
      <c r="H322" s="103" t="s">
        <v>557</v>
      </c>
      <c r="I322" s="103" t="s">
        <v>12</v>
      </c>
      <c r="J322" s="130">
        <v>2019</v>
      </c>
      <c r="K322" s="11">
        <f>IF(D322="SAVE ON ENERGY RETROFIT PROGRAM",IF(VALUE(SUBSTITUTE(G322,"kW",""))=0,'IESO Reported Results'!M322*'NTG Ratio References'!$G$8,0),IF(D322="SAVE ON ENERGY ENERGY MANAGER PROGRAM",IF(VALUE(SUBSTITUTE(G322,"kW",""))=0,'IESO Reported Results'!M322*'NTG Ratio References'!$G$7,0),0))</f>
        <v>0</v>
      </c>
      <c r="L322" s="10">
        <f t="shared" si="16"/>
        <v>2.4900000000000002</v>
      </c>
      <c r="M322" s="11">
        <f t="shared" si="17"/>
        <v>12405</v>
      </c>
      <c r="N322" s="15">
        <f>IFERROR(VLOOKUP(J322&amp;D322,'NTG Ratio References'!A:F,4,0),1)</f>
        <v>0.84</v>
      </c>
      <c r="O322" s="15">
        <f>IFERROR(VLOOKUP(J322&amp;D322,'NTG Ratio References'!A:F,5,0),1)</f>
        <v>0.81599999999999995</v>
      </c>
      <c r="P322" s="104">
        <f t="shared" si="18"/>
        <v>2.0916000000000001</v>
      </c>
      <c r="Q322" s="104">
        <f t="shared" si="19"/>
        <v>10122.48</v>
      </c>
    </row>
    <row r="323" spans="1:17">
      <c r="A323" s="103" t="s">
        <v>558</v>
      </c>
      <c r="B323" s="103" t="s">
        <v>8</v>
      </c>
      <c r="C323" s="124" t="s">
        <v>1739</v>
      </c>
      <c r="D323" s="103" t="s">
        <v>55</v>
      </c>
      <c r="E323" s="124" t="s">
        <v>10</v>
      </c>
      <c r="F323" s="127">
        <v>17413</v>
      </c>
      <c r="G323" s="103" t="s">
        <v>17</v>
      </c>
      <c r="H323" s="103" t="s">
        <v>15</v>
      </c>
      <c r="I323" s="103" t="s">
        <v>12</v>
      </c>
      <c r="J323" s="130">
        <v>2019</v>
      </c>
      <c r="K323" s="11">
        <f>IF(D323="SAVE ON ENERGY RETROFIT PROGRAM",IF(VALUE(SUBSTITUTE(G323,"kW",""))=0,'IESO Reported Results'!M323*'NTG Ratio References'!$G$8,0),IF(D323="SAVE ON ENERGY ENERGY MANAGER PROGRAM",IF(VALUE(SUBSTITUTE(G323,"kW",""))=0,'IESO Reported Results'!M323*'NTG Ratio References'!$G$7,0),0))</f>
        <v>0</v>
      </c>
      <c r="L323" s="10">
        <f t="shared" ref="L323:L386" si="20">VALUE(SUBSTITUTE(G323,"kW",""))+K323</f>
        <v>0</v>
      </c>
      <c r="M323" s="11">
        <f t="shared" ref="M323:M386" si="21">VALUE(SUBSTITUTE(H323,"kWh",""))</f>
        <v>0</v>
      </c>
      <c r="N323" s="15">
        <f>IFERROR(VLOOKUP(J323&amp;D323,'NTG Ratio References'!A:F,4,0),1)</f>
        <v>0.84</v>
      </c>
      <c r="O323" s="15">
        <f>IFERROR(VLOOKUP(J323&amp;D323,'NTG Ratio References'!A:F,5,0),1)</f>
        <v>0.81599999999999995</v>
      </c>
      <c r="P323" s="104">
        <f t="shared" ref="P323:P386" si="22">N323*L323</f>
        <v>0</v>
      </c>
      <c r="Q323" s="104">
        <f t="shared" ref="Q323:Q386" si="23">O323*M323</f>
        <v>0</v>
      </c>
    </row>
    <row r="324" spans="1:17">
      <c r="A324" s="103" t="s">
        <v>559</v>
      </c>
      <c r="B324" s="103" t="s">
        <v>8</v>
      </c>
      <c r="C324" s="124" t="s">
        <v>1739</v>
      </c>
      <c r="D324" s="103" t="s">
        <v>55</v>
      </c>
      <c r="E324" s="124" t="s">
        <v>10</v>
      </c>
      <c r="F324" s="127">
        <v>504</v>
      </c>
      <c r="G324" s="103" t="s">
        <v>560</v>
      </c>
      <c r="H324" s="103" t="s">
        <v>561</v>
      </c>
      <c r="I324" s="103" t="s">
        <v>12</v>
      </c>
      <c r="J324" s="130">
        <v>2019</v>
      </c>
      <c r="K324" s="11">
        <f>IF(D324="SAVE ON ENERGY RETROFIT PROGRAM",IF(VALUE(SUBSTITUTE(G324,"kW",""))=0,'IESO Reported Results'!M324*'NTG Ratio References'!$G$8,0),IF(D324="SAVE ON ENERGY ENERGY MANAGER PROGRAM",IF(VALUE(SUBSTITUTE(G324,"kW",""))=0,'IESO Reported Results'!M324*'NTG Ratio References'!$G$7,0),0))</f>
        <v>0</v>
      </c>
      <c r="L324" s="10">
        <f t="shared" si="20"/>
        <v>0.72</v>
      </c>
      <c r="M324" s="11">
        <f t="shared" si="21"/>
        <v>3308</v>
      </c>
      <c r="N324" s="15">
        <f>IFERROR(VLOOKUP(J324&amp;D324,'NTG Ratio References'!A:F,4,0),1)</f>
        <v>0.84</v>
      </c>
      <c r="O324" s="15">
        <f>IFERROR(VLOOKUP(J324&amp;D324,'NTG Ratio References'!A:F,5,0),1)</f>
        <v>0.81599999999999995</v>
      </c>
      <c r="P324" s="104">
        <f t="shared" si="22"/>
        <v>0.6048</v>
      </c>
      <c r="Q324" s="104">
        <f t="shared" si="23"/>
        <v>2699.328</v>
      </c>
    </row>
    <row r="325" spans="1:17">
      <c r="A325" s="103" t="s">
        <v>562</v>
      </c>
      <c r="B325" s="103" t="s">
        <v>8</v>
      </c>
      <c r="C325" s="124" t="s">
        <v>1739</v>
      </c>
      <c r="D325" s="103" t="s">
        <v>55</v>
      </c>
      <c r="E325" s="124" t="s">
        <v>10</v>
      </c>
      <c r="F325" s="127">
        <v>1100</v>
      </c>
      <c r="G325" s="103" t="s">
        <v>17</v>
      </c>
      <c r="H325" s="103" t="s">
        <v>563</v>
      </c>
      <c r="I325" s="103" t="s">
        <v>12</v>
      </c>
      <c r="J325" s="130">
        <v>2019</v>
      </c>
      <c r="K325" s="11">
        <f>IF(D325="SAVE ON ENERGY RETROFIT PROGRAM",IF(VALUE(SUBSTITUTE(G325,"kW",""))=0,'IESO Reported Results'!M325*'NTG Ratio References'!$G$8,0),IF(D325="SAVE ON ENERGY ENERGY MANAGER PROGRAM",IF(VALUE(SUBSTITUTE(G325,"kW",""))=0,'IESO Reported Results'!M325*'NTG Ratio References'!$G$7,0),0))</f>
        <v>2.0223655138497092</v>
      </c>
      <c r="L325" s="10">
        <f t="shared" si="20"/>
        <v>2.0223655138497092</v>
      </c>
      <c r="M325" s="11">
        <f t="shared" si="21"/>
        <v>12180</v>
      </c>
      <c r="N325" s="15">
        <f>IFERROR(VLOOKUP(J325&amp;D325,'NTG Ratio References'!A:F,4,0),1)</f>
        <v>0.84</v>
      </c>
      <c r="O325" s="15">
        <f>IFERROR(VLOOKUP(J325&amp;D325,'NTG Ratio References'!A:F,5,0),1)</f>
        <v>0.81599999999999995</v>
      </c>
      <c r="P325" s="104">
        <f t="shared" si="22"/>
        <v>1.6987870316337557</v>
      </c>
      <c r="Q325" s="104">
        <f t="shared" si="23"/>
        <v>9938.8799999999992</v>
      </c>
    </row>
    <row r="326" spans="1:17">
      <c r="A326" s="103" t="s">
        <v>564</v>
      </c>
      <c r="B326" s="103" t="s">
        <v>8</v>
      </c>
      <c r="C326" s="124" t="s">
        <v>1741</v>
      </c>
      <c r="D326" s="103" t="s">
        <v>55</v>
      </c>
      <c r="E326" s="124" t="s">
        <v>10</v>
      </c>
      <c r="F326" s="127">
        <v>439.04</v>
      </c>
      <c r="G326" s="103" t="s">
        <v>17</v>
      </c>
      <c r="H326" s="103" t="s">
        <v>15</v>
      </c>
      <c r="I326" s="103" t="s">
        <v>12</v>
      </c>
      <c r="J326" s="130">
        <v>2019</v>
      </c>
      <c r="K326" s="11">
        <f>IF(D326="SAVE ON ENERGY RETROFIT PROGRAM",IF(VALUE(SUBSTITUTE(G326,"kW",""))=0,'IESO Reported Results'!M326*'NTG Ratio References'!$G$8,0),IF(D326="SAVE ON ENERGY ENERGY MANAGER PROGRAM",IF(VALUE(SUBSTITUTE(G326,"kW",""))=0,'IESO Reported Results'!M326*'NTG Ratio References'!$G$7,0),0))</f>
        <v>0</v>
      </c>
      <c r="L326" s="10">
        <f t="shared" si="20"/>
        <v>0</v>
      </c>
      <c r="M326" s="11">
        <f t="shared" si="21"/>
        <v>0</v>
      </c>
      <c r="N326" s="15">
        <f>IFERROR(VLOOKUP(J326&amp;D326,'NTG Ratio References'!A:F,4,0),1)</f>
        <v>0.84</v>
      </c>
      <c r="O326" s="15">
        <f>IFERROR(VLOOKUP(J326&amp;D326,'NTG Ratio References'!A:F,5,0),1)</f>
        <v>0.81599999999999995</v>
      </c>
      <c r="P326" s="104">
        <f t="shared" si="22"/>
        <v>0</v>
      </c>
      <c r="Q326" s="104">
        <f t="shared" si="23"/>
        <v>0</v>
      </c>
    </row>
    <row r="327" spans="1:17">
      <c r="A327" s="103" t="s">
        <v>565</v>
      </c>
      <c r="B327" s="103" t="s">
        <v>8</v>
      </c>
      <c r="C327" s="124" t="s">
        <v>1739</v>
      </c>
      <c r="D327" s="103" t="s">
        <v>55</v>
      </c>
      <c r="E327" s="124" t="s">
        <v>10</v>
      </c>
      <c r="F327" s="127">
        <v>640</v>
      </c>
      <c r="G327" s="103" t="s">
        <v>17</v>
      </c>
      <c r="H327" s="103" t="s">
        <v>15</v>
      </c>
      <c r="I327" s="103" t="s">
        <v>12</v>
      </c>
      <c r="J327" s="130">
        <v>2019</v>
      </c>
      <c r="K327" s="11">
        <f>IF(D327="SAVE ON ENERGY RETROFIT PROGRAM",IF(VALUE(SUBSTITUTE(G327,"kW",""))=0,'IESO Reported Results'!M327*'NTG Ratio References'!$G$8,0),IF(D327="SAVE ON ENERGY ENERGY MANAGER PROGRAM",IF(VALUE(SUBSTITUTE(G327,"kW",""))=0,'IESO Reported Results'!M327*'NTG Ratio References'!$G$7,0),0))</f>
        <v>0</v>
      </c>
      <c r="L327" s="10">
        <f t="shared" si="20"/>
        <v>0</v>
      </c>
      <c r="M327" s="11">
        <f t="shared" si="21"/>
        <v>0</v>
      </c>
      <c r="N327" s="15">
        <f>IFERROR(VLOOKUP(J327&amp;D327,'NTG Ratio References'!A:F,4,0),1)</f>
        <v>0.84</v>
      </c>
      <c r="O327" s="15">
        <f>IFERROR(VLOOKUP(J327&amp;D327,'NTG Ratio References'!A:F,5,0),1)</f>
        <v>0.81599999999999995</v>
      </c>
      <c r="P327" s="104">
        <f t="shared" si="22"/>
        <v>0</v>
      </c>
      <c r="Q327" s="104">
        <f t="shared" si="23"/>
        <v>0</v>
      </c>
    </row>
    <row r="328" spans="1:17">
      <c r="A328" s="103" t="s">
        <v>566</v>
      </c>
      <c r="B328" s="103" t="s">
        <v>8</v>
      </c>
      <c r="C328" s="124" t="s">
        <v>1740</v>
      </c>
      <c r="D328" s="103" t="s">
        <v>55</v>
      </c>
      <c r="E328" s="124" t="s">
        <v>10</v>
      </c>
      <c r="F328" s="127">
        <v>1651.65</v>
      </c>
      <c r="G328" s="103" t="s">
        <v>567</v>
      </c>
      <c r="H328" s="103" t="s">
        <v>568</v>
      </c>
      <c r="I328" s="103" t="s">
        <v>12</v>
      </c>
      <c r="J328" s="130">
        <v>2019</v>
      </c>
      <c r="K328" s="11">
        <f>IF(D328="SAVE ON ENERGY RETROFIT PROGRAM",IF(VALUE(SUBSTITUTE(G328,"kW",""))=0,'IESO Reported Results'!M328*'NTG Ratio References'!$G$8,0),IF(D328="SAVE ON ENERGY ENERGY MANAGER PROGRAM",IF(VALUE(SUBSTITUTE(G328,"kW",""))=0,'IESO Reported Results'!M328*'NTG Ratio References'!$G$7,0),0))</f>
        <v>0</v>
      </c>
      <c r="L328" s="10">
        <f t="shared" si="20"/>
        <v>1.67</v>
      </c>
      <c r="M328" s="11">
        <f t="shared" si="21"/>
        <v>26772</v>
      </c>
      <c r="N328" s="15">
        <f>IFERROR(VLOOKUP(J328&amp;D328,'NTG Ratio References'!A:F,4,0),1)</f>
        <v>0.84</v>
      </c>
      <c r="O328" s="15">
        <f>IFERROR(VLOOKUP(J328&amp;D328,'NTG Ratio References'!A:F,5,0),1)</f>
        <v>0.81599999999999995</v>
      </c>
      <c r="P328" s="104">
        <f t="shared" si="22"/>
        <v>1.4027999999999998</v>
      </c>
      <c r="Q328" s="104">
        <f t="shared" si="23"/>
        <v>21845.951999999997</v>
      </c>
    </row>
    <row r="329" spans="1:17">
      <c r="A329" s="103" t="s">
        <v>569</v>
      </c>
      <c r="B329" s="103" t="s">
        <v>8</v>
      </c>
      <c r="C329" s="124" t="s">
        <v>1739</v>
      </c>
      <c r="D329" s="103" t="s">
        <v>55</v>
      </c>
      <c r="E329" s="124" t="s">
        <v>10</v>
      </c>
      <c r="F329" s="127">
        <v>600</v>
      </c>
      <c r="G329" s="103" t="s">
        <v>390</v>
      </c>
      <c r="H329" s="103" t="s">
        <v>570</v>
      </c>
      <c r="I329" s="103" t="s">
        <v>12</v>
      </c>
      <c r="J329" s="130">
        <v>2019</v>
      </c>
      <c r="K329" s="11">
        <f>IF(D329="SAVE ON ENERGY RETROFIT PROGRAM",IF(VALUE(SUBSTITUTE(G329,"kW",""))=0,'IESO Reported Results'!M329*'NTG Ratio References'!$G$8,0),IF(D329="SAVE ON ENERGY ENERGY MANAGER PROGRAM",IF(VALUE(SUBSTITUTE(G329,"kW",""))=0,'IESO Reported Results'!M329*'NTG Ratio References'!$G$7,0),0))</f>
        <v>0</v>
      </c>
      <c r="L329" s="10">
        <f t="shared" si="20"/>
        <v>0.37</v>
      </c>
      <c r="M329" s="11">
        <f t="shared" si="21"/>
        <v>1720</v>
      </c>
      <c r="N329" s="15">
        <f>IFERROR(VLOOKUP(J329&amp;D329,'NTG Ratio References'!A:F,4,0),1)</f>
        <v>0.84</v>
      </c>
      <c r="O329" s="15">
        <f>IFERROR(VLOOKUP(J329&amp;D329,'NTG Ratio References'!A:F,5,0),1)</f>
        <v>0.81599999999999995</v>
      </c>
      <c r="P329" s="104">
        <f t="shared" si="22"/>
        <v>0.31079999999999997</v>
      </c>
      <c r="Q329" s="104">
        <f t="shared" si="23"/>
        <v>1403.52</v>
      </c>
    </row>
    <row r="330" spans="1:17">
      <c r="A330" s="103" t="s">
        <v>571</v>
      </c>
      <c r="B330" s="103" t="s">
        <v>8</v>
      </c>
      <c r="C330" s="124" t="s">
        <v>1740</v>
      </c>
      <c r="D330" s="103" t="s">
        <v>55</v>
      </c>
      <c r="E330" s="124" t="s">
        <v>10</v>
      </c>
      <c r="F330" s="127">
        <v>1176</v>
      </c>
      <c r="G330" s="103" t="s">
        <v>17</v>
      </c>
      <c r="H330" s="103" t="s">
        <v>15</v>
      </c>
      <c r="I330" s="103" t="s">
        <v>12</v>
      </c>
      <c r="J330" s="130">
        <v>2019</v>
      </c>
      <c r="K330" s="11">
        <f>IF(D330="SAVE ON ENERGY RETROFIT PROGRAM",IF(VALUE(SUBSTITUTE(G330,"kW",""))=0,'IESO Reported Results'!M330*'NTG Ratio References'!$G$8,0),IF(D330="SAVE ON ENERGY ENERGY MANAGER PROGRAM",IF(VALUE(SUBSTITUTE(G330,"kW",""))=0,'IESO Reported Results'!M330*'NTG Ratio References'!$G$7,0),0))</f>
        <v>0</v>
      </c>
      <c r="L330" s="10">
        <f t="shared" si="20"/>
        <v>0</v>
      </c>
      <c r="M330" s="11">
        <f t="shared" si="21"/>
        <v>0</v>
      </c>
      <c r="N330" s="15">
        <f>IFERROR(VLOOKUP(J330&amp;D330,'NTG Ratio References'!A:F,4,0),1)</f>
        <v>0.84</v>
      </c>
      <c r="O330" s="15">
        <f>IFERROR(VLOOKUP(J330&amp;D330,'NTG Ratio References'!A:F,5,0),1)</f>
        <v>0.81599999999999995</v>
      </c>
      <c r="P330" s="104">
        <f t="shared" si="22"/>
        <v>0</v>
      </c>
      <c r="Q330" s="104">
        <f t="shared" si="23"/>
        <v>0</v>
      </c>
    </row>
    <row r="331" spans="1:17">
      <c r="A331" s="103" t="s">
        <v>572</v>
      </c>
      <c r="B331" s="103" t="s">
        <v>8</v>
      </c>
      <c r="C331" s="124" t="s">
        <v>1740</v>
      </c>
      <c r="D331" s="103" t="s">
        <v>55</v>
      </c>
      <c r="E331" s="124" t="s">
        <v>10</v>
      </c>
      <c r="F331" s="127">
        <v>8508.5</v>
      </c>
      <c r="G331" s="103" t="s">
        <v>17</v>
      </c>
      <c r="H331" s="103" t="s">
        <v>15</v>
      </c>
      <c r="I331" s="103" t="s">
        <v>12</v>
      </c>
      <c r="J331" s="130">
        <v>2019</v>
      </c>
      <c r="K331" s="11">
        <f>IF(D331="SAVE ON ENERGY RETROFIT PROGRAM",IF(VALUE(SUBSTITUTE(G331,"kW",""))=0,'IESO Reported Results'!M331*'NTG Ratio References'!$G$8,0),IF(D331="SAVE ON ENERGY ENERGY MANAGER PROGRAM",IF(VALUE(SUBSTITUTE(G331,"kW",""))=0,'IESO Reported Results'!M331*'NTG Ratio References'!$G$7,0),0))</f>
        <v>0</v>
      </c>
      <c r="L331" s="10">
        <f t="shared" si="20"/>
        <v>0</v>
      </c>
      <c r="M331" s="11">
        <f t="shared" si="21"/>
        <v>0</v>
      </c>
      <c r="N331" s="15">
        <f>IFERROR(VLOOKUP(J331&amp;D331,'NTG Ratio References'!A:F,4,0),1)</f>
        <v>0.84</v>
      </c>
      <c r="O331" s="15">
        <f>IFERROR(VLOOKUP(J331&amp;D331,'NTG Ratio References'!A:F,5,0),1)</f>
        <v>0.81599999999999995</v>
      </c>
      <c r="P331" s="104">
        <f t="shared" si="22"/>
        <v>0</v>
      </c>
      <c r="Q331" s="104">
        <f t="shared" si="23"/>
        <v>0</v>
      </c>
    </row>
    <row r="332" spans="1:17">
      <c r="A332" s="103" t="s">
        <v>572</v>
      </c>
      <c r="B332" s="103" t="s">
        <v>8</v>
      </c>
      <c r="C332" s="124" t="s">
        <v>1740</v>
      </c>
      <c r="D332" s="103" t="s">
        <v>55</v>
      </c>
      <c r="E332" s="124" t="s">
        <v>10</v>
      </c>
      <c r="F332" s="127">
        <v>325</v>
      </c>
      <c r="G332" s="103" t="s">
        <v>573</v>
      </c>
      <c r="H332" s="103" t="s">
        <v>574</v>
      </c>
      <c r="I332" s="103" t="s">
        <v>12</v>
      </c>
      <c r="J332" s="130">
        <v>2019</v>
      </c>
      <c r="K332" s="11">
        <f>IF(D332="SAVE ON ENERGY RETROFIT PROGRAM",IF(VALUE(SUBSTITUTE(G332,"kW",""))=0,'IESO Reported Results'!M332*'NTG Ratio References'!$G$8,0),IF(D332="SAVE ON ENERGY ENERGY MANAGER PROGRAM",IF(VALUE(SUBSTITUTE(G332,"kW",""))=0,'IESO Reported Results'!M332*'NTG Ratio References'!$G$7,0),0))</f>
        <v>0</v>
      </c>
      <c r="L332" s="10">
        <f t="shared" si="20"/>
        <v>20.149999999999999</v>
      </c>
      <c r="M332" s="11">
        <f t="shared" si="21"/>
        <v>77892</v>
      </c>
      <c r="N332" s="15">
        <f>IFERROR(VLOOKUP(J332&amp;D332,'NTG Ratio References'!A:F,4,0),1)</f>
        <v>0.84</v>
      </c>
      <c r="O332" s="15">
        <f>IFERROR(VLOOKUP(J332&amp;D332,'NTG Ratio References'!A:F,5,0),1)</f>
        <v>0.81599999999999995</v>
      </c>
      <c r="P332" s="104">
        <f t="shared" si="22"/>
        <v>16.925999999999998</v>
      </c>
      <c r="Q332" s="104">
        <f t="shared" si="23"/>
        <v>63559.871999999996</v>
      </c>
    </row>
    <row r="333" spans="1:17">
      <c r="A333" s="103" t="s">
        <v>575</v>
      </c>
      <c r="B333" s="103" t="s">
        <v>8</v>
      </c>
      <c r="C333" s="124" t="s">
        <v>1739</v>
      </c>
      <c r="D333" s="103" t="s">
        <v>55</v>
      </c>
      <c r="E333" s="124" t="s">
        <v>10</v>
      </c>
      <c r="F333" s="127">
        <v>1615</v>
      </c>
      <c r="G333" s="103" t="s">
        <v>186</v>
      </c>
      <c r="H333" s="103" t="s">
        <v>576</v>
      </c>
      <c r="I333" s="103" t="s">
        <v>12</v>
      </c>
      <c r="J333" s="130">
        <v>2019</v>
      </c>
      <c r="K333" s="11">
        <f>IF(D333="SAVE ON ENERGY RETROFIT PROGRAM",IF(VALUE(SUBSTITUTE(G333,"kW",""))=0,'IESO Reported Results'!M333*'NTG Ratio References'!$G$8,0),IF(D333="SAVE ON ENERGY ENERGY MANAGER PROGRAM",IF(VALUE(SUBSTITUTE(G333,"kW",""))=0,'IESO Reported Results'!M333*'NTG Ratio References'!$G$7,0),0))</f>
        <v>0</v>
      </c>
      <c r="L333" s="10">
        <f t="shared" si="20"/>
        <v>1.9</v>
      </c>
      <c r="M333" s="11">
        <f t="shared" si="21"/>
        <v>16150</v>
      </c>
      <c r="N333" s="15">
        <f>IFERROR(VLOOKUP(J333&amp;D333,'NTG Ratio References'!A:F,4,0),1)</f>
        <v>0.84</v>
      </c>
      <c r="O333" s="15">
        <f>IFERROR(VLOOKUP(J333&amp;D333,'NTG Ratio References'!A:F,5,0),1)</f>
        <v>0.81599999999999995</v>
      </c>
      <c r="P333" s="104">
        <f t="shared" si="22"/>
        <v>1.5959999999999999</v>
      </c>
      <c r="Q333" s="104">
        <f t="shared" si="23"/>
        <v>13178.4</v>
      </c>
    </row>
    <row r="334" spans="1:17">
      <c r="A334" s="103" t="s">
        <v>577</v>
      </c>
      <c r="B334" s="103" t="s">
        <v>8</v>
      </c>
      <c r="C334" s="124" t="s">
        <v>1949</v>
      </c>
      <c r="D334" s="103" t="s">
        <v>55</v>
      </c>
      <c r="E334" s="124" t="s">
        <v>10</v>
      </c>
      <c r="F334" s="127">
        <v>3263.8</v>
      </c>
      <c r="G334" s="103" t="s">
        <v>578</v>
      </c>
      <c r="H334" s="103" t="s">
        <v>579</v>
      </c>
      <c r="I334" s="103" t="s">
        <v>12</v>
      </c>
      <c r="J334" s="130">
        <v>2019</v>
      </c>
      <c r="K334" s="11">
        <f>IF(D334="SAVE ON ENERGY RETROFIT PROGRAM",IF(VALUE(SUBSTITUTE(G334,"kW",""))=0,'IESO Reported Results'!M334*'NTG Ratio References'!$G$8,0),IF(D334="SAVE ON ENERGY ENERGY MANAGER PROGRAM",IF(VALUE(SUBSTITUTE(G334,"kW",""))=0,'IESO Reported Results'!M334*'NTG Ratio References'!$G$7,0),0))</f>
        <v>0</v>
      </c>
      <c r="L334" s="10">
        <f t="shared" si="20"/>
        <v>7.3</v>
      </c>
      <c r="M334" s="11">
        <f t="shared" si="21"/>
        <v>65276</v>
      </c>
      <c r="N334" s="15">
        <f>IFERROR(VLOOKUP(J334&amp;D334,'NTG Ratio References'!A:F,4,0),1)</f>
        <v>0.84</v>
      </c>
      <c r="O334" s="15">
        <f>IFERROR(VLOOKUP(J334&amp;D334,'NTG Ratio References'!A:F,5,0),1)</f>
        <v>0.81599999999999995</v>
      </c>
      <c r="P334" s="104">
        <f t="shared" si="22"/>
        <v>6.1319999999999997</v>
      </c>
      <c r="Q334" s="104">
        <f t="shared" si="23"/>
        <v>53265.215999999993</v>
      </c>
    </row>
    <row r="335" spans="1:17">
      <c r="A335" s="124" t="s">
        <v>1854</v>
      </c>
      <c r="B335" s="124" t="s">
        <v>8</v>
      </c>
      <c r="C335" s="124" t="s">
        <v>1739</v>
      </c>
      <c r="D335" s="103" t="s">
        <v>55</v>
      </c>
      <c r="E335" s="124" t="s">
        <v>10</v>
      </c>
      <c r="F335" s="127">
        <v>1940</v>
      </c>
      <c r="G335" s="103" t="s">
        <v>17</v>
      </c>
      <c r="H335" s="103" t="s">
        <v>15</v>
      </c>
      <c r="I335" s="103" t="s">
        <v>12</v>
      </c>
      <c r="J335" s="130">
        <v>2019</v>
      </c>
      <c r="K335" s="11">
        <f>IF(D335="SAVE ON ENERGY RETROFIT PROGRAM",IF(VALUE(SUBSTITUTE(G335,"kW",""))=0,'IESO Reported Results'!M335*'NTG Ratio References'!$G$8,0),IF(D335="SAVE ON ENERGY ENERGY MANAGER PROGRAM",IF(VALUE(SUBSTITUTE(G335,"kW",""))=0,'IESO Reported Results'!M335*'NTG Ratio References'!$G$7,0),0))</f>
        <v>0</v>
      </c>
      <c r="L335" s="10">
        <f t="shared" si="20"/>
        <v>0</v>
      </c>
      <c r="M335" s="11">
        <f t="shared" si="21"/>
        <v>0</v>
      </c>
      <c r="N335" s="15">
        <f>IFERROR(VLOOKUP(J335&amp;D335,'NTG Ratio References'!A:F,4,0),1)</f>
        <v>0.84</v>
      </c>
      <c r="O335" s="15">
        <f>IFERROR(VLOOKUP(J335&amp;D335,'NTG Ratio References'!A:F,5,0),1)</f>
        <v>0.81599999999999995</v>
      </c>
      <c r="P335" s="104">
        <f t="shared" si="22"/>
        <v>0</v>
      </c>
      <c r="Q335" s="104">
        <f t="shared" si="23"/>
        <v>0</v>
      </c>
    </row>
    <row r="336" spans="1:17">
      <c r="A336" s="103" t="s">
        <v>580</v>
      </c>
      <c r="B336" s="103" t="s">
        <v>8</v>
      </c>
      <c r="C336" s="124" t="s">
        <v>1739</v>
      </c>
      <c r="D336" s="103" t="s">
        <v>55</v>
      </c>
      <c r="E336" s="124" t="s">
        <v>10</v>
      </c>
      <c r="F336" s="127">
        <v>2911.05</v>
      </c>
      <c r="G336" s="103" t="s">
        <v>219</v>
      </c>
      <c r="H336" s="103" t="s">
        <v>581</v>
      </c>
      <c r="I336" s="103" t="s">
        <v>12</v>
      </c>
      <c r="J336" s="130">
        <v>2019</v>
      </c>
      <c r="K336" s="11">
        <f>IF(D336="SAVE ON ENERGY RETROFIT PROGRAM",IF(VALUE(SUBSTITUTE(G336,"kW",""))=0,'IESO Reported Results'!M336*'NTG Ratio References'!$G$8,0),IF(D336="SAVE ON ENERGY ENERGY MANAGER PROGRAM",IF(VALUE(SUBSTITUTE(G336,"kW",""))=0,'IESO Reported Results'!M336*'NTG Ratio References'!$G$7,0),0))</f>
        <v>0</v>
      </c>
      <c r="L336" s="10">
        <f t="shared" si="20"/>
        <v>2.7</v>
      </c>
      <c r="M336" s="11">
        <f t="shared" si="21"/>
        <v>28568</v>
      </c>
      <c r="N336" s="15">
        <f>IFERROR(VLOOKUP(J336&amp;D336,'NTG Ratio References'!A:F,4,0),1)</f>
        <v>0.84</v>
      </c>
      <c r="O336" s="15">
        <f>IFERROR(VLOOKUP(J336&amp;D336,'NTG Ratio References'!A:F,5,0),1)</f>
        <v>0.81599999999999995</v>
      </c>
      <c r="P336" s="104">
        <f t="shared" si="22"/>
        <v>2.2680000000000002</v>
      </c>
      <c r="Q336" s="104">
        <f t="shared" si="23"/>
        <v>23311.487999999998</v>
      </c>
    </row>
    <row r="337" spans="1:17">
      <c r="A337" s="103" t="s">
        <v>582</v>
      </c>
      <c r="B337" s="103" t="s">
        <v>8</v>
      </c>
      <c r="C337" s="124" t="s">
        <v>1739</v>
      </c>
      <c r="D337" s="103" t="s">
        <v>55</v>
      </c>
      <c r="E337" s="124" t="s">
        <v>10</v>
      </c>
      <c r="F337" s="127">
        <v>863.94</v>
      </c>
      <c r="G337" s="103" t="s">
        <v>158</v>
      </c>
      <c r="H337" s="103" t="s">
        <v>583</v>
      </c>
      <c r="I337" s="103" t="s">
        <v>12</v>
      </c>
      <c r="J337" s="130">
        <v>2019</v>
      </c>
      <c r="K337" s="11">
        <f>IF(D337="SAVE ON ENERGY RETROFIT PROGRAM",IF(VALUE(SUBSTITUTE(G337,"kW",""))=0,'IESO Reported Results'!M337*'NTG Ratio References'!$G$8,0),IF(D337="SAVE ON ENERGY ENERGY MANAGER PROGRAM",IF(VALUE(SUBSTITUTE(G337,"kW",""))=0,'IESO Reported Results'!M337*'NTG Ratio References'!$G$7,0),0))</f>
        <v>0</v>
      </c>
      <c r="L337" s="10">
        <f t="shared" si="20"/>
        <v>1.8</v>
      </c>
      <c r="M337" s="11">
        <f t="shared" si="21"/>
        <v>11492</v>
      </c>
      <c r="N337" s="15">
        <f>IFERROR(VLOOKUP(J337&amp;D337,'NTG Ratio References'!A:F,4,0),1)</f>
        <v>0.84</v>
      </c>
      <c r="O337" s="15">
        <f>IFERROR(VLOOKUP(J337&amp;D337,'NTG Ratio References'!A:F,5,0),1)</f>
        <v>0.81599999999999995</v>
      </c>
      <c r="P337" s="104">
        <f t="shared" si="22"/>
        <v>1.512</v>
      </c>
      <c r="Q337" s="104">
        <f t="shared" si="23"/>
        <v>9377.4719999999998</v>
      </c>
    </row>
    <row r="338" spans="1:17">
      <c r="A338" s="103" t="s">
        <v>582</v>
      </c>
      <c r="B338" s="103" t="s">
        <v>8</v>
      </c>
      <c r="C338" s="124" t="s">
        <v>1739</v>
      </c>
      <c r="D338" s="103" t="s">
        <v>55</v>
      </c>
      <c r="E338" s="124" t="s">
        <v>10</v>
      </c>
      <c r="F338" s="127">
        <v>700</v>
      </c>
      <c r="G338" s="103" t="s">
        <v>17</v>
      </c>
      <c r="H338" s="103" t="s">
        <v>15</v>
      </c>
      <c r="I338" s="103" t="s">
        <v>12</v>
      </c>
      <c r="J338" s="130">
        <v>2019</v>
      </c>
      <c r="K338" s="11">
        <f>IF(D338="SAVE ON ENERGY RETROFIT PROGRAM",IF(VALUE(SUBSTITUTE(G338,"kW",""))=0,'IESO Reported Results'!M338*'NTG Ratio References'!$G$8,0),IF(D338="SAVE ON ENERGY ENERGY MANAGER PROGRAM",IF(VALUE(SUBSTITUTE(G338,"kW",""))=0,'IESO Reported Results'!M338*'NTG Ratio References'!$G$7,0),0))</f>
        <v>0</v>
      </c>
      <c r="L338" s="10">
        <f t="shared" si="20"/>
        <v>0</v>
      </c>
      <c r="M338" s="11">
        <f t="shared" si="21"/>
        <v>0</v>
      </c>
      <c r="N338" s="15">
        <f>IFERROR(VLOOKUP(J338&amp;D338,'NTG Ratio References'!A:F,4,0),1)</f>
        <v>0.84</v>
      </c>
      <c r="O338" s="15">
        <f>IFERROR(VLOOKUP(J338&amp;D338,'NTG Ratio References'!A:F,5,0),1)</f>
        <v>0.81599999999999995</v>
      </c>
      <c r="P338" s="104">
        <f t="shared" si="22"/>
        <v>0</v>
      </c>
      <c r="Q338" s="104">
        <f t="shared" si="23"/>
        <v>0</v>
      </c>
    </row>
    <row r="339" spans="1:17">
      <c r="A339" s="124" t="s">
        <v>1855</v>
      </c>
      <c r="B339" s="124" t="s">
        <v>8</v>
      </c>
      <c r="C339" s="124" t="s">
        <v>1739</v>
      </c>
      <c r="D339" s="103" t="s">
        <v>55</v>
      </c>
      <c r="E339" s="124" t="s">
        <v>10</v>
      </c>
      <c r="F339" s="127">
        <v>1680</v>
      </c>
      <c r="G339" s="103" t="s">
        <v>17</v>
      </c>
      <c r="H339" s="103" t="s">
        <v>15</v>
      </c>
      <c r="I339" s="103" t="s">
        <v>12</v>
      </c>
      <c r="J339" s="130">
        <v>2019</v>
      </c>
      <c r="K339" s="11">
        <f>IF(D339="SAVE ON ENERGY RETROFIT PROGRAM",IF(VALUE(SUBSTITUTE(G339,"kW",""))=0,'IESO Reported Results'!M339*'NTG Ratio References'!$G$8,0),IF(D339="SAVE ON ENERGY ENERGY MANAGER PROGRAM",IF(VALUE(SUBSTITUTE(G339,"kW",""))=0,'IESO Reported Results'!M339*'NTG Ratio References'!$G$7,0),0))</f>
        <v>0</v>
      </c>
      <c r="L339" s="10">
        <f t="shared" si="20"/>
        <v>0</v>
      </c>
      <c r="M339" s="11">
        <f t="shared" si="21"/>
        <v>0</v>
      </c>
      <c r="N339" s="15">
        <f>IFERROR(VLOOKUP(J339&amp;D339,'NTG Ratio References'!A:F,4,0),1)</f>
        <v>0.84</v>
      </c>
      <c r="O339" s="15">
        <f>IFERROR(VLOOKUP(J339&amp;D339,'NTG Ratio References'!A:F,5,0),1)</f>
        <v>0.81599999999999995</v>
      </c>
      <c r="P339" s="104">
        <f t="shared" si="22"/>
        <v>0</v>
      </c>
      <c r="Q339" s="104">
        <f t="shared" si="23"/>
        <v>0</v>
      </c>
    </row>
    <row r="340" spans="1:17">
      <c r="A340" s="103" t="s">
        <v>584</v>
      </c>
      <c r="B340" s="103" t="s">
        <v>8</v>
      </c>
      <c r="C340" s="124" t="s">
        <v>1739</v>
      </c>
      <c r="D340" s="103" t="s">
        <v>55</v>
      </c>
      <c r="E340" s="124" t="s">
        <v>10</v>
      </c>
      <c r="F340" s="127">
        <v>229.18</v>
      </c>
      <c r="G340" s="103" t="s">
        <v>17</v>
      </c>
      <c r="H340" s="103" t="s">
        <v>15</v>
      </c>
      <c r="I340" s="103" t="s">
        <v>12</v>
      </c>
      <c r="J340" s="130">
        <v>2019</v>
      </c>
      <c r="K340" s="11">
        <f>IF(D340="SAVE ON ENERGY RETROFIT PROGRAM",IF(VALUE(SUBSTITUTE(G340,"kW",""))=0,'IESO Reported Results'!M340*'NTG Ratio References'!$G$8,0),IF(D340="SAVE ON ENERGY ENERGY MANAGER PROGRAM",IF(VALUE(SUBSTITUTE(G340,"kW",""))=0,'IESO Reported Results'!M340*'NTG Ratio References'!$G$7,0),0))</f>
        <v>0</v>
      </c>
      <c r="L340" s="10">
        <f t="shared" si="20"/>
        <v>0</v>
      </c>
      <c r="M340" s="11">
        <f t="shared" si="21"/>
        <v>0</v>
      </c>
      <c r="N340" s="15">
        <f>IFERROR(VLOOKUP(J340&amp;D340,'NTG Ratio References'!A:F,4,0),1)</f>
        <v>0.84</v>
      </c>
      <c r="O340" s="15">
        <f>IFERROR(VLOOKUP(J340&amp;D340,'NTG Ratio References'!A:F,5,0),1)</f>
        <v>0.81599999999999995</v>
      </c>
      <c r="P340" s="104">
        <f t="shared" si="22"/>
        <v>0</v>
      </c>
      <c r="Q340" s="104">
        <f t="shared" si="23"/>
        <v>0</v>
      </c>
    </row>
    <row r="341" spans="1:17">
      <c r="A341" s="103" t="s">
        <v>585</v>
      </c>
      <c r="B341" s="103" t="s">
        <v>8</v>
      </c>
      <c r="C341" s="124" t="s">
        <v>1739</v>
      </c>
      <c r="D341" s="103" t="s">
        <v>55</v>
      </c>
      <c r="E341" s="124" t="s">
        <v>10</v>
      </c>
      <c r="F341" s="127">
        <v>229.18</v>
      </c>
      <c r="G341" s="103" t="s">
        <v>17</v>
      </c>
      <c r="H341" s="103" t="s">
        <v>15</v>
      </c>
      <c r="I341" s="103" t="s">
        <v>12</v>
      </c>
      <c r="J341" s="130">
        <v>2019</v>
      </c>
      <c r="K341" s="11">
        <f>IF(D341="SAVE ON ENERGY RETROFIT PROGRAM",IF(VALUE(SUBSTITUTE(G341,"kW",""))=0,'IESO Reported Results'!M341*'NTG Ratio References'!$G$8,0),IF(D341="SAVE ON ENERGY ENERGY MANAGER PROGRAM",IF(VALUE(SUBSTITUTE(G341,"kW",""))=0,'IESO Reported Results'!M341*'NTG Ratio References'!$G$7,0),0))</f>
        <v>0</v>
      </c>
      <c r="L341" s="10">
        <f t="shared" si="20"/>
        <v>0</v>
      </c>
      <c r="M341" s="11">
        <f t="shared" si="21"/>
        <v>0</v>
      </c>
      <c r="N341" s="15">
        <f>IFERROR(VLOOKUP(J341&amp;D341,'NTG Ratio References'!A:F,4,0),1)</f>
        <v>0.84</v>
      </c>
      <c r="O341" s="15">
        <f>IFERROR(VLOOKUP(J341&amp;D341,'NTG Ratio References'!A:F,5,0),1)</f>
        <v>0.81599999999999995</v>
      </c>
      <c r="P341" s="104">
        <f t="shared" si="22"/>
        <v>0</v>
      </c>
      <c r="Q341" s="104">
        <f t="shared" si="23"/>
        <v>0</v>
      </c>
    </row>
    <row r="342" spans="1:17">
      <c r="A342" s="103" t="s">
        <v>586</v>
      </c>
      <c r="B342" s="103" t="s">
        <v>8</v>
      </c>
      <c r="C342" s="124" t="s">
        <v>1739</v>
      </c>
      <c r="D342" s="103" t="s">
        <v>55</v>
      </c>
      <c r="E342" s="124" t="s">
        <v>10</v>
      </c>
      <c r="F342" s="127">
        <v>475</v>
      </c>
      <c r="G342" s="103" t="s">
        <v>17</v>
      </c>
      <c r="H342" s="103" t="s">
        <v>15</v>
      </c>
      <c r="I342" s="103" t="s">
        <v>12</v>
      </c>
      <c r="J342" s="130">
        <v>2019</v>
      </c>
      <c r="K342" s="11">
        <f>IF(D342="SAVE ON ENERGY RETROFIT PROGRAM",IF(VALUE(SUBSTITUTE(G342,"kW",""))=0,'IESO Reported Results'!M342*'NTG Ratio References'!$G$8,0),IF(D342="SAVE ON ENERGY ENERGY MANAGER PROGRAM",IF(VALUE(SUBSTITUTE(G342,"kW",""))=0,'IESO Reported Results'!M342*'NTG Ratio References'!$G$7,0),0))</f>
        <v>0</v>
      </c>
      <c r="L342" s="10">
        <f t="shared" si="20"/>
        <v>0</v>
      </c>
      <c r="M342" s="11">
        <f t="shared" si="21"/>
        <v>0</v>
      </c>
      <c r="N342" s="15">
        <f>IFERROR(VLOOKUP(J342&amp;D342,'NTG Ratio References'!A:F,4,0),1)</f>
        <v>0.84</v>
      </c>
      <c r="O342" s="15">
        <f>IFERROR(VLOOKUP(J342&amp;D342,'NTG Ratio References'!A:F,5,0),1)</f>
        <v>0.81599999999999995</v>
      </c>
      <c r="P342" s="104">
        <f t="shared" si="22"/>
        <v>0</v>
      </c>
      <c r="Q342" s="104">
        <f t="shared" si="23"/>
        <v>0</v>
      </c>
    </row>
    <row r="343" spans="1:17">
      <c r="A343" s="103" t="s">
        <v>587</v>
      </c>
      <c r="B343" s="103" t="s">
        <v>8</v>
      </c>
      <c r="C343" s="124" t="s">
        <v>1739</v>
      </c>
      <c r="D343" s="103" t="s">
        <v>55</v>
      </c>
      <c r="E343" s="124" t="s">
        <v>10</v>
      </c>
      <c r="F343" s="127">
        <v>1417.5</v>
      </c>
      <c r="G343" s="103" t="s">
        <v>17</v>
      </c>
      <c r="H343" s="103" t="s">
        <v>588</v>
      </c>
      <c r="I343" s="103" t="s">
        <v>12</v>
      </c>
      <c r="J343" s="130">
        <v>2019</v>
      </c>
      <c r="K343" s="11">
        <f>IF(D343="SAVE ON ENERGY RETROFIT PROGRAM",IF(VALUE(SUBSTITUTE(G343,"kW",""))=0,'IESO Reported Results'!M343*'NTG Ratio References'!$G$8,0),IF(D343="SAVE ON ENERGY ENERGY MANAGER PROGRAM",IF(VALUE(SUBSTITUTE(G343,"kW",""))=0,'IESO Reported Results'!M343*'NTG Ratio References'!$G$7,0),0))</f>
        <v>2.3536150376699201</v>
      </c>
      <c r="L343" s="10">
        <f t="shared" si="20"/>
        <v>2.3536150376699201</v>
      </c>
      <c r="M343" s="11">
        <f t="shared" si="21"/>
        <v>14175</v>
      </c>
      <c r="N343" s="15">
        <f>IFERROR(VLOOKUP(J343&amp;D343,'NTG Ratio References'!A:F,4,0),1)</f>
        <v>0.84</v>
      </c>
      <c r="O343" s="15">
        <f>IFERROR(VLOOKUP(J343&amp;D343,'NTG Ratio References'!A:F,5,0),1)</f>
        <v>0.81599999999999995</v>
      </c>
      <c r="P343" s="104">
        <f t="shared" si="22"/>
        <v>1.9770366316427328</v>
      </c>
      <c r="Q343" s="104">
        <f t="shared" si="23"/>
        <v>11566.8</v>
      </c>
    </row>
    <row r="344" spans="1:17">
      <c r="A344" s="103" t="s">
        <v>589</v>
      </c>
      <c r="B344" s="103" t="s">
        <v>8</v>
      </c>
      <c r="C344" s="124" t="s">
        <v>1740</v>
      </c>
      <c r="D344" s="103" t="s">
        <v>55</v>
      </c>
      <c r="E344" s="124" t="s">
        <v>10</v>
      </c>
      <c r="F344" s="127">
        <v>9500</v>
      </c>
      <c r="G344" s="103" t="s">
        <v>17</v>
      </c>
      <c r="H344" s="103" t="s">
        <v>590</v>
      </c>
      <c r="I344" s="103" t="s">
        <v>12</v>
      </c>
      <c r="J344" s="130">
        <v>2019</v>
      </c>
      <c r="K344" s="11">
        <f>IF(D344="SAVE ON ENERGY RETROFIT PROGRAM",IF(VALUE(SUBSTITUTE(G344,"kW",""))=0,'IESO Reported Results'!M344*'NTG Ratio References'!$G$8,0),IF(D344="SAVE ON ENERGY ENERGY MANAGER PROGRAM",IF(VALUE(SUBSTITUTE(G344,"kW",""))=0,'IESO Reported Results'!M344*'NTG Ratio References'!$G$7,0),0))</f>
        <v>17.640573012145701</v>
      </c>
      <c r="L344" s="10">
        <f t="shared" si="20"/>
        <v>17.640573012145701</v>
      </c>
      <c r="M344" s="11">
        <f t="shared" si="21"/>
        <v>106243</v>
      </c>
      <c r="N344" s="15">
        <f>IFERROR(VLOOKUP(J344&amp;D344,'NTG Ratio References'!A:F,4,0),1)</f>
        <v>0.84</v>
      </c>
      <c r="O344" s="15">
        <f>IFERROR(VLOOKUP(J344&amp;D344,'NTG Ratio References'!A:F,5,0),1)</f>
        <v>0.81599999999999995</v>
      </c>
      <c r="P344" s="104">
        <f t="shared" si="22"/>
        <v>14.818081330202389</v>
      </c>
      <c r="Q344" s="104">
        <f t="shared" si="23"/>
        <v>86694.288</v>
      </c>
    </row>
    <row r="345" spans="1:17">
      <c r="A345" s="103" t="s">
        <v>591</v>
      </c>
      <c r="B345" s="103" t="s">
        <v>8</v>
      </c>
      <c r="C345" s="124" t="s">
        <v>1739</v>
      </c>
      <c r="D345" s="103" t="s">
        <v>55</v>
      </c>
      <c r="E345" s="124" t="s">
        <v>10</v>
      </c>
      <c r="F345" s="127">
        <v>3300</v>
      </c>
      <c r="G345" s="103" t="s">
        <v>17</v>
      </c>
      <c r="H345" s="103" t="s">
        <v>15</v>
      </c>
      <c r="I345" s="103" t="s">
        <v>12</v>
      </c>
      <c r="J345" s="130">
        <v>2019</v>
      </c>
      <c r="K345" s="11">
        <f>IF(D345="SAVE ON ENERGY RETROFIT PROGRAM",IF(VALUE(SUBSTITUTE(G345,"kW",""))=0,'IESO Reported Results'!M345*'NTG Ratio References'!$G$8,0),IF(D345="SAVE ON ENERGY ENERGY MANAGER PROGRAM",IF(VALUE(SUBSTITUTE(G345,"kW",""))=0,'IESO Reported Results'!M345*'NTG Ratio References'!$G$7,0),0))</f>
        <v>0</v>
      </c>
      <c r="L345" s="10">
        <f t="shared" si="20"/>
        <v>0</v>
      </c>
      <c r="M345" s="11">
        <f t="shared" si="21"/>
        <v>0</v>
      </c>
      <c r="N345" s="15">
        <f>IFERROR(VLOOKUP(J345&amp;D345,'NTG Ratio References'!A:F,4,0),1)</f>
        <v>0.84</v>
      </c>
      <c r="O345" s="15">
        <f>IFERROR(VLOOKUP(J345&amp;D345,'NTG Ratio References'!A:F,5,0),1)</f>
        <v>0.81599999999999995</v>
      </c>
      <c r="P345" s="104">
        <f t="shared" si="22"/>
        <v>0</v>
      </c>
      <c r="Q345" s="104">
        <f t="shared" si="23"/>
        <v>0</v>
      </c>
    </row>
    <row r="346" spans="1:17">
      <c r="A346" s="103" t="s">
        <v>591</v>
      </c>
      <c r="B346" s="103" t="s">
        <v>8</v>
      </c>
      <c r="C346" s="124" t="s">
        <v>1739</v>
      </c>
      <c r="D346" s="103" t="s">
        <v>55</v>
      </c>
      <c r="E346" s="124" t="s">
        <v>10</v>
      </c>
      <c r="F346" s="127">
        <v>300</v>
      </c>
      <c r="G346" s="103" t="s">
        <v>592</v>
      </c>
      <c r="H346" s="103" t="s">
        <v>593</v>
      </c>
      <c r="I346" s="103" t="s">
        <v>12</v>
      </c>
      <c r="J346" s="130">
        <v>2019</v>
      </c>
      <c r="K346" s="11">
        <f>IF(D346="SAVE ON ENERGY RETROFIT PROGRAM",IF(VALUE(SUBSTITUTE(G346,"kW",""))=0,'IESO Reported Results'!M346*'NTG Ratio References'!$G$8,0),IF(D346="SAVE ON ENERGY ENERGY MANAGER PROGRAM",IF(VALUE(SUBSTITUTE(G346,"kW",""))=0,'IESO Reported Results'!M346*'NTG Ratio References'!$G$7,0),0))</f>
        <v>0</v>
      </c>
      <c r="L346" s="10">
        <f t="shared" si="20"/>
        <v>8.49</v>
      </c>
      <c r="M346" s="11">
        <f t="shared" si="21"/>
        <v>35485</v>
      </c>
      <c r="N346" s="15">
        <f>IFERROR(VLOOKUP(J346&amp;D346,'NTG Ratio References'!A:F,4,0),1)</f>
        <v>0.84</v>
      </c>
      <c r="O346" s="15">
        <f>IFERROR(VLOOKUP(J346&amp;D346,'NTG Ratio References'!A:F,5,0),1)</f>
        <v>0.81599999999999995</v>
      </c>
      <c r="P346" s="104">
        <f t="shared" si="22"/>
        <v>7.1315999999999997</v>
      </c>
      <c r="Q346" s="104">
        <f t="shared" si="23"/>
        <v>28955.759999999998</v>
      </c>
    </row>
    <row r="347" spans="1:17">
      <c r="A347" s="103" t="s">
        <v>594</v>
      </c>
      <c r="B347" s="103" t="s">
        <v>8</v>
      </c>
      <c r="C347" s="124" t="s">
        <v>1739</v>
      </c>
      <c r="D347" s="103" t="s">
        <v>55</v>
      </c>
      <c r="E347" s="124" t="s">
        <v>10</v>
      </c>
      <c r="F347" s="127">
        <v>420</v>
      </c>
      <c r="G347" s="103" t="s">
        <v>17</v>
      </c>
      <c r="H347" s="103" t="s">
        <v>15</v>
      </c>
      <c r="I347" s="103" t="s">
        <v>12</v>
      </c>
      <c r="J347" s="130">
        <v>2019</v>
      </c>
      <c r="K347" s="11">
        <f>IF(D347="SAVE ON ENERGY RETROFIT PROGRAM",IF(VALUE(SUBSTITUTE(G347,"kW",""))=0,'IESO Reported Results'!M347*'NTG Ratio References'!$G$8,0),IF(D347="SAVE ON ENERGY ENERGY MANAGER PROGRAM",IF(VALUE(SUBSTITUTE(G347,"kW",""))=0,'IESO Reported Results'!M347*'NTG Ratio References'!$G$7,0),0))</f>
        <v>0</v>
      </c>
      <c r="L347" s="10">
        <f t="shared" si="20"/>
        <v>0</v>
      </c>
      <c r="M347" s="11">
        <f t="shared" si="21"/>
        <v>0</v>
      </c>
      <c r="N347" s="15">
        <f>IFERROR(VLOOKUP(J347&amp;D347,'NTG Ratio References'!A:F,4,0),1)</f>
        <v>0.84</v>
      </c>
      <c r="O347" s="15">
        <f>IFERROR(VLOOKUP(J347&amp;D347,'NTG Ratio References'!A:F,5,0),1)</f>
        <v>0.81599999999999995</v>
      </c>
      <c r="P347" s="104">
        <f t="shared" si="22"/>
        <v>0</v>
      </c>
      <c r="Q347" s="104">
        <f t="shared" si="23"/>
        <v>0</v>
      </c>
    </row>
    <row r="348" spans="1:17">
      <c r="A348" s="103" t="s">
        <v>596</v>
      </c>
      <c r="B348" s="103" t="s">
        <v>8</v>
      </c>
      <c r="C348" s="124" t="s">
        <v>1739</v>
      </c>
      <c r="D348" s="103" t="s">
        <v>55</v>
      </c>
      <c r="E348" s="124" t="s">
        <v>10</v>
      </c>
      <c r="F348" s="127">
        <v>1252</v>
      </c>
      <c r="G348" s="103" t="s">
        <v>597</v>
      </c>
      <c r="H348" s="103" t="s">
        <v>598</v>
      </c>
      <c r="I348" s="103" t="s">
        <v>12</v>
      </c>
      <c r="J348" s="130">
        <v>2019</v>
      </c>
      <c r="K348" s="11">
        <f>IF(D348="SAVE ON ENERGY RETROFIT PROGRAM",IF(VALUE(SUBSTITUTE(G348,"kW",""))=0,'IESO Reported Results'!M348*'NTG Ratio References'!$G$8,0),IF(D348="SAVE ON ENERGY ENERGY MANAGER PROGRAM",IF(VALUE(SUBSTITUTE(G348,"kW",""))=0,'IESO Reported Results'!M348*'NTG Ratio References'!$G$7,0),0))</f>
        <v>0</v>
      </c>
      <c r="L348" s="10">
        <f t="shared" si="20"/>
        <v>2.85</v>
      </c>
      <c r="M348" s="11">
        <f t="shared" si="21"/>
        <v>11433</v>
      </c>
      <c r="N348" s="15">
        <f>IFERROR(VLOOKUP(J348&amp;D348,'NTG Ratio References'!A:F,4,0),1)</f>
        <v>0.84</v>
      </c>
      <c r="O348" s="15">
        <f>IFERROR(VLOOKUP(J348&amp;D348,'NTG Ratio References'!A:F,5,0),1)</f>
        <v>0.81599999999999995</v>
      </c>
      <c r="P348" s="104">
        <f t="shared" si="22"/>
        <v>2.3940000000000001</v>
      </c>
      <c r="Q348" s="104">
        <f t="shared" si="23"/>
        <v>9329.3279999999995</v>
      </c>
    </row>
    <row r="349" spans="1:17">
      <c r="A349" s="103" t="s">
        <v>599</v>
      </c>
      <c r="B349" s="103" t="s">
        <v>8</v>
      </c>
      <c r="C349" s="124" t="s">
        <v>1739</v>
      </c>
      <c r="D349" s="103" t="s">
        <v>55</v>
      </c>
      <c r="E349" s="124" t="s">
        <v>25</v>
      </c>
      <c r="F349" s="127">
        <v>17808</v>
      </c>
      <c r="G349" s="103" t="s">
        <v>600</v>
      </c>
      <c r="H349" s="103" t="s">
        <v>601</v>
      </c>
      <c r="I349" s="103" t="s">
        <v>12</v>
      </c>
      <c r="J349" s="130">
        <v>2019</v>
      </c>
      <c r="K349" s="11">
        <f>IF(D349="SAVE ON ENERGY RETROFIT PROGRAM",IF(VALUE(SUBSTITUTE(G349,"kW",""))=0,'IESO Reported Results'!M349*'NTG Ratio References'!$G$8,0),IF(D349="SAVE ON ENERGY ENERGY MANAGER PROGRAM",IF(VALUE(SUBSTITUTE(G349,"kW",""))=0,'IESO Reported Results'!M349*'NTG Ratio References'!$G$7,0),0))</f>
        <v>0</v>
      </c>
      <c r="L349" s="10">
        <f t="shared" si="20"/>
        <v>22.26</v>
      </c>
      <c r="M349" s="11">
        <f t="shared" si="21"/>
        <v>111339</v>
      </c>
      <c r="N349" s="15">
        <f>IFERROR(VLOOKUP(J349&amp;D349,'NTG Ratio References'!A:F,4,0),1)</f>
        <v>0.84</v>
      </c>
      <c r="O349" s="15">
        <f>IFERROR(VLOOKUP(J349&amp;D349,'NTG Ratio References'!A:F,5,0),1)</f>
        <v>0.81599999999999995</v>
      </c>
      <c r="P349" s="104">
        <f t="shared" si="22"/>
        <v>18.698399999999999</v>
      </c>
      <c r="Q349" s="104">
        <f t="shared" si="23"/>
        <v>90852.623999999996</v>
      </c>
    </row>
    <row r="350" spans="1:17">
      <c r="A350" s="103" t="s">
        <v>602</v>
      </c>
      <c r="B350" s="103" t="s">
        <v>8</v>
      </c>
      <c r="C350" s="124" t="s">
        <v>1740</v>
      </c>
      <c r="D350" s="103" t="s">
        <v>55</v>
      </c>
      <c r="E350" s="124" t="s">
        <v>10</v>
      </c>
      <c r="F350" s="127">
        <v>1040</v>
      </c>
      <c r="G350" s="103" t="s">
        <v>197</v>
      </c>
      <c r="H350" s="103" t="s">
        <v>603</v>
      </c>
      <c r="I350" s="103" t="s">
        <v>12</v>
      </c>
      <c r="J350" s="130">
        <v>2019</v>
      </c>
      <c r="K350" s="11">
        <f>IF(D350="SAVE ON ENERGY RETROFIT PROGRAM",IF(VALUE(SUBSTITUTE(G350,"kW",""))=0,'IESO Reported Results'!M350*'NTG Ratio References'!$G$8,0),IF(D350="SAVE ON ENERGY ENERGY MANAGER PROGRAM",IF(VALUE(SUBSTITUTE(G350,"kW",""))=0,'IESO Reported Results'!M350*'NTG Ratio References'!$G$7,0),0))</f>
        <v>0</v>
      </c>
      <c r="L350" s="10">
        <f t="shared" si="20"/>
        <v>2.6</v>
      </c>
      <c r="M350" s="11">
        <f t="shared" si="21"/>
        <v>9571</v>
      </c>
      <c r="N350" s="15">
        <f>IFERROR(VLOOKUP(J350&amp;D350,'NTG Ratio References'!A:F,4,0),1)</f>
        <v>0.84</v>
      </c>
      <c r="O350" s="15">
        <f>IFERROR(VLOOKUP(J350&amp;D350,'NTG Ratio References'!A:F,5,0),1)</f>
        <v>0.81599999999999995</v>
      </c>
      <c r="P350" s="104">
        <f t="shared" si="22"/>
        <v>2.1840000000000002</v>
      </c>
      <c r="Q350" s="104">
        <f t="shared" si="23"/>
        <v>7809.9359999999997</v>
      </c>
    </row>
    <row r="351" spans="1:17">
      <c r="A351" s="103" t="s">
        <v>604</v>
      </c>
      <c r="B351" s="103" t="s">
        <v>8</v>
      </c>
      <c r="C351" s="124" t="s">
        <v>1739</v>
      </c>
      <c r="D351" s="103" t="s">
        <v>55</v>
      </c>
      <c r="E351" s="124" t="s">
        <v>10</v>
      </c>
      <c r="F351" s="127">
        <v>800</v>
      </c>
      <c r="G351" s="103" t="s">
        <v>192</v>
      </c>
      <c r="H351" s="103" t="s">
        <v>605</v>
      </c>
      <c r="I351" s="103" t="s">
        <v>12</v>
      </c>
      <c r="J351" s="130">
        <v>2019</v>
      </c>
      <c r="K351" s="11">
        <f>IF(D351="SAVE ON ENERGY RETROFIT PROGRAM",IF(VALUE(SUBSTITUTE(G351,"kW",""))=0,'IESO Reported Results'!M351*'NTG Ratio References'!$G$8,0),IF(D351="SAVE ON ENERGY ENERGY MANAGER PROGRAM",IF(VALUE(SUBSTITUTE(G351,"kW",""))=0,'IESO Reported Results'!M351*'NTG Ratio References'!$G$7,0),0))</f>
        <v>0</v>
      </c>
      <c r="L351" s="10">
        <f t="shared" si="20"/>
        <v>0.5</v>
      </c>
      <c r="M351" s="11">
        <f t="shared" si="21"/>
        <v>2293</v>
      </c>
      <c r="N351" s="15">
        <f>IFERROR(VLOOKUP(J351&amp;D351,'NTG Ratio References'!A:F,4,0),1)</f>
        <v>0.84</v>
      </c>
      <c r="O351" s="15">
        <f>IFERROR(VLOOKUP(J351&amp;D351,'NTG Ratio References'!A:F,5,0),1)</f>
        <v>0.81599999999999995</v>
      </c>
      <c r="P351" s="104">
        <f t="shared" si="22"/>
        <v>0.42</v>
      </c>
      <c r="Q351" s="104">
        <f t="shared" si="23"/>
        <v>1871.088</v>
      </c>
    </row>
    <row r="352" spans="1:17">
      <c r="A352" s="103" t="s">
        <v>606</v>
      </c>
      <c r="B352" s="103" t="s">
        <v>8</v>
      </c>
      <c r="C352" s="124" t="s">
        <v>1739</v>
      </c>
      <c r="D352" s="103" t="s">
        <v>55</v>
      </c>
      <c r="E352" s="124" t="s">
        <v>10</v>
      </c>
      <c r="F352" s="127">
        <v>6380</v>
      </c>
      <c r="G352" s="103" t="s">
        <v>17</v>
      </c>
      <c r="H352" s="103" t="s">
        <v>15</v>
      </c>
      <c r="I352" s="103" t="s">
        <v>12</v>
      </c>
      <c r="J352" s="130">
        <v>2019</v>
      </c>
      <c r="K352" s="11">
        <f>IF(D352="SAVE ON ENERGY RETROFIT PROGRAM",IF(VALUE(SUBSTITUTE(G352,"kW",""))=0,'IESO Reported Results'!M352*'NTG Ratio References'!$G$8,0),IF(D352="SAVE ON ENERGY ENERGY MANAGER PROGRAM",IF(VALUE(SUBSTITUTE(G352,"kW",""))=0,'IESO Reported Results'!M352*'NTG Ratio References'!$G$7,0),0))</f>
        <v>0</v>
      </c>
      <c r="L352" s="10">
        <f t="shared" si="20"/>
        <v>0</v>
      </c>
      <c r="M352" s="11">
        <f t="shared" si="21"/>
        <v>0</v>
      </c>
      <c r="N352" s="15">
        <f>IFERROR(VLOOKUP(J352&amp;D352,'NTG Ratio References'!A:F,4,0),1)</f>
        <v>0.84</v>
      </c>
      <c r="O352" s="15">
        <f>IFERROR(VLOOKUP(J352&amp;D352,'NTG Ratio References'!A:F,5,0),1)</f>
        <v>0.81599999999999995</v>
      </c>
      <c r="P352" s="104">
        <f t="shared" si="22"/>
        <v>0</v>
      </c>
      <c r="Q352" s="104">
        <f t="shared" si="23"/>
        <v>0</v>
      </c>
    </row>
    <row r="353" spans="1:17">
      <c r="A353" s="103" t="s">
        <v>607</v>
      </c>
      <c r="B353" s="103" t="s">
        <v>8</v>
      </c>
      <c r="C353" s="124" t="s">
        <v>1739</v>
      </c>
      <c r="D353" s="103" t="s">
        <v>55</v>
      </c>
      <c r="E353" s="124" t="s">
        <v>10</v>
      </c>
      <c r="F353" s="127">
        <v>2240</v>
      </c>
      <c r="G353" s="103" t="s">
        <v>608</v>
      </c>
      <c r="H353" s="103" t="s">
        <v>609</v>
      </c>
      <c r="I353" s="103" t="s">
        <v>12</v>
      </c>
      <c r="J353" s="130">
        <v>2019</v>
      </c>
      <c r="K353" s="11">
        <f>IF(D353="SAVE ON ENERGY RETROFIT PROGRAM",IF(VALUE(SUBSTITUTE(G353,"kW",""))=0,'IESO Reported Results'!M353*'NTG Ratio References'!$G$8,0),IF(D353="SAVE ON ENERGY ENERGY MANAGER PROGRAM",IF(VALUE(SUBSTITUTE(G353,"kW",""))=0,'IESO Reported Results'!M353*'NTG Ratio References'!$G$7,0),0))</f>
        <v>0</v>
      </c>
      <c r="L353" s="10">
        <f t="shared" si="20"/>
        <v>2.8</v>
      </c>
      <c r="M353" s="11">
        <f t="shared" si="21"/>
        <v>2053</v>
      </c>
      <c r="N353" s="15">
        <f>IFERROR(VLOOKUP(J353&amp;D353,'NTG Ratio References'!A:F,4,0),1)</f>
        <v>0.84</v>
      </c>
      <c r="O353" s="15">
        <f>IFERROR(VLOOKUP(J353&amp;D353,'NTG Ratio References'!A:F,5,0),1)</f>
        <v>0.81599999999999995</v>
      </c>
      <c r="P353" s="104">
        <f t="shared" si="22"/>
        <v>2.3519999999999999</v>
      </c>
      <c r="Q353" s="104">
        <f t="shared" si="23"/>
        <v>1675.2479999999998</v>
      </c>
    </row>
    <row r="354" spans="1:17">
      <c r="A354" s="103" t="s">
        <v>610</v>
      </c>
      <c r="B354" s="103" t="s">
        <v>8</v>
      </c>
      <c r="C354" s="124" t="s">
        <v>1739</v>
      </c>
      <c r="D354" s="103" t="s">
        <v>55</v>
      </c>
      <c r="E354" s="124" t="s">
        <v>10</v>
      </c>
      <c r="F354" s="127">
        <v>3500</v>
      </c>
      <c r="G354" s="103" t="s">
        <v>17</v>
      </c>
      <c r="H354" s="103" t="s">
        <v>15</v>
      </c>
      <c r="I354" s="103" t="s">
        <v>12</v>
      </c>
      <c r="J354" s="130">
        <v>2019</v>
      </c>
      <c r="K354" s="11">
        <f>IF(D354="SAVE ON ENERGY RETROFIT PROGRAM",IF(VALUE(SUBSTITUTE(G354,"kW",""))=0,'IESO Reported Results'!M354*'NTG Ratio References'!$G$8,0),IF(D354="SAVE ON ENERGY ENERGY MANAGER PROGRAM",IF(VALUE(SUBSTITUTE(G354,"kW",""))=0,'IESO Reported Results'!M354*'NTG Ratio References'!$G$7,0),0))</f>
        <v>0</v>
      </c>
      <c r="L354" s="10">
        <f t="shared" si="20"/>
        <v>0</v>
      </c>
      <c r="M354" s="11">
        <f t="shared" si="21"/>
        <v>0</v>
      </c>
      <c r="N354" s="15">
        <f>IFERROR(VLOOKUP(J354&amp;D354,'NTG Ratio References'!A:F,4,0),1)</f>
        <v>0.84</v>
      </c>
      <c r="O354" s="15">
        <f>IFERROR(VLOOKUP(J354&amp;D354,'NTG Ratio References'!A:F,5,0),1)</f>
        <v>0.81599999999999995</v>
      </c>
      <c r="P354" s="104">
        <f t="shared" si="22"/>
        <v>0</v>
      </c>
      <c r="Q354" s="104">
        <f t="shared" si="23"/>
        <v>0</v>
      </c>
    </row>
    <row r="355" spans="1:17">
      <c r="A355" s="103" t="s">
        <v>611</v>
      </c>
      <c r="B355" s="103" t="s">
        <v>8</v>
      </c>
      <c r="C355" s="124" t="s">
        <v>1740</v>
      </c>
      <c r="D355" s="103" t="s">
        <v>55</v>
      </c>
      <c r="E355" s="124" t="s">
        <v>10</v>
      </c>
      <c r="F355" s="127">
        <v>3062.92</v>
      </c>
      <c r="G355" s="103" t="s">
        <v>182</v>
      </c>
      <c r="H355" s="103" t="s">
        <v>612</v>
      </c>
      <c r="I355" s="103" t="s">
        <v>12</v>
      </c>
      <c r="J355" s="130">
        <v>2019</v>
      </c>
      <c r="K355" s="11">
        <f>IF(D355="SAVE ON ENERGY RETROFIT PROGRAM",IF(VALUE(SUBSTITUTE(G355,"kW",""))=0,'IESO Reported Results'!M355*'NTG Ratio References'!$G$8,0),IF(D355="SAVE ON ENERGY ENERGY MANAGER PROGRAM",IF(VALUE(SUBSTITUTE(G355,"kW",""))=0,'IESO Reported Results'!M355*'NTG Ratio References'!$G$7,0),0))</f>
        <v>0</v>
      </c>
      <c r="L355" s="10">
        <f t="shared" si="20"/>
        <v>6.1</v>
      </c>
      <c r="M355" s="11">
        <f t="shared" si="21"/>
        <v>33907</v>
      </c>
      <c r="N355" s="15">
        <f>IFERROR(VLOOKUP(J355&amp;D355,'NTG Ratio References'!A:F,4,0),1)</f>
        <v>0.84</v>
      </c>
      <c r="O355" s="15">
        <f>IFERROR(VLOOKUP(J355&amp;D355,'NTG Ratio References'!A:F,5,0),1)</f>
        <v>0.81599999999999995</v>
      </c>
      <c r="P355" s="104">
        <f t="shared" si="22"/>
        <v>5.1239999999999997</v>
      </c>
      <c r="Q355" s="104">
        <f t="shared" si="23"/>
        <v>27668.111999999997</v>
      </c>
    </row>
    <row r="356" spans="1:17">
      <c r="A356" s="103" t="s">
        <v>613</v>
      </c>
      <c r="B356" s="103" t="s">
        <v>8</v>
      </c>
      <c r="C356" s="124" t="s">
        <v>1739</v>
      </c>
      <c r="D356" s="103" t="s">
        <v>55</v>
      </c>
      <c r="E356" s="124" t="s">
        <v>10</v>
      </c>
      <c r="F356" s="127">
        <v>912</v>
      </c>
      <c r="G356" s="103" t="s">
        <v>217</v>
      </c>
      <c r="H356" s="103" t="s">
        <v>614</v>
      </c>
      <c r="I356" s="103" t="s">
        <v>12</v>
      </c>
      <c r="J356" s="130">
        <v>2019</v>
      </c>
      <c r="K356" s="11">
        <f>IF(D356="SAVE ON ENERGY RETROFIT PROGRAM",IF(VALUE(SUBSTITUTE(G356,"kW",""))=0,'IESO Reported Results'!M356*'NTG Ratio References'!$G$8,0),IF(D356="SAVE ON ENERGY ENERGY MANAGER PROGRAM",IF(VALUE(SUBSTITUTE(G356,"kW",""))=0,'IESO Reported Results'!M356*'NTG Ratio References'!$G$7,0),0))</f>
        <v>0</v>
      </c>
      <c r="L356" s="10">
        <f t="shared" si="20"/>
        <v>2.2799999999999998</v>
      </c>
      <c r="M356" s="11">
        <f t="shared" si="21"/>
        <v>8117</v>
      </c>
      <c r="N356" s="15">
        <f>IFERROR(VLOOKUP(J356&amp;D356,'NTG Ratio References'!A:F,4,0),1)</f>
        <v>0.84</v>
      </c>
      <c r="O356" s="15">
        <f>IFERROR(VLOOKUP(J356&amp;D356,'NTG Ratio References'!A:F,5,0),1)</f>
        <v>0.81599999999999995</v>
      </c>
      <c r="P356" s="104">
        <f t="shared" si="22"/>
        <v>1.9151999999999998</v>
      </c>
      <c r="Q356" s="104">
        <f t="shared" si="23"/>
        <v>6623.4719999999998</v>
      </c>
    </row>
    <row r="357" spans="1:17">
      <c r="A357" s="103" t="s">
        <v>615</v>
      </c>
      <c r="B357" s="103" t="s">
        <v>8</v>
      </c>
      <c r="C357" s="124" t="s">
        <v>1739</v>
      </c>
      <c r="D357" s="103" t="s">
        <v>55</v>
      </c>
      <c r="E357" s="124" t="s">
        <v>10</v>
      </c>
      <c r="F357" s="127">
        <v>1315</v>
      </c>
      <c r="G357" s="103" t="s">
        <v>17</v>
      </c>
      <c r="H357" s="103" t="s">
        <v>15</v>
      </c>
      <c r="I357" s="103" t="s">
        <v>12</v>
      </c>
      <c r="J357" s="130">
        <v>2019</v>
      </c>
      <c r="K357" s="11">
        <f>IF(D357="SAVE ON ENERGY RETROFIT PROGRAM",IF(VALUE(SUBSTITUTE(G357,"kW",""))=0,'IESO Reported Results'!M357*'NTG Ratio References'!$G$8,0),IF(D357="SAVE ON ENERGY ENERGY MANAGER PROGRAM",IF(VALUE(SUBSTITUTE(G357,"kW",""))=0,'IESO Reported Results'!M357*'NTG Ratio References'!$G$7,0),0))</f>
        <v>0</v>
      </c>
      <c r="L357" s="10">
        <f t="shared" si="20"/>
        <v>0</v>
      </c>
      <c r="M357" s="11">
        <f t="shared" si="21"/>
        <v>0</v>
      </c>
      <c r="N357" s="15">
        <f>IFERROR(VLOOKUP(J357&amp;D357,'NTG Ratio References'!A:F,4,0),1)</f>
        <v>0.84</v>
      </c>
      <c r="O357" s="15">
        <f>IFERROR(VLOOKUP(J357&amp;D357,'NTG Ratio References'!A:F,5,0),1)</f>
        <v>0.81599999999999995</v>
      </c>
      <c r="P357" s="104">
        <f t="shared" si="22"/>
        <v>0</v>
      </c>
      <c r="Q357" s="104">
        <f t="shared" si="23"/>
        <v>0</v>
      </c>
    </row>
    <row r="358" spans="1:17">
      <c r="A358" s="103" t="s">
        <v>616</v>
      </c>
      <c r="B358" s="103" t="s">
        <v>8</v>
      </c>
      <c r="C358" s="124" t="s">
        <v>1739</v>
      </c>
      <c r="D358" s="103" t="s">
        <v>55</v>
      </c>
      <c r="E358" s="124" t="s">
        <v>10</v>
      </c>
      <c r="F358" s="127">
        <v>1200</v>
      </c>
      <c r="G358" s="103" t="s">
        <v>31</v>
      </c>
      <c r="H358" s="103" t="s">
        <v>617</v>
      </c>
      <c r="I358" s="103" t="s">
        <v>12</v>
      </c>
      <c r="J358" s="130">
        <v>2019</v>
      </c>
      <c r="K358" s="11">
        <f>IF(D358="SAVE ON ENERGY RETROFIT PROGRAM",IF(VALUE(SUBSTITUTE(G358,"kW",""))=0,'IESO Reported Results'!M358*'NTG Ratio References'!$G$8,0),IF(D358="SAVE ON ENERGY ENERGY MANAGER PROGRAM",IF(VALUE(SUBSTITUTE(G358,"kW",""))=0,'IESO Reported Results'!M358*'NTG Ratio References'!$G$7,0),0))</f>
        <v>0</v>
      </c>
      <c r="L358" s="10">
        <f t="shared" si="20"/>
        <v>0.75</v>
      </c>
      <c r="M358" s="11">
        <f t="shared" si="21"/>
        <v>3440</v>
      </c>
      <c r="N358" s="15">
        <f>IFERROR(VLOOKUP(J358&amp;D358,'NTG Ratio References'!A:F,4,0),1)</f>
        <v>0.84</v>
      </c>
      <c r="O358" s="15">
        <f>IFERROR(VLOOKUP(J358&amp;D358,'NTG Ratio References'!A:F,5,0),1)</f>
        <v>0.81599999999999995</v>
      </c>
      <c r="P358" s="104">
        <f t="shared" si="22"/>
        <v>0.63</v>
      </c>
      <c r="Q358" s="104">
        <f t="shared" si="23"/>
        <v>2807.04</v>
      </c>
    </row>
    <row r="359" spans="1:17">
      <c r="A359" s="103" t="s">
        <v>618</v>
      </c>
      <c r="B359" s="103" t="s">
        <v>8</v>
      </c>
      <c r="C359" s="124" t="s">
        <v>1739</v>
      </c>
      <c r="D359" s="103" t="s">
        <v>55</v>
      </c>
      <c r="E359" s="124" t="s">
        <v>10</v>
      </c>
      <c r="F359" s="127">
        <v>2667</v>
      </c>
      <c r="G359" s="103" t="s">
        <v>619</v>
      </c>
      <c r="H359" s="103" t="s">
        <v>620</v>
      </c>
      <c r="I359" s="103" t="s">
        <v>12</v>
      </c>
      <c r="J359" s="130">
        <v>2019</v>
      </c>
      <c r="K359" s="11">
        <f>IF(D359="SAVE ON ENERGY RETROFIT PROGRAM",IF(VALUE(SUBSTITUTE(G359,"kW",""))=0,'IESO Reported Results'!M359*'NTG Ratio References'!$G$8,0),IF(D359="SAVE ON ENERGY ENERGY MANAGER PROGRAM",IF(VALUE(SUBSTITUTE(G359,"kW",""))=0,'IESO Reported Results'!M359*'NTG Ratio References'!$G$7,0),0))</f>
        <v>0</v>
      </c>
      <c r="L359" s="10">
        <f t="shared" si="20"/>
        <v>5.36</v>
      </c>
      <c r="M359" s="11">
        <f t="shared" si="21"/>
        <v>20072</v>
      </c>
      <c r="N359" s="15">
        <f>IFERROR(VLOOKUP(J359&amp;D359,'NTG Ratio References'!A:F,4,0),1)</f>
        <v>0.84</v>
      </c>
      <c r="O359" s="15">
        <f>IFERROR(VLOOKUP(J359&amp;D359,'NTG Ratio References'!A:F,5,0),1)</f>
        <v>0.81599999999999995</v>
      </c>
      <c r="P359" s="104">
        <f t="shared" si="22"/>
        <v>4.5023999999999997</v>
      </c>
      <c r="Q359" s="104">
        <f t="shared" si="23"/>
        <v>16378.751999999999</v>
      </c>
    </row>
    <row r="360" spans="1:17">
      <c r="A360" s="103" t="s">
        <v>621</v>
      </c>
      <c r="B360" s="103" t="s">
        <v>8</v>
      </c>
      <c r="C360" s="124" t="s">
        <v>1739</v>
      </c>
      <c r="D360" s="103" t="s">
        <v>55</v>
      </c>
      <c r="E360" s="124" t="s">
        <v>10</v>
      </c>
      <c r="F360" s="127">
        <v>1150</v>
      </c>
      <c r="G360" s="103" t="s">
        <v>17</v>
      </c>
      <c r="H360" s="103" t="s">
        <v>15</v>
      </c>
      <c r="I360" s="103" t="s">
        <v>12</v>
      </c>
      <c r="J360" s="130">
        <v>2019</v>
      </c>
      <c r="K360" s="11">
        <f>IF(D360="SAVE ON ENERGY RETROFIT PROGRAM",IF(VALUE(SUBSTITUTE(G360,"kW",""))=0,'IESO Reported Results'!M360*'NTG Ratio References'!$G$8,0),IF(D360="SAVE ON ENERGY ENERGY MANAGER PROGRAM",IF(VALUE(SUBSTITUTE(G360,"kW",""))=0,'IESO Reported Results'!M360*'NTG Ratio References'!$G$7,0),0))</f>
        <v>0</v>
      </c>
      <c r="L360" s="10">
        <f t="shared" si="20"/>
        <v>0</v>
      </c>
      <c r="M360" s="11">
        <f t="shared" si="21"/>
        <v>0</v>
      </c>
      <c r="N360" s="15">
        <f>IFERROR(VLOOKUP(J360&amp;D360,'NTG Ratio References'!A:F,4,0),1)</f>
        <v>0.84</v>
      </c>
      <c r="O360" s="15">
        <f>IFERROR(VLOOKUP(J360&amp;D360,'NTG Ratio References'!A:F,5,0),1)</f>
        <v>0.81599999999999995</v>
      </c>
      <c r="P360" s="104">
        <f t="shared" si="22"/>
        <v>0</v>
      </c>
      <c r="Q360" s="104">
        <f t="shared" si="23"/>
        <v>0</v>
      </c>
    </row>
    <row r="361" spans="1:17">
      <c r="A361" s="103" t="s">
        <v>622</v>
      </c>
      <c r="B361" s="103" t="s">
        <v>8</v>
      </c>
      <c r="C361" s="124" t="s">
        <v>1739</v>
      </c>
      <c r="D361" s="103" t="s">
        <v>55</v>
      </c>
      <c r="E361" s="124" t="s">
        <v>10</v>
      </c>
      <c r="F361" s="127">
        <v>520</v>
      </c>
      <c r="G361" s="103" t="s">
        <v>161</v>
      </c>
      <c r="H361" s="103" t="s">
        <v>623</v>
      </c>
      <c r="I361" s="103" t="s">
        <v>12</v>
      </c>
      <c r="J361" s="130">
        <v>2019</v>
      </c>
      <c r="K361" s="11">
        <f>IF(D361="SAVE ON ENERGY RETROFIT PROGRAM",IF(VALUE(SUBSTITUTE(G361,"kW",""))=0,'IESO Reported Results'!M361*'NTG Ratio References'!$G$8,0),IF(D361="SAVE ON ENERGY ENERGY MANAGER PROGRAM",IF(VALUE(SUBSTITUTE(G361,"kW",""))=0,'IESO Reported Results'!M361*'NTG Ratio References'!$G$7,0),0))</f>
        <v>0</v>
      </c>
      <c r="L361" s="10">
        <f t="shared" si="20"/>
        <v>1.3</v>
      </c>
      <c r="M361" s="11">
        <f t="shared" si="21"/>
        <v>5561</v>
      </c>
      <c r="N361" s="15">
        <f>IFERROR(VLOOKUP(J361&amp;D361,'NTG Ratio References'!A:F,4,0),1)</f>
        <v>0.84</v>
      </c>
      <c r="O361" s="15">
        <f>IFERROR(VLOOKUP(J361&amp;D361,'NTG Ratio References'!A:F,5,0),1)</f>
        <v>0.81599999999999995</v>
      </c>
      <c r="P361" s="104">
        <f t="shared" si="22"/>
        <v>1.0920000000000001</v>
      </c>
      <c r="Q361" s="104">
        <f t="shared" si="23"/>
        <v>4537.7759999999998</v>
      </c>
    </row>
    <row r="362" spans="1:17">
      <c r="A362" s="103" t="s">
        <v>624</v>
      </c>
      <c r="B362" s="103" t="s">
        <v>8</v>
      </c>
      <c r="C362" s="124" t="s">
        <v>1739</v>
      </c>
      <c r="D362" s="103" t="s">
        <v>55</v>
      </c>
      <c r="E362" s="124" t="s">
        <v>10</v>
      </c>
      <c r="F362" s="127">
        <v>400</v>
      </c>
      <c r="G362" s="103" t="s">
        <v>17</v>
      </c>
      <c r="H362" s="103" t="s">
        <v>15</v>
      </c>
      <c r="I362" s="103" t="s">
        <v>12</v>
      </c>
      <c r="J362" s="130">
        <v>2019</v>
      </c>
      <c r="K362" s="11">
        <f>IF(D362="SAVE ON ENERGY RETROFIT PROGRAM",IF(VALUE(SUBSTITUTE(G362,"kW",""))=0,'IESO Reported Results'!M362*'NTG Ratio References'!$G$8,0),IF(D362="SAVE ON ENERGY ENERGY MANAGER PROGRAM",IF(VALUE(SUBSTITUTE(G362,"kW",""))=0,'IESO Reported Results'!M362*'NTG Ratio References'!$G$7,0),0))</f>
        <v>0</v>
      </c>
      <c r="L362" s="10">
        <f t="shared" si="20"/>
        <v>0</v>
      </c>
      <c r="M362" s="11">
        <f t="shared" si="21"/>
        <v>0</v>
      </c>
      <c r="N362" s="15">
        <f>IFERROR(VLOOKUP(J362&amp;D362,'NTG Ratio References'!A:F,4,0),1)</f>
        <v>0.84</v>
      </c>
      <c r="O362" s="15">
        <f>IFERROR(VLOOKUP(J362&amp;D362,'NTG Ratio References'!A:F,5,0),1)</f>
        <v>0.81599999999999995</v>
      </c>
      <c r="P362" s="104">
        <f t="shared" si="22"/>
        <v>0</v>
      </c>
      <c r="Q362" s="104">
        <f t="shared" si="23"/>
        <v>0</v>
      </c>
    </row>
    <row r="363" spans="1:17">
      <c r="A363" s="103" t="s">
        <v>624</v>
      </c>
      <c r="B363" s="103" t="s">
        <v>8</v>
      </c>
      <c r="C363" s="124" t="s">
        <v>1739</v>
      </c>
      <c r="D363" s="103" t="s">
        <v>55</v>
      </c>
      <c r="E363" s="124" t="s">
        <v>10</v>
      </c>
      <c r="F363" s="127">
        <v>2283.4</v>
      </c>
      <c r="G363" s="103" t="s">
        <v>625</v>
      </c>
      <c r="H363" s="103" t="s">
        <v>626</v>
      </c>
      <c r="I363" s="103" t="s">
        <v>12</v>
      </c>
      <c r="J363" s="130">
        <v>2019</v>
      </c>
      <c r="K363" s="11">
        <f>IF(D363="SAVE ON ENERGY RETROFIT PROGRAM",IF(VALUE(SUBSTITUTE(G363,"kW",""))=0,'IESO Reported Results'!M363*'NTG Ratio References'!$G$8,0),IF(D363="SAVE ON ENERGY ENERGY MANAGER PROGRAM",IF(VALUE(SUBSTITUTE(G363,"kW",""))=0,'IESO Reported Results'!M363*'NTG Ratio References'!$G$7,0),0))</f>
        <v>0</v>
      </c>
      <c r="L363" s="10">
        <f t="shared" si="20"/>
        <v>5.3</v>
      </c>
      <c r="M363" s="11">
        <f t="shared" si="21"/>
        <v>26243</v>
      </c>
      <c r="N363" s="15">
        <f>IFERROR(VLOOKUP(J363&amp;D363,'NTG Ratio References'!A:F,4,0),1)</f>
        <v>0.84</v>
      </c>
      <c r="O363" s="15">
        <f>IFERROR(VLOOKUP(J363&amp;D363,'NTG Ratio References'!A:F,5,0),1)</f>
        <v>0.81599999999999995</v>
      </c>
      <c r="P363" s="104">
        <f t="shared" si="22"/>
        <v>4.452</v>
      </c>
      <c r="Q363" s="104">
        <f t="shared" si="23"/>
        <v>21414.287999999997</v>
      </c>
    </row>
    <row r="364" spans="1:17">
      <c r="A364" s="103" t="s">
        <v>627</v>
      </c>
      <c r="B364" s="103" t="s">
        <v>8</v>
      </c>
      <c r="C364" s="124" t="s">
        <v>1739</v>
      </c>
      <c r="D364" s="103" t="s">
        <v>55</v>
      </c>
      <c r="E364" s="124" t="s">
        <v>10</v>
      </c>
      <c r="F364" s="127">
        <v>700</v>
      </c>
      <c r="G364" s="103" t="s">
        <v>28</v>
      </c>
      <c r="H364" s="103" t="s">
        <v>185</v>
      </c>
      <c r="I364" s="103" t="s">
        <v>12</v>
      </c>
      <c r="J364" s="130">
        <v>2019</v>
      </c>
      <c r="K364" s="11">
        <f>IF(D364="SAVE ON ENERGY RETROFIT PROGRAM",IF(VALUE(SUBSTITUTE(G364,"kW",""))=0,'IESO Reported Results'!M364*'NTG Ratio References'!$G$8,0),IF(D364="SAVE ON ENERGY ENERGY MANAGER PROGRAM",IF(VALUE(SUBSTITUTE(G364,"kW",""))=0,'IESO Reported Results'!M364*'NTG Ratio References'!$G$7,0),0))</f>
        <v>0</v>
      </c>
      <c r="L364" s="10">
        <f t="shared" si="20"/>
        <v>1</v>
      </c>
      <c r="M364" s="11">
        <f t="shared" si="21"/>
        <v>4594</v>
      </c>
      <c r="N364" s="15">
        <f>IFERROR(VLOOKUP(J364&amp;D364,'NTG Ratio References'!A:F,4,0),1)</f>
        <v>0.84</v>
      </c>
      <c r="O364" s="15">
        <f>IFERROR(VLOOKUP(J364&amp;D364,'NTG Ratio References'!A:F,5,0),1)</f>
        <v>0.81599999999999995</v>
      </c>
      <c r="P364" s="104">
        <f t="shared" si="22"/>
        <v>0.84</v>
      </c>
      <c r="Q364" s="104">
        <f t="shared" si="23"/>
        <v>3748.7039999999997</v>
      </c>
    </row>
    <row r="365" spans="1:17">
      <c r="A365" s="103" t="s">
        <v>628</v>
      </c>
      <c r="B365" s="103" t="s">
        <v>8</v>
      </c>
      <c r="C365" s="124" t="s">
        <v>1740</v>
      </c>
      <c r="D365" s="103" t="s">
        <v>55</v>
      </c>
      <c r="E365" s="124" t="s">
        <v>10</v>
      </c>
      <c r="F365" s="127">
        <v>867.5</v>
      </c>
      <c r="G365" s="103" t="s">
        <v>17</v>
      </c>
      <c r="H365" s="103" t="s">
        <v>629</v>
      </c>
      <c r="I365" s="103" t="s">
        <v>12</v>
      </c>
      <c r="J365" s="130">
        <v>2019</v>
      </c>
      <c r="K365" s="11">
        <f>IF(D365="SAVE ON ENERGY RETROFIT PROGRAM",IF(VALUE(SUBSTITUTE(G365,"kW",""))=0,'IESO Reported Results'!M365*'NTG Ratio References'!$G$8,0),IF(D365="SAVE ON ENERGY ENERGY MANAGER PROGRAM",IF(VALUE(SUBSTITUTE(G365,"kW",""))=0,'IESO Reported Results'!M365*'NTG Ratio References'!$G$7,0),0))</f>
        <v>1.8061816140933611</v>
      </c>
      <c r="L365" s="10">
        <f t="shared" si="20"/>
        <v>1.8061816140933611</v>
      </c>
      <c r="M365" s="11">
        <f t="shared" si="21"/>
        <v>10878</v>
      </c>
      <c r="N365" s="15">
        <f>IFERROR(VLOOKUP(J365&amp;D365,'NTG Ratio References'!A:F,4,0),1)</f>
        <v>0.84</v>
      </c>
      <c r="O365" s="15">
        <f>IFERROR(VLOOKUP(J365&amp;D365,'NTG Ratio References'!A:F,5,0),1)</f>
        <v>0.81599999999999995</v>
      </c>
      <c r="P365" s="104">
        <f t="shared" si="22"/>
        <v>1.5171925558384232</v>
      </c>
      <c r="Q365" s="104">
        <f t="shared" si="23"/>
        <v>8876.4480000000003</v>
      </c>
    </row>
    <row r="366" spans="1:17">
      <c r="A366" s="103" t="s">
        <v>630</v>
      </c>
      <c r="B366" s="103" t="s">
        <v>8</v>
      </c>
      <c r="C366" s="124" t="s">
        <v>1740</v>
      </c>
      <c r="D366" s="103" t="s">
        <v>55</v>
      </c>
      <c r="E366" s="124" t="s">
        <v>10</v>
      </c>
      <c r="F366" s="127">
        <v>5060</v>
      </c>
      <c r="G366" s="103" t="s">
        <v>631</v>
      </c>
      <c r="H366" s="103" t="s">
        <v>632</v>
      </c>
      <c r="I366" s="103" t="s">
        <v>12</v>
      </c>
      <c r="J366" s="130">
        <v>2019</v>
      </c>
      <c r="K366" s="11">
        <f>IF(D366="SAVE ON ENERGY RETROFIT PROGRAM",IF(VALUE(SUBSTITUTE(G366,"kW",""))=0,'IESO Reported Results'!M366*'NTG Ratio References'!$G$8,0),IF(D366="SAVE ON ENERGY ENERGY MANAGER PROGRAM",IF(VALUE(SUBSTITUTE(G366,"kW",""))=0,'IESO Reported Results'!M366*'NTG Ratio References'!$G$7,0),0))</f>
        <v>0</v>
      </c>
      <c r="L366" s="10">
        <f t="shared" si="20"/>
        <v>11.41</v>
      </c>
      <c r="M366" s="11">
        <f t="shared" si="21"/>
        <v>54836</v>
      </c>
      <c r="N366" s="15">
        <f>IFERROR(VLOOKUP(J366&amp;D366,'NTG Ratio References'!A:F,4,0),1)</f>
        <v>0.84</v>
      </c>
      <c r="O366" s="15">
        <f>IFERROR(VLOOKUP(J366&amp;D366,'NTG Ratio References'!A:F,5,0),1)</f>
        <v>0.81599999999999995</v>
      </c>
      <c r="P366" s="104">
        <f t="shared" si="22"/>
        <v>9.5844000000000005</v>
      </c>
      <c r="Q366" s="104">
        <f t="shared" si="23"/>
        <v>44746.175999999999</v>
      </c>
    </row>
    <row r="367" spans="1:17">
      <c r="A367" s="103" t="s">
        <v>633</v>
      </c>
      <c r="B367" s="103" t="s">
        <v>8</v>
      </c>
      <c r="C367" s="124" t="s">
        <v>1739</v>
      </c>
      <c r="D367" s="103" t="s">
        <v>55</v>
      </c>
      <c r="E367" s="124" t="s">
        <v>10</v>
      </c>
      <c r="F367" s="127">
        <v>1680</v>
      </c>
      <c r="G367" s="103" t="s">
        <v>17</v>
      </c>
      <c r="H367" s="103" t="s">
        <v>15</v>
      </c>
      <c r="I367" s="103" t="s">
        <v>12</v>
      </c>
      <c r="J367" s="130">
        <v>2019</v>
      </c>
      <c r="K367" s="11">
        <f>IF(D367="SAVE ON ENERGY RETROFIT PROGRAM",IF(VALUE(SUBSTITUTE(G367,"kW",""))=0,'IESO Reported Results'!M367*'NTG Ratio References'!$G$8,0),IF(D367="SAVE ON ENERGY ENERGY MANAGER PROGRAM",IF(VALUE(SUBSTITUTE(G367,"kW",""))=0,'IESO Reported Results'!M367*'NTG Ratio References'!$G$7,0),0))</f>
        <v>0</v>
      </c>
      <c r="L367" s="10">
        <f t="shared" si="20"/>
        <v>0</v>
      </c>
      <c r="M367" s="11">
        <f t="shared" si="21"/>
        <v>0</v>
      </c>
      <c r="N367" s="15">
        <f>IFERROR(VLOOKUP(J367&amp;D367,'NTG Ratio References'!A:F,4,0),1)</f>
        <v>0.84</v>
      </c>
      <c r="O367" s="15">
        <f>IFERROR(VLOOKUP(J367&amp;D367,'NTG Ratio References'!A:F,5,0),1)</f>
        <v>0.81599999999999995</v>
      </c>
      <c r="P367" s="104">
        <f t="shared" si="22"/>
        <v>0</v>
      </c>
      <c r="Q367" s="104">
        <f t="shared" si="23"/>
        <v>0</v>
      </c>
    </row>
    <row r="368" spans="1:17">
      <c r="A368" s="103" t="s">
        <v>634</v>
      </c>
      <c r="B368" s="103" t="s">
        <v>8</v>
      </c>
      <c r="C368" s="124" t="s">
        <v>1739</v>
      </c>
      <c r="D368" s="103" t="s">
        <v>55</v>
      </c>
      <c r="E368" s="124" t="s">
        <v>10</v>
      </c>
      <c r="F368" s="127">
        <v>2800</v>
      </c>
      <c r="G368" s="103" t="s">
        <v>165</v>
      </c>
      <c r="H368" s="103" t="s">
        <v>635</v>
      </c>
      <c r="I368" s="103" t="s">
        <v>12</v>
      </c>
      <c r="J368" s="130">
        <v>2019</v>
      </c>
      <c r="K368" s="11">
        <f>IF(D368="SAVE ON ENERGY RETROFIT PROGRAM",IF(VALUE(SUBSTITUTE(G368,"kW",""))=0,'IESO Reported Results'!M368*'NTG Ratio References'!$G$8,0),IF(D368="SAVE ON ENERGY ENERGY MANAGER PROGRAM",IF(VALUE(SUBSTITUTE(G368,"kW",""))=0,'IESO Reported Results'!M368*'NTG Ratio References'!$G$7,0),0))</f>
        <v>0</v>
      </c>
      <c r="L368" s="10">
        <f t="shared" si="20"/>
        <v>4</v>
      </c>
      <c r="M368" s="11">
        <f t="shared" si="21"/>
        <v>18376</v>
      </c>
      <c r="N368" s="15">
        <f>IFERROR(VLOOKUP(J368&amp;D368,'NTG Ratio References'!A:F,4,0),1)</f>
        <v>0.84</v>
      </c>
      <c r="O368" s="15">
        <f>IFERROR(VLOOKUP(J368&amp;D368,'NTG Ratio References'!A:F,5,0),1)</f>
        <v>0.81599999999999995</v>
      </c>
      <c r="P368" s="104">
        <f t="shared" si="22"/>
        <v>3.36</v>
      </c>
      <c r="Q368" s="104">
        <f t="shared" si="23"/>
        <v>14994.815999999999</v>
      </c>
    </row>
    <row r="369" spans="1:17">
      <c r="A369" s="103" t="s">
        <v>636</v>
      </c>
      <c r="B369" s="103" t="s">
        <v>8</v>
      </c>
      <c r="C369" s="124" t="s">
        <v>1739</v>
      </c>
      <c r="D369" s="103" t="s">
        <v>55</v>
      </c>
      <c r="E369" s="124" t="s">
        <v>10</v>
      </c>
      <c r="F369" s="127">
        <v>520</v>
      </c>
      <c r="G369" s="103" t="s">
        <v>161</v>
      </c>
      <c r="H369" s="103" t="s">
        <v>637</v>
      </c>
      <c r="I369" s="103" t="s">
        <v>12</v>
      </c>
      <c r="J369" s="130">
        <v>2019</v>
      </c>
      <c r="K369" s="11">
        <f>IF(D369="SAVE ON ENERGY RETROFIT PROGRAM",IF(VALUE(SUBSTITUTE(G369,"kW",""))=0,'IESO Reported Results'!M369*'NTG Ratio References'!$G$8,0),IF(D369="SAVE ON ENERGY ENERGY MANAGER PROGRAM",IF(VALUE(SUBSTITUTE(G369,"kW",""))=0,'IESO Reported Results'!M369*'NTG Ratio References'!$G$7,0),0))</f>
        <v>0</v>
      </c>
      <c r="L369" s="10">
        <f t="shared" si="20"/>
        <v>1.3</v>
      </c>
      <c r="M369" s="11">
        <f t="shared" si="21"/>
        <v>4082</v>
      </c>
      <c r="N369" s="15">
        <f>IFERROR(VLOOKUP(J369&amp;D369,'NTG Ratio References'!A:F,4,0),1)</f>
        <v>0.84</v>
      </c>
      <c r="O369" s="15">
        <f>IFERROR(VLOOKUP(J369&amp;D369,'NTG Ratio References'!A:F,5,0),1)</f>
        <v>0.81599999999999995</v>
      </c>
      <c r="P369" s="104">
        <f t="shared" si="22"/>
        <v>1.0920000000000001</v>
      </c>
      <c r="Q369" s="104">
        <f t="shared" si="23"/>
        <v>3330.9119999999998</v>
      </c>
    </row>
    <row r="370" spans="1:17">
      <c r="A370" s="103" t="s">
        <v>638</v>
      </c>
      <c r="B370" s="103" t="s">
        <v>8</v>
      </c>
      <c r="C370" s="124" t="s">
        <v>1739</v>
      </c>
      <c r="D370" s="103" t="s">
        <v>55</v>
      </c>
      <c r="E370" s="124" t="s">
        <v>10</v>
      </c>
      <c r="F370" s="127">
        <v>2966.25</v>
      </c>
      <c r="G370" s="103" t="s">
        <v>182</v>
      </c>
      <c r="H370" s="103" t="s">
        <v>639</v>
      </c>
      <c r="I370" s="103" t="s">
        <v>12</v>
      </c>
      <c r="J370" s="130">
        <v>2019</v>
      </c>
      <c r="K370" s="11">
        <f>IF(D370="SAVE ON ENERGY RETROFIT PROGRAM",IF(VALUE(SUBSTITUTE(G370,"kW",""))=0,'IESO Reported Results'!M370*'NTG Ratio References'!$G$8,0),IF(D370="SAVE ON ENERGY ENERGY MANAGER PROGRAM",IF(VALUE(SUBSTITUTE(G370,"kW",""))=0,'IESO Reported Results'!M370*'NTG Ratio References'!$G$7,0),0))</f>
        <v>0</v>
      </c>
      <c r="L370" s="10">
        <f t="shared" si="20"/>
        <v>6.1</v>
      </c>
      <c r="M370" s="11">
        <f t="shared" si="21"/>
        <v>45571</v>
      </c>
      <c r="N370" s="15">
        <f>IFERROR(VLOOKUP(J370&amp;D370,'NTG Ratio References'!A:F,4,0),1)</f>
        <v>0.84</v>
      </c>
      <c r="O370" s="15">
        <f>IFERROR(VLOOKUP(J370&amp;D370,'NTG Ratio References'!A:F,5,0),1)</f>
        <v>0.81599999999999995</v>
      </c>
      <c r="P370" s="104">
        <f t="shared" si="22"/>
        <v>5.1239999999999997</v>
      </c>
      <c r="Q370" s="104">
        <f t="shared" si="23"/>
        <v>37185.935999999994</v>
      </c>
    </row>
    <row r="371" spans="1:17">
      <c r="A371" s="103" t="s">
        <v>640</v>
      </c>
      <c r="B371" s="103" t="s">
        <v>8</v>
      </c>
      <c r="C371" s="124" t="s">
        <v>1740</v>
      </c>
      <c r="D371" s="103" t="s">
        <v>55</v>
      </c>
      <c r="E371" s="124" t="s">
        <v>10</v>
      </c>
      <c r="F371" s="127">
        <v>3105</v>
      </c>
      <c r="G371" s="103" t="s">
        <v>513</v>
      </c>
      <c r="H371" s="103" t="s">
        <v>641</v>
      </c>
      <c r="I371" s="103" t="s">
        <v>12</v>
      </c>
      <c r="J371" s="130">
        <v>2019</v>
      </c>
      <c r="K371" s="11">
        <f>IF(D371="SAVE ON ENERGY RETROFIT PROGRAM",IF(VALUE(SUBSTITUTE(G371,"kW",""))=0,'IESO Reported Results'!M371*'NTG Ratio References'!$G$8,0),IF(D371="SAVE ON ENERGY ENERGY MANAGER PROGRAM",IF(VALUE(SUBSTITUTE(G371,"kW",""))=0,'IESO Reported Results'!M371*'NTG Ratio References'!$G$7,0),0))</f>
        <v>0</v>
      </c>
      <c r="L371" s="10">
        <f t="shared" si="20"/>
        <v>4.1500000000000004</v>
      </c>
      <c r="M371" s="11">
        <f t="shared" si="21"/>
        <v>16962</v>
      </c>
      <c r="N371" s="15">
        <f>IFERROR(VLOOKUP(J371&amp;D371,'NTG Ratio References'!A:F,4,0),1)</f>
        <v>0.84</v>
      </c>
      <c r="O371" s="15">
        <f>IFERROR(VLOOKUP(J371&amp;D371,'NTG Ratio References'!A:F,5,0),1)</f>
        <v>0.81599999999999995</v>
      </c>
      <c r="P371" s="104">
        <f t="shared" si="22"/>
        <v>3.4860000000000002</v>
      </c>
      <c r="Q371" s="104">
        <f t="shared" si="23"/>
        <v>13840.991999999998</v>
      </c>
    </row>
    <row r="372" spans="1:17">
      <c r="A372" s="103" t="s">
        <v>642</v>
      </c>
      <c r="B372" s="103" t="s">
        <v>8</v>
      </c>
      <c r="C372" s="124" t="s">
        <v>1740</v>
      </c>
      <c r="D372" s="103" t="s">
        <v>55</v>
      </c>
      <c r="E372" s="124" t="s">
        <v>10</v>
      </c>
      <c r="F372" s="127">
        <v>330</v>
      </c>
      <c r="G372" s="103" t="s">
        <v>17</v>
      </c>
      <c r="H372" s="103" t="s">
        <v>15</v>
      </c>
      <c r="I372" s="103" t="s">
        <v>12</v>
      </c>
      <c r="J372" s="130">
        <v>2019</v>
      </c>
      <c r="K372" s="11">
        <f>IF(D372="SAVE ON ENERGY RETROFIT PROGRAM",IF(VALUE(SUBSTITUTE(G372,"kW",""))=0,'IESO Reported Results'!M372*'NTG Ratio References'!$G$8,0),IF(D372="SAVE ON ENERGY ENERGY MANAGER PROGRAM",IF(VALUE(SUBSTITUTE(G372,"kW",""))=0,'IESO Reported Results'!M372*'NTG Ratio References'!$G$7,0),0))</f>
        <v>0</v>
      </c>
      <c r="L372" s="10">
        <f t="shared" si="20"/>
        <v>0</v>
      </c>
      <c r="M372" s="11">
        <f t="shared" si="21"/>
        <v>0</v>
      </c>
      <c r="N372" s="15">
        <f>IFERROR(VLOOKUP(J372&amp;D372,'NTG Ratio References'!A:F,4,0),1)</f>
        <v>0.84</v>
      </c>
      <c r="O372" s="15">
        <f>IFERROR(VLOOKUP(J372&amp;D372,'NTG Ratio References'!A:F,5,0),1)</f>
        <v>0.81599999999999995</v>
      </c>
      <c r="P372" s="104">
        <f t="shared" si="22"/>
        <v>0</v>
      </c>
      <c r="Q372" s="104">
        <f t="shared" si="23"/>
        <v>0</v>
      </c>
    </row>
    <row r="373" spans="1:17">
      <c r="A373" s="103" t="s">
        <v>643</v>
      </c>
      <c r="B373" s="103" t="s">
        <v>8</v>
      </c>
      <c r="C373" s="124" t="s">
        <v>1739</v>
      </c>
      <c r="D373" s="103" t="s">
        <v>55</v>
      </c>
      <c r="E373" s="124" t="s">
        <v>10</v>
      </c>
      <c r="F373" s="127">
        <v>2340</v>
      </c>
      <c r="G373" s="103" t="s">
        <v>644</v>
      </c>
      <c r="H373" s="103" t="s">
        <v>645</v>
      </c>
      <c r="I373" s="103" t="s">
        <v>12</v>
      </c>
      <c r="J373" s="130">
        <v>2019</v>
      </c>
      <c r="K373" s="11">
        <f>IF(D373="SAVE ON ENERGY RETROFIT PROGRAM",IF(VALUE(SUBSTITUTE(G373,"kW",""))=0,'IESO Reported Results'!M373*'NTG Ratio References'!$G$8,0),IF(D373="SAVE ON ENERGY ENERGY MANAGER PROGRAM",IF(VALUE(SUBSTITUTE(G373,"kW",""))=0,'IESO Reported Results'!M373*'NTG Ratio References'!$G$7,0),0))</f>
        <v>0</v>
      </c>
      <c r="L373" s="10">
        <f t="shared" si="20"/>
        <v>6.08</v>
      </c>
      <c r="M373" s="11">
        <f t="shared" si="21"/>
        <v>22918</v>
      </c>
      <c r="N373" s="15">
        <f>IFERROR(VLOOKUP(J373&amp;D373,'NTG Ratio References'!A:F,4,0),1)</f>
        <v>0.84</v>
      </c>
      <c r="O373" s="15">
        <f>IFERROR(VLOOKUP(J373&amp;D373,'NTG Ratio References'!A:F,5,0),1)</f>
        <v>0.81599999999999995</v>
      </c>
      <c r="P373" s="104">
        <f t="shared" si="22"/>
        <v>5.1071999999999997</v>
      </c>
      <c r="Q373" s="104">
        <f t="shared" si="23"/>
        <v>18701.088</v>
      </c>
    </row>
    <row r="374" spans="1:17">
      <c r="A374" s="103" t="s">
        <v>646</v>
      </c>
      <c r="B374" s="103" t="s">
        <v>8</v>
      </c>
      <c r="C374" s="124" t="s">
        <v>1739</v>
      </c>
      <c r="D374" s="103" t="s">
        <v>55</v>
      </c>
      <c r="E374" s="124" t="s">
        <v>10</v>
      </c>
      <c r="F374" s="127">
        <v>1490</v>
      </c>
      <c r="G374" s="103" t="s">
        <v>647</v>
      </c>
      <c r="H374" s="103" t="s">
        <v>648</v>
      </c>
      <c r="I374" s="103" t="s">
        <v>12</v>
      </c>
      <c r="J374" s="130">
        <v>2019</v>
      </c>
      <c r="K374" s="11">
        <f>IF(D374="SAVE ON ENERGY RETROFIT PROGRAM",IF(VALUE(SUBSTITUTE(G374,"kW",""))=0,'IESO Reported Results'!M374*'NTG Ratio References'!$G$8,0),IF(D374="SAVE ON ENERGY ENERGY MANAGER PROGRAM",IF(VALUE(SUBSTITUTE(G374,"kW",""))=0,'IESO Reported Results'!M374*'NTG Ratio References'!$G$7,0),0))</f>
        <v>0</v>
      </c>
      <c r="L374" s="10">
        <f t="shared" si="20"/>
        <v>2.5099999999999998</v>
      </c>
      <c r="M374" s="11">
        <f t="shared" si="21"/>
        <v>8140</v>
      </c>
      <c r="N374" s="15">
        <f>IFERROR(VLOOKUP(J374&amp;D374,'NTG Ratio References'!A:F,4,0),1)</f>
        <v>0.84</v>
      </c>
      <c r="O374" s="15">
        <f>IFERROR(VLOOKUP(J374&amp;D374,'NTG Ratio References'!A:F,5,0),1)</f>
        <v>0.81599999999999995</v>
      </c>
      <c r="P374" s="104">
        <f t="shared" si="22"/>
        <v>2.1083999999999996</v>
      </c>
      <c r="Q374" s="104">
        <f t="shared" si="23"/>
        <v>6642.24</v>
      </c>
    </row>
    <row r="375" spans="1:17">
      <c r="A375" s="103" t="s">
        <v>649</v>
      </c>
      <c r="B375" s="103" t="s">
        <v>8</v>
      </c>
      <c r="C375" s="124" t="s">
        <v>1740</v>
      </c>
      <c r="D375" s="103" t="s">
        <v>55</v>
      </c>
      <c r="E375" s="124" t="s">
        <v>10</v>
      </c>
      <c r="F375" s="127">
        <v>28080</v>
      </c>
      <c r="G375" s="103" t="s">
        <v>650</v>
      </c>
      <c r="H375" s="103" t="s">
        <v>651</v>
      </c>
      <c r="I375" s="103" t="s">
        <v>12</v>
      </c>
      <c r="J375" s="130">
        <v>2019</v>
      </c>
      <c r="K375" s="11">
        <f>IF(D375="SAVE ON ENERGY RETROFIT PROGRAM",IF(VALUE(SUBSTITUTE(G375,"kW",""))=0,'IESO Reported Results'!M375*'NTG Ratio References'!$G$8,0),IF(D375="SAVE ON ENERGY ENERGY MANAGER PROGRAM",IF(VALUE(SUBSTITUTE(G375,"kW",""))=0,'IESO Reported Results'!M375*'NTG Ratio References'!$G$7,0),0))</f>
        <v>0</v>
      </c>
      <c r="L375" s="10">
        <f t="shared" si="20"/>
        <v>70.2</v>
      </c>
      <c r="M375" s="11">
        <f t="shared" si="21"/>
        <v>349775</v>
      </c>
      <c r="N375" s="15">
        <f>IFERROR(VLOOKUP(J375&amp;D375,'NTG Ratio References'!A:F,4,0),1)</f>
        <v>0.84</v>
      </c>
      <c r="O375" s="15">
        <f>IFERROR(VLOOKUP(J375&amp;D375,'NTG Ratio References'!A:F,5,0),1)</f>
        <v>0.81599999999999995</v>
      </c>
      <c r="P375" s="104">
        <f t="shared" si="22"/>
        <v>58.968000000000004</v>
      </c>
      <c r="Q375" s="104">
        <f t="shared" si="23"/>
        <v>285416.39999999997</v>
      </c>
    </row>
    <row r="376" spans="1:17">
      <c r="A376" s="103" t="s">
        <v>652</v>
      </c>
      <c r="B376" s="103" t="s">
        <v>8</v>
      </c>
      <c r="C376" s="124" t="s">
        <v>1740</v>
      </c>
      <c r="D376" s="103" t="s">
        <v>55</v>
      </c>
      <c r="E376" s="124" t="s">
        <v>10</v>
      </c>
      <c r="F376" s="127">
        <v>18465.05</v>
      </c>
      <c r="G376" s="103" t="s">
        <v>653</v>
      </c>
      <c r="H376" s="103" t="s">
        <v>654</v>
      </c>
      <c r="I376" s="103" t="s">
        <v>12</v>
      </c>
      <c r="J376" s="130">
        <v>2019</v>
      </c>
      <c r="K376" s="11">
        <f>IF(D376="SAVE ON ENERGY RETROFIT PROGRAM",IF(VALUE(SUBSTITUTE(G376,"kW",""))=0,'IESO Reported Results'!M376*'NTG Ratio References'!$G$8,0),IF(D376="SAVE ON ENERGY ENERGY MANAGER PROGRAM",IF(VALUE(SUBSTITUTE(G376,"kW",""))=0,'IESO Reported Results'!M376*'NTG Ratio References'!$G$7,0),0))</f>
        <v>0</v>
      </c>
      <c r="L376" s="10">
        <f t="shared" si="20"/>
        <v>43</v>
      </c>
      <c r="M376" s="11">
        <f t="shared" si="21"/>
        <v>369301</v>
      </c>
      <c r="N376" s="15">
        <f>IFERROR(VLOOKUP(J376&amp;D376,'NTG Ratio References'!A:F,4,0),1)</f>
        <v>0.84</v>
      </c>
      <c r="O376" s="15">
        <f>IFERROR(VLOOKUP(J376&amp;D376,'NTG Ratio References'!A:F,5,0),1)</f>
        <v>0.81599999999999995</v>
      </c>
      <c r="P376" s="104">
        <f t="shared" si="22"/>
        <v>36.119999999999997</v>
      </c>
      <c r="Q376" s="104">
        <f t="shared" si="23"/>
        <v>301349.61599999998</v>
      </c>
    </row>
    <row r="377" spans="1:17">
      <c r="A377" s="103" t="s">
        <v>655</v>
      </c>
      <c r="B377" s="103" t="s">
        <v>8</v>
      </c>
      <c r="C377" s="124" t="s">
        <v>1949</v>
      </c>
      <c r="D377" s="103" t="s">
        <v>55</v>
      </c>
      <c r="E377" s="124" t="s">
        <v>10</v>
      </c>
      <c r="F377" s="127">
        <v>6527.65</v>
      </c>
      <c r="G377" s="103" t="s">
        <v>656</v>
      </c>
      <c r="H377" s="103" t="s">
        <v>657</v>
      </c>
      <c r="I377" s="103" t="s">
        <v>12</v>
      </c>
      <c r="J377" s="130">
        <v>2019</v>
      </c>
      <c r="K377" s="11">
        <f>IF(D377="SAVE ON ENERGY RETROFIT PROGRAM",IF(VALUE(SUBSTITUTE(G377,"kW",""))=0,'IESO Reported Results'!M377*'NTG Ratio References'!$G$8,0),IF(D377="SAVE ON ENERGY ENERGY MANAGER PROGRAM",IF(VALUE(SUBSTITUTE(G377,"kW",""))=0,'IESO Reported Results'!M377*'NTG Ratio References'!$G$7,0),0))</f>
        <v>0</v>
      </c>
      <c r="L377" s="10">
        <f t="shared" si="20"/>
        <v>15.28</v>
      </c>
      <c r="M377" s="11">
        <f t="shared" si="21"/>
        <v>130553</v>
      </c>
      <c r="N377" s="15">
        <f>IFERROR(VLOOKUP(J377&amp;D377,'NTG Ratio References'!A:F,4,0),1)</f>
        <v>0.84</v>
      </c>
      <c r="O377" s="15">
        <f>IFERROR(VLOOKUP(J377&amp;D377,'NTG Ratio References'!A:F,5,0),1)</f>
        <v>0.81599999999999995</v>
      </c>
      <c r="P377" s="104">
        <f t="shared" si="22"/>
        <v>12.835199999999999</v>
      </c>
      <c r="Q377" s="104">
        <f t="shared" si="23"/>
        <v>106531.24799999999</v>
      </c>
    </row>
    <row r="378" spans="1:17">
      <c r="A378" s="103" t="s">
        <v>658</v>
      </c>
      <c r="B378" s="103" t="s">
        <v>8</v>
      </c>
      <c r="C378" s="124" t="s">
        <v>1739</v>
      </c>
      <c r="D378" s="103" t="s">
        <v>55</v>
      </c>
      <c r="E378" s="124" t="s">
        <v>10</v>
      </c>
      <c r="F378" s="127">
        <v>1680</v>
      </c>
      <c r="G378" s="103" t="s">
        <v>659</v>
      </c>
      <c r="H378" s="103" t="s">
        <v>660</v>
      </c>
      <c r="I378" s="103" t="s">
        <v>12</v>
      </c>
      <c r="J378" s="130">
        <v>2019</v>
      </c>
      <c r="K378" s="11">
        <f>IF(D378="SAVE ON ENERGY RETROFIT PROGRAM",IF(VALUE(SUBSTITUTE(G378,"kW",""))=0,'IESO Reported Results'!M378*'NTG Ratio References'!$G$8,0),IF(D378="SAVE ON ENERGY ENERGY MANAGER PROGRAM",IF(VALUE(SUBSTITUTE(G378,"kW",""))=0,'IESO Reported Results'!M378*'NTG Ratio References'!$G$7,0),0))</f>
        <v>0</v>
      </c>
      <c r="L378" s="10">
        <f t="shared" si="20"/>
        <v>2.95</v>
      </c>
      <c r="M378" s="11">
        <f t="shared" si="21"/>
        <v>14664</v>
      </c>
      <c r="N378" s="15">
        <f>IFERROR(VLOOKUP(J378&amp;D378,'NTG Ratio References'!A:F,4,0),1)</f>
        <v>0.84</v>
      </c>
      <c r="O378" s="15">
        <f>IFERROR(VLOOKUP(J378&amp;D378,'NTG Ratio References'!A:F,5,0),1)</f>
        <v>0.81599999999999995</v>
      </c>
      <c r="P378" s="104">
        <f t="shared" si="22"/>
        <v>2.4780000000000002</v>
      </c>
      <c r="Q378" s="104">
        <f t="shared" si="23"/>
        <v>11965.823999999999</v>
      </c>
    </row>
    <row r="379" spans="1:17">
      <c r="A379" s="124" t="s">
        <v>1856</v>
      </c>
      <c r="B379" s="124" t="s">
        <v>8</v>
      </c>
      <c r="C379" s="124" t="s">
        <v>1740</v>
      </c>
      <c r="D379" s="103" t="s">
        <v>55</v>
      </c>
      <c r="E379" s="124" t="s">
        <v>10</v>
      </c>
      <c r="F379" s="127">
        <v>150</v>
      </c>
      <c r="G379" s="103" t="s">
        <v>17</v>
      </c>
      <c r="H379" s="103" t="s">
        <v>15</v>
      </c>
      <c r="I379" s="103" t="s">
        <v>12</v>
      </c>
      <c r="J379" s="130">
        <v>2019</v>
      </c>
      <c r="K379" s="11">
        <f>IF(D379="SAVE ON ENERGY RETROFIT PROGRAM",IF(VALUE(SUBSTITUTE(G379,"kW",""))=0,'IESO Reported Results'!M379*'NTG Ratio References'!$G$8,0),IF(D379="SAVE ON ENERGY ENERGY MANAGER PROGRAM",IF(VALUE(SUBSTITUTE(G379,"kW",""))=0,'IESO Reported Results'!M379*'NTG Ratio References'!$G$7,0),0))</f>
        <v>0</v>
      </c>
      <c r="L379" s="10">
        <f t="shared" si="20"/>
        <v>0</v>
      </c>
      <c r="M379" s="11">
        <f t="shared" si="21"/>
        <v>0</v>
      </c>
      <c r="N379" s="15">
        <f>IFERROR(VLOOKUP(J379&amp;D379,'NTG Ratio References'!A:F,4,0),1)</f>
        <v>0.84</v>
      </c>
      <c r="O379" s="15">
        <f>IFERROR(VLOOKUP(J379&amp;D379,'NTG Ratio References'!A:F,5,0),1)</f>
        <v>0.81599999999999995</v>
      </c>
      <c r="P379" s="104">
        <f t="shared" si="22"/>
        <v>0</v>
      </c>
      <c r="Q379" s="104">
        <f t="shared" si="23"/>
        <v>0</v>
      </c>
    </row>
    <row r="380" spans="1:17">
      <c r="A380" s="103" t="s">
        <v>661</v>
      </c>
      <c r="B380" s="103" t="s">
        <v>8</v>
      </c>
      <c r="C380" s="124" t="s">
        <v>1739</v>
      </c>
      <c r="D380" s="103" t="s">
        <v>55</v>
      </c>
      <c r="E380" s="124" t="s">
        <v>10</v>
      </c>
      <c r="F380" s="127">
        <v>2835</v>
      </c>
      <c r="G380" s="103" t="s">
        <v>662</v>
      </c>
      <c r="H380" s="103" t="s">
        <v>663</v>
      </c>
      <c r="I380" s="103" t="s">
        <v>12</v>
      </c>
      <c r="J380" s="130">
        <v>2019</v>
      </c>
      <c r="K380" s="11">
        <f>IF(D380="SAVE ON ENERGY RETROFIT PROGRAM",IF(VALUE(SUBSTITUTE(G380,"kW",""))=0,'IESO Reported Results'!M380*'NTG Ratio References'!$G$8,0),IF(D380="SAVE ON ENERGY ENERGY MANAGER PROGRAM",IF(VALUE(SUBSTITUTE(G380,"kW",""))=0,'IESO Reported Results'!M380*'NTG Ratio References'!$G$7,0),0))</f>
        <v>0</v>
      </c>
      <c r="L380" s="10">
        <f t="shared" si="20"/>
        <v>2.71</v>
      </c>
      <c r="M380" s="11">
        <f t="shared" si="21"/>
        <v>11695</v>
      </c>
      <c r="N380" s="15">
        <f>IFERROR(VLOOKUP(J380&amp;D380,'NTG Ratio References'!A:F,4,0),1)</f>
        <v>0.84</v>
      </c>
      <c r="O380" s="15">
        <f>IFERROR(VLOOKUP(J380&amp;D380,'NTG Ratio References'!A:F,5,0),1)</f>
        <v>0.81599999999999995</v>
      </c>
      <c r="P380" s="104">
        <f t="shared" si="22"/>
        <v>2.2763999999999998</v>
      </c>
      <c r="Q380" s="104">
        <f t="shared" si="23"/>
        <v>9543.119999999999</v>
      </c>
    </row>
    <row r="381" spans="1:17">
      <c r="A381" s="103" t="s">
        <v>664</v>
      </c>
      <c r="B381" s="103" t="s">
        <v>8</v>
      </c>
      <c r="C381" s="124" t="s">
        <v>1740</v>
      </c>
      <c r="D381" s="103" t="s">
        <v>55</v>
      </c>
      <c r="E381" s="124" t="s">
        <v>10</v>
      </c>
      <c r="F381" s="127">
        <v>6945</v>
      </c>
      <c r="G381" s="103" t="s">
        <v>665</v>
      </c>
      <c r="H381" s="103" t="s">
        <v>666</v>
      </c>
      <c r="I381" s="103" t="s">
        <v>12</v>
      </c>
      <c r="J381" s="130">
        <v>2019</v>
      </c>
      <c r="K381" s="11">
        <f>IF(D381="SAVE ON ENERGY RETROFIT PROGRAM",IF(VALUE(SUBSTITUTE(G381,"kW",""))=0,'IESO Reported Results'!M381*'NTG Ratio References'!$G$8,0),IF(D381="SAVE ON ENERGY ENERGY MANAGER PROGRAM",IF(VALUE(SUBSTITUTE(G381,"kW",""))=0,'IESO Reported Results'!M381*'NTG Ratio References'!$G$7,0),0))</f>
        <v>0</v>
      </c>
      <c r="L381" s="10">
        <f t="shared" si="20"/>
        <v>15.3</v>
      </c>
      <c r="M381" s="11">
        <f t="shared" si="21"/>
        <v>56321</v>
      </c>
      <c r="N381" s="15">
        <f>IFERROR(VLOOKUP(J381&amp;D381,'NTG Ratio References'!A:F,4,0),1)</f>
        <v>0.84</v>
      </c>
      <c r="O381" s="15">
        <f>IFERROR(VLOOKUP(J381&amp;D381,'NTG Ratio References'!A:F,5,0),1)</f>
        <v>0.81599999999999995</v>
      </c>
      <c r="P381" s="104">
        <f t="shared" si="22"/>
        <v>12.852</v>
      </c>
      <c r="Q381" s="104">
        <f t="shared" si="23"/>
        <v>45957.935999999994</v>
      </c>
    </row>
    <row r="382" spans="1:17">
      <c r="A382" s="103" t="s">
        <v>667</v>
      </c>
      <c r="B382" s="103" t="s">
        <v>8</v>
      </c>
      <c r="C382" s="124" t="s">
        <v>1740</v>
      </c>
      <c r="D382" s="103" t="s">
        <v>55</v>
      </c>
      <c r="E382" s="124" t="s">
        <v>10</v>
      </c>
      <c r="F382" s="127">
        <v>1540</v>
      </c>
      <c r="G382" s="103" t="s">
        <v>17</v>
      </c>
      <c r="H382" s="103" t="s">
        <v>238</v>
      </c>
      <c r="I382" s="103" t="s">
        <v>12</v>
      </c>
      <c r="J382" s="130">
        <v>2019</v>
      </c>
      <c r="K382" s="11">
        <f>IF(D382="SAVE ON ENERGY RETROFIT PROGRAM",IF(VALUE(SUBSTITUTE(G382,"kW",""))=0,'IESO Reported Results'!M382*'NTG Ratio References'!$G$8,0),IF(D382="SAVE ON ENERGY ENERGY MANAGER PROGRAM",IF(VALUE(SUBSTITUTE(G382,"kW",""))=0,'IESO Reported Results'!M382*'NTG Ratio References'!$G$7,0),0))</f>
        <v>2.8313117193895931</v>
      </c>
      <c r="L382" s="10">
        <f t="shared" si="20"/>
        <v>2.8313117193895931</v>
      </c>
      <c r="M382" s="11">
        <f t="shared" si="21"/>
        <v>17052</v>
      </c>
      <c r="N382" s="15">
        <f>IFERROR(VLOOKUP(J382&amp;D382,'NTG Ratio References'!A:F,4,0),1)</f>
        <v>0.84</v>
      </c>
      <c r="O382" s="15">
        <f>IFERROR(VLOOKUP(J382&amp;D382,'NTG Ratio References'!A:F,5,0),1)</f>
        <v>0.81599999999999995</v>
      </c>
      <c r="P382" s="104">
        <f t="shared" si="22"/>
        <v>2.3783018442872583</v>
      </c>
      <c r="Q382" s="104">
        <f t="shared" si="23"/>
        <v>13914.431999999999</v>
      </c>
    </row>
    <row r="383" spans="1:17">
      <c r="A383" s="103" t="s">
        <v>668</v>
      </c>
      <c r="B383" s="103" t="s">
        <v>8</v>
      </c>
      <c r="C383" s="124" t="s">
        <v>1739</v>
      </c>
      <c r="D383" s="103" t="s">
        <v>55</v>
      </c>
      <c r="E383" s="124" t="s">
        <v>10</v>
      </c>
      <c r="F383" s="127">
        <v>5469.3</v>
      </c>
      <c r="G383" s="103" t="s">
        <v>17</v>
      </c>
      <c r="H383" s="103" t="s">
        <v>669</v>
      </c>
      <c r="I383" s="103" t="s">
        <v>12</v>
      </c>
      <c r="J383" s="130">
        <v>2019</v>
      </c>
      <c r="K383" s="11">
        <f>IF(D383="SAVE ON ENERGY RETROFIT PROGRAM",IF(VALUE(SUBSTITUTE(G383,"kW",""))=0,'IESO Reported Results'!M383*'NTG Ratio References'!$G$8,0),IF(D383="SAVE ON ENERGY ENERGY MANAGER PROGRAM",IF(VALUE(SUBSTITUTE(G383,"kW",""))=0,'IESO Reported Results'!M383*'NTG Ratio References'!$G$7,0),0))</f>
        <v>11.865540587087679</v>
      </c>
      <c r="L383" s="10">
        <f t="shared" si="20"/>
        <v>11.865540587087679</v>
      </c>
      <c r="M383" s="11">
        <f t="shared" si="21"/>
        <v>71462</v>
      </c>
      <c r="N383" s="15">
        <f>IFERROR(VLOOKUP(J383&amp;D383,'NTG Ratio References'!A:F,4,0),1)</f>
        <v>0.84</v>
      </c>
      <c r="O383" s="15">
        <f>IFERROR(VLOOKUP(J383&amp;D383,'NTG Ratio References'!A:F,5,0),1)</f>
        <v>0.81599999999999995</v>
      </c>
      <c r="P383" s="104">
        <f t="shared" si="22"/>
        <v>9.9670540931536493</v>
      </c>
      <c r="Q383" s="104">
        <f t="shared" si="23"/>
        <v>58312.991999999998</v>
      </c>
    </row>
    <row r="384" spans="1:17">
      <c r="A384" s="124" t="s">
        <v>1857</v>
      </c>
      <c r="B384" s="124" t="s">
        <v>8</v>
      </c>
      <c r="C384" s="124" t="s">
        <v>1739</v>
      </c>
      <c r="D384" s="103" t="s">
        <v>55</v>
      </c>
      <c r="E384" s="124" t="s">
        <v>279</v>
      </c>
      <c r="F384" s="127">
        <v>950.6</v>
      </c>
      <c r="G384" s="103" t="s">
        <v>17</v>
      </c>
      <c r="H384" s="103" t="s">
        <v>1877</v>
      </c>
      <c r="I384" s="103" t="s">
        <v>12</v>
      </c>
      <c r="J384" s="130">
        <v>2021</v>
      </c>
      <c r="K384" s="11">
        <f>IF(D384="SAVE ON ENERGY RETROFIT PROGRAM",IF(VALUE(SUBSTITUTE(G384,"kW",""))=0,'IESO Reported Results'!M384*'NTG Ratio References'!$G$8,0),IF(D384="SAVE ON ENERGY ENERGY MANAGER PROGRAM",IF(VALUE(SUBSTITUTE(G384,"kW",""))=0,'IESO Reported Results'!M384*'NTG Ratio References'!$G$7,0),0))</f>
        <v>1.5783749240275318</v>
      </c>
      <c r="L384" s="10">
        <f t="shared" si="20"/>
        <v>1.5783749240275318</v>
      </c>
      <c r="M384" s="11">
        <f t="shared" si="21"/>
        <v>9506</v>
      </c>
      <c r="N384" s="15">
        <f>IFERROR(VLOOKUP(J384&amp;D384,'NTG Ratio References'!A:F,4,0),1)</f>
        <v>0.81599999999999995</v>
      </c>
      <c r="O384" s="15">
        <f>IFERROR(VLOOKUP(J384&amp;D384,'NTG Ratio References'!A:F,5,0),1)</f>
        <v>0.84</v>
      </c>
      <c r="P384" s="104">
        <f t="shared" si="22"/>
        <v>1.2879539380064657</v>
      </c>
      <c r="Q384" s="104">
        <f t="shared" si="23"/>
        <v>7985.04</v>
      </c>
    </row>
    <row r="385" spans="1:17">
      <c r="A385" s="124" t="s">
        <v>1858</v>
      </c>
      <c r="B385" s="124" t="s">
        <v>8</v>
      </c>
      <c r="C385" s="124" t="s">
        <v>1739</v>
      </c>
      <c r="D385" s="103" t="s">
        <v>55</v>
      </c>
      <c r="E385" s="124" t="s">
        <v>10</v>
      </c>
      <c r="F385" s="127">
        <v>4475.03</v>
      </c>
      <c r="G385" s="103" t="s">
        <v>17</v>
      </c>
      <c r="H385" s="103" t="s">
        <v>15</v>
      </c>
      <c r="I385" s="103" t="s">
        <v>12</v>
      </c>
      <c r="J385" s="130">
        <v>2019</v>
      </c>
      <c r="K385" s="11">
        <f>IF(D385="SAVE ON ENERGY RETROFIT PROGRAM",IF(VALUE(SUBSTITUTE(G385,"kW",""))=0,'IESO Reported Results'!M385*'NTG Ratio References'!$G$8,0),IF(D385="SAVE ON ENERGY ENERGY MANAGER PROGRAM",IF(VALUE(SUBSTITUTE(G385,"kW",""))=0,'IESO Reported Results'!M385*'NTG Ratio References'!$G$7,0),0))</f>
        <v>0</v>
      </c>
      <c r="L385" s="10">
        <f t="shared" si="20"/>
        <v>0</v>
      </c>
      <c r="M385" s="11">
        <f t="shared" si="21"/>
        <v>0</v>
      </c>
      <c r="N385" s="15">
        <f>IFERROR(VLOOKUP(J385&amp;D385,'NTG Ratio References'!A:F,4,0),1)</f>
        <v>0.84</v>
      </c>
      <c r="O385" s="15">
        <f>IFERROR(VLOOKUP(J385&amp;D385,'NTG Ratio References'!A:F,5,0),1)</f>
        <v>0.81599999999999995</v>
      </c>
      <c r="P385" s="104">
        <f t="shared" si="22"/>
        <v>0</v>
      </c>
      <c r="Q385" s="104">
        <f t="shared" si="23"/>
        <v>0</v>
      </c>
    </row>
    <row r="386" spans="1:17">
      <c r="A386" s="103" t="s">
        <v>670</v>
      </c>
      <c r="B386" s="103" t="s">
        <v>8</v>
      </c>
      <c r="C386" s="124" t="s">
        <v>1740</v>
      </c>
      <c r="D386" s="103" t="s">
        <v>55</v>
      </c>
      <c r="E386" s="124" t="s">
        <v>10</v>
      </c>
      <c r="F386" s="127">
        <v>10390</v>
      </c>
      <c r="G386" s="103" t="s">
        <v>671</v>
      </c>
      <c r="H386" s="103" t="s">
        <v>672</v>
      </c>
      <c r="I386" s="103" t="s">
        <v>12</v>
      </c>
      <c r="J386" s="130">
        <v>2019</v>
      </c>
      <c r="K386" s="11">
        <f>IF(D386="SAVE ON ENERGY RETROFIT PROGRAM",IF(VALUE(SUBSTITUTE(G386,"kW",""))=0,'IESO Reported Results'!M386*'NTG Ratio References'!$G$8,0),IF(D386="SAVE ON ENERGY ENERGY MANAGER PROGRAM",IF(VALUE(SUBSTITUTE(G386,"kW",""))=0,'IESO Reported Results'!M386*'NTG Ratio References'!$G$7,0),0))</f>
        <v>0</v>
      </c>
      <c r="L386" s="10">
        <f t="shared" si="20"/>
        <v>23.49</v>
      </c>
      <c r="M386" s="11">
        <f t="shared" si="21"/>
        <v>112216</v>
      </c>
      <c r="N386" s="15">
        <f>IFERROR(VLOOKUP(J386&amp;D386,'NTG Ratio References'!A:F,4,0),1)</f>
        <v>0.84</v>
      </c>
      <c r="O386" s="15">
        <f>IFERROR(VLOOKUP(J386&amp;D386,'NTG Ratio References'!A:F,5,0),1)</f>
        <v>0.81599999999999995</v>
      </c>
      <c r="P386" s="104">
        <f t="shared" si="22"/>
        <v>19.731599999999997</v>
      </c>
      <c r="Q386" s="104">
        <f t="shared" si="23"/>
        <v>91568.255999999994</v>
      </c>
    </row>
    <row r="387" spans="1:17">
      <c r="A387" s="103" t="s">
        <v>673</v>
      </c>
      <c r="B387" s="103" t="s">
        <v>8</v>
      </c>
      <c r="C387" s="124" t="s">
        <v>1740</v>
      </c>
      <c r="D387" s="103" t="s">
        <v>55</v>
      </c>
      <c r="E387" s="124" t="s">
        <v>10</v>
      </c>
      <c r="F387" s="127">
        <v>10829.3</v>
      </c>
      <c r="G387" s="103" t="s">
        <v>17</v>
      </c>
      <c r="H387" s="103" t="s">
        <v>15</v>
      </c>
      <c r="I387" s="103" t="s">
        <v>12</v>
      </c>
      <c r="J387" s="130">
        <v>2019</v>
      </c>
      <c r="K387" s="11">
        <f>IF(D387="SAVE ON ENERGY RETROFIT PROGRAM",IF(VALUE(SUBSTITUTE(G387,"kW",""))=0,'IESO Reported Results'!M387*'NTG Ratio References'!$G$8,0),IF(D387="SAVE ON ENERGY ENERGY MANAGER PROGRAM",IF(VALUE(SUBSTITUTE(G387,"kW",""))=0,'IESO Reported Results'!M387*'NTG Ratio References'!$G$7,0),0))</f>
        <v>0</v>
      </c>
      <c r="L387" s="10">
        <f t="shared" ref="L387:L450" si="24">VALUE(SUBSTITUTE(G387,"kW",""))+K387</f>
        <v>0</v>
      </c>
      <c r="M387" s="11">
        <f t="shared" ref="M387:M450" si="25">VALUE(SUBSTITUTE(H387,"kWh",""))</f>
        <v>0</v>
      </c>
      <c r="N387" s="15">
        <f>IFERROR(VLOOKUP(J387&amp;D387,'NTG Ratio References'!A:F,4,0),1)</f>
        <v>0.84</v>
      </c>
      <c r="O387" s="15">
        <f>IFERROR(VLOOKUP(J387&amp;D387,'NTG Ratio References'!A:F,5,0),1)</f>
        <v>0.81599999999999995</v>
      </c>
      <c r="P387" s="104">
        <f t="shared" ref="P387:P450" si="26">N387*L387</f>
        <v>0</v>
      </c>
      <c r="Q387" s="104">
        <f t="shared" ref="Q387:Q450" si="27">O387*M387</f>
        <v>0</v>
      </c>
    </row>
    <row r="388" spans="1:17">
      <c r="A388" s="103" t="s">
        <v>673</v>
      </c>
      <c r="B388" s="103" t="s">
        <v>8</v>
      </c>
      <c r="C388" s="124" t="s">
        <v>1740</v>
      </c>
      <c r="D388" s="103" t="s">
        <v>55</v>
      </c>
      <c r="E388" s="124" t="s">
        <v>10</v>
      </c>
      <c r="F388" s="127">
        <v>675</v>
      </c>
      <c r="G388" s="103" t="s">
        <v>674</v>
      </c>
      <c r="H388" s="103" t="s">
        <v>675</v>
      </c>
      <c r="I388" s="103" t="s">
        <v>12</v>
      </c>
      <c r="J388" s="130">
        <v>2019</v>
      </c>
      <c r="K388" s="11">
        <f>IF(D388="SAVE ON ENERGY RETROFIT PROGRAM",IF(VALUE(SUBSTITUTE(G388,"kW",""))=0,'IESO Reported Results'!M388*'NTG Ratio References'!$G$8,0),IF(D388="SAVE ON ENERGY ENERGY MANAGER PROGRAM",IF(VALUE(SUBSTITUTE(G388,"kW",""))=0,'IESO Reported Results'!M388*'NTG Ratio References'!$G$7,0),0))</f>
        <v>0</v>
      </c>
      <c r="L388" s="10">
        <f t="shared" si="24"/>
        <v>27.25</v>
      </c>
      <c r="M388" s="11">
        <f t="shared" si="25"/>
        <v>111261</v>
      </c>
      <c r="N388" s="15">
        <f>IFERROR(VLOOKUP(J388&amp;D388,'NTG Ratio References'!A:F,4,0),1)</f>
        <v>0.84</v>
      </c>
      <c r="O388" s="15">
        <f>IFERROR(VLOOKUP(J388&amp;D388,'NTG Ratio References'!A:F,5,0),1)</f>
        <v>0.81599999999999995</v>
      </c>
      <c r="P388" s="104">
        <f t="shared" si="26"/>
        <v>22.89</v>
      </c>
      <c r="Q388" s="104">
        <f t="shared" si="27"/>
        <v>90788.975999999995</v>
      </c>
    </row>
    <row r="389" spans="1:17">
      <c r="A389" s="103" t="s">
        <v>676</v>
      </c>
      <c r="B389" s="103" t="s">
        <v>8</v>
      </c>
      <c r="C389" s="124" t="s">
        <v>1739</v>
      </c>
      <c r="D389" s="103" t="s">
        <v>55</v>
      </c>
      <c r="E389" s="124" t="s">
        <v>10</v>
      </c>
      <c r="F389" s="127">
        <v>280</v>
      </c>
      <c r="G389" s="103" t="s">
        <v>162</v>
      </c>
      <c r="H389" s="103" t="s">
        <v>677</v>
      </c>
      <c r="I389" s="103" t="s">
        <v>12</v>
      </c>
      <c r="J389" s="130">
        <v>2019</v>
      </c>
      <c r="K389" s="11">
        <f>IF(D389="SAVE ON ENERGY RETROFIT PROGRAM",IF(VALUE(SUBSTITUTE(G389,"kW",""))=0,'IESO Reported Results'!M389*'NTG Ratio References'!$G$8,0),IF(D389="SAVE ON ENERGY ENERGY MANAGER PROGRAM",IF(VALUE(SUBSTITUTE(G389,"kW",""))=0,'IESO Reported Results'!M389*'NTG Ratio References'!$G$7,0),0))</f>
        <v>0</v>
      </c>
      <c r="L389" s="10">
        <f t="shared" si="24"/>
        <v>0.7</v>
      </c>
      <c r="M389" s="11">
        <f t="shared" si="25"/>
        <v>1999</v>
      </c>
      <c r="N389" s="15">
        <f>IFERROR(VLOOKUP(J389&amp;D389,'NTG Ratio References'!A:F,4,0),1)</f>
        <v>0.84</v>
      </c>
      <c r="O389" s="15">
        <f>IFERROR(VLOOKUP(J389&amp;D389,'NTG Ratio References'!A:F,5,0),1)</f>
        <v>0.81599999999999995</v>
      </c>
      <c r="P389" s="104">
        <f t="shared" si="26"/>
        <v>0.58799999999999997</v>
      </c>
      <c r="Q389" s="104">
        <f t="shared" si="27"/>
        <v>1631.184</v>
      </c>
    </row>
    <row r="390" spans="1:17">
      <c r="A390" s="103" t="s">
        <v>678</v>
      </c>
      <c r="B390" s="103" t="s">
        <v>8</v>
      </c>
      <c r="C390" s="124" t="s">
        <v>1740</v>
      </c>
      <c r="D390" s="103" t="s">
        <v>55</v>
      </c>
      <c r="E390" s="124" t="s">
        <v>10</v>
      </c>
      <c r="F390" s="127">
        <v>9900.1</v>
      </c>
      <c r="G390" s="103" t="s">
        <v>679</v>
      </c>
      <c r="H390" s="103" t="s">
        <v>680</v>
      </c>
      <c r="I390" s="103" t="s">
        <v>12</v>
      </c>
      <c r="J390" s="130">
        <v>2019</v>
      </c>
      <c r="K390" s="11">
        <f>IF(D390="SAVE ON ENERGY RETROFIT PROGRAM",IF(VALUE(SUBSTITUTE(G390,"kW",""))=0,'IESO Reported Results'!M390*'NTG Ratio References'!$G$8,0),IF(D390="SAVE ON ENERGY ENERGY MANAGER PROGRAM",IF(VALUE(SUBSTITUTE(G390,"kW",""))=0,'IESO Reported Results'!M390*'NTG Ratio References'!$G$7,0),0))</f>
        <v>0</v>
      </c>
      <c r="L390" s="10">
        <f t="shared" si="24"/>
        <v>20.2</v>
      </c>
      <c r="M390" s="11">
        <f t="shared" si="25"/>
        <v>156025</v>
      </c>
      <c r="N390" s="15">
        <f>IFERROR(VLOOKUP(J390&amp;D390,'NTG Ratio References'!A:F,4,0),1)</f>
        <v>0.84</v>
      </c>
      <c r="O390" s="15">
        <f>IFERROR(VLOOKUP(J390&amp;D390,'NTG Ratio References'!A:F,5,0),1)</f>
        <v>0.81599999999999995</v>
      </c>
      <c r="P390" s="104">
        <f t="shared" si="26"/>
        <v>16.968</v>
      </c>
      <c r="Q390" s="104">
        <f t="shared" si="27"/>
        <v>127316.4</v>
      </c>
    </row>
    <row r="391" spans="1:17">
      <c r="A391" s="103" t="s">
        <v>681</v>
      </c>
      <c r="B391" s="103" t="s">
        <v>8</v>
      </c>
      <c r="C391" s="124" t="s">
        <v>1739</v>
      </c>
      <c r="D391" s="103" t="s">
        <v>55</v>
      </c>
      <c r="E391" s="124" t="s">
        <v>10</v>
      </c>
      <c r="F391" s="127">
        <v>2447.06</v>
      </c>
      <c r="G391" s="103" t="s">
        <v>211</v>
      </c>
      <c r="H391" s="103" t="s">
        <v>682</v>
      </c>
      <c r="I391" s="103" t="s">
        <v>12</v>
      </c>
      <c r="J391" s="130">
        <v>2019</v>
      </c>
      <c r="K391" s="11">
        <f>IF(D391="SAVE ON ENERGY RETROFIT PROGRAM",IF(VALUE(SUBSTITUTE(G391,"kW",""))=0,'IESO Reported Results'!M391*'NTG Ratio References'!$G$8,0),IF(D391="SAVE ON ENERGY ENERGY MANAGER PROGRAM",IF(VALUE(SUBSTITUTE(G391,"kW",""))=0,'IESO Reported Results'!M391*'NTG Ratio References'!$G$7,0),0))</f>
        <v>0</v>
      </c>
      <c r="L391" s="10">
        <f t="shared" si="24"/>
        <v>3.1</v>
      </c>
      <c r="M391" s="11">
        <f t="shared" si="25"/>
        <v>22378</v>
      </c>
      <c r="N391" s="15">
        <f>IFERROR(VLOOKUP(J391&amp;D391,'NTG Ratio References'!A:F,4,0),1)</f>
        <v>0.84</v>
      </c>
      <c r="O391" s="15">
        <f>IFERROR(VLOOKUP(J391&amp;D391,'NTG Ratio References'!A:F,5,0),1)</f>
        <v>0.81599999999999995</v>
      </c>
      <c r="P391" s="104">
        <f t="shared" si="26"/>
        <v>2.6040000000000001</v>
      </c>
      <c r="Q391" s="104">
        <f t="shared" si="27"/>
        <v>18260.448</v>
      </c>
    </row>
    <row r="392" spans="1:17">
      <c r="A392" s="103" t="s">
        <v>683</v>
      </c>
      <c r="B392" s="103" t="s">
        <v>8</v>
      </c>
      <c r="C392" s="124" t="s">
        <v>1739</v>
      </c>
      <c r="D392" s="103" t="s">
        <v>55</v>
      </c>
      <c r="E392" s="124" t="s">
        <v>10</v>
      </c>
      <c r="F392" s="127">
        <v>300</v>
      </c>
      <c r="G392" s="103" t="s">
        <v>17</v>
      </c>
      <c r="H392" s="103" t="s">
        <v>684</v>
      </c>
      <c r="I392" s="103" t="s">
        <v>12</v>
      </c>
      <c r="J392" s="130">
        <v>2019</v>
      </c>
      <c r="K392" s="11">
        <f>IF(D392="SAVE ON ENERGY RETROFIT PROGRAM",IF(VALUE(SUBSTITUTE(G392,"kW",""))=0,'IESO Reported Results'!M392*'NTG Ratio References'!$G$8,0),IF(D392="SAVE ON ENERGY ENERGY MANAGER PROGRAM",IF(VALUE(SUBSTITUTE(G392,"kW",""))=0,'IESO Reported Results'!M392*'NTG Ratio References'!$G$7,0),0))</f>
        <v>0.58163763505874644</v>
      </c>
      <c r="L392" s="10">
        <f t="shared" si="24"/>
        <v>0.58163763505874644</v>
      </c>
      <c r="M392" s="11">
        <f t="shared" si="25"/>
        <v>3503</v>
      </c>
      <c r="N392" s="15">
        <f>IFERROR(VLOOKUP(J392&amp;D392,'NTG Ratio References'!A:F,4,0),1)</f>
        <v>0.84</v>
      </c>
      <c r="O392" s="15">
        <f>IFERROR(VLOOKUP(J392&amp;D392,'NTG Ratio References'!A:F,5,0),1)</f>
        <v>0.81599999999999995</v>
      </c>
      <c r="P392" s="104">
        <f t="shared" si="26"/>
        <v>0.48857561344934697</v>
      </c>
      <c r="Q392" s="104">
        <f t="shared" si="27"/>
        <v>2858.4479999999999</v>
      </c>
    </row>
    <row r="393" spans="1:17">
      <c r="A393" s="103" t="s">
        <v>685</v>
      </c>
      <c r="B393" s="103" t="s">
        <v>8</v>
      </c>
      <c r="C393" s="124" t="s">
        <v>1739</v>
      </c>
      <c r="D393" s="103" t="s">
        <v>55</v>
      </c>
      <c r="E393" s="124" t="s">
        <v>10</v>
      </c>
      <c r="F393" s="127">
        <v>480</v>
      </c>
      <c r="G393" s="103" t="s">
        <v>252</v>
      </c>
      <c r="H393" s="103" t="s">
        <v>686</v>
      </c>
      <c r="I393" s="103" t="s">
        <v>12</v>
      </c>
      <c r="J393" s="130">
        <v>2019</v>
      </c>
      <c r="K393" s="11">
        <f>IF(D393="SAVE ON ENERGY RETROFIT PROGRAM",IF(VALUE(SUBSTITUTE(G393,"kW",""))=0,'IESO Reported Results'!M393*'NTG Ratio References'!$G$8,0),IF(D393="SAVE ON ENERGY ENERGY MANAGER PROGRAM",IF(VALUE(SUBSTITUTE(G393,"kW",""))=0,'IESO Reported Results'!M393*'NTG Ratio References'!$G$7,0),0))</f>
        <v>0</v>
      </c>
      <c r="L393" s="10">
        <f t="shared" si="24"/>
        <v>1.2</v>
      </c>
      <c r="M393" s="11">
        <f t="shared" si="25"/>
        <v>4513</v>
      </c>
      <c r="N393" s="15">
        <f>IFERROR(VLOOKUP(J393&amp;D393,'NTG Ratio References'!A:F,4,0),1)</f>
        <v>0.84</v>
      </c>
      <c r="O393" s="15">
        <f>IFERROR(VLOOKUP(J393&amp;D393,'NTG Ratio References'!A:F,5,0),1)</f>
        <v>0.81599999999999995</v>
      </c>
      <c r="P393" s="104">
        <f t="shared" si="26"/>
        <v>1.008</v>
      </c>
      <c r="Q393" s="104">
        <f t="shared" si="27"/>
        <v>3682.6079999999997</v>
      </c>
    </row>
    <row r="394" spans="1:17">
      <c r="A394" s="103" t="s">
        <v>687</v>
      </c>
      <c r="B394" s="103" t="s">
        <v>8</v>
      </c>
      <c r="C394" s="124" t="s">
        <v>1949</v>
      </c>
      <c r="D394" s="103" t="s">
        <v>55</v>
      </c>
      <c r="E394" s="124" t="s">
        <v>10</v>
      </c>
      <c r="F394" s="127">
        <v>3531</v>
      </c>
      <c r="G394" s="103" t="s">
        <v>17</v>
      </c>
      <c r="H394" s="103" t="s">
        <v>688</v>
      </c>
      <c r="I394" s="103" t="s">
        <v>12</v>
      </c>
      <c r="J394" s="130">
        <v>2019</v>
      </c>
      <c r="K394" s="11">
        <f>IF(D394="SAVE ON ENERGY RETROFIT PROGRAM",IF(VALUE(SUBSTITUTE(G394,"kW",""))=0,'IESO Reported Results'!M394*'NTG Ratio References'!$G$8,0),IF(D394="SAVE ON ENERGY ENERGY MANAGER PROGRAM",IF(VALUE(SUBSTITUTE(G394,"kW",""))=0,'IESO Reported Results'!M394*'NTG Ratio References'!$G$7,0),0))</f>
        <v>8.8774872383816543</v>
      </c>
      <c r="L394" s="10">
        <f t="shared" si="24"/>
        <v>8.8774872383816543</v>
      </c>
      <c r="M394" s="11">
        <f t="shared" si="25"/>
        <v>53466</v>
      </c>
      <c r="N394" s="15">
        <f>IFERROR(VLOOKUP(J394&amp;D394,'NTG Ratio References'!A:F,4,0),1)</f>
        <v>0.84</v>
      </c>
      <c r="O394" s="15">
        <f>IFERROR(VLOOKUP(J394&amp;D394,'NTG Ratio References'!A:F,5,0),1)</f>
        <v>0.81599999999999995</v>
      </c>
      <c r="P394" s="104">
        <f t="shared" si="26"/>
        <v>7.4570892802405897</v>
      </c>
      <c r="Q394" s="104">
        <f t="shared" si="27"/>
        <v>43628.255999999994</v>
      </c>
    </row>
    <row r="395" spans="1:17">
      <c r="A395" s="103" t="s">
        <v>689</v>
      </c>
      <c r="B395" s="103" t="s">
        <v>8</v>
      </c>
      <c r="C395" s="124" t="s">
        <v>1739</v>
      </c>
      <c r="D395" s="103" t="s">
        <v>55</v>
      </c>
      <c r="E395" s="124" t="s">
        <v>10</v>
      </c>
      <c r="F395" s="127">
        <v>3190</v>
      </c>
      <c r="G395" s="103" t="s">
        <v>17</v>
      </c>
      <c r="H395" s="103" t="s">
        <v>690</v>
      </c>
      <c r="I395" s="103" t="s">
        <v>12</v>
      </c>
      <c r="J395" s="130">
        <v>2019</v>
      </c>
      <c r="K395" s="11">
        <f>IF(D395="SAVE ON ENERGY RETROFIT PROGRAM",IF(VALUE(SUBSTITUTE(G395,"kW",""))=0,'IESO Reported Results'!M395*'NTG Ratio References'!$G$8,0),IF(D395="SAVE ON ENERGY ENERGY MANAGER PROGRAM",IF(VALUE(SUBSTITUTE(G395,"kW",""))=0,'IESO Reported Results'!M395*'NTG Ratio References'!$G$7,0),0))</f>
        <v>5.8648599901641569</v>
      </c>
      <c r="L395" s="10">
        <f t="shared" si="24"/>
        <v>5.8648599901641569</v>
      </c>
      <c r="M395" s="11">
        <f t="shared" si="25"/>
        <v>35322</v>
      </c>
      <c r="N395" s="15">
        <f>IFERROR(VLOOKUP(J395&amp;D395,'NTG Ratio References'!A:F,4,0),1)</f>
        <v>0.84</v>
      </c>
      <c r="O395" s="15">
        <f>IFERROR(VLOOKUP(J395&amp;D395,'NTG Ratio References'!A:F,5,0),1)</f>
        <v>0.81599999999999995</v>
      </c>
      <c r="P395" s="104">
        <f t="shared" si="26"/>
        <v>4.9264823917378919</v>
      </c>
      <c r="Q395" s="104">
        <f t="shared" si="27"/>
        <v>28822.751999999997</v>
      </c>
    </row>
    <row r="396" spans="1:17">
      <c r="A396" s="103" t="s">
        <v>691</v>
      </c>
      <c r="B396" s="103" t="s">
        <v>8</v>
      </c>
      <c r="C396" s="124" t="s">
        <v>1949</v>
      </c>
      <c r="D396" s="103" t="s">
        <v>55</v>
      </c>
      <c r="E396" s="124" t="s">
        <v>10</v>
      </c>
      <c r="F396" s="127">
        <v>256</v>
      </c>
      <c r="G396" s="103" t="s">
        <v>320</v>
      </c>
      <c r="H396" s="103" t="s">
        <v>692</v>
      </c>
      <c r="I396" s="103" t="s">
        <v>12</v>
      </c>
      <c r="J396" s="130">
        <v>2019</v>
      </c>
      <c r="K396" s="11">
        <f>IF(D396="SAVE ON ENERGY RETROFIT PROGRAM",IF(VALUE(SUBSTITUTE(G396,"kW",""))=0,'IESO Reported Results'!M396*'NTG Ratio References'!$G$8,0),IF(D396="SAVE ON ENERGY ENERGY MANAGER PROGRAM",IF(VALUE(SUBSTITUTE(G396,"kW",""))=0,'IESO Reported Results'!M396*'NTG Ratio References'!$G$7,0),0))</f>
        <v>0</v>
      </c>
      <c r="L396" s="10">
        <f t="shared" si="24"/>
        <v>0.16</v>
      </c>
      <c r="M396" s="11">
        <f t="shared" si="25"/>
        <v>713</v>
      </c>
      <c r="N396" s="15">
        <f>IFERROR(VLOOKUP(J396&amp;D396,'NTG Ratio References'!A:F,4,0),1)</f>
        <v>0.84</v>
      </c>
      <c r="O396" s="15">
        <f>IFERROR(VLOOKUP(J396&amp;D396,'NTG Ratio References'!A:F,5,0),1)</f>
        <v>0.81599999999999995</v>
      </c>
      <c r="P396" s="104">
        <f t="shared" si="26"/>
        <v>0.13439999999999999</v>
      </c>
      <c r="Q396" s="104">
        <f t="shared" si="27"/>
        <v>581.80799999999999</v>
      </c>
    </row>
    <row r="397" spans="1:17">
      <c r="A397" s="103" t="s">
        <v>693</v>
      </c>
      <c r="B397" s="103" t="s">
        <v>8</v>
      </c>
      <c r="C397" s="124" t="s">
        <v>1949</v>
      </c>
      <c r="D397" s="103" t="s">
        <v>55</v>
      </c>
      <c r="E397" s="124" t="s">
        <v>10</v>
      </c>
      <c r="F397" s="127">
        <v>468</v>
      </c>
      <c r="G397" s="103" t="s">
        <v>694</v>
      </c>
      <c r="H397" s="103" t="s">
        <v>695</v>
      </c>
      <c r="I397" s="103" t="s">
        <v>12</v>
      </c>
      <c r="J397" s="130">
        <v>2019</v>
      </c>
      <c r="K397" s="11">
        <f>IF(D397="SAVE ON ENERGY RETROFIT PROGRAM",IF(VALUE(SUBSTITUTE(G397,"kW",""))=0,'IESO Reported Results'!M397*'NTG Ratio References'!$G$8,0),IF(D397="SAVE ON ENERGY ENERGY MANAGER PROGRAM",IF(VALUE(SUBSTITUTE(G397,"kW",""))=0,'IESO Reported Results'!M397*'NTG Ratio References'!$G$7,0),0))</f>
        <v>0</v>
      </c>
      <c r="L397" s="10">
        <f t="shared" si="24"/>
        <v>0.28999999999999998</v>
      </c>
      <c r="M397" s="11">
        <f t="shared" si="25"/>
        <v>2442</v>
      </c>
      <c r="N397" s="15">
        <f>IFERROR(VLOOKUP(J397&amp;D397,'NTG Ratio References'!A:F,4,0),1)</f>
        <v>0.84</v>
      </c>
      <c r="O397" s="15">
        <f>IFERROR(VLOOKUP(J397&amp;D397,'NTG Ratio References'!A:F,5,0),1)</f>
        <v>0.81599999999999995</v>
      </c>
      <c r="P397" s="104">
        <f t="shared" si="26"/>
        <v>0.24359999999999998</v>
      </c>
      <c r="Q397" s="104">
        <f t="shared" si="27"/>
        <v>1992.6719999999998</v>
      </c>
    </row>
    <row r="398" spans="1:17">
      <c r="A398" s="103" t="s">
        <v>696</v>
      </c>
      <c r="B398" s="103" t="s">
        <v>8</v>
      </c>
      <c r="C398" s="124" t="s">
        <v>1741</v>
      </c>
      <c r="D398" s="103" t="s">
        <v>55</v>
      </c>
      <c r="E398" s="124" t="s">
        <v>10</v>
      </c>
      <c r="F398" s="127">
        <v>8298.65</v>
      </c>
      <c r="G398" s="103" t="s">
        <v>17</v>
      </c>
      <c r="H398" s="103" t="s">
        <v>697</v>
      </c>
      <c r="I398" s="103" t="s">
        <v>12</v>
      </c>
      <c r="J398" s="130">
        <v>2019</v>
      </c>
      <c r="K398" s="11">
        <f>IF(D398="SAVE ON ENERGY RETROFIT PROGRAM",IF(VALUE(SUBSTITUTE(G398,"kW",""))=0,'IESO Reported Results'!M398*'NTG Ratio References'!$G$8,0),IF(D398="SAVE ON ENERGY ENERGY MANAGER PROGRAM",IF(VALUE(SUBSTITUTE(G398,"kW",""))=0,'IESO Reported Results'!M398*'NTG Ratio References'!$G$7,0),0))</f>
        <v>27.938531266207512</v>
      </c>
      <c r="L398" s="10">
        <f t="shared" si="24"/>
        <v>27.938531266207512</v>
      </c>
      <c r="M398" s="11">
        <f t="shared" si="25"/>
        <v>168264</v>
      </c>
      <c r="N398" s="15">
        <f>IFERROR(VLOOKUP(J398&amp;D398,'NTG Ratio References'!A:F,4,0),1)</f>
        <v>0.84</v>
      </c>
      <c r="O398" s="15">
        <f>IFERROR(VLOOKUP(J398&amp;D398,'NTG Ratio References'!A:F,5,0),1)</f>
        <v>0.81599999999999995</v>
      </c>
      <c r="P398" s="104">
        <f t="shared" si="26"/>
        <v>23.46836626361431</v>
      </c>
      <c r="Q398" s="104">
        <f t="shared" si="27"/>
        <v>137303.424</v>
      </c>
    </row>
    <row r="399" spans="1:17">
      <c r="A399" s="103" t="s">
        <v>698</v>
      </c>
      <c r="B399" s="103" t="s">
        <v>8</v>
      </c>
      <c r="C399" s="124" t="s">
        <v>1739</v>
      </c>
      <c r="D399" s="103" t="s">
        <v>55</v>
      </c>
      <c r="E399" s="124" t="s">
        <v>10</v>
      </c>
      <c r="F399" s="127">
        <v>616</v>
      </c>
      <c r="G399" s="103" t="s">
        <v>381</v>
      </c>
      <c r="H399" s="103" t="s">
        <v>699</v>
      </c>
      <c r="I399" s="103" t="s">
        <v>12</v>
      </c>
      <c r="J399" s="130">
        <v>2019</v>
      </c>
      <c r="K399" s="11">
        <f>IF(D399="SAVE ON ENERGY RETROFIT PROGRAM",IF(VALUE(SUBSTITUTE(G399,"kW",""))=0,'IESO Reported Results'!M399*'NTG Ratio References'!$G$8,0),IF(D399="SAVE ON ENERGY ENERGY MANAGER PROGRAM",IF(VALUE(SUBSTITUTE(G399,"kW",""))=0,'IESO Reported Results'!M399*'NTG Ratio References'!$G$7,0),0))</f>
        <v>0</v>
      </c>
      <c r="L399" s="10">
        <f t="shared" si="24"/>
        <v>0.88</v>
      </c>
      <c r="M399" s="11">
        <f t="shared" si="25"/>
        <v>4043</v>
      </c>
      <c r="N399" s="15">
        <f>IFERROR(VLOOKUP(J399&amp;D399,'NTG Ratio References'!A:F,4,0),1)</f>
        <v>0.84</v>
      </c>
      <c r="O399" s="15">
        <f>IFERROR(VLOOKUP(J399&amp;D399,'NTG Ratio References'!A:F,5,0),1)</f>
        <v>0.81599999999999995</v>
      </c>
      <c r="P399" s="104">
        <f t="shared" si="26"/>
        <v>0.73919999999999997</v>
      </c>
      <c r="Q399" s="104">
        <f t="shared" si="27"/>
        <v>3299.0879999999997</v>
      </c>
    </row>
    <row r="400" spans="1:17">
      <c r="A400" s="103" t="s">
        <v>700</v>
      </c>
      <c r="B400" s="103" t="s">
        <v>8</v>
      </c>
      <c r="C400" s="124" t="s">
        <v>1740</v>
      </c>
      <c r="D400" s="103" t="s">
        <v>55</v>
      </c>
      <c r="E400" s="124" t="s">
        <v>701</v>
      </c>
      <c r="F400" s="127">
        <v>280</v>
      </c>
      <c r="G400" s="103" t="s">
        <v>172</v>
      </c>
      <c r="H400" s="103" t="s">
        <v>702</v>
      </c>
      <c r="I400" s="103" t="s">
        <v>12</v>
      </c>
      <c r="J400" s="130">
        <v>2019</v>
      </c>
      <c r="K400" s="11">
        <f>IF(D400="SAVE ON ENERGY RETROFIT PROGRAM",IF(VALUE(SUBSTITUTE(G400,"kW",""))=0,'IESO Reported Results'!M400*'NTG Ratio References'!$G$8,0),IF(D400="SAVE ON ENERGY ENERGY MANAGER PROGRAM",IF(VALUE(SUBSTITUTE(G400,"kW",""))=0,'IESO Reported Results'!M400*'NTG Ratio References'!$G$7,0),0))</f>
        <v>0</v>
      </c>
      <c r="L400" s="10">
        <f t="shared" si="24"/>
        <v>0.23</v>
      </c>
      <c r="M400" s="11">
        <f t="shared" si="25"/>
        <v>1393</v>
      </c>
      <c r="N400" s="15">
        <f>IFERROR(VLOOKUP(J400&amp;D400,'NTG Ratio References'!A:F,4,0),1)</f>
        <v>0.84</v>
      </c>
      <c r="O400" s="15">
        <f>IFERROR(VLOOKUP(J400&amp;D400,'NTG Ratio References'!A:F,5,0),1)</f>
        <v>0.81599999999999995</v>
      </c>
      <c r="P400" s="104">
        <f t="shared" si="26"/>
        <v>0.19320000000000001</v>
      </c>
      <c r="Q400" s="104">
        <f t="shared" si="27"/>
        <v>1136.6879999999999</v>
      </c>
    </row>
    <row r="401" spans="1:17">
      <c r="A401" s="103" t="s">
        <v>703</v>
      </c>
      <c r="B401" s="103" t="s">
        <v>8</v>
      </c>
      <c r="C401" s="124" t="s">
        <v>1739</v>
      </c>
      <c r="D401" s="103" t="s">
        <v>55</v>
      </c>
      <c r="E401" s="124" t="s">
        <v>10</v>
      </c>
      <c r="F401" s="127">
        <v>1550</v>
      </c>
      <c r="G401" s="103" t="s">
        <v>17</v>
      </c>
      <c r="H401" s="103" t="s">
        <v>704</v>
      </c>
      <c r="I401" s="103" t="s">
        <v>12</v>
      </c>
      <c r="J401" s="130">
        <v>2019</v>
      </c>
      <c r="K401" s="11">
        <f>IF(D401="SAVE ON ENERGY RETROFIT PROGRAM",IF(VALUE(SUBSTITUTE(G401,"kW",""))=0,'IESO Reported Results'!M401*'NTG Ratio References'!$G$8,0),IF(D401="SAVE ON ENERGY ENERGY MANAGER PROGRAM",IF(VALUE(SUBSTITUTE(G401,"kW",""))=0,'IESO Reported Results'!M401*'NTG Ratio References'!$G$7,0),0))</f>
        <v>2.9101806536325006</v>
      </c>
      <c r="L401" s="10">
        <f t="shared" si="24"/>
        <v>2.9101806536325006</v>
      </c>
      <c r="M401" s="11">
        <f t="shared" si="25"/>
        <v>17527</v>
      </c>
      <c r="N401" s="15">
        <f>IFERROR(VLOOKUP(J401&amp;D401,'NTG Ratio References'!A:F,4,0),1)</f>
        <v>0.84</v>
      </c>
      <c r="O401" s="15">
        <f>IFERROR(VLOOKUP(J401&amp;D401,'NTG Ratio References'!A:F,5,0),1)</f>
        <v>0.81599999999999995</v>
      </c>
      <c r="P401" s="104">
        <f t="shared" si="26"/>
        <v>2.4445517490513002</v>
      </c>
      <c r="Q401" s="104">
        <f t="shared" si="27"/>
        <v>14302.031999999999</v>
      </c>
    </row>
    <row r="402" spans="1:17">
      <c r="A402" s="103" t="s">
        <v>705</v>
      </c>
      <c r="B402" s="103" t="s">
        <v>8</v>
      </c>
      <c r="C402" s="124" t="s">
        <v>1739</v>
      </c>
      <c r="D402" s="103" t="s">
        <v>55</v>
      </c>
      <c r="E402" s="124" t="s">
        <v>10</v>
      </c>
      <c r="F402" s="127">
        <v>1680</v>
      </c>
      <c r="G402" s="103" t="s">
        <v>176</v>
      </c>
      <c r="H402" s="103" t="s">
        <v>706</v>
      </c>
      <c r="I402" s="103" t="s">
        <v>12</v>
      </c>
      <c r="J402" s="130">
        <v>2019</v>
      </c>
      <c r="K402" s="11">
        <f>IF(D402="SAVE ON ENERGY RETROFIT PROGRAM",IF(VALUE(SUBSTITUTE(G402,"kW",""))=0,'IESO Reported Results'!M402*'NTG Ratio References'!$G$8,0),IF(D402="SAVE ON ENERGY ENERGY MANAGER PROGRAM",IF(VALUE(SUBSTITUTE(G402,"kW",""))=0,'IESO Reported Results'!M402*'NTG Ratio References'!$G$7,0),0))</f>
        <v>0</v>
      </c>
      <c r="L402" s="10">
        <f t="shared" si="24"/>
        <v>2.1</v>
      </c>
      <c r="M402" s="11">
        <f t="shared" si="25"/>
        <v>1489</v>
      </c>
      <c r="N402" s="15">
        <f>IFERROR(VLOOKUP(J402&amp;D402,'NTG Ratio References'!A:F,4,0),1)</f>
        <v>0.84</v>
      </c>
      <c r="O402" s="15">
        <f>IFERROR(VLOOKUP(J402&amp;D402,'NTG Ratio References'!A:F,5,0),1)</f>
        <v>0.81599999999999995</v>
      </c>
      <c r="P402" s="104">
        <f t="shared" si="26"/>
        <v>1.764</v>
      </c>
      <c r="Q402" s="104">
        <f t="shared" si="27"/>
        <v>1215.0239999999999</v>
      </c>
    </row>
    <row r="403" spans="1:17">
      <c r="A403" s="103" t="s">
        <v>707</v>
      </c>
      <c r="B403" s="103" t="s">
        <v>8</v>
      </c>
      <c r="C403" s="124" t="s">
        <v>1739</v>
      </c>
      <c r="D403" s="103" t="s">
        <v>55</v>
      </c>
      <c r="E403" s="124" t="s">
        <v>10</v>
      </c>
      <c r="F403" s="127">
        <v>659.28</v>
      </c>
      <c r="G403" s="103" t="s">
        <v>158</v>
      </c>
      <c r="H403" s="103" t="s">
        <v>708</v>
      </c>
      <c r="I403" s="103" t="s">
        <v>12</v>
      </c>
      <c r="J403" s="130">
        <v>2019</v>
      </c>
      <c r="K403" s="11">
        <f>IF(D403="SAVE ON ENERGY RETROFIT PROGRAM",IF(VALUE(SUBSTITUTE(G403,"kW",""))=0,'IESO Reported Results'!M403*'NTG Ratio References'!$G$8,0),IF(D403="SAVE ON ENERGY ENERGY MANAGER PROGRAM",IF(VALUE(SUBSTITUTE(G403,"kW",""))=0,'IESO Reported Results'!M403*'NTG Ratio References'!$G$7,0),0))</f>
        <v>0</v>
      </c>
      <c r="L403" s="10">
        <f t="shared" si="24"/>
        <v>1.8</v>
      </c>
      <c r="M403" s="11">
        <f t="shared" si="25"/>
        <v>7486</v>
      </c>
      <c r="N403" s="15">
        <f>IFERROR(VLOOKUP(J403&amp;D403,'NTG Ratio References'!A:F,4,0),1)</f>
        <v>0.84</v>
      </c>
      <c r="O403" s="15">
        <f>IFERROR(VLOOKUP(J403&amp;D403,'NTG Ratio References'!A:F,5,0),1)</f>
        <v>0.81599999999999995</v>
      </c>
      <c r="P403" s="104">
        <f t="shared" si="26"/>
        <v>1.512</v>
      </c>
      <c r="Q403" s="104">
        <f t="shared" si="27"/>
        <v>6108.576</v>
      </c>
    </row>
    <row r="404" spans="1:17">
      <c r="A404" s="103" t="s">
        <v>709</v>
      </c>
      <c r="B404" s="103" t="s">
        <v>8</v>
      </c>
      <c r="C404" s="124" t="s">
        <v>1740</v>
      </c>
      <c r="D404" s="103" t="s">
        <v>55</v>
      </c>
      <c r="E404" s="124" t="s">
        <v>10</v>
      </c>
      <c r="F404" s="127">
        <v>1370</v>
      </c>
      <c r="G404" s="103" t="s">
        <v>17</v>
      </c>
      <c r="H404" s="103" t="s">
        <v>710</v>
      </c>
      <c r="I404" s="103" t="s">
        <v>12</v>
      </c>
      <c r="J404" s="130">
        <v>2019</v>
      </c>
      <c r="K404" s="11">
        <f>IF(D404="SAVE ON ENERGY RETROFIT PROGRAM",IF(VALUE(SUBSTITUTE(G404,"kW",""))=0,'IESO Reported Results'!M404*'NTG Ratio References'!$G$8,0),IF(D404="SAVE ON ENERGY ENERGY MANAGER PROGRAM",IF(VALUE(SUBSTITUTE(G404,"kW",""))=0,'IESO Reported Results'!M404*'NTG Ratio References'!$G$7,0),0))</f>
        <v>2.6214373343726773</v>
      </c>
      <c r="L404" s="10">
        <f t="shared" si="24"/>
        <v>2.6214373343726773</v>
      </c>
      <c r="M404" s="11">
        <f t="shared" si="25"/>
        <v>15788</v>
      </c>
      <c r="N404" s="15">
        <f>IFERROR(VLOOKUP(J404&amp;D404,'NTG Ratio References'!A:F,4,0),1)</f>
        <v>0.84</v>
      </c>
      <c r="O404" s="15">
        <f>IFERROR(VLOOKUP(J404&amp;D404,'NTG Ratio References'!A:F,5,0),1)</f>
        <v>0.81599999999999995</v>
      </c>
      <c r="P404" s="104">
        <f t="shared" si="26"/>
        <v>2.2020073608730488</v>
      </c>
      <c r="Q404" s="104">
        <f t="shared" si="27"/>
        <v>12883.008</v>
      </c>
    </row>
    <row r="405" spans="1:17">
      <c r="A405" s="103" t="s">
        <v>711</v>
      </c>
      <c r="B405" s="103" t="s">
        <v>8</v>
      </c>
      <c r="C405" s="124" t="s">
        <v>1740</v>
      </c>
      <c r="D405" s="103" t="s">
        <v>55</v>
      </c>
      <c r="E405" s="124" t="s">
        <v>10</v>
      </c>
      <c r="F405" s="127">
        <v>4200</v>
      </c>
      <c r="G405" s="103" t="s">
        <v>712</v>
      </c>
      <c r="H405" s="103" t="s">
        <v>713</v>
      </c>
      <c r="I405" s="103" t="s">
        <v>12</v>
      </c>
      <c r="J405" s="130">
        <v>2019</v>
      </c>
      <c r="K405" s="11">
        <f>IF(D405="SAVE ON ENERGY RETROFIT PROGRAM",IF(VALUE(SUBSTITUTE(G405,"kW",""))=0,'IESO Reported Results'!M405*'NTG Ratio References'!$G$8,0),IF(D405="SAVE ON ENERGY ENERGY MANAGER PROGRAM",IF(VALUE(SUBSTITUTE(G405,"kW",""))=0,'IESO Reported Results'!M405*'NTG Ratio References'!$G$7,0),0))</f>
        <v>0</v>
      </c>
      <c r="L405" s="10">
        <f t="shared" si="24"/>
        <v>18.45</v>
      </c>
      <c r="M405" s="11">
        <f t="shared" si="25"/>
        <v>78095</v>
      </c>
      <c r="N405" s="15">
        <f>IFERROR(VLOOKUP(J405&amp;D405,'NTG Ratio References'!A:F,4,0),1)</f>
        <v>0.84</v>
      </c>
      <c r="O405" s="15">
        <f>IFERROR(VLOOKUP(J405&amp;D405,'NTG Ratio References'!A:F,5,0),1)</f>
        <v>0.81599999999999995</v>
      </c>
      <c r="P405" s="104">
        <f t="shared" si="26"/>
        <v>15.497999999999999</v>
      </c>
      <c r="Q405" s="104">
        <f t="shared" si="27"/>
        <v>63725.52</v>
      </c>
    </row>
    <row r="406" spans="1:17">
      <c r="A406" s="103" t="s">
        <v>711</v>
      </c>
      <c r="B406" s="103" t="s">
        <v>8</v>
      </c>
      <c r="C406" s="124" t="s">
        <v>1740</v>
      </c>
      <c r="D406" s="103" t="s">
        <v>55</v>
      </c>
      <c r="E406" s="124" t="s">
        <v>10</v>
      </c>
      <c r="F406" s="127">
        <v>6905</v>
      </c>
      <c r="G406" s="103" t="s">
        <v>17</v>
      </c>
      <c r="H406" s="103" t="s">
        <v>15</v>
      </c>
      <c r="I406" s="103" t="s">
        <v>12</v>
      </c>
      <c r="J406" s="130">
        <v>2019</v>
      </c>
      <c r="K406" s="11">
        <f>IF(D406="SAVE ON ENERGY RETROFIT PROGRAM",IF(VALUE(SUBSTITUTE(G406,"kW",""))=0,'IESO Reported Results'!M406*'NTG Ratio References'!$G$8,0),IF(D406="SAVE ON ENERGY ENERGY MANAGER PROGRAM",IF(VALUE(SUBSTITUTE(G406,"kW",""))=0,'IESO Reported Results'!M406*'NTG Ratio References'!$G$7,0),0))</f>
        <v>0</v>
      </c>
      <c r="L406" s="10">
        <f t="shared" si="24"/>
        <v>0</v>
      </c>
      <c r="M406" s="11">
        <f t="shared" si="25"/>
        <v>0</v>
      </c>
      <c r="N406" s="15">
        <f>IFERROR(VLOOKUP(J406&amp;D406,'NTG Ratio References'!A:F,4,0),1)</f>
        <v>0.84</v>
      </c>
      <c r="O406" s="15">
        <f>IFERROR(VLOOKUP(J406&amp;D406,'NTG Ratio References'!A:F,5,0),1)</f>
        <v>0.81599999999999995</v>
      </c>
      <c r="P406" s="104">
        <f t="shared" si="26"/>
        <v>0</v>
      </c>
      <c r="Q406" s="104">
        <f t="shared" si="27"/>
        <v>0</v>
      </c>
    </row>
    <row r="407" spans="1:17">
      <c r="A407" s="103" t="s">
        <v>714</v>
      </c>
      <c r="B407" s="103" t="s">
        <v>8</v>
      </c>
      <c r="C407" s="124" t="s">
        <v>1739</v>
      </c>
      <c r="D407" s="103" t="s">
        <v>55</v>
      </c>
      <c r="E407" s="124" t="s">
        <v>10</v>
      </c>
      <c r="F407" s="127">
        <v>1634</v>
      </c>
      <c r="G407" s="103" t="s">
        <v>715</v>
      </c>
      <c r="H407" s="103" t="s">
        <v>716</v>
      </c>
      <c r="I407" s="103" t="s">
        <v>12</v>
      </c>
      <c r="J407" s="130">
        <v>2019</v>
      </c>
      <c r="K407" s="11">
        <f>IF(D407="SAVE ON ENERGY RETROFIT PROGRAM",IF(VALUE(SUBSTITUTE(G407,"kW",""))=0,'IESO Reported Results'!M407*'NTG Ratio References'!$G$8,0),IF(D407="SAVE ON ENERGY ENERGY MANAGER PROGRAM",IF(VALUE(SUBSTITUTE(G407,"kW",""))=0,'IESO Reported Results'!M407*'NTG Ratio References'!$G$7,0),0))</f>
        <v>0</v>
      </c>
      <c r="L407" s="10">
        <f t="shared" si="24"/>
        <v>3.32</v>
      </c>
      <c r="M407" s="11">
        <f t="shared" si="25"/>
        <v>12085</v>
      </c>
      <c r="N407" s="15">
        <f>IFERROR(VLOOKUP(J407&amp;D407,'NTG Ratio References'!A:F,4,0),1)</f>
        <v>0.84</v>
      </c>
      <c r="O407" s="15">
        <f>IFERROR(VLOOKUP(J407&amp;D407,'NTG Ratio References'!A:F,5,0),1)</f>
        <v>0.81599999999999995</v>
      </c>
      <c r="P407" s="104">
        <f t="shared" si="26"/>
        <v>2.7887999999999997</v>
      </c>
      <c r="Q407" s="104">
        <f t="shared" si="27"/>
        <v>9861.3599999999988</v>
      </c>
    </row>
    <row r="408" spans="1:17">
      <c r="A408" s="103" t="s">
        <v>717</v>
      </c>
      <c r="B408" s="103" t="s">
        <v>8</v>
      </c>
      <c r="C408" s="124" t="s">
        <v>1739</v>
      </c>
      <c r="D408" s="103" t="s">
        <v>55</v>
      </c>
      <c r="E408" s="124" t="s">
        <v>10</v>
      </c>
      <c r="F408" s="127">
        <v>2500</v>
      </c>
      <c r="G408" s="103" t="s">
        <v>718</v>
      </c>
      <c r="H408" s="103" t="s">
        <v>719</v>
      </c>
      <c r="I408" s="103" t="s">
        <v>12</v>
      </c>
      <c r="J408" s="130">
        <v>2019</v>
      </c>
      <c r="K408" s="11">
        <f>IF(D408="SAVE ON ENERGY RETROFIT PROGRAM",IF(VALUE(SUBSTITUTE(G408,"kW",""))=0,'IESO Reported Results'!M408*'NTG Ratio References'!$G$8,0),IF(D408="SAVE ON ENERGY ENERGY MANAGER PROGRAM",IF(VALUE(SUBSTITUTE(G408,"kW",""))=0,'IESO Reported Results'!M408*'NTG Ratio References'!$G$7,0),0))</f>
        <v>0</v>
      </c>
      <c r="L408" s="10">
        <f t="shared" si="24"/>
        <v>1.56</v>
      </c>
      <c r="M408" s="11">
        <f t="shared" si="25"/>
        <v>7167</v>
      </c>
      <c r="N408" s="15">
        <f>IFERROR(VLOOKUP(J408&amp;D408,'NTG Ratio References'!A:F,4,0),1)</f>
        <v>0.84</v>
      </c>
      <c r="O408" s="15">
        <f>IFERROR(VLOOKUP(J408&amp;D408,'NTG Ratio References'!A:F,5,0),1)</f>
        <v>0.81599999999999995</v>
      </c>
      <c r="P408" s="104">
        <f t="shared" si="26"/>
        <v>1.3104</v>
      </c>
      <c r="Q408" s="104">
        <f t="shared" si="27"/>
        <v>5848.2719999999999</v>
      </c>
    </row>
    <row r="409" spans="1:17">
      <c r="A409" s="103" t="s">
        <v>720</v>
      </c>
      <c r="B409" s="103" t="s">
        <v>8</v>
      </c>
      <c r="C409" s="124" t="s">
        <v>1739</v>
      </c>
      <c r="D409" s="103" t="s">
        <v>55</v>
      </c>
      <c r="E409" s="124" t="s">
        <v>10</v>
      </c>
      <c r="F409" s="127">
        <v>400</v>
      </c>
      <c r="G409" s="103" t="s">
        <v>192</v>
      </c>
      <c r="H409" s="103" t="s">
        <v>721</v>
      </c>
      <c r="I409" s="103" t="s">
        <v>12</v>
      </c>
      <c r="J409" s="130">
        <v>2019</v>
      </c>
      <c r="K409" s="11">
        <f>IF(D409="SAVE ON ENERGY RETROFIT PROGRAM",IF(VALUE(SUBSTITUTE(G409,"kW",""))=0,'IESO Reported Results'!M409*'NTG Ratio References'!$G$8,0),IF(D409="SAVE ON ENERGY ENERGY MANAGER PROGRAM",IF(VALUE(SUBSTITUTE(G409,"kW",""))=0,'IESO Reported Results'!M409*'NTG Ratio References'!$G$7,0),0))</f>
        <v>0</v>
      </c>
      <c r="L409" s="10">
        <f t="shared" si="24"/>
        <v>0.5</v>
      </c>
      <c r="M409" s="11">
        <f t="shared" si="25"/>
        <v>313</v>
      </c>
      <c r="N409" s="15">
        <f>IFERROR(VLOOKUP(J409&amp;D409,'NTG Ratio References'!A:F,4,0),1)</f>
        <v>0.84</v>
      </c>
      <c r="O409" s="15">
        <f>IFERROR(VLOOKUP(J409&amp;D409,'NTG Ratio References'!A:F,5,0),1)</f>
        <v>0.81599999999999995</v>
      </c>
      <c r="P409" s="104">
        <f t="shared" si="26"/>
        <v>0.42</v>
      </c>
      <c r="Q409" s="104">
        <f t="shared" si="27"/>
        <v>255.40799999999999</v>
      </c>
    </row>
    <row r="410" spans="1:17">
      <c r="A410" s="103" t="s">
        <v>722</v>
      </c>
      <c r="B410" s="103" t="s">
        <v>8</v>
      </c>
      <c r="C410" s="124" t="s">
        <v>1739</v>
      </c>
      <c r="D410" s="103" t="s">
        <v>55</v>
      </c>
      <c r="E410" s="124" t="s">
        <v>10</v>
      </c>
      <c r="F410" s="127">
        <v>680</v>
      </c>
      <c r="G410" s="103" t="s">
        <v>174</v>
      </c>
      <c r="H410" s="103" t="s">
        <v>723</v>
      </c>
      <c r="I410" s="103" t="s">
        <v>12</v>
      </c>
      <c r="J410" s="130">
        <v>2019</v>
      </c>
      <c r="K410" s="11">
        <f>IF(D410="SAVE ON ENERGY RETROFIT PROGRAM",IF(VALUE(SUBSTITUTE(G410,"kW",""))=0,'IESO Reported Results'!M410*'NTG Ratio References'!$G$8,0),IF(D410="SAVE ON ENERGY ENERGY MANAGER PROGRAM",IF(VALUE(SUBSTITUTE(G410,"kW",""))=0,'IESO Reported Results'!M410*'NTG Ratio References'!$G$7,0),0))</f>
        <v>0</v>
      </c>
      <c r="L410" s="10">
        <f t="shared" si="24"/>
        <v>1.7</v>
      </c>
      <c r="M410" s="11">
        <f t="shared" si="25"/>
        <v>5879</v>
      </c>
      <c r="N410" s="15">
        <f>IFERROR(VLOOKUP(J410&amp;D410,'NTG Ratio References'!A:F,4,0),1)</f>
        <v>0.84</v>
      </c>
      <c r="O410" s="15">
        <f>IFERROR(VLOOKUP(J410&amp;D410,'NTG Ratio References'!A:F,5,0),1)</f>
        <v>0.81599999999999995</v>
      </c>
      <c r="P410" s="104">
        <f t="shared" si="26"/>
        <v>1.4279999999999999</v>
      </c>
      <c r="Q410" s="104">
        <f t="shared" si="27"/>
        <v>4797.2640000000001</v>
      </c>
    </row>
    <row r="411" spans="1:17">
      <c r="A411" s="124" t="s">
        <v>1859</v>
      </c>
      <c r="B411" s="124" t="s">
        <v>8</v>
      </c>
      <c r="C411" s="124" t="s">
        <v>1739</v>
      </c>
      <c r="D411" s="103" t="s">
        <v>55</v>
      </c>
      <c r="E411" s="124" t="s">
        <v>10</v>
      </c>
      <c r="F411" s="127">
        <v>1194.5999999999999</v>
      </c>
      <c r="G411" s="103" t="s">
        <v>17</v>
      </c>
      <c r="H411" s="103" t="s">
        <v>15</v>
      </c>
      <c r="I411" s="103" t="s">
        <v>12</v>
      </c>
      <c r="J411" s="130">
        <v>2019</v>
      </c>
      <c r="K411" s="11">
        <f>IF(D411="SAVE ON ENERGY RETROFIT PROGRAM",IF(VALUE(SUBSTITUTE(G411,"kW",""))=0,'IESO Reported Results'!M411*'NTG Ratio References'!$G$8,0),IF(D411="SAVE ON ENERGY ENERGY MANAGER PROGRAM",IF(VALUE(SUBSTITUTE(G411,"kW",""))=0,'IESO Reported Results'!M411*'NTG Ratio References'!$G$7,0),0))</f>
        <v>0</v>
      </c>
      <c r="L411" s="10">
        <f t="shared" si="24"/>
        <v>0</v>
      </c>
      <c r="M411" s="11">
        <f t="shared" si="25"/>
        <v>0</v>
      </c>
      <c r="N411" s="15">
        <f>IFERROR(VLOOKUP(J411&amp;D411,'NTG Ratio References'!A:F,4,0),1)</f>
        <v>0.84</v>
      </c>
      <c r="O411" s="15">
        <f>IFERROR(VLOOKUP(J411&amp;D411,'NTG Ratio References'!A:F,5,0),1)</f>
        <v>0.81599999999999995</v>
      </c>
      <c r="P411" s="104">
        <f t="shared" si="26"/>
        <v>0</v>
      </c>
      <c r="Q411" s="104">
        <f t="shared" si="27"/>
        <v>0</v>
      </c>
    </row>
    <row r="412" spans="1:17">
      <c r="A412" s="103" t="s">
        <v>724</v>
      </c>
      <c r="B412" s="103" t="s">
        <v>8</v>
      </c>
      <c r="C412" s="124" t="s">
        <v>1739</v>
      </c>
      <c r="D412" s="103" t="s">
        <v>55</v>
      </c>
      <c r="E412" s="124" t="s">
        <v>10</v>
      </c>
      <c r="F412" s="127">
        <v>760</v>
      </c>
      <c r="G412" s="103" t="s">
        <v>725</v>
      </c>
      <c r="H412" s="103" t="s">
        <v>726</v>
      </c>
      <c r="I412" s="103" t="s">
        <v>12</v>
      </c>
      <c r="J412" s="130">
        <v>2019</v>
      </c>
      <c r="K412" s="11">
        <f>IF(D412="SAVE ON ENERGY RETROFIT PROGRAM",IF(VALUE(SUBSTITUTE(G412,"kW",""))=0,'IESO Reported Results'!M412*'NTG Ratio References'!$G$8,0),IF(D412="SAVE ON ENERGY ENERGY MANAGER PROGRAM",IF(VALUE(SUBSTITUTE(G412,"kW",""))=0,'IESO Reported Results'!M412*'NTG Ratio References'!$G$7,0),0))</f>
        <v>0</v>
      </c>
      <c r="L412" s="10">
        <f t="shared" si="24"/>
        <v>1.1299999999999999</v>
      </c>
      <c r="M412" s="11">
        <f t="shared" si="25"/>
        <v>4415</v>
      </c>
      <c r="N412" s="15">
        <f>IFERROR(VLOOKUP(J412&amp;D412,'NTG Ratio References'!A:F,4,0),1)</f>
        <v>0.84</v>
      </c>
      <c r="O412" s="15">
        <f>IFERROR(VLOOKUP(J412&amp;D412,'NTG Ratio References'!A:F,5,0),1)</f>
        <v>0.81599999999999995</v>
      </c>
      <c r="P412" s="104">
        <f t="shared" si="26"/>
        <v>0.94919999999999982</v>
      </c>
      <c r="Q412" s="104">
        <f t="shared" si="27"/>
        <v>3602.64</v>
      </c>
    </row>
    <row r="413" spans="1:17">
      <c r="A413" s="103" t="s">
        <v>727</v>
      </c>
      <c r="B413" s="103" t="s">
        <v>8</v>
      </c>
      <c r="C413" s="124" t="s">
        <v>1739</v>
      </c>
      <c r="D413" s="103" t="s">
        <v>55</v>
      </c>
      <c r="E413" s="124" t="s">
        <v>10</v>
      </c>
      <c r="F413" s="127">
        <v>2945</v>
      </c>
      <c r="G413" s="103" t="s">
        <v>17</v>
      </c>
      <c r="H413" s="103" t="s">
        <v>728</v>
      </c>
      <c r="I413" s="103" t="s">
        <v>12</v>
      </c>
      <c r="J413" s="130">
        <v>2019</v>
      </c>
      <c r="K413" s="11">
        <f>IF(D413="SAVE ON ENERGY RETROFIT PROGRAM",IF(VALUE(SUBSTITUTE(G413,"kW",""))=0,'IESO Reported Results'!M413*'NTG Ratio References'!$G$8,0),IF(D413="SAVE ON ENERGY ENERGY MANAGER PROGRAM",IF(VALUE(SUBSTITUTE(G413,"kW",""))=0,'IESO Reported Results'!M413*'NTG Ratio References'!$G$7,0),0))</f>
        <v>5.4255185164657718</v>
      </c>
      <c r="L413" s="10">
        <f t="shared" si="24"/>
        <v>5.4255185164657718</v>
      </c>
      <c r="M413" s="11">
        <f t="shared" si="25"/>
        <v>32676</v>
      </c>
      <c r="N413" s="15">
        <f>IFERROR(VLOOKUP(J413&amp;D413,'NTG Ratio References'!A:F,4,0),1)</f>
        <v>0.84</v>
      </c>
      <c r="O413" s="15">
        <f>IFERROR(VLOOKUP(J413&amp;D413,'NTG Ratio References'!A:F,5,0),1)</f>
        <v>0.81599999999999995</v>
      </c>
      <c r="P413" s="104">
        <f t="shared" si="26"/>
        <v>4.5574355538312483</v>
      </c>
      <c r="Q413" s="104">
        <f t="shared" si="27"/>
        <v>26663.615999999998</v>
      </c>
    </row>
    <row r="414" spans="1:17">
      <c r="A414" s="103" t="s">
        <v>729</v>
      </c>
      <c r="B414" s="103" t="s">
        <v>8</v>
      </c>
      <c r="C414" s="124" t="s">
        <v>1739</v>
      </c>
      <c r="D414" s="103" t="s">
        <v>55</v>
      </c>
      <c r="E414" s="124" t="s">
        <v>10</v>
      </c>
      <c r="F414" s="127">
        <v>896</v>
      </c>
      <c r="G414" s="103" t="s">
        <v>730</v>
      </c>
      <c r="H414" s="103" t="s">
        <v>183</v>
      </c>
      <c r="I414" s="103" t="s">
        <v>12</v>
      </c>
      <c r="J414" s="130">
        <v>2019</v>
      </c>
      <c r="K414" s="11">
        <f>IF(D414="SAVE ON ENERGY RETROFIT PROGRAM",IF(VALUE(SUBSTITUTE(G414,"kW",""))=0,'IESO Reported Results'!M414*'NTG Ratio References'!$G$8,0),IF(D414="SAVE ON ENERGY ENERGY MANAGER PROGRAM",IF(VALUE(SUBSTITUTE(G414,"kW",""))=0,'IESO Reported Results'!M414*'NTG Ratio References'!$G$7,0),0))</f>
        <v>0</v>
      </c>
      <c r="L414" s="10">
        <f t="shared" si="24"/>
        <v>1.28</v>
      </c>
      <c r="M414" s="11">
        <f t="shared" si="25"/>
        <v>5880</v>
      </c>
      <c r="N414" s="15">
        <f>IFERROR(VLOOKUP(J414&amp;D414,'NTG Ratio References'!A:F,4,0),1)</f>
        <v>0.84</v>
      </c>
      <c r="O414" s="15">
        <f>IFERROR(VLOOKUP(J414&amp;D414,'NTG Ratio References'!A:F,5,0),1)</f>
        <v>0.81599999999999995</v>
      </c>
      <c r="P414" s="104">
        <f t="shared" si="26"/>
        <v>1.0751999999999999</v>
      </c>
      <c r="Q414" s="104">
        <f t="shared" si="27"/>
        <v>4798.08</v>
      </c>
    </row>
    <row r="415" spans="1:17">
      <c r="A415" s="103" t="s">
        <v>731</v>
      </c>
      <c r="B415" s="103" t="s">
        <v>8</v>
      </c>
      <c r="C415" s="124" t="s">
        <v>1739</v>
      </c>
      <c r="D415" s="103" t="s">
        <v>55</v>
      </c>
      <c r="E415" s="124" t="s">
        <v>10</v>
      </c>
      <c r="F415" s="127">
        <v>3164</v>
      </c>
      <c r="G415" s="103" t="s">
        <v>732</v>
      </c>
      <c r="H415" s="103" t="s">
        <v>733</v>
      </c>
      <c r="I415" s="103" t="s">
        <v>12</v>
      </c>
      <c r="J415" s="130">
        <v>2019</v>
      </c>
      <c r="K415" s="11">
        <f>IF(D415="SAVE ON ENERGY RETROFIT PROGRAM",IF(VALUE(SUBSTITUTE(G415,"kW",""))=0,'IESO Reported Results'!M415*'NTG Ratio References'!$G$8,0),IF(D415="SAVE ON ENERGY ENERGY MANAGER PROGRAM",IF(VALUE(SUBSTITUTE(G415,"kW",""))=0,'IESO Reported Results'!M415*'NTG Ratio References'!$G$7,0),0))</f>
        <v>0</v>
      </c>
      <c r="L415" s="10">
        <f t="shared" si="24"/>
        <v>6.92</v>
      </c>
      <c r="M415" s="11">
        <f t="shared" si="25"/>
        <v>27123</v>
      </c>
      <c r="N415" s="15">
        <f>IFERROR(VLOOKUP(J415&amp;D415,'NTG Ratio References'!A:F,4,0),1)</f>
        <v>0.84</v>
      </c>
      <c r="O415" s="15">
        <f>IFERROR(VLOOKUP(J415&amp;D415,'NTG Ratio References'!A:F,5,0),1)</f>
        <v>0.81599999999999995</v>
      </c>
      <c r="P415" s="104">
        <f t="shared" si="26"/>
        <v>5.8127999999999993</v>
      </c>
      <c r="Q415" s="104">
        <f t="shared" si="27"/>
        <v>22132.367999999999</v>
      </c>
    </row>
    <row r="416" spans="1:17">
      <c r="A416" s="103" t="s">
        <v>734</v>
      </c>
      <c r="B416" s="103" t="s">
        <v>8</v>
      </c>
      <c r="C416" s="124" t="s">
        <v>1740</v>
      </c>
      <c r="D416" s="103" t="s">
        <v>55</v>
      </c>
      <c r="E416" s="124" t="s">
        <v>10</v>
      </c>
      <c r="F416" s="127">
        <v>3430</v>
      </c>
      <c r="G416" s="103" t="s">
        <v>280</v>
      </c>
      <c r="H416" s="103" t="s">
        <v>735</v>
      </c>
      <c r="I416" s="103" t="s">
        <v>12</v>
      </c>
      <c r="J416" s="130">
        <v>2019</v>
      </c>
      <c r="K416" s="11">
        <f>IF(D416="SAVE ON ENERGY RETROFIT PROGRAM",IF(VALUE(SUBSTITUTE(G416,"kW",""))=0,'IESO Reported Results'!M416*'NTG Ratio References'!$G$8,0),IF(D416="SAVE ON ENERGY ENERGY MANAGER PROGRAM",IF(VALUE(SUBSTITUTE(G416,"kW",""))=0,'IESO Reported Results'!M416*'NTG Ratio References'!$G$7,0),0))</f>
        <v>0</v>
      </c>
      <c r="L416" s="10">
        <f t="shared" si="24"/>
        <v>4.9000000000000004</v>
      </c>
      <c r="M416" s="11">
        <f t="shared" si="25"/>
        <v>22511</v>
      </c>
      <c r="N416" s="15">
        <f>IFERROR(VLOOKUP(J416&amp;D416,'NTG Ratio References'!A:F,4,0),1)</f>
        <v>0.84</v>
      </c>
      <c r="O416" s="15">
        <f>IFERROR(VLOOKUP(J416&amp;D416,'NTG Ratio References'!A:F,5,0),1)</f>
        <v>0.81599999999999995</v>
      </c>
      <c r="P416" s="104">
        <f t="shared" si="26"/>
        <v>4.1160000000000005</v>
      </c>
      <c r="Q416" s="104">
        <f t="shared" si="27"/>
        <v>18368.975999999999</v>
      </c>
    </row>
    <row r="417" spans="1:17">
      <c r="A417" s="103" t="s">
        <v>736</v>
      </c>
      <c r="B417" s="103" t="s">
        <v>8</v>
      </c>
      <c r="C417" s="124" t="s">
        <v>1740</v>
      </c>
      <c r="D417" s="103" t="s">
        <v>55</v>
      </c>
      <c r="E417" s="124" t="s">
        <v>10</v>
      </c>
      <c r="F417" s="127">
        <v>5600</v>
      </c>
      <c r="G417" s="103" t="s">
        <v>366</v>
      </c>
      <c r="H417" s="103" t="s">
        <v>737</v>
      </c>
      <c r="I417" s="103" t="s">
        <v>12</v>
      </c>
      <c r="J417" s="130">
        <v>2019</v>
      </c>
      <c r="K417" s="11">
        <f>IF(D417="SAVE ON ENERGY RETROFIT PROGRAM",IF(VALUE(SUBSTITUTE(G417,"kW",""))=0,'IESO Reported Results'!M417*'NTG Ratio References'!$G$8,0),IF(D417="SAVE ON ENERGY ENERGY MANAGER PROGRAM",IF(VALUE(SUBSTITUTE(G417,"kW",""))=0,'IESO Reported Results'!M417*'NTG Ratio References'!$G$7,0),0))</f>
        <v>0</v>
      </c>
      <c r="L417" s="10">
        <f t="shared" si="24"/>
        <v>14</v>
      </c>
      <c r="M417" s="11">
        <f t="shared" si="25"/>
        <v>56278</v>
      </c>
      <c r="N417" s="15">
        <f>IFERROR(VLOOKUP(J417&amp;D417,'NTG Ratio References'!A:F,4,0),1)</f>
        <v>0.84</v>
      </c>
      <c r="O417" s="15">
        <f>IFERROR(VLOOKUP(J417&amp;D417,'NTG Ratio References'!A:F,5,0),1)</f>
        <v>0.81599999999999995</v>
      </c>
      <c r="P417" s="104">
        <f t="shared" si="26"/>
        <v>11.76</v>
      </c>
      <c r="Q417" s="104">
        <f t="shared" si="27"/>
        <v>45922.847999999998</v>
      </c>
    </row>
    <row r="418" spans="1:17">
      <c r="A418" s="103" t="s">
        <v>738</v>
      </c>
      <c r="B418" s="103" t="s">
        <v>8</v>
      </c>
      <c r="C418" s="124" t="s">
        <v>1740</v>
      </c>
      <c r="D418" s="103" t="s">
        <v>55</v>
      </c>
      <c r="E418" s="124" t="s">
        <v>10</v>
      </c>
      <c r="F418" s="127">
        <v>375</v>
      </c>
      <c r="G418" s="103" t="s">
        <v>31</v>
      </c>
      <c r="H418" s="103" t="s">
        <v>739</v>
      </c>
      <c r="I418" s="103" t="s">
        <v>12</v>
      </c>
      <c r="J418" s="130">
        <v>2019</v>
      </c>
      <c r="K418" s="11">
        <f>IF(D418="SAVE ON ENERGY RETROFIT PROGRAM",IF(VALUE(SUBSTITUTE(G418,"kW",""))=0,'IESO Reported Results'!M418*'NTG Ratio References'!$G$8,0),IF(D418="SAVE ON ENERGY ENERGY MANAGER PROGRAM",IF(VALUE(SUBSTITUTE(G418,"kW",""))=0,'IESO Reported Results'!M418*'NTG Ratio References'!$G$7,0),0))</f>
        <v>0</v>
      </c>
      <c r="L418" s="10">
        <f t="shared" si="24"/>
        <v>0.75</v>
      </c>
      <c r="M418" s="11">
        <f t="shared" si="25"/>
        <v>3446</v>
      </c>
      <c r="N418" s="15">
        <f>IFERROR(VLOOKUP(J418&amp;D418,'NTG Ratio References'!A:F,4,0),1)</f>
        <v>0.84</v>
      </c>
      <c r="O418" s="15">
        <f>IFERROR(VLOOKUP(J418&amp;D418,'NTG Ratio References'!A:F,5,0),1)</f>
        <v>0.81599999999999995</v>
      </c>
      <c r="P418" s="104">
        <f t="shared" si="26"/>
        <v>0.63</v>
      </c>
      <c r="Q418" s="104">
        <f t="shared" si="27"/>
        <v>2811.9359999999997</v>
      </c>
    </row>
    <row r="419" spans="1:17">
      <c r="A419" s="124" t="s">
        <v>1860</v>
      </c>
      <c r="B419" s="124" t="s">
        <v>8</v>
      </c>
      <c r="C419" s="124" t="s">
        <v>1739</v>
      </c>
      <c r="D419" s="103" t="s">
        <v>55</v>
      </c>
      <c r="E419" s="124" t="s">
        <v>1876</v>
      </c>
      <c r="F419" s="127">
        <v>1217.2</v>
      </c>
      <c r="G419" s="103" t="s">
        <v>17</v>
      </c>
      <c r="H419" s="103" t="s">
        <v>1878</v>
      </c>
      <c r="I419" s="103" t="s">
        <v>12</v>
      </c>
      <c r="J419" s="130">
        <v>2020</v>
      </c>
      <c r="K419" s="11">
        <f>IF(D419="SAVE ON ENERGY RETROFIT PROGRAM",IF(VALUE(SUBSTITUTE(G419,"kW",""))=0,'IESO Reported Results'!M419*'NTG Ratio References'!$G$8,0),IF(D419="SAVE ON ENERGY ENERGY MANAGER PROGRAM",IF(VALUE(SUBSTITUTE(G419,"kW",""))=0,'IESO Reported Results'!M419*'NTG Ratio References'!$G$7,0),0))</f>
        <v>2.0210371949571972</v>
      </c>
      <c r="L419" s="10">
        <f t="shared" si="24"/>
        <v>2.0210371949571972</v>
      </c>
      <c r="M419" s="11">
        <f t="shared" si="25"/>
        <v>12172</v>
      </c>
      <c r="N419" s="15">
        <f>IFERROR(VLOOKUP(J419&amp;D419,'NTG Ratio References'!A:F,4,0),1)</f>
        <v>0.81599999999999995</v>
      </c>
      <c r="O419" s="15">
        <f>IFERROR(VLOOKUP(J419&amp;D419,'NTG Ratio References'!A:F,5,0),1)</f>
        <v>0.84</v>
      </c>
      <c r="P419" s="104">
        <f t="shared" si="26"/>
        <v>1.6491663510850729</v>
      </c>
      <c r="Q419" s="104">
        <f t="shared" si="27"/>
        <v>10224.48</v>
      </c>
    </row>
    <row r="420" spans="1:17">
      <c r="A420" s="103" t="s">
        <v>740</v>
      </c>
      <c r="B420" s="103" t="s">
        <v>8</v>
      </c>
      <c r="C420" s="124" t="s">
        <v>1739</v>
      </c>
      <c r="D420" s="103" t="s">
        <v>55</v>
      </c>
      <c r="E420" s="124" t="s">
        <v>10</v>
      </c>
      <c r="F420" s="127">
        <v>3260.3</v>
      </c>
      <c r="G420" s="103" t="s">
        <v>741</v>
      </c>
      <c r="H420" s="103" t="s">
        <v>742</v>
      </c>
      <c r="I420" s="103" t="s">
        <v>12</v>
      </c>
      <c r="J420" s="130">
        <v>2019</v>
      </c>
      <c r="K420" s="11">
        <f>IF(D420="SAVE ON ENERGY RETROFIT PROGRAM",IF(VALUE(SUBSTITUTE(G420,"kW",""))=0,'IESO Reported Results'!M420*'NTG Ratio References'!$G$8,0),IF(D420="SAVE ON ENERGY ENERGY MANAGER PROGRAM",IF(VALUE(SUBSTITUTE(G420,"kW",""))=0,'IESO Reported Results'!M420*'NTG Ratio References'!$G$7,0),0))</f>
        <v>0</v>
      </c>
      <c r="L420" s="10">
        <f t="shared" si="24"/>
        <v>2.78</v>
      </c>
      <c r="M420" s="11">
        <f t="shared" si="25"/>
        <v>12476</v>
      </c>
      <c r="N420" s="15">
        <f>IFERROR(VLOOKUP(J420&amp;D420,'NTG Ratio References'!A:F,4,0),1)</f>
        <v>0.84</v>
      </c>
      <c r="O420" s="15">
        <f>IFERROR(VLOOKUP(J420&amp;D420,'NTG Ratio References'!A:F,5,0),1)</f>
        <v>0.81599999999999995</v>
      </c>
      <c r="P420" s="104">
        <f t="shared" si="26"/>
        <v>2.3351999999999999</v>
      </c>
      <c r="Q420" s="104">
        <f t="shared" si="27"/>
        <v>10180.415999999999</v>
      </c>
    </row>
    <row r="421" spans="1:17">
      <c r="A421" s="103" t="s">
        <v>743</v>
      </c>
      <c r="B421" s="103" t="s">
        <v>8</v>
      </c>
      <c r="C421" s="124" t="s">
        <v>1739</v>
      </c>
      <c r="D421" s="103" t="s">
        <v>55</v>
      </c>
      <c r="E421" s="124" t="s">
        <v>10</v>
      </c>
      <c r="F421" s="127">
        <v>1010</v>
      </c>
      <c r="G421" s="103" t="s">
        <v>744</v>
      </c>
      <c r="H421" s="103" t="s">
        <v>745</v>
      </c>
      <c r="I421" s="103" t="s">
        <v>12</v>
      </c>
      <c r="J421" s="130">
        <v>2019</v>
      </c>
      <c r="K421" s="11">
        <f>IF(D421="SAVE ON ENERGY RETROFIT PROGRAM",IF(VALUE(SUBSTITUTE(G421,"kW",""))=0,'IESO Reported Results'!M421*'NTG Ratio References'!$G$8,0),IF(D421="SAVE ON ENERGY ENERGY MANAGER PROGRAM",IF(VALUE(SUBSTITUTE(G421,"kW",""))=0,'IESO Reported Results'!M421*'NTG Ratio References'!$G$7,0),0))</f>
        <v>0</v>
      </c>
      <c r="L421" s="10">
        <f t="shared" si="24"/>
        <v>2.4300000000000002</v>
      </c>
      <c r="M421" s="11">
        <f t="shared" si="25"/>
        <v>10639</v>
      </c>
      <c r="N421" s="15">
        <f>IFERROR(VLOOKUP(J421&amp;D421,'NTG Ratio References'!A:F,4,0),1)</f>
        <v>0.84</v>
      </c>
      <c r="O421" s="15">
        <f>IFERROR(VLOOKUP(J421&amp;D421,'NTG Ratio References'!A:F,5,0),1)</f>
        <v>0.81599999999999995</v>
      </c>
      <c r="P421" s="104">
        <f t="shared" si="26"/>
        <v>2.0411999999999999</v>
      </c>
      <c r="Q421" s="104">
        <f t="shared" si="27"/>
        <v>8681.4239999999991</v>
      </c>
    </row>
    <row r="422" spans="1:17">
      <c r="A422" s="103" t="s">
        <v>746</v>
      </c>
      <c r="B422" s="103" t="s">
        <v>8</v>
      </c>
      <c r="C422" s="124" t="s">
        <v>1739</v>
      </c>
      <c r="D422" s="103" t="s">
        <v>55</v>
      </c>
      <c r="E422" s="124" t="s">
        <v>10</v>
      </c>
      <c r="F422" s="127">
        <v>399</v>
      </c>
      <c r="G422" s="103" t="s">
        <v>747</v>
      </c>
      <c r="H422" s="103" t="s">
        <v>748</v>
      </c>
      <c r="I422" s="103" t="s">
        <v>12</v>
      </c>
      <c r="J422" s="130">
        <v>2019</v>
      </c>
      <c r="K422" s="11">
        <f>IF(D422="SAVE ON ENERGY RETROFIT PROGRAM",IF(VALUE(SUBSTITUTE(G422,"kW",""))=0,'IESO Reported Results'!M422*'NTG Ratio References'!$G$8,0),IF(D422="SAVE ON ENERGY ENERGY MANAGER PROGRAM",IF(VALUE(SUBSTITUTE(G422,"kW",""))=0,'IESO Reported Results'!M422*'NTG Ratio References'!$G$7,0),0))</f>
        <v>0</v>
      </c>
      <c r="L422" s="10">
        <f t="shared" si="24"/>
        <v>0.56999999999999995</v>
      </c>
      <c r="M422" s="11">
        <f t="shared" si="25"/>
        <v>2619</v>
      </c>
      <c r="N422" s="15">
        <f>IFERROR(VLOOKUP(J422&amp;D422,'NTG Ratio References'!A:F,4,0),1)</f>
        <v>0.84</v>
      </c>
      <c r="O422" s="15">
        <f>IFERROR(VLOOKUP(J422&amp;D422,'NTG Ratio References'!A:F,5,0),1)</f>
        <v>0.81599999999999995</v>
      </c>
      <c r="P422" s="104">
        <f t="shared" si="26"/>
        <v>0.47879999999999995</v>
      </c>
      <c r="Q422" s="104">
        <f t="shared" si="27"/>
        <v>2137.1039999999998</v>
      </c>
    </row>
    <row r="423" spans="1:17">
      <c r="A423" s="103" t="s">
        <v>749</v>
      </c>
      <c r="B423" s="103" t="s">
        <v>8</v>
      </c>
      <c r="C423" s="124" t="s">
        <v>1739</v>
      </c>
      <c r="D423" s="103" t="s">
        <v>55</v>
      </c>
      <c r="E423" s="124" t="s">
        <v>10</v>
      </c>
      <c r="F423" s="127">
        <v>1320</v>
      </c>
      <c r="G423" s="103" t="s">
        <v>750</v>
      </c>
      <c r="H423" s="103" t="s">
        <v>751</v>
      </c>
      <c r="I423" s="103" t="s">
        <v>12</v>
      </c>
      <c r="J423" s="130">
        <v>2019</v>
      </c>
      <c r="K423" s="11">
        <f>IF(D423="SAVE ON ENERGY RETROFIT PROGRAM",IF(VALUE(SUBSTITUTE(G423,"kW",""))=0,'IESO Reported Results'!M423*'NTG Ratio References'!$G$8,0),IF(D423="SAVE ON ENERGY ENERGY MANAGER PROGRAM",IF(VALUE(SUBSTITUTE(G423,"kW",""))=0,'IESO Reported Results'!M423*'NTG Ratio References'!$G$7,0),0))</f>
        <v>0</v>
      </c>
      <c r="L423" s="10">
        <f t="shared" si="24"/>
        <v>3.43</v>
      </c>
      <c r="M423" s="11">
        <f t="shared" si="25"/>
        <v>12928</v>
      </c>
      <c r="N423" s="15">
        <f>IFERROR(VLOOKUP(J423&amp;D423,'NTG Ratio References'!A:F,4,0),1)</f>
        <v>0.84</v>
      </c>
      <c r="O423" s="15">
        <f>IFERROR(VLOOKUP(J423&amp;D423,'NTG Ratio References'!A:F,5,0),1)</f>
        <v>0.81599999999999995</v>
      </c>
      <c r="P423" s="104">
        <f t="shared" si="26"/>
        <v>2.8812000000000002</v>
      </c>
      <c r="Q423" s="104">
        <f t="shared" si="27"/>
        <v>10549.248</v>
      </c>
    </row>
    <row r="424" spans="1:17">
      <c r="A424" s="103" t="s">
        <v>752</v>
      </c>
      <c r="B424" s="103" t="s">
        <v>8</v>
      </c>
      <c r="C424" s="124" t="s">
        <v>1741</v>
      </c>
      <c r="D424" s="103" t="s">
        <v>55</v>
      </c>
      <c r="E424" s="124" t="s">
        <v>10</v>
      </c>
      <c r="F424" s="127">
        <v>57603.3</v>
      </c>
      <c r="G424" s="103" t="s">
        <v>753</v>
      </c>
      <c r="H424" s="103" t="s">
        <v>754</v>
      </c>
      <c r="I424" s="103" t="s">
        <v>12</v>
      </c>
      <c r="J424" s="130">
        <v>2019</v>
      </c>
      <c r="K424" s="11">
        <f>IF(D424="SAVE ON ENERGY RETROFIT PROGRAM",IF(VALUE(SUBSTITUTE(G424,"kW",""))=0,'IESO Reported Results'!M424*'NTG Ratio References'!$G$8,0),IF(D424="SAVE ON ENERGY ENERGY MANAGER PROGRAM",IF(VALUE(SUBSTITUTE(G424,"kW",""))=0,'IESO Reported Results'!M424*'NTG Ratio References'!$G$7,0),0))</f>
        <v>0</v>
      </c>
      <c r="L424" s="10">
        <f t="shared" si="24"/>
        <v>105.66</v>
      </c>
      <c r="M424" s="11">
        <f t="shared" si="25"/>
        <v>1031312</v>
      </c>
      <c r="N424" s="15">
        <f>IFERROR(VLOOKUP(J424&amp;D424,'NTG Ratio References'!A:F,4,0),1)</f>
        <v>0.84</v>
      </c>
      <c r="O424" s="15">
        <f>IFERROR(VLOOKUP(J424&amp;D424,'NTG Ratio References'!A:F,5,0),1)</f>
        <v>0.81599999999999995</v>
      </c>
      <c r="P424" s="104">
        <f t="shared" si="26"/>
        <v>88.75439999999999</v>
      </c>
      <c r="Q424" s="104">
        <f t="shared" si="27"/>
        <v>841550.59199999995</v>
      </c>
    </row>
    <row r="425" spans="1:17">
      <c r="A425" s="103" t="s">
        <v>755</v>
      </c>
      <c r="B425" s="103" t="s">
        <v>8</v>
      </c>
      <c r="C425" s="124" t="s">
        <v>1740</v>
      </c>
      <c r="D425" s="103" t="s">
        <v>55</v>
      </c>
      <c r="E425" s="124" t="s">
        <v>10</v>
      </c>
      <c r="F425" s="127">
        <v>9900</v>
      </c>
      <c r="G425" s="103" t="s">
        <v>17</v>
      </c>
      <c r="H425" s="103" t="s">
        <v>756</v>
      </c>
      <c r="I425" s="103" t="s">
        <v>12</v>
      </c>
      <c r="J425" s="130">
        <v>2019</v>
      </c>
      <c r="K425" s="11">
        <f>IF(D425="SAVE ON ENERGY RETROFIT PROGRAM",IF(VALUE(SUBSTITUTE(G425,"kW",""))=0,'IESO Reported Results'!M425*'NTG Ratio References'!$G$8,0),IF(D425="SAVE ON ENERGY ENERGY MANAGER PROGRAM",IF(VALUE(SUBSTITUTE(G425,"kW",""))=0,'IESO Reported Results'!M425*'NTG Ratio References'!$G$7,0),0))</f>
        <v>18.326815759989778</v>
      </c>
      <c r="L425" s="10">
        <f t="shared" si="24"/>
        <v>18.326815759989778</v>
      </c>
      <c r="M425" s="11">
        <f t="shared" si="25"/>
        <v>110376</v>
      </c>
      <c r="N425" s="15">
        <f>IFERROR(VLOOKUP(J425&amp;D425,'NTG Ratio References'!A:F,4,0),1)</f>
        <v>0.84</v>
      </c>
      <c r="O425" s="15">
        <f>IFERROR(VLOOKUP(J425&amp;D425,'NTG Ratio References'!A:F,5,0),1)</f>
        <v>0.81599999999999995</v>
      </c>
      <c r="P425" s="104">
        <f t="shared" si="26"/>
        <v>15.394525238391413</v>
      </c>
      <c r="Q425" s="104">
        <f t="shared" si="27"/>
        <v>90066.815999999992</v>
      </c>
    </row>
    <row r="426" spans="1:17">
      <c r="A426" s="103" t="s">
        <v>757</v>
      </c>
      <c r="B426" s="103" t="s">
        <v>8</v>
      </c>
      <c r="C426" s="124" t="s">
        <v>1739</v>
      </c>
      <c r="D426" s="103" t="s">
        <v>55</v>
      </c>
      <c r="E426" s="124" t="s">
        <v>10</v>
      </c>
      <c r="F426" s="127">
        <v>900</v>
      </c>
      <c r="G426" s="103" t="s">
        <v>158</v>
      </c>
      <c r="H426" s="103" t="s">
        <v>758</v>
      </c>
      <c r="I426" s="103" t="s">
        <v>12</v>
      </c>
      <c r="J426" s="130">
        <v>2019</v>
      </c>
      <c r="K426" s="11">
        <f>IF(D426="SAVE ON ENERGY RETROFIT PROGRAM",IF(VALUE(SUBSTITUTE(G426,"kW",""))=0,'IESO Reported Results'!M426*'NTG Ratio References'!$G$8,0),IF(D426="SAVE ON ENERGY ENERGY MANAGER PROGRAM",IF(VALUE(SUBSTITUTE(G426,"kW",""))=0,'IESO Reported Results'!M426*'NTG Ratio References'!$G$7,0),0))</f>
        <v>0</v>
      </c>
      <c r="L426" s="10">
        <f t="shared" si="24"/>
        <v>1.8</v>
      </c>
      <c r="M426" s="11">
        <f t="shared" si="25"/>
        <v>8269</v>
      </c>
      <c r="N426" s="15">
        <f>IFERROR(VLOOKUP(J426&amp;D426,'NTG Ratio References'!A:F,4,0),1)</f>
        <v>0.84</v>
      </c>
      <c r="O426" s="15">
        <f>IFERROR(VLOOKUP(J426&amp;D426,'NTG Ratio References'!A:F,5,0),1)</f>
        <v>0.81599999999999995</v>
      </c>
      <c r="P426" s="104">
        <f t="shared" si="26"/>
        <v>1.512</v>
      </c>
      <c r="Q426" s="104">
        <f t="shared" si="27"/>
        <v>6747.5039999999999</v>
      </c>
    </row>
    <row r="427" spans="1:17">
      <c r="A427" s="103" t="s">
        <v>759</v>
      </c>
      <c r="B427" s="103" t="s">
        <v>8</v>
      </c>
      <c r="C427" s="124" t="s">
        <v>1740</v>
      </c>
      <c r="D427" s="103" t="s">
        <v>55</v>
      </c>
      <c r="E427" s="124" t="s">
        <v>10</v>
      </c>
      <c r="F427" s="127">
        <v>3177.45</v>
      </c>
      <c r="G427" s="103" t="s">
        <v>151</v>
      </c>
      <c r="H427" s="103" t="s">
        <v>760</v>
      </c>
      <c r="I427" s="103" t="s">
        <v>12</v>
      </c>
      <c r="J427" s="130">
        <v>2019</v>
      </c>
      <c r="K427" s="11">
        <f>IF(D427="SAVE ON ENERGY RETROFIT PROGRAM",IF(VALUE(SUBSTITUTE(G427,"kW",""))=0,'IESO Reported Results'!M427*'NTG Ratio References'!$G$8,0),IF(D427="SAVE ON ENERGY ENERGY MANAGER PROGRAM",IF(VALUE(SUBSTITUTE(G427,"kW",""))=0,'IESO Reported Results'!M427*'NTG Ratio References'!$G$7,0),0))</f>
        <v>0</v>
      </c>
      <c r="L427" s="10">
        <f t="shared" si="24"/>
        <v>9.5</v>
      </c>
      <c r="M427" s="11">
        <f t="shared" si="25"/>
        <v>56653</v>
      </c>
      <c r="N427" s="15">
        <f>IFERROR(VLOOKUP(J427&amp;D427,'NTG Ratio References'!A:F,4,0),1)</f>
        <v>0.84</v>
      </c>
      <c r="O427" s="15">
        <f>IFERROR(VLOOKUP(J427&amp;D427,'NTG Ratio References'!A:F,5,0),1)</f>
        <v>0.81599999999999995</v>
      </c>
      <c r="P427" s="104">
        <f t="shared" si="26"/>
        <v>7.9799999999999995</v>
      </c>
      <c r="Q427" s="104">
        <f t="shared" si="27"/>
        <v>46228.847999999998</v>
      </c>
    </row>
    <row r="428" spans="1:17">
      <c r="A428" s="103" t="s">
        <v>761</v>
      </c>
      <c r="B428" s="103" t="s">
        <v>8</v>
      </c>
      <c r="C428" s="124" t="s">
        <v>1739</v>
      </c>
      <c r="D428" s="103" t="s">
        <v>55</v>
      </c>
      <c r="E428" s="124" t="s">
        <v>10</v>
      </c>
      <c r="F428" s="127">
        <v>600</v>
      </c>
      <c r="G428" s="103" t="s">
        <v>202</v>
      </c>
      <c r="H428" s="103" t="s">
        <v>762</v>
      </c>
      <c r="I428" s="103" t="s">
        <v>12</v>
      </c>
      <c r="J428" s="130">
        <v>2019</v>
      </c>
      <c r="K428" s="11">
        <f>IF(D428="SAVE ON ENERGY RETROFIT PROGRAM",IF(VALUE(SUBSTITUTE(G428,"kW",""))=0,'IESO Reported Results'!M428*'NTG Ratio References'!$G$8,0),IF(D428="SAVE ON ENERGY ENERGY MANAGER PROGRAM",IF(VALUE(SUBSTITUTE(G428,"kW",""))=0,'IESO Reported Results'!M428*'NTG Ratio References'!$G$7,0),0))</f>
        <v>0</v>
      </c>
      <c r="L428" s="10">
        <f t="shared" si="24"/>
        <v>1.5</v>
      </c>
      <c r="M428" s="11">
        <f t="shared" si="25"/>
        <v>4526</v>
      </c>
      <c r="N428" s="15">
        <f>IFERROR(VLOOKUP(J428&amp;D428,'NTG Ratio References'!A:F,4,0),1)</f>
        <v>0.84</v>
      </c>
      <c r="O428" s="15">
        <f>IFERROR(VLOOKUP(J428&amp;D428,'NTG Ratio References'!A:F,5,0),1)</f>
        <v>0.81599999999999995</v>
      </c>
      <c r="P428" s="104">
        <f t="shared" si="26"/>
        <v>1.26</v>
      </c>
      <c r="Q428" s="104">
        <f t="shared" si="27"/>
        <v>3693.2159999999999</v>
      </c>
    </row>
    <row r="429" spans="1:17">
      <c r="A429" s="124" t="s">
        <v>1861</v>
      </c>
      <c r="B429" s="124" t="s">
        <v>8</v>
      </c>
      <c r="C429" s="124" t="s">
        <v>1739</v>
      </c>
      <c r="D429" s="103" t="s">
        <v>55</v>
      </c>
      <c r="E429" s="124" t="s">
        <v>25</v>
      </c>
      <c r="F429" s="127">
        <v>1983.59</v>
      </c>
      <c r="G429" s="103" t="s">
        <v>198</v>
      </c>
      <c r="H429" s="103" t="s">
        <v>1879</v>
      </c>
      <c r="I429" s="103" t="s">
        <v>12</v>
      </c>
      <c r="J429" s="130">
        <v>2019</v>
      </c>
      <c r="K429" s="11">
        <f>IF(D429="SAVE ON ENERGY RETROFIT PROGRAM",IF(VALUE(SUBSTITUTE(G429,"kW",""))=0,'IESO Reported Results'!M429*'NTG Ratio References'!$G$8,0),IF(D429="SAVE ON ENERGY ENERGY MANAGER PROGRAM",IF(VALUE(SUBSTITUTE(G429,"kW",""))=0,'IESO Reported Results'!M429*'NTG Ratio References'!$G$7,0),0))</f>
        <v>0</v>
      </c>
      <c r="L429" s="10">
        <f t="shared" si="24"/>
        <v>4.0999999999999996</v>
      </c>
      <c r="M429" s="11">
        <f t="shared" si="25"/>
        <v>18200</v>
      </c>
      <c r="N429" s="15">
        <f>IFERROR(VLOOKUP(J429&amp;D429,'NTG Ratio References'!A:F,4,0),1)</f>
        <v>0.84</v>
      </c>
      <c r="O429" s="15">
        <f>IFERROR(VLOOKUP(J429&amp;D429,'NTG Ratio References'!A:F,5,0),1)</f>
        <v>0.81599999999999995</v>
      </c>
      <c r="P429" s="104">
        <f t="shared" si="26"/>
        <v>3.4439999999999995</v>
      </c>
      <c r="Q429" s="104">
        <f t="shared" si="27"/>
        <v>14851.199999999999</v>
      </c>
    </row>
    <row r="430" spans="1:17">
      <c r="A430" s="103" t="s">
        <v>763</v>
      </c>
      <c r="B430" s="103" t="s">
        <v>8</v>
      </c>
      <c r="C430" s="124" t="s">
        <v>1739</v>
      </c>
      <c r="D430" s="103" t="s">
        <v>55</v>
      </c>
      <c r="E430" s="124" t="s">
        <v>10</v>
      </c>
      <c r="F430" s="127">
        <v>7000</v>
      </c>
      <c r="G430" s="103" t="s">
        <v>366</v>
      </c>
      <c r="H430" s="103" t="s">
        <v>764</v>
      </c>
      <c r="I430" s="103" t="s">
        <v>12</v>
      </c>
      <c r="J430" s="130">
        <v>2019</v>
      </c>
      <c r="K430" s="11">
        <f>IF(D430="SAVE ON ENERGY RETROFIT PROGRAM",IF(VALUE(SUBSTITUTE(G430,"kW",""))=0,'IESO Reported Results'!M430*'NTG Ratio References'!$G$8,0),IF(D430="SAVE ON ENERGY ENERGY MANAGER PROGRAM",IF(VALUE(SUBSTITUTE(G430,"kW",""))=0,'IESO Reported Results'!M430*'NTG Ratio References'!$G$7,0),0))</f>
        <v>0</v>
      </c>
      <c r="L430" s="10">
        <f t="shared" si="24"/>
        <v>14</v>
      </c>
      <c r="M430" s="11">
        <f t="shared" si="25"/>
        <v>64316</v>
      </c>
      <c r="N430" s="15">
        <f>IFERROR(VLOOKUP(J430&amp;D430,'NTG Ratio References'!A:F,4,0),1)</f>
        <v>0.84</v>
      </c>
      <c r="O430" s="15">
        <f>IFERROR(VLOOKUP(J430&amp;D430,'NTG Ratio References'!A:F,5,0),1)</f>
        <v>0.81599999999999995</v>
      </c>
      <c r="P430" s="104">
        <f t="shared" si="26"/>
        <v>11.76</v>
      </c>
      <c r="Q430" s="104">
        <f t="shared" si="27"/>
        <v>52481.856</v>
      </c>
    </row>
    <row r="431" spans="1:17">
      <c r="A431" s="103" t="s">
        <v>765</v>
      </c>
      <c r="B431" s="103" t="s">
        <v>8</v>
      </c>
      <c r="C431" s="124" t="s">
        <v>1739</v>
      </c>
      <c r="D431" s="103" t="s">
        <v>55</v>
      </c>
      <c r="E431" s="124" t="s">
        <v>10</v>
      </c>
      <c r="F431" s="127">
        <v>585.70000000000005</v>
      </c>
      <c r="G431" s="103" t="s">
        <v>166</v>
      </c>
      <c r="H431" s="103" t="s">
        <v>766</v>
      </c>
      <c r="I431" s="103" t="s">
        <v>12</v>
      </c>
      <c r="J431" s="130">
        <v>2019</v>
      </c>
      <c r="K431" s="11">
        <f>IF(D431="SAVE ON ENERGY RETROFIT PROGRAM",IF(VALUE(SUBSTITUTE(G431,"kW",""))=0,'IESO Reported Results'!M431*'NTG Ratio References'!$G$8,0),IF(D431="SAVE ON ENERGY ENERGY MANAGER PROGRAM",IF(VALUE(SUBSTITUTE(G431,"kW",""))=0,'IESO Reported Results'!M431*'NTG Ratio References'!$G$7,0),0))</f>
        <v>0</v>
      </c>
      <c r="L431" s="10">
        <f t="shared" si="24"/>
        <v>0.4</v>
      </c>
      <c r="M431" s="11">
        <f t="shared" si="25"/>
        <v>11714</v>
      </c>
      <c r="N431" s="15">
        <f>IFERROR(VLOOKUP(J431&amp;D431,'NTG Ratio References'!A:F,4,0),1)</f>
        <v>0.84</v>
      </c>
      <c r="O431" s="15">
        <f>IFERROR(VLOOKUP(J431&amp;D431,'NTG Ratio References'!A:F,5,0),1)</f>
        <v>0.81599999999999995</v>
      </c>
      <c r="P431" s="104">
        <f t="shared" si="26"/>
        <v>0.33600000000000002</v>
      </c>
      <c r="Q431" s="104">
        <f t="shared" si="27"/>
        <v>9558.6239999999998</v>
      </c>
    </row>
    <row r="432" spans="1:17">
      <c r="A432" s="103" t="s">
        <v>767</v>
      </c>
      <c r="B432" s="103" t="s">
        <v>8</v>
      </c>
      <c r="C432" s="124" t="s">
        <v>1739</v>
      </c>
      <c r="D432" s="103" t="s">
        <v>55</v>
      </c>
      <c r="E432" s="124" t="s">
        <v>10</v>
      </c>
      <c r="F432" s="127">
        <v>530</v>
      </c>
      <c r="G432" s="103" t="s">
        <v>17</v>
      </c>
      <c r="H432" s="103" t="s">
        <v>768</v>
      </c>
      <c r="I432" s="103" t="s">
        <v>12</v>
      </c>
      <c r="J432" s="130">
        <v>2019</v>
      </c>
      <c r="K432" s="11">
        <f>IF(D432="SAVE ON ENERGY RETROFIT PROGRAM",IF(VALUE(SUBSTITUTE(G432,"kW",""))=0,'IESO Reported Results'!M432*'NTG Ratio References'!$G$8,0),IF(D432="SAVE ON ENERGY ENERGY MANAGER PROGRAM",IF(VALUE(SUBSTITUTE(G432,"kW",""))=0,'IESO Reported Results'!M432*'NTG Ratio References'!$G$7,0),0))</f>
        <v>0.99441273090688909</v>
      </c>
      <c r="L432" s="10">
        <f t="shared" si="24"/>
        <v>0.99441273090688909</v>
      </c>
      <c r="M432" s="11">
        <f t="shared" si="25"/>
        <v>5989</v>
      </c>
      <c r="N432" s="15">
        <f>IFERROR(VLOOKUP(J432&amp;D432,'NTG Ratio References'!A:F,4,0),1)</f>
        <v>0.84</v>
      </c>
      <c r="O432" s="15">
        <f>IFERROR(VLOOKUP(J432&amp;D432,'NTG Ratio References'!A:F,5,0),1)</f>
        <v>0.81599999999999995</v>
      </c>
      <c r="P432" s="104">
        <f t="shared" si="26"/>
        <v>0.83530669396178681</v>
      </c>
      <c r="Q432" s="104">
        <f t="shared" si="27"/>
        <v>4887.0239999999994</v>
      </c>
    </row>
    <row r="433" spans="1:17">
      <c r="A433" s="103" t="s">
        <v>769</v>
      </c>
      <c r="B433" s="103" t="s">
        <v>8</v>
      </c>
      <c r="C433" s="124" t="s">
        <v>1740</v>
      </c>
      <c r="D433" s="103" t="s">
        <v>55</v>
      </c>
      <c r="E433" s="124" t="s">
        <v>10</v>
      </c>
      <c r="F433" s="127">
        <v>4070</v>
      </c>
      <c r="G433" s="103" t="s">
        <v>770</v>
      </c>
      <c r="H433" s="103" t="s">
        <v>771</v>
      </c>
      <c r="I433" s="103" t="s">
        <v>12</v>
      </c>
      <c r="J433" s="130">
        <v>2019</v>
      </c>
      <c r="K433" s="11">
        <f>IF(D433="SAVE ON ENERGY RETROFIT PROGRAM",IF(VALUE(SUBSTITUTE(G433,"kW",""))=0,'IESO Reported Results'!M433*'NTG Ratio References'!$G$8,0),IF(D433="SAVE ON ENERGY ENERGY MANAGER PROGRAM",IF(VALUE(SUBSTITUTE(G433,"kW",""))=0,'IESO Reported Results'!M433*'NTG Ratio References'!$G$7,0),0))</f>
        <v>0</v>
      </c>
      <c r="L433" s="10">
        <f t="shared" si="24"/>
        <v>10.47</v>
      </c>
      <c r="M433" s="11">
        <f t="shared" si="25"/>
        <v>39444</v>
      </c>
      <c r="N433" s="15">
        <f>IFERROR(VLOOKUP(J433&amp;D433,'NTG Ratio References'!A:F,4,0),1)</f>
        <v>0.84</v>
      </c>
      <c r="O433" s="15">
        <f>IFERROR(VLOOKUP(J433&amp;D433,'NTG Ratio References'!A:F,5,0),1)</f>
        <v>0.81599999999999995</v>
      </c>
      <c r="P433" s="104">
        <f t="shared" si="26"/>
        <v>8.7948000000000004</v>
      </c>
      <c r="Q433" s="104">
        <f t="shared" si="27"/>
        <v>32186.303999999996</v>
      </c>
    </row>
    <row r="434" spans="1:17">
      <c r="A434" s="103" t="s">
        <v>772</v>
      </c>
      <c r="B434" s="103" t="s">
        <v>8</v>
      </c>
      <c r="C434" s="124" t="s">
        <v>1949</v>
      </c>
      <c r="D434" s="103" t="s">
        <v>55</v>
      </c>
      <c r="E434" s="124" t="s">
        <v>10</v>
      </c>
      <c r="F434" s="127">
        <v>5060</v>
      </c>
      <c r="G434" s="103" t="s">
        <v>163</v>
      </c>
      <c r="H434" s="103" t="s">
        <v>773</v>
      </c>
      <c r="I434" s="103" t="s">
        <v>12</v>
      </c>
      <c r="J434" s="130">
        <v>2019</v>
      </c>
      <c r="K434" s="11">
        <f>IF(D434="SAVE ON ENERGY RETROFIT PROGRAM",IF(VALUE(SUBSTITUTE(G434,"kW",""))=0,'IESO Reported Results'!M434*'NTG Ratio References'!$G$8,0),IF(D434="SAVE ON ENERGY ENERGY MANAGER PROGRAM",IF(VALUE(SUBSTITUTE(G434,"kW",""))=0,'IESO Reported Results'!M434*'NTG Ratio References'!$G$7,0),0))</f>
        <v>0</v>
      </c>
      <c r="L434" s="10">
        <f t="shared" si="24"/>
        <v>13.02</v>
      </c>
      <c r="M434" s="11">
        <f t="shared" si="25"/>
        <v>49039</v>
      </c>
      <c r="N434" s="15">
        <f>IFERROR(VLOOKUP(J434&amp;D434,'NTG Ratio References'!A:F,4,0),1)</f>
        <v>0.84</v>
      </c>
      <c r="O434" s="15">
        <f>IFERROR(VLOOKUP(J434&amp;D434,'NTG Ratio References'!A:F,5,0),1)</f>
        <v>0.81599999999999995</v>
      </c>
      <c r="P434" s="104">
        <f t="shared" si="26"/>
        <v>10.9368</v>
      </c>
      <c r="Q434" s="104">
        <f t="shared" si="27"/>
        <v>40015.824000000001</v>
      </c>
    </row>
    <row r="435" spans="1:17">
      <c r="A435" s="103" t="s">
        <v>774</v>
      </c>
      <c r="B435" s="103" t="s">
        <v>8</v>
      </c>
      <c r="C435" s="124" t="s">
        <v>1739</v>
      </c>
      <c r="D435" s="103" t="s">
        <v>55</v>
      </c>
      <c r="E435" s="124" t="s">
        <v>10</v>
      </c>
      <c r="F435" s="127">
        <v>463.5</v>
      </c>
      <c r="G435" s="103" t="s">
        <v>775</v>
      </c>
      <c r="H435" s="103" t="s">
        <v>776</v>
      </c>
      <c r="I435" s="103" t="s">
        <v>12</v>
      </c>
      <c r="J435" s="130">
        <v>2019</v>
      </c>
      <c r="K435" s="11">
        <f>IF(D435="SAVE ON ENERGY RETROFIT PROGRAM",IF(VALUE(SUBSTITUTE(G435,"kW",""))=0,'IESO Reported Results'!M435*'NTG Ratio References'!$G$8,0),IF(D435="SAVE ON ENERGY ENERGY MANAGER PROGRAM",IF(VALUE(SUBSTITUTE(G435,"kW",""))=0,'IESO Reported Results'!M435*'NTG Ratio References'!$G$7,0),0))</f>
        <v>0</v>
      </c>
      <c r="L435" s="10">
        <f t="shared" si="24"/>
        <v>0.69</v>
      </c>
      <c r="M435" s="11">
        <f t="shared" si="25"/>
        <v>3304</v>
      </c>
      <c r="N435" s="15">
        <f>IFERROR(VLOOKUP(J435&amp;D435,'NTG Ratio References'!A:F,4,0),1)</f>
        <v>0.84</v>
      </c>
      <c r="O435" s="15">
        <f>IFERROR(VLOOKUP(J435&amp;D435,'NTG Ratio References'!A:F,5,0),1)</f>
        <v>0.81599999999999995</v>
      </c>
      <c r="P435" s="104">
        <f t="shared" si="26"/>
        <v>0.57959999999999989</v>
      </c>
      <c r="Q435" s="104">
        <f t="shared" si="27"/>
        <v>2696.0639999999999</v>
      </c>
    </row>
    <row r="436" spans="1:17">
      <c r="A436" s="103" t="s">
        <v>777</v>
      </c>
      <c r="B436" s="103" t="s">
        <v>8</v>
      </c>
      <c r="C436" s="124" t="s">
        <v>1739</v>
      </c>
      <c r="D436" s="103" t="s">
        <v>55</v>
      </c>
      <c r="E436" s="124" t="s">
        <v>10</v>
      </c>
      <c r="F436" s="127">
        <v>1880</v>
      </c>
      <c r="G436" s="103" t="s">
        <v>256</v>
      </c>
      <c r="H436" s="103" t="s">
        <v>778</v>
      </c>
      <c r="I436" s="103" t="s">
        <v>12</v>
      </c>
      <c r="J436" s="130">
        <v>2019</v>
      </c>
      <c r="K436" s="11">
        <f>IF(D436="SAVE ON ENERGY RETROFIT PROGRAM",IF(VALUE(SUBSTITUTE(G436,"kW",""))=0,'IESO Reported Results'!M436*'NTG Ratio References'!$G$8,0),IF(D436="SAVE ON ENERGY ENERGY MANAGER PROGRAM",IF(VALUE(SUBSTITUTE(G436,"kW",""))=0,'IESO Reported Results'!M436*'NTG Ratio References'!$G$7,0),0))</f>
        <v>0</v>
      </c>
      <c r="L436" s="10">
        <f t="shared" si="24"/>
        <v>4.7</v>
      </c>
      <c r="M436" s="11">
        <f t="shared" si="25"/>
        <v>15512</v>
      </c>
      <c r="N436" s="15">
        <f>IFERROR(VLOOKUP(J436&amp;D436,'NTG Ratio References'!A:F,4,0),1)</f>
        <v>0.84</v>
      </c>
      <c r="O436" s="15">
        <f>IFERROR(VLOOKUP(J436&amp;D436,'NTG Ratio References'!A:F,5,0),1)</f>
        <v>0.81599999999999995</v>
      </c>
      <c r="P436" s="104">
        <f t="shared" si="26"/>
        <v>3.948</v>
      </c>
      <c r="Q436" s="104">
        <f t="shared" si="27"/>
        <v>12657.791999999999</v>
      </c>
    </row>
    <row r="437" spans="1:17">
      <c r="A437" s="103" t="s">
        <v>779</v>
      </c>
      <c r="B437" s="103" t="s">
        <v>8</v>
      </c>
      <c r="C437" s="124" t="s">
        <v>1949</v>
      </c>
      <c r="D437" s="103" t="s">
        <v>55</v>
      </c>
      <c r="E437" s="124" t="s">
        <v>10</v>
      </c>
      <c r="F437" s="127">
        <v>670</v>
      </c>
      <c r="G437" s="103" t="s">
        <v>375</v>
      </c>
      <c r="H437" s="103" t="s">
        <v>780</v>
      </c>
      <c r="I437" s="103" t="s">
        <v>12</v>
      </c>
      <c r="J437" s="130">
        <v>2019</v>
      </c>
      <c r="K437" s="11">
        <f>IF(D437="SAVE ON ENERGY RETROFIT PROGRAM",IF(VALUE(SUBSTITUTE(G437,"kW",""))=0,'IESO Reported Results'!M437*'NTG Ratio References'!$G$8,0),IF(D437="SAVE ON ENERGY ENERGY MANAGER PROGRAM",IF(VALUE(SUBSTITUTE(G437,"kW",""))=0,'IESO Reported Results'!M437*'NTG Ratio References'!$G$7,0),0))</f>
        <v>0</v>
      </c>
      <c r="L437" s="10">
        <f t="shared" si="24"/>
        <v>1.34</v>
      </c>
      <c r="M437" s="11">
        <f t="shared" si="25"/>
        <v>6156</v>
      </c>
      <c r="N437" s="15">
        <f>IFERROR(VLOOKUP(J437&amp;D437,'NTG Ratio References'!A:F,4,0),1)</f>
        <v>0.84</v>
      </c>
      <c r="O437" s="15">
        <f>IFERROR(VLOOKUP(J437&amp;D437,'NTG Ratio References'!A:F,5,0),1)</f>
        <v>0.81599999999999995</v>
      </c>
      <c r="P437" s="104">
        <f t="shared" si="26"/>
        <v>1.1255999999999999</v>
      </c>
      <c r="Q437" s="104">
        <f t="shared" si="27"/>
        <v>5023.2959999999994</v>
      </c>
    </row>
    <row r="438" spans="1:17">
      <c r="A438" s="103" t="s">
        <v>781</v>
      </c>
      <c r="B438" s="103" t="s">
        <v>8</v>
      </c>
      <c r="C438" s="124" t="s">
        <v>1739</v>
      </c>
      <c r="D438" s="103" t="s">
        <v>55</v>
      </c>
      <c r="E438" s="124" t="s">
        <v>10</v>
      </c>
      <c r="F438" s="127">
        <v>320</v>
      </c>
      <c r="G438" s="103" t="s">
        <v>22</v>
      </c>
      <c r="H438" s="103" t="s">
        <v>782</v>
      </c>
      <c r="I438" s="103" t="s">
        <v>12</v>
      </c>
      <c r="J438" s="130">
        <v>2019</v>
      </c>
      <c r="K438" s="11">
        <f>IF(D438="SAVE ON ENERGY RETROFIT PROGRAM",IF(VALUE(SUBSTITUTE(G438,"kW",""))=0,'IESO Reported Results'!M438*'NTG Ratio References'!$G$8,0),IF(D438="SAVE ON ENERGY ENERGY MANAGER PROGRAM",IF(VALUE(SUBSTITUTE(G438,"kW",""))=0,'IESO Reported Results'!M438*'NTG Ratio References'!$G$7,0),0))</f>
        <v>0</v>
      </c>
      <c r="L438" s="10">
        <f t="shared" si="24"/>
        <v>0.8</v>
      </c>
      <c r="M438" s="11">
        <f t="shared" si="25"/>
        <v>2642</v>
      </c>
      <c r="N438" s="15">
        <f>IFERROR(VLOOKUP(J438&amp;D438,'NTG Ratio References'!A:F,4,0),1)</f>
        <v>0.84</v>
      </c>
      <c r="O438" s="15">
        <f>IFERROR(VLOOKUP(J438&amp;D438,'NTG Ratio References'!A:F,5,0),1)</f>
        <v>0.81599999999999995</v>
      </c>
      <c r="P438" s="104">
        <f t="shared" si="26"/>
        <v>0.67200000000000004</v>
      </c>
      <c r="Q438" s="104">
        <f t="shared" si="27"/>
        <v>2155.8719999999998</v>
      </c>
    </row>
    <row r="439" spans="1:17">
      <c r="A439" s="103" t="s">
        <v>783</v>
      </c>
      <c r="B439" s="103" t="s">
        <v>8</v>
      </c>
      <c r="C439" s="124" t="s">
        <v>1741</v>
      </c>
      <c r="D439" s="103" t="s">
        <v>55</v>
      </c>
      <c r="E439" s="124" t="s">
        <v>10</v>
      </c>
      <c r="F439" s="127">
        <v>51919.5</v>
      </c>
      <c r="G439" s="103" t="s">
        <v>784</v>
      </c>
      <c r="H439" s="103" t="s">
        <v>785</v>
      </c>
      <c r="I439" s="103" t="s">
        <v>12</v>
      </c>
      <c r="J439" s="130">
        <v>2019</v>
      </c>
      <c r="K439" s="11">
        <f>IF(D439="SAVE ON ENERGY RETROFIT PROGRAM",IF(VALUE(SUBSTITUTE(G439,"kW",""))=0,'IESO Reported Results'!M439*'NTG Ratio References'!$G$8,0),IF(D439="SAVE ON ENERGY ENERGY MANAGER PROGRAM",IF(VALUE(SUBSTITUTE(G439,"kW",""))=0,'IESO Reported Results'!M439*'NTG Ratio References'!$G$7,0),0))</f>
        <v>0</v>
      </c>
      <c r="L439" s="10">
        <f t="shared" si="24"/>
        <v>58.82</v>
      </c>
      <c r="M439" s="11">
        <f t="shared" si="25"/>
        <v>519195</v>
      </c>
      <c r="N439" s="15">
        <f>IFERROR(VLOOKUP(J439&amp;D439,'NTG Ratio References'!A:F,4,0),1)</f>
        <v>0.84</v>
      </c>
      <c r="O439" s="15">
        <f>IFERROR(VLOOKUP(J439&amp;D439,'NTG Ratio References'!A:F,5,0),1)</f>
        <v>0.81599999999999995</v>
      </c>
      <c r="P439" s="104">
        <f t="shared" si="26"/>
        <v>49.408799999999999</v>
      </c>
      <c r="Q439" s="104">
        <f t="shared" si="27"/>
        <v>423663.12</v>
      </c>
    </row>
    <row r="440" spans="1:17">
      <c r="A440" s="103" t="s">
        <v>786</v>
      </c>
      <c r="B440" s="103" t="s">
        <v>8</v>
      </c>
      <c r="C440" s="124" t="s">
        <v>1740</v>
      </c>
      <c r="D440" s="103" t="s">
        <v>55</v>
      </c>
      <c r="E440" s="124" t="s">
        <v>10</v>
      </c>
      <c r="F440" s="127">
        <v>9618</v>
      </c>
      <c r="G440" s="103" t="s">
        <v>787</v>
      </c>
      <c r="H440" s="103" t="s">
        <v>788</v>
      </c>
      <c r="I440" s="103" t="s">
        <v>12</v>
      </c>
      <c r="J440" s="130">
        <v>2019</v>
      </c>
      <c r="K440" s="11">
        <f>IF(D440="SAVE ON ENERGY RETROFIT PROGRAM",IF(VALUE(SUBSTITUTE(G440,"kW",""))=0,'IESO Reported Results'!M440*'NTG Ratio References'!$G$8,0),IF(D440="SAVE ON ENERGY ENERGY MANAGER PROGRAM",IF(VALUE(SUBSTITUTE(G440,"kW",""))=0,'IESO Reported Results'!M440*'NTG Ratio References'!$G$7,0),0))</f>
        <v>0</v>
      </c>
      <c r="L440" s="10">
        <f t="shared" si="24"/>
        <v>6.17</v>
      </c>
      <c r="M440" s="11">
        <f t="shared" si="25"/>
        <v>28176</v>
      </c>
      <c r="N440" s="15">
        <f>IFERROR(VLOOKUP(J440&amp;D440,'NTG Ratio References'!A:F,4,0),1)</f>
        <v>0.84</v>
      </c>
      <c r="O440" s="15">
        <f>IFERROR(VLOOKUP(J440&amp;D440,'NTG Ratio References'!A:F,5,0),1)</f>
        <v>0.81599999999999995</v>
      </c>
      <c r="P440" s="104">
        <f t="shared" si="26"/>
        <v>5.1827999999999994</v>
      </c>
      <c r="Q440" s="104">
        <f t="shared" si="27"/>
        <v>22991.615999999998</v>
      </c>
    </row>
    <row r="441" spans="1:17">
      <c r="A441" s="103" t="s">
        <v>789</v>
      </c>
      <c r="B441" s="103" t="s">
        <v>8</v>
      </c>
      <c r="C441" s="124" t="s">
        <v>1740</v>
      </c>
      <c r="D441" s="103" t="s">
        <v>55</v>
      </c>
      <c r="E441" s="124" t="s">
        <v>10</v>
      </c>
      <c r="F441" s="127">
        <v>24304</v>
      </c>
      <c r="G441" s="103" t="s">
        <v>790</v>
      </c>
      <c r="H441" s="103" t="s">
        <v>791</v>
      </c>
      <c r="I441" s="103" t="s">
        <v>12</v>
      </c>
      <c r="J441" s="130">
        <v>2019</v>
      </c>
      <c r="K441" s="11">
        <f>IF(D441="SAVE ON ENERGY RETROFIT PROGRAM",IF(VALUE(SUBSTITUTE(G441,"kW",""))=0,'IESO Reported Results'!M441*'NTG Ratio References'!$G$8,0),IF(D441="SAVE ON ENERGY ENERGY MANAGER PROGRAM",IF(VALUE(SUBSTITUTE(G441,"kW",""))=0,'IESO Reported Results'!M441*'NTG Ratio References'!$G$7,0),0))</f>
        <v>0</v>
      </c>
      <c r="L441" s="10">
        <f t="shared" si="24"/>
        <v>34.72</v>
      </c>
      <c r="M441" s="11">
        <f t="shared" si="25"/>
        <v>159504</v>
      </c>
      <c r="N441" s="15">
        <f>IFERROR(VLOOKUP(J441&amp;D441,'NTG Ratio References'!A:F,4,0),1)</f>
        <v>0.84</v>
      </c>
      <c r="O441" s="15">
        <f>IFERROR(VLOOKUP(J441&amp;D441,'NTG Ratio References'!A:F,5,0),1)</f>
        <v>0.81599999999999995</v>
      </c>
      <c r="P441" s="104">
        <f t="shared" si="26"/>
        <v>29.1648</v>
      </c>
      <c r="Q441" s="104">
        <f t="shared" si="27"/>
        <v>130155.264</v>
      </c>
    </row>
    <row r="442" spans="1:17">
      <c r="A442" s="103" t="s">
        <v>792</v>
      </c>
      <c r="B442" s="103" t="s">
        <v>8</v>
      </c>
      <c r="C442" s="124" t="s">
        <v>1739</v>
      </c>
      <c r="D442" s="103" t="s">
        <v>55</v>
      </c>
      <c r="E442" s="124" t="s">
        <v>10</v>
      </c>
      <c r="F442" s="127">
        <v>2425.1</v>
      </c>
      <c r="G442" s="103" t="s">
        <v>280</v>
      </c>
      <c r="H442" s="103" t="s">
        <v>793</v>
      </c>
      <c r="I442" s="103" t="s">
        <v>12</v>
      </c>
      <c r="J442" s="130">
        <v>2019</v>
      </c>
      <c r="K442" s="11">
        <f>IF(D442="SAVE ON ENERGY RETROFIT PROGRAM",IF(VALUE(SUBSTITUTE(G442,"kW",""))=0,'IESO Reported Results'!M442*'NTG Ratio References'!$G$8,0),IF(D442="SAVE ON ENERGY ENERGY MANAGER PROGRAM",IF(VALUE(SUBSTITUTE(G442,"kW",""))=0,'IESO Reported Results'!M442*'NTG Ratio References'!$G$7,0),0))</f>
        <v>0</v>
      </c>
      <c r="L442" s="10">
        <f t="shared" si="24"/>
        <v>4.9000000000000004</v>
      </c>
      <c r="M442" s="11">
        <f t="shared" si="25"/>
        <v>24714</v>
      </c>
      <c r="N442" s="15">
        <f>IFERROR(VLOOKUP(J442&amp;D442,'NTG Ratio References'!A:F,4,0),1)</f>
        <v>0.84</v>
      </c>
      <c r="O442" s="15">
        <f>IFERROR(VLOOKUP(J442&amp;D442,'NTG Ratio References'!A:F,5,0),1)</f>
        <v>0.81599999999999995</v>
      </c>
      <c r="P442" s="104">
        <f t="shared" si="26"/>
        <v>4.1160000000000005</v>
      </c>
      <c r="Q442" s="104">
        <f t="shared" si="27"/>
        <v>20166.624</v>
      </c>
    </row>
    <row r="443" spans="1:17">
      <c r="A443" s="103" t="s">
        <v>794</v>
      </c>
      <c r="B443" s="103" t="s">
        <v>8</v>
      </c>
      <c r="C443" s="124" t="s">
        <v>1740</v>
      </c>
      <c r="D443" s="103" t="s">
        <v>55</v>
      </c>
      <c r="E443" s="124" t="s">
        <v>10</v>
      </c>
      <c r="F443" s="127">
        <v>8273</v>
      </c>
      <c r="G443" s="103" t="s">
        <v>795</v>
      </c>
      <c r="H443" s="103" t="s">
        <v>796</v>
      </c>
      <c r="I443" s="103" t="s">
        <v>12</v>
      </c>
      <c r="J443" s="130">
        <v>2019</v>
      </c>
      <c r="K443" s="11">
        <f>IF(D443="SAVE ON ENERGY RETROFIT PROGRAM",IF(VALUE(SUBSTITUTE(G443,"kW",""))=0,'IESO Reported Results'!M443*'NTG Ratio References'!$G$8,0),IF(D443="SAVE ON ENERGY ENERGY MANAGER PROGRAM",IF(VALUE(SUBSTITUTE(G443,"kW",""))=0,'IESO Reported Results'!M443*'NTG Ratio References'!$G$7,0),0))</f>
        <v>0</v>
      </c>
      <c r="L443" s="10">
        <f t="shared" si="24"/>
        <v>19.190000000000001</v>
      </c>
      <c r="M443" s="11">
        <f t="shared" si="25"/>
        <v>70109</v>
      </c>
      <c r="N443" s="15">
        <f>IFERROR(VLOOKUP(J443&amp;D443,'NTG Ratio References'!A:F,4,0),1)</f>
        <v>0.84</v>
      </c>
      <c r="O443" s="15">
        <f>IFERROR(VLOOKUP(J443&amp;D443,'NTG Ratio References'!A:F,5,0),1)</f>
        <v>0.81599999999999995</v>
      </c>
      <c r="P443" s="104">
        <f t="shared" si="26"/>
        <v>16.119600000000002</v>
      </c>
      <c r="Q443" s="104">
        <f t="shared" si="27"/>
        <v>57208.943999999996</v>
      </c>
    </row>
    <row r="444" spans="1:17">
      <c r="A444" s="103" t="s">
        <v>797</v>
      </c>
      <c r="B444" s="103" t="s">
        <v>8</v>
      </c>
      <c r="C444" s="124" t="s">
        <v>1740</v>
      </c>
      <c r="D444" s="103" t="s">
        <v>55</v>
      </c>
      <c r="E444" s="124" t="s">
        <v>10</v>
      </c>
      <c r="F444" s="127">
        <v>275</v>
      </c>
      <c r="G444" s="103" t="s">
        <v>17</v>
      </c>
      <c r="H444" s="103" t="s">
        <v>798</v>
      </c>
      <c r="I444" s="103" t="s">
        <v>12</v>
      </c>
      <c r="J444" s="130">
        <v>2019</v>
      </c>
      <c r="K444" s="11">
        <f>IF(D444="SAVE ON ENERGY RETROFIT PROGRAM",IF(VALUE(SUBSTITUTE(G444,"kW",""))=0,'IESO Reported Results'!M444*'NTG Ratio References'!$G$8,0),IF(D444="SAVE ON ENERGY ENERGY MANAGER PROGRAM",IF(VALUE(SUBSTITUTE(G444,"kW",""))=0,'IESO Reported Results'!M444*'NTG Ratio References'!$G$7,0),0))</f>
        <v>0.51538773029470419</v>
      </c>
      <c r="L444" s="10">
        <f t="shared" si="24"/>
        <v>0.51538773029470419</v>
      </c>
      <c r="M444" s="11">
        <f t="shared" si="25"/>
        <v>3104</v>
      </c>
      <c r="N444" s="15">
        <f>IFERROR(VLOOKUP(J444&amp;D444,'NTG Ratio References'!A:F,4,0),1)</f>
        <v>0.84</v>
      </c>
      <c r="O444" s="15">
        <f>IFERROR(VLOOKUP(J444&amp;D444,'NTG Ratio References'!A:F,5,0),1)</f>
        <v>0.81599999999999995</v>
      </c>
      <c r="P444" s="104">
        <f t="shared" si="26"/>
        <v>0.4329256934475515</v>
      </c>
      <c r="Q444" s="104">
        <f t="shared" si="27"/>
        <v>2532.864</v>
      </c>
    </row>
    <row r="445" spans="1:17">
      <c r="A445" s="103" t="s">
        <v>799</v>
      </c>
      <c r="B445" s="103" t="s">
        <v>8</v>
      </c>
      <c r="C445" s="124" t="s">
        <v>1739</v>
      </c>
      <c r="D445" s="103" t="s">
        <v>55</v>
      </c>
      <c r="E445" s="124" t="s">
        <v>10</v>
      </c>
      <c r="F445" s="127">
        <v>480</v>
      </c>
      <c r="G445" s="103" t="s">
        <v>252</v>
      </c>
      <c r="H445" s="103" t="s">
        <v>800</v>
      </c>
      <c r="I445" s="103" t="s">
        <v>12</v>
      </c>
      <c r="J445" s="130">
        <v>2019</v>
      </c>
      <c r="K445" s="11">
        <f>IF(D445="SAVE ON ENERGY RETROFIT PROGRAM",IF(VALUE(SUBSTITUTE(G445,"kW",""))=0,'IESO Reported Results'!M445*'NTG Ratio References'!$G$8,0),IF(D445="SAVE ON ENERGY ENERGY MANAGER PROGRAM",IF(VALUE(SUBSTITUTE(G445,"kW",""))=0,'IESO Reported Results'!M445*'NTG Ratio References'!$G$7,0),0))</f>
        <v>0</v>
      </c>
      <c r="L445" s="10">
        <f t="shared" si="24"/>
        <v>1.2</v>
      </c>
      <c r="M445" s="11">
        <f t="shared" si="25"/>
        <v>3974</v>
      </c>
      <c r="N445" s="15">
        <f>IFERROR(VLOOKUP(J445&amp;D445,'NTG Ratio References'!A:F,4,0),1)</f>
        <v>0.84</v>
      </c>
      <c r="O445" s="15">
        <f>IFERROR(VLOOKUP(J445&amp;D445,'NTG Ratio References'!A:F,5,0),1)</f>
        <v>0.81599999999999995</v>
      </c>
      <c r="P445" s="104">
        <f t="shared" si="26"/>
        <v>1.008</v>
      </c>
      <c r="Q445" s="104">
        <f t="shared" si="27"/>
        <v>3242.7839999999997</v>
      </c>
    </row>
    <row r="446" spans="1:17">
      <c r="A446" s="103" t="s">
        <v>801</v>
      </c>
      <c r="B446" s="103" t="s">
        <v>8</v>
      </c>
      <c r="C446" s="124" t="s">
        <v>1739</v>
      </c>
      <c r="D446" s="103" t="s">
        <v>55</v>
      </c>
      <c r="E446" s="124" t="s">
        <v>10</v>
      </c>
      <c r="F446" s="127">
        <v>3015.02</v>
      </c>
      <c r="G446" s="103" t="s">
        <v>322</v>
      </c>
      <c r="H446" s="103" t="s">
        <v>802</v>
      </c>
      <c r="I446" s="103" t="s">
        <v>12</v>
      </c>
      <c r="J446" s="130">
        <v>2019</v>
      </c>
      <c r="K446" s="11">
        <f>IF(D446="SAVE ON ENERGY RETROFIT PROGRAM",IF(VALUE(SUBSTITUTE(G446,"kW",""))=0,'IESO Reported Results'!M446*'NTG Ratio References'!$G$8,0),IF(D446="SAVE ON ENERGY ENERGY MANAGER PROGRAM",IF(VALUE(SUBSTITUTE(G446,"kW",""))=0,'IESO Reported Results'!M446*'NTG Ratio References'!$G$7,0),0))</f>
        <v>0</v>
      </c>
      <c r="L446" s="10">
        <f t="shared" si="24"/>
        <v>10.9</v>
      </c>
      <c r="M446" s="11">
        <f t="shared" si="25"/>
        <v>85187</v>
      </c>
      <c r="N446" s="15">
        <f>IFERROR(VLOOKUP(J446&amp;D446,'NTG Ratio References'!A:F,4,0),1)</f>
        <v>0.84</v>
      </c>
      <c r="O446" s="15">
        <f>IFERROR(VLOOKUP(J446&amp;D446,'NTG Ratio References'!A:F,5,0),1)</f>
        <v>0.81599999999999995</v>
      </c>
      <c r="P446" s="104">
        <f t="shared" si="26"/>
        <v>9.1560000000000006</v>
      </c>
      <c r="Q446" s="104">
        <f t="shared" si="27"/>
        <v>69512.59199999999</v>
      </c>
    </row>
    <row r="447" spans="1:17">
      <c r="A447" s="103" t="s">
        <v>803</v>
      </c>
      <c r="B447" s="103" t="s">
        <v>8</v>
      </c>
      <c r="C447" s="124" t="s">
        <v>1739</v>
      </c>
      <c r="D447" s="103" t="s">
        <v>55</v>
      </c>
      <c r="E447" s="124" t="s">
        <v>10</v>
      </c>
      <c r="F447" s="127">
        <v>2420</v>
      </c>
      <c r="G447" s="103" t="s">
        <v>804</v>
      </c>
      <c r="H447" s="103" t="s">
        <v>805</v>
      </c>
      <c r="I447" s="103" t="s">
        <v>12</v>
      </c>
      <c r="J447" s="130">
        <v>2019</v>
      </c>
      <c r="K447" s="11">
        <f>IF(D447="SAVE ON ENERGY RETROFIT PROGRAM",IF(VALUE(SUBSTITUTE(G447,"kW",""))=0,'IESO Reported Results'!M447*'NTG Ratio References'!$G$8,0),IF(D447="SAVE ON ENERGY ENERGY MANAGER PROGRAM",IF(VALUE(SUBSTITUTE(G447,"kW",""))=0,'IESO Reported Results'!M447*'NTG Ratio References'!$G$7,0),0))</f>
        <v>0</v>
      </c>
      <c r="L447" s="10">
        <f t="shared" si="24"/>
        <v>1.77</v>
      </c>
      <c r="M447" s="11">
        <f t="shared" si="25"/>
        <v>8123</v>
      </c>
      <c r="N447" s="15">
        <f>IFERROR(VLOOKUP(J447&amp;D447,'NTG Ratio References'!A:F,4,0),1)</f>
        <v>0.84</v>
      </c>
      <c r="O447" s="15">
        <f>IFERROR(VLOOKUP(J447&amp;D447,'NTG Ratio References'!A:F,5,0),1)</f>
        <v>0.81599999999999995</v>
      </c>
      <c r="P447" s="104">
        <f t="shared" si="26"/>
        <v>1.4867999999999999</v>
      </c>
      <c r="Q447" s="104">
        <f t="shared" si="27"/>
        <v>6628.3679999999995</v>
      </c>
    </row>
    <row r="448" spans="1:17">
      <c r="A448" s="103" t="s">
        <v>806</v>
      </c>
      <c r="B448" s="103" t="s">
        <v>8</v>
      </c>
      <c r="C448" s="124" t="s">
        <v>1739</v>
      </c>
      <c r="D448" s="103" t="s">
        <v>55</v>
      </c>
      <c r="E448" s="124" t="s">
        <v>701</v>
      </c>
      <c r="F448" s="127">
        <v>4280</v>
      </c>
      <c r="G448" s="103" t="s">
        <v>187</v>
      </c>
      <c r="H448" s="103" t="s">
        <v>807</v>
      </c>
      <c r="I448" s="103" t="s">
        <v>12</v>
      </c>
      <c r="J448" s="130">
        <v>2019</v>
      </c>
      <c r="K448" s="11">
        <f>IF(D448="SAVE ON ENERGY RETROFIT PROGRAM",IF(VALUE(SUBSTITUTE(G448,"kW",""))=0,'IESO Reported Results'!M448*'NTG Ratio References'!$G$8,0),IF(D448="SAVE ON ENERGY ENERGY MANAGER PROGRAM",IF(VALUE(SUBSTITUTE(G448,"kW",""))=0,'IESO Reported Results'!M448*'NTG Ratio References'!$G$7,0),0))</f>
        <v>0</v>
      </c>
      <c r="L448" s="10">
        <f t="shared" si="24"/>
        <v>8.56</v>
      </c>
      <c r="M448" s="11">
        <f t="shared" si="25"/>
        <v>39324</v>
      </c>
      <c r="N448" s="15">
        <f>IFERROR(VLOOKUP(J448&amp;D448,'NTG Ratio References'!A:F,4,0),1)</f>
        <v>0.84</v>
      </c>
      <c r="O448" s="15">
        <f>IFERROR(VLOOKUP(J448&amp;D448,'NTG Ratio References'!A:F,5,0),1)</f>
        <v>0.81599999999999995</v>
      </c>
      <c r="P448" s="104">
        <f t="shared" si="26"/>
        <v>7.1904000000000003</v>
      </c>
      <c r="Q448" s="104">
        <f t="shared" si="27"/>
        <v>32088.383999999998</v>
      </c>
    </row>
    <row r="449" spans="1:17">
      <c r="A449" s="103" t="s">
        <v>808</v>
      </c>
      <c r="B449" s="103" t="s">
        <v>8</v>
      </c>
      <c r="C449" s="124" t="s">
        <v>1739</v>
      </c>
      <c r="D449" s="103" t="s">
        <v>55</v>
      </c>
      <c r="E449" s="124" t="s">
        <v>10</v>
      </c>
      <c r="F449" s="127">
        <v>800</v>
      </c>
      <c r="G449" s="103" t="s">
        <v>809</v>
      </c>
      <c r="H449" s="103" t="s">
        <v>810</v>
      </c>
      <c r="I449" s="103" t="s">
        <v>12</v>
      </c>
      <c r="J449" s="130">
        <v>2019</v>
      </c>
      <c r="K449" s="11">
        <f>IF(D449="SAVE ON ENERGY RETROFIT PROGRAM",IF(VALUE(SUBSTITUTE(G449,"kW",""))=0,'IESO Reported Results'!M449*'NTG Ratio References'!$G$8,0),IF(D449="SAVE ON ENERGY ENERGY MANAGER PROGRAM",IF(VALUE(SUBSTITUTE(G449,"kW",""))=0,'IESO Reported Results'!M449*'NTG Ratio References'!$G$7,0),0))</f>
        <v>0</v>
      </c>
      <c r="L449" s="10">
        <f t="shared" si="24"/>
        <v>1.02</v>
      </c>
      <c r="M449" s="11">
        <f t="shared" si="25"/>
        <v>3687</v>
      </c>
      <c r="N449" s="15">
        <f>IFERROR(VLOOKUP(J449&amp;D449,'NTG Ratio References'!A:F,4,0),1)</f>
        <v>0.84</v>
      </c>
      <c r="O449" s="15">
        <f>IFERROR(VLOOKUP(J449&amp;D449,'NTG Ratio References'!A:F,5,0),1)</f>
        <v>0.81599999999999995</v>
      </c>
      <c r="P449" s="104">
        <f t="shared" si="26"/>
        <v>0.85680000000000001</v>
      </c>
      <c r="Q449" s="104">
        <f t="shared" si="27"/>
        <v>3008.5919999999996</v>
      </c>
    </row>
    <row r="450" spans="1:17">
      <c r="A450" s="103" t="s">
        <v>811</v>
      </c>
      <c r="B450" s="103" t="s">
        <v>8</v>
      </c>
      <c r="C450" s="124" t="s">
        <v>1739</v>
      </c>
      <c r="D450" s="103" t="s">
        <v>55</v>
      </c>
      <c r="E450" s="124" t="s">
        <v>10</v>
      </c>
      <c r="F450" s="127">
        <v>3687.4</v>
      </c>
      <c r="G450" s="103" t="s">
        <v>812</v>
      </c>
      <c r="H450" s="103" t="s">
        <v>813</v>
      </c>
      <c r="I450" s="103" t="s">
        <v>12</v>
      </c>
      <c r="J450" s="130">
        <v>2019</v>
      </c>
      <c r="K450" s="11">
        <f>IF(D450="SAVE ON ENERGY RETROFIT PROGRAM",IF(VALUE(SUBSTITUTE(G450,"kW",""))=0,'IESO Reported Results'!M450*'NTG Ratio References'!$G$8,0),IF(D450="SAVE ON ENERGY ENERGY MANAGER PROGRAM",IF(VALUE(SUBSTITUTE(G450,"kW",""))=0,'IESO Reported Results'!M450*'NTG Ratio References'!$G$7,0),0))</f>
        <v>0</v>
      </c>
      <c r="L450" s="10">
        <f t="shared" si="24"/>
        <v>7.07</v>
      </c>
      <c r="M450" s="11">
        <f t="shared" si="25"/>
        <v>34921</v>
      </c>
      <c r="N450" s="15">
        <f>IFERROR(VLOOKUP(J450&amp;D450,'NTG Ratio References'!A:F,4,0),1)</f>
        <v>0.84</v>
      </c>
      <c r="O450" s="15">
        <f>IFERROR(VLOOKUP(J450&amp;D450,'NTG Ratio References'!A:F,5,0),1)</f>
        <v>0.81599999999999995</v>
      </c>
      <c r="P450" s="104">
        <f t="shared" si="26"/>
        <v>5.9387999999999996</v>
      </c>
      <c r="Q450" s="104">
        <f t="shared" si="27"/>
        <v>28495.535999999996</v>
      </c>
    </row>
    <row r="451" spans="1:17">
      <c r="A451" s="103" t="s">
        <v>814</v>
      </c>
      <c r="B451" s="103" t="s">
        <v>8</v>
      </c>
      <c r="C451" s="124" t="s">
        <v>1740</v>
      </c>
      <c r="D451" s="103" t="s">
        <v>55</v>
      </c>
      <c r="E451" s="124" t="s">
        <v>10</v>
      </c>
      <c r="F451" s="127">
        <v>25950</v>
      </c>
      <c r="G451" s="103" t="s">
        <v>815</v>
      </c>
      <c r="H451" s="103" t="s">
        <v>816</v>
      </c>
      <c r="I451" s="103" t="s">
        <v>12</v>
      </c>
      <c r="J451" s="130">
        <v>2019</v>
      </c>
      <c r="K451" s="11">
        <f>IF(D451="SAVE ON ENERGY RETROFIT PROGRAM",IF(VALUE(SUBSTITUTE(G451,"kW",""))=0,'IESO Reported Results'!M451*'NTG Ratio References'!$G$8,0),IF(D451="SAVE ON ENERGY ENERGY MANAGER PROGRAM",IF(VALUE(SUBSTITUTE(G451,"kW",""))=0,'IESO Reported Results'!M451*'NTG Ratio References'!$G$7,0),0))</f>
        <v>0</v>
      </c>
      <c r="L451" s="10">
        <f t="shared" ref="L451:L514" si="28">VALUE(SUBSTITUTE(G451,"kW",""))+K451</f>
        <v>39.17</v>
      </c>
      <c r="M451" s="11">
        <f t="shared" ref="M451:M514" si="29">VALUE(SUBSTITUTE(H451,"kWh",""))</f>
        <v>248165</v>
      </c>
      <c r="N451" s="15">
        <f>IFERROR(VLOOKUP(J451&amp;D451,'NTG Ratio References'!A:F,4,0),1)</f>
        <v>0.84</v>
      </c>
      <c r="O451" s="15">
        <f>IFERROR(VLOOKUP(J451&amp;D451,'NTG Ratio References'!A:F,5,0),1)</f>
        <v>0.81599999999999995</v>
      </c>
      <c r="P451" s="104">
        <f t="shared" ref="P451:P514" si="30">N451*L451</f>
        <v>32.902799999999999</v>
      </c>
      <c r="Q451" s="104">
        <f t="shared" ref="Q451:Q514" si="31">O451*M451</f>
        <v>202502.63999999998</v>
      </c>
    </row>
    <row r="452" spans="1:17">
      <c r="A452" s="103" t="s">
        <v>817</v>
      </c>
      <c r="B452" s="103" t="s">
        <v>8</v>
      </c>
      <c r="C452" s="124" t="s">
        <v>1739</v>
      </c>
      <c r="D452" s="103" t="s">
        <v>55</v>
      </c>
      <c r="E452" s="124" t="s">
        <v>10</v>
      </c>
      <c r="F452" s="127">
        <v>800</v>
      </c>
      <c r="G452" s="103" t="s">
        <v>17</v>
      </c>
      <c r="H452" s="103" t="s">
        <v>818</v>
      </c>
      <c r="I452" s="103" t="s">
        <v>12</v>
      </c>
      <c r="J452" s="130">
        <v>2019</v>
      </c>
      <c r="K452" s="11">
        <f>IF(D452="SAVE ON ENERGY RETROFIT PROGRAM",IF(VALUE(SUBSTITUTE(G452,"kW",""))=0,'IESO Reported Results'!M452*'NTG Ratio References'!$G$8,0),IF(D452="SAVE ON ENERGY ENERGY MANAGER PROGRAM",IF(VALUE(SUBSTITUTE(G452,"kW",""))=0,'IESO Reported Results'!M452*'NTG Ratio References'!$G$7,0),0))</f>
        <v>0.76295316388665135</v>
      </c>
      <c r="L452" s="10">
        <f t="shared" si="28"/>
        <v>0.76295316388665135</v>
      </c>
      <c r="M452" s="11">
        <f t="shared" si="29"/>
        <v>4595</v>
      </c>
      <c r="N452" s="15">
        <f>IFERROR(VLOOKUP(J452&amp;D452,'NTG Ratio References'!A:F,4,0),1)</f>
        <v>0.84</v>
      </c>
      <c r="O452" s="15">
        <f>IFERROR(VLOOKUP(J452&amp;D452,'NTG Ratio References'!A:F,5,0),1)</f>
        <v>0.81599999999999995</v>
      </c>
      <c r="P452" s="104">
        <f t="shared" si="30"/>
        <v>0.64088065766478708</v>
      </c>
      <c r="Q452" s="104">
        <f t="shared" si="31"/>
        <v>3749.52</v>
      </c>
    </row>
    <row r="453" spans="1:17">
      <c r="A453" s="103" t="s">
        <v>819</v>
      </c>
      <c r="B453" s="103" t="s">
        <v>8</v>
      </c>
      <c r="C453" s="124" t="s">
        <v>1740</v>
      </c>
      <c r="D453" s="103" t="s">
        <v>55</v>
      </c>
      <c r="E453" s="124" t="s">
        <v>10</v>
      </c>
      <c r="F453" s="127">
        <v>2570</v>
      </c>
      <c r="G453" s="103" t="s">
        <v>17</v>
      </c>
      <c r="H453" s="103" t="s">
        <v>820</v>
      </c>
      <c r="I453" s="103" t="s">
        <v>12</v>
      </c>
      <c r="J453" s="130">
        <v>2019</v>
      </c>
      <c r="K453" s="11">
        <f>IF(D453="SAVE ON ENERGY RETROFIT PROGRAM",IF(VALUE(SUBSTITUTE(G453,"kW",""))=0,'IESO Reported Results'!M453*'NTG Ratio References'!$G$8,0),IF(D453="SAVE ON ENERGY ENERGY MANAGER PROGRAM",IF(VALUE(SUBSTITUTE(G453,"kW",""))=0,'IESO Reported Results'!M453*'NTG Ratio References'!$G$7,0),0))</f>
        <v>2.395457082784052</v>
      </c>
      <c r="L453" s="10">
        <f t="shared" si="28"/>
        <v>2.395457082784052</v>
      </c>
      <c r="M453" s="11">
        <f t="shared" si="29"/>
        <v>14427</v>
      </c>
      <c r="N453" s="15">
        <f>IFERROR(VLOOKUP(J453&amp;D453,'NTG Ratio References'!A:F,4,0),1)</f>
        <v>0.84</v>
      </c>
      <c r="O453" s="15">
        <f>IFERROR(VLOOKUP(J453&amp;D453,'NTG Ratio References'!A:F,5,0),1)</f>
        <v>0.81599999999999995</v>
      </c>
      <c r="P453" s="104">
        <f t="shared" si="30"/>
        <v>2.0121839495386036</v>
      </c>
      <c r="Q453" s="104">
        <f t="shared" si="31"/>
        <v>11772.431999999999</v>
      </c>
    </row>
    <row r="454" spans="1:17">
      <c r="A454" s="103" t="s">
        <v>821</v>
      </c>
      <c r="B454" s="103" t="s">
        <v>8</v>
      </c>
      <c r="C454" s="124" t="s">
        <v>1739</v>
      </c>
      <c r="D454" s="103" t="s">
        <v>55</v>
      </c>
      <c r="E454" s="124" t="s">
        <v>10</v>
      </c>
      <c r="F454" s="127">
        <v>1960</v>
      </c>
      <c r="G454" s="103" t="s">
        <v>17</v>
      </c>
      <c r="H454" s="103" t="s">
        <v>822</v>
      </c>
      <c r="I454" s="103" t="s">
        <v>12</v>
      </c>
      <c r="J454" s="130">
        <v>2019</v>
      </c>
      <c r="K454" s="11">
        <f>IF(D454="SAVE ON ENERGY RETROFIT PROGRAM",IF(VALUE(SUBSTITUTE(G454,"kW",""))=0,'IESO Reported Results'!M454*'NTG Ratio References'!$G$8,0),IF(D454="SAVE ON ENERGY ENERGY MANAGER PROGRAM",IF(VALUE(SUBSTITUTE(G454,"kW",""))=0,'IESO Reported Results'!M454*'NTG Ratio References'!$G$7,0),0))</f>
        <v>1.8118269693865376</v>
      </c>
      <c r="L454" s="10">
        <f t="shared" si="28"/>
        <v>1.8118269693865376</v>
      </c>
      <c r="M454" s="11">
        <f t="shared" si="29"/>
        <v>10912</v>
      </c>
      <c r="N454" s="15">
        <f>IFERROR(VLOOKUP(J454&amp;D454,'NTG Ratio References'!A:F,4,0),1)</f>
        <v>0.84</v>
      </c>
      <c r="O454" s="15">
        <f>IFERROR(VLOOKUP(J454&amp;D454,'NTG Ratio References'!A:F,5,0),1)</f>
        <v>0.81599999999999995</v>
      </c>
      <c r="P454" s="104">
        <f t="shared" si="30"/>
        <v>1.5219346542846917</v>
      </c>
      <c r="Q454" s="104">
        <f t="shared" si="31"/>
        <v>8904.1919999999991</v>
      </c>
    </row>
    <row r="455" spans="1:17">
      <c r="A455" s="103" t="s">
        <v>823</v>
      </c>
      <c r="B455" s="103" t="s">
        <v>8</v>
      </c>
      <c r="C455" s="124" t="s">
        <v>1739</v>
      </c>
      <c r="D455" s="103" t="s">
        <v>55</v>
      </c>
      <c r="E455" s="124" t="s">
        <v>10</v>
      </c>
      <c r="F455" s="127">
        <v>1830</v>
      </c>
      <c r="G455" s="103" t="s">
        <v>17</v>
      </c>
      <c r="H455" s="103" t="s">
        <v>15</v>
      </c>
      <c r="I455" s="103" t="s">
        <v>12</v>
      </c>
      <c r="J455" s="130">
        <v>2019</v>
      </c>
      <c r="K455" s="11">
        <f>IF(D455="SAVE ON ENERGY RETROFIT PROGRAM",IF(VALUE(SUBSTITUTE(G455,"kW",""))=0,'IESO Reported Results'!M455*'NTG Ratio References'!$G$8,0),IF(D455="SAVE ON ENERGY ENERGY MANAGER PROGRAM",IF(VALUE(SUBSTITUTE(G455,"kW",""))=0,'IESO Reported Results'!M455*'NTG Ratio References'!$G$7,0),0))</f>
        <v>0</v>
      </c>
      <c r="L455" s="10">
        <f t="shared" si="28"/>
        <v>0</v>
      </c>
      <c r="M455" s="11">
        <f t="shared" si="29"/>
        <v>0</v>
      </c>
      <c r="N455" s="15">
        <f>IFERROR(VLOOKUP(J455&amp;D455,'NTG Ratio References'!A:F,4,0),1)</f>
        <v>0.84</v>
      </c>
      <c r="O455" s="15">
        <f>IFERROR(VLOOKUP(J455&amp;D455,'NTG Ratio References'!A:F,5,0),1)</f>
        <v>0.81599999999999995</v>
      </c>
      <c r="P455" s="104">
        <f t="shared" si="30"/>
        <v>0</v>
      </c>
      <c r="Q455" s="104">
        <f t="shared" si="31"/>
        <v>0</v>
      </c>
    </row>
    <row r="456" spans="1:17">
      <c r="A456" s="103" t="s">
        <v>824</v>
      </c>
      <c r="B456" s="103" t="s">
        <v>8</v>
      </c>
      <c r="C456" s="124" t="s">
        <v>1739</v>
      </c>
      <c r="D456" s="103" t="s">
        <v>55</v>
      </c>
      <c r="E456" s="124" t="s">
        <v>10</v>
      </c>
      <c r="F456" s="127">
        <v>1515</v>
      </c>
      <c r="G456" s="103" t="s">
        <v>156</v>
      </c>
      <c r="H456" s="103" t="s">
        <v>825</v>
      </c>
      <c r="I456" s="103" t="s">
        <v>12</v>
      </c>
      <c r="J456" s="130">
        <v>2019</v>
      </c>
      <c r="K456" s="11">
        <f>IF(D456="SAVE ON ENERGY RETROFIT PROGRAM",IF(VALUE(SUBSTITUTE(G456,"kW",""))=0,'IESO Reported Results'!M456*'NTG Ratio References'!$G$8,0),IF(D456="SAVE ON ENERGY ENERGY MANAGER PROGRAM",IF(VALUE(SUBSTITUTE(G456,"kW",""))=0,'IESO Reported Results'!M456*'NTG Ratio References'!$G$7,0),0))</f>
        <v>0</v>
      </c>
      <c r="L456" s="10">
        <f t="shared" si="28"/>
        <v>2.72</v>
      </c>
      <c r="M456" s="11">
        <f t="shared" si="29"/>
        <v>12496</v>
      </c>
      <c r="N456" s="15">
        <f>IFERROR(VLOOKUP(J456&amp;D456,'NTG Ratio References'!A:F,4,0),1)</f>
        <v>0.84</v>
      </c>
      <c r="O456" s="15">
        <f>IFERROR(VLOOKUP(J456&amp;D456,'NTG Ratio References'!A:F,5,0),1)</f>
        <v>0.81599999999999995</v>
      </c>
      <c r="P456" s="104">
        <f t="shared" si="30"/>
        <v>2.2848000000000002</v>
      </c>
      <c r="Q456" s="104">
        <f t="shared" si="31"/>
        <v>10196.735999999999</v>
      </c>
    </row>
    <row r="457" spans="1:17">
      <c r="A457" s="103" t="s">
        <v>826</v>
      </c>
      <c r="B457" s="103" t="s">
        <v>8</v>
      </c>
      <c r="C457" s="124" t="s">
        <v>1740</v>
      </c>
      <c r="D457" s="103" t="s">
        <v>55</v>
      </c>
      <c r="E457" s="124" t="s">
        <v>10</v>
      </c>
      <c r="F457" s="127">
        <v>1504</v>
      </c>
      <c r="G457" s="103" t="s">
        <v>827</v>
      </c>
      <c r="H457" s="103" t="s">
        <v>828</v>
      </c>
      <c r="I457" s="103" t="s">
        <v>12</v>
      </c>
      <c r="J457" s="130">
        <v>2019</v>
      </c>
      <c r="K457" s="11">
        <f>IF(D457="SAVE ON ENERGY RETROFIT PROGRAM",IF(VALUE(SUBSTITUTE(G457,"kW",""))=0,'IESO Reported Results'!M457*'NTG Ratio References'!$G$8,0),IF(D457="SAVE ON ENERGY ENERGY MANAGER PROGRAM",IF(VALUE(SUBSTITUTE(G457,"kW",""))=0,'IESO Reported Results'!M457*'NTG Ratio References'!$G$7,0),0))</f>
        <v>0</v>
      </c>
      <c r="L457" s="10">
        <f t="shared" si="28"/>
        <v>1.88</v>
      </c>
      <c r="M457" s="11">
        <f t="shared" si="29"/>
        <v>9400</v>
      </c>
      <c r="N457" s="15">
        <f>IFERROR(VLOOKUP(J457&amp;D457,'NTG Ratio References'!A:F,4,0),1)</f>
        <v>0.84</v>
      </c>
      <c r="O457" s="15">
        <f>IFERROR(VLOOKUP(J457&amp;D457,'NTG Ratio References'!A:F,5,0),1)</f>
        <v>0.81599999999999995</v>
      </c>
      <c r="P457" s="104">
        <f t="shared" si="30"/>
        <v>1.5791999999999999</v>
      </c>
      <c r="Q457" s="104">
        <f t="shared" si="31"/>
        <v>7670.4</v>
      </c>
    </row>
    <row r="458" spans="1:17">
      <c r="A458" s="103" t="s">
        <v>829</v>
      </c>
      <c r="B458" s="103" t="s">
        <v>8</v>
      </c>
      <c r="C458" s="124" t="s">
        <v>1741</v>
      </c>
      <c r="D458" s="103" t="s">
        <v>55</v>
      </c>
      <c r="E458" s="124" t="s">
        <v>10</v>
      </c>
      <c r="F458" s="127">
        <v>9466.7999999999993</v>
      </c>
      <c r="G458" s="103" t="s">
        <v>17</v>
      </c>
      <c r="H458" s="103" t="s">
        <v>830</v>
      </c>
      <c r="I458" s="103" t="s">
        <v>12</v>
      </c>
      <c r="J458" s="130">
        <v>2019</v>
      </c>
      <c r="K458" s="11">
        <f>IF(D458="SAVE ON ENERGY RETROFIT PROGRAM",IF(VALUE(SUBSTITUTE(G458,"kW",""))=0,'IESO Reported Results'!M458*'NTG Ratio References'!$G$8,0),IF(D458="SAVE ON ENERGY ENERGY MANAGER PROGRAM",IF(VALUE(SUBSTITUTE(G458,"kW",""))=0,'IESO Reported Results'!M458*'NTG Ratio References'!$G$7,0),0))</f>
        <v>15.718661614542222</v>
      </c>
      <c r="L458" s="10">
        <f t="shared" si="28"/>
        <v>15.718661614542222</v>
      </c>
      <c r="M458" s="11">
        <f t="shared" si="29"/>
        <v>94668</v>
      </c>
      <c r="N458" s="15">
        <f>IFERROR(VLOOKUP(J458&amp;D458,'NTG Ratio References'!A:F,4,0),1)</f>
        <v>0.84</v>
      </c>
      <c r="O458" s="15">
        <f>IFERROR(VLOOKUP(J458&amp;D458,'NTG Ratio References'!A:F,5,0),1)</f>
        <v>0.81599999999999995</v>
      </c>
      <c r="P458" s="104">
        <f t="shared" si="30"/>
        <v>13.203675756215466</v>
      </c>
      <c r="Q458" s="104">
        <f t="shared" si="31"/>
        <v>77249.087999999989</v>
      </c>
    </row>
    <row r="459" spans="1:17">
      <c r="A459" s="103" t="s">
        <v>831</v>
      </c>
      <c r="B459" s="103" t="s">
        <v>8</v>
      </c>
      <c r="C459" s="124" t="s">
        <v>1741</v>
      </c>
      <c r="D459" s="103" t="s">
        <v>55</v>
      </c>
      <c r="E459" s="124" t="s">
        <v>10</v>
      </c>
      <c r="F459" s="127">
        <v>9466.7999999999993</v>
      </c>
      <c r="G459" s="103" t="s">
        <v>17</v>
      </c>
      <c r="H459" s="103" t="s">
        <v>830</v>
      </c>
      <c r="I459" s="103" t="s">
        <v>12</v>
      </c>
      <c r="J459" s="130">
        <v>2019</v>
      </c>
      <c r="K459" s="11">
        <f>IF(D459="SAVE ON ENERGY RETROFIT PROGRAM",IF(VALUE(SUBSTITUTE(G459,"kW",""))=0,'IESO Reported Results'!M459*'NTG Ratio References'!$G$8,0),IF(D459="SAVE ON ENERGY ENERGY MANAGER PROGRAM",IF(VALUE(SUBSTITUTE(G459,"kW",""))=0,'IESO Reported Results'!M459*'NTG Ratio References'!$G$7,0),0))</f>
        <v>15.718661614542222</v>
      </c>
      <c r="L459" s="10">
        <f t="shared" si="28"/>
        <v>15.718661614542222</v>
      </c>
      <c r="M459" s="11">
        <f t="shared" si="29"/>
        <v>94668</v>
      </c>
      <c r="N459" s="15">
        <f>IFERROR(VLOOKUP(J459&amp;D459,'NTG Ratio References'!A:F,4,0),1)</f>
        <v>0.84</v>
      </c>
      <c r="O459" s="15">
        <f>IFERROR(VLOOKUP(J459&amp;D459,'NTG Ratio References'!A:F,5,0),1)</f>
        <v>0.81599999999999995</v>
      </c>
      <c r="P459" s="104">
        <f t="shared" si="30"/>
        <v>13.203675756215466</v>
      </c>
      <c r="Q459" s="104">
        <f t="shared" si="31"/>
        <v>77249.087999999989</v>
      </c>
    </row>
    <row r="460" spans="1:17">
      <c r="A460" s="103" t="s">
        <v>832</v>
      </c>
      <c r="B460" s="103" t="s">
        <v>8</v>
      </c>
      <c r="C460" s="124" t="s">
        <v>1741</v>
      </c>
      <c r="D460" s="103" t="s">
        <v>55</v>
      </c>
      <c r="E460" s="124" t="s">
        <v>10</v>
      </c>
      <c r="F460" s="127">
        <v>9466.7999999999993</v>
      </c>
      <c r="G460" s="103" t="s">
        <v>17</v>
      </c>
      <c r="H460" s="103" t="s">
        <v>830</v>
      </c>
      <c r="I460" s="103" t="s">
        <v>12</v>
      </c>
      <c r="J460" s="130">
        <v>2019</v>
      </c>
      <c r="K460" s="11">
        <f>IF(D460="SAVE ON ENERGY RETROFIT PROGRAM",IF(VALUE(SUBSTITUTE(G460,"kW",""))=0,'IESO Reported Results'!M460*'NTG Ratio References'!$G$8,0),IF(D460="SAVE ON ENERGY ENERGY MANAGER PROGRAM",IF(VALUE(SUBSTITUTE(G460,"kW",""))=0,'IESO Reported Results'!M460*'NTG Ratio References'!$G$7,0),0))</f>
        <v>15.718661614542222</v>
      </c>
      <c r="L460" s="10">
        <f t="shared" si="28"/>
        <v>15.718661614542222</v>
      </c>
      <c r="M460" s="11">
        <f t="shared" si="29"/>
        <v>94668</v>
      </c>
      <c r="N460" s="15">
        <f>IFERROR(VLOOKUP(J460&amp;D460,'NTG Ratio References'!A:F,4,0),1)</f>
        <v>0.84</v>
      </c>
      <c r="O460" s="15">
        <f>IFERROR(VLOOKUP(J460&amp;D460,'NTG Ratio References'!A:F,5,0),1)</f>
        <v>0.81599999999999995</v>
      </c>
      <c r="P460" s="104">
        <f t="shared" si="30"/>
        <v>13.203675756215466</v>
      </c>
      <c r="Q460" s="104">
        <f t="shared" si="31"/>
        <v>77249.087999999989</v>
      </c>
    </row>
    <row r="461" spans="1:17">
      <c r="A461" s="103" t="s">
        <v>833</v>
      </c>
      <c r="B461" s="103" t="s">
        <v>8</v>
      </c>
      <c r="C461" s="124" t="s">
        <v>1739</v>
      </c>
      <c r="D461" s="103" t="s">
        <v>55</v>
      </c>
      <c r="E461" s="124" t="s">
        <v>25</v>
      </c>
      <c r="F461" s="127">
        <v>12220</v>
      </c>
      <c r="G461" s="103" t="s">
        <v>834</v>
      </c>
      <c r="H461" s="103" t="s">
        <v>835</v>
      </c>
      <c r="I461" s="103" t="s">
        <v>12</v>
      </c>
      <c r="J461" s="130">
        <v>2019</v>
      </c>
      <c r="K461" s="11">
        <f>IF(D461="SAVE ON ENERGY RETROFIT PROGRAM",IF(VALUE(SUBSTITUTE(G461,"kW",""))=0,'IESO Reported Results'!M461*'NTG Ratio References'!$G$8,0),IF(D461="SAVE ON ENERGY ENERGY MANAGER PROGRAM",IF(VALUE(SUBSTITUTE(G461,"kW",""))=0,'IESO Reported Results'!M461*'NTG Ratio References'!$G$7,0),0))</f>
        <v>0</v>
      </c>
      <c r="L461" s="10">
        <f t="shared" si="28"/>
        <v>14.3</v>
      </c>
      <c r="M461" s="11">
        <f t="shared" si="29"/>
        <v>169186</v>
      </c>
      <c r="N461" s="15">
        <f>IFERROR(VLOOKUP(J461&amp;D461,'NTG Ratio References'!A:F,4,0),1)</f>
        <v>0.84</v>
      </c>
      <c r="O461" s="15">
        <f>IFERROR(VLOOKUP(J461&amp;D461,'NTG Ratio References'!A:F,5,0),1)</f>
        <v>0.81599999999999995</v>
      </c>
      <c r="P461" s="104">
        <f t="shared" si="30"/>
        <v>12.012</v>
      </c>
      <c r="Q461" s="104">
        <f t="shared" si="31"/>
        <v>138055.77599999998</v>
      </c>
    </row>
    <row r="462" spans="1:17">
      <c r="A462" s="103" t="s">
        <v>836</v>
      </c>
      <c r="B462" s="103" t="s">
        <v>8</v>
      </c>
      <c r="C462" s="124" t="s">
        <v>1739</v>
      </c>
      <c r="D462" s="103" t="s">
        <v>55</v>
      </c>
      <c r="E462" s="124" t="s">
        <v>10</v>
      </c>
      <c r="F462" s="127">
        <v>350</v>
      </c>
      <c r="G462" s="103" t="s">
        <v>837</v>
      </c>
      <c r="H462" s="103" t="s">
        <v>838</v>
      </c>
      <c r="I462" s="103" t="s">
        <v>12</v>
      </c>
      <c r="J462" s="130">
        <v>2019</v>
      </c>
      <c r="K462" s="11">
        <f>IF(D462="SAVE ON ENERGY RETROFIT PROGRAM",IF(VALUE(SUBSTITUTE(G462,"kW",""))=0,'IESO Reported Results'!M462*'NTG Ratio References'!$G$8,0),IF(D462="SAVE ON ENERGY ENERGY MANAGER PROGRAM",IF(VALUE(SUBSTITUTE(G462,"kW",""))=0,'IESO Reported Results'!M462*'NTG Ratio References'!$G$7,0),0))</f>
        <v>0</v>
      </c>
      <c r="L462" s="10">
        <f t="shared" si="28"/>
        <v>11.39</v>
      </c>
      <c r="M462" s="11">
        <f t="shared" si="29"/>
        <v>51025</v>
      </c>
      <c r="N462" s="15">
        <f>IFERROR(VLOOKUP(J462&amp;D462,'NTG Ratio References'!A:F,4,0),1)</f>
        <v>0.84</v>
      </c>
      <c r="O462" s="15">
        <f>IFERROR(VLOOKUP(J462&amp;D462,'NTG Ratio References'!A:F,5,0),1)</f>
        <v>0.81599999999999995</v>
      </c>
      <c r="P462" s="104">
        <f t="shared" si="30"/>
        <v>9.5676000000000005</v>
      </c>
      <c r="Q462" s="104">
        <f t="shared" si="31"/>
        <v>41636.399999999994</v>
      </c>
    </row>
    <row r="463" spans="1:17">
      <c r="A463" s="103" t="s">
        <v>836</v>
      </c>
      <c r="B463" s="103" t="s">
        <v>8</v>
      </c>
      <c r="C463" s="124" t="s">
        <v>1739</v>
      </c>
      <c r="D463" s="103" t="s">
        <v>55</v>
      </c>
      <c r="E463" s="124" t="s">
        <v>10</v>
      </c>
      <c r="F463" s="127">
        <v>5410</v>
      </c>
      <c r="G463" s="103" t="s">
        <v>17</v>
      </c>
      <c r="H463" s="103" t="s">
        <v>15</v>
      </c>
      <c r="I463" s="103" t="s">
        <v>12</v>
      </c>
      <c r="J463" s="130">
        <v>2019</v>
      </c>
      <c r="K463" s="11">
        <f>IF(D463="SAVE ON ENERGY RETROFIT PROGRAM",IF(VALUE(SUBSTITUTE(G463,"kW",""))=0,'IESO Reported Results'!M463*'NTG Ratio References'!$G$8,0),IF(D463="SAVE ON ENERGY ENERGY MANAGER PROGRAM",IF(VALUE(SUBSTITUTE(G463,"kW",""))=0,'IESO Reported Results'!M463*'NTG Ratio References'!$G$7,0),0))</f>
        <v>0</v>
      </c>
      <c r="L463" s="10">
        <f t="shared" si="28"/>
        <v>0</v>
      </c>
      <c r="M463" s="11">
        <f t="shared" si="29"/>
        <v>0</v>
      </c>
      <c r="N463" s="15">
        <f>IFERROR(VLOOKUP(J463&amp;D463,'NTG Ratio References'!A:F,4,0),1)</f>
        <v>0.84</v>
      </c>
      <c r="O463" s="15">
        <f>IFERROR(VLOOKUP(J463&amp;D463,'NTG Ratio References'!A:F,5,0),1)</f>
        <v>0.81599999999999995</v>
      </c>
      <c r="P463" s="104">
        <f t="shared" si="30"/>
        <v>0</v>
      </c>
      <c r="Q463" s="104">
        <f t="shared" si="31"/>
        <v>0</v>
      </c>
    </row>
    <row r="464" spans="1:17">
      <c r="A464" s="103" t="s">
        <v>839</v>
      </c>
      <c r="B464" s="103" t="s">
        <v>8</v>
      </c>
      <c r="C464" s="124" t="s">
        <v>1740</v>
      </c>
      <c r="D464" s="103" t="s">
        <v>55</v>
      </c>
      <c r="E464" s="124" t="s">
        <v>10</v>
      </c>
      <c r="F464" s="127">
        <v>313.95</v>
      </c>
      <c r="G464" s="103" t="s">
        <v>181</v>
      </c>
      <c r="H464" s="103" t="s">
        <v>840</v>
      </c>
      <c r="I464" s="103" t="s">
        <v>12</v>
      </c>
      <c r="J464" s="130">
        <v>2019</v>
      </c>
      <c r="K464" s="11">
        <f>IF(D464="SAVE ON ENERGY RETROFIT PROGRAM",IF(VALUE(SUBSTITUTE(G464,"kW",""))=0,'IESO Reported Results'!M464*'NTG Ratio References'!$G$8,0),IF(D464="SAVE ON ENERGY ENERGY MANAGER PROGRAM",IF(VALUE(SUBSTITUTE(G464,"kW",""))=0,'IESO Reported Results'!M464*'NTG Ratio References'!$G$7,0),0))</f>
        <v>0</v>
      </c>
      <c r="L464" s="10">
        <f t="shared" si="28"/>
        <v>0.2</v>
      </c>
      <c r="M464" s="11">
        <f t="shared" si="29"/>
        <v>6279</v>
      </c>
      <c r="N464" s="15">
        <f>IFERROR(VLOOKUP(J464&amp;D464,'NTG Ratio References'!A:F,4,0),1)</f>
        <v>0.84</v>
      </c>
      <c r="O464" s="15">
        <f>IFERROR(VLOOKUP(J464&amp;D464,'NTG Ratio References'!A:F,5,0),1)</f>
        <v>0.81599999999999995</v>
      </c>
      <c r="P464" s="104">
        <f t="shared" si="30"/>
        <v>0.16800000000000001</v>
      </c>
      <c r="Q464" s="104">
        <f t="shared" si="31"/>
        <v>5123.6639999999998</v>
      </c>
    </row>
    <row r="465" spans="1:17">
      <c r="A465" s="103" t="s">
        <v>841</v>
      </c>
      <c r="B465" s="103" t="s">
        <v>8</v>
      </c>
      <c r="C465" s="124" t="s">
        <v>1740</v>
      </c>
      <c r="D465" s="103" t="s">
        <v>55</v>
      </c>
      <c r="E465" s="124" t="s">
        <v>10</v>
      </c>
      <c r="F465" s="127">
        <v>323.2</v>
      </c>
      <c r="G465" s="103" t="s">
        <v>179</v>
      </c>
      <c r="H465" s="103" t="s">
        <v>842</v>
      </c>
      <c r="I465" s="103" t="s">
        <v>12</v>
      </c>
      <c r="J465" s="130">
        <v>2019</v>
      </c>
      <c r="K465" s="11">
        <f>IF(D465="SAVE ON ENERGY RETROFIT PROGRAM",IF(VALUE(SUBSTITUTE(G465,"kW",""))=0,'IESO Reported Results'!M465*'NTG Ratio References'!$G$8,0),IF(D465="SAVE ON ENERGY ENERGY MANAGER PROGRAM",IF(VALUE(SUBSTITUTE(G465,"kW",""))=0,'IESO Reported Results'!M465*'NTG Ratio References'!$G$7,0),0))</f>
        <v>0</v>
      </c>
      <c r="L465" s="10">
        <f t="shared" si="28"/>
        <v>0.3</v>
      </c>
      <c r="M465" s="11">
        <f t="shared" si="29"/>
        <v>6464</v>
      </c>
      <c r="N465" s="15">
        <f>IFERROR(VLOOKUP(J465&amp;D465,'NTG Ratio References'!A:F,4,0),1)</f>
        <v>0.84</v>
      </c>
      <c r="O465" s="15">
        <f>IFERROR(VLOOKUP(J465&amp;D465,'NTG Ratio References'!A:F,5,0),1)</f>
        <v>0.81599999999999995</v>
      </c>
      <c r="P465" s="104">
        <f t="shared" si="30"/>
        <v>0.252</v>
      </c>
      <c r="Q465" s="104">
        <f t="shared" si="31"/>
        <v>5274.6239999999998</v>
      </c>
    </row>
    <row r="466" spans="1:17">
      <c r="A466" s="103" t="s">
        <v>843</v>
      </c>
      <c r="B466" s="103" t="s">
        <v>8</v>
      </c>
      <c r="C466" s="124" t="s">
        <v>1739</v>
      </c>
      <c r="D466" s="103" t="s">
        <v>55</v>
      </c>
      <c r="E466" s="124" t="s">
        <v>10</v>
      </c>
      <c r="F466" s="127">
        <v>4330</v>
      </c>
      <c r="G466" s="103" t="s">
        <v>199</v>
      </c>
      <c r="H466" s="103" t="s">
        <v>844</v>
      </c>
      <c r="I466" s="103" t="s">
        <v>12</v>
      </c>
      <c r="J466" s="130">
        <v>2019</v>
      </c>
      <c r="K466" s="11">
        <f>IF(D466="SAVE ON ENERGY RETROFIT PROGRAM",IF(VALUE(SUBSTITUTE(G466,"kW",""))=0,'IESO Reported Results'!M466*'NTG Ratio References'!$G$8,0),IF(D466="SAVE ON ENERGY ENERGY MANAGER PROGRAM",IF(VALUE(SUBSTITUTE(G466,"kW",""))=0,'IESO Reported Results'!M466*'NTG Ratio References'!$G$7,0),0))</f>
        <v>0</v>
      </c>
      <c r="L466" s="10">
        <f t="shared" si="28"/>
        <v>2.82</v>
      </c>
      <c r="M466" s="11">
        <f t="shared" si="29"/>
        <v>12947</v>
      </c>
      <c r="N466" s="15">
        <f>IFERROR(VLOOKUP(J466&amp;D466,'NTG Ratio References'!A:F,4,0),1)</f>
        <v>0.84</v>
      </c>
      <c r="O466" s="15">
        <f>IFERROR(VLOOKUP(J466&amp;D466,'NTG Ratio References'!A:F,5,0),1)</f>
        <v>0.81599999999999995</v>
      </c>
      <c r="P466" s="104">
        <f t="shared" si="30"/>
        <v>2.3687999999999998</v>
      </c>
      <c r="Q466" s="104">
        <f t="shared" si="31"/>
        <v>10564.751999999999</v>
      </c>
    </row>
    <row r="467" spans="1:17">
      <c r="A467" s="103" t="s">
        <v>845</v>
      </c>
      <c r="B467" s="103" t="s">
        <v>8</v>
      </c>
      <c r="C467" s="124" t="s">
        <v>1739</v>
      </c>
      <c r="D467" s="103" t="s">
        <v>55</v>
      </c>
      <c r="E467" s="124" t="s">
        <v>10</v>
      </c>
      <c r="F467" s="127">
        <v>180</v>
      </c>
      <c r="G467" s="103" t="s">
        <v>846</v>
      </c>
      <c r="H467" s="103" t="s">
        <v>847</v>
      </c>
      <c r="I467" s="103" t="s">
        <v>12</v>
      </c>
      <c r="J467" s="130">
        <v>2019</v>
      </c>
      <c r="K467" s="11">
        <f>IF(D467="SAVE ON ENERGY RETROFIT PROGRAM",IF(VALUE(SUBSTITUTE(G467,"kW",""))=0,'IESO Reported Results'!M467*'NTG Ratio References'!$G$8,0),IF(D467="SAVE ON ENERGY ENERGY MANAGER PROGRAM",IF(VALUE(SUBSTITUTE(G467,"kW",""))=0,'IESO Reported Results'!M467*'NTG Ratio References'!$G$7,0),0))</f>
        <v>0</v>
      </c>
      <c r="L467" s="10">
        <f t="shared" si="28"/>
        <v>0.36</v>
      </c>
      <c r="M467" s="11">
        <f t="shared" si="29"/>
        <v>1654</v>
      </c>
      <c r="N467" s="15">
        <f>IFERROR(VLOOKUP(J467&amp;D467,'NTG Ratio References'!A:F,4,0),1)</f>
        <v>0.84</v>
      </c>
      <c r="O467" s="15">
        <f>IFERROR(VLOOKUP(J467&amp;D467,'NTG Ratio References'!A:F,5,0),1)</f>
        <v>0.81599999999999995</v>
      </c>
      <c r="P467" s="104">
        <f t="shared" si="30"/>
        <v>0.3024</v>
      </c>
      <c r="Q467" s="104">
        <f t="shared" si="31"/>
        <v>1349.664</v>
      </c>
    </row>
    <row r="468" spans="1:17">
      <c r="A468" s="103" t="s">
        <v>848</v>
      </c>
      <c r="B468" s="103" t="s">
        <v>8</v>
      </c>
      <c r="C468" s="124" t="s">
        <v>1739</v>
      </c>
      <c r="D468" s="103" t="s">
        <v>55</v>
      </c>
      <c r="E468" s="124" t="s">
        <v>10</v>
      </c>
      <c r="F468" s="127">
        <v>9448.75</v>
      </c>
      <c r="G468" s="103" t="s">
        <v>849</v>
      </c>
      <c r="H468" s="103" t="s">
        <v>850</v>
      </c>
      <c r="I468" s="103" t="s">
        <v>12</v>
      </c>
      <c r="J468" s="130">
        <v>2019</v>
      </c>
      <c r="K468" s="11">
        <f>IF(D468="SAVE ON ENERGY RETROFIT PROGRAM",IF(VALUE(SUBSTITUTE(G468,"kW",""))=0,'IESO Reported Results'!M468*'NTG Ratio References'!$G$8,0),IF(D468="SAVE ON ENERGY ENERGY MANAGER PROGRAM",IF(VALUE(SUBSTITUTE(G468,"kW",""))=0,'IESO Reported Results'!M468*'NTG Ratio References'!$G$7,0),0))</f>
        <v>0</v>
      </c>
      <c r="L468" s="10">
        <f t="shared" si="28"/>
        <v>20</v>
      </c>
      <c r="M468" s="11">
        <f t="shared" si="29"/>
        <v>118742</v>
      </c>
      <c r="N468" s="15">
        <f>IFERROR(VLOOKUP(J468&amp;D468,'NTG Ratio References'!A:F,4,0),1)</f>
        <v>0.84</v>
      </c>
      <c r="O468" s="15">
        <f>IFERROR(VLOOKUP(J468&amp;D468,'NTG Ratio References'!A:F,5,0),1)</f>
        <v>0.81599999999999995</v>
      </c>
      <c r="P468" s="104">
        <f t="shared" si="30"/>
        <v>16.8</v>
      </c>
      <c r="Q468" s="104">
        <f t="shared" si="31"/>
        <v>96893.471999999994</v>
      </c>
    </row>
    <row r="469" spans="1:17">
      <c r="A469" s="103" t="s">
        <v>851</v>
      </c>
      <c r="B469" s="103" t="s">
        <v>8</v>
      </c>
      <c r="C469" s="124" t="s">
        <v>1739</v>
      </c>
      <c r="D469" s="103" t="s">
        <v>55</v>
      </c>
      <c r="E469" s="124" t="s">
        <v>10</v>
      </c>
      <c r="F469" s="127">
        <v>14148.9</v>
      </c>
      <c r="G469" s="103" t="s">
        <v>852</v>
      </c>
      <c r="H469" s="103" t="s">
        <v>853</v>
      </c>
      <c r="I469" s="103" t="s">
        <v>12</v>
      </c>
      <c r="J469" s="130">
        <v>2019</v>
      </c>
      <c r="K469" s="11">
        <f>IF(D469="SAVE ON ENERGY RETROFIT PROGRAM",IF(VALUE(SUBSTITUTE(G469,"kW",""))=0,'IESO Reported Results'!M469*'NTG Ratio References'!$G$8,0),IF(D469="SAVE ON ENERGY ENERGY MANAGER PROGRAM",IF(VALUE(SUBSTITUTE(G469,"kW",""))=0,'IESO Reported Results'!M469*'NTG Ratio References'!$G$7,0),0))</f>
        <v>0</v>
      </c>
      <c r="L469" s="10">
        <f t="shared" si="28"/>
        <v>33.9</v>
      </c>
      <c r="M469" s="11">
        <f t="shared" si="29"/>
        <v>163471</v>
      </c>
      <c r="N469" s="15">
        <f>IFERROR(VLOOKUP(J469&amp;D469,'NTG Ratio References'!A:F,4,0),1)</f>
        <v>0.84</v>
      </c>
      <c r="O469" s="15">
        <f>IFERROR(VLOOKUP(J469&amp;D469,'NTG Ratio References'!A:F,5,0),1)</f>
        <v>0.81599999999999995</v>
      </c>
      <c r="P469" s="104">
        <f t="shared" si="30"/>
        <v>28.475999999999999</v>
      </c>
      <c r="Q469" s="104">
        <f t="shared" si="31"/>
        <v>133392.33599999998</v>
      </c>
    </row>
    <row r="470" spans="1:17">
      <c r="A470" s="103" t="s">
        <v>854</v>
      </c>
      <c r="B470" s="103" t="s">
        <v>8</v>
      </c>
      <c r="C470" s="124" t="s">
        <v>1739</v>
      </c>
      <c r="D470" s="103" t="s">
        <v>55</v>
      </c>
      <c r="E470" s="124" t="s">
        <v>10</v>
      </c>
      <c r="F470" s="127">
        <v>880</v>
      </c>
      <c r="G470" s="103" t="s">
        <v>203</v>
      </c>
      <c r="H470" s="103" t="s">
        <v>855</v>
      </c>
      <c r="I470" s="103" t="s">
        <v>12</v>
      </c>
      <c r="J470" s="130">
        <v>2019</v>
      </c>
      <c r="K470" s="11">
        <f>IF(D470="SAVE ON ENERGY RETROFIT PROGRAM",IF(VALUE(SUBSTITUTE(G470,"kW",""))=0,'IESO Reported Results'!M470*'NTG Ratio References'!$G$8,0),IF(D470="SAVE ON ENERGY ENERGY MANAGER PROGRAM",IF(VALUE(SUBSTITUTE(G470,"kW",""))=0,'IESO Reported Results'!M470*'NTG Ratio References'!$G$7,0),0))</f>
        <v>0</v>
      </c>
      <c r="L470" s="10">
        <f t="shared" si="28"/>
        <v>1.1000000000000001</v>
      </c>
      <c r="M470" s="11">
        <f t="shared" si="29"/>
        <v>830</v>
      </c>
      <c r="N470" s="15">
        <f>IFERROR(VLOOKUP(J470&amp;D470,'NTG Ratio References'!A:F,4,0),1)</f>
        <v>0.84</v>
      </c>
      <c r="O470" s="15">
        <f>IFERROR(VLOOKUP(J470&amp;D470,'NTG Ratio References'!A:F,5,0),1)</f>
        <v>0.81599999999999995</v>
      </c>
      <c r="P470" s="104">
        <f t="shared" si="30"/>
        <v>0.92400000000000004</v>
      </c>
      <c r="Q470" s="104">
        <f t="shared" si="31"/>
        <v>677.28</v>
      </c>
    </row>
    <row r="471" spans="1:17">
      <c r="A471" s="103" t="s">
        <v>856</v>
      </c>
      <c r="B471" s="103" t="s">
        <v>8</v>
      </c>
      <c r="C471" s="124" t="s">
        <v>1739</v>
      </c>
      <c r="D471" s="103" t="s">
        <v>55</v>
      </c>
      <c r="E471" s="124" t="s">
        <v>10</v>
      </c>
      <c r="F471" s="127">
        <v>8200</v>
      </c>
      <c r="G471" s="103" t="s">
        <v>240</v>
      </c>
      <c r="H471" s="103" t="s">
        <v>857</v>
      </c>
      <c r="I471" s="103" t="s">
        <v>12</v>
      </c>
      <c r="J471" s="130">
        <v>2019</v>
      </c>
      <c r="K471" s="11">
        <f>IF(D471="SAVE ON ENERGY RETROFIT PROGRAM",IF(VALUE(SUBSTITUTE(G471,"kW",""))=0,'IESO Reported Results'!M471*'NTG Ratio References'!$G$8,0),IF(D471="SAVE ON ENERGY ENERGY MANAGER PROGRAM",IF(VALUE(SUBSTITUTE(G471,"kW",""))=0,'IESO Reported Results'!M471*'NTG Ratio References'!$G$7,0),0))</f>
        <v>0</v>
      </c>
      <c r="L471" s="10">
        <f t="shared" si="28"/>
        <v>20.5</v>
      </c>
      <c r="M471" s="11">
        <f t="shared" si="29"/>
        <v>132729</v>
      </c>
      <c r="N471" s="15">
        <f>IFERROR(VLOOKUP(J471&amp;D471,'NTG Ratio References'!A:F,4,0),1)</f>
        <v>0.84</v>
      </c>
      <c r="O471" s="15">
        <f>IFERROR(VLOOKUP(J471&amp;D471,'NTG Ratio References'!A:F,5,0),1)</f>
        <v>0.81599999999999995</v>
      </c>
      <c r="P471" s="104">
        <f t="shared" si="30"/>
        <v>17.22</v>
      </c>
      <c r="Q471" s="104">
        <f t="shared" si="31"/>
        <v>108306.86399999999</v>
      </c>
    </row>
    <row r="472" spans="1:17">
      <c r="A472" s="103" t="s">
        <v>858</v>
      </c>
      <c r="B472" s="103" t="s">
        <v>8</v>
      </c>
      <c r="C472" s="124" t="s">
        <v>1740</v>
      </c>
      <c r="D472" s="103" t="s">
        <v>55</v>
      </c>
      <c r="E472" s="124" t="s">
        <v>10</v>
      </c>
      <c r="F472" s="127">
        <v>4240</v>
      </c>
      <c r="G472" s="103" t="s">
        <v>625</v>
      </c>
      <c r="H472" s="103" t="s">
        <v>859</v>
      </c>
      <c r="I472" s="103" t="s">
        <v>12</v>
      </c>
      <c r="J472" s="130">
        <v>2019</v>
      </c>
      <c r="K472" s="11">
        <f>IF(D472="SAVE ON ENERGY RETROFIT PROGRAM",IF(VALUE(SUBSTITUTE(G472,"kW",""))=0,'IESO Reported Results'!M472*'NTG Ratio References'!$G$8,0),IF(D472="SAVE ON ENERGY ENERGY MANAGER PROGRAM",IF(VALUE(SUBSTITUTE(G472,"kW",""))=0,'IESO Reported Results'!M472*'NTG Ratio References'!$G$7,0),0))</f>
        <v>0</v>
      </c>
      <c r="L472" s="10">
        <f t="shared" si="28"/>
        <v>5.3</v>
      </c>
      <c r="M472" s="11">
        <f t="shared" si="29"/>
        <v>3599</v>
      </c>
      <c r="N472" s="15">
        <f>IFERROR(VLOOKUP(J472&amp;D472,'NTG Ratio References'!A:F,4,0),1)</f>
        <v>0.84</v>
      </c>
      <c r="O472" s="15">
        <f>IFERROR(VLOOKUP(J472&amp;D472,'NTG Ratio References'!A:F,5,0),1)</f>
        <v>0.81599999999999995</v>
      </c>
      <c r="P472" s="104">
        <f t="shared" si="30"/>
        <v>4.452</v>
      </c>
      <c r="Q472" s="104">
        <f t="shared" si="31"/>
        <v>2936.7839999999997</v>
      </c>
    </row>
    <row r="473" spans="1:17">
      <c r="A473" s="103" t="s">
        <v>860</v>
      </c>
      <c r="B473" s="103" t="s">
        <v>8</v>
      </c>
      <c r="C473" s="124" t="s">
        <v>1740</v>
      </c>
      <c r="D473" s="103" t="s">
        <v>55</v>
      </c>
      <c r="E473" s="124" t="s">
        <v>10</v>
      </c>
      <c r="F473" s="127">
        <v>236.5</v>
      </c>
      <c r="G473" s="103" t="s">
        <v>192</v>
      </c>
      <c r="H473" s="103" t="s">
        <v>861</v>
      </c>
      <c r="I473" s="103" t="s">
        <v>12</v>
      </c>
      <c r="J473" s="130">
        <v>2019</v>
      </c>
      <c r="K473" s="11">
        <f>IF(D473="SAVE ON ENERGY RETROFIT PROGRAM",IF(VALUE(SUBSTITUTE(G473,"kW",""))=0,'IESO Reported Results'!M473*'NTG Ratio References'!$G$8,0),IF(D473="SAVE ON ENERGY ENERGY MANAGER PROGRAM",IF(VALUE(SUBSTITUTE(G473,"kW",""))=0,'IESO Reported Results'!M473*'NTG Ratio References'!$G$7,0),0))</f>
        <v>0</v>
      </c>
      <c r="L473" s="10">
        <f t="shared" si="28"/>
        <v>0.5</v>
      </c>
      <c r="M473" s="11">
        <f t="shared" si="29"/>
        <v>4730</v>
      </c>
      <c r="N473" s="15">
        <f>IFERROR(VLOOKUP(J473&amp;D473,'NTG Ratio References'!A:F,4,0),1)</f>
        <v>0.84</v>
      </c>
      <c r="O473" s="15">
        <f>IFERROR(VLOOKUP(J473&amp;D473,'NTG Ratio References'!A:F,5,0),1)</f>
        <v>0.81599999999999995</v>
      </c>
      <c r="P473" s="104">
        <f t="shared" si="30"/>
        <v>0.42</v>
      </c>
      <c r="Q473" s="104">
        <f t="shared" si="31"/>
        <v>3859.68</v>
      </c>
    </row>
    <row r="474" spans="1:17">
      <c r="A474" s="124" t="s">
        <v>1862</v>
      </c>
      <c r="B474" s="124" t="s">
        <v>8</v>
      </c>
      <c r="C474" s="124" t="s">
        <v>1739</v>
      </c>
      <c r="D474" s="103" t="s">
        <v>55</v>
      </c>
      <c r="E474" s="124" t="s">
        <v>25</v>
      </c>
      <c r="F474" s="127">
        <v>2640.6</v>
      </c>
      <c r="G474" s="103" t="s">
        <v>1880</v>
      </c>
      <c r="H474" s="103" t="s">
        <v>1881</v>
      </c>
      <c r="I474" s="103" t="s">
        <v>12</v>
      </c>
      <c r="J474" s="130">
        <v>2019</v>
      </c>
      <c r="K474" s="11">
        <f>IF(D474="SAVE ON ENERGY RETROFIT PROGRAM",IF(VALUE(SUBSTITUTE(G474,"kW",""))=0,'IESO Reported Results'!M474*'NTG Ratio References'!$G$8,0),IF(D474="SAVE ON ENERGY ENERGY MANAGER PROGRAM",IF(VALUE(SUBSTITUTE(G474,"kW",""))=0,'IESO Reported Results'!M474*'NTG Ratio References'!$G$7,0),0))</f>
        <v>0</v>
      </c>
      <c r="L474" s="10">
        <f t="shared" si="28"/>
        <v>1.82</v>
      </c>
      <c r="M474" s="11">
        <f t="shared" si="29"/>
        <v>1090</v>
      </c>
      <c r="N474" s="15">
        <f>IFERROR(VLOOKUP(J474&amp;D474,'NTG Ratio References'!A:F,4,0),1)</f>
        <v>0.84</v>
      </c>
      <c r="O474" s="15">
        <f>IFERROR(VLOOKUP(J474&amp;D474,'NTG Ratio References'!A:F,5,0),1)</f>
        <v>0.81599999999999995</v>
      </c>
      <c r="P474" s="104">
        <f t="shared" si="30"/>
        <v>1.5287999999999999</v>
      </c>
      <c r="Q474" s="104">
        <f t="shared" si="31"/>
        <v>889.43999999999994</v>
      </c>
    </row>
    <row r="475" spans="1:17">
      <c r="A475" s="103" t="s">
        <v>862</v>
      </c>
      <c r="B475" s="103" t="s">
        <v>8</v>
      </c>
      <c r="C475" s="124" t="s">
        <v>1739</v>
      </c>
      <c r="D475" s="103" t="s">
        <v>55</v>
      </c>
      <c r="E475" s="124" t="s">
        <v>10</v>
      </c>
      <c r="F475" s="127">
        <v>5620</v>
      </c>
      <c r="G475" s="103" t="s">
        <v>175</v>
      </c>
      <c r="H475" s="103" t="s">
        <v>863</v>
      </c>
      <c r="I475" s="103" t="s">
        <v>12</v>
      </c>
      <c r="J475" s="130">
        <v>2019</v>
      </c>
      <c r="K475" s="11">
        <f>IF(D475="SAVE ON ENERGY RETROFIT PROGRAM",IF(VALUE(SUBSTITUTE(G475,"kW",""))=0,'IESO Reported Results'!M475*'NTG Ratio References'!$G$8,0),IF(D475="SAVE ON ENERGY ENERGY MANAGER PROGRAM",IF(VALUE(SUBSTITUTE(G475,"kW",""))=0,'IESO Reported Results'!M475*'NTG Ratio References'!$G$7,0),0))</f>
        <v>0</v>
      </c>
      <c r="L475" s="10">
        <f t="shared" si="28"/>
        <v>12.4</v>
      </c>
      <c r="M475" s="11">
        <f t="shared" si="29"/>
        <v>61969</v>
      </c>
      <c r="N475" s="15">
        <f>IFERROR(VLOOKUP(J475&amp;D475,'NTG Ratio References'!A:F,4,0),1)</f>
        <v>0.84</v>
      </c>
      <c r="O475" s="15">
        <f>IFERROR(VLOOKUP(J475&amp;D475,'NTG Ratio References'!A:F,5,0),1)</f>
        <v>0.81599999999999995</v>
      </c>
      <c r="P475" s="104">
        <f t="shared" si="30"/>
        <v>10.416</v>
      </c>
      <c r="Q475" s="104">
        <f t="shared" si="31"/>
        <v>50566.703999999998</v>
      </c>
    </row>
    <row r="476" spans="1:17">
      <c r="A476" s="103" t="s">
        <v>864</v>
      </c>
      <c r="B476" s="103" t="s">
        <v>8</v>
      </c>
      <c r="C476" s="124" t="s">
        <v>1739</v>
      </c>
      <c r="D476" s="103" t="s">
        <v>55</v>
      </c>
      <c r="E476" s="124" t="s">
        <v>10</v>
      </c>
      <c r="F476" s="127">
        <v>3080</v>
      </c>
      <c r="G476" s="103" t="s">
        <v>865</v>
      </c>
      <c r="H476" s="103" t="s">
        <v>346</v>
      </c>
      <c r="I476" s="103" t="s">
        <v>12</v>
      </c>
      <c r="J476" s="130">
        <v>2019</v>
      </c>
      <c r="K476" s="11">
        <f>IF(D476="SAVE ON ENERGY RETROFIT PROGRAM",IF(VALUE(SUBSTITUTE(G476,"kW",""))=0,'IESO Reported Results'!M476*'NTG Ratio References'!$G$8,0),IF(D476="SAVE ON ENERGY ENERGY MANAGER PROGRAM",IF(VALUE(SUBSTITUTE(G476,"kW",""))=0,'IESO Reported Results'!M476*'NTG Ratio References'!$G$7,0),0))</f>
        <v>0</v>
      </c>
      <c r="L476" s="10">
        <f t="shared" si="28"/>
        <v>1.99</v>
      </c>
      <c r="M476" s="11">
        <f t="shared" si="29"/>
        <v>9126</v>
      </c>
      <c r="N476" s="15">
        <f>IFERROR(VLOOKUP(J476&amp;D476,'NTG Ratio References'!A:F,4,0),1)</f>
        <v>0.84</v>
      </c>
      <c r="O476" s="15">
        <f>IFERROR(VLOOKUP(J476&amp;D476,'NTG Ratio References'!A:F,5,0),1)</f>
        <v>0.81599999999999995</v>
      </c>
      <c r="P476" s="104">
        <f t="shared" si="30"/>
        <v>1.6716</v>
      </c>
      <c r="Q476" s="104">
        <f t="shared" si="31"/>
        <v>7446.8159999999998</v>
      </c>
    </row>
    <row r="477" spans="1:17">
      <c r="A477" s="103" t="s">
        <v>866</v>
      </c>
      <c r="B477" s="103" t="s">
        <v>8</v>
      </c>
      <c r="C477" s="124" t="s">
        <v>1740</v>
      </c>
      <c r="D477" s="103" t="s">
        <v>55</v>
      </c>
      <c r="E477" s="124" t="s">
        <v>10</v>
      </c>
      <c r="F477" s="127">
        <v>1600</v>
      </c>
      <c r="G477" s="103" t="s">
        <v>867</v>
      </c>
      <c r="H477" s="103" t="s">
        <v>868</v>
      </c>
      <c r="I477" s="103" t="s">
        <v>12</v>
      </c>
      <c r="J477" s="130">
        <v>2019</v>
      </c>
      <c r="K477" s="11">
        <f>IF(D477="SAVE ON ENERGY RETROFIT PROGRAM",IF(VALUE(SUBSTITUTE(G477,"kW",""))=0,'IESO Reported Results'!M477*'NTG Ratio References'!$G$8,0),IF(D477="SAVE ON ENERGY ENERGY MANAGER PROGRAM",IF(VALUE(SUBSTITUTE(G477,"kW",""))=0,'IESO Reported Results'!M477*'NTG Ratio References'!$G$7,0),0))</f>
        <v>0</v>
      </c>
      <c r="L477" s="10">
        <f t="shared" si="28"/>
        <v>4.5599999999999996</v>
      </c>
      <c r="M477" s="11">
        <f t="shared" si="29"/>
        <v>17927</v>
      </c>
      <c r="N477" s="15">
        <f>IFERROR(VLOOKUP(J477&amp;D477,'NTG Ratio References'!A:F,4,0),1)</f>
        <v>0.84</v>
      </c>
      <c r="O477" s="15">
        <f>IFERROR(VLOOKUP(J477&amp;D477,'NTG Ratio References'!A:F,5,0),1)</f>
        <v>0.81599999999999995</v>
      </c>
      <c r="P477" s="104">
        <f t="shared" si="30"/>
        <v>3.8303999999999996</v>
      </c>
      <c r="Q477" s="104">
        <f t="shared" si="31"/>
        <v>14628.431999999999</v>
      </c>
    </row>
    <row r="478" spans="1:17">
      <c r="A478" s="103" t="s">
        <v>869</v>
      </c>
      <c r="B478" s="103" t="s">
        <v>8</v>
      </c>
      <c r="C478" s="124" t="s">
        <v>1739</v>
      </c>
      <c r="D478" s="103" t="s">
        <v>55</v>
      </c>
      <c r="E478" s="124" t="s">
        <v>10</v>
      </c>
      <c r="F478" s="127">
        <v>480</v>
      </c>
      <c r="G478" s="103" t="s">
        <v>252</v>
      </c>
      <c r="H478" s="103" t="s">
        <v>870</v>
      </c>
      <c r="I478" s="103" t="s">
        <v>12</v>
      </c>
      <c r="J478" s="130">
        <v>2019</v>
      </c>
      <c r="K478" s="11">
        <f>IF(D478="SAVE ON ENERGY RETROFIT PROGRAM",IF(VALUE(SUBSTITUTE(G478,"kW",""))=0,'IESO Reported Results'!M478*'NTG Ratio References'!$G$8,0),IF(D478="SAVE ON ENERGY ENERGY MANAGER PROGRAM",IF(VALUE(SUBSTITUTE(G478,"kW",""))=0,'IESO Reported Results'!M478*'NTG Ratio References'!$G$7,0),0))</f>
        <v>0</v>
      </c>
      <c r="L478" s="10">
        <f t="shared" si="28"/>
        <v>1.2</v>
      </c>
      <c r="M478" s="11">
        <f t="shared" si="29"/>
        <v>4007</v>
      </c>
      <c r="N478" s="15">
        <f>IFERROR(VLOOKUP(J478&amp;D478,'NTG Ratio References'!A:F,4,0),1)</f>
        <v>0.84</v>
      </c>
      <c r="O478" s="15">
        <f>IFERROR(VLOOKUP(J478&amp;D478,'NTG Ratio References'!A:F,5,0),1)</f>
        <v>0.81599999999999995</v>
      </c>
      <c r="P478" s="104">
        <f t="shared" si="30"/>
        <v>1.008</v>
      </c>
      <c r="Q478" s="104">
        <f t="shared" si="31"/>
        <v>3269.712</v>
      </c>
    </row>
    <row r="479" spans="1:17">
      <c r="A479" s="103" t="s">
        <v>871</v>
      </c>
      <c r="B479" s="103" t="s">
        <v>8</v>
      </c>
      <c r="C479" s="124" t="s">
        <v>1739</v>
      </c>
      <c r="D479" s="103" t="s">
        <v>55</v>
      </c>
      <c r="E479" s="124" t="s">
        <v>10</v>
      </c>
      <c r="F479" s="127">
        <v>2445</v>
      </c>
      <c r="G479" s="103" t="s">
        <v>872</v>
      </c>
      <c r="H479" s="103" t="s">
        <v>873</v>
      </c>
      <c r="I479" s="103" t="s">
        <v>12</v>
      </c>
      <c r="J479" s="130">
        <v>2019</v>
      </c>
      <c r="K479" s="11">
        <f>IF(D479="SAVE ON ENERGY RETROFIT PROGRAM",IF(VALUE(SUBSTITUTE(G479,"kW",""))=0,'IESO Reported Results'!M479*'NTG Ratio References'!$G$8,0),IF(D479="SAVE ON ENERGY ENERGY MANAGER PROGRAM",IF(VALUE(SUBSTITUTE(G479,"kW",""))=0,'IESO Reported Results'!M479*'NTG Ratio References'!$G$7,0),0))</f>
        <v>0</v>
      </c>
      <c r="L479" s="10">
        <f t="shared" si="28"/>
        <v>1.29</v>
      </c>
      <c r="M479" s="11">
        <f t="shared" si="29"/>
        <v>14825</v>
      </c>
      <c r="N479" s="15">
        <f>IFERROR(VLOOKUP(J479&amp;D479,'NTG Ratio References'!A:F,4,0),1)</f>
        <v>0.84</v>
      </c>
      <c r="O479" s="15">
        <f>IFERROR(VLOOKUP(J479&amp;D479,'NTG Ratio References'!A:F,5,0),1)</f>
        <v>0.81599999999999995</v>
      </c>
      <c r="P479" s="104">
        <f t="shared" si="30"/>
        <v>1.0835999999999999</v>
      </c>
      <c r="Q479" s="104">
        <f t="shared" si="31"/>
        <v>12097.199999999999</v>
      </c>
    </row>
    <row r="480" spans="1:17">
      <c r="A480" s="103" t="s">
        <v>874</v>
      </c>
      <c r="B480" s="103" t="s">
        <v>8</v>
      </c>
      <c r="C480" s="124" t="s">
        <v>1949</v>
      </c>
      <c r="D480" s="103" t="s">
        <v>55</v>
      </c>
      <c r="E480" s="124" t="s">
        <v>10</v>
      </c>
      <c r="F480" s="127">
        <v>8167.9</v>
      </c>
      <c r="G480" s="103" t="s">
        <v>17</v>
      </c>
      <c r="H480" s="103" t="s">
        <v>875</v>
      </c>
      <c r="I480" s="103" t="s">
        <v>12</v>
      </c>
      <c r="J480" s="130">
        <v>2019</v>
      </c>
      <c r="K480" s="11">
        <f>IF(D480="SAVE ON ENERGY RETROFIT PROGRAM",IF(VALUE(SUBSTITUTE(G480,"kW",""))=0,'IESO Reported Results'!M480*'NTG Ratio References'!$G$8,0),IF(D480="SAVE ON ENERGY ENERGY MANAGER PROGRAM",IF(VALUE(SUBSTITUTE(G480,"kW",""))=0,'IESO Reported Results'!M480*'NTG Ratio References'!$G$7,0),0))</f>
        <v>13.561969852687225</v>
      </c>
      <c r="L480" s="10">
        <f t="shared" si="28"/>
        <v>13.561969852687225</v>
      </c>
      <c r="M480" s="11">
        <f t="shared" si="29"/>
        <v>81679</v>
      </c>
      <c r="N480" s="15">
        <f>IFERROR(VLOOKUP(J480&amp;D480,'NTG Ratio References'!A:F,4,0),1)</f>
        <v>0.84</v>
      </c>
      <c r="O480" s="15">
        <f>IFERROR(VLOOKUP(J480&amp;D480,'NTG Ratio References'!A:F,5,0),1)</f>
        <v>0.81599999999999995</v>
      </c>
      <c r="P480" s="104">
        <f t="shared" si="30"/>
        <v>11.392054676257269</v>
      </c>
      <c r="Q480" s="104">
        <f t="shared" si="31"/>
        <v>66650.063999999998</v>
      </c>
    </row>
    <row r="481" spans="1:17">
      <c r="A481" s="103" t="s">
        <v>876</v>
      </c>
      <c r="B481" s="103" t="s">
        <v>8</v>
      </c>
      <c r="C481" s="124" t="s">
        <v>1739</v>
      </c>
      <c r="D481" s="103" t="s">
        <v>55</v>
      </c>
      <c r="E481" s="124" t="s">
        <v>279</v>
      </c>
      <c r="F481" s="127">
        <v>1122.26</v>
      </c>
      <c r="G481" s="103" t="s">
        <v>877</v>
      </c>
      <c r="H481" s="103" t="s">
        <v>878</v>
      </c>
      <c r="I481" s="103" t="s">
        <v>12</v>
      </c>
      <c r="J481" s="130">
        <v>2021</v>
      </c>
      <c r="K481" s="11">
        <f>IF(D481="SAVE ON ENERGY RETROFIT PROGRAM",IF(VALUE(SUBSTITUTE(G481,"kW",""))=0,'IESO Reported Results'!M481*'NTG Ratio References'!$G$8,0),IF(D481="SAVE ON ENERGY ENERGY MANAGER PROGRAM",IF(VALUE(SUBSTITUTE(G481,"kW",""))=0,'IESO Reported Results'!M481*'NTG Ratio References'!$G$7,0),0))</f>
        <v>0</v>
      </c>
      <c r="L481" s="10">
        <f t="shared" si="28"/>
        <v>0.09</v>
      </c>
      <c r="M481" s="11">
        <f t="shared" si="29"/>
        <v>54</v>
      </c>
      <c r="N481" s="15">
        <f>IFERROR(VLOOKUP(J481&amp;D481,'NTG Ratio References'!A:F,4,0),1)</f>
        <v>0.81599999999999995</v>
      </c>
      <c r="O481" s="15">
        <f>IFERROR(VLOOKUP(J481&amp;D481,'NTG Ratio References'!A:F,5,0),1)</f>
        <v>0.84</v>
      </c>
      <c r="P481" s="104">
        <f t="shared" si="30"/>
        <v>7.3439999999999991E-2</v>
      </c>
      <c r="Q481" s="104">
        <f t="shared" si="31"/>
        <v>45.36</v>
      </c>
    </row>
    <row r="482" spans="1:17">
      <c r="A482" s="103" t="s">
        <v>879</v>
      </c>
      <c r="B482" s="103" t="s">
        <v>8</v>
      </c>
      <c r="C482" s="124" t="s">
        <v>1739</v>
      </c>
      <c r="D482" s="103" t="s">
        <v>55</v>
      </c>
      <c r="E482" s="124" t="s">
        <v>10</v>
      </c>
      <c r="F482" s="127">
        <v>7326</v>
      </c>
      <c r="G482" s="103" t="s">
        <v>880</v>
      </c>
      <c r="H482" s="103" t="s">
        <v>881</v>
      </c>
      <c r="I482" s="103" t="s">
        <v>12</v>
      </c>
      <c r="J482" s="130">
        <v>2019</v>
      </c>
      <c r="K482" s="11">
        <f>IF(D482="SAVE ON ENERGY RETROFIT PROGRAM",IF(VALUE(SUBSTITUTE(G482,"kW",""))=0,'IESO Reported Results'!M482*'NTG Ratio References'!$G$8,0),IF(D482="SAVE ON ENERGY ENERGY MANAGER PROGRAM",IF(VALUE(SUBSTITUTE(G482,"kW",""))=0,'IESO Reported Results'!M482*'NTG Ratio References'!$G$7,0),0))</f>
        <v>0</v>
      </c>
      <c r="L482" s="10">
        <f t="shared" si="28"/>
        <v>14.44</v>
      </c>
      <c r="M482" s="11">
        <f t="shared" si="29"/>
        <v>66397</v>
      </c>
      <c r="N482" s="15">
        <f>IFERROR(VLOOKUP(J482&amp;D482,'NTG Ratio References'!A:F,4,0),1)</f>
        <v>0.84</v>
      </c>
      <c r="O482" s="15">
        <f>IFERROR(VLOOKUP(J482&amp;D482,'NTG Ratio References'!A:F,5,0),1)</f>
        <v>0.81599999999999995</v>
      </c>
      <c r="P482" s="104">
        <f t="shared" si="30"/>
        <v>12.1296</v>
      </c>
      <c r="Q482" s="104">
        <f t="shared" si="31"/>
        <v>54179.951999999997</v>
      </c>
    </row>
    <row r="483" spans="1:17">
      <c r="A483" s="124" t="s">
        <v>1863</v>
      </c>
      <c r="B483" s="124" t="s">
        <v>8</v>
      </c>
      <c r="C483" s="124" t="s">
        <v>1739</v>
      </c>
      <c r="D483" s="103" t="s">
        <v>55</v>
      </c>
      <c r="E483" s="124" t="s">
        <v>25</v>
      </c>
      <c r="F483" s="127">
        <v>764.18</v>
      </c>
      <c r="G483" s="103" t="s">
        <v>1882</v>
      </c>
      <c r="H483" s="103" t="s">
        <v>1883</v>
      </c>
      <c r="I483" s="103" t="s">
        <v>12</v>
      </c>
      <c r="J483" s="130">
        <v>2019</v>
      </c>
      <c r="K483" s="11">
        <f>IF(D483="SAVE ON ENERGY RETROFIT PROGRAM",IF(VALUE(SUBSTITUTE(G483,"kW",""))=0,'IESO Reported Results'!M483*'NTG Ratio References'!$G$8,0),IF(D483="SAVE ON ENERGY ENERGY MANAGER PROGRAM",IF(VALUE(SUBSTITUTE(G483,"kW",""))=0,'IESO Reported Results'!M483*'NTG Ratio References'!$G$7,0),0))</f>
        <v>0</v>
      </c>
      <c r="L483" s="10">
        <f t="shared" si="28"/>
        <v>1.63</v>
      </c>
      <c r="M483" s="11">
        <f t="shared" si="29"/>
        <v>6960</v>
      </c>
      <c r="N483" s="15">
        <f>IFERROR(VLOOKUP(J483&amp;D483,'NTG Ratio References'!A:F,4,0),1)</f>
        <v>0.84</v>
      </c>
      <c r="O483" s="15">
        <f>IFERROR(VLOOKUP(J483&amp;D483,'NTG Ratio References'!A:F,5,0),1)</f>
        <v>0.81599999999999995</v>
      </c>
      <c r="P483" s="104">
        <f t="shared" si="30"/>
        <v>1.3691999999999998</v>
      </c>
      <c r="Q483" s="104">
        <f t="shared" si="31"/>
        <v>5679.36</v>
      </c>
    </row>
    <row r="484" spans="1:17">
      <c r="A484" s="103" t="s">
        <v>882</v>
      </c>
      <c r="B484" s="103" t="s">
        <v>8</v>
      </c>
      <c r="C484" s="124" t="s">
        <v>1741</v>
      </c>
      <c r="D484" s="103" t="s">
        <v>55</v>
      </c>
      <c r="E484" s="124" t="s">
        <v>10</v>
      </c>
      <c r="F484" s="127">
        <v>6156.25</v>
      </c>
      <c r="G484" s="103" t="s">
        <v>883</v>
      </c>
      <c r="H484" s="103" t="s">
        <v>884</v>
      </c>
      <c r="I484" s="103" t="s">
        <v>12</v>
      </c>
      <c r="J484" s="130">
        <v>2019</v>
      </c>
      <c r="K484" s="11">
        <f>IF(D484="SAVE ON ENERGY RETROFIT PROGRAM",IF(VALUE(SUBSTITUTE(G484,"kW",""))=0,'IESO Reported Results'!M484*'NTG Ratio References'!$G$8,0),IF(D484="SAVE ON ENERGY ENERGY MANAGER PROGRAM",IF(VALUE(SUBSTITUTE(G484,"kW",""))=0,'IESO Reported Results'!M484*'NTG Ratio References'!$G$7,0),0))</f>
        <v>0</v>
      </c>
      <c r="L484" s="10">
        <f t="shared" si="28"/>
        <v>12.9</v>
      </c>
      <c r="M484" s="11">
        <f t="shared" si="29"/>
        <v>122391</v>
      </c>
      <c r="N484" s="15">
        <f>IFERROR(VLOOKUP(J484&amp;D484,'NTG Ratio References'!A:F,4,0),1)</f>
        <v>0.84</v>
      </c>
      <c r="O484" s="15">
        <f>IFERROR(VLOOKUP(J484&amp;D484,'NTG Ratio References'!A:F,5,0),1)</f>
        <v>0.81599999999999995</v>
      </c>
      <c r="P484" s="104">
        <f t="shared" si="30"/>
        <v>10.836</v>
      </c>
      <c r="Q484" s="104">
        <f t="shared" si="31"/>
        <v>99871.055999999997</v>
      </c>
    </row>
    <row r="485" spans="1:17">
      <c r="A485" s="103" t="s">
        <v>885</v>
      </c>
      <c r="B485" s="103" t="s">
        <v>8</v>
      </c>
      <c r="C485" s="124" t="s">
        <v>1739</v>
      </c>
      <c r="D485" s="103" t="s">
        <v>55</v>
      </c>
      <c r="E485" s="124" t="s">
        <v>10</v>
      </c>
      <c r="F485" s="127">
        <v>2480</v>
      </c>
      <c r="G485" s="103" t="s">
        <v>886</v>
      </c>
      <c r="H485" s="103" t="s">
        <v>887</v>
      </c>
      <c r="I485" s="103" t="s">
        <v>12</v>
      </c>
      <c r="J485" s="130">
        <v>2019</v>
      </c>
      <c r="K485" s="11">
        <f>IF(D485="SAVE ON ENERGY RETROFIT PROGRAM",IF(VALUE(SUBSTITUTE(G485,"kW",""))=0,'IESO Reported Results'!M485*'NTG Ratio References'!$G$8,0),IF(D485="SAVE ON ENERGY ENERGY MANAGER PROGRAM",IF(VALUE(SUBSTITUTE(G485,"kW",""))=0,'IESO Reported Results'!M485*'NTG Ratio References'!$G$7,0),0))</f>
        <v>0</v>
      </c>
      <c r="L485" s="10">
        <f t="shared" si="28"/>
        <v>6.2</v>
      </c>
      <c r="M485" s="11">
        <f t="shared" si="29"/>
        <v>28646</v>
      </c>
      <c r="N485" s="15">
        <f>IFERROR(VLOOKUP(J485&amp;D485,'NTG Ratio References'!A:F,4,0),1)</f>
        <v>0.84</v>
      </c>
      <c r="O485" s="15">
        <f>IFERROR(VLOOKUP(J485&amp;D485,'NTG Ratio References'!A:F,5,0),1)</f>
        <v>0.81599999999999995</v>
      </c>
      <c r="P485" s="104">
        <f t="shared" si="30"/>
        <v>5.2080000000000002</v>
      </c>
      <c r="Q485" s="104">
        <f t="shared" si="31"/>
        <v>23375.135999999999</v>
      </c>
    </row>
    <row r="486" spans="1:17">
      <c r="A486" s="103" t="s">
        <v>888</v>
      </c>
      <c r="B486" s="103" t="s">
        <v>8</v>
      </c>
      <c r="C486" s="124" t="s">
        <v>1740</v>
      </c>
      <c r="D486" s="103" t="s">
        <v>55</v>
      </c>
      <c r="E486" s="124" t="s">
        <v>10</v>
      </c>
      <c r="F486" s="127">
        <v>120</v>
      </c>
      <c r="G486" s="103" t="s">
        <v>283</v>
      </c>
      <c r="H486" s="103" t="s">
        <v>889</v>
      </c>
      <c r="I486" s="103" t="s">
        <v>12</v>
      </c>
      <c r="J486" s="130">
        <v>2019</v>
      </c>
      <c r="K486" s="11">
        <f>IF(D486="SAVE ON ENERGY RETROFIT PROGRAM",IF(VALUE(SUBSTITUTE(G486,"kW",""))=0,'IESO Reported Results'!M486*'NTG Ratio References'!$G$8,0),IF(D486="SAVE ON ENERGY ENERGY MANAGER PROGRAM",IF(VALUE(SUBSTITUTE(G486,"kW",""))=0,'IESO Reported Results'!M486*'NTG Ratio References'!$G$7,0),0))</f>
        <v>0</v>
      </c>
      <c r="L486" s="10">
        <f t="shared" si="28"/>
        <v>0.34</v>
      </c>
      <c r="M486" s="11">
        <f t="shared" si="29"/>
        <v>2985</v>
      </c>
      <c r="N486" s="15">
        <f>IFERROR(VLOOKUP(J486&amp;D486,'NTG Ratio References'!A:F,4,0),1)</f>
        <v>0.84</v>
      </c>
      <c r="O486" s="15">
        <f>IFERROR(VLOOKUP(J486&amp;D486,'NTG Ratio References'!A:F,5,0),1)</f>
        <v>0.81599999999999995</v>
      </c>
      <c r="P486" s="104">
        <f t="shared" si="30"/>
        <v>0.28560000000000002</v>
      </c>
      <c r="Q486" s="104">
        <f t="shared" si="31"/>
        <v>2435.7599999999998</v>
      </c>
    </row>
    <row r="487" spans="1:17">
      <c r="A487" s="103" t="s">
        <v>890</v>
      </c>
      <c r="B487" s="103" t="s">
        <v>8</v>
      </c>
      <c r="C487" s="124" t="s">
        <v>1740</v>
      </c>
      <c r="D487" s="103" t="s">
        <v>55</v>
      </c>
      <c r="E487" s="124" t="s">
        <v>10</v>
      </c>
      <c r="F487" s="127">
        <v>1176</v>
      </c>
      <c r="G487" s="103" t="s">
        <v>891</v>
      </c>
      <c r="H487" s="103" t="s">
        <v>892</v>
      </c>
      <c r="I487" s="103" t="s">
        <v>12</v>
      </c>
      <c r="J487" s="130">
        <v>2019</v>
      </c>
      <c r="K487" s="11">
        <f>IF(D487="SAVE ON ENERGY RETROFIT PROGRAM",IF(VALUE(SUBSTITUTE(G487,"kW",""))=0,'IESO Reported Results'!M487*'NTG Ratio References'!$G$8,0),IF(D487="SAVE ON ENERGY ENERGY MANAGER PROGRAM",IF(VALUE(SUBSTITUTE(G487,"kW",""))=0,'IESO Reported Results'!M487*'NTG Ratio References'!$G$7,0),0))</f>
        <v>0</v>
      </c>
      <c r="L487" s="10">
        <f t="shared" si="28"/>
        <v>1.68</v>
      </c>
      <c r="M487" s="11">
        <f t="shared" si="29"/>
        <v>7718</v>
      </c>
      <c r="N487" s="15">
        <f>IFERROR(VLOOKUP(J487&amp;D487,'NTG Ratio References'!A:F,4,0),1)</f>
        <v>0.84</v>
      </c>
      <c r="O487" s="15">
        <f>IFERROR(VLOOKUP(J487&amp;D487,'NTG Ratio References'!A:F,5,0),1)</f>
        <v>0.81599999999999995</v>
      </c>
      <c r="P487" s="104">
        <f t="shared" si="30"/>
        <v>1.4111999999999998</v>
      </c>
      <c r="Q487" s="104">
        <f t="shared" si="31"/>
        <v>6297.8879999999999</v>
      </c>
    </row>
    <row r="488" spans="1:17">
      <c r="A488" s="103" t="s">
        <v>893</v>
      </c>
      <c r="B488" s="103" t="s">
        <v>8</v>
      </c>
      <c r="C488" s="124" t="s">
        <v>1739</v>
      </c>
      <c r="D488" s="103" t="s">
        <v>55</v>
      </c>
      <c r="E488" s="124" t="s">
        <v>10</v>
      </c>
      <c r="F488" s="127">
        <v>1980</v>
      </c>
      <c r="G488" s="103" t="s">
        <v>17</v>
      </c>
      <c r="H488" s="103" t="s">
        <v>894</v>
      </c>
      <c r="I488" s="103" t="s">
        <v>12</v>
      </c>
      <c r="J488" s="130">
        <v>2019</v>
      </c>
      <c r="K488" s="11">
        <f>IF(D488="SAVE ON ENERGY RETROFIT PROGRAM",IF(VALUE(SUBSTITUTE(G488,"kW",""))=0,'IESO Reported Results'!M488*'NTG Ratio References'!$G$8,0),IF(D488="SAVE ON ENERGY ENERGY MANAGER PROGRAM",IF(VALUE(SUBSTITUTE(G488,"kW",""))=0,'IESO Reported Results'!M488*'NTG Ratio References'!$G$7,0),0))</f>
        <v>1.8201289624647383</v>
      </c>
      <c r="L488" s="10">
        <f t="shared" si="28"/>
        <v>1.8201289624647383</v>
      </c>
      <c r="M488" s="11">
        <f t="shared" si="29"/>
        <v>10962</v>
      </c>
      <c r="N488" s="15">
        <f>IFERROR(VLOOKUP(J488&amp;D488,'NTG Ratio References'!A:F,4,0),1)</f>
        <v>0.84</v>
      </c>
      <c r="O488" s="15">
        <f>IFERROR(VLOOKUP(J488&amp;D488,'NTG Ratio References'!A:F,5,0),1)</f>
        <v>0.81599999999999995</v>
      </c>
      <c r="P488" s="104">
        <f t="shared" si="30"/>
        <v>1.5289083284703802</v>
      </c>
      <c r="Q488" s="104">
        <f t="shared" si="31"/>
        <v>8944.9920000000002</v>
      </c>
    </row>
    <row r="489" spans="1:17">
      <c r="A489" s="103" t="s">
        <v>895</v>
      </c>
      <c r="B489" s="103" t="s">
        <v>8</v>
      </c>
      <c r="C489" s="124" t="s">
        <v>1739</v>
      </c>
      <c r="D489" s="103" t="s">
        <v>55</v>
      </c>
      <c r="E489" s="124" t="s">
        <v>10</v>
      </c>
      <c r="F489" s="127">
        <v>1353</v>
      </c>
      <c r="G489" s="103" t="s">
        <v>896</v>
      </c>
      <c r="H489" s="103" t="s">
        <v>897</v>
      </c>
      <c r="I489" s="103" t="s">
        <v>12</v>
      </c>
      <c r="J489" s="130">
        <v>2019</v>
      </c>
      <c r="K489" s="11">
        <f>IF(D489="SAVE ON ENERGY RETROFIT PROGRAM",IF(VALUE(SUBSTITUTE(G489,"kW",""))=0,'IESO Reported Results'!M489*'NTG Ratio References'!$G$8,0),IF(D489="SAVE ON ENERGY ENERGY MANAGER PROGRAM",IF(VALUE(SUBSTITUTE(G489,"kW",""))=0,'IESO Reported Results'!M489*'NTG Ratio References'!$G$7,0),0))</f>
        <v>0</v>
      </c>
      <c r="L489" s="10">
        <f t="shared" si="28"/>
        <v>3.8</v>
      </c>
      <c r="M489" s="11">
        <f t="shared" si="29"/>
        <v>16563</v>
      </c>
      <c r="N489" s="15">
        <f>IFERROR(VLOOKUP(J489&amp;D489,'NTG Ratio References'!A:F,4,0),1)</f>
        <v>0.84</v>
      </c>
      <c r="O489" s="15">
        <f>IFERROR(VLOOKUP(J489&amp;D489,'NTG Ratio References'!A:F,5,0),1)</f>
        <v>0.81599999999999995</v>
      </c>
      <c r="P489" s="104">
        <f t="shared" si="30"/>
        <v>3.1919999999999997</v>
      </c>
      <c r="Q489" s="104">
        <f t="shared" si="31"/>
        <v>13515.407999999999</v>
      </c>
    </row>
    <row r="490" spans="1:17">
      <c r="A490" s="103" t="s">
        <v>898</v>
      </c>
      <c r="B490" s="103" t="s">
        <v>8</v>
      </c>
      <c r="C490" s="124" t="s">
        <v>1739</v>
      </c>
      <c r="D490" s="103" t="s">
        <v>55</v>
      </c>
      <c r="E490" s="124" t="s">
        <v>10</v>
      </c>
      <c r="F490" s="127">
        <v>1718.9</v>
      </c>
      <c r="G490" s="103" t="s">
        <v>154</v>
      </c>
      <c r="H490" s="103" t="s">
        <v>899</v>
      </c>
      <c r="I490" s="103" t="s">
        <v>12</v>
      </c>
      <c r="J490" s="130">
        <v>2019</v>
      </c>
      <c r="K490" s="11">
        <f>IF(D490="SAVE ON ENERGY RETROFIT PROGRAM",IF(VALUE(SUBSTITUTE(G490,"kW",""))=0,'IESO Reported Results'!M490*'NTG Ratio References'!$G$8,0),IF(D490="SAVE ON ENERGY ENERGY MANAGER PROGRAM",IF(VALUE(SUBSTITUTE(G490,"kW",""))=0,'IESO Reported Results'!M490*'NTG Ratio References'!$G$7,0),0))</f>
        <v>0</v>
      </c>
      <c r="L490" s="10">
        <f t="shared" si="28"/>
        <v>1.6</v>
      </c>
      <c r="M490" s="11">
        <f t="shared" si="29"/>
        <v>10858</v>
      </c>
      <c r="N490" s="15">
        <f>IFERROR(VLOOKUP(J490&amp;D490,'NTG Ratio References'!A:F,4,0),1)</f>
        <v>0.84</v>
      </c>
      <c r="O490" s="15">
        <f>IFERROR(VLOOKUP(J490&amp;D490,'NTG Ratio References'!A:F,5,0),1)</f>
        <v>0.81599999999999995</v>
      </c>
      <c r="P490" s="104">
        <f t="shared" si="30"/>
        <v>1.3440000000000001</v>
      </c>
      <c r="Q490" s="104">
        <f t="shared" si="31"/>
        <v>8860.1279999999988</v>
      </c>
    </row>
    <row r="491" spans="1:17">
      <c r="A491" s="103" t="s">
        <v>900</v>
      </c>
      <c r="B491" s="103" t="s">
        <v>8</v>
      </c>
      <c r="C491" s="124" t="s">
        <v>1740</v>
      </c>
      <c r="D491" s="103" t="s">
        <v>55</v>
      </c>
      <c r="E491" s="124" t="s">
        <v>10</v>
      </c>
      <c r="F491" s="127">
        <v>13910</v>
      </c>
      <c r="G491" s="103" t="s">
        <v>316</v>
      </c>
      <c r="H491" s="103" t="s">
        <v>901</v>
      </c>
      <c r="I491" s="103" t="s">
        <v>12</v>
      </c>
      <c r="J491" s="130">
        <v>2019</v>
      </c>
      <c r="K491" s="11">
        <f>IF(D491="SAVE ON ENERGY RETROFIT PROGRAM",IF(VALUE(SUBSTITUTE(G491,"kW",""))=0,'IESO Reported Results'!M491*'NTG Ratio References'!$G$8,0),IF(D491="SAVE ON ENERGY ENERGY MANAGER PROGRAM",IF(VALUE(SUBSTITUTE(G491,"kW",""))=0,'IESO Reported Results'!M491*'NTG Ratio References'!$G$7,0),0))</f>
        <v>0</v>
      </c>
      <c r="L491" s="10">
        <f t="shared" si="28"/>
        <v>8.67</v>
      </c>
      <c r="M491" s="11">
        <f t="shared" si="29"/>
        <v>39810</v>
      </c>
      <c r="N491" s="15">
        <f>IFERROR(VLOOKUP(J491&amp;D491,'NTG Ratio References'!A:F,4,0),1)</f>
        <v>0.84</v>
      </c>
      <c r="O491" s="15">
        <f>IFERROR(VLOOKUP(J491&amp;D491,'NTG Ratio References'!A:F,5,0),1)</f>
        <v>0.81599999999999995</v>
      </c>
      <c r="P491" s="104">
        <f t="shared" si="30"/>
        <v>7.2827999999999999</v>
      </c>
      <c r="Q491" s="104">
        <f t="shared" si="31"/>
        <v>32484.959999999999</v>
      </c>
    </row>
    <row r="492" spans="1:17">
      <c r="A492" s="103" t="s">
        <v>902</v>
      </c>
      <c r="B492" s="103" t="s">
        <v>8</v>
      </c>
      <c r="C492" s="124" t="s">
        <v>1739</v>
      </c>
      <c r="D492" s="103" t="s">
        <v>55</v>
      </c>
      <c r="E492" s="124" t="s">
        <v>10</v>
      </c>
      <c r="F492" s="127">
        <v>3950</v>
      </c>
      <c r="G492" s="103" t="s">
        <v>17</v>
      </c>
      <c r="H492" s="103" t="s">
        <v>903</v>
      </c>
      <c r="I492" s="103" t="s">
        <v>12</v>
      </c>
      <c r="J492" s="130">
        <v>2019</v>
      </c>
      <c r="K492" s="11">
        <f>IF(D492="SAVE ON ENERGY RETROFIT PROGRAM",IF(VALUE(SUBSTITUTE(G492,"kW",""))=0,'IESO Reported Results'!M492*'NTG Ratio References'!$G$8,0),IF(D492="SAVE ON ENERGY ENERGY MANAGER PROGRAM",IF(VALUE(SUBSTITUTE(G492,"kW",""))=0,'IESO Reported Results'!M492*'NTG Ratio References'!$G$7,0),0))</f>
        <v>7.2722138567807528</v>
      </c>
      <c r="L492" s="10">
        <f t="shared" si="28"/>
        <v>7.2722138567807528</v>
      </c>
      <c r="M492" s="11">
        <f t="shared" si="29"/>
        <v>43798</v>
      </c>
      <c r="N492" s="15">
        <f>IFERROR(VLOOKUP(J492&amp;D492,'NTG Ratio References'!A:F,4,0),1)</f>
        <v>0.84</v>
      </c>
      <c r="O492" s="15">
        <f>IFERROR(VLOOKUP(J492&amp;D492,'NTG Ratio References'!A:F,5,0),1)</f>
        <v>0.81599999999999995</v>
      </c>
      <c r="P492" s="104">
        <f t="shared" si="30"/>
        <v>6.1086596396958326</v>
      </c>
      <c r="Q492" s="104">
        <f t="shared" si="31"/>
        <v>35739.167999999998</v>
      </c>
    </row>
    <row r="493" spans="1:17">
      <c r="A493" s="124" t="s">
        <v>1864</v>
      </c>
      <c r="B493" s="124" t="s">
        <v>8</v>
      </c>
      <c r="C493" s="124" t="s">
        <v>1739</v>
      </c>
      <c r="D493" s="103" t="s">
        <v>55</v>
      </c>
      <c r="E493" s="124" t="s">
        <v>39</v>
      </c>
      <c r="F493" s="127">
        <v>1148.51</v>
      </c>
      <c r="G493" s="103" t="s">
        <v>17</v>
      </c>
      <c r="H493" s="103" t="s">
        <v>1884</v>
      </c>
      <c r="I493" s="103" t="s">
        <v>12</v>
      </c>
      <c r="J493" s="130">
        <v>2019</v>
      </c>
      <c r="K493" s="11">
        <f>IF(D493="SAVE ON ENERGY RETROFIT PROGRAM",IF(VALUE(SUBSTITUTE(G493,"kW",""))=0,'IESO Reported Results'!M493*'NTG Ratio References'!$G$8,0),IF(D493="SAVE ON ENERGY ENERGY MANAGER PROGRAM",IF(VALUE(SUBSTITUTE(G493,"kW",""))=0,'IESO Reported Results'!M493*'NTG Ratio References'!$G$7,0),0))</f>
        <v>2.8437647090068943</v>
      </c>
      <c r="L493" s="10">
        <f t="shared" si="28"/>
        <v>2.8437647090068943</v>
      </c>
      <c r="M493" s="11">
        <f t="shared" si="29"/>
        <v>17127</v>
      </c>
      <c r="N493" s="15">
        <f>IFERROR(VLOOKUP(J493&amp;D493,'NTG Ratio References'!A:F,4,0),1)</f>
        <v>0.84</v>
      </c>
      <c r="O493" s="15">
        <f>IFERROR(VLOOKUP(J493&amp;D493,'NTG Ratio References'!A:F,5,0),1)</f>
        <v>0.81599999999999995</v>
      </c>
      <c r="P493" s="104">
        <f t="shared" si="30"/>
        <v>2.3887623555657913</v>
      </c>
      <c r="Q493" s="104">
        <f t="shared" si="31"/>
        <v>13975.632</v>
      </c>
    </row>
    <row r="494" spans="1:17">
      <c r="A494" s="124" t="s">
        <v>1865</v>
      </c>
      <c r="B494" s="124" t="s">
        <v>8</v>
      </c>
      <c r="C494" s="124" t="s">
        <v>1740</v>
      </c>
      <c r="D494" s="103" t="s">
        <v>55</v>
      </c>
      <c r="E494" s="124" t="s">
        <v>701</v>
      </c>
      <c r="F494" s="127">
        <v>23051</v>
      </c>
      <c r="G494" s="103" t="s">
        <v>1885</v>
      </c>
      <c r="H494" s="103" t="s">
        <v>1886</v>
      </c>
      <c r="I494" s="103" t="s">
        <v>12</v>
      </c>
      <c r="J494" s="130">
        <v>2019</v>
      </c>
      <c r="K494" s="11">
        <f>IF(D494="SAVE ON ENERGY RETROFIT PROGRAM",IF(VALUE(SUBSTITUTE(G494,"kW",""))=0,'IESO Reported Results'!M494*'NTG Ratio References'!$G$8,0),IF(D494="SAVE ON ENERGY ENERGY MANAGER PROGRAM",IF(VALUE(SUBSTITUTE(G494,"kW",""))=0,'IESO Reported Results'!M494*'NTG Ratio References'!$G$7,0),0))</f>
        <v>0</v>
      </c>
      <c r="L494" s="10">
        <f t="shared" si="28"/>
        <v>33.17</v>
      </c>
      <c r="M494" s="11">
        <f t="shared" si="29"/>
        <v>152382</v>
      </c>
      <c r="N494" s="15">
        <f>IFERROR(VLOOKUP(J494&amp;D494,'NTG Ratio References'!A:F,4,0),1)</f>
        <v>0.84</v>
      </c>
      <c r="O494" s="15">
        <f>IFERROR(VLOOKUP(J494&amp;D494,'NTG Ratio References'!A:F,5,0),1)</f>
        <v>0.81599999999999995</v>
      </c>
      <c r="P494" s="104">
        <f t="shared" si="30"/>
        <v>27.8628</v>
      </c>
      <c r="Q494" s="104">
        <f t="shared" si="31"/>
        <v>124343.71199999998</v>
      </c>
    </row>
    <row r="495" spans="1:17">
      <c r="A495" s="103" t="s">
        <v>904</v>
      </c>
      <c r="B495" s="103" t="s">
        <v>8</v>
      </c>
      <c r="C495" s="124" t="s">
        <v>1739</v>
      </c>
      <c r="D495" s="103" t="s">
        <v>55</v>
      </c>
      <c r="E495" s="124" t="s">
        <v>10</v>
      </c>
      <c r="F495" s="127">
        <v>2887.5</v>
      </c>
      <c r="G495" s="103" t="s">
        <v>287</v>
      </c>
      <c r="H495" s="103" t="s">
        <v>288</v>
      </c>
      <c r="I495" s="103" t="s">
        <v>12</v>
      </c>
      <c r="J495" s="130">
        <v>2019</v>
      </c>
      <c r="K495" s="11">
        <f>IF(D495="SAVE ON ENERGY RETROFIT PROGRAM",IF(VALUE(SUBSTITUTE(G495,"kW",""))=0,'IESO Reported Results'!M495*'NTG Ratio References'!$G$8,0),IF(D495="SAVE ON ENERGY ENERGY MANAGER PROGRAM",IF(VALUE(SUBSTITUTE(G495,"kW",""))=0,'IESO Reported Results'!M495*'NTG Ratio References'!$G$7,0),0))</f>
        <v>0</v>
      </c>
      <c r="L495" s="10">
        <f t="shared" si="28"/>
        <v>6.5</v>
      </c>
      <c r="M495" s="11">
        <f t="shared" si="29"/>
        <v>29861</v>
      </c>
      <c r="N495" s="15">
        <f>IFERROR(VLOOKUP(J495&amp;D495,'NTG Ratio References'!A:F,4,0),1)</f>
        <v>0.84</v>
      </c>
      <c r="O495" s="15">
        <f>IFERROR(VLOOKUP(J495&amp;D495,'NTG Ratio References'!A:F,5,0),1)</f>
        <v>0.81599999999999995</v>
      </c>
      <c r="P495" s="104">
        <f t="shared" si="30"/>
        <v>5.46</v>
      </c>
      <c r="Q495" s="104">
        <f t="shared" si="31"/>
        <v>24366.575999999997</v>
      </c>
    </row>
    <row r="496" spans="1:17">
      <c r="A496" s="103" t="s">
        <v>905</v>
      </c>
      <c r="B496" s="103" t="s">
        <v>8</v>
      </c>
      <c r="C496" s="124" t="s">
        <v>1739</v>
      </c>
      <c r="D496" s="103" t="s">
        <v>55</v>
      </c>
      <c r="E496" s="124" t="s">
        <v>10</v>
      </c>
      <c r="F496" s="127">
        <v>3810</v>
      </c>
      <c r="G496" s="103" t="s">
        <v>906</v>
      </c>
      <c r="H496" s="103" t="s">
        <v>907</v>
      </c>
      <c r="I496" s="103" t="s">
        <v>12</v>
      </c>
      <c r="J496" s="130">
        <v>2019</v>
      </c>
      <c r="K496" s="11">
        <f>IF(D496="SAVE ON ENERGY RETROFIT PROGRAM",IF(VALUE(SUBSTITUTE(G496,"kW",""))=0,'IESO Reported Results'!M496*'NTG Ratio References'!$G$8,0),IF(D496="SAVE ON ENERGY ENERGY MANAGER PROGRAM",IF(VALUE(SUBSTITUTE(G496,"kW",""))=0,'IESO Reported Results'!M496*'NTG Ratio References'!$G$7,0),0))</f>
        <v>0</v>
      </c>
      <c r="L496" s="10">
        <f t="shared" si="28"/>
        <v>8.4</v>
      </c>
      <c r="M496" s="11">
        <f t="shared" si="29"/>
        <v>41170</v>
      </c>
      <c r="N496" s="15">
        <f>IFERROR(VLOOKUP(J496&amp;D496,'NTG Ratio References'!A:F,4,0),1)</f>
        <v>0.84</v>
      </c>
      <c r="O496" s="15">
        <f>IFERROR(VLOOKUP(J496&amp;D496,'NTG Ratio References'!A:F,5,0),1)</f>
        <v>0.81599999999999995</v>
      </c>
      <c r="P496" s="104">
        <f t="shared" si="30"/>
        <v>7.056</v>
      </c>
      <c r="Q496" s="104">
        <f t="shared" si="31"/>
        <v>33594.720000000001</v>
      </c>
    </row>
    <row r="497" spans="1:17">
      <c r="A497" s="103" t="s">
        <v>908</v>
      </c>
      <c r="B497" s="103" t="s">
        <v>8</v>
      </c>
      <c r="C497" s="124" t="s">
        <v>1739</v>
      </c>
      <c r="D497" s="103" t="s">
        <v>55</v>
      </c>
      <c r="E497" s="124" t="s">
        <v>10</v>
      </c>
      <c r="F497" s="127">
        <v>1072.2</v>
      </c>
      <c r="G497" s="103" t="s">
        <v>17</v>
      </c>
      <c r="H497" s="103" t="s">
        <v>909</v>
      </c>
      <c r="I497" s="103" t="s">
        <v>12</v>
      </c>
      <c r="J497" s="130">
        <v>2019</v>
      </c>
      <c r="K497" s="11">
        <f>IF(D497="SAVE ON ENERGY RETROFIT PROGRAM",IF(VALUE(SUBSTITUTE(G497,"kW",""))=0,'IESO Reported Results'!M497*'NTG Ratio References'!$G$8,0),IF(D497="SAVE ON ENERGY ENERGY MANAGER PROGRAM",IF(VALUE(SUBSTITUTE(G497,"kW",""))=0,'IESO Reported Results'!M497*'NTG Ratio References'!$G$7,0),0))</f>
        <v>3.5605587913787491</v>
      </c>
      <c r="L497" s="10">
        <f t="shared" si="28"/>
        <v>3.5605587913787491</v>
      </c>
      <c r="M497" s="11">
        <f t="shared" si="29"/>
        <v>21444</v>
      </c>
      <c r="N497" s="15">
        <f>IFERROR(VLOOKUP(J497&amp;D497,'NTG Ratio References'!A:F,4,0),1)</f>
        <v>0.84</v>
      </c>
      <c r="O497" s="15">
        <f>IFERROR(VLOOKUP(J497&amp;D497,'NTG Ratio References'!A:F,5,0),1)</f>
        <v>0.81599999999999995</v>
      </c>
      <c r="P497" s="104">
        <f t="shared" si="30"/>
        <v>2.9908693847581493</v>
      </c>
      <c r="Q497" s="104">
        <f t="shared" si="31"/>
        <v>17498.304</v>
      </c>
    </row>
    <row r="498" spans="1:17">
      <c r="A498" s="124" t="s">
        <v>1866</v>
      </c>
      <c r="B498" s="124" t="s">
        <v>8</v>
      </c>
      <c r="C498" s="124" t="s">
        <v>1739</v>
      </c>
      <c r="D498" s="103" t="s">
        <v>55</v>
      </c>
      <c r="E498" s="124" t="s">
        <v>10</v>
      </c>
      <c r="F498" s="127">
        <v>0</v>
      </c>
      <c r="G498" s="103" t="s">
        <v>17</v>
      </c>
      <c r="H498" s="103" t="s">
        <v>15</v>
      </c>
      <c r="I498" s="103" t="s">
        <v>12</v>
      </c>
      <c r="J498" s="130">
        <v>2019</v>
      </c>
      <c r="K498" s="11">
        <f>IF(D498="SAVE ON ENERGY RETROFIT PROGRAM",IF(VALUE(SUBSTITUTE(G498,"kW",""))=0,'IESO Reported Results'!M498*'NTG Ratio References'!$G$8,0),IF(D498="SAVE ON ENERGY ENERGY MANAGER PROGRAM",IF(VALUE(SUBSTITUTE(G498,"kW",""))=0,'IESO Reported Results'!M498*'NTG Ratio References'!$G$7,0),0))</f>
        <v>0</v>
      </c>
      <c r="L498" s="10">
        <f t="shared" si="28"/>
        <v>0</v>
      </c>
      <c r="M498" s="11">
        <f t="shared" si="29"/>
        <v>0</v>
      </c>
      <c r="N498" s="15">
        <f>IFERROR(VLOOKUP(J498&amp;D498,'NTG Ratio References'!A:F,4,0),1)</f>
        <v>0.84</v>
      </c>
      <c r="O498" s="15">
        <f>IFERROR(VLOOKUP(J498&amp;D498,'NTG Ratio References'!A:F,5,0),1)</f>
        <v>0.81599999999999995</v>
      </c>
      <c r="P498" s="104">
        <f t="shared" si="30"/>
        <v>0</v>
      </c>
      <c r="Q498" s="104">
        <f t="shared" si="31"/>
        <v>0</v>
      </c>
    </row>
    <row r="499" spans="1:17">
      <c r="A499" s="103" t="s">
        <v>910</v>
      </c>
      <c r="B499" s="103" t="s">
        <v>8</v>
      </c>
      <c r="C499" s="124" t="s">
        <v>1739</v>
      </c>
      <c r="D499" s="103" t="s">
        <v>55</v>
      </c>
      <c r="E499" s="124" t="s">
        <v>10</v>
      </c>
      <c r="F499" s="127">
        <v>2870</v>
      </c>
      <c r="G499" s="103" t="s">
        <v>17</v>
      </c>
      <c r="H499" s="103" t="s">
        <v>15</v>
      </c>
      <c r="I499" s="103" t="s">
        <v>12</v>
      </c>
      <c r="J499" s="130">
        <v>2019</v>
      </c>
      <c r="K499" s="11">
        <f>IF(D499="SAVE ON ENERGY RETROFIT PROGRAM",IF(VALUE(SUBSTITUTE(G499,"kW",""))=0,'IESO Reported Results'!M499*'NTG Ratio References'!$G$8,0),IF(D499="SAVE ON ENERGY ENERGY MANAGER PROGRAM",IF(VALUE(SUBSTITUTE(G499,"kW",""))=0,'IESO Reported Results'!M499*'NTG Ratio References'!$G$7,0),0))</f>
        <v>0</v>
      </c>
      <c r="L499" s="10">
        <f t="shared" si="28"/>
        <v>0</v>
      </c>
      <c r="M499" s="11">
        <f t="shared" si="29"/>
        <v>0</v>
      </c>
      <c r="N499" s="15">
        <f>IFERROR(VLOOKUP(J499&amp;D499,'NTG Ratio References'!A:F,4,0),1)</f>
        <v>0.84</v>
      </c>
      <c r="O499" s="15">
        <f>IFERROR(VLOOKUP(J499&amp;D499,'NTG Ratio References'!A:F,5,0),1)</f>
        <v>0.81599999999999995</v>
      </c>
      <c r="P499" s="104">
        <f t="shared" si="30"/>
        <v>0</v>
      </c>
      <c r="Q499" s="104">
        <f t="shared" si="31"/>
        <v>0</v>
      </c>
    </row>
    <row r="500" spans="1:17">
      <c r="A500" s="103" t="s">
        <v>911</v>
      </c>
      <c r="B500" s="103" t="s">
        <v>8</v>
      </c>
      <c r="C500" s="124" t="s">
        <v>1739</v>
      </c>
      <c r="D500" s="103" t="s">
        <v>55</v>
      </c>
      <c r="E500" s="124" t="s">
        <v>468</v>
      </c>
      <c r="F500" s="127">
        <v>4510.6000000000004</v>
      </c>
      <c r="G500" s="103" t="s">
        <v>17</v>
      </c>
      <c r="H500" s="103" t="s">
        <v>912</v>
      </c>
      <c r="I500" s="103" t="s">
        <v>12</v>
      </c>
      <c r="J500" s="130">
        <v>2021</v>
      </c>
      <c r="K500" s="11">
        <f>IF(D500="SAVE ON ENERGY RETROFIT PROGRAM",IF(VALUE(SUBSTITUTE(G500,"kW",""))=0,'IESO Reported Results'!M500*'NTG Ratio References'!$G$8,0),IF(D500="SAVE ON ENERGY ENERGY MANAGER PROGRAM",IF(VALUE(SUBSTITUTE(G500,"kW",""))=0,'IESO Reported Results'!M500*'NTG Ratio References'!$G$7,0),0))</f>
        <v>7.489393995706485</v>
      </c>
      <c r="L500" s="10">
        <f t="shared" si="28"/>
        <v>7.489393995706485</v>
      </c>
      <c r="M500" s="11">
        <f t="shared" si="29"/>
        <v>45106</v>
      </c>
      <c r="N500" s="15">
        <f>IFERROR(VLOOKUP(J500&amp;D500,'NTG Ratio References'!A:F,4,0),1)</f>
        <v>0.81599999999999995</v>
      </c>
      <c r="O500" s="15">
        <f>IFERROR(VLOOKUP(J500&amp;D500,'NTG Ratio References'!A:F,5,0),1)</f>
        <v>0.84</v>
      </c>
      <c r="P500" s="104">
        <f t="shared" si="30"/>
        <v>6.1113455004964914</v>
      </c>
      <c r="Q500" s="104">
        <f t="shared" si="31"/>
        <v>37889.040000000001</v>
      </c>
    </row>
    <row r="501" spans="1:17">
      <c r="A501" s="103" t="s">
        <v>913</v>
      </c>
      <c r="B501" s="103" t="s">
        <v>8</v>
      </c>
      <c r="C501" s="124" t="s">
        <v>1739</v>
      </c>
      <c r="D501" s="103" t="s">
        <v>55</v>
      </c>
      <c r="E501" s="124" t="s">
        <v>10</v>
      </c>
      <c r="F501" s="127">
        <v>1085</v>
      </c>
      <c r="G501" s="103" t="s">
        <v>293</v>
      </c>
      <c r="H501" s="103" t="s">
        <v>914</v>
      </c>
      <c r="I501" s="103" t="s">
        <v>12</v>
      </c>
      <c r="J501" s="130">
        <v>2019</v>
      </c>
      <c r="K501" s="11">
        <f>IF(D501="SAVE ON ENERGY RETROFIT PROGRAM",IF(VALUE(SUBSTITUTE(G501,"kW",""))=0,'IESO Reported Results'!M501*'NTG Ratio References'!$G$8,0),IF(D501="SAVE ON ENERGY ENERGY MANAGER PROGRAM",IF(VALUE(SUBSTITUTE(G501,"kW",""))=0,'IESO Reported Results'!M501*'NTG Ratio References'!$G$7,0),0))</f>
        <v>0</v>
      </c>
      <c r="L501" s="10">
        <f t="shared" si="28"/>
        <v>0.68</v>
      </c>
      <c r="M501" s="11">
        <f t="shared" si="29"/>
        <v>3129</v>
      </c>
      <c r="N501" s="15">
        <f>IFERROR(VLOOKUP(J501&amp;D501,'NTG Ratio References'!A:F,4,0),1)</f>
        <v>0.84</v>
      </c>
      <c r="O501" s="15">
        <f>IFERROR(VLOOKUP(J501&amp;D501,'NTG Ratio References'!A:F,5,0),1)</f>
        <v>0.81599999999999995</v>
      </c>
      <c r="P501" s="104">
        <f t="shared" si="30"/>
        <v>0.57120000000000004</v>
      </c>
      <c r="Q501" s="104">
        <f t="shared" si="31"/>
        <v>2553.2639999999997</v>
      </c>
    </row>
    <row r="502" spans="1:17">
      <c r="A502" s="103" t="s">
        <v>915</v>
      </c>
      <c r="B502" s="103" t="s">
        <v>8</v>
      </c>
      <c r="C502" s="124" t="s">
        <v>1739</v>
      </c>
      <c r="D502" s="103" t="s">
        <v>55</v>
      </c>
      <c r="E502" s="124" t="s">
        <v>10</v>
      </c>
      <c r="F502" s="127">
        <v>1112.45</v>
      </c>
      <c r="G502" s="103" t="s">
        <v>22</v>
      </c>
      <c r="H502" s="103" t="s">
        <v>916</v>
      </c>
      <c r="I502" s="103" t="s">
        <v>12</v>
      </c>
      <c r="J502" s="130">
        <v>2019</v>
      </c>
      <c r="K502" s="11">
        <f>IF(D502="SAVE ON ENERGY RETROFIT PROGRAM",IF(VALUE(SUBSTITUTE(G502,"kW",""))=0,'IESO Reported Results'!M502*'NTG Ratio References'!$G$8,0),IF(D502="SAVE ON ENERGY ENERGY MANAGER PROGRAM",IF(VALUE(SUBSTITUTE(G502,"kW",""))=0,'IESO Reported Results'!M502*'NTG Ratio References'!$G$7,0),0))</f>
        <v>0</v>
      </c>
      <c r="L502" s="10">
        <f t="shared" si="28"/>
        <v>0.8</v>
      </c>
      <c r="M502" s="11">
        <f t="shared" si="29"/>
        <v>22249</v>
      </c>
      <c r="N502" s="15">
        <f>IFERROR(VLOOKUP(J502&amp;D502,'NTG Ratio References'!A:F,4,0),1)</f>
        <v>0.84</v>
      </c>
      <c r="O502" s="15">
        <f>IFERROR(VLOOKUP(J502&amp;D502,'NTG Ratio References'!A:F,5,0),1)</f>
        <v>0.81599999999999995</v>
      </c>
      <c r="P502" s="104">
        <f t="shared" si="30"/>
        <v>0.67200000000000004</v>
      </c>
      <c r="Q502" s="104">
        <f t="shared" si="31"/>
        <v>18155.183999999997</v>
      </c>
    </row>
    <row r="503" spans="1:17">
      <c r="A503" s="103" t="s">
        <v>917</v>
      </c>
      <c r="B503" s="103" t="s">
        <v>8</v>
      </c>
      <c r="C503" s="124" t="s">
        <v>1740</v>
      </c>
      <c r="D503" s="103" t="s">
        <v>55</v>
      </c>
      <c r="E503" s="124" t="s">
        <v>10</v>
      </c>
      <c r="F503" s="127">
        <v>3076</v>
      </c>
      <c r="G503" s="103" t="s">
        <v>918</v>
      </c>
      <c r="H503" s="103" t="s">
        <v>919</v>
      </c>
      <c r="I503" s="103" t="s">
        <v>12</v>
      </c>
      <c r="J503" s="130">
        <v>2019</v>
      </c>
      <c r="K503" s="11">
        <f>IF(D503="SAVE ON ENERGY RETROFIT PROGRAM",IF(VALUE(SUBSTITUTE(G503,"kW",""))=0,'IESO Reported Results'!M503*'NTG Ratio References'!$G$8,0),IF(D503="SAVE ON ENERGY ENERGY MANAGER PROGRAM",IF(VALUE(SUBSTITUTE(G503,"kW",""))=0,'IESO Reported Results'!M503*'NTG Ratio References'!$G$7,0),0))</f>
        <v>0</v>
      </c>
      <c r="L503" s="10">
        <f t="shared" si="28"/>
        <v>5.23</v>
      </c>
      <c r="M503" s="11">
        <f t="shared" si="29"/>
        <v>34544</v>
      </c>
      <c r="N503" s="15">
        <f>IFERROR(VLOOKUP(J503&amp;D503,'NTG Ratio References'!A:F,4,0),1)</f>
        <v>0.84</v>
      </c>
      <c r="O503" s="15">
        <f>IFERROR(VLOOKUP(J503&amp;D503,'NTG Ratio References'!A:F,5,0),1)</f>
        <v>0.81599999999999995</v>
      </c>
      <c r="P503" s="104">
        <f t="shared" si="30"/>
        <v>4.3932000000000002</v>
      </c>
      <c r="Q503" s="104">
        <f t="shared" si="31"/>
        <v>28187.903999999999</v>
      </c>
    </row>
    <row r="504" spans="1:17">
      <c r="A504" s="103" t="s">
        <v>920</v>
      </c>
      <c r="B504" s="103" t="s">
        <v>8</v>
      </c>
      <c r="C504" s="124" t="s">
        <v>1740</v>
      </c>
      <c r="D504" s="103" t="s">
        <v>55</v>
      </c>
      <c r="E504" s="124" t="s">
        <v>10</v>
      </c>
      <c r="F504" s="127">
        <v>2360</v>
      </c>
      <c r="G504" s="103" t="s">
        <v>226</v>
      </c>
      <c r="H504" s="103" t="s">
        <v>921</v>
      </c>
      <c r="I504" s="103" t="s">
        <v>12</v>
      </c>
      <c r="J504" s="130">
        <v>2019</v>
      </c>
      <c r="K504" s="11">
        <f>IF(D504="SAVE ON ENERGY RETROFIT PROGRAM",IF(VALUE(SUBSTITUTE(G504,"kW",""))=0,'IESO Reported Results'!M504*'NTG Ratio References'!$G$8,0),IF(D504="SAVE ON ENERGY ENERGY MANAGER PROGRAM",IF(VALUE(SUBSTITUTE(G504,"kW",""))=0,'IESO Reported Results'!M504*'NTG Ratio References'!$G$7,0),0))</f>
        <v>0</v>
      </c>
      <c r="L504" s="10">
        <f t="shared" si="28"/>
        <v>5.9</v>
      </c>
      <c r="M504" s="11">
        <f t="shared" si="29"/>
        <v>23743</v>
      </c>
      <c r="N504" s="15">
        <f>IFERROR(VLOOKUP(J504&amp;D504,'NTG Ratio References'!A:F,4,0),1)</f>
        <v>0.84</v>
      </c>
      <c r="O504" s="15">
        <f>IFERROR(VLOOKUP(J504&amp;D504,'NTG Ratio References'!A:F,5,0),1)</f>
        <v>0.81599999999999995</v>
      </c>
      <c r="P504" s="104">
        <f t="shared" si="30"/>
        <v>4.9560000000000004</v>
      </c>
      <c r="Q504" s="104">
        <f t="shared" si="31"/>
        <v>19374.288</v>
      </c>
    </row>
    <row r="505" spans="1:17">
      <c r="A505" s="103" t="s">
        <v>922</v>
      </c>
      <c r="B505" s="103" t="s">
        <v>8</v>
      </c>
      <c r="C505" s="124" t="s">
        <v>1739</v>
      </c>
      <c r="D505" s="103" t="s">
        <v>55</v>
      </c>
      <c r="E505" s="124" t="s">
        <v>10</v>
      </c>
      <c r="F505" s="127">
        <v>3040.75</v>
      </c>
      <c r="G505" s="103" t="s">
        <v>177</v>
      </c>
      <c r="H505" s="103" t="s">
        <v>923</v>
      </c>
      <c r="I505" s="103" t="s">
        <v>12</v>
      </c>
      <c r="J505" s="130">
        <v>2019</v>
      </c>
      <c r="K505" s="11">
        <f>IF(D505="SAVE ON ENERGY RETROFIT PROGRAM",IF(VALUE(SUBSTITUTE(G505,"kW",""))=0,'IESO Reported Results'!M505*'NTG Ratio References'!$G$8,0),IF(D505="SAVE ON ENERGY ENERGY MANAGER PROGRAM",IF(VALUE(SUBSTITUTE(G505,"kW",""))=0,'IESO Reported Results'!M505*'NTG Ratio References'!$G$7,0),0))</f>
        <v>0</v>
      </c>
      <c r="L505" s="10">
        <f t="shared" si="28"/>
        <v>2.2999999999999998</v>
      </c>
      <c r="M505" s="11">
        <f t="shared" si="29"/>
        <v>1385</v>
      </c>
      <c r="N505" s="15">
        <f>IFERROR(VLOOKUP(J505&amp;D505,'NTG Ratio References'!A:F,4,0),1)</f>
        <v>0.84</v>
      </c>
      <c r="O505" s="15">
        <f>IFERROR(VLOOKUP(J505&amp;D505,'NTG Ratio References'!A:F,5,0),1)</f>
        <v>0.81599999999999995</v>
      </c>
      <c r="P505" s="104">
        <f t="shared" si="30"/>
        <v>1.9319999999999997</v>
      </c>
      <c r="Q505" s="104">
        <f t="shared" si="31"/>
        <v>1130.1599999999999</v>
      </c>
    </row>
    <row r="506" spans="1:17">
      <c r="A506" s="103" t="s">
        <v>924</v>
      </c>
      <c r="B506" s="103" t="s">
        <v>8</v>
      </c>
      <c r="C506" s="124" t="s">
        <v>1740</v>
      </c>
      <c r="D506" s="103" t="s">
        <v>55</v>
      </c>
      <c r="E506" s="124" t="s">
        <v>10</v>
      </c>
      <c r="F506" s="127">
        <v>490</v>
      </c>
      <c r="G506" s="103" t="s">
        <v>162</v>
      </c>
      <c r="H506" s="103" t="s">
        <v>925</v>
      </c>
      <c r="I506" s="103" t="s">
        <v>12</v>
      </c>
      <c r="J506" s="130">
        <v>2019</v>
      </c>
      <c r="K506" s="11">
        <f>IF(D506="SAVE ON ENERGY RETROFIT PROGRAM",IF(VALUE(SUBSTITUTE(G506,"kW",""))=0,'IESO Reported Results'!M506*'NTG Ratio References'!$G$8,0),IF(D506="SAVE ON ENERGY ENERGY MANAGER PROGRAM",IF(VALUE(SUBSTITUTE(G506,"kW",""))=0,'IESO Reported Results'!M506*'NTG Ratio References'!$G$7,0),0))</f>
        <v>0</v>
      </c>
      <c r="L506" s="10">
        <f t="shared" si="28"/>
        <v>0.7</v>
      </c>
      <c r="M506" s="11">
        <f t="shared" si="29"/>
        <v>3216</v>
      </c>
      <c r="N506" s="15">
        <f>IFERROR(VLOOKUP(J506&amp;D506,'NTG Ratio References'!A:F,4,0),1)</f>
        <v>0.84</v>
      </c>
      <c r="O506" s="15">
        <f>IFERROR(VLOOKUP(J506&amp;D506,'NTG Ratio References'!A:F,5,0),1)</f>
        <v>0.81599999999999995</v>
      </c>
      <c r="P506" s="104">
        <f t="shared" si="30"/>
        <v>0.58799999999999997</v>
      </c>
      <c r="Q506" s="104">
        <f t="shared" si="31"/>
        <v>2624.2559999999999</v>
      </c>
    </row>
    <row r="507" spans="1:17">
      <c r="A507" s="103" t="s">
        <v>926</v>
      </c>
      <c r="B507" s="103" t="s">
        <v>8</v>
      </c>
      <c r="C507" s="124" t="s">
        <v>1739</v>
      </c>
      <c r="D507" s="103" t="s">
        <v>55</v>
      </c>
      <c r="E507" s="124" t="s">
        <v>10</v>
      </c>
      <c r="F507" s="127">
        <v>5930</v>
      </c>
      <c r="G507" s="103" t="s">
        <v>927</v>
      </c>
      <c r="H507" s="103" t="s">
        <v>928</v>
      </c>
      <c r="I507" s="103" t="s">
        <v>12</v>
      </c>
      <c r="J507" s="130">
        <v>2019</v>
      </c>
      <c r="K507" s="11">
        <f>IF(D507="SAVE ON ENERGY RETROFIT PROGRAM",IF(VALUE(SUBSTITUTE(G507,"kW",""))=0,'IESO Reported Results'!M507*'NTG Ratio References'!$G$8,0),IF(D507="SAVE ON ENERGY ENERGY MANAGER PROGRAM",IF(VALUE(SUBSTITUTE(G507,"kW",""))=0,'IESO Reported Results'!M507*'NTG Ratio References'!$G$7,0),0))</f>
        <v>0</v>
      </c>
      <c r="L507" s="10">
        <f t="shared" si="28"/>
        <v>13.23</v>
      </c>
      <c r="M507" s="11">
        <f t="shared" si="29"/>
        <v>40773</v>
      </c>
      <c r="N507" s="15">
        <f>IFERROR(VLOOKUP(J507&amp;D507,'NTG Ratio References'!A:F,4,0),1)</f>
        <v>0.84</v>
      </c>
      <c r="O507" s="15">
        <f>IFERROR(VLOOKUP(J507&amp;D507,'NTG Ratio References'!A:F,5,0),1)</f>
        <v>0.81599999999999995</v>
      </c>
      <c r="P507" s="104">
        <f t="shared" si="30"/>
        <v>11.113199999999999</v>
      </c>
      <c r="Q507" s="104">
        <f t="shared" si="31"/>
        <v>33270.767999999996</v>
      </c>
    </row>
    <row r="508" spans="1:17">
      <c r="A508" s="103" t="s">
        <v>929</v>
      </c>
      <c r="B508" s="103" t="s">
        <v>8</v>
      </c>
      <c r="C508" s="124" t="s">
        <v>1739</v>
      </c>
      <c r="D508" s="103" t="s">
        <v>55</v>
      </c>
      <c r="E508" s="124" t="s">
        <v>10</v>
      </c>
      <c r="F508" s="127">
        <v>2240</v>
      </c>
      <c r="G508" s="103" t="s">
        <v>228</v>
      </c>
      <c r="H508" s="103" t="s">
        <v>930</v>
      </c>
      <c r="I508" s="103" t="s">
        <v>12</v>
      </c>
      <c r="J508" s="130">
        <v>2019</v>
      </c>
      <c r="K508" s="11">
        <f>IF(D508="SAVE ON ENERGY RETROFIT PROGRAM",IF(VALUE(SUBSTITUTE(G508,"kW",""))=0,'IESO Reported Results'!M508*'NTG Ratio References'!$G$8,0),IF(D508="SAVE ON ENERGY ENERGY MANAGER PROGRAM",IF(VALUE(SUBSTITUTE(G508,"kW",""))=0,'IESO Reported Results'!M508*'NTG Ratio References'!$G$7,0),0))</f>
        <v>0</v>
      </c>
      <c r="L508" s="10">
        <f t="shared" si="28"/>
        <v>5.6</v>
      </c>
      <c r="M508" s="11">
        <f t="shared" si="29"/>
        <v>20448</v>
      </c>
      <c r="N508" s="15">
        <f>IFERROR(VLOOKUP(J508&amp;D508,'NTG Ratio References'!A:F,4,0),1)</f>
        <v>0.84</v>
      </c>
      <c r="O508" s="15">
        <f>IFERROR(VLOOKUP(J508&amp;D508,'NTG Ratio References'!A:F,5,0),1)</f>
        <v>0.81599999999999995</v>
      </c>
      <c r="P508" s="104">
        <f t="shared" si="30"/>
        <v>4.7039999999999997</v>
      </c>
      <c r="Q508" s="104">
        <f t="shared" si="31"/>
        <v>16685.567999999999</v>
      </c>
    </row>
    <row r="509" spans="1:17">
      <c r="A509" s="103" t="s">
        <v>931</v>
      </c>
      <c r="B509" s="103" t="s">
        <v>8</v>
      </c>
      <c r="C509" s="124" t="s">
        <v>1741</v>
      </c>
      <c r="D509" s="103" t="s">
        <v>55</v>
      </c>
      <c r="E509" s="124" t="s">
        <v>10</v>
      </c>
      <c r="F509" s="127">
        <v>4440</v>
      </c>
      <c r="G509" s="103" t="s">
        <v>17</v>
      </c>
      <c r="H509" s="103" t="s">
        <v>15</v>
      </c>
      <c r="I509" s="103" t="s">
        <v>12</v>
      </c>
      <c r="J509" s="130">
        <v>2019</v>
      </c>
      <c r="K509" s="11">
        <f>IF(D509="SAVE ON ENERGY RETROFIT PROGRAM",IF(VALUE(SUBSTITUTE(G509,"kW",""))=0,'IESO Reported Results'!M509*'NTG Ratio References'!$G$8,0),IF(D509="SAVE ON ENERGY ENERGY MANAGER PROGRAM",IF(VALUE(SUBSTITUTE(G509,"kW",""))=0,'IESO Reported Results'!M509*'NTG Ratio References'!$G$7,0),0))</f>
        <v>0</v>
      </c>
      <c r="L509" s="10">
        <f t="shared" si="28"/>
        <v>0</v>
      </c>
      <c r="M509" s="11">
        <f t="shared" si="29"/>
        <v>0</v>
      </c>
      <c r="N509" s="15">
        <f>IFERROR(VLOOKUP(J509&amp;D509,'NTG Ratio References'!A:F,4,0),1)</f>
        <v>0.84</v>
      </c>
      <c r="O509" s="15">
        <f>IFERROR(VLOOKUP(J509&amp;D509,'NTG Ratio References'!A:F,5,0),1)</f>
        <v>0.81599999999999995</v>
      </c>
      <c r="P509" s="104">
        <f t="shared" si="30"/>
        <v>0</v>
      </c>
      <c r="Q509" s="104">
        <f t="shared" si="31"/>
        <v>0</v>
      </c>
    </row>
    <row r="510" spans="1:17">
      <c r="A510" s="103" t="s">
        <v>932</v>
      </c>
      <c r="B510" s="103" t="s">
        <v>8</v>
      </c>
      <c r="C510" s="124" t="s">
        <v>1740</v>
      </c>
      <c r="D510" s="103" t="s">
        <v>55</v>
      </c>
      <c r="E510" s="124" t="s">
        <v>10</v>
      </c>
      <c r="F510" s="127">
        <v>5010</v>
      </c>
      <c r="G510" s="103" t="s">
        <v>286</v>
      </c>
      <c r="H510" s="103" t="s">
        <v>933</v>
      </c>
      <c r="I510" s="103" t="s">
        <v>12</v>
      </c>
      <c r="J510" s="130">
        <v>2019</v>
      </c>
      <c r="K510" s="11">
        <f>IF(D510="SAVE ON ENERGY RETROFIT PROGRAM",IF(VALUE(SUBSTITUTE(G510,"kW",""))=0,'IESO Reported Results'!M510*'NTG Ratio References'!$G$8,0),IF(D510="SAVE ON ENERGY ENERGY MANAGER PROGRAM",IF(VALUE(SUBSTITUTE(G510,"kW",""))=0,'IESO Reported Results'!M510*'NTG Ratio References'!$G$7,0),0))</f>
        <v>0</v>
      </c>
      <c r="L510" s="10">
        <f t="shared" si="28"/>
        <v>2.2599999999999998</v>
      </c>
      <c r="M510" s="11">
        <f t="shared" si="29"/>
        <v>25924</v>
      </c>
      <c r="N510" s="15">
        <f>IFERROR(VLOOKUP(J510&amp;D510,'NTG Ratio References'!A:F,4,0),1)</f>
        <v>0.84</v>
      </c>
      <c r="O510" s="15">
        <f>IFERROR(VLOOKUP(J510&amp;D510,'NTG Ratio References'!A:F,5,0),1)</f>
        <v>0.81599999999999995</v>
      </c>
      <c r="P510" s="104">
        <f t="shared" si="30"/>
        <v>1.8983999999999996</v>
      </c>
      <c r="Q510" s="104">
        <f t="shared" si="31"/>
        <v>21153.984</v>
      </c>
    </row>
    <row r="511" spans="1:17">
      <c r="A511" s="103" t="s">
        <v>934</v>
      </c>
      <c r="B511" s="103" t="s">
        <v>8</v>
      </c>
      <c r="C511" s="124" t="s">
        <v>1739</v>
      </c>
      <c r="D511" s="103" t="s">
        <v>55</v>
      </c>
      <c r="E511" s="124" t="s">
        <v>10</v>
      </c>
      <c r="F511" s="127">
        <v>6565</v>
      </c>
      <c r="G511" s="103" t="s">
        <v>935</v>
      </c>
      <c r="H511" s="103" t="s">
        <v>936</v>
      </c>
      <c r="I511" s="103" t="s">
        <v>12</v>
      </c>
      <c r="J511" s="130">
        <v>2019</v>
      </c>
      <c r="K511" s="11">
        <f>IF(D511="SAVE ON ENERGY RETROFIT PROGRAM",IF(VALUE(SUBSTITUTE(G511,"kW",""))=0,'IESO Reported Results'!M511*'NTG Ratio References'!$G$8,0),IF(D511="SAVE ON ENERGY ENERGY MANAGER PROGRAM",IF(VALUE(SUBSTITUTE(G511,"kW",""))=0,'IESO Reported Results'!M511*'NTG Ratio References'!$G$7,0),0))</f>
        <v>0</v>
      </c>
      <c r="L511" s="10">
        <f t="shared" si="28"/>
        <v>15.04</v>
      </c>
      <c r="M511" s="11">
        <f t="shared" si="29"/>
        <v>63484</v>
      </c>
      <c r="N511" s="15">
        <f>IFERROR(VLOOKUP(J511&amp;D511,'NTG Ratio References'!A:F,4,0),1)</f>
        <v>0.84</v>
      </c>
      <c r="O511" s="15">
        <f>IFERROR(VLOOKUP(J511&amp;D511,'NTG Ratio References'!A:F,5,0),1)</f>
        <v>0.81599999999999995</v>
      </c>
      <c r="P511" s="104">
        <f t="shared" si="30"/>
        <v>12.633599999999999</v>
      </c>
      <c r="Q511" s="104">
        <f t="shared" si="31"/>
        <v>51802.943999999996</v>
      </c>
    </row>
    <row r="512" spans="1:17">
      <c r="A512" s="103" t="s">
        <v>937</v>
      </c>
      <c r="B512" s="103" t="s">
        <v>8</v>
      </c>
      <c r="C512" s="124" t="s">
        <v>1739</v>
      </c>
      <c r="D512" s="103" t="s">
        <v>55</v>
      </c>
      <c r="E512" s="124" t="s">
        <v>10</v>
      </c>
      <c r="F512" s="127">
        <v>905.48</v>
      </c>
      <c r="G512" s="103" t="s">
        <v>293</v>
      </c>
      <c r="H512" s="103" t="s">
        <v>938</v>
      </c>
      <c r="I512" s="103" t="s">
        <v>12</v>
      </c>
      <c r="J512" s="130">
        <v>2019</v>
      </c>
      <c r="K512" s="11">
        <f>IF(D512="SAVE ON ENERGY RETROFIT PROGRAM",IF(VALUE(SUBSTITUTE(G512,"kW",""))=0,'IESO Reported Results'!M512*'NTG Ratio References'!$G$8,0),IF(D512="SAVE ON ENERGY ENERGY MANAGER PROGRAM",IF(VALUE(SUBSTITUTE(G512,"kW",""))=0,'IESO Reported Results'!M512*'NTG Ratio References'!$G$7,0),0))</f>
        <v>0</v>
      </c>
      <c r="L512" s="10">
        <f t="shared" si="28"/>
        <v>0.68</v>
      </c>
      <c r="M512" s="11">
        <f t="shared" si="29"/>
        <v>679</v>
      </c>
      <c r="N512" s="15">
        <f>IFERROR(VLOOKUP(J512&amp;D512,'NTG Ratio References'!A:F,4,0),1)</f>
        <v>0.84</v>
      </c>
      <c r="O512" s="15">
        <f>IFERROR(VLOOKUP(J512&amp;D512,'NTG Ratio References'!A:F,5,0),1)</f>
        <v>0.81599999999999995</v>
      </c>
      <c r="P512" s="104">
        <f t="shared" si="30"/>
        <v>0.57120000000000004</v>
      </c>
      <c r="Q512" s="104">
        <f t="shared" si="31"/>
        <v>554.06399999999996</v>
      </c>
    </row>
    <row r="513" spans="1:17">
      <c r="A513" s="124" t="s">
        <v>1867</v>
      </c>
      <c r="B513" s="124" t="s">
        <v>8</v>
      </c>
      <c r="C513" s="124" t="s">
        <v>1739</v>
      </c>
      <c r="D513" s="103" t="s">
        <v>55</v>
      </c>
      <c r="E513" s="124" t="s">
        <v>39</v>
      </c>
      <c r="F513" s="127">
        <v>13799.3</v>
      </c>
      <c r="G513" s="103" t="s">
        <v>1887</v>
      </c>
      <c r="H513" s="103" t="s">
        <v>1888</v>
      </c>
      <c r="I513" s="103" t="s">
        <v>12</v>
      </c>
      <c r="J513" s="130">
        <v>2019</v>
      </c>
      <c r="K513" s="11">
        <f>IF(D513="SAVE ON ENERGY RETROFIT PROGRAM",IF(VALUE(SUBSTITUTE(G513,"kW",""))=0,'IESO Reported Results'!M513*'NTG Ratio References'!$G$8,0),IF(D513="SAVE ON ENERGY ENERGY MANAGER PROGRAM",IF(VALUE(SUBSTITUTE(G513,"kW",""))=0,'IESO Reported Results'!M513*'NTG Ratio References'!$G$7,0),0))</f>
        <v>0</v>
      </c>
      <c r="L513" s="10">
        <f t="shared" si="28"/>
        <v>8.74</v>
      </c>
      <c r="M513" s="11">
        <f t="shared" si="29"/>
        <v>5596</v>
      </c>
      <c r="N513" s="15">
        <f>IFERROR(VLOOKUP(J513&amp;D513,'NTG Ratio References'!A:F,4,0),1)</f>
        <v>0.84</v>
      </c>
      <c r="O513" s="15">
        <f>IFERROR(VLOOKUP(J513&amp;D513,'NTG Ratio References'!A:F,5,0),1)</f>
        <v>0.81599999999999995</v>
      </c>
      <c r="P513" s="104">
        <f t="shared" si="30"/>
        <v>7.3415999999999997</v>
      </c>
      <c r="Q513" s="104">
        <f t="shared" si="31"/>
        <v>4566.3359999999993</v>
      </c>
    </row>
    <row r="514" spans="1:17">
      <c r="A514" s="103" t="s">
        <v>939</v>
      </c>
      <c r="B514" s="103" t="s">
        <v>8</v>
      </c>
      <c r="C514" s="124" t="s">
        <v>1739</v>
      </c>
      <c r="D514" s="103" t="s">
        <v>55</v>
      </c>
      <c r="E514" s="124" t="s">
        <v>10</v>
      </c>
      <c r="F514" s="127">
        <v>786</v>
      </c>
      <c r="G514" s="103" t="s">
        <v>940</v>
      </c>
      <c r="H514" s="103" t="s">
        <v>941</v>
      </c>
      <c r="I514" s="103" t="s">
        <v>12</v>
      </c>
      <c r="J514" s="130">
        <v>2019</v>
      </c>
      <c r="K514" s="11">
        <f>IF(D514="SAVE ON ENERGY RETROFIT PROGRAM",IF(VALUE(SUBSTITUTE(G514,"kW",""))=0,'IESO Reported Results'!M514*'NTG Ratio References'!$G$8,0),IF(D514="SAVE ON ENERGY ENERGY MANAGER PROGRAM",IF(VALUE(SUBSTITUTE(G514,"kW",""))=0,'IESO Reported Results'!M514*'NTG Ratio References'!$G$7,0),0))</f>
        <v>0</v>
      </c>
      <c r="L514" s="10">
        <f t="shared" si="28"/>
        <v>0.57999999999999996</v>
      </c>
      <c r="M514" s="11">
        <f t="shared" si="29"/>
        <v>2673</v>
      </c>
      <c r="N514" s="15">
        <f>IFERROR(VLOOKUP(J514&amp;D514,'NTG Ratio References'!A:F,4,0),1)</f>
        <v>0.84</v>
      </c>
      <c r="O514" s="15">
        <f>IFERROR(VLOOKUP(J514&amp;D514,'NTG Ratio References'!A:F,5,0),1)</f>
        <v>0.81599999999999995</v>
      </c>
      <c r="P514" s="104">
        <f t="shared" si="30"/>
        <v>0.48719999999999997</v>
      </c>
      <c r="Q514" s="104">
        <f t="shared" si="31"/>
        <v>2181.1679999999997</v>
      </c>
    </row>
    <row r="515" spans="1:17">
      <c r="A515" s="103" t="s">
        <v>942</v>
      </c>
      <c r="B515" s="103" t="s">
        <v>8</v>
      </c>
      <c r="C515" s="124" t="s">
        <v>1739</v>
      </c>
      <c r="D515" s="103" t="s">
        <v>55</v>
      </c>
      <c r="E515" s="124" t="s">
        <v>10</v>
      </c>
      <c r="F515" s="127">
        <v>2560</v>
      </c>
      <c r="G515" s="103" t="s">
        <v>943</v>
      </c>
      <c r="H515" s="103" t="s">
        <v>944</v>
      </c>
      <c r="I515" s="103" t="s">
        <v>12</v>
      </c>
      <c r="J515" s="130">
        <v>2019</v>
      </c>
      <c r="K515" s="11">
        <f>IF(D515="SAVE ON ENERGY RETROFIT PROGRAM",IF(VALUE(SUBSTITUTE(G515,"kW",""))=0,'IESO Reported Results'!M515*'NTG Ratio References'!$G$8,0),IF(D515="SAVE ON ENERGY ENERGY MANAGER PROGRAM",IF(VALUE(SUBSTITUTE(G515,"kW",""))=0,'IESO Reported Results'!M515*'NTG Ratio References'!$G$7,0),0))</f>
        <v>0</v>
      </c>
      <c r="L515" s="10">
        <f t="shared" ref="L515:L578" si="32">VALUE(SUBSTITUTE(G515,"kW",""))+K515</f>
        <v>6.4</v>
      </c>
      <c r="M515" s="11">
        <f t="shared" ref="M515:M578" si="33">VALUE(SUBSTITUTE(H515,"kWh",""))</f>
        <v>21371</v>
      </c>
      <c r="N515" s="15">
        <f>IFERROR(VLOOKUP(J515&amp;D515,'NTG Ratio References'!A:F,4,0),1)</f>
        <v>0.84</v>
      </c>
      <c r="O515" s="15">
        <f>IFERROR(VLOOKUP(J515&amp;D515,'NTG Ratio References'!A:F,5,0),1)</f>
        <v>0.81599999999999995</v>
      </c>
      <c r="P515" s="104">
        <f t="shared" ref="P515:P578" si="34">N515*L515</f>
        <v>5.3760000000000003</v>
      </c>
      <c r="Q515" s="104">
        <f t="shared" ref="Q515:Q578" si="35">O515*M515</f>
        <v>17438.735999999997</v>
      </c>
    </row>
    <row r="516" spans="1:17">
      <c r="A516" s="103" t="s">
        <v>945</v>
      </c>
      <c r="B516" s="103" t="s">
        <v>8</v>
      </c>
      <c r="C516" s="124" t="s">
        <v>1740</v>
      </c>
      <c r="D516" s="103" t="s">
        <v>55</v>
      </c>
      <c r="E516" s="124" t="s">
        <v>10</v>
      </c>
      <c r="F516" s="127">
        <v>620</v>
      </c>
      <c r="G516" s="103" t="s">
        <v>192</v>
      </c>
      <c r="H516" s="103" t="s">
        <v>946</v>
      </c>
      <c r="I516" s="103" t="s">
        <v>12</v>
      </c>
      <c r="J516" s="130">
        <v>2019</v>
      </c>
      <c r="K516" s="11">
        <f>IF(D516="SAVE ON ENERGY RETROFIT PROGRAM",IF(VALUE(SUBSTITUTE(G516,"kW",""))=0,'IESO Reported Results'!M516*'NTG Ratio References'!$G$8,0),IF(D516="SAVE ON ENERGY ENERGY MANAGER PROGRAM",IF(VALUE(SUBSTITUTE(G516,"kW",""))=0,'IESO Reported Results'!M516*'NTG Ratio References'!$G$7,0),0))</f>
        <v>0</v>
      </c>
      <c r="L516" s="10">
        <f t="shared" si="32"/>
        <v>0.5</v>
      </c>
      <c r="M516" s="11">
        <f t="shared" si="33"/>
        <v>12400</v>
      </c>
      <c r="N516" s="15">
        <f>IFERROR(VLOOKUP(J516&amp;D516,'NTG Ratio References'!A:F,4,0),1)</f>
        <v>0.84</v>
      </c>
      <c r="O516" s="15">
        <f>IFERROR(VLOOKUP(J516&amp;D516,'NTG Ratio References'!A:F,5,0),1)</f>
        <v>0.81599999999999995</v>
      </c>
      <c r="P516" s="104">
        <f t="shared" si="34"/>
        <v>0.42</v>
      </c>
      <c r="Q516" s="104">
        <f t="shared" si="35"/>
        <v>10118.4</v>
      </c>
    </row>
    <row r="517" spans="1:17">
      <c r="A517" s="103" t="s">
        <v>947</v>
      </c>
      <c r="B517" s="103" t="s">
        <v>8</v>
      </c>
      <c r="C517" s="124" t="s">
        <v>1740</v>
      </c>
      <c r="D517" s="103" t="s">
        <v>55</v>
      </c>
      <c r="E517" s="124" t="s">
        <v>10</v>
      </c>
      <c r="F517" s="127">
        <v>1341.6</v>
      </c>
      <c r="G517" s="103" t="s">
        <v>891</v>
      </c>
      <c r="H517" s="103" t="s">
        <v>948</v>
      </c>
      <c r="I517" s="103" t="s">
        <v>12</v>
      </c>
      <c r="J517" s="130">
        <v>2019</v>
      </c>
      <c r="K517" s="11">
        <f>IF(D517="SAVE ON ENERGY RETROFIT PROGRAM",IF(VALUE(SUBSTITUTE(G517,"kW",""))=0,'IESO Reported Results'!M517*'NTG Ratio References'!$G$8,0),IF(D517="SAVE ON ENERGY ENERGY MANAGER PROGRAM",IF(VALUE(SUBSTITUTE(G517,"kW",""))=0,'IESO Reported Results'!M517*'NTG Ratio References'!$G$7,0),0))</f>
        <v>0</v>
      </c>
      <c r="L517" s="10">
        <f t="shared" si="32"/>
        <v>1.68</v>
      </c>
      <c r="M517" s="11">
        <f t="shared" si="33"/>
        <v>6706</v>
      </c>
      <c r="N517" s="15">
        <f>IFERROR(VLOOKUP(J517&amp;D517,'NTG Ratio References'!A:F,4,0),1)</f>
        <v>0.84</v>
      </c>
      <c r="O517" s="15">
        <f>IFERROR(VLOOKUP(J517&amp;D517,'NTG Ratio References'!A:F,5,0),1)</f>
        <v>0.81599999999999995</v>
      </c>
      <c r="P517" s="104">
        <f t="shared" si="34"/>
        <v>1.4111999999999998</v>
      </c>
      <c r="Q517" s="104">
        <f t="shared" si="35"/>
        <v>5472.0959999999995</v>
      </c>
    </row>
    <row r="518" spans="1:17">
      <c r="A518" s="103" t="s">
        <v>949</v>
      </c>
      <c r="B518" s="103" t="s">
        <v>8</v>
      </c>
      <c r="C518" s="124" t="s">
        <v>1741</v>
      </c>
      <c r="D518" s="103" t="s">
        <v>55</v>
      </c>
      <c r="E518" s="124" t="s">
        <v>76</v>
      </c>
      <c r="F518" s="127">
        <v>84798.7</v>
      </c>
      <c r="G518" s="103" t="s">
        <v>17</v>
      </c>
      <c r="H518" s="103" t="s">
        <v>950</v>
      </c>
      <c r="I518" s="103" t="s">
        <v>12</v>
      </c>
      <c r="J518" s="130">
        <v>2019</v>
      </c>
      <c r="K518" s="11">
        <f>IF(D518="SAVE ON ENERGY RETROFIT PROGRAM",IF(VALUE(SUBSTITUTE(G518,"kW",""))=0,'IESO Reported Results'!M518*'NTG Ratio References'!$G$8,0),IF(D518="SAVE ON ENERGY ENERGY MANAGER PROGRAM",IF(VALUE(SUBSTITUTE(G518,"kW",""))=0,'IESO Reported Results'!M518*'NTG Ratio References'!$G$7,0),0))</f>
        <v>140.79964408808485</v>
      </c>
      <c r="L518" s="10">
        <f t="shared" si="32"/>
        <v>140.79964408808485</v>
      </c>
      <c r="M518" s="11">
        <f t="shared" si="33"/>
        <v>847987</v>
      </c>
      <c r="N518" s="15">
        <f>IFERROR(VLOOKUP(J518&amp;D518,'NTG Ratio References'!A:F,4,0),1)</f>
        <v>0.84</v>
      </c>
      <c r="O518" s="15">
        <f>IFERROR(VLOOKUP(J518&amp;D518,'NTG Ratio References'!A:F,5,0),1)</f>
        <v>0.81599999999999995</v>
      </c>
      <c r="P518" s="104">
        <f t="shared" si="34"/>
        <v>118.27170103399126</v>
      </c>
      <c r="Q518" s="104">
        <f t="shared" si="35"/>
        <v>691957.39199999999</v>
      </c>
    </row>
    <row r="519" spans="1:17">
      <c r="A519" s="103" t="s">
        <v>951</v>
      </c>
      <c r="B519" s="103" t="s">
        <v>8</v>
      </c>
      <c r="C519" s="124" t="s">
        <v>1739</v>
      </c>
      <c r="D519" s="103" t="s">
        <v>55</v>
      </c>
      <c r="E519" s="124" t="s">
        <v>10</v>
      </c>
      <c r="F519" s="127">
        <v>1729.5</v>
      </c>
      <c r="G519" s="103" t="s">
        <v>952</v>
      </c>
      <c r="H519" s="103" t="s">
        <v>953</v>
      </c>
      <c r="I519" s="103" t="s">
        <v>12</v>
      </c>
      <c r="J519" s="130">
        <v>2019</v>
      </c>
      <c r="K519" s="11">
        <f>IF(D519="SAVE ON ENERGY RETROFIT PROGRAM",IF(VALUE(SUBSTITUTE(G519,"kW",""))=0,'IESO Reported Results'!M519*'NTG Ratio References'!$G$8,0),IF(D519="SAVE ON ENERGY ENERGY MANAGER PROGRAM",IF(VALUE(SUBSTITUTE(G519,"kW",""))=0,'IESO Reported Results'!M519*'NTG Ratio References'!$G$7,0),0))</f>
        <v>0</v>
      </c>
      <c r="L519" s="10">
        <f t="shared" si="32"/>
        <v>4.5</v>
      </c>
      <c r="M519" s="11">
        <f t="shared" si="33"/>
        <v>16992</v>
      </c>
      <c r="N519" s="15">
        <f>IFERROR(VLOOKUP(J519&amp;D519,'NTG Ratio References'!A:F,4,0),1)</f>
        <v>0.84</v>
      </c>
      <c r="O519" s="15">
        <f>IFERROR(VLOOKUP(J519&amp;D519,'NTG Ratio References'!A:F,5,0),1)</f>
        <v>0.81599999999999995</v>
      </c>
      <c r="P519" s="104">
        <f t="shared" si="34"/>
        <v>3.78</v>
      </c>
      <c r="Q519" s="104">
        <f t="shared" si="35"/>
        <v>13865.472</v>
      </c>
    </row>
    <row r="520" spans="1:17">
      <c r="A520" s="103" t="s">
        <v>954</v>
      </c>
      <c r="B520" s="103" t="s">
        <v>8</v>
      </c>
      <c r="C520" s="124" t="s">
        <v>1739</v>
      </c>
      <c r="D520" s="103" t="s">
        <v>55</v>
      </c>
      <c r="E520" s="124" t="s">
        <v>10</v>
      </c>
      <c r="F520" s="127">
        <v>8221.2000000000007</v>
      </c>
      <c r="G520" s="103" t="s">
        <v>955</v>
      </c>
      <c r="H520" s="103" t="s">
        <v>956</v>
      </c>
      <c r="I520" s="103" t="s">
        <v>12</v>
      </c>
      <c r="J520" s="130">
        <v>2019</v>
      </c>
      <c r="K520" s="11">
        <f>IF(D520="SAVE ON ENERGY RETROFIT PROGRAM",IF(VALUE(SUBSTITUTE(G520,"kW",""))=0,'IESO Reported Results'!M520*'NTG Ratio References'!$G$8,0),IF(D520="SAVE ON ENERGY ENERGY MANAGER PROGRAM",IF(VALUE(SUBSTITUTE(G520,"kW",""))=0,'IESO Reported Results'!M520*'NTG Ratio References'!$G$7,0),0))</f>
        <v>0</v>
      </c>
      <c r="L520" s="10">
        <f t="shared" si="32"/>
        <v>2.54</v>
      </c>
      <c r="M520" s="11">
        <f t="shared" si="33"/>
        <v>28007</v>
      </c>
      <c r="N520" s="15">
        <f>IFERROR(VLOOKUP(J520&amp;D520,'NTG Ratio References'!A:F,4,0),1)</f>
        <v>0.84</v>
      </c>
      <c r="O520" s="15">
        <f>IFERROR(VLOOKUP(J520&amp;D520,'NTG Ratio References'!A:F,5,0),1)</f>
        <v>0.81599999999999995</v>
      </c>
      <c r="P520" s="104">
        <f t="shared" si="34"/>
        <v>2.1335999999999999</v>
      </c>
      <c r="Q520" s="104">
        <f t="shared" si="35"/>
        <v>22853.712</v>
      </c>
    </row>
    <row r="521" spans="1:17">
      <c r="A521" s="103" t="s">
        <v>957</v>
      </c>
      <c r="B521" s="103" t="s">
        <v>8</v>
      </c>
      <c r="C521" s="124" t="s">
        <v>1739</v>
      </c>
      <c r="D521" s="103" t="s">
        <v>55</v>
      </c>
      <c r="E521" s="124" t="s">
        <v>10</v>
      </c>
      <c r="F521" s="127">
        <v>500</v>
      </c>
      <c r="G521" s="103" t="s">
        <v>164</v>
      </c>
      <c r="H521" s="103" t="s">
        <v>595</v>
      </c>
      <c r="I521" s="103" t="s">
        <v>12</v>
      </c>
      <c r="J521" s="130">
        <v>2019</v>
      </c>
      <c r="K521" s="11">
        <f>IF(D521="SAVE ON ENERGY RETROFIT PROGRAM",IF(VALUE(SUBSTITUTE(G521,"kW",""))=0,'IESO Reported Results'!M521*'NTG Ratio References'!$G$8,0),IF(D521="SAVE ON ENERGY ENERGY MANAGER PROGRAM",IF(VALUE(SUBSTITUTE(G521,"kW",""))=0,'IESO Reported Results'!M521*'NTG Ratio References'!$G$7,0),0))</f>
        <v>0</v>
      </c>
      <c r="L521" s="10">
        <f t="shared" si="32"/>
        <v>0.31</v>
      </c>
      <c r="M521" s="11">
        <f t="shared" si="33"/>
        <v>1433</v>
      </c>
      <c r="N521" s="15">
        <f>IFERROR(VLOOKUP(J521&amp;D521,'NTG Ratio References'!A:F,4,0),1)</f>
        <v>0.84</v>
      </c>
      <c r="O521" s="15">
        <f>IFERROR(VLOOKUP(J521&amp;D521,'NTG Ratio References'!A:F,5,0),1)</f>
        <v>0.81599999999999995</v>
      </c>
      <c r="P521" s="104">
        <f t="shared" si="34"/>
        <v>0.26039999999999996</v>
      </c>
      <c r="Q521" s="104">
        <f t="shared" si="35"/>
        <v>1169.328</v>
      </c>
    </row>
    <row r="522" spans="1:17">
      <c r="A522" s="124" t="s">
        <v>1868</v>
      </c>
      <c r="B522" s="124" t="s">
        <v>8</v>
      </c>
      <c r="C522" s="124" t="s">
        <v>1739</v>
      </c>
      <c r="D522" s="103" t="s">
        <v>55</v>
      </c>
      <c r="E522" s="124" t="s">
        <v>49</v>
      </c>
      <c r="F522" s="127">
        <v>7864</v>
      </c>
      <c r="G522" s="103" t="s">
        <v>1889</v>
      </c>
      <c r="H522" s="103" t="s">
        <v>1890</v>
      </c>
      <c r="I522" s="103" t="s">
        <v>12</v>
      </c>
      <c r="J522" s="130">
        <v>2020</v>
      </c>
      <c r="K522" s="11">
        <f>IF(D522="SAVE ON ENERGY RETROFIT PROGRAM",IF(VALUE(SUBSTITUTE(G522,"kW",""))=0,'IESO Reported Results'!M522*'NTG Ratio References'!$G$8,0),IF(D522="SAVE ON ENERGY ENERGY MANAGER PROGRAM",IF(VALUE(SUBSTITUTE(G522,"kW",""))=0,'IESO Reported Results'!M522*'NTG Ratio References'!$G$7,0),0))</f>
        <v>0</v>
      </c>
      <c r="L522" s="10">
        <f t="shared" si="32"/>
        <v>9.83</v>
      </c>
      <c r="M522" s="11">
        <f t="shared" si="33"/>
        <v>68970</v>
      </c>
      <c r="N522" s="15">
        <f>IFERROR(VLOOKUP(J522&amp;D522,'NTG Ratio References'!A:F,4,0),1)</f>
        <v>0.81599999999999995</v>
      </c>
      <c r="O522" s="15">
        <f>IFERROR(VLOOKUP(J522&amp;D522,'NTG Ratio References'!A:F,5,0),1)</f>
        <v>0.84</v>
      </c>
      <c r="P522" s="104">
        <f t="shared" si="34"/>
        <v>8.0212799999999991</v>
      </c>
      <c r="Q522" s="104">
        <f t="shared" si="35"/>
        <v>57934.799999999996</v>
      </c>
    </row>
    <row r="523" spans="1:17">
      <c r="A523" s="103" t="s">
        <v>958</v>
      </c>
      <c r="B523" s="103" t="s">
        <v>8</v>
      </c>
      <c r="C523" s="124" t="s">
        <v>1741</v>
      </c>
      <c r="D523" s="103" t="s">
        <v>55</v>
      </c>
      <c r="E523" s="124" t="s">
        <v>10</v>
      </c>
      <c r="F523" s="127">
        <v>1076.45</v>
      </c>
      <c r="G523" s="103" t="s">
        <v>17</v>
      </c>
      <c r="H523" s="103" t="s">
        <v>959</v>
      </c>
      <c r="I523" s="103" t="s">
        <v>12</v>
      </c>
      <c r="J523" s="130">
        <v>2019</v>
      </c>
      <c r="K523" s="11">
        <f>IF(D523="SAVE ON ENERGY RETROFIT PROGRAM",IF(VALUE(SUBSTITUTE(G523,"kW",""))=0,'IESO Reported Results'!M523*'NTG Ratio References'!$G$8,0),IF(D523="SAVE ON ENERGY ENERGY MANAGER PROGRAM",IF(VALUE(SUBSTITUTE(G523,"kW",""))=0,'IESO Reported Results'!M523*'NTG Ratio References'!$G$7,0),0))</f>
        <v>2.320241025495553</v>
      </c>
      <c r="L523" s="10">
        <f t="shared" si="32"/>
        <v>2.320241025495553</v>
      </c>
      <c r="M523" s="11">
        <f t="shared" si="33"/>
        <v>13974</v>
      </c>
      <c r="N523" s="15">
        <f>IFERROR(VLOOKUP(J523&amp;D523,'NTG Ratio References'!A:F,4,0),1)</f>
        <v>0.84</v>
      </c>
      <c r="O523" s="15">
        <f>IFERROR(VLOOKUP(J523&amp;D523,'NTG Ratio References'!A:F,5,0),1)</f>
        <v>0.81599999999999995</v>
      </c>
      <c r="P523" s="104">
        <f t="shared" si="34"/>
        <v>1.9490024614162644</v>
      </c>
      <c r="Q523" s="104">
        <f t="shared" si="35"/>
        <v>11402.784</v>
      </c>
    </row>
    <row r="524" spans="1:17">
      <c r="A524" s="103" t="s">
        <v>960</v>
      </c>
      <c r="B524" s="103" t="s">
        <v>8</v>
      </c>
      <c r="C524" s="124" t="s">
        <v>1739</v>
      </c>
      <c r="D524" s="103" t="s">
        <v>55</v>
      </c>
      <c r="E524" s="124" t="s">
        <v>10</v>
      </c>
      <c r="F524" s="127">
        <v>330</v>
      </c>
      <c r="G524" s="103" t="s">
        <v>17</v>
      </c>
      <c r="H524" s="103" t="s">
        <v>551</v>
      </c>
      <c r="I524" s="103" t="s">
        <v>12</v>
      </c>
      <c r="J524" s="130">
        <v>2019</v>
      </c>
      <c r="K524" s="11">
        <f>IF(D524="SAVE ON ENERGY RETROFIT PROGRAM",IF(VALUE(SUBSTITUTE(G524,"kW",""))=0,'IESO Reported Results'!M524*'NTG Ratio References'!$G$8,0),IF(D524="SAVE ON ENERGY ENERGY MANAGER PROGRAM",IF(VALUE(SUBSTITUTE(G524,"kW",""))=0,'IESO Reported Results'!M524*'NTG Ratio References'!$G$7,0),0))</f>
        <v>0.60670965415491274</v>
      </c>
      <c r="L524" s="10">
        <f t="shared" si="32"/>
        <v>0.60670965415491274</v>
      </c>
      <c r="M524" s="11">
        <f t="shared" si="33"/>
        <v>3654</v>
      </c>
      <c r="N524" s="15">
        <f>IFERROR(VLOOKUP(J524&amp;D524,'NTG Ratio References'!A:F,4,0),1)</f>
        <v>0.84</v>
      </c>
      <c r="O524" s="15">
        <f>IFERROR(VLOOKUP(J524&amp;D524,'NTG Ratio References'!A:F,5,0),1)</f>
        <v>0.81599999999999995</v>
      </c>
      <c r="P524" s="104">
        <f t="shared" si="34"/>
        <v>0.50963610949012672</v>
      </c>
      <c r="Q524" s="104">
        <f t="shared" si="35"/>
        <v>2981.6639999999998</v>
      </c>
    </row>
    <row r="525" spans="1:17">
      <c r="A525" s="103" t="s">
        <v>961</v>
      </c>
      <c r="B525" s="103" t="s">
        <v>8</v>
      </c>
      <c r="C525" s="124" t="s">
        <v>1740</v>
      </c>
      <c r="D525" s="103" t="s">
        <v>55</v>
      </c>
      <c r="E525" s="124" t="s">
        <v>10</v>
      </c>
      <c r="F525" s="127">
        <v>640</v>
      </c>
      <c r="G525" s="103" t="s">
        <v>154</v>
      </c>
      <c r="H525" s="103" t="s">
        <v>962</v>
      </c>
      <c r="I525" s="103" t="s">
        <v>12</v>
      </c>
      <c r="J525" s="130">
        <v>2019</v>
      </c>
      <c r="K525" s="11">
        <f>IF(D525="SAVE ON ENERGY RETROFIT PROGRAM",IF(VALUE(SUBSTITUTE(G525,"kW",""))=0,'IESO Reported Results'!M525*'NTG Ratio References'!$G$8,0),IF(D525="SAVE ON ENERGY ENERGY MANAGER PROGRAM",IF(VALUE(SUBSTITUTE(G525,"kW",""))=0,'IESO Reported Results'!M525*'NTG Ratio References'!$G$7,0),0))</f>
        <v>0</v>
      </c>
      <c r="L525" s="10">
        <f t="shared" si="32"/>
        <v>1.6</v>
      </c>
      <c r="M525" s="11">
        <f t="shared" si="33"/>
        <v>6476</v>
      </c>
      <c r="N525" s="15">
        <f>IFERROR(VLOOKUP(J525&amp;D525,'NTG Ratio References'!A:F,4,0),1)</f>
        <v>0.84</v>
      </c>
      <c r="O525" s="15">
        <f>IFERROR(VLOOKUP(J525&amp;D525,'NTG Ratio References'!A:F,5,0),1)</f>
        <v>0.81599999999999995</v>
      </c>
      <c r="P525" s="104">
        <f t="shared" si="34"/>
        <v>1.3440000000000001</v>
      </c>
      <c r="Q525" s="104">
        <f t="shared" si="35"/>
        <v>5284.4159999999993</v>
      </c>
    </row>
    <row r="526" spans="1:17">
      <c r="A526" s="124" t="s">
        <v>1869</v>
      </c>
      <c r="B526" s="124" t="s">
        <v>8</v>
      </c>
      <c r="C526" s="124" t="s">
        <v>1739</v>
      </c>
      <c r="D526" s="103" t="s">
        <v>55</v>
      </c>
      <c r="E526" s="124" t="s">
        <v>69</v>
      </c>
      <c r="F526" s="127">
        <v>2366</v>
      </c>
      <c r="G526" s="103" t="s">
        <v>1891</v>
      </c>
      <c r="H526" s="103" t="s">
        <v>1892</v>
      </c>
      <c r="I526" s="103" t="s">
        <v>12</v>
      </c>
      <c r="J526" s="130">
        <v>2020</v>
      </c>
      <c r="K526" s="11">
        <f>IF(D526="SAVE ON ENERGY RETROFIT PROGRAM",IF(VALUE(SUBSTITUTE(G526,"kW",""))=0,'IESO Reported Results'!M526*'NTG Ratio References'!$G$8,0),IF(D526="SAVE ON ENERGY ENERGY MANAGER PROGRAM",IF(VALUE(SUBSTITUTE(G526,"kW",""))=0,'IESO Reported Results'!M526*'NTG Ratio References'!$G$7,0),0))</f>
        <v>0</v>
      </c>
      <c r="L526" s="10">
        <f t="shared" si="32"/>
        <v>3.38</v>
      </c>
      <c r="M526" s="11">
        <f t="shared" si="33"/>
        <v>15527</v>
      </c>
      <c r="N526" s="15">
        <f>IFERROR(VLOOKUP(J526&amp;D526,'NTG Ratio References'!A:F,4,0),1)</f>
        <v>0.81599999999999995</v>
      </c>
      <c r="O526" s="15">
        <f>IFERROR(VLOOKUP(J526&amp;D526,'NTG Ratio References'!A:F,5,0),1)</f>
        <v>0.84</v>
      </c>
      <c r="P526" s="104">
        <f t="shared" si="34"/>
        <v>2.7580799999999996</v>
      </c>
      <c r="Q526" s="104">
        <f t="shared" si="35"/>
        <v>13042.68</v>
      </c>
    </row>
    <row r="527" spans="1:17">
      <c r="A527" s="124" t="s">
        <v>1870</v>
      </c>
      <c r="B527" s="124" t="s">
        <v>8</v>
      </c>
      <c r="C527" s="124" t="s">
        <v>1739</v>
      </c>
      <c r="D527" s="103" t="s">
        <v>55</v>
      </c>
      <c r="E527" s="124" t="s">
        <v>963</v>
      </c>
      <c r="F527" s="127">
        <v>1148</v>
      </c>
      <c r="G527" s="103" t="s">
        <v>964</v>
      </c>
      <c r="H527" s="103" t="s">
        <v>1893</v>
      </c>
      <c r="I527" s="103" t="s">
        <v>12</v>
      </c>
      <c r="J527" s="130">
        <v>2020</v>
      </c>
      <c r="K527" s="11">
        <f>IF(D527="SAVE ON ENERGY RETROFIT PROGRAM",IF(VALUE(SUBSTITUTE(G527,"kW",""))=0,'IESO Reported Results'!M527*'NTG Ratio References'!$G$8,0),IF(D527="SAVE ON ENERGY ENERGY MANAGER PROGRAM",IF(VALUE(SUBSTITUTE(G527,"kW",""))=0,'IESO Reported Results'!M527*'NTG Ratio References'!$G$7,0),0))</f>
        <v>0</v>
      </c>
      <c r="L527" s="10">
        <f t="shared" si="32"/>
        <v>1.64</v>
      </c>
      <c r="M527" s="11">
        <f t="shared" si="33"/>
        <v>7534</v>
      </c>
      <c r="N527" s="15">
        <f>IFERROR(VLOOKUP(J527&amp;D527,'NTG Ratio References'!A:F,4,0),1)</f>
        <v>0.81599999999999995</v>
      </c>
      <c r="O527" s="15">
        <f>IFERROR(VLOOKUP(J527&amp;D527,'NTG Ratio References'!A:F,5,0),1)</f>
        <v>0.84</v>
      </c>
      <c r="P527" s="104">
        <f t="shared" si="34"/>
        <v>1.3382399999999999</v>
      </c>
      <c r="Q527" s="104">
        <f t="shared" si="35"/>
        <v>6328.5599999999995</v>
      </c>
    </row>
    <row r="528" spans="1:17">
      <c r="A528" s="103" t="s">
        <v>965</v>
      </c>
      <c r="B528" s="103" t="s">
        <v>8</v>
      </c>
      <c r="C528" s="124" t="s">
        <v>1739</v>
      </c>
      <c r="D528" s="103" t="s">
        <v>55</v>
      </c>
      <c r="E528" s="124" t="s">
        <v>10</v>
      </c>
      <c r="F528" s="127">
        <v>8558.5499999999993</v>
      </c>
      <c r="G528" s="103" t="s">
        <v>966</v>
      </c>
      <c r="H528" s="103" t="s">
        <v>967</v>
      </c>
      <c r="I528" s="103" t="s">
        <v>12</v>
      </c>
      <c r="J528" s="130">
        <v>2019</v>
      </c>
      <c r="K528" s="11">
        <f>IF(D528="SAVE ON ENERGY RETROFIT PROGRAM",IF(VALUE(SUBSTITUTE(G528,"kW",""))=0,'IESO Reported Results'!M528*'NTG Ratio References'!$G$8,0),IF(D528="SAVE ON ENERGY ENERGY MANAGER PROGRAM",IF(VALUE(SUBSTITUTE(G528,"kW",""))=0,'IESO Reported Results'!M528*'NTG Ratio References'!$G$7,0),0))</f>
        <v>0</v>
      </c>
      <c r="L528" s="10">
        <f t="shared" si="32"/>
        <v>21.83</v>
      </c>
      <c r="M528" s="11">
        <f t="shared" si="33"/>
        <v>135347</v>
      </c>
      <c r="N528" s="15">
        <f>IFERROR(VLOOKUP(J528&amp;D528,'NTG Ratio References'!A:F,4,0),1)</f>
        <v>0.84</v>
      </c>
      <c r="O528" s="15">
        <f>IFERROR(VLOOKUP(J528&amp;D528,'NTG Ratio References'!A:F,5,0),1)</f>
        <v>0.81599999999999995</v>
      </c>
      <c r="P528" s="104">
        <f t="shared" si="34"/>
        <v>18.337199999999999</v>
      </c>
      <c r="Q528" s="104">
        <f t="shared" si="35"/>
        <v>110443.15199999999</v>
      </c>
    </row>
    <row r="529" spans="1:17">
      <c r="A529" s="103" t="s">
        <v>968</v>
      </c>
      <c r="B529" s="103" t="s">
        <v>8</v>
      </c>
      <c r="C529" s="124" t="s">
        <v>1741</v>
      </c>
      <c r="D529" s="103" t="s">
        <v>55</v>
      </c>
      <c r="E529" s="124" t="s">
        <v>10</v>
      </c>
      <c r="F529" s="127">
        <v>3370</v>
      </c>
      <c r="G529" s="103" t="s">
        <v>17</v>
      </c>
      <c r="H529" s="103" t="s">
        <v>15</v>
      </c>
      <c r="I529" s="103" t="s">
        <v>12</v>
      </c>
      <c r="J529" s="130">
        <v>2019</v>
      </c>
      <c r="K529" s="11">
        <f>IF(D529="SAVE ON ENERGY RETROFIT PROGRAM",IF(VALUE(SUBSTITUTE(G529,"kW",""))=0,'IESO Reported Results'!M529*'NTG Ratio References'!$G$8,0),IF(D529="SAVE ON ENERGY ENERGY MANAGER PROGRAM",IF(VALUE(SUBSTITUTE(G529,"kW",""))=0,'IESO Reported Results'!M529*'NTG Ratio References'!$G$7,0),0))</f>
        <v>0</v>
      </c>
      <c r="L529" s="10">
        <f t="shared" si="32"/>
        <v>0</v>
      </c>
      <c r="M529" s="11">
        <f t="shared" si="33"/>
        <v>0</v>
      </c>
      <c r="N529" s="15">
        <f>IFERROR(VLOOKUP(J529&amp;D529,'NTG Ratio References'!A:F,4,0),1)</f>
        <v>0.84</v>
      </c>
      <c r="O529" s="15">
        <f>IFERROR(VLOOKUP(J529&amp;D529,'NTG Ratio References'!A:F,5,0),1)</f>
        <v>0.81599999999999995</v>
      </c>
      <c r="P529" s="104">
        <f t="shared" si="34"/>
        <v>0</v>
      </c>
      <c r="Q529" s="104">
        <f t="shared" si="35"/>
        <v>0</v>
      </c>
    </row>
    <row r="530" spans="1:17">
      <c r="A530" s="103" t="s">
        <v>969</v>
      </c>
      <c r="B530" s="103" t="s">
        <v>8</v>
      </c>
      <c r="C530" s="124" t="s">
        <v>1740</v>
      </c>
      <c r="D530" s="103" t="s">
        <v>55</v>
      </c>
      <c r="E530" s="124" t="s">
        <v>10</v>
      </c>
      <c r="F530" s="127">
        <v>1372</v>
      </c>
      <c r="G530" s="103" t="s">
        <v>225</v>
      </c>
      <c r="H530" s="103" t="s">
        <v>970</v>
      </c>
      <c r="I530" s="103" t="s">
        <v>12</v>
      </c>
      <c r="J530" s="130">
        <v>2019</v>
      </c>
      <c r="K530" s="11">
        <f>IF(D530="SAVE ON ENERGY RETROFIT PROGRAM",IF(VALUE(SUBSTITUTE(G530,"kW",""))=0,'IESO Reported Results'!M530*'NTG Ratio References'!$G$8,0),IF(D530="SAVE ON ENERGY ENERGY MANAGER PROGRAM",IF(VALUE(SUBSTITUTE(G530,"kW",""))=0,'IESO Reported Results'!M530*'NTG Ratio References'!$G$7,0),0))</f>
        <v>0</v>
      </c>
      <c r="L530" s="10">
        <f t="shared" si="32"/>
        <v>1.72</v>
      </c>
      <c r="M530" s="11">
        <f t="shared" si="33"/>
        <v>9419</v>
      </c>
      <c r="N530" s="15">
        <f>IFERROR(VLOOKUP(J530&amp;D530,'NTG Ratio References'!A:F,4,0),1)</f>
        <v>0.84</v>
      </c>
      <c r="O530" s="15">
        <f>IFERROR(VLOOKUP(J530&amp;D530,'NTG Ratio References'!A:F,5,0),1)</f>
        <v>0.81599999999999995</v>
      </c>
      <c r="P530" s="104">
        <f t="shared" si="34"/>
        <v>1.4447999999999999</v>
      </c>
      <c r="Q530" s="104">
        <f t="shared" si="35"/>
        <v>7685.9039999999995</v>
      </c>
    </row>
    <row r="531" spans="1:17">
      <c r="A531" s="103" t="s">
        <v>972</v>
      </c>
      <c r="B531" s="103" t="s">
        <v>8</v>
      </c>
      <c r="C531" s="124" t="s">
        <v>1739</v>
      </c>
      <c r="D531" s="103" t="s">
        <v>55</v>
      </c>
      <c r="E531" s="124" t="s">
        <v>10</v>
      </c>
      <c r="F531" s="127">
        <v>1240</v>
      </c>
      <c r="G531" s="103" t="s">
        <v>211</v>
      </c>
      <c r="H531" s="103" t="s">
        <v>973</v>
      </c>
      <c r="I531" s="103" t="s">
        <v>12</v>
      </c>
      <c r="J531" s="130">
        <v>2019</v>
      </c>
      <c r="K531" s="11">
        <f>IF(D531="SAVE ON ENERGY RETROFIT PROGRAM",IF(VALUE(SUBSTITUTE(G531,"kW",""))=0,'IESO Reported Results'!M531*'NTG Ratio References'!$G$8,0),IF(D531="SAVE ON ENERGY ENERGY MANAGER PROGRAM",IF(VALUE(SUBSTITUTE(G531,"kW",""))=0,'IESO Reported Results'!M531*'NTG Ratio References'!$G$7,0),0))</f>
        <v>0</v>
      </c>
      <c r="L531" s="10">
        <f t="shared" si="32"/>
        <v>3.1</v>
      </c>
      <c r="M531" s="11">
        <f t="shared" si="33"/>
        <v>10354</v>
      </c>
      <c r="N531" s="15">
        <f>IFERROR(VLOOKUP(J531&amp;D531,'NTG Ratio References'!A:F,4,0),1)</f>
        <v>0.84</v>
      </c>
      <c r="O531" s="15">
        <f>IFERROR(VLOOKUP(J531&amp;D531,'NTG Ratio References'!A:F,5,0),1)</f>
        <v>0.81599999999999995</v>
      </c>
      <c r="P531" s="104">
        <f t="shared" si="34"/>
        <v>2.6040000000000001</v>
      </c>
      <c r="Q531" s="104">
        <f t="shared" si="35"/>
        <v>8448.8639999999996</v>
      </c>
    </row>
    <row r="532" spans="1:17">
      <c r="A532" s="103" t="s">
        <v>974</v>
      </c>
      <c r="B532" s="103" t="s">
        <v>8</v>
      </c>
      <c r="C532" s="124" t="s">
        <v>1739</v>
      </c>
      <c r="D532" s="103" t="s">
        <v>55</v>
      </c>
      <c r="E532" s="124" t="s">
        <v>10</v>
      </c>
      <c r="F532" s="127">
        <v>2600</v>
      </c>
      <c r="G532" s="103" t="s">
        <v>152</v>
      </c>
      <c r="H532" s="103" t="s">
        <v>377</v>
      </c>
      <c r="I532" s="103" t="s">
        <v>12</v>
      </c>
      <c r="J532" s="130">
        <v>2019</v>
      </c>
      <c r="K532" s="11">
        <f>IF(D532="SAVE ON ENERGY RETROFIT PROGRAM",IF(VALUE(SUBSTITUTE(G532,"kW",""))=0,'IESO Reported Results'!M532*'NTG Ratio References'!$G$8,0),IF(D532="SAVE ON ENERGY ENERGY MANAGER PROGRAM",IF(VALUE(SUBSTITUTE(G532,"kW",""))=0,'IESO Reported Results'!M532*'NTG Ratio References'!$G$7,0),0))</f>
        <v>0</v>
      </c>
      <c r="L532" s="10">
        <f t="shared" si="32"/>
        <v>1.62</v>
      </c>
      <c r="M532" s="11">
        <f t="shared" si="33"/>
        <v>7453</v>
      </c>
      <c r="N532" s="15">
        <f>IFERROR(VLOOKUP(J532&amp;D532,'NTG Ratio References'!A:F,4,0),1)</f>
        <v>0.84</v>
      </c>
      <c r="O532" s="15">
        <f>IFERROR(VLOOKUP(J532&amp;D532,'NTG Ratio References'!A:F,5,0),1)</f>
        <v>0.81599999999999995</v>
      </c>
      <c r="P532" s="104">
        <f t="shared" si="34"/>
        <v>1.3608</v>
      </c>
      <c r="Q532" s="104">
        <f t="shared" si="35"/>
        <v>6081.6479999999992</v>
      </c>
    </row>
    <row r="533" spans="1:17">
      <c r="A533" s="103" t="s">
        <v>975</v>
      </c>
      <c r="B533" s="103" t="s">
        <v>8</v>
      </c>
      <c r="C533" s="124" t="s">
        <v>1739</v>
      </c>
      <c r="D533" s="103" t="s">
        <v>55</v>
      </c>
      <c r="E533" s="124" t="s">
        <v>10</v>
      </c>
      <c r="F533" s="127">
        <v>1680</v>
      </c>
      <c r="G533" s="103" t="s">
        <v>976</v>
      </c>
      <c r="H533" s="103" t="s">
        <v>977</v>
      </c>
      <c r="I533" s="103" t="s">
        <v>12</v>
      </c>
      <c r="J533" s="130">
        <v>2019</v>
      </c>
      <c r="K533" s="11">
        <f>IF(D533="SAVE ON ENERGY RETROFIT PROGRAM",IF(VALUE(SUBSTITUTE(G533,"kW",""))=0,'IESO Reported Results'!M533*'NTG Ratio References'!$G$8,0),IF(D533="SAVE ON ENERGY ENERGY MANAGER PROGRAM",IF(VALUE(SUBSTITUTE(G533,"kW",""))=0,'IESO Reported Results'!M533*'NTG Ratio References'!$G$7,0),0))</f>
        <v>0</v>
      </c>
      <c r="L533" s="10">
        <f t="shared" si="32"/>
        <v>4.2</v>
      </c>
      <c r="M533" s="11">
        <f t="shared" si="33"/>
        <v>15075</v>
      </c>
      <c r="N533" s="15">
        <f>IFERROR(VLOOKUP(J533&amp;D533,'NTG Ratio References'!A:F,4,0),1)</f>
        <v>0.84</v>
      </c>
      <c r="O533" s="15">
        <f>IFERROR(VLOOKUP(J533&amp;D533,'NTG Ratio References'!A:F,5,0),1)</f>
        <v>0.81599999999999995</v>
      </c>
      <c r="P533" s="104">
        <f t="shared" si="34"/>
        <v>3.528</v>
      </c>
      <c r="Q533" s="104">
        <f t="shared" si="35"/>
        <v>12301.199999999999</v>
      </c>
    </row>
    <row r="534" spans="1:17">
      <c r="A534" s="103" t="s">
        <v>978</v>
      </c>
      <c r="B534" s="103" t="s">
        <v>8</v>
      </c>
      <c r="C534" s="124" t="s">
        <v>1739</v>
      </c>
      <c r="D534" s="103" t="s">
        <v>55</v>
      </c>
      <c r="E534" s="124" t="s">
        <v>10</v>
      </c>
      <c r="F534" s="127">
        <v>400</v>
      </c>
      <c r="G534" s="103" t="s">
        <v>407</v>
      </c>
      <c r="H534" s="103" t="s">
        <v>979</v>
      </c>
      <c r="I534" s="103" t="s">
        <v>12</v>
      </c>
      <c r="J534" s="130">
        <v>2019</v>
      </c>
      <c r="K534" s="11">
        <f>IF(D534="SAVE ON ENERGY RETROFIT PROGRAM",IF(VALUE(SUBSTITUTE(G534,"kW",""))=0,'IESO Reported Results'!M534*'NTG Ratio References'!$G$8,0),IF(D534="SAVE ON ENERGY ENERGY MANAGER PROGRAM",IF(VALUE(SUBSTITUTE(G534,"kW",""))=0,'IESO Reported Results'!M534*'NTG Ratio References'!$G$7,0),0))</f>
        <v>0</v>
      </c>
      <c r="L534" s="10">
        <f t="shared" si="32"/>
        <v>0.25</v>
      </c>
      <c r="M534" s="11">
        <f t="shared" si="33"/>
        <v>1147</v>
      </c>
      <c r="N534" s="15">
        <f>IFERROR(VLOOKUP(J534&amp;D534,'NTG Ratio References'!A:F,4,0),1)</f>
        <v>0.84</v>
      </c>
      <c r="O534" s="15">
        <f>IFERROR(VLOOKUP(J534&amp;D534,'NTG Ratio References'!A:F,5,0),1)</f>
        <v>0.81599999999999995</v>
      </c>
      <c r="P534" s="104">
        <f t="shared" si="34"/>
        <v>0.21</v>
      </c>
      <c r="Q534" s="104">
        <f t="shared" si="35"/>
        <v>935.95199999999988</v>
      </c>
    </row>
    <row r="535" spans="1:17">
      <c r="A535" s="103" t="s">
        <v>980</v>
      </c>
      <c r="B535" s="103" t="s">
        <v>8</v>
      </c>
      <c r="C535" s="124" t="s">
        <v>1739</v>
      </c>
      <c r="D535" s="103" t="s">
        <v>55</v>
      </c>
      <c r="E535" s="124" t="s">
        <v>10</v>
      </c>
      <c r="F535" s="127">
        <v>7750</v>
      </c>
      <c r="G535" s="103" t="s">
        <v>981</v>
      </c>
      <c r="H535" s="103" t="s">
        <v>982</v>
      </c>
      <c r="I535" s="103" t="s">
        <v>12</v>
      </c>
      <c r="J535" s="130">
        <v>2019</v>
      </c>
      <c r="K535" s="11">
        <f>IF(D535="SAVE ON ENERGY RETROFIT PROGRAM",IF(VALUE(SUBSTITUTE(G535,"kW",""))=0,'IESO Reported Results'!M535*'NTG Ratio References'!$G$8,0),IF(D535="SAVE ON ENERGY ENERGY MANAGER PROGRAM",IF(VALUE(SUBSTITUTE(G535,"kW",""))=0,'IESO Reported Results'!M535*'NTG Ratio References'!$G$7,0),0))</f>
        <v>0</v>
      </c>
      <c r="L535" s="10">
        <f t="shared" si="32"/>
        <v>15.5</v>
      </c>
      <c r="M535" s="11">
        <f t="shared" si="33"/>
        <v>71207</v>
      </c>
      <c r="N535" s="15">
        <f>IFERROR(VLOOKUP(J535&amp;D535,'NTG Ratio References'!A:F,4,0),1)</f>
        <v>0.84</v>
      </c>
      <c r="O535" s="15">
        <f>IFERROR(VLOOKUP(J535&amp;D535,'NTG Ratio References'!A:F,5,0),1)</f>
        <v>0.81599999999999995</v>
      </c>
      <c r="P535" s="104">
        <f t="shared" si="34"/>
        <v>13.02</v>
      </c>
      <c r="Q535" s="104">
        <f t="shared" si="35"/>
        <v>58104.911999999997</v>
      </c>
    </row>
    <row r="536" spans="1:17">
      <c r="A536" s="103" t="s">
        <v>983</v>
      </c>
      <c r="B536" s="103" t="s">
        <v>8</v>
      </c>
      <c r="C536" s="124" t="s">
        <v>1739</v>
      </c>
      <c r="D536" s="103" t="s">
        <v>55</v>
      </c>
      <c r="E536" s="124" t="s">
        <v>10</v>
      </c>
      <c r="F536" s="127">
        <v>905.48</v>
      </c>
      <c r="G536" s="103" t="s">
        <v>293</v>
      </c>
      <c r="H536" s="103" t="s">
        <v>938</v>
      </c>
      <c r="I536" s="103" t="s">
        <v>12</v>
      </c>
      <c r="J536" s="130">
        <v>2019</v>
      </c>
      <c r="K536" s="11">
        <f>IF(D536="SAVE ON ENERGY RETROFIT PROGRAM",IF(VALUE(SUBSTITUTE(G536,"kW",""))=0,'IESO Reported Results'!M536*'NTG Ratio References'!$G$8,0),IF(D536="SAVE ON ENERGY ENERGY MANAGER PROGRAM",IF(VALUE(SUBSTITUTE(G536,"kW",""))=0,'IESO Reported Results'!M536*'NTG Ratio References'!$G$7,0),0))</f>
        <v>0</v>
      </c>
      <c r="L536" s="10">
        <f t="shared" si="32"/>
        <v>0.68</v>
      </c>
      <c r="M536" s="11">
        <f t="shared" si="33"/>
        <v>679</v>
      </c>
      <c r="N536" s="15">
        <f>IFERROR(VLOOKUP(J536&amp;D536,'NTG Ratio References'!A:F,4,0),1)</f>
        <v>0.84</v>
      </c>
      <c r="O536" s="15">
        <f>IFERROR(VLOOKUP(J536&amp;D536,'NTG Ratio References'!A:F,5,0),1)</f>
        <v>0.81599999999999995</v>
      </c>
      <c r="P536" s="104">
        <f t="shared" si="34"/>
        <v>0.57120000000000004</v>
      </c>
      <c r="Q536" s="104">
        <f t="shared" si="35"/>
        <v>554.06399999999996</v>
      </c>
    </row>
    <row r="537" spans="1:17">
      <c r="A537" s="103" t="s">
        <v>984</v>
      </c>
      <c r="B537" s="103" t="s">
        <v>8</v>
      </c>
      <c r="C537" s="124" t="s">
        <v>1739</v>
      </c>
      <c r="D537" s="103" t="s">
        <v>55</v>
      </c>
      <c r="E537" s="124" t="s">
        <v>10</v>
      </c>
      <c r="F537" s="127">
        <v>795</v>
      </c>
      <c r="G537" s="103" t="s">
        <v>222</v>
      </c>
      <c r="H537" s="103" t="s">
        <v>985</v>
      </c>
      <c r="I537" s="103" t="s">
        <v>12</v>
      </c>
      <c r="J537" s="130">
        <v>2019</v>
      </c>
      <c r="K537" s="11">
        <f>IF(D537="SAVE ON ENERGY RETROFIT PROGRAM",IF(VALUE(SUBSTITUTE(G537,"kW",""))=0,'IESO Reported Results'!M537*'NTG Ratio References'!$G$8,0),IF(D537="SAVE ON ENERGY ENERGY MANAGER PROGRAM",IF(VALUE(SUBSTITUTE(G537,"kW",""))=0,'IESO Reported Results'!M537*'NTG Ratio References'!$G$7,0),0))</f>
        <v>0</v>
      </c>
      <c r="L537" s="10">
        <f t="shared" si="32"/>
        <v>0.49</v>
      </c>
      <c r="M537" s="11">
        <f t="shared" si="33"/>
        <v>2269</v>
      </c>
      <c r="N537" s="15">
        <f>IFERROR(VLOOKUP(J537&amp;D537,'NTG Ratio References'!A:F,4,0),1)</f>
        <v>0.84</v>
      </c>
      <c r="O537" s="15">
        <f>IFERROR(VLOOKUP(J537&amp;D537,'NTG Ratio References'!A:F,5,0),1)</f>
        <v>0.81599999999999995</v>
      </c>
      <c r="P537" s="104">
        <f t="shared" si="34"/>
        <v>0.41159999999999997</v>
      </c>
      <c r="Q537" s="104">
        <f t="shared" si="35"/>
        <v>1851.5039999999999</v>
      </c>
    </row>
    <row r="538" spans="1:17">
      <c r="A538" s="103" t="s">
        <v>986</v>
      </c>
      <c r="B538" s="103" t="s">
        <v>8</v>
      </c>
      <c r="C538" s="124" t="s">
        <v>1740</v>
      </c>
      <c r="D538" s="103" t="s">
        <v>55</v>
      </c>
      <c r="E538" s="124" t="s">
        <v>10</v>
      </c>
      <c r="F538" s="127">
        <v>4760</v>
      </c>
      <c r="G538" s="103" t="s">
        <v>987</v>
      </c>
      <c r="H538" s="103" t="s">
        <v>988</v>
      </c>
      <c r="I538" s="103" t="s">
        <v>12</v>
      </c>
      <c r="J538" s="130">
        <v>2019</v>
      </c>
      <c r="K538" s="11">
        <f>IF(D538="SAVE ON ENERGY RETROFIT PROGRAM",IF(VALUE(SUBSTITUTE(G538,"kW",""))=0,'IESO Reported Results'!M538*'NTG Ratio References'!$G$8,0),IF(D538="SAVE ON ENERGY ENERGY MANAGER PROGRAM",IF(VALUE(SUBSTITUTE(G538,"kW",""))=0,'IESO Reported Results'!M538*'NTG Ratio References'!$G$7,0),0))</f>
        <v>0</v>
      </c>
      <c r="L538" s="10">
        <f t="shared" si="32"/>
        <v>10.4</v>
      </c>
      <c r="M538" s="11">
        <f t="shared" si="33"/>
        <v>54122</v>
      </c>
      <c r="N538" s="15">
        <f>IFERROR(VLOOKUP(J538&amp;D538,'NTG Ratio References'!A:F,4,0),1)</f>
        <v>0.84</v>
      </c>
      <c r="O538" s="15">
        <f>IFERROR(VLOOKUP(J538&amp;D538,'NTG Ratio References'!A:F,5,0),1)</f>
        <v>0.81599999999999995</v>
      </c>
      <c r="P538" s="104">
        <f t="shared" si="34"/>
        <v>8.7360000000000007</v>
      </c>
      <c r="Q538" s="104">
        <f t="shared" si="35"/>
        <v>44163.551999999996</v>
      </c>
    </row>
    <row r="539" spans="1:17">
      <c r="A539" s="103" t="s">
        <v>989</v>
      </c>
      <c r="B539" s="103" t="s">
        <v>8</v>
      </c>
      <c r="C539" s="124" t="s">
        <v>1739</v>
      </c>
      <c r="D539" s="103" t="s">
        <v>55</v>
      </c>
      <c r="E539" s="124" t="s">
        <v>10</v>
      </c>
      <c r="F539" s="127">
        <v>693</v>
      </c>
      <c r="G539" s="103" t="s">
        <v>990</v>
      </c>
      <c r="H539" s="103" t="s">
        <v>991</v>
      </c>
      <c r="I539" s="103" t="s">
        <v>12</v>
      </c>
      <c r="J539" s="130">
        <v>2019</v>
      </c>
      <c r="K539" s="11">
        <f>IF(D539="SAVE ON ENERGY RETROFIT PROGRAM",IF(VALUE(SUBSTITUTE(G539,"kW",""))=0,'IESO Reported Results'!M539*'NTG Ratio References'!$G$8,0),IF(D539="SAVE ON ENERGY ENERGY MANAGER PROGRAM",IF(VALUE(SUBSTITUTE(G539,"kW",""))=0,'IESO Reported Results'!M539*'NTG Ratio References'!$G$7,0),0))</f>
        <v>0</v>
      </c>
      <c r="L539" s="10">
        <f t="shared" si="32"/>
        <v>0.52</v>
      </c>
      <c r="M539" s="11">
        <f t="shared" si="33"/>
        <v>2389</v>
      </c>
      <c r="N539" s="15">
        <f>IFERROR(VLOOKUP(J539&amp;D539,'NTG Ratio References'!A:F,4,0),1)</f>
        <v>0.84</v>
      </c>
      <c r="O539" s="15">
        <f>IFERROR(VLOOKUP(J539&amp;D539,'NTG Ratio References'!A:F,5,0),1)</f>
        <v>0.81599999999999995</v>
      </c>
      <c r="P539" s="104">
        <f t="shared" si="34"/>
        <v>0.43680000000000002</v>
      </c>
      <c r="Q539" s="104">
        <f t="shared" si="35"/>
        <v>1949.424</v>
      </c>
    </row>
    <row r="540" spans="1:17">
      <c r="A540" s="103" t="s">
        <v>992</v>
      </c>
      <c r="B540" s="103" t="s">
        <v>8</v>
      </c>
      <c r="C540" s="124" t="s">
        <v>1708</v>
      </c>
      <c r="D540" s="103" t="s">
        <v>9</v>
      </c>
      <c r="E540" s="124" t="s">
        <v>10</v>
      </c>
      <c r="F540" s="127">
        <v>400</v>
      </c>
      <c r="G540" s="103" t="s">
        <v>993</v>
      </c>
      <c r="H540" s="103" t="s">
        <v>994</v>
      </c>
      <c r="I540" s="103" t="s">
        <v>12</v>
      </c>
      <c r="J540" s="130">
        <v>2019</v>
      </c>
      <c r="K540" s="11">
        <f>IF(D540="SAVE ON ENERGY RETROFIT PROGRAM",IF(VALUE(SUBSTITUTE(G540,"kW",""))=0,'IESO Reported Results'!M540*'NTG Ratio References'!$G$8,0),IF(D540="SAVE ON ENERGY ENERGY MANAGER PROGRAM",IF(VALUE(SUBSTITUTE(G540,"kW",""))=0,'IESO Reported Results'!M540*'NTG Ratio References'!$G$7,0),0))</f>
        <v>0</v>
      </c>
      <c r="L540" s="10">
        <f t="shared" si="32"/>
        <v>1.04</v>
      </c>
      <c r="M540" s="11">
        <f t="shared" si="33"/>
        <v>4565</v>
      </c>
      <c r="N540" s="15">
        <f>IFERROR(VLOOKUP(J540&amp;D540,'NTG Ratio References'!A:F,4,0),1)</f>
        <v>1.002</v>
      </c>
      <c r="O540" s="15">
        <f>IFERROR(VLOOKUP(J540&amp;D540,'NTG Ratio References'!A:F,5,0),1)</f>
        <v>1.002</v>
      </c>
      <c r="P540" s="104">
        <f t="shared" si="34"/>
        <v>1.0420800000000001</v>
      </c>
      <c r="Q540" s="104">
        <f t="shared" si="35"/>
        <v>4574.13</v>
      </c>
    </row>
    <row r="541" spans="1:17">
      <c r="A541" s="103" t="s">
        <v>995</v>
      </c>
      <c r="B541" s="103" t="s">
        <v>8</v>
      </c>
      <c r="C541" s="124" t="s">
        <v>1739</v>
      </c>
      <c r="D541" s="103" t="s">
        <v>55</v>
      </c>
      <c r="E541" s="124" t="s">
        <v>10</v>
      </c>
      <c r="F541" s="127">
        <v>1500</v>
      </c>
      <c r="G541" s="103" t="s">
        <v>996</v>
      </c>
      <c r="H541" s="103" t="s">
        <v>997</v>
      </c>
      <c r="I541" s="103" t="s">
        <v>12</v>
      </c>
      <c r="J541" s="130">
        <v>2019</v>
      </c>
      <c r="K541" s="11">
        <f>IF(D541="SAVE ON ENERGY RETROFIT PROGRAM",IF(VALUE(SUBSTITUTE(G541,"kW",""))=0,'IESO Reported Results'!M541*'NTG Ratio References'!$G$8,0),IF(D541="SAVE ON ENERGY ENERGY MANAGER PROGRAM",IF(VALUE(SUBSTITUTE(G541,"kW",""))=0,'IESO Reported Results'!M541*'NTG Ratio References'!$G$7,0),0))</f>
        <v>0</v>
      </c>
      <c r="L541" s="10">
        <f t="shared" si="32"/>
        <v>2.74</v>
      </c>
      <c r="M541" s="11">
        <f t="shared" si="33"/>
        <v>10543</v>
      </c>
      <c r="N541" s="15">
        <f>IFERROR(VLOOKUP(J541&amp;D541,'NTG Ratio References'!A:F,4,0),1)</f>
        <v>0.84</v>
      </c>
      <c r="O541" s="15">
        <f>IFERROR(VLOOKUP(J541&amp;D541,'NTG Ratio References'!A:F,5,0),1)</f>
        <v>0.81599999999999995</v>
      </c>
      <c r="P541" s="104">
        <f t="shared" si="34"/>
        <v>2.3016000000000001</v>
      </c>
      <c r="Q541" s="104">
        <f t="shared" si="35"/>
        <v>8603.0879999999997</v>
      </c>
    </row>
    <row r="542" spans="1:17">
      <c r="A542" s="103" t="s">
        <v>998</v>
      </c>
      <c r="B542" s="103" t="s">
        <v>8</v>
      </c>
      <c r="C542" s="124" t="s">
        <v>1708</v>
      </c>
      <c r="D542" s="103" t="s">
        <v>9</v>
      </c>
      <c r="E542" s="124" t="s">
        <v>10</v>
      </c>
      <c r="F542" s="127">
        <v>400</v>
      </c>
      <c r="G542" s="103" t="s">
        <v>28</v>
      </c>
      <c r="H542" s="103" t="s">
        <v>999</v>
      </c>
      <c r="I542" s="103" t="s">
        <v>12</v>
      </c>
      <c r="J542" s="130">
        <v>2019</v>
      </c>
      <c r="K542" s="11">
        <f>IF(D542="SAVE ON ENERGY RETROFIT PROGRAM",IF(VALUE(SUBSTITUTE(G542,"kW",""))=0,'IESO Reported Results'!M542*'NTG Ratio References'!$G$8,0),IF(D542="SAVE ON ENERGY ENERGY MANAGER PROGRAM",IF(VALUE(SUBSTITUTE(G542,"kW",""))=0,'IESO Reported Results'!M542*'NTG Ratio References'!$G$7,0),0))</f>
        <v>0</v>
      </c>
      <c r="L542" s="10">
        <f t="shared" si="32"/>
        <v>1</v>
      </c>
      <c r="M542" s="11">
        <f t="shared" si="33"/>
        <v>4381</v>
      </c>
      <c r="N542" s="15">
        <f>IFERROR(VLOOKUP(J542&amp;D542,'NTG Ratio References'!A:F,4,0),1)</f>
        <v>1.002</v>
      </c>
      <c r="O542" s="15">
        <f>IFERROR(VLOOKUP(J542&amp;D542,'NTG Ratio References'!A:F,5,0),1)</f>
        <v>1.002</v>
      </c>
      <c r="P542" s="104">
        <f t="shared" si="34"/>
        <v>1.002</v>
      </c>
      <c r="Q542" s="104">
        <f t="shared" si="35"/>
        <v>4389.7619999999997</v>
      </c>
    </row>
    <row r="543" spans="1:17">
      <c r="A543" s="103" t="s">
        <v>1000</v>
      </c>
      <c r="B543" s="103" t="s">
        <v>8</v>
      </c>
      <c r="C543" s="124" t="s">
        <v>1740</v>
      </c>
      <c r="D543" s="103" t="s">
        <v>55</v>
      </c>
      <c r="E543" s="124" t="s">
        <v>10</v>
      </c>
      <c r="F543" s="127">
        <v>3301.75</v>
      </c>
      <c r="G543" s="103" t="s">
        <v>1001</v>
      </c>
      <c r="H543" s="103" t="s">
        <v>1002</v>
      </c>
      <c r="I543" s="103" t="s">
        <v>12</v>
      </c>
      <c r="J543" s="130">
        <v>2019</v>
      </c>
      <c r="K543" s="11">
        <f>IF(D543="SAVE ON ENERGY RETROFIT PROGRAM",IF(VALUE(SUBSTITUTE(G543,"kW",""))=0,'IESO Reported Results'!M543*'NTG Ratio References'!$G$8,0),IF(D543="SAVE ON ENERGY ENERGY MANAGER PROGRAM",IF(VALUE(SUBSTITUTE(G543,"kW",""))=0,'IESO Reported Results'!M543*'NTG Ratio References'!$G$7,0),0))</f>
        <v>0</v>
      </c>
      <c r="L543" s="10">
        <f t="shared" si="32"/>
        <v>3.89</v>
      </c>
      <c r="M543" s="11">
        <f t="shared" si="33"/>
        <v>24234</v>
      </c>
      <c r="N543" s="15">
        <f>IFERROR(VLOOKUP(J543&amp;D543,'NTG Ratio References'!A:F,4,0),1)</f>
        <v>0.84</v>
      </c>
      <c r="O543" s="15">
        <f>IFERROR(VLOOKUP(J543&amp;D543,'NTG Ratio References'!A:F,5,0),1)</f>
        <v>0.81599999999999995</v>
      </c>
      <c r="P543" s="104">
        <f t="shared" si="34"/>
        <v>3.2675999999999998</v>
      </c>
      <c r="Q543" s="104">
        <f t="shared" si="35"/>
        <v>19774.944</v>
      </c>
    </row>
    <row r="544" spans="1:17">
      <c r="A544" s="103" t="s">
        <v>1004</v>
      </c>
      <c r="B544" s="103" t="s">
        <v>8</v>
      </c>
      <c r="C544" s="124" t="s">
        <v>1708</v>
      </c>
      <c r="D544" s="103" t="s">
        <v>9</v>
      </c>
      <c r="E544" s="124" t="s">
        <v>10</v>
      </c>
      <c r="F544" s="127">
        <v>400</v>
      </c>
      <c r="G544" s="103" t="s">
        <v>207</v>
      </c>
      <c r="H544" s="103" t="s">
        <v>1005</v>
      </c>
      <c r="I544" s="103" t="s">
        <v>12</v>
      </c>
      <c r="J544" s="130">
        <v>2019</v>
      </c>
      <c r="K544" s="11">
        <f>IF(D544="SAVE ON ENERGY RETROFIT PROGRAM",IF(VALUE(SUBSTITUTE(G544,"kW",""))=0,'IESO Reported Results'!M544*'NTG Ratio References'!$G$8,0),IF(D544="SAVE ON ENERGY ENERGY MANAGER PROGRAM",IF(VALUE(SUBSTITUTE(G544,"kW",""))=0,'IESO Reported Results'!M544*'NTG Ratio References'!$G$7,0),0))</f>
        <v>0</v>
      </c>
      <c r="L544" s="10">
        <f t="shared" si="32"/>
        <v>1.39</v>
      </c>
      <c r="M544" s="11">
        <f t="shared" si="33"/>
        <v>6695</v>
      </c>
      <c r="N544" s="15">
        <f>IFERROR(VLOOKUP(J544&amp;D544,'NTG Ratio References'!A:F,4,0),1)</f>
        <v>1.002</v>
      </c>
      <c r="O544" s="15">
        <f>IFERROR(VLOOKUP(J544&amp;D544,'NTG Ratio References'!A:F,5,0),1)</f>
        <v>1.002</v>
      </c>
      <c r="P544" s="104">
        <f t="shared" si="34"/>
        <v>1.3927799999999999</v>
      </c>
      <c r="Q544" s="104">
        <f t="shared" si="35"/>
        <v>6708.39</v>
      </c>
    </row>
    <row r="545" spans="1:17">
      <c r="A545" s="103" t="s">
        <v>1008</v>
      </c>
      <c r="B545" s="103" t="s">
        <v>8</v>
      </c>
      <c r="C545" s="124" t="s">
        <v>1708</v>
      </c>
      <c r="D545" s="103" t="s">
        <v>9</v>
      </c>
      <c r="E545" s="124" t="s">
        <v>10</v>
      </c>
      <c r="F545" s="127">
        <v>400</v>
      </c>
      <c r="G545" s="103" t="s">
        <v>1009</v>
      </c>
      <c r="H545" s="103" t="s">
        <v>1010</v>
      </c>
      <c r="I545" s="103" t="s">
        <v>12</v>
      </c>
      <c r="J545" s="130">
        <v>2019</v>
      </c>
      <c r="K545" s="11">
        <f>IF(D545="SAVE ON ENERGY RETROFIT PROGRAM",IF(VALUE(SUBSTITUTE(G545,"kW",""))=0,'IESO Reported Results'!M545*'NTG Ratio References'!$G$8,0),IF(D545="SAVE ON ENERGY ENERGY MANAGER PROGRAM",IF(VALUE(SUBSTITUTE(G545,"kW",""))=0,'IESO Reported Results'!M545*'NTG Ratio References'!$G$7,0),0))</f>
        <v>0</v>
      </c>
      <c r="L545" s="10">
        <f t="shared" si="32"/>
        <v>1.46</v>
      </c>
      <c r="M545" s="11">
        <f t="shared" si="33"/>
        <v>6398</v>
      </c>
      <c r="N545" s="15">
        <f>IFERROR(VLOOKUP(J545&amp;D545,'NTG Ratio References'!A:F,4,0),1)</f>
        <v>1.002</v>
      </c>
      <c r="O545" s="15">
        <f>IFERROR(VLOOKUP(J545&amp;D545,'NTG Ratio References'!A:F,5,0),1)</f>
        <v>1.002</v>
      </c>
      <c r="P545" s="104">
        <f t="shared" si="34"/>
        <v>1.46292</v>
      </c>
      <c r="Q545" s="104">
        <f t="shared" si="35"/>
        <v>6410.7960000000003</v>
      </c>
    </row>
    <row r="546" spans="1:17">
      <c r="A546" s="103" t="s">
        <v>1011</v>
      </c>
      <c r="B546" s="103" t="s">
        <v>8</v>
      </c>
      <c r="C546" s="124" t="s">
        <v>1708</v>
      </c>
      <c r="D546" s="103" t="s">
        <v>9</v>
      </c>
      <c r="E546" s="124" t="s">
        <v>10</v>
      </c>
      <c r="F546" s="127">
        <v>400</v>
      </c>
      <c r="G546" s="103" t="s">
        <v>425</v>
      </c>
      <c r="H546" s="103" t="s">
        <v>1012</v>
      </c>
      <c r="I546" s="103" t="s">
        <v>12</v>
      </c>
      <c r="J546" s="130">
        <v>2019</v>
      </c>
      <c r="K546" s="11">
        <f>IF(D546="SAVE ON ENERGY RETROFIT PROGRAM",IF(VALUE(SUBSTITUTE(G546,"kW",""))=0,'IESO Reported Results'!M546*'NTG Ratio References'!$G$8,0),IF(D546="SAVE ON ENERGY ENERGY MANAGER PROGRAM",IF(VALUE(SUBSTITUTE(G546,"kW",""))=0,'IESO Reported Results'!M546*'NTG Ratio References'!$G$7,0),0))</f>
        <v>0</v>
      </c>
      <c r="L546" s="10">
        <f t="shared" si="32"/>
        <v>1.08</v>
      </c>
      <c r="M546" s="11">
        <f t="shared" si="33"/>
        <v>3958</v>
      </c>
      <c r="N546" s="15">
        <f>IFERROR(VLOOKUP(J546&amp;D546,'NTG Ratio References'!A:F,4,0),1)</f>
        <v>1.002</v>
      </c>
      <c r="O546" s="15">
        <f>IFERROR(VLOOKUP(J546&amp;D546,'NTG Ratio References'!A:F,5,0),1)</f>
        <v>1.002</v>
      </c>
      <c r="P546" s="104">
        <f t="shared" si="34"/>
        <v>1.08216</v>
      </c>
      <c r="Q546" s="104">
        <f t="shared" si="35"/>
        <v>3965.9160000000002</v>
      </c>
    </row>
    <row r="547" spans="1:17">
      <c r="A547" s="103" t="s">
        <v>1015</v>
      </c>
      <c r="B547" s="103" t="s">
        <v>8</v>
      </c>
      <c r="C547" s="124" t="s">
        <v>1708</v>
      </c>
      <c r="D547" s="103" t="s">
        <v>9</v>
      </c>
      <c r="E547" s="124" t="s">
        <v>10</v>
      </c>
      <c r="F547" s="127">
        <v>400</v>
      </c>
      <c r="G547" s="103" t="s">
        <v>269</v>
      </c>
      <c r="H547" s="103" t="s">
        <v>1016</v>
      </c>
      <c r="I547" s="103" t="s">
        <v>12</v>
      </c>
      <c r="J547" s="130">
        <v>2019</v>
      </c>
      <c r="K547" s="11">
        <f>IF(D547="SAVE ON ENERGY RETROFIT PROGRAM",IF(VALUE(SUBSTITUTE(G547,"kW",""))=0,'IESO Reported Results'!M547*'NTG Ratio References'!$G$8,0),IF(D547="SAVE ON ENERGY ENERGY MANAGER PROGRAM",IF(VALUE(SUBSTITUTE(G547,"kW",""))=0,'IESO Reported Results'!M547*'NTG Ratio References'!$G$7,0),0))</f>
        <v>0</v>
      </c>
      <c r="L547" s="10">
        <f t="shared" si="32"/>
        <v>0.94</v>
      </c>
      <c r="M547" s="11">
        <f t="shared" si="33"/>
        <v>4113</v>
      </c>
      <c r="N547" s="15">
        <f>IFERROR(VLOOKUP(J547&amp;D547,'NTG Ratio References'!A:F,4,0),1)</f>
        <v>1.002</v>
      </c>
      <c r="O547" s="15">
        <f>IFERROR(VLOOKUP(J547&amp;D547,'NTG Ratio References'!A:F,5,0),1)</f>
        <v>1.002</v>
      </c>
      <c r="P547" s="104">
        <f t="shared" si="34"/>
        <v>0.94187999999999994</v>
      </c>
      <c r="Q547" s="104">
        <f t="shared" si="35"/>
        <v>4121.2259999999997</v>
      </c>
    </row>
    <row r="548" spans="1:17">
      <c r="A548" s="103" t="s">
        <v>1017</v>
      </c>
      <c r="B548" s="103" t="s">
        <v>8</v>
      </c>
      <c r="C548" s="124" t="s">
        <v>1739</v>
      </c>
      <c r="D548" s="103" t="s">
        <v>1018</v>
      </c>
      <c r="E548" s="124" t="s">
        <v>1019</v>
      </c>
      <c r="F548" s="127">
        <v>2068</v>
      </c>
      <c r="G548" s="103" t="s">
        <v>1020</v>
      </c>
      <c r="H548" s="103" t="s">
        <v>1021</v>
      </c>
      <c r="I548" s="103" t="s">
        <v>12</v>
      </c>
      <c r="J548" s="130">
        <v>2019</v>
      </c>
      <c r="K548" s="11">
        <f>IF(D548="SAVE ON ENERGY RETROFIT PROGRAM",IF(VALUE(SUBSTITUTE(G548,"kW",""))=0,'IESO Reported Results'!M548*'NTG Ratio References'!$G$8,0),IF(D548="SAVE ON ENERGY ENERGY MANAGER PROGRAM",IF(VALUE(SUBSTITUTE(G548,"kW",""))=0,'IESO Reported Results'!M548*'NTG Ratio References'!$G$7,0),0))</f>
        <v>0</v>
      </c>
      <c r="L548" s="10">
        <f t="shared" si="32"/>
        <v>1.75</v>
      </c>
      <c r="M548" s="11">
        <f t="shared" si="33"/>
        <v>4374</v>
      </c>
      <c r="N548" s="15">
        <f>IFERROR(VLOOKUP(J548&amp;D548,'NTG Ratio References'!A:F,4,0),1)</f>
        <v>0.90200000000000002</v>
      </c>
      <c r="O548" s="15">
        <f>IFERROR(VLOOKUP(J548&amp;D548,'NTG Ratio References'!A:F,5,0),1)</f>
        <v>0.91600000000000004</v>
      </c>
      <c r="P548" s="104">
        <f t="shared" si="34"/>
        <v>1.5785</v>
      </c>
      <c r="Q548" s="104">
        <f t="shared" si="35"/>
        <v>4006.5840000000003</v>
      </c>
    </row>
    <row r="549" spans="1:17">
      <c r="A549" s="103" t="s">
        <v>1022</v>
      </c>
      <c r="B549" s="103" t="s">
        <v>8</v>
      </c>
      <c r="C549" s="124" t="s">
        <v>1739</v>
      </c>
      <c r="D549" s="103" t="s">
        <v>1018</v>
      </c>
      <c r="E549" s="124" t="s">
        <v>1019</v>
      </c>
      <c r="F549" s="127">
        <v>704</v>
      </c>
      <c r="G549" s="103" t="s">
        <v>1023</v>
      </c>
      <c r="H549" s="103" t="s">
        <v>1024</v>
      </c>
      <c r="I549" s="103" t="s">
        <v>12</v>
      </c>
      <c r="J549" s="130">
        <v>2019</v>
      </c>
      <c r="K549" s="11">
        <f>IF(D549="SAVE ON ENERGY RETROFIT PROGRAM",IF(VALUE(SUBSTITUTE(G549,"kW",""))=0,'IESO Reported Results'!M549*'NTG Ratio References'!$G$8,0),IF(D549="SAVE ON ENERGY ENERGY MANAGER PROGRAM",IF(VALUE(SUBSTITUTE(G549,"kW",""))=0,'IESO Reported Results'!M549*'NTG Ratio References'!$G$7,0),0))</f>
        <v>0</v>
      </c>
      <c r="L549" s="10">
        <f t="shared" si="32"/>
        <v>0.42</v>
      </c>
      <c r="M549" s="11">
        <f t="shared" si="33"/>
        <v>742</v>
      </c>
      <c r="N549" s="15">
        <f>IFERROR(VLOOKUP(J549&amp;D549,'NTG Ratio References'!A:F,4,0),1)</f>
        <v>0.90200000000000002</v>
      </c>
      <c r="O549" s="15">
        <f>IFERROR(VLOOKUP(J549&amp;D549,'NTG Ratio References'!A:F,5,0),1)</f>
        <v>0.91600000000000004</v>
      </c>
      <c r="P549" s="104">
        <f t="shared" si="34"/>
        <v>0.37884000000000001</v>
      </c>
      <c r="Q549" s="104">
        <f t="shared" si="35"/>
        <v>679.67200000000003</v>
      </c>
    </row>
    <row r="550" spans="1:17">
      <c r="A550" s="103" t="s">
        <v>1025</v>
      </c>
      <c r="B550" s="103" t="s">
        <v>8</v>
      </c>
      <c r="C550" s="124" t="s">
        <v>1739</v>
      </c>
      <c r="D550" s="103" t="s">
        <v>1018</v>
      </c>
      <c r="E550" s="124" t="s">
        <v>1019</v>
      </c>
      <c r="F550" s="127">
        <v>1926</v>
      </c>
      <c r="G550" s="103" t="s">
        <v>955</v>
      </c>
      <c r="H550" s="103" t="s">
        <v>1026</v>
      </c>
      <c r="I550" s="103" t="s">
        <v>12</v>
      </c>
      <c r="J550" s="130">
        <v>2019</v>
      </c>
      <c r="K550" s="11">
        <f>IF(D550="SAVE ON ENERGY RETROFIT PROGRAM",IF(VALUE(SUBSTITUTE(G550,"kW",""))=0,'IESO Reported Results'!M550*'NTG Ratio References'!$G$8,0),IF(D550="SAVE ON ENERGY ENERGY MANAGER PROGRAM",IF(VALUE(SUBSTITUTE(G550,"kW",""))=0,'IESO Reported Results'!M550*'NTG Ratio References'!$G$7,0),0))</f>
        <v>0</v>
      </c>
      <c r="L550" s="10">
        <f t="shared" si="32"/>
        <v>2.54</v>
      </c>
      <c r="M550" s="11">
        <f t="shared" si="33"/>
        <v>9050</v>
      </c>
      <c r="N550" s="15">
        <f>IFERROR(VLOOKUP(J550&amp;D550,'NTG Ratio References'!A:F,4,0),1)</f>
        <v>0.90200000000000002</v>
      </c>
      <c r="O550" s="15">
        <f>IFERROR(VLOOKUP(J550&amp;D550,'NTG Ratio References'!A:F,5,0),1)</f>
        <v>0.91600000000000004</v>
      </c>
      <c r="P550" s="104">
        <f t="shared" si="34"/>
        <v>2.29108</v>
      </c>
      <c r="Q550" s="104">
        <f t="shared" si="35"/>
        <v>8289.8000000000011</v>
      </c>
    </row>
    <row r="551" spans="1:17">
      <c r="A551" s="103" t="s">
        <v>1027</v>
      </c>
      <c r="B551" s="103" t="s">
        <v>8</v>
      </c>
      <c r="C551" s="124" t="s">
        <v>1739</v>
      </c>
      <c r="D551" s="103" t="s">
        <v>1018</v>
      </c>
      <c r="E551" s="124" t="s">
        <v>1019</v>
      </c>
      <c r="F551" s="127">
        <v>1153</v>
      </c>
      <c r="G551" s="103" t="s">
        <v>11</v>
      </c>
      <c r="H551" s="103" t="s">
        <v>1028</v>
      </c>
      <c r="I551" s="103" t="s">
        <v>12</v>
      </c>
      <c r="J551" s="130">
        <v>2019</v>
      </c>
      <c r="K551" s="11">
        <f>IF(D551="SAVE ON ENERGY RETROFIT PROGRAM",IF(VALUE(SUBSTITUTE(G551,"kW",""))=0,'IESO Reported Results'!M551*'NTG Ratio References'!$G$8,0),IF(D551="SAVE ON ENERGY ENERGY MANAGER PROGRAM",IF(VALUE(SUBSTITUTE(G551,"kW",""))=0,'IESO Reported Results'!M551*'NTG Ratio References'!$G$7,0),0))</f>
        <v>0</v>
      </c>
      <c r="L551" s="10">
        <f t="shared" si="32"/>
        <v>1.25</v>
      </c>
      <c r="M551" s="11">
        <f t="shared" si="33"/>
        <v>3114</v>
      </c>
      <c r="N551" s="15">
        <f>IFERROR(VLOOKUP(J551&amp;D551,'NTG Ratio References'!A:F,4,0),1)</f>
        <v>0.90200000000000002</v>
      </c>
      <c r="O551" s="15">
        <f>IFERROR(VLOOKUP(J551&amp;D551,'NTG Ratio References'!A:F,5,0),1)</f>
        <v>0.91600000000000004</v>
      </c>
      <c r="P551" s="104">
        <f t="shared" si="34"/>
        <v>1.1274999999999999</v>
      </c>
      <c r="Q551" s="104">
        <f t="shared" si="35"/>
        <v>2852.424</v>
      </c>
    </row>
    <row r="552" spans="1:17">
      <c r="A552" s="103" t="s">
        <v>1029</v>
      </c>
      <c r="B552" s="103" t="s">
        <v>8</v>
      </c>
      <c r="C552" s="124" t="s">
        <v>1739</v>
      </c>
      <c r="D552" s="103" t="s">
        <v>1018</v>
      </c>
      <c r="E552" s="124" t="s">
        <v>1019</v>
      </c>
      <c r="F552" s="127">
        <v>1234</v>
      </c>
      <c r="G552" s="103" t="s">
        <v>203</v>
      </c>
      <c r="H552" s="103" t="s">
        <v>1030</v>
      </c>
      <c r="I552" s="103" t="s">
        <v>12</v>
      </c>
      <c r="J552" s="130">
        <v>2019</v>
      </c>
      <c r="K552" s="11">
        <f>IF(D552="SAVE ON ENERGY RETROFIT PROGRAM",IF(VALUE(SUBSTITUTE(G552,"kW",""))=0,'IESO Reported Results'!M552*'NTG Ratio References'!$G$8,0),IF(D552="SAVE ON ENERGY ENERGY MANAGER PROGRAM",IF(VALUE(SUBSTITUTE(G552,"kW",""))=0,'IESO Reported Results'!M552*'NTG Ratio References'!$G$7,0),0))</f>
        <v>0</v>
      </c>
      <c r="L552" s="10">
        <f t="shared" si="32"/>
        <v>1.1000000000000001</v>
      </c>
      <c r="M552" s="11">
        <f t="shared" si="33"/>
        <v>3207</v>
      </c>
      <c r="N552" s="15">
        <f>IFERROR(VLOOKUP(J552&amp;D552,'NTG Ratio References'!A:F,4,0),1)</f>
        <v>0.90200000000000002</v>
      </c>
      <c r="O552" s="15">
        <f>IFERROR(VLOOKUP(J552&amp;D552,'NTG Ratio References'!A:F,5,0),1)</f>
        <v>0.91600000000000004</v>
      </c>
      <c r="P552" s="104">
        <f t="shared" si="34"/>
        <v>0.99220000000000008</v>
      </c>
      <c r="Q552" s="104">
        <f t="shared" si="35"/>
        <v>2937.6120000000001</v>
      </c>
    </row>
    <row r="553" spans="1:17">
      <c r="A553" s="103" t="s">
        <v>1031</v>
      </c>
      <c r="B553" s="103" t="s">
        <v>8</v>
      </c>
      <c r="C553" s="124" t="s">
        <v>1739</v>
      </c>
      <c r="D553" s="103" t="s">
        <v>1018</v>
      </c>
      <c r="E553" s="124" t="s">
        <v>1019</v>
      </c>
      <c r="F553" s="127">
        <v>321</v>
      </c>
      <c r="G553" s="103" t="s">
        <v>553</v>
      </c>
      <c r="H553" s="103" t="s">
        <v>1032</v>
      </c>
      <c r="I553" s="103" t="s">
        <v>12</v>
      </c>
      <c r="J553" s="130">
        <v>2019</v>
      </c>
      <c r="K553" s="11">
        <f>IF(D553="SAVE ON ENERGY RETROFIT PROGRAM",IF(VALUE(SUBSTITUTE(G553,"kW",""))=0,'IESO Reported Results'!M553*'NTG Ratio References'!$G$8,0),IF(D553="SAVE ON ENERGY ENERGY MANAGER PROGRAM",IF(VALUE(SUBSTITUTE(G553,"kW",""))=0,'IESO Reported Results'!M553*'NTG Ratio References'!$G$7,0),0))</f>
        <v>0</v>
      </c>
      <c r="L553" s="10">
        <f t="shared" si="32"/>
        <v>0.35</v>
      </c>
      <c r="M553" s="11">
        <f t="shared" si="33"/>
        <v>786</v>
      </c>
      <c r="N553" s="15">
        <f>IFERROR(VLOOKUP(J553&amp;D553,'NTG Ratio References'!A:F,4,0),1)</f>
        <v>0.90200000000000002</v>
      </c>
      <c r="O553" s="15">
        <f>IFERROR(VLOOKUP(J553&amp;D553,'NTG Ratio References'!A:F,5,0),1)</f>
        <v>0.91600000000000004</v>
      </c>
      <c r="P553" s="104">
        <f t="shared" si="34"/>
        <v>0.31569999999999998</v>
      </c>
      <c r="Q553" s="104">
        <f t="shared" si="35"/>
        <v>719.976</v>
      </c>
    </row>
    <row r="554" spans="1:17">
      <c r="A554" s="103" t="s">
        <v>1033</v>
      </c>
      <c r="B554" s="103" t="s">
        <v>8</v>
      </c>
      <c r="C554" s="124" t="s">
        <v>1739</v>
      </c>
      <c r="D554" s="103" t="s">
        <v>1018</v>
      </c>
      <c r="E554" s="124" t="s">
        <v>1019</v>
      </c>
      <c r="F554" s="127">
        <v>1242</v>
      </c>
      <c r="G554" s="103" t="s">
        <v>1034</v>
      </c>
      <c r="H554" s="103" t="s">
        <v>1035</v>
      </c>
      <c r="I554" s="103" t="s">
        <v>12</v>
      </c>
      <c r="J554" s="130">
        <v>2019</v>
      </c>
      <c r="K554" s="11">
        <f>IF(D554="SAVE ON ENERGY RETROFIT PROGRAM",IF(VALUE(SUBSTITUTE(G554,"kW",""))=0,'IESO Reported Results'!M554*'NTG Ratio References'!$G$8,0),IF(D554="SAVE ON ENERGY ENERGY MANAGER PROGRAM",IF(VALUE(SUBSTITUTE(G554,"kW",""))=0,'IESO Reported Results'!M554*'NTG Ratio References'!$G$7,0),0))</f>
        <v>0</v>
      </c>
      <c r="L554" s="10">
        <f t="shared" si="32"/>
        <v>1.55</v>
      </c>
      <c r="M554" s="11">
        <f t="shared" si="33"/>
        <v>4184</v>
      </c>
      <c r="N554" s="15">
        <f>IFERROR(VLOOKUP(J554&amp;D554,'NTG Ratio References'!A:F,4,0),1)</f>
        <v>0.90200000000000002</v>
      </c>
      <c r="O554" s="15">
        <f>IFERROR(VLOOKUP(J554&amp;D554,'NTG Ratio References'!A:F,5,0),1)</f>
        <v>0.91600000000000004</v>
      </c>
      <c r="P554" s="104">
        <f t="shared" si="34"/>
        <v>1.3981000000000001</v>
      </c>
      <c r="Q554" s="104">
        <f t="shared" si="35"/>
        <v>3832.5440000000003</v>
      </c>
    </row>
    <row r="555" spans="1:17">
      <c r="A555" s="103" t="s">
        <v>1036</v>
      </c>
      <c r="B555" s="103" t="s">
        <v>8</v>
      </c>
      <c r="C555" s="124" t="s">
        <v>1739</v>
      </c>
      <c r="D555" s="103" t="s">
        <v>1018</v>
      </c>
      <c r="E555" s="124" t="s">
        <v>1019</v>
      </c>
      <c r="F555" s="127">
        <v>2026</v>
      </c>
      <c r="G555" s="103" t="s">
        <v>186</v>
      </c>
      <c r="H555" s="103" t="s">
        <v>215</v>
      </c>
      <c r="I555" s="103" t="s">
        <v>12</v>
      </c>
      <c r="J555" s="130">
        <v>2019</v>
      </c>
      <c r="K555" s="11">
        <f>IF(D555="SAVE ON ENERGY RETROFIT PROGRAM",IF(VALUE(SUBSTITUTE(G555,"kW",""))=0,'IESO Reported Results'!M555*'NTG Ratio References'!$G$8,0),IF(D555="SAVE ON ENERGY ENERGY MANAGER PROGRAM",IF(VALUE(SUBSTITUTE(G555,"kW",""))=0,'IESO Reported Results'!M555*'NTG Ratio References'!$G$7,0),0))</f>
        <v>0</v>
      </c>
      <c r="L555" s="10">
        <f t="shared" si="32"/>
        <v>1.9</v>
      </c>
      <c r="M555" s="11">
        <f t="shared" si="33"/>
        <v>2521</v>
      </c>
      <c r="N555" s="15">
        <f>IFERROR(VLOOKUP(J555&amp;D555,'NTG Ratio References'!A:F,4,0),1)</f>
        <v>0.90200000000000002</v>
      </c>
      <c r="O555" s="15">
        <f>IFERROR(VLOOKUP(J555&amp;D555,'NTG Ratio References'!A:F,5,0),1)</f>
        <v>0.91600000000000004</v>
      </c>
      <c r="P555" s="104">
        <f t="shared" si="34"/>
        <v>1.7138</v>
      </c>
      <c r="Q555" s="104">
        <f t="shared" si="35"/>
        <v>2309.2359999999999</v>
      </c>
    </row>
    <row r="556" spans="1:17">
      <c r="A556" s="103" t="s">
        <v>1037</v>
      </c>
      <c r="B556" s="103" t="s">
        <v>8</v>
      </c>
      <c r="C556" s="124" t="s">
        <v>1739</v>
      </c>
      <c r="D556" s="103" t="s">
        <v>1018</v>
      </c>
      <c r="E556" s="124" t="s">
        <v>1019</v>
      </c>
      <c r="F556" s="127">
        <v>1928</v>
      </c>
      <c r="G556" s="103" t="s">
        <v>1038</v>
      </c>
      <c r="H556" s="103" t="s">
        <v>16</v>
      </c>
      <c r="I556" s="103" t="s">
        <v>12</v>
      </c>
      <c r="J556" s="130">
        <v>2019</v>
      </c>
      <c r="K556" s="11">
        <f>IF(D556="SAVE ON ENERGY RETROFIT PROGRAM",IF(VALUE(SUBSTITUTE(G556,"kW",""))=0,'IESO Reported Results'!M556*'NTG Ratio References'!$G$8,0),IF(D556="SAVE ON ENERGY ENERGY MANAGER PROGRAM",IF(VALUE(SUBSTITUTE(G556,"kW",""))=0,'IESO Reported Results'!M556*'NTG Ratio References'!$G$7,0),0))</f>
        <v>0</v>
      </c>
      <c r="L556" s="10">
        <f t="shared" si="32"/>
        <v>1.23</v>
      </c>
      <c r="M556" s="11">
        <f t="shared" si="33"/>
        <v>3923</v>
      </c>
      <c r="N556" s="15">
        <f>IFERROR(VLOOKUP(J556&amp;D556,'NTG Ratio References'!A:F,4,0),1)</f>
        <v>0.90200000000000002</v>
      </c>
      <c r="O556" s="15">
        <f>IFERROR(VLOOKUP(J556&amp;D556,'NTG Ratio References'!A:F,5,0),1)</f>
        <v>0.91600000000000004</v>
      </c>
      <c r="P556" s="104">
        <f t="shared" si="34"/>
        <v>1.1094600000000001</v>
      </c>
      <c r="Q556" s="104">
        <f t="shared" si="35"/>
        <v>3593.4680000000003</v>
      </c>
    </row>
    <row r="557" spans="1:17">
      <c r="A557" s="103" t="s">
        <v>1039</v>
      </c>
      <c r="B557" s="103" t="s">
        <v>8</v>
      </c>
      <c r="C557" s="124" t="s">
        <v>1739</v>
      </c>
      <c r="D557" s="103" t="s">
        <v>1018</v>
      </c>
      <c r="E557" s="124" t="s">
        <v>1019</v>
      </c>
      <c r="F557" s="127">
        <v>877</v>
      </c>
      <c r="G557" s="103" t="s">
        <v>203</v>
      </c>
      <c r="H557" s="103" t="s">
        <v>1040</v>
      </c>
      <c r="I557" s="103" t="s">
        <v>12</v>
      </c>
      <c r="J557" s="130">
        <v>2019</v>
      </c>
      <c r="K557" s="11">
        <f>IF(D557="SAVE ON ENERGY RETROFIT PROGRAM",IF(VALUE(SUBSTITUTE(G557,"kW",""))=0,'IESO Reported Results'!M557*'NTG Ratio References'!$G$8,0),IF(D557="SAVE ON ENERGY ENERGY MANAGER PROGRAM",IF(VALUE(SUBSTITUTE(G557,"kW",""))=0,'IESO Reported Results'!M557*'NTG Ratio References'!$G$7,0),0))</f>
        <v>0</v>
      </c>
      <c r="L557" s="10">
        <f t="shared" si="32"/>
        <v>1.1000000000000001</v>
      </c>
      <c r="M557" s="11">
        <f t="shared" si="33"/>
        <v>2763</v>
      </c>
      <c r="N557" s="15">
        <f>IFERROR(VLOOKUP(J557&amp;D557,'NTG Ratio References'!A:F,4,0),1)</f>
        <v>0.90200000000000002</v>
      </c>
      <c r="O557" s="15">
        <f>IFERROR(VLOOKUP(J557&amp;D557,'NTG Ratio References'!A:F,5,0),1)</f>
        <v>0.91600000000000004</v>
      </c>
      <c r="P557" s="104">
        <f t="shared" si="34"/>
        <v>0.99220000000000008</v>
      </c>
      <c r="Q557" s="104">
        <f t="shared" si="35"/>
        <v>2530.9079999999999</v>
      </c>
    </row>
    <row r="558" spans="1:17">
      <c r="A558" s="103" t="s">
        <v>1041</v>
      </c>
      <c r="B558" s="103" t="s">
        <v>8</v>
      </c>
      <c r="C558" s="124" t="s">
        <v>1739</v>
      </c>
      <c r="D558" s="103" t="s">
        <v>1018</v>
      </c>
      <c r="E558" s="124" t="s">
        <v>1019</v>
      </c>
      <c r="F558" s="127">
        <v>508</v>
      </c>
      <c r="G558" s="103" t="s">
        <v>1003</v>
      </c>
      <c r="H558" s="103" t="s">
        <v>1042</v>
      </c>
      <c r="I558" s="103" t="s">
        <v>12</v>
      </c>
      <c r="J558" s="130">
        <v>2019</v>
      </c>
      <c r="K558" s="11">
        <f>IF(D558="SAVE ON ENERGY RETROFIT PROGRAM",IF(VALUE(SUBSTITUTE(G558,"kW",""))=0,'IESO Reported Results'!M558*'NTG Ratio References'!$G$8,0),IF(D558="SAVE ON ENERGY ENERGY MANAGER PROGRAM",IF(VALUE(SUBSTITUTE(G558,"kW",""))=0,'IESO Reported Results'!M558*'NTG Ratio References'!$G$7,0),0))</f>
        <v>0</v>
      </c>
      <c r="L558" s="10">
        <f t="shared" si="32"/>
        <v>0.84</v>
      </c>
      <c r="M558" s="11">
        <f t="shared" si="33"/>
        <v>1681</v>
      </c>
      <c r="N558" s="15">
        <f>IFERROR(VLOOKUP(J558&amp;D558,'NTG Ratio References'!A:F,4,0),1)</f>
        <v>0.90200000000000002</v>
      </c>
      <c r="O558" s="15">
        <f>IFERROR(VLOOKUP(J558&amp;D558,'NTG Ratio References'!A:F,5,0),1)</f>
        <v>0.91600000000000004</v>
      </c>
      <c r="P558" s="104">
        <f t="shared" si="34"/>
        <v>0.75768000000000002</v>
      </c>
      <c r="Q558" s="104">
        <f t="shared" si="35"/>
        <v>1539.796</v>
      </c>
    </row>
    <row r="559" spans="1:17">
      <c r="A559" s="103" t="s">
        <v>1043</v>
      </c>
      <c r="B559" s="103" t="s">
        <v>8</v>
      </c>
      <c r="C559" s="124" t="s">
        <v>1739</v>
      </c>
      <c r="D559" s="103" t="s">
        <v>1018</v>
      </c>
      <c r="E559" s="124" t="s">
        <v>1019</v>
      </c>
      <c r="F559" s="127">
        <v>950</v>
      </c>
      <c r="G559" s="103" t="s">
        <v>1006</v>
      </c>
      <c r="H559" s="103" t="s">
        <v>1044</v>
      </c>
      <c r="I559" s="103" t="s">
        <v>12</v>
      </c>
      <c r="J559" s="130">
        <v>2019</v>
      </c>
      <c r="K559" s="11">
        <f>IF(D559="SAVE ON ENERGY RETROFIT PROGRAM",IF(VALUE(SUBSTITUTE(G559,"kW",""))=0,'IESO Reported Results'!M559*'NTG Ratio References'!$G$8,0),IF(D559="SAVE ON ENERGY ENERGY MANAGER PROGRAM",IF(VALUE(SUBSTITUTE(G559,"kW",""))=0,'IESO Reported Results'!M559*'NTG Ratio References'!$G$7,0),0))</f>
        <v>0</v>
      </c>
      <c r="L559" s="10">
        <f t="shared" si="32"/>
        <v>0.89</v>
      </c>
      <c r="M559" s="11">
        <f t="shared" si="33"/>
        <v>2956</v>
      </c>
      <c r="N559" s="15">
        <f>IFERROR(VLOOKUP(J559&amp;D559,'NTG Ratio References'!A:F,4,0),1)</f>
        <v>0.90200000000000002</v>
      </c>
      <c r="O559" s="15">
        <f>IFERROR(VLOOKUP(J559&amp;D559,'NTG Ratio References'!A:F,5,0),1)</f>
        <v>0.91600000000000004</v>
      </c>
      <c r="P559" s="104">
        <f t="shared" si="34"/>
        <v>0.80278000000000005</v>
      </c>
      <c r="Q559" s="104">
        <f t="shared" si="35"/>
        <v>2707.6959999999999</v>
      </c>
    </row>
    <row r="560" spans="1:17">
      <c r="A560" s="103" t="s">
        <v>1045</v>
      </c>
      <c r="B560" s="103" t="s">
        <v>8</v>
      </c>
      <c r="C560" s="124" t="s">
        <v>1739</v>
      </c>
      <c r="D560" s="103" t="s">
        <v>1018</v>
      </c>
      <c r="E560" s="124" t="s">
        <v>1019</v>
      </c>
      <c r="F560" s="127">
        <v>176</v>
      </c>
      <c r="G560" s="103" t="s">
        <v>1046</v>
      </c>
      <c r="H560" s="103" t="s">
        <v>15</v>
      </c>
      <c r="I560" s="103" t="s">
        <v>12</v>
      </c>
      <c r="J560" s="130">
        <v>2019</v>
      </c>
      <c r="K560" s="11">
        <f>IF(D560="SAVE ON ENERGY RETROFIT PROGRAM",IF(VALUE(SUBSTITUTE(G560,"kW",""))=0,'IESO Reported Results'!M560*'NTG Ratio References'!$G$8,0),IF(D560="SAVE ON ENERGY ENERGY MANAGER PROGRAM",IF(VALUE(SUBSTITUTE(G560,"kW",""))=0,'IESO Reported Results'!M560*'NTG Ratio References'!$G$7,0),0))</f>
        <v>0</v>
      </c>
      <c r="L560" s="10">
        <f t="shared" si="32"/>
        <v>0.12</v>
      </c>
      <c r="M560" s="11">
        <f t="shared" si="33"/>
        <v>0</v>
      </c>
      <c r="N560" s="15">
        <f>IFERROR(VLOOKUP(J560&amp;D560,'NTG Ratio References'!A:F,4,0),1)</f>
        <v>0.90200000000000002</v>
      </c>
      <c r="O560" s="15">
        <f>IFERROR(VLOOKUP(J560&amp;D560,'NTG Ratio References'!A:F,5,0),1)</f>
        <v>0.91600000000000004</v>
      </c>
      <c r="P560" s="104">
        <f t="shared" si="34"/>
        <v>0.10824</v>
      </c>
      <c r="Q560" s="104">
        <f t="shared" si="35"/>
        <v>0</v>
      </c>
    </row>
    <row r="561" spans="1:17">
      <c r="A561" s="103" t="s">
        <v>1047</v>
      </c>
      <c r="B561" s="103" t="s">
        <v>8</v>
      </c>
      <c r="C561" s="124" t="s">
        <v>1739</v>
      </c>
      <c r="D561" s="103" t="s">
        <v>1018</v>
      </c>
      <c r="E561" s="124" t="s">
        <v>1019</v>
      </c>
      <c r="F561" s="127">
        <v>1990</v>
      </c>
      <c r="G561" s="103" t="s">
        <v>1048</v>
      </c>
      <c r="H561" s="103" t="s">
        <v>1049</v>
      </c>
      <c r="I561" s="103" t="s">
        <v>12</v>
      </c>
      <c r="J561" s="130">
        <v>2019</v>
      </c>
      <c r="K561" s="11">
        <f>IF(D561="SAVE ON ENERGY RETROFIT PROGRAM",IF(VALUE(SUBSTITUTE(G561,"kW",""))=0,'IESO Reported Results'!M561*'NTG Ratio References'!$G$8,0),IF(D561="SAVE ON ENERGY ENERGY MANAGER PROGRAM",IF(VALUE(SUBSTITUTE(G561,"kW",""))=0,'IESO Reported Results'!M561*'NTG Ratio References'!$G$7,0),0))</f>
        <v>0</v>
      </c>
      <c r="L561" s="10">
        <f t="shared" si="32"/>
        <v>1.24</v>
      </c>
      <c r="M561" s="11">
        <f t="shared" si="33"/>
        <v>3046</v>
      </c>
      <c r="N561" s="15">
        <f>IFERROR(VLOOKUP(J561&amp;D561,'NTG Ratio References'!A:F,4,0),1)</f>
        <v>0.90200000000000002</v>
      </c>
      <c r="O561" s="15">
        <f>IFERROR(VLOOKUP(J561&amp;D561,'NTG Ratio References'!A:F,5,0),1)</f>
        <v>0.91600000000000004</v>
      </c>
      <c r="P561" s="104">
        <f t="shared" si="34"/>
        <v>1.1184799999999999</v>
      </c>
      <c r="Q561" s="104">
        <f t="shared" si="35"/>
        <v>2790.136</v>
      </c>
    </row>
    <row r="562" spans="1:17">
      <c r="A562" s="103" t="s">
        <v>1050</v>
      </c>
      <c r="B562" s="103" t="s">
        <v>8</v>
      </c>
      <c r="C562" s="124" t="s">
        <v>1739</v>
      </c>
      <c r="D562" s="103" t="s">
        <v>1018</v>
      </c>
      <c r="E562" s="124" t="s">
        <v>1019</v>
      </c>
      <c r="F562" s="127">
        <v>1980</v>
      </c>
      <c r="G562" s="103" t="s">
        <v>17</v>
      </c>
      <c r="H562" s="103" t="s">
        <v>1051</v>
      </c>
      <c r="I562" s="103" t="s">
        <v>12</v>
      </c>
      <c r="J562" s="130">
        <v>2019</v>
      </c>
      <c r="K562" s="11">
        <f>IF(D562="SAVE ON ENERGY RETROFIT PROGRAM",IF(VALUE(SUBSTITUTE(G562,"kW",""))=0,'IESO Reported Results'!M562*'NTG Ratio References'!$G$8,0),IF(D562="SAVE ON ENERGY ENERGY MANAGER PROGRAM",IF(VALUE(SUBSTITUTE(G562,"kW",""))=0,'IESO Reported Results'!M562*'NTG Ratio References'!$G$7,0),0))</f>
        <v>0</v>
      </c>
      <c r="L562" s="10">
        <f t="shared" si="32"/>
        <v>0</v>
      </c>
      <c r="M562" s="11">
        <f t="shared" si="33"/>
        <v>10893</v>
      </c>
      <c r="N562" s="15">
        <f>IFERROR(VLOOKUP(J562&amp;D562,'NTG Ratio References'!A:F,4,0),1)</f>
        <v>0.90200000000000002</v>
      </c>
      <c r="O562" s="15">
        <f>IFERROR(VLOOKUP(J562&amp;D562,'NTG Ratio References'!A:F,5,0),1)</f>
        <v>0.91600000000000004</v>
      </c>
      <c r="P562" s="104">
        <f t="shared" si="34"/>
        <v>0</v>
      </c>
      <c r="Q562" s="104">
        <f t="shared" si="35"/>
        <v>9977.9880000000012</v>
      </c>
    </row>
    <row r="563" spans="1:17">
      <c r="A563" s="103" t="s">
        <v>1052</v>
      </c>
      <c r="B563" s="103" t="s">
        <v>8</v>
      </c>
      <c r="C563" s="124" t="s">
        <v>1739</v>
      </c>
      <c r="D563" s="103" t="s">
        <v>1018</v>
      </c>
      <c r="E563" s="124" t="s">
        <v>1019</v>
      </c>
      <c r="F563" s="127">
        <v>880</v>
      </c>
      <c r="G563" s="103" t="s">
        <v>990</v>
      </c>
      <c r="H563" s="103" t="s">
        <v>1053</v>
      </c>
      <c r="I563" s="103" t="s">
        <v>12</v>
      </c>
      <c r="J563" s="130">
        <v>2019</v>
      </c>
      <c r="K563" s="11">
        <f>IF(D563="SAVE ON ENERGY RETROFIT PROGRAM",IF(VALUE(SUBSTITUTE(G563,"kW",""))=0,'IESO Reported Results'!M563*'NTG Ratio References'!$G$8,0),IF(D563="SAVE ON ENERGY ENERGY MANAGER PROGRAM",IF(VALUE(SUBSTITUTE(G563,"kW",""))=0,'IESO Reported Results'!M563*'NTG Ratio References'!$G$7,0),0))</f>
        <v>0</v>
      </c>
      <c r="L563" s="10">
        <f t="shared" si="32"/>
        <v>0.52</v>
      </c>
      <c r="M563" s="11">
        <f t="shared" si="33"/>
        <v>1294</v>
      </c>
      <c r="N563" s="15">
        <f>IFERROR(VLOOKUP(J563&amp;D563,'NTG Ratio References'!A:F,4,0),1)</f>
        <v>0.90200000000000002</v>
      </c>
      <c r="O563" s="15">
        <f>IFERROR(VLOOKUP(J563&amp;D563,'NTG Ratio References'!A:F,5,0),1)</f>
        <v>0.91600000000000004</v>
      </c>
      <c r="P563" s="104">
        <f t="shared" si="34"/>
        <v>0.46904000000000001</v>
      </c>
      <c r="Q563" s="104">
        <f t="shared" si="35"/>
        <v>1185.3040000000001</v>
      </c>
    </row>
    <row r="564" spans="1:17">
      <c r="A564" s="103" t="s">
        <v>1054</v>
      </c>
      <c r="B564" s="103" t="s">
        <v>8</v>
      </c>
      <c r="C564" s="124" t="s">
        <v>1739</v>
      </c>
      <c r="D564" s="103" t="s">
        <v>1018</v>
      </c>
      <c r="E564" s="124" t="s">
        <v>1019</v>
      </c>
      <c r="F564" s="127">
        <v>1440</v>
      </c>
      <c r="G564" s="103" t="s">
        <v>239</v>
      </c>
      <c r="H564" s="103" t="s">
        <v>1055</v>
      </c>
      <c r="I564" s="103" t="s">
        <v>12</v>
      </c>
      <c r="J564" s="130">
        <v>2019</v>
      </c>
      <c r="K564" s="11">
        <f>IF(D564="SAVE ON ENERGY RETROFIT PROGRAM",IF(VALUE(SUBSTITUTE(G564,"kW",""))=0,'IESO Reported Results'!M564*'NTG Ratio References'!$G$8,0),IF(D564="SAVE ON ENERGY ENERGY MANAGER PROGRAM",IF(VALUE(SUBSTITUTE(G564,"kW",""))=0,'IESO Reported Results'!M564*'NTG Ratio References'!$G$7,0),0))</f>
        <v>0</v>
      </c>
      <c r="L564" s="10">
        <f t="shared" si="32"/>
        <v>0.95</v>
      </c>
      <c r="M564" s="11">
        <f t="shared" si="33"/>
        <v>2829</v>
      </c>
      <c r="N564" s="15">
        <f>IFERROR(VLOOKUP(J564&amp;D564,'NTG Ratio References'!A:F,4,0),1)</f>
        <v>0.90200000000000002</v>
      </c>
      <c r="O564" s="15">
        <f>IFERROR(VLOOKUP(J564&amp;D564,'NTG Ratio References'!A:F,5,0),1)</f>
        <v>0.91600000000000004</v>
      </c>
      <c r="P564" s="104">
        <f t="shared" si="34"/>
        <v>0.8569</v>
      </c>
      <c r="Q564" s="104">
        <f t="shared" si="35"/>
        <v>2591.364</v>
      </c>
    </row>
    <row r="565" spans="1:17">
      <c r="A565" s="103" t="s">
        <v>1056</v>
      </c>
      <c r="B565" s="103" t="s">
        <v>8</v>
      </c>
      <c r="C565" s="124" t="s">
        <v>1739</v>
      </c>
      <c r="D565" s="103" t="s">
        <v>1018</v>
      </c>
      <c r="E565" s="124" t="s">
        <v>1019</v>
      </c>
      <c r="F565" s="127">
        <v>290</v>
      </c>
      <c r="G565" s="103" t="s">
        <v>1057</v>
      </c>
      <c r="H565" s="103" t="s">
        <v>1058</v>
      </c>
      <c r="I565" s="103" t="s">
        <v>12</v>
      </c>
      <c r="J565" s="130">
        <v>2019</v>
      </c>
      <c r="K565" s="11">
        <f>IF(D565="SAVE ON ENERGY RETROFIT PROGRAM",IF(VALUE(SUBSTITUTE(G565,"kW",""))=0,'IESO Reported Results'!M565*'NTG Ratio References'!$G$8,0),IF(D565="SAVE ON ENERGY ENERGY MANAGER PROGRAM",IF(VALUE(SUBSTITUTE(G565,"kW",""))=0,'IESO Reported Results'!M565*'NTG Ratio References'!$G$7,0),0))</f>
        <v>0</v>
      </c>
      <c r="L565" s="10">
        <f t="shared" si="32"/>
        <v>0.27</v>
      </c>
      <c r="M565" s="11">
        <f t="shared" si="33"/>
        <v>824</v>
      </c>
      <c r="N565" s="15">
        <f>IFERROR(VLOOKUP(J565&amp;D565,'NTG Ratio References'!A:F,4,0),1)</f>
        <v>0.90200000000000002</v>
      </c>
      <c r="O565" s="15">
        <f>IFERROR(VLOOKUP(J565&amp;D565,'NTG Ratio References'!A:F,5,0),1)</f>
        <v>0.91600000000000004</v>
      </c>
      <c r="P565" s="104">
        <f t="shared" si="34"/>
        <v>0.24354000000000003</v>
      </c>
      <c r="Q565" s="104">
        <f t="shared" si="35"/>
        <v>754.78399999999999</v>
      </c>
    </row>
    <row r="566" spans="1:17">
      <c r="A566" s="103" t="s">
        <v>1059</v>
      </c>
      <c r="B566" s="103" t="s">
        <v>8</v>
      </c>
      <c r="C566" s="124" t="s">
        <v>1739</v>
      </c>
      <c r="D566" s="103" t="s">
        <v>1018</v>
      </c>
      <c r="E566" s="124" t="s">
        <v>1019</v>
      </c>
      <c r="F566" s="127">
        <v>122</v>
      </c>
      <c r="G566" s="103" t="s">
        <v>17</v>
      </c>
      <c r="H566" s="103" t="s">
        <v>1060</v>
      </c>
      <c r="I566" s="103" t="s">
        <v>12</v>
      </c>
      <c r="J566" s="130">
        <v>2019</v>
      </c>
      <c r="K566" s="11">
        <f>IF(D566="SAVE ON ENERGY RETROFIT PROGRAM",IF(VALUE(SUBSTITUTE(G566,"kW",""))=0,'IESO Reported Results'!M566*'NTG Ratio References'!$G$8,0),IF(D566="SAVE ON ENERGY ENERGY MANAGER PROGRAM",IF(VALUE(SUBSTITUTE(G566,"kW",""))=0,'IESO Reported Results'!M566*'NTG Ratio References'!$G$7,0),0))</f>
        <v>0</v>
      </c>
      <c r="L566" s="10">
        <f t="shared" si="32"/>
        <v>0</v>
      </c>
      <c r="M566" s="11">
        <f t="shared" si="33"/>
        <v>371</v>
      </c>
      <c r="N566" s="15">
        <f>IFERROR(VLOOKUP(J566&amp;D566,'NTG Ratio References'!A:F,4,0),1)</f>
        <v>0.90200000000000002</v>
      </c>
      <c r="O566" s="15">
        <f>IFERROR(VLOOKUP(J566&amp;D566,'NTG Ratio References'!A:F,5,0),1)</f>
        <v>0.91600000000000004</v>
      </c>
      <c r="P566" s="104">
        <f t="shared" si="34"/>
        <v>0</v>
      </c>
      <c r="Q566" s="104">
        <f t="shared" si="35"/>
        <v>339.83600000000001</v>
      </c>
    </row>
    <row r="567" spans="1:17">
      <c r="A567" s="103" t="s">
        <v>1061</v>
      </c>
      <c r="B567" s="103" t="s">
        <v>8</v>
      </c>
      <c r="C567" s="124" t="s">
        <v>1739</v>
      </c>
      <c r="D567" s="103" t="s">
        <v>1018</v>
      </c>
      <c r="E567" s="124" t="s">
        <v>1019</v>
      </c>
      <c r="F567" s="127">
        <v>968</v>
      </c>
      <c r="G567" s="103" t="s">
        <v>1062</v>
      </c>
      <c r="H567" s="103" t="s">
        <v>1063</v>
      </c>
      <c r="I567" s="103" t="s">
        <v>12</v>
      </c>
      <c r="J567" s="130">
        <v>2019</v>
      </c>
      <c r="K567" s="11">
        <f>IF(D567="SAVE ON ENERGY RETROFIT PROGRAM",IF(VALUE(SUBSTITUTE(G567,"kW",""))=0,'IESO Reported Results'!M567*'NTG Ratio References'!$G$8,0),IF(D567="SAVE ON ENERGY ENERGY MANAGER PROGRAM",IF(VALUE(SUBSTITUTE(G567,"kW",""))=0,'IESO Reported Results'!M567*'NTG Ratio References'!$G$7,0),0))</f>
        <v>0</v>
      </c>
      <c r="L567" s="10">
        <f t="shared" si="32"/>
        <v>0.62</v>
      </c>
      <c r="M567" s="11">
        <f t="shared" si="33"/>
        <v>1852</v>
      </c>
      <c r="N567" s="15">
        <f>IFERROR(VLOOKUP(J567&amp;D567,'NTG Ratio References'!A:F,4,0),1)</f>
        <v>0.90200000000000002</v>
      </c>
      <c r="O567" s="15">
        <f>IFERROR(VLOOKUP(J567&amp;D567,'NTG Ratio References'!A:F,5,0),1)</f>
        <v>0.91600000000000004</v>
      </c>
      <c r="P567" s="104">
        <f t="shared" si="34"/>
        <v>0.55923999999999996</v>
      </c>
      <c r="Q567" s="104">
        <f t="shared" si="35"/>
        <v>1696.432</v>
      </c>
    </row>
    <row r="568" spans="1:17">
      <c r="A568" s="103" t="s">
        <v>1064</v>
      </c>
      <c r="B568" s="103" t="s">
        <v>8</v>
      </c>
      <c r="C568" s="124" t="s">
        <v>1739</v>
      </c>
      <c r="D568" s="103" t="s">
        <v>1018</v>
      </c>
      <c r="E568" s="124" t="s">
        <v>1019</v>
      </c>
      <c r="F568" s="127">
        <v>2012.5</v>
      </c>
      <c r="G568" s="103" t="s">
        <v>1065</v>
      </c>
      <c r="H568" s="103" t="s">
        <v>1066</v>
      </c>
      <c r="I568" s="103" t="s">
        <v>12</v>
      </c>
      <c r="J568" s="130">
        <v>2019</v>
      </c>
      <c r="K568" s="11">
        <f>IF(D568="SAVE ON ENERGY RETROFIT PROGRAM",IF(VALUE(SUBSTITUTE(G568,"kW",""))=0,'IESO Reported Results'!M568*'NTG Ratio References'!$G$8,0),IF(D568="SAVE ON ENERGY ENERGY MANAGER PROGRAM",IF(VALUE(SUBSTITUTE(G568,"kW",""))=0,'IESO Reported Results'!M568*'NTG Ratio References'!$G$7,0),0))</f>
        <v>0</v>
      </c>
      <c r="L568" s="10">
        <f t="shared" si="32"/>
        <v>7.67</v>
      </c>
      <c r="M568" s="11">
        <f t="shared" si="33"/>
        <v>19601</v>
      </c>
      <c r="N568" s="15">
        <f>IFERROR(VLOOKUP(J568&amp;D568,'NTG Ratio References'!A:F,4,0),1)</f>
        <v>0.90200000000000002</v>
      </c>
      <c r="O568" s="15">
        <f>IFERROR(VLOOKUP(J568&amp;D568,'NTG Ratio References'!A:F,5,0),1)</f>
        <v>0.91600000000000004</v>
      </c>
      <c r="P568" s="104">
        <f t="shared" si="34"/>
        <v>6.9183399999999997</v>
      </c>
      <c r="Q568" s="104">
        <f t="shared" si="35"/>
        <v>17954.516</v>
      </c>
    </row>
    <row r="569" spans="1:17">
      <c r="A569" s="103" t="s">
        <v>1067</v>
      </c>
      <c r="B569" s="103" t="s">
        <v>8</v>
      </c>
      <c r="C569" s="124" t="s">
        <v>1739</v>
      </c>
      <c r="D569" s="103" t="s">
        <v>1018</v>
      </c>
      <c r="E569" s="124" t="s">
        <v>1019</v>
      </c>
      <c r="F569" s="127">
        <v>1499</v>
      </c>
      <c r="G569" s="103" t="s">
        <v>1068</v>
      </c>
      <c r="H569" s="103" t="s">
        <v>1069</v>
      </c>
      <c r="I569" s="103" t="s">
        <v>12</v>
      </c>
      <c r="J569" s="130">
        <v>2019</v>
      </c>
      <c r="K569" s="11">
        <f>IF(D569="SAVE ON ENERGY RETROFIT PROGRAM",IF(VALUE(SUBSTITUTE(G569,"kW",""))=0,'IESO Reported Results'!M569*'NTG Ratio References'!$G$8,0),IF(D569="SAVE ON ENERGY ENERGY MANAGER PROGRAM",IF(VALUE(SUBSTITUTE(G569,"kW",""))=0,'IESO Reported Results'!M569*'NTG Ratio References'!$G$7,0),0))</f>
        <v>0</v>
      </c>
      <c r="L569" s="10">
        <f t="shared" si="32"/>
        <v>2.23</v>
      </c>
      <c r="M569" s="11">
        <f t="shared" si="33"/>
        <v>4065</v>
      </c>
      <c r="N569" s="15">
        <f>IFERROR(VLOOKUP(J569&amp;D569,'NTG Ratio References'!A:F,4,0),1)</f>
        <v>0.90200000000000002</v>
      </c>
      <c r="O569" s="15">
        <f>IFERROR(VLOOKUP(J569&amp;D569,'NTG Ratio References'!A:F,5,0),1)</f>
        <v>0.91600000000000004</v>
      </c>
      <c r="P569" s="104">
        <f t="shared" si="34"/>
        <v>2.01146</v>
      </c>
      <c r="Q569" s="104">
        <f t="shared" si="35"/>
        <v>3723.54</v>
      </c>
    </row>
    <row r="570" spans="1:17">
      <c r="A570" s="103" t="s">
        <v>1070</v>
      </c>
      <c r="B570" s="103" t="s">
        <v>8</v>
      </c>
      <c r="C570" s="124" t="s">
        <v>1739</v>
      </c>
      <c r="D570" s="103" t="s">
        <v>1018</v>
      </c>
      <c r="E570" s="124" t="s">
        <v>1019</v>
      </c>
      <c r="F570" s="127">
        <v>1980</v>
      </c>
      <c r="G570" s="103" t="s">
        <v>161</v>
      </c>
      <c r="H570" s="103" t="s">
        <v>1071</v>
      </c>
      <c r="I570" s="103" t="s">
        <v>12</v>
      </c>
      <c r="J570" s="130">
        <v>2019</v>
      </c>
      <c r="K570" s="11">
        <f>IF(D570="SAVE ON ENERGY RETROFIT PROGRAM",IF(VALUE(SUBSTITUTE(G570,"kW",""))=0,'IESO Reported Results'!M570*'NTG Ratio References'!$G$8,0),IF(D570="SAVE ON ENERGY ENERGY MANAGER PROGRAM",IF(VALUE(SUBSTITUTE(G570,"kW",""))=0,'IESO Reported Results'!M570*'NTG Ratio References'!$G$7,0),0))</f>
        <v>0</v>
      </c>
      <c r="L570" s="10">
        <f t="shared" si="32"/>
        <v>1.3</v>
      </c>
      <c r="M570" s="11">
        <f t="shared" si="33"/>
        <v>3899</v>
      </c>
      <c r="N570" s="15">
        <f>IFERROR(VLOOKUP(J570&amp;D570,'NTG Ratio References'!A:F,4,0),1)</f>
        <v>0.90200000000000002</v>
      </c>
      <c r="O570" s="15">
        <f>IFERROR(VLOOKUP(J570&amp;D570,'NTG Ratio References'!A:F,5,0),1)</f>
        <v>0.91600000000000004</v>
      </c>
      <c r="P570" s="104">
        <f t="shared" si="34"/>
        <v>1.1726000000000001</v>
      </c>
      <c r="Q570" s="104">
        <f t="shared" si="35"/>
        <v>3571.4839999999999</v>
      </c>
    </row>
    <row r="571" spans="1:17">
      <c r="A571" s="103" t="s">
        <v>1072</v>
      </c>
      <c r="B571" s="103" t="s">
        <v>8</v>
      </c>
      <c r="C571" s="124" t="s">
        <v>1739</v>
      </c>
      <c r="D571" s="103" t="s">
        <v>1018</v>
      </c>
      <c r="E571" s="124" t="s">
        <v>1019</v>
      </c>
      <c r="F571" s="127">
        <v>1936</v>
      </c>
      <c r="G571" s="103" t="s">
        <v>1073</v>
      </c>
      <c r="H571" s="103" t="s">
        <v>1074</v>
      </c>
      <c r="I571" s="103" t="s">
        <v>12</v>
      </c>
      <c r="J571" s="130">
        <v>2019</v>
      </c>
      <c r="K571" s="11">
        <f>IF(D571="SAVE ON ENERGY RETROFIT PROGRAM",IF(VALUE(SUBSTITUTE(G571,"kW",""))=0,'IESO Reported Results'!M571*'NTG Ratio References'!$G$8,0),IF(D571="SAVE ON ENERGY ENERGY MANAGER PROGRAM",IF(VALUE(SUBSTITUTE(G571,"kW",""))=0,'IESO Reported Results'!M571*'NTG Ratio References'!$G$7,0),0))</f>
        <v>0</v>
      </c>
      <c r="L571" s="10">
        <f t="shared" si="32"/>
        <v>1.21</v>
      </c>
      <c r="M571" s="11">
        <f t="shared" si="33"/>
        <v>3615</v>
      </c>
      <c r="N571" s="15">
        <f>IFERROR(VLOOKUP(J571&amp;D571,'NTG Ratio References'!A:F,4,0),1)</f>
        <v>0.90200000000000002</v>
      </c>
      <c r="O571" s="15">
        <f>IFERROR(VLOOKUP(J571&amp;D571,'NTG Ratio References'!A:F,5,0),1)</f>
        <v>0.91600000000000004</v>
      </c>
      <c r="P571" s="104">
        <f t="shared" si="34"/>
        <v>1.0914200000000001</v>
      </c>
      <c r="Q571" s="104">
        <f t="shared" si="35"/>
        <v>3311.34</v>
      </c>
    </row>
    <row r="572" spans="1:17">
      <c r="A572" s="103" t="s">
        <v>1075</v>
      </c>
      <c r="B572" s="103" t="s">
        <v>8</v>
      </c>
      <c r="C572" s="124" t="s">
        <v>1739</v>
      </c>
      <c r="D572" s="103" t="s">
        <v>1018</v>
      </c>
      <c r="E572" s="124" t="s">
        <v>1019</v>
      </c>
      <c r="F572" s="127">
        <v>1980</v>
      </c>
      <c r="G572" s="103" t="s">
        <v>1038</v>
      </c>
      <c r="H572" s="103" t="s">
        <v>1076</v>
      </c>
      <c r="I572" s="103" t="s">
        <v>12</v>
      </c>
      <c r="J572" s="130">
        <v>2019</v>
      </c>
      <c r="K572" s="11">
        <f>IF(D572="SAVE ON ENERGY RETROFIT PROGRAM",IF(VALUE(SUBSTITUTE(G572,"kW",""))=0,'IESO Reported Results'!M572*'NTG Ratio References'!$G$8,0),IF(D572="SAVE ON ENERGY ENERGY MANAGER PROGRAM",IF(VALUE(SUBSTITUTE(G572,"kW",""))=0,'IESO Reported Results'!M572*'NTG Ratio References'!$G$7,0),0))</f>
        <v>0</v>
      </c>
      <c r="L572" s="10">
        <f t="shared" si="32"/>
        <v>1.23</v>
      </c>
      <c r="M572" s="11">
        <f t="shared" si="33"/>
        <v>3837</v>
      </c>
      <c r="N572" s="15">
        <f>IFERROR(VLOOKUP(J572&amp;D572,'NTG Ratio References'!A:F,4,0),1)</f>
        <v>0.90200000000000002</v>
      </c>
      <c r="O572" s="15">
        <f>IFERROR(VLOOKUP(J572&amp;D572,'NTG Ratio References'!A:F,5,0),1)</f>
        <v>0.91600000000000004</v>
      </c>
      <c r="P572" s="104">
        <f t="shared" si="34"/>
        <v>1.1094600000000001</v>
      </c>
      <c r="Q572" s="104">
        <f t="shared" si="35"/>
        <v>3514.692</v>
      </c>
    </row>
    <row r="573" spans="1:17">
      <c r="A573" s="103" t="s">
        <v>1077</v>
      </c>
      <c r="B573" s="103" t="s">
        <v>8</v>
      </c>
      <c r="C573" s="124" t="s">
        <v>1739</v>
      </c>
      <c r="D573" s="103" t="s">
        <v>1018</v>
      </c>
      <c r="E573" s="124" t="s">
        <v>1019</v>
      </c>
      <c r="F573" s="127">
        <v>1936</v>
      </c>
      <c r="G573" s="103" t="s">
        <v>1038</v>
      </c>
      <c r="H573" s="103" t="s">
        <v>1078</v>
      </c>
      <c r="I573" s="103" t="s">
        <v>12</v>
      </c>
      <c r="J573" s="130">
        <v>2019</v>
      </c>
      <c r="K573" s="11">
        <f>IF(D573="SAVE ON ENERGY RETROFIT PROGRAM",IF(VALUE(SUBSTITUTE(G573,"kW",""))=0,'IESO Reported Results'!M573*'NTG Ratio References'!$G$8,0),IF(D573="SAVE ON ENERGY ENERGY MANAGER PROGRAM",IF(VALUE(SUBSTITUTE(G573,"kW",""))=0,'IESO Reported Results'!M573*'NTG Ratio References'!$G$7,0),0))</f>
        <v>0</v>
      </c>
      <c r="L573" s="10">
        <f t="shared" si="32"/>
        <v>1.23</v>
      </c>
      <c r="M573" s="11">
        <f t="shared" si="33"/>
        <v>3669</v>
      </c>
      <c r="N573" s="15">
        <f>IFERROR(VLOOKUP(J573&amp;D573,'NTG Ratio References'!A:F,4,0),1)</f>
        <v>0.90200000000000002</v>
      </c>
      <c r="O573" s="15">
        <f>IFERROR(VLOOKUP(J573&amp;D573,'NTG Ratio References'!A:F,5,0),1)</f>
        <v>0.91600000000000004</v>
      </c>
      <c r="P573" s="104">
        <f t="shared" si="34"/>
        <v>1.1094600000000001</v>
      </c>
      <c r="Q573" s="104">
        <f t="shared" si="35"/>
        <v>3360.8040000000001</v>
      </c>
    </row>
    <row r="574" spans="1:17">
      <c r="A574" s="103" t="s">
        <v>1079</v>
      </c>
      <c r="B574" s="103" t="s">
        <v>8</v>
      </c>
      <c r="C574" s="124" t="s">
        <v>1739</v>
      </c>
      <c r="D574" s="103" t="s">
        <v>1018</v>
      </c>
      <c r="E574" s="124" t="s">
        <v>1019</v>
      </c>
      <c r="F574" s="127">
        <v>1936</v>
      </c>
      <c r="G574" s="103" t="s">
        <v>17</v>
      </c>
      <c r="H574" s="103" t="s">
        <v>1080</v>
      </c>
      <c r="I574" s="103" t="s">
        <v>12</v>
      </c>
      <c r="J574" s="130">
        <v>2019</v>
      </c>
      <c r="K574" s="11">
        <f>IF(D574="SAVE ON ENERGY RETROFIT PROGRAM",IF(VALUE(SUBSTITUTE(G574,"kW",""))=0,'IESO Reported Results'!M574*'NTG Ratio References'!$G$8,0),IF(D574="SAVE ON ENERGY ENERGY MANAGER PROGRAM",IF(VALUE(SUBSTITUTE(G574,"kW",""))=0,'IESO Reported Results'!M574*'NTG Ratio References'!$G$7,0),0))</f>
        <v>0</v>
      </c>
      <c r="L574" s="10">
        <f t="shared" si="32"/>
        <v>0</v>
      </c>
      <c r="M574" s="11">
        <f t="shared" si="33"/>
        <v>10413</v>
      </c>
      <c r="N574" s="15">
        <f>IFERROR(VLOOKUP(J574&amp;D574,'NTG Ratio References'!A:F,4,0),1)</f>
        <v>0.90200000000000002</v>
      </c>
      <c r="O574" s="15">
        <f>IFERROR(VLOOKUP(J574&amp;D574,'NTG Ratio References'!A:F,5,0),1)</f>
        <v>0.91600000000000004</v>
      </c>
      <c r="P574" s="104">
        <f t="shared" si="34"/>
        <v>0</v>
      </c>
      <c r="Q574" s="104">
        <f t="shared" si="35"/>
        <v>9538.3080000000009</v>
      </c>
    </row>
    <row r="575" spans="1:17">
      <c r="A575" s="103" t="s">
        <v>1081</v>
      </c>
      <c r="B575" s="103" t="s">
        <v>8</v>
      </c>
      <c r="C575" s="124" t="s">
        <v>1739</v>
      </c>
      <c r="D575" s="103" t="s">
        <v>1018</v>
      </c>
      <c r="E575" s="124" t="s">
        <v>1019</v>
      </c>
      <c r="F575" s="127">
        <v>176</v>
      </c>
      <c r="G575" s="103" t="s">
        <v>483</v>
      </c>
      <c r="H575" s="103" t="s">
        <v>1082</v>
      </c>
      <c r="I575" s="103" t="s">
        <v>12</v>
      </c>
      <c r="J575" s="130">
        <v>2019</v>
      </c>
      <c r="K575" s="11">
        <f>IF(D575="SAVE ON ENERGY RETROFIT PROGRAM",IF(VALUE(SUBSTITUTE(G575,"kW",""))=0,'IESO Reported Results'!M575*'NTG Ratio References'!$G$8,0),IF(D575="SAVE ON ENERGY ENERGY MANAGER PROGRAM",IF(VALUE(SUBSTITUTE(G575,"kW",""))=0,'IESO Reported Results'!M575*'NTG Ratio References'!$G$7,0),0))</f>
        <v>0</v>
      </c>
      <c r="L575" s="10">
        <f t="shared" si="32"/>
        <v>0.1</v>
      </c>
      <c r="M575" s="11">
        <f t="shared" si="33"/>
        <v>310</v>
      </c>
      <c r="N575" s="15">
        <f>IFERROR(VLOOKUP(J575&amp;D575,'NTG Ratio References'!A:F,4,0),1)</f>
        <v>0.90200000000000002</v>
      </c>
      <c r="O575" s="15">
        <f>IFERROR(VLOOKUP(J575&amp;D575,'NTG Ratio References'!A:F,5,0),1)</f>
        <v>0.91600000000000004</v>
      </c>
      <c r="P575" s="104">
        <f t="shared" si="34"/>
        <v>9.0200000000000002E-2</v>
      </c>
      <c r="Q575" s="104">
        <f t="shared" si="35"/>
        <v>283.96000000000004</v>
      </c>
    </row>
    <row r="576" spans="1:17">
      <c r="A576" s="103" t="s">
        <v>1083</v>
      </c>
      <c r="B576" s="103" t="s">
        <v>8</v>
      </c>
      <c r="C576" s="124" t="s">
        <v>1739</v>
      </c>
      <c r="D576" s="103" t="s">
        <v>1018</v>
      </c>
      <c r="E576" s="124" t="s">
        <v>1019</v>
      </c>
      <c r="F576" s="127">
        <v>1242</v>
      </c>
      <c r="G576" s="103" t="s">
        <v>971</v>
      </c>
      <c r="H576" s="103" t="s">
        <v>1084</v>
      </c>
      <c r="I576" s="103" t="s">
        <v>12</v>
      </c>
      <c r="J576" s="130">
        <v>2019</v>
      </c>
      <c r="K576" s="11">
        <f>IF(D576="SAVE ON ENERGY RETROFIT PROGRAM",IF(VALUE(SUBSTITUTE(G576,"kW",""))=0,'IESO Reported Results'!M576*'NTG Ratio References'!$G$8,0),IF(D576="SAVE ON ENERGY ENERGY MANAGER PROGRAM",IF(VALUE(SUBSTITUTE(G576,"kW",""))=0,'IESO Reported Results'!M576*'NTG Ratio References'!$G$7,0),0))</f>
        <v>0</v>
      </c>
      <c r="L576" s="10">
        <f t="shared" si="32"/>
        <v>1.1200000000000001</v>
      </c>
      <c r="M576" s="11">
        <f t="shared" si="33"/>
        <v>3358</v>
      </c>
      <c r="N576" s="15">
        <f>IFERROR(VLOOKUP(J576&amp;D576,'NTG Ratio References'!A:F,4,0),1)</f>
        <v>0.90200000000000002</v>
      </c>
      <c r="O576" s="15">
        <f>IFERROR(VLOOKUP(J576&amp;D576,'NTG Ratio References'!A:F,5,0),1)</f>
        <v>0.91600000000000004</v>
      </c>
      <c r="P576" s="104">
        <f t="shared" si="34"/>
        <v>1.01024</v>
      </c>
      <c r="Q576" s="104">
        <f t="shared" si="35"/>
        <v>3075.9280000000003</v>
      </c>
    </row>
    <row r="577" spans="1:17">
      <c r="A577" s="103" t="s">
        <v>1085</v>
      </c>
      <c r="B577" s="103" t="s">
        <v>8</v>
      </c>
      <c r="C577" s="124" t="s">
        <v>1708</v>
      </c>
      <c r="D577" s="103" t="s">
        <v>9</v>
      </c>
      <c r="E577" s="124" t="s">
        <v>10</v>
      </c>
      <c r="F577" s="127">
        <v>400</v>
      </c>
      <c r="G577" s="103" t="s">
        <v>13</v>
      </c>
      <c r="H577" s="103" t="s">
        <v>1086</v>
      </c>
      <c r="I577" s="103" t="s">
        <v>12</v>
      </c>
      <c r="J577" s="130">
        <v>2019</v>
      </c>
      <c r="K577" s="11">
        <f>IF(D577="SAVE ON ENERGY RETROFIT PROGRAM",IF(VALUE(SUBSTITUTE(G577,"kW",""))=0,'IESO Reported Results'!M577*'NTG Ratio References'!$G$8,0),IF(D577="SAVE ON ENERGY ENERGY MANAGER PROGRAM",IF(VALUE(SUBSTITUTE(G577,"kW",""))=0,'IESO Reported Results'!M577*'NTG Ratio References'!$G$7,0),0))</f>
        <v>0</v>
      </c>
      <c r="L577" s="10">
        <f t="shared" si="32"/>
        <v>0.92</v>
      </c>
      <c r="M577" s="11">
        <f t="shared" si="33"/>
        <v>8055</v>
      </c>
      <c r="N577" s="15">
        <f>IFERROR(VLOOKUP(J577&amp;D577,'NTG Ratio References'!A:F,4,0),1)</f>
        <v>1.002</v>
      </c>
      <c r="O577" s="15">
        <f>IFERROR(VLOOKUP(J577&amp;D577,'NTG Ratio References'!A:F,5,0),1)</f>
        <v>1.002</v>
      </c>
      <c r="P577" s="104">
        <f t="shared" si="34"/>
        <v>0.92183999999999999</v>
      </c>
      <c r="Q577" s="104">
        <f t="shared" si="35"/>
        <v>8071.11</v>
      </c>
    </row>
    <row r="578" spans="1:17">
      <c r="A578" s="103" t="s">
        <v>1087</v>
      </c>
      <c r="B578" s="103" t="s">
        <v>8</v>
      </c>
      <c r="C578" s="124" t="s">
        <v>1739</v>
      </c>
      <c r="D578" s="103" t="s">
        <v>55</v>
      </c>
      <c r="E578" s="124" t="s">
        <v>10</v>
      </c>
      <c r="F578" s="127">
        <v>2526.6999999999998</v>
      </c>
      <c r="G578" s="103" t="s">
        <v>206</v>
      </c>
      <c r="H578" s="103" t="s">
        <v>1088</v>
      </c>
      <c r="I578" s="103" t="s">
        <v>12</v>
      </c>
      <c r="J578" s="130">
        <v>2019</v>
      </c>
      <c r="K578" s="11">
        <f>IF(D578="SAVE ON ENERGY RETROFIT PROGRAM",IF(VALUE(SUBSTITUTE(G578,"kW",""))=0,'IESO Reported Results'!M578*'NTG Ratio References'!$G$8,0),IF(D578="SAVE ON ENERGY ENERGY MANAGER PROGRAM",IF(VALUE(SUBSTITUTE(G578,"kW",""))=0,'IESO Reported Results'!M578*'NTG Ratio References'!$G$7,0),0))</f>
        <v>0</v>
      </c>
      <c r="L578" s="10">
        <f t="shared" si="32"/>
        <v>2.44</v>
      </c>
      <c r="M578" s="11">
        <f t="shared" si="33"/>
        <v>17225</v>
      </c>
      <c r="N578" s="15">
        <f>IFERROR(VLOOKUP(J578&amp;D578,'NTG Ratio References'!A:F,4,0),1)</f>
        <v>0.84</v>
      </c>
      <c r="O578" s="15">
        <f>IFERROR(VLOOKUP(J578&amp;D578,'NTG Ratio References'!A:F,5,0),1)</f>
        <v>0.81599999999999995</v>
      </c>
      <c r="P578" s="104">
        <f t="shared" si="34"/>
        <v>2.0495999999999999</v>
      </c>
      <c r="Q578" s="104">
        <f t="shared" si="35"/>
        <v>14055.599999999999</v>
      </c>
    </row>
    <row r="579" spans="1:17">
      <c r="A579" s="103" t="s">
        <v>1089</v>
      </c>
      <c r="B579" s="103" t="s">
        <v>8</v>
      </c>
      <c r="C579" s="124" t="s">
        <v>1708</v>
      </c>
      <c r="D579" s="103" t="s">
        <v>9</v>
      </c>
      <c r="E579" s="124" t="s">
        <v>10</v>
      </c>
      <c r="F579" s="127">
        <v>400</v>
      </c>
      <c r="G579" s="103" t="s">
        <v>13</v>
      </c>
      <c r="H579" s="103" t="s">
        <v>1090</v>
      </c>
      <c r="I579" s="103" t="s">
        <v>12</v>
      </c>
      <c r="J579" s="130">
        <v>2019</v>
      </c>
      <c r="K579" s="11">
        <f>IF(D579="SAVE ON ENERGY RETROFIT PROGRAM",IF(VALUE(SUBSTITUTE(G579,"kW",""))=0,'IESO Reported Results'!M579*'NTG Ratio References'!$G$8,0),IF(D579="SAVE ON ENERGY ENERGY MANAGER PROGRAM",IF(VALUE(SUBSTITUTE(G579,"kW",""))=0,'IESO Reported Results'!M579*'NTG Ratio References'!$G$7,0),0))</f>
        <v>0</v>
      </c>
      <c r="L579" s="10">
        <f t="shared" ref="L579:L642" si="36">VALUE(SUBSTITUTE(G579,"kW",""))+K579</f>
        <v>0.92</v>
      </c>
      <c r="M579" s="11">
        <f t="shared" ref="M579:M642" si="37">VALUE(SUBSTITUTE(H579,"kWh",""))</f>
        <v>3356</v>
      </c>
      <c r="N579" s="15">
        <f>IFERROR(VLOOKUP(J579&amp;D579,'NTG Ratio References'!A:F,4,0),1)</f>
        <v>1.002</v>
      </c>
      <c r="O579" s="15">
        <f>IFERROR(VLOOKUP(J579&amp;D579,'NTG Ratio References'!A:F,5,0),1)</f>
        <v>1.002</v>
      </c>
      <c r="P579" s="104">
        <f t="shared" ref="P579:P642" si="38">N579*L579</f>
        <v>0.92183999999999999</v>
      </c>
      <c r="Q579" s="104">
        <f t="shared" ref="Q579:Q642" si="39">O579*M579</f>
        <v>3362.712</v>
      </c>
    </row>
    <row r="580" spans="1:17">
      <c r="A580" s="103" t="s">
        <v>1091</v>
      </c>
      <c r="B580" s="103" t="s">
        <v>8</v>
      </c>
      <c r="C580" s="124" t="s">
        <v>1708</v>
      </c>
      <c r="D580" s="103" t="s">
        <v>9</v>
      </c>
      <c r="E580" s="124" t="s">
        <v>10</v>
      </c>
      <c r="F580" s="127">
        <v>400</v>
      </c>
      <c r="G580" s="103" t="s">
        <v>1007</v>
      </c>
      <c r="H580" s="103" t="s">
        <v>267</v>
      </c>
      <c r="I580" s="103" t="s">
        <v>12</v>
      </c>
      <c r="J580" s="130">
        <v>2019</v>
      </c>
      <c r="K580" s="11">
        <f>IF(D580="SAVE ON ENERGY RETROFIT PROGRAM",IF(VALUE(SUBSTITUTE(G580,"kW",""))=0,'IESO Reported Results'!M580*'NTG Ratio References'!$G$8,0),IF(D580="SAVE ON ENERGY ENERGY MANAGER PROGRAM",IF(VALUE(SUBSTITUTE(G580,"kW",""))=0,'IESO Reported Results'!M580*'NTG Ratio References'!$G$7,0),0))</f>
        <v>0</v>
      </c>
      <c r="L580" s="10">
        <f t="shared" si="36"/>
        <v>1.03</v>
      </c>
      <c r="M580" s="11">
        <f t="shared" si="37"/>
        <v>4529</v>
      </c>
      <c r="N580" s="15">
        <f>IFERROR(VLOOKUP(J580&amp;D580,'NTG Ratio References'!A:F,4,0),1)</f>
        <v>1.002</v>
      </c>
      <c r="O580" s="15">
        <f>IFERROR(VLOOKUP(J580&amp;D580,'NTG Ratio References'!A:F,5,0),1)</f>
        <v>1.002</v>
      </c>
      <c r="P580" s="104">
        <f t="shared" si="38"/>
        <v>1.03206</v>
      </c>
      <c r="Q580" s="104">
        <f t="shared" si="39"/>
        <v>4538.058</v>
      </c>
    </row>
    <row r="581" spans="1:17">
      <c r="A581" s="103" t="s">
        <v>1092</v>
      </c>
      <c r="B581" s="103" t="s">
        <v>8</v>
      </c>
      <c r="C581" s="124" t="s">
        <v>1740</v>
      </c>
      <c r="D581" s="103" t="s">
        <v>55</v>
      </c>
      <c r="E581" s="124" t="s">
        <v>10</v>
      </c>
      <c r="F581" s="127">
        <v>6880</v>
      </c>
      <c r="G581" s="103" t="s">
        <v>1093</v>
      </c>
      <c r="H581" s="103" t="s">
        <v>1094</v>
      </c>
      <c r="I581" s="103" t="s">
        <v>12</v>
      </c>
      <c r="J581" s="130">
        <v>2019</v>
      </c>
      <c r="K581" s="11">
        <f>IF(D581="SAVE ON ENERGY RETROFIT PROGRAM",IF(VALUE(SUBSTITUTE(G581,"kW",""))=0,'IESO Reported Results'!M581*'NTG Ratio References'!$G$8,0),IF(D581="SAVE ON ENERGY ENERGY MANAGER PROGRAM",IF(VALUE(SUBSTITUTE(G581,"kW",""))=0,'IESO Reported Results'!M581*'NTG Ratio References'!$G$7,0),0))</f>
        <v>0</v>
      </c>
      <c r="L581" s="10">
        <f t="shared" si="36"/>
        <v>12.22</v>
      </c>
      <c r="M581" s="11">
        <f t="shared" si="37"/>
        <v>41888</v>
      </c>
      <c r="N581" s="15">
        <f>IFERROR(VLOOKUP(J581&amp;D581,'NTG Ratio References'!A:F,4,0),1)</f>
        <v>0.84</v>
      </c>
      <c r="O581" s="15">
        <f>IFERROR(VLOOKUP(J581&amp;D581,'NTG Ratio References'!A:F,5,0),1)</f>
        <v>0.81599999999999995</v>
      </c>
      <c r="P581" s="104">
        <f t="shared" si="38"/>
        <v>10.264800000000001</v>
      </c>
      <c r="Q581" s="104">
        <f t="shared" si="39"/>
        <v>34180.608</v>
      </c>
    </row>
    <row r="582" spans="1:17">
      <c r="A582" s="103" t="s">
        <v>1095</v>
      </c>
      <c r="B582" s="103" t="s">
        <v>8</v>
      </c>
      <c r="C582" s="124" t="s">
        <v>1739</v>
      </c>
      <c r="D582" s="103" t="s">
        <v>55</v>
      </c>
      <c r="E582" s="124" t="s">
        <v>10</v>
      </c>
      <c r="F582" s="127">
        <v>1375</v>
      </c>
      <c r="G582" s="103" t="s">
        <v>17</v>
      </c>
      <c r="H582" s="103" t="s">
        <v>1096</v>
      </c>
      <c r="I582" s="103" t="s">
        <v>12</v>
      </c>
      <c r="J582" s="130">
        <v>2019</v>
      </c>
      <c r="K582" s="11">
        <f>IF(D582="SAVE ON ENERGY RETROFIT PROGRAM",IF(VALUE(SUBSTITUTE(G582,"kW",""))=0,'IESO Reported Results'!M582*'NTG Ratio References'!$G$8,0),IF(D582="SAVE ON ENERGY ENERGY MANAGER PROGRAM",IF(VALUE(SUBSTITUTE(G582,"kW",""))=0,'IESO Reported Results'!M582*'NTG Ratio References'!$G$7,0),0))</f>
        <v>2.5453910777763582</v>
      </c>
      <c r="L582" s="10">
        <f t="shared" si="36"/>
        <v>2.5453910777763582</v>
      </c>
      <c r="M582" s="11">
        <f t="shared" si="37"/>
        <v>15330</v>
      </c>
      <c r="N582" s="15">
        <f>IFERROR(VLOOKUP(J582&amp;D582,'NTG Ratio References'!A:F,4,0),1)</f>
        <v>0.84</v>
      </c>
      <c r="O582" s="15">
        <f>IFERROR(VLOOKUP(J582&amp;D582,'NTG Ratio References'!A:F,5,0),1)</f>
        <v>0.81599999999999995</v>
      </c>
      <c r="P582" s="104">
        <f t="shared" si="38"/>
        <v>2.1381285053321406</v>
      </c>
      <c r="Q582" s="104">
        <f t="shared" si="39"/>
        <v>12509.279999999999</v>
      </c>
    </row>
    <row r="583" spans="1:17">
      <c r="A583" s="103" t="s">
        <v>1097</v>
      </c>
      <c r="B583" s="103" t="s">
        <v>8</v>
      </c>
      <c r="C583" s="124" t="s">
        <v>1739</v>
      </c>
      <c r="D583" s="103" t="s">
        <v>55</v>
      </c>
      <c r="E583" s="124" t="s">
        <v>10</v>
      </c>
      <c r="F583" s="127">
        <v>1100</v>
      </c>
      <c r="G583" s="103" t="s">
        <v>608</v>
      </c>
      <c r="H583" s="103" t="s">
        <v>1098</v>
      </c>
      <c r="I583" s="103" t="s">
        <v>12</v>
      </c>
      <c r="J583" s="130">
        <v>2019</v>
      </c>
      <c r="K583" s="11">
        <f>IF(D583="SAVE ON ENERGY RETROFIT PROGRAM",IF(VALUE(SUBSTITUTE(G583,"kW",""))=0,'IESO Reported Results'!M583*'NTG Ratio References'!$G$8,0),IF(D583="SAVE ON ENERGY ENERGY MANAGER PROGRAM",IF(VALUE(SUBSTITUTE(G583,"kW",""))=0,'IESO Reported Results'!M583*'NTG Ratio References'!$G$7,0),0))</f>
        <v>0</v>
      </c>
      <c r="L583" s="10">
        <f t="shared" si="36"/>
        <v>2.8</v>
      </c>
      <c r="M583" s="11">
        <f t="shared" si="37"/>
        <v>9006</v>
      </c>
      <c r="N583" s="15">
        <f>IFERROR(VLOOKUP(J583&amp;D583,'NTG Ratio References'!A:F,4,0),1)</f>
        <v>0.84</v>
      </c>
      <c r="O583" s="15">
        <f>IFERROR(VLOOKUP(J583&amp;D583,'NTG Ratio References'!A:F,5,0),1)</f>
        <v>0.81599999999999995</v>
      </c>
      <c r="P583" s="104">
        <f t="shared" si="38"/>
        <v>2.3519999999999999</v>
      </c>
      <c r="Q583" s="104">
        <f t="shared" si="39"/>
        <v>7348.8959999999997</v>
      </c>
    </row>
    <row r="584" spans="1:17">
      <c r="A584" s="103" t="s">
        <v>1099</v>
      </c>
      <c r="B584" s="103" t="s">
        <v>8</v>
      </c>
      <c r="C584" s="124" t="s">
        <v>1739</v>
      </c>
      <c r="D584" s="103" t="s">
        <v>55</v>
      </c>
      <c r="E584" s="124" t="s">
        <v>10</v>
      </c>
      <c r="F584" s="127">
        <v>835.05</v>
      </c>
      <c r="G584" s="103" t="s">
        <v>184</v>
      </c>
      <c r="H584" s="103" t="s">
        <v>1100</v>
      </c>
      <c r="I584" s="103" t="s">
        <v>12</v>
      </c>
      <c r="J584" s="130">
        <v>2019</v>
      </c>
      <c r="K584" s="11">
        <f>IF(D584="SAVE ON ENERGY RETROFIT PROGRAM",IF(VALUE(SUBSTITUTE(G584,"kW",""))=0,'IESO Reported Results'!M584*'NTG Ratio References'!$G$8,0),IF(D584="SAVE ON ENERGY ENERGY MANAGER PROGRAM",IF(VALUE(SUBSTITUTE(G584,"kW",""))=0,'IESO Reported Results'!M584*'NTG Ratio References'!$G$7,0),0))</f>
        <v>0</v>
      </c>
      <c r="L584" s="10">
        <f t="shared" si="36"/>
        <v>0.64</v>
      </c>
      <c r="M584" s="11">
        <f t="shared" si="37"/>
        <v>3943</v>
      </c>
      <c r="N584" s="15">
        <f>IFERROR(VLOOKUP(J584&amp;D584,'NTG Ratio References'!A:F,4,0),1)</f>
        <v>0.84</v>
      </c>
      <c r="O584" s="15">
        <f>IFERROR(VLOOKUP(J584&amp;D584,'NTG Ratio References'!A:F,5,0),1)</f>
        <v>0.81599999999999995</v>
      </c>
      <c r="P584" s="104">
        <f t="shared" si="38"/>
        <v>0.53759999999999997</v>
      </c>
      <c r="Q584" s="104">
        <f t="shared" si="39"/>
        <v>3217.4879999999998</v>
      </c>
    </row>
    <row r="585" spans="1:17">
      <c r="A585" s="103" t="s">
        <v>1101</v>
      </c>
      <c r="B585" s="103" t="s">
        <v>8</v>
      </c>
      <c r="C585" s="124" t="s">
        <v>1739</v>
      </c>
      <c r="D585" s="103" t="s">
        <v>55</v>
      </c>
      <c r="E585" s="124" t="s">
        <v>10</v>
      </c>
      <c r="F585" s="127">
        <v>3470</v>
      </c>
      <c r="G585" s="103" t="s">
        <v>157</v>
      </c>
      <c r="H585" s="103" t="s">
        <v>1102</v>
      </c>
      <c r="I585" s="103" t="s">
        <v>12</v>
      </c>
      <c r="J585" s="130">
        <v>2019</v>
      </c>
      <c r="K585" s="11">
        <f>IF(D585="SAVE ON ENERGY RETROFIT PROGRAM",IF(VALUE(SUBSTITUTE(G585,"kW",""))=0,'IESO Reported Results'!M585*'NTG Ratio References'!$G$8,0),IF(D585="SAVE ON ENERGY ENERGY MANAGER PROGRAM",IF(VALUE(SUBSTITUTE(G585,"kW",""))=0,'IESO Reported Results'!M585*'NTG Ratio References'!$G$7,0),0))</f>
        <v>0</v>
      </c>
      <c r="L585" s="10">
        <f t="shared" si="36"/>
        <v>5.52</v>
      </c>
      <c r="M585" s="11">
        <f t="shared" si="37"/>
        <v>19854</v>
      </c>
      <c r="N585" s="15">
        <f>IFERROR(VLOOKUP(J585&amp;D585,'NTG Ratio References'!A:F,4,0),1)</f>
        <v>0.84</v>
      </c>
      <c r="O585" s="15">
        <f>IFERROR(VLOOKUP(J585&amp;D585,'NTG Ratio References'!A:F,5,0),1)</f>
        <v>0.81599999999999995</v>
      </c>
      <c r="P585" s="104">
        <f t="shared" si="38"/>
        <v>4.6367999999999991</v>
      </c>
      <c r="Q585" s="104">
        <f t="shared" si="39"/>
        <v>16200.864</v>
      </c>
    </row>
    <row r="586" spans="1:17">
      <c r="A586" s="103" t="s">
        <v>1103</v>
      </c>
      <c r="B586" s="103" t="s">
        <v>8</v>
      </c>
      <c r="C586" s="124" t="s">
        <v>1739</v>
      </c>
      <c r="D586" s="103" t="s">
        <v>55</v>
      </c>
      <c r="E586" s="124" t="s">
        <v>10</v>
      </c>
      <c r="F586" s="127">
        <v>715</v>
      </c>
      <c r="G586" s="103" t="s">
        <v>17</v>
      </c>
      <c r="H586" s="103" t="s">
        <v>1104</v>
      </c>
      <c r="I586" s="103" t="s">
        <v>12</v>
      </c>
      <c r="J586" s="130">
        <v>2019</v>
      </c>
      <c r="K586" s="11">
        <f>IF(D586="SAVE ON ENERGY RETROFIT PROGRAM",IF(VALUE(SUBSTITUTE(G586,"kW",""))=0,'IESO Reported Results'!M586*'NTG Ratio References'!$G$8,0),IF(D586="SAVE ON ENERGY ENERGY MANAGER PROGRAM",IF(VALUE(SUBSTITUTE(G586,"kW",""))=0,'IESO Reported Results'!M586*'NTG Ratio References'!$G$7,0),0))</f>
        <v>1.324333935834588</v>
      </c>
      <c r="L586" s="10">
        <f t="shared" si="36"/>
        <v>1.324333935834588</v>
      </c>
      <c r="M586" s="11">
        <f t="shared" si="37"/>
        <v>7976</v>
      </c>
      <c r="N586" s="15">
        <f>IFERROR(VLOOKUP(J586&amp;D586,'NTG Ratio References'!A:F,4,0),1)</f>
        <v>0.84</v>
      </c>
      <c r="O586" s="15">
        <f>IFERROR(VLOOKUP(J586&amp;D586,'NTG Ratio References'!A:F,5,0),1)</f>
        <v>0.81599999999999995</v>
      </c>
      <c r="P586" s="104">
        <f t="shared" si="38"/>
        <v>1.1124405061010538</v>
      </c>
      <c r="Q586" s="104">
        <f t="shared" si="39"/>
        <v>6508.4159999999993</v>
      </c>
    </row>
    <row r="587" spans="1:17">
      <c r="A587" s="103" t="s">
        <v>1105</v>
      </c>
      <c r="B587" s="103" t="s">
        <v>8</v>
      </c>
      <c r="C587" s="124" t="s">
        <v>1739</v>
      </c>
      <c r="D587" s="103" t="s">
        <v>55</v>
      </c>
      <c r="E587" s="124" t="s">
        <v>10</v>
      </c>
      <c r="F587" s="127">
        <v>440</v>
      </c>
      <c r="G587" s="103" t="s">
        <v>203</v>
      </c>
      <c r="H587" s="103" t="s">
        <v>1106</v>
      </c>
      <c r="I587" s="103" t="s">
        <v>12</v>
      </c>
      <c r="J587" s="130">
        <v>2019</v>
      </c>
      <c r="K587" s="11">
        <f>IF(D587="SAVE ON ENERGY RETROFIT PROGRAM",IF(VALUE(SUBSTITUTE(G587,"kW",""))=0,'IESO Reported Results'!M587*'NTG Ratio References'!$G$8,0),IF(D587="SAVE ON ENERGY ENERGY MANAGER PROGRAM",IF(VALUE(SUBSTITUTE(G587,"kW",""))=0,'IESO Reported Results'!M587*'NTG Ratio References'!$G$7,0),0))</f>
        <v>0</v>
      </c>
      <c r="L587" s="10">
        <f t="shared" si="36"/>
        <v>1.1000000000000001</v>
      </c>
      <c r="M587" s="11">
        <f t="shared" si="37"/>
        <v>4642</v>
      </c>
      <c r="N587" s="15">
        <f>IFERROR(VLOOKUP(J587&amp;D587,'NTG Ratio References'!A:F,4,0),1)</f>
        <v>0.84</v>
      </c>
      <c r="O587" s="15">
        <f>IFERROR(VLOOKUP(J587&amp;D587,'NTG Ratio References'!A:F,5,0),1)</f>
        <v>0.81599999999999995</v>
      </c>
      <c r="P587" s="104">
        <f t="shared" si="38"/>
        <v>0.92400000000000004</v>
      </c>
      <c r="Q587" s="104">
        <f t="shared" si="39"/>
        <v>3787.8719999999998</v>
      </c>
    </row>
    <row r="588" spans="1:17">
      <c r="A588" s="103" t="s">
        <v>1107</v>
      </c>
      <c r="B588" s="103" t="s">
        <v>8</v>
      </c>
      <c r="C588" s="124" t="s">
        <v>1739</v>
      </c>
      <c r="D588" s="103" t="s">
        <v>55</v>
      </c>
      <c r="E588" s="124" t="s">
        <v>10</v>
      </c>
      <c r="F588" s="127">
        <v>4651</v>
      </c>
      <c r="G588" s="103" t="s">
        <v>17</v>
      </c>
      <c r="H588" s="103" t="s">
        <v>15</v>
      </c>
      <c r="I588" s="103" t="s">
        <v>12</v>
      </c>
      <c r="J588" s="130">
        <v>2019</v>
      </c>
      <c r="K588" s="11">
        <f>IF(D588="SAVE ON ENERGY RETROFIT PROGRAM",IF(VALUE(SUBSTITUTE(G588,"kW",""))=0,'IESO Reported Results'!M588*'NTG Ratio References'!$G$8,0),IF(D588="SAVE ON ENERGY ENERGY MANAGER PROGRAM",IF(VALUE(SUBSTITUTE(G588,"kW",""))=0,'IESO Reported Results'!M588*'NTG Ratio References'!$G$7,0),0))</f>
        <v>0</v>
      </c>
      <c r="L588" s="10">
        <f t="shared" si="36"/>
        <v>0</v>
      </c>
      <c r="M588" s="11">
        <f t="shared" si="37"/>
        <v>0</v>
      </c>
      <c r="N588" s="15">
        <f>IFERROR(VLOOKUP(J588&amp;D588,'NTG Ratio References'!A:F,4,0),1)</f>
        <v>0.84</v>
      </c>
      <c r="O588" s="15">
        <f>IFERROR(VLOOKUP(J588&amp;D588,'NTG Ratio References'!A:F,5,0),1)</f>
        <v>0.81599999999999995</v>
      </c>
      <c r="P588" s="104">
        <f t="shared" si="38"/>
        <v>0</v>
      </c>
      <c r="Q588" s="104">
        <f t="shared" si="39"/>
        <v>0</v>
      </c>
    </row>
    <row r="589" spans="1:17">
      <c r="A589" s="103" t="s">
        <v>1108</v>
      </c>
      <c r="B589" s="103" t="s">
        <v>8</v>
      </c>
      <c r="C589" s="124" t="s">
        <v>1739</v>
      </c>
      <c r="D589" s="103" t="s">
        <v>55</v>
      </c>
      <c r="E589" s="124" t="s">
        <v>1019</v>
      </c>
      <c r="F589" s="127">
        <v>1100</v>
      </c>
      <c r="G589" s="103" t="s">
        <v>775</v>
      </c>
      <c r="H589" s="103" t="s">
        <v>1109</v>
      </c>
      <c r="I589" s="103" t="s">
        <v>12</v>
      </c>
      <c r="J589" s="130">
        <v>2019</v>
      </c>
      <c r="K589" s="11">
        <f>IF(D589="SAVE ON ENERGY RETROFIT PROGRAM",IF(VALUE(SUBSTITUTE(G589,"kW",""))=0,'IESO Reported Results'!M589*'NTG Ratio References'!$G$8,0),IF(D589="SAVE ON ENERGY ENERGY MANAGER PROGRAM",IF(VALUE(SUBSTITUTE(G589,"kW",""))=0,'IESO Reported Results'!M589*'NTG Ratio References'!$G$7,0),0))</f>
        <v>0</v>
      </c>
      <c r="L589" s="10">
        <f t="shared" si="36"/>
        <v>0.69</v>
      </c>
      <c r="M589" s="11">
        <f t="shared" si="37"/>
        <v>3153</v>
      </c>
      <c r="N589" s="15">
        <f>IFERROR(VLOOKUP(J589&amp;D589,'NTG Ratio References'!A:F,4,0),1)</f>
        <v>0.84</v>
      </c>
      <c r="O589" s="15">
        <f>IFERROR(VLOOKUP(J589&amp;D589,'NTG Ratio References'!A:F,5,0),1)</f>
        <v>0.81599999999999995</v>
      </c>
      <c r="P589" s="104">
        <f t="shared" si="38"/>
        <v>0.57959999999999989</v>
      </c>
      <c r="Q589" s="104">
        <f t="shared" si="39"/>
        <v>2572.848</v>
      </c>
    </row>
    <row r="590" spans="1:17">
      <c r="A590" s="103" t="s">
        <v>1110</v>
      </c>
      <c r="B590" s="103" t="s">
        <v>8</v>
      </c>
      <c r="C590" s="124" t="s">
        <v>1739</v>
      </c>
      <c r="D590" s="103" t="s">
        <v>55</v>
      </c>
      <c r="E590" s="124" t="s">
        <v>10</v>
      </c>
      <c r="F590" s="127">
        <v>550</v>
      </c>
      <c r="G590" s="103" t="s">
        <v>17</v>
      </c>
      <c r="H590" s="103" t="s">
        <v>1111</v>
      </c>
      <c r="I590" s="103" t="s">
        <v>12</v>
      </c>
      <c r="J590" s="130">
        <v>2019</v>
      </c>
      <c r="K590" s="11">
        <f>IF(D590="SAVE ON ENERGY RETROFIT PROGRAM",IF(VALUE(SUBSTITUTE(G590,"kW",""))=0,'IESO Reported Results'!M590*'NTG Ratio References'!$G$8,0),IF(D590="SAVE ON ENERGY ENERGY MANAGER PROGRAM",IF(VALUE(SUBSTITUTE(G590,"kW",""))=0,'IESO Reported Results'!M590*'NTG Ratio References'!$G$7,0),0))</f>
        <v>1.0181564311105433</v>
      </c>
      <c r="L590" s="10">
        <f t="shared" si="36"/>
        <v>1.0181564311105433</v>
      </c>
      <c r="M590" s="11">
        <f t="shared" si="37"/>
        <v>6132</v>
      </c>
      <c r="N590" s="15">
        <f>IFERROR(VLOOKUP(J590&amp;D590,'NTG Ratio References'!A:F,4,0),1)</f>
        <v>0.84</v>
      </c>
      <c r="O590" s="15">
        <f>IFERROR(VLOOKUP(J590&amp;D590,'NTG Ratio References'!A:F,5,0),1)</f>
        <v>0.81599999999999995</v>
      </c>
      <c r="P590" s="104">
        <f t="shared" si="38"/>
        <v>0.85525140213285633</v>
      </c>
      <c r="Q590" s="104">
        <f t="shared" si="39"/>
        <v>5003.7119999999995</v>
      </c>
    </row>
    <row r="591" spans="1:17">
      <c r="A591" s="103" t="s">
        <v>1112</v>
      </c>
      <c r="B591" s="103" t="s">
        <v>8</v>
      </c>
      <c r="C591" s="124" t="s">
        <v>1739</v>
      </c>
      <c r="D591" s="103" t="s">
        <v>55</v>
      </c>
      <c r="E591" s="124" t="s">
        <v>10</v>
      </c>
      <c r="F591" s="127">
        <v>1350</v>
      </c>
      <c r="G591" s="103" t="s">
        <v>17</v>
      </c>
      <c r="H591" s="103" t="s">
        <v>15</v>
      </c>
      <c r="I591" s="103" t="s">
        <v>12</v>
      </c>
      <c r="J591" s="130">
        <v>2019</v>
      </c>
      <c r="K591" s="11">
        <f>IF(D591="SAVE ON ENERGY RETROFIT PROGRAM",IF(VALUE(SUBSTITUTE(G591,"kW",""))=0,'IESO Reported Results'!M591*'NTG Ratio References'!$G$8,0),IF(D591="SAVE ON ENERGY ENERGY MANAGER PROGRAM",IF(VALUE(SUBSTITUTE(G591,"kW",""))=0,'IESO Reported Results'!M591*'NTG Ratio References'!$G$7,0),0))</f>
        <v>0</v>
      </c>
      <c r="L591" s="10">
        <f t="shared" si="36"/>
        <v>0</v>
      </c>
      <c r="M591" s="11">
        <f t="shared" si="37"/>
        <v>0</v>
      </c>
      <c r="N591" s="15">
        <f>IFERROR(VLOOKUP(J591&amp;D591,'NTG Ratio References'!A:F,4,0),1)</f>
        <v>0.84</v>
      </c>
      <c r="O591" s="15">
        <f>IFERROR(VLOOKUP(J591&amp;D591,'NTG Ratio References'!A:F,5,0),1)</f>
        <v>0.81599999999999995</v>
      </c>
      <c r="P591" s="104">
        <f t="shared" si="38"/>
        <v>0</v>
      </c>
      <c r="Q591" s="104">
        <f t="shared" si="39"/>
        <v>0</v>
      </c>
    </row>
    <row r="592" spans="1:17">
      <c r="A592" s="103" t="s">
        <v>1113</v>
      </c>
      <c r="B592" s="103" t="s">
        <v>8</v>
      </c>
      <c r="C592" s="124" t="s">
        <v>1740</v>
      </c>
      <c r="D592" s="103" t="s">
        <v>55</v>
      </c>
      <c r="E592" s="124" t="s">
        <v>10</v>
      </c>
      <c r="F592" s="127">
        <v>5545.75</v>
      </c>
      <c r="G592" s="103" t="s">
        <v>212</v>
      </c>
      <c r="H592" s="103" t="s">
        <v>1114</v>
      </c>
      <c r="I592" s="103" t="s">
        <v>12</v>
      </c>
      <c r="J592" s="130">
        <v>2019</v>
      </c>
      <c r="K592" s="11">
        <f>IF(D592="SAVE ON ENERGY RETROFIT PROGRAM",IF(VALUE(SUBSTITUTE(G592,"kW",""))=0,'IESO Reported Results'!M592*'NTG Ratio References'!$G$8,0),IF(D592="SAVE ON ENERGY ENERGY MANAGER PROGRAM",IF(VALUE(SUBSTITUTE(G592,"kW",""))=0,'IESO Reported Results'!M592*'NTG Ratio References'!$G$7,0),0))</f>
        <v>0</v>
      </c>
      <c r="L592" s="10">
        <f t="shared" si="36"/>
        <v>3.4</v>
      </c>
      <c r="M592" s="11">
        <f t="shared" si="37"/>
        <v>2149</v>
      </c>
      <c r="N592" s="15">
        <f>IFERROR(VLOOKUP(J592&amp;D592,'NTG Ratio References'!A:F,4,0),1)</f>
        <v>0.84</v>
      </c>
      <c r="O592" s="15">
        <f>IFERROR(VLOOKUP(J592&amp;D592,'NTG Ratio References'!A:F,5,0),1)</f>
        <v>0.81599999999999995</v>
      </c>
      <c r="P592" s="104">
        <f t="shared" si="38"/>
        <v>2.8559999999999999</v>
      </c>
      <c r="Q592" s="104">
        <f t="shared" si="39"/>
        <v>1753.5839999999998</v>
      </c>
    </row>
    <row r="593" spans="1:17">
      <c r="A593" s="103" t="s">
        <v>1115</v>
      </c>
      <c r="B593" s="103" t="s">
        <v>8</v>
      </c>
      <c r="C593" s="124" t="s">
        <v>1739</v>
      </c>
      <c r="D593" s="103" t="s">
        <v>55</v>
      </c>
      <c r="E593" s="124" t="s">
        <v>10</v>
      </c>
      <c r="F593" s="127">
        <v>1344</v>
      </c>
      <c r="G593" s="103" t="s">
        <v>1116</v>
      </c>
      <c r="H593" s="103" t="s">
        <v>1117</v>
      </c>
      <c r="I593" s="103" t="s">
        <v>12</v>
      </c>
      <c r="J593" s="130">
        <v>2019</v>
      </c>
      <c r="K593" s="11">
        <f>IF(D593="SAVE ON ENERGY RETROFIT PROGRAM",IF(VALUE(SUBSTITUTE(G593,"kW",""))=0,'IESO Reported Results'!M593*'NTG Ratio References'!$G$8,0),IF(D593="SAVE ON ENERGY ENERGY MANAGER PROGRAM",IF(VALUE(SUBSTITUTE(G593,"kW",""))=0,'IESO Reported Results'!M593*'NTG Ratio References'!$G$7,0),0))</f>
        <v>0</v>
      </c>
      <c r="L593" s="10">
        <f t="shared" si="36"/>
        <v>1.38</v>
      </c>
      <c r="M593" s="11">
        <f t="shared" si="37"/>
        <v>5386</v>
      </c>
      <c r="N593" s="15">
        <f>IFERROR(VLOOKUP(J593&amp;D593,'NTG Ratio References'!A:F,4,0),1)</f>
        <v>0.84</v>
      </c>
      <c r="O593" s="15">
        <f>IFERROR(VLOOKUP(J593&amp;D593,'NTG Ratio References'!A:F,5,0),1)</f>
        <v>0.81599999999999995</v>
      </c>
      <c r="P593" s="104">
        <f t="shared" si="38"/>
        <v>1.1591999999999998</v>
      </c>
      <c r="Q593" s="104">
        <f t="shared" si="39"/>
        <v>4394.9759999999997</v>
      </c>
    </row>
    <row r="594" spans="1:17">
      <c r="A594" s="103" t="s">
        <v>1118</v>
      </c>
      <c r="B594" s="103" t="s">
        <v>8</v>
      </c>
      <c r="C594" s="124" t="s">
        <v>1739</v>
      </c>
      <c r="D594" s="103" t="s">
        <v>55</v>
      </c>
      <c r="E594" s="124" t="s">
        <v>10</v>
      </c>
      <c r="F594" s="127">
        <v>500</v>
      </c>
      <c r="G594" s="103" t="s">
        <v>164</v>
      </c>
      <c r="H594" s="103" t="s">
        <v>595</v>
      </c>
      <c r="I594" s="103" t="s">
        <v>12</v>
      </c>
      <c r="J594" s="130">
        <v>2019</v>
      </c>
      <c r="K594" s="11">
        <f>IF(D594="SAVE ON ENERGY RETROFIT PROGRAM",IF(VALUE(SUBSTITUTE(G594,"kW",""))=0,'IESO Reported Results'!M594*'NTG Ratio References'!$G$8,0),IF(D594="SAVE ON ENERGY ENERGY MANAGER PROGRAM",IF(VALUE(SUBSTITUTE(G594,"kW",""))=0,'IESO Reported Results'!M594*'NTG Ratio References'!$G$7,0),0))</f>
        <v>0</v>
      </c>
      <c r="L594" s="10">
        <f t="shared" si="36"/>
        <v>0.31</v>
      </c>
      <c r="M594" s="11">
        <f t="shared" si="37"/>
        <v>1433</v>
      </c>
      <c r="N594" s="15">
        <f>IFERROR(VLOOKUP(J594&amp;D594,'NTG Ratio References'!A:F,4,0),1)</f>
        <v>0.84</v>
      </c>
      <c r="O594" s="15">
        <f>IFERROR(VLOOKUP(J594&amp;D594,'NTG Ratio References'!A:F,5,0),1)</f>
        <v>0.81599999999999995</v>
      </c>
      <c r="P594" s="104">
        <f t="shared" si="38"/>
        <v>0.26039999999999996</v>
      </c>
      <c r="Q594" s="104">
        <f t="shared" si="39"/>
        <v>1169.328</v>
      </c>
    </row>
    <row r="595" spans="1:17">
      <c r="A595" s="124" t="s">
        <v>1871</v>
      </c>
      <c r="B595" s="124" t="s">
        <v>8</v>
      </c>
      <c r="C595" s="124" t="s">
        <v>1741</v>
      </c>
      <c r="D595" s="103" t="s">
        <v>55</v>
      </c>
      <c r="E595" s="124" t="s">
        <v>49</v>
      </c>
      <c r="F595" s="127">
        <v>17815.349999999999</v>
      </c>
      <c r="G595" s="103" t="s">
        <v>1894</v>
      </c>
      <c r="H595" s="103" t="s">
        <v>1895</v>
      </c>
      <c r="I595" s="103" t="s">
        <v>12</v>
      </c>
      <c r="J595" s="130">
        <v>2020</v>
      </c>
      <c r="K595" s="11">
        <f>IF(D595="SAVE ON ENERGY RETROFIT PROGRAM",IF(VALUE(SUBSTITUTE(G595,"kW",""))=0,'IESO Reported Results'!M595*'NTG Ratio References'!$G$8,0),IF(D595="SAVE ON ENERGY ENERGY MANAGER PROGRAM",IF(VALUE(SUBSTITUTE(G595,"kW",""))=0,'IESO Reported Results'!M595*'NTG Ratio References'!$G$7,0),0))</f>
        <v>0</v>
      </c>
      <c r="L595" s="10">
        <f t="shared" si="36"/>
        <v>40.4</v>
      </c>
      <c r="M595" s="11">
        <f t="shared" si="37"/>
        <v>356307</v>
      </c>
      <c r="N595" s="15">
        <f>IFERROR(VLOOKUP(J595&amp;D595,'NTG Ratio References'!A:F,4,0),1)</f>
        <v>0.81599999999999995</v>
      </c>
      <c r="O595" s="15">
        <f>IFERROR(VLOOKUP(J595&amp;D595,'NTG Ratio References'!A:F,5,0),1)</f>
        <v>0.84</v>
      </c>
      <c r="P595" s="104">
        <f t="shared" si="38"/>
        <v>32.9664</v>
      </c>
      <c r="Q595" s="104">
        <f t="shared" si="39"/>
        <v>299297.88</v>
      </c>
    </row>
    <row r="596" spans="1:17">
      <c r="A596" s="124" t="s">
        <v>1872</v>
      </c>
      <c r="B596" s="124" t="s">
        <v>8</v>
      </c>
      <c r="C596" s="124" t="s">
        <v>1739</v>
      </c>
      <c r="D596" s="103" t="s">
        <v>55</v>
      </c>
      <c r="E596" s="124" t="s">
        <v>21</v>
      </c>
      <c r="F596" s="127">
        <v>250</v>
      </c>
      <c r="G596" s="103" t="s">
        <v>17</v>
      </c>
      <c r="H596" s="103" t="s">
        <v>1896</v>
      </c>
      <c r="I596" s="103" t="s">
        <v>12</v>
      </c>
      <c r="J596" s="130">
        <v>2019</v>
      </c>
      <c r="K596" s="11">
        <f>IF(D596="SAVE ON ENERGY RETROFIT PROGRAM",IF(VALUE(SUBSTITUTE(G596,"kW",""))=0,'IESO Reported Results'!M596*'NTG Ratio References'!$G$8,0),IF(D596="SAVE ON ENERGY ENERGY MANAGER PROGRAM",IF(VALUE(SUBSTITUTE(G596,"kW",""))=0,'IESO Reported Results'!M596*'NTG Ratio References'!$G$7,0),0))</f>
        <v>0.48467035590536134</v>
      </c>
      <c r="L596" s="10">
        <f t="shared" si="36"/>
        <v>0.48467035590536134</v>
      </c>
      <c r="M596" s="11">
        <f t="shared" si="37"/>
        <v>2919</v>
      </c>
      <c r="N596" s="15">
        <f>IFERROR(VLOOKUP(J596&amp;D596,'NTG Ratio References'!A:F,4,0),1)</f>
        <v>0.84</v>
      </c>
      <c r="O596" s="15">
        <f>IFERROR(VLOOKUP(J596&amp;D596,'NTG Ratio References'!A:F,5,0),1)</f>
        <v>0.81599999999999995</v>
      </c>
      <c r="P596" s="104">
        <f t="shared" si="38"/>
        <v>0.40712309896050353</v>
      </c>
      <c r="Q596" s="104">
        <f t="shared" si="39"/>
        <v>2381.904</v>
      </c>
    </row>
    <row r="597" spans="1:17">
      <c r="A597" s="124" t="s">
        <v>1873</v>
      </c>
      <c r="B597" s="124" t="s">
        <v>8</v>
      </c>
      <c r="C597" s="124" t="s">
        <v>1739</v>
      </c>
      <c r="D597" s="103" t="s">
        <v>55</v>
      </c>
      <c r="E597" s="124" t="s">
        <v>49</v>
      </c>
      <c r="F597" s="127">
        <v>5018.49</v>
      </c>
      <c r="G597" s="103" t="s">
        <v>218</v>
      </c>
      <c r="H597" s="103" t="s">
        <v>1897</v>
      </c>
      <c r="I597" s="103" t="s">
        <v>12</v>
      </c>
      <c r="J597" s="130">
        <v>2020</v>
      </c>
      <c r="K597" s="11">
        <f>IF(D597="SAVE ON ENERGY RETROFIT PROGRAM",IF(VALUE(SUBSTITUTE(G597,"kW",""))=0,'IESO Reported Results'!M597*'NTG Ratio References'!$G$8,0),IF(D597="SAVE ON ENERGY ENERGY MANAGER PROGRAM",IF(VALUE(SUBSTITUTE(G597,"kW",""))=0,'IESO Reported Results'!M597*'NTG Ratio References'!$G$7,0),0))</f>
        <v>0</v>
      </c>
      <c r="L597" s="10">
        <f t="shared" si="36"/>
        <v>3.3</v>
      </c>
      <c r="M597" s="11">
        <f t="shared" si="37"/>
        <v>2629</v>
      </c>
      <c r="N597" s="15">
        <f>IFERROR(VLOOKUP(J597&amp;D597,'NTG Ratio References'!A:F,4,0),1)</f>
        <v>0.81599999999999995</v>
      </c>
      <c r="O597" s="15">
        <f>IFERROR(VLOOKUP(J597&amp;D597,'NTG Ratio References'!A:F,5,0),1)</f>
        <v>0.84</v>
      </c>
      <c r="P597" s="104">
        <f t="shared" si="38"/>
        <v>2.6927999999999996</v>
      </c>
      <c r="Q597" s="104">
        <f t="shared" si="39"/>
        <v>2208.36</v>
      </c>
    </row>
    <row r="598" spans="1:17">
      <c r="A598" s="103" t="s">
        <v>1119</v>
      </c>
      <c r="B598" s="103" t="s">
        <v>8</v>
      </c>
      <c r="C598" s="124" t="s">
        <v>1740</v>
      </c>
      <c r="D598" s="103" t="s">
        <v>55</v>
      </c>
      <c r="E598" s="124" t="s">
        <v>76</v>
      </c>
      <c r="F598" s="127">
        <v>9096</v>
      </c>
      <c r="G598" s="103" t="s">
        <v>1120</v>
      </c>
      <c r="H598" s="103" t="s">
        <v>1121</v>
      </c>
      <c r="I598" s="103" t="s">
        <v>12</v>
      </c>
      <c r="J598" s="130">
        <v>2019</v>
      </c>
      <c r="K598" s="11">
        <f>IF(D598="SAVE ON ENERGY RETROFIT PROGRAM",IF(VALUE(SUBSTITUTE(G598,"kW",""))=0,'IESO Reported Results'!M598*'NTG Ratio References'!$G$8,0),IF(D598="SAVE ON ENERGY ENERGY MANAGER PROGRAM",IF(VALUE(SUBSTITUTE(G598,"kW",""))=0,'IESO Reported Results'!M598*'NTG Ratio References'!$G$7,0),0))</f>
        <v>0</v>
      </c>
      <c r="L598" s="10">
        <f t="shared" si="36"/>
        <v>22.48</v>
      </c>
      <c r="M598" s="11">
        <f t="shared" si="37"/>
        <v>114388</v>
      </c>
      <c r="N598" s="15">
        <f>IFERROR(VLOOKUP(J598&amp;D598,'NTG Ratio References'!A:F,4,0),1)</f>
        <v>0.84</v>
      </c>
      <c r="O598" s="15">
        <f>IFERROR(VLOOKUP(J598&amp;D598,'NTG Ratio References'!A:F,5,0),1)</f>
        <v>0.81599999999999995</v>
      </c>
      <c r="P598" s="104">
        <f t="shared" si="38"/>
        <v>18.883199999999999</v>
      </c>
      <c r="Q598" s="104">
        <f t="shared" si="39"/>
        <v>93340.607999999993</v>
      </c>
    </row>
    <row r="599" spans="1:17">
      <c r="A599" s="103" t="s">
        <v>1122</v>
      </c>
      <c r="B599" s="103" t="s">
        <v>8</v>
      </c>
      <c r="C599" s="124" t="s">
        <v>1741</v>
      </c>
      <c r="D599" s="103" t="s">
        <v>55</v>
      </c>
      <c r="E599" s="124" t="s">
        <v>1123</v>
      </c>
      <c r="F599" s="127">
        <v>12044</v>
      </c>
      <c r="G599" s="103" t="s">
        <v>1124</v>
      </c>
      <c r="H599" s="103" t="s">
        <v>1125</v>
      </c>
      <c r="I599" s="103" t="s">
        <v>12</v>
      </c>
      <c r="J599" s="130">
        <v>2020</v>
      </c>
      <c r="K599" s="11">
        <f>IF(D599="SAVE ON ENERGY RETROFIT PROGRAM",IF(VALUE(SUBSTITUTE(G599,"kW",""))=0,'IESO Reported Results'!M599*'NTG Ratio References'!$G$8,0),IF(D599="SAVE ON ENERGY ENERGY MANAGER PROGRAM",IF(VALUE(SUBSTITUTE(G599,"kW",""))=0,'IESO Reported Results'!M599*'NTG Ratio References'!$G$7,0),0))</f>
        <v>0</v>
      </c>
      <c r="L599" s="10">
        <f t="shared" si="36"/>
        <v>22.73</v>
      </c>
      <c r="M599" s="11">
        <f t="shared" si="37"/>
        <v>95896</v>
      </c>
      <c r="N599" s="15">
        <f>IFERROR(VLOOKUP(J599&amp;D599,'NTG Ratio References'!A:F,4,0),1)</f>
        <v>0.81599999999999995</v>
      </c>
      <c r="O599" s="15">
        <f>IFERROR(VLOOKUP(J599&amp;D599,'NTG Ratio References'!A:F,5,0),1)</f>
        <v>0.84</v>
      </c>
      <c r="P599" s="104">
        <f t="shared" si="38"/>
        <v>18.54768</v>
      </c>
      <c r="Q599" s="104">
        <f t="shared" si="39"/>
        <v>80552.639999999999</v>
      </c>
    </row>
    <row r="600" spans="1:17">
      <c r="A600" s="103" t="s">
        <v>1126</v>
      </c>
      <c r="B600" s="103" t="s">
        <v>8</v>
      </c>
      <c r="C600" s="124" t="s">
        <v>1739</v>
      </c>
      <c r="D600" s="103" t="s">
        <v>55</v>
      </c>
      <c r="E600" s="124" t="s">
        <v>1127</v>
      </c>
      <c r="F600" s="127">
        <v>13949.1</v>
      </c>
      <c r="G600" s="103" t="s">
        <v>389</v>
      </c>
      <c r="H600" s="103" t="s">
        <v>1128</v>
      </c>
      <c r="I600" s="103" t="s">
        <v>12</v>
      </c>
      <c r="J600" s="130">
        <v>2020</v>
      </c>
      <c r="K600" s="11">
        <f>IF(D600="SAVE ON ENERGY RETROFIT PROGRAM",IF(VALUE(SUBSTITUTE(G600,"kW",""))=0,'IESO Reported Results'!M600*'NTG Ratio References'!$G$8,0),IF(D600="SAVE ON ENERGY ENERGY MANAGER PROGRAM",IF(VALUE(SUBSTITUTE(G600,"kW",""))=0,'IESO Reported Results'!M600*'NTG Ratio References'!$G$7,0),0))</f>
        <v>0</v>
      </c>
      <c r="L600" s="10">
        <f t="shared" si="36"/>
        <v>9.4700000000000006</v>
      </c>
      <c r="M600" s="11">
        <f t="shared" si="37"/>
        <v>46100</v>
      </c>
      <c r="N600" s="15">
        <f>IFERROR(VLOOKUP(J600&amp;D600,'NTG Ratio References'!A:F,4,0),1)</f>
        <v>0.81599999999999995</v>
      </c>
      <c r="O600" s="15">
        <f>IFERROR(VLOOKUP(J600&amp;D600,'NTG Ratio References'!A:F,5,0),1)</f>
        <v>0.84</v>
      </c>
      <c r="P600" s="104">
        <f t="shared" si="38"/>
        <v>7.7275200000000002</v>
      </c>
      <c r="Q600" s="104">
        <f t="shared" si="39"/>
        <v>38724</v>
      </c>
    </row>
    <row r="601" spans="1:17">
      <c r="A601" s="103" t="s">
        <v>1129</v>
      </c>
      <c r="B601" s="103" t="s">
        <v>8</v>
      </c>
      <c r="C601" s="124" t="s">
        <v>1740</v>
      </c>
      <c r="D601" s="103" t="s">
        <v>55</v>
      </c>
      <c r="E601" s="124" t="s">
        <v>279</v>
      </c>
      <c r="F601" s="127">
        <v>17072</v>
      </c>
      <c r="G601" s="103" t="s">
        <v>1130</v>
      </c>
      <c r="H601" s="103" t="s">
        <v>1131</v>
      </c>
      <c r="I601" s="103" t="s">
        <v>12</v>
      </c>
      <c r="J601" s="130">
        <v>2021</v>
      </c>
      <c r="K601" s="11">
        <f>IF(D601="SAVE ON ENERGY RETROFIT PROGRAM",IF(VALUE(SUBSTITUTE(G601,"kW",""))=0,'IESO Reported Results'!M601*'NTG Ratio References'!$G$8,0),IF(D601="SAVE ON ENERGY ENERGY MANAGER PROGRAM",IF(VALUE(SUBSTITUTE(G601,"kW",""))=0,'IESO Reported Results'!M601*'NTG Ratio References'!$G$7,0),0))</f>
        <v>0</v>
      </c>
      <c r="L601" s="10">
        <f t="shared" si="36"/>
        <v>83.8</v>
      </c>
      <c r="M601" s="11">
        <f t="shared" si="37"/>
        <v>727128</v>
      </c>
      <c r="N601" s="15">
        <f>IFERROR(VLOOKUP(J601&amp;D601,'NTG Ratio References'!A:F,4,0),1)</f>
        <v>0.81599999999999995</v>
      </c>
      <c r="O601" s="15">
        <f>IFERROR(VLOOKUP(J601&amp;D601,'NTG Ratio References'!A:F,5,0),1)</f>
        <v>0.84</v>
      </c>
      <c r="P601" s="104">
        <f t="shared" si="38"/>
        <v>68.380799999999994</v>
      </c>
      <c r="Q601" s="104">
        <f t="shared" si="39"/>
        <v>610787.52</v>
      </c>
    </row>
    <row r="602" spans="1:17">
      <c r="A602" s="103" t="s">
        <v>1132</v>
      </c>
      <c r="B602" s="103" t="s">
        <v>8</v>
      </c>
      <c r="C602" s="124" t="s">
        <v>1739</v>
      </c>
      <c r="D602" s="103" t="s">
        <v>55</v>
      </c>
      <c r="E602" s="124" t="s">
        <v>25</v>
      </c>
      <c r="F602" s="127">
        <v>1131.3</v>
      </c>
      <c r="G602" s="103" t="s">
        <v>28</v>
      </c>
      <c r="H602" s="103" t="s">
        <v>1133</v>
      </c>
      <c r="I602" s="103" t="s">
        <v>12</v>
      </c>
      <c r="J602" s="130">
        <v>2019</v>
      </c>
      <c r="K602" s="11">
        <f>IF(D602="SAVE ON ENERGY RETROFIT PROGRAM",IF(VALUE(SUBSTITUTE(G602,"kW",""))=0,'IESO Reported Results'!M602*'NTG Ratio References'!$G$8,0),IF(D602="SAVE ON ENERGY ENERGY MANAGER PROGRAM",IF(VALUE(SUBSTITUTE(G602,"kW",""))=0,'IESO Reported Results'!M602*'NTG Ratio References'!$G$7,0),0))</f>
        <v>0</v>
      </c>
      <c r="L602" s="10">
        <f t="shared" si="36"/>
        <v>1</v>
      </c>
      <c r="M602" s="11">
        <f t="shared" si="37"/>
        <v>10064</v>
      </c>
      <c r="N602" s="15">
        <f>IFERROR(VLOOKUP(J602&amp;D602,'NTG Ratio References'!A:F,4,0),1)</f>
        <v>0.84</v>
      </c>
      <c r="O602" s="15">
        <f>IFERROR(VLOOKUP(J602&amp;D602,'NTG Ratio References'!A:F,5,0),1)</f>
        <v>0.81599999999999995</v>
      </c>
      <c r="P602" s="104">
        <f t="shared" si="38"/>
        <v>0.84</v>
      </c>
      <c r="Q602" s="104">
        <f t="shared" si="39"/>
        <v>8212.2240000000002</v>
      </c>
    </row>
    <row r="603" spans="1:17">
      <c r="A603" s="103" t="s">
        <v>1134</v>
      </c>
      <c r="B603" s="103" t="s">
        <v>8</v>
      </c>
      <c r="C603" s="124" t="s">
        <v>1741</v>
      </c>
      <c r="D603" s="103" t="s">
        <v>55</v>
      </c>
      <c r="E603" s="124" t="s">
        <v>39</v>
      </c>
      <c r="F603" s="127">
        <v>3025</v>
      </c>
      <c r="G603" s="103" t="s">
        <v>1135</v>
      </c>
      <c r="H603" s="103" t="s">
        <v>1136</v>
      </c>
      <c r="I603" s="103" t="s">
        <v>12</v>
      </c>
      <c r="J603" s="130">
        <v>2019</v>
      </c>
      <c r="K603" s="11">
        <f>IF(D603="SAVE ON ENERGY RETROFIT PROGRAM",IF(VALUE(SUBSTITUTE(G603,"kW",""))=0,'IESO Reported Results'!M603*'NTG Ratio References'!$G$8,0),IF(D603="SAVE ON ENERGY ENERGY MANAGER PROGRAM",IF(VALUE(SUBSTITUTE(G603,"kW",""))=0,'IESO Reported Results'!M603*'NTG Ratio References'!$G$7,0),0))</f>
        <v>0</v>
      </c>
      <c r="L603" s="10">
        <f t="shared" si="36"/>
        <v>7.1</v>
      </c>
      <c r="M603" s="11">
        <f t="shared" si="37"/>
        <v>60500</v>
      </c>
      <c r="N603" s="15">
        <f>IFERROR(VLOOKUP(J603&amp;D603,'NTG Ratio References'!A:F,4,0),1)</f>
        <v>0.84</v>
      </c>
      <c r="O603" s="15">
        <f>IFERROR(VLOOKUP(J603&amp;D603,'NTG Ratio References'!A:F,5,0),1)</f>
        <v>0.81599999999999995</v>
      </c>
      <c r="P603" s="104">
        <f t="shared" si="38"/>
        <v>5.9639999999999995</v>
      </c>
      <c r="Q603" s="104">
        <f t="shared" si="39"/>
        <v>49368</v>
      </c>
    </row>
    <row r="604" spans="1:17">
      <c r="A604" s="124" t="s">
        <v>1874</v>
      </c>
      <c r="B604" s="124" t="s">
        <v>8</v>
      </c>
      <c r="C604" s="124" t="s">
        <v>1739</v>
      </c>
      <c r="D604" s="103" t="s">
        <v>55</v>
      </c>
      <c r="E604" s="124" t="s">
        <v>135</v>
      </c>
      <c r="F604" s="127">
        <v>3396</v>
      </c>
      <c r="G604" s="103" t="s">
        <v>592</v>
      </c>
      <c r="H604" s="103" t="s">
        <v>1898</v>
      </c>
      <c r="I604" s="103" t="s">
        <v>12</v>
      </c>
      <c r="J604" s="130">
        <v>2020</v>
      </c>
      <c r="K604" s="11">
        <f>IF(D604="SAVE ON ENERGY RETROFIT PROGRAM",IF(VALUE(SUBSTITUTE(G604,"kW",""))=0,'IESO Reported Results'!M604*'NTG Ratio References'!$G$8,0),IF(D604="SAVE ON ENERGY ENERGY MANAGER PROGRAM",IF(VALUE(SUBSTITUTE(G604,"kW",""))=0,'IESO Reported Results'!M604*'NTG Ratio References'!$G$7,0),0))</f>
        <v>0</v>
      </c>
      <c r="L604" s="10">
        <f t="shared" si="36"/>
        <v>8.49</v>
      </c>
      <c r="M604" s="11">
        <f t="shared" si="37"/>
        <v>38881</v>
      </c>
      <c r="N604" s="15">
        <f>IFERROR(VLOOKUP(J604&amp;D604,'NTG Ratio References'!A:F,4,0),1)</f>
        <v>0.81599999999999995</v>
      </c>
      <c r="O604" s="15">
        <f>IFERROR(VLOOKUP(J604&amp;D604,'NTG Ratio References'!A:F,5,0),1)</f>
        <v>0.84</v>
      </c>
      <c r="P604" s="104">
        <f t="shared" si="38"/>
        <v>6.9278399999999998</v>
      </c>
      <c r="Q604" s="104">
        <f t="shared" si="39"/>
        <v>32660.039999999997</v>
      </c>
    </row>
    <row r="605" spans="1:17">
      <c r="A605" s="103" t="s">
        <v>1137</v>
      </c>
      <c r="B605" s="103" t="s">
        <v>8</v>
      </c>
      <c r="C605" s="124" t="s">
        <v>1739</v>
      </c>
      <c r="D605" s="103" t="s">
        <v>55</v>
      </c>
      <c r="E605" s="124" t="s">
        <v>298</v>
      </c>
      <c r="F605" s="127">
        <v>1300</v>
      </c>
      <c r="G605" s="103" t="s">
        <v>1138</v>
      </c>
      <c r="H605" s="103" t="s">
        <v>1139</v>
      </c>
      <c r="I605" s="103" t="s">
        <v>12</v>
      </c>
      <c r="J605" s="130">
        <v>2021</v>
      </c>
      <c r="K605" s="11">
        <f>IF(D605="SAVE ON ENERGY RETROFIT PROGRAM",IF(VALUE(SUBSTITUTE(G605,"kW",""))=0,'IESO Reported Results'!M605*'NTG Ratio References'!$G$8,0),IF(D605="SAVE ON ENERGY ENERGY MANAGER PROGRAM",IF(VALUE(SUBSTITUTE(G605,"kW",""))=0,'IESO Reported Results'!M605*'NTG Ratio References'!$G$7,0),0))</f>
        <v>0</v>
      </c>
      <c r="L605" s="10">
        <f t="shared" si="36"/>
        <v>3.51</v>
      </c>
      <c r="M605" s="11">
        <f t="shared" si="37"/>
        <v>14750</v>
      </c>
      <c r="N605" s="15">
        <f>IFERROR(VLOOKUP(J605&amp;D605,'NTG Ratio References'!A:F,4,0),1)</f>
        <v>0.81599999999999995</v>
      </c>
      <c r="O605" s="15">
        <f>IFERROR(VLOOKUP(J605&amp;D605,'NTG Ratio References'!A:F,5,0),1)</f>
        <v>0.84</v>
      </c>
      <c r="P605" s="104">
        <f t="shared" si="38"/>
        <v>2.8641599999999996</v>
      </c>
      <c r="Q605" s="104">
        <f t="shared" si="39"/>
        <v>12390</v>
      </c>
    </row>
    <row r="606" spans="1:17">
      <c r="A606" s="103" t="s">
        <v>1140</v>
      </c>
      <c r="B606" s="103" t="s">
        <v>8</v>
      </c>
      <c r="C606" s="124" t="s">
        <v>1739</v>
      </c>
      <c r="D606" s="103" t="s">
        <v>55</v>
      </c>
      <c r="E606" s="124" t="s">
        <v>298</v>
      </c>
      <c r="F606" s="127">
        <v>1950</v>
      </c>
      <c r="G606" s="103" t="s">
        <v>1141</v>
      </c>
      <c r="H606" s="103" t="s">
        <v>1142</v>
      </c>
      <c r="I606" s="103" t="s">
        <v>12</v>
      </c>
      <c r="J606" s="130">
        <v>2021</v>
      </c>
      <c r="K606" s="11">
        <f>IF(D606="SAVE ON ENERGY RETROFIT PROGRAM",IF(VALUE(SUBSTITUTE(G606,"kW",""))=0,'IESO Reported Results'!M606*'NTG Ratio References'!$G$8,0),IF(D606="SAVE ON ENERGY ENERGY MANAGER PROGRAM",IF(VALUE(SUBSTITUTE(G606,"kW",""))=0,'IESO Reported Results'!M606*'NTG Ratio References'!$G$7,0),0))</f>
        <v>0</v>
      </c>
      <c r="L606" s="10">
        <f t="shared" si="36"/>
        <v>5.27</v>
      </c>
      <c r="M606" s="11">
        <f t="shared" si="37"/>
        <v>22125</v>
      </c>
      <c r="N606" s="15">
        <f>IFERROR(VLOOKUP(J606&amp;D606,'NTG Ratio References'!A:F,4,0),1)</f>
        <v>0.81599999999999995</v>
      </c>
      <c r="O606" s="15">
        <f>IFERROR(VLOOKUP(J606&amp;D606,'NTG Ratio References'!A:F,5,0),1)</f>
        <v>0.84</v>
      </c>
      <c r="P606" s="104">
        <f t="shared" si="38"/>
        <v>4.3003199999999993</v>
      </c>
      <c r="Q606" s="104">
        <f t="shared" si="39"/>
        <v>18585</v>
      </c>
    </row>
    <row r="607" spans="1:17">
      <c r="A607" s="103" t="s">
        <v>1143</v>
      </c>
      <c r="B607" s="103" t="s">
        <v>8</v>
      </c>
      <c r="C607" s="124" t="s">
        <v>1740</v>
      </c>
      <c r="D607" s="103" t="s">
        <v>55</v>
      </c>
      <c r="E607" s="124" t="s">
        <v>39</v>
      </c>
      <c r="F607" s="127">
        <v>13000</v>
      </c>
      <c r="G607" s="103" t="s">
        <v>1144</v>
      </c>
      <c r="H607" s="103" t="s">
        <v>1900</v>
      </c>
      <c r="I607" s="103" t="s">
        <v>12</v>
      </c>
      <c r="J607" s="130">
        <v>2019</v>
      </c>
      <c r="K607" s="11">
        <f>IF(D607="SAVE ON ENERGY RETROFIT PROGRAM",IF(VALUE(SUBSTITUTE(G607,"kW",""))=0,'IESO Reported Results'!M607*'NTG Ratio References'!$G$8,0),IF(D607="SAVE ON ENERGY ENERGY MANAGER PROGRAM",IF(VALUE(SUBSTITUTE(G607,"kW",""))=0,'IESO Reported Results'!M607*'NTG Ratio References'!$G$7,0),0))</f>
        <v>0</v>
      </c>
      <c r="L607" s="10">
        <f t="shared" si="36"/>
        <v>32.5</v>
      </c>
      <c r="M607" s="11">
        <f t="shared" si="37"/>
        <v>118732</v>
      </c>
      <c r="N607" s="15">
        <f>IFERROR(VLOOKUP(J607&amp;D607,'NTG Ratio References'!A:F,4,0),1)</f>
        <v>0.84</v>
      </c>
      <c r="O607" s="15">
        <f>IFERROR(VLOOKUP(J607&amp;D607,'NTG Ratio References'!A:F,5,0),1)</f>
        <v>0.81599999999999995</v>
      </c>
      <c r="P607" s="104">
        <f t="shared" si="38"/>
        <v>27.3</v>
      </c>
      <c r="Q607" s="104">
        <f t="shared" si="39"/>
        <v>96885.311999999991</v>
      </c>
    </row>
    <row r="608" spans="1:17">
      <c r="A608" s="103" t="s">
        <v>1145</v>
      </c>
      <c r="B608" s="103" t="s">
        <v>8</v>
      </c>
      <c r="C608" s="124" t="s">
        <v>1739</v>
      </c>
      <c r="D608" s="103" t="s">
        <v>55</v>
      </c>
      <c r="E608" s="124" t="s">
        <v>279</v>
      </c>
      <c r="F608" s="127">
        <v>5125.95</v>
      </c>
      <c r="G608" s="103" t="s">
        <v>180</v>
      </c>
      <c r="H608" s="103" t="s">
        <v>1146</v>
      </c>
      <c r="I608" s="103" t="s">
        <v>12</v>
      </c>
      <c r="J608" s="130">
        <v>2021</v>
      </c>
      <c r="K608" s="11">
        <f>IF(D608="SAVE ON ENERGY RETROFIT PROGRAM",IF(VALUE(SUBSTITUTE(G608,"kW",""))=0,'IESO Reported Results'!M608*'NTG Ratio References'!$G$8,0),IF(D608="SAVE ON ENERGY ENERGY MANAGER PROGRAM",IF(VALUE(SUBSTITUTE(G608,"kW",""))=0,'IESO Reported Results'!M608*'NTG Ratio References'!$G$7,0),0))</f>
        <v>0</v>
      </c>
      <c r="L608" s="10">
        <f t="shared" si="36"/>
        <v>11.91</v>
      </c>
      <c r="M608" s="11">
        <f t="shared" si="37"/>
        <v>98688</v>
      </c>
      <c r="N608" s="15">
        <f>IFERROR(VLOOKUP(J608&amp;D608,'NTG Ratio References'!A:F,4,0),1)</f>
        <v>0.81599999999999995</v>
      </c>
      <c r="O608" s="15">
        <f>IFERROR(VLOOKUP(J608&amp;D608,'NTG Ratio References'!A:F,5,0),1)</f>
        <v>0.84</v>
      </c>
      <c r="P608" s="104">
        <f t="shared" si="38"/>
        <v>9.7185600000000001</v>
      </c>
      <c r="Q608" s="104">
        <f t="shared" si="39"/>
        <v>82897.919999999998</v>
      </c>
    </row>
    <row r="609" spans="1:17">
      <c r="A609" s="103" t="s">
        <v>1147</v>
      </c>
      <c r="B609" s="103" t="s">
        <v>8</v>
      </c>
      <c r="C609" s="124" t="s">
        <v>1741</v>
      </c>
      <c r="D609" s="103" t="s">
        <v>55</v>
      </c>
      <c r="E609" s="124" t="s">
        <v>1123</v>
      </c>
      <c r="F609" s="127">
        <v>27509.5</v>
      </c>
      <c r="G609" s="103" t="s">
        <v>17</v>
      </c>
      <c r="H609" s="103" t="s">
        <v>1148</v>
      </c>
      <c r="I609" s="103" t="s">
        <v>12</v>
      </c>
      <c r="J609" s="130">
        <v>2020</v>
      </c>
      <c r="K609" s="11">
        <f>IF(D609="SAVE ON ENERGY RETROFIT PROGRAM",IF(VALUE(SUBSTITUTE(G609,"kW",""))=0,'IESO Reported Results'!M609*'NTG Ratio References'!$G$8,0),IF(D609="SAVE ON ENERGY ENERGY MANAGER PROGRAM",IF(VALUE(SUBSTITUTE(G609,"kW",""))=0,'IESO Reported Results'!M609*'NTG Ratio References'!$G$7,0),0))</f>
        <v>45.676735716952855</v>
      </c>
      <c r="L609" s="10">
        <f t="shared" si="36"/>
        <v>45.676735716952855</v>
      </c>
      <c r="M609" s="11">
        <f t="shared" si="37"/>
        <v>275095</v>
      </c>
      <c r="N609" s="15">
        <f>IFERROR(VLOOKUP(J609&amp;D609,'NTG Ratio References'!A:F,4,0),1)</f>
        <v>0.81599999999999995</v>
      </c>
      <c r="O609" s="15">
        <f>IFERROR(VLOOKUP(J609&amp;D609,'NTG Ratio References'!A:F,5,0),1)</f>
        <v>0.84</v>
      </c>
      <c r="P609" s="104">
        <f t="shared" si="38"/>
        <v>37.272216345033527</v>
      </c>
      <c r="Q609" s="104">
        <f t="shared" si="39"/>
        <v>231079.8</v>
      </c>
    </row>
    <row r="610" spans="1:17">
      <c r="A610" s="103" t="s">
        <v>1149</v>
      </c>
      <c r="B610" s="103" t="s">
        <v>8</v>
      </c>
      <c r="C610" s="124" t="s">
        <v>1741</v>
      </c>
      <c r="D610" s="103" t="s">
        <v>55</v>
      </c>
      <c r="E610" s="124" t="s">
        <v>279</v>
      </c>
      <c r="F610" s="127">
        <v>33990.1</v>
      </c>
      <c r="G610" s="103" t="s">
        <v>428</v>
      </c>
      <c r="H610" s="103" t="s">
        <v>1150</v>
      </c>
      <c r="I610" s="103" t="s">
        <v>12</v>
      </c>
      <c r="J610" s="130">
        <v>2021</v>
      </c>
      <c r="K610" s="11">
        <f>IF(D610="SAVE ON ENERGY RETROFIT PROGRAM",IF(VALUE(SUBSTITUTE(G610,"kW",""))=0,'IESO Reported Results'!M610*'NTG Ratio References'!$G$8,0),IF(D610="SAVE ON ENERGY ENERGY MANAGER PROGRAM",IF(VALUE(SUBSTITUTE(G610,"kW",""))=0,'IESO Reported Results'!M610*'NTG Ratio References'!$G$7,0),0))</f>
        <v>0</v>
      </c>
      <c r="L610" s="10">
        <f t="shared" si="36"/>
        <v>38.799999999999997</v>
      </c>
      <c r="M610" s="11">
        <f t="shared" si="37"/>
        <v>339901</v>
      </c>
      <c r="N610" s="15">
        <f>IFERROR(VLOOKUP(J610&amp;D610,'NTG Ratio References'!A:F,4,0),1)</f>
        <v>0.81599999999999995</v>
      </c>
      <c r="O610" s="15">
        <f>IFERROR(VLOOKUP(J610&amp;D610,'NTG Ratio References'!A:F,5,0),1)</f>
        <v>0.84</v>
      </c>
      <c r="P610" s="104">
        <f t="shared" si="38"/>
        <v>31.660799999999995</v>
      </c>
      <c r="Q610" s="104">
        <f t="shared" si="39"/>
        <v>285516.83999999997</v>
      </c>
    </row>
    <row r="611" spans="1:17">
      <c r="A611" s="103" t="s">
        <v>1151</v>
      </c>
      <c r="B611" s="103" t="s">
        <v>8</v>
      </c>
      <c r="C611" s="124" t="s">
        <v>1739</v>
      </c>
      <c r="D611" s="103" t="s">
        <v>55</v>
      </c>
      <c r="E611" s="124" t="s">
        <v>279</v>
      </c>
      <c r="F611" s="127">
        <v>2806.7</v>
      </c>
      <c r="G611" s="103" t="s">
        <v>1152</v>
      </c>
      <c r="H611" s="103" t="s">
        <v>1153</v>
      </c>
      <c r="I611" s="103" t="s">
        <v>12</v>
      </c>
      <c r="J611" s="130">
        <v>2021</v>
      </c>
      <c r="K611" s="11">
        <f>IF(D611="SAVE ON ENERGY RETROFIT PROGRAM",IF(VALUE(SUBSTITUTE(G611,"kW",""))=0,'IESO Reported Results'!M611*'NTG Ratio References'!$G$8,0),IF(D611="SAVE ON ENERGY ENERGY MANAGER PROGRAM",IF(VALUE(SUBSTITUTE(G611,"kW",""))=0,'IESO Reported Results'!M611*'NTG Ratio References'!$G$7,0),0))</f>
        <v>0</v>
      </c>
      <c r="L611" s="10">
        <f t="shared" si="36"/>
        <v>6.6</v>
      </c>
      <c r="M611" s="11">
        <f t="shared" si="37"/>
        <v>56134</v>
      </c>
      <c r="N611" s="15">
        <f>IFERROR(VLOOKUP(J611&amp;D611,'NTG Ratio References'!A:F,4,0),1)</f>
        <v>0.81599999999999995</v>
      </c>
      <c r="O611" s="15">
        <f>IFERROR(VLOOKUP(J611&amp;D611,'NTG Ratio References'!A:F,5,0),1)</f>
        <v>0.84</v>
      </c>
      <c r="P611" s="104">
        <f t="shared" si="38"/>
        <v>5.3855999999999993</v>
      </c>
      <c r="Q611" s="104">
        <f t="shared" si="39"/>
        <v>47152.56</v>
      </c>
    </row>
    <row r="612" spans="1:17">
      <c r="A612" s="103" t="s">
        <v>1154</v>
      </c>
      <c r="B612" s="103" t="s">
        <v>8</v>
      </c>
      <c r="C612" s="124" t="s">
        <v>1739</v>
      </c>
      <c r="D612" s="103" t="s">
        <v>55</v>
      </c>
      <c r="E612" s="124" t="s">
        <v>279</v>
      </c>
      <c r="F612" s="127">
        <v>9733.9</v>
      </c>
      <c r="G612" s="103" t="s">
        <v>17</v>
      </c>
      <c r="H612" s="103" t="s">
        <v>1155</v>
      </c>
      <c r="I612" s="103" t="s">
        <v>12</v>
      </c>
      <c r="J612" s="130">
        <v>2021</v>
      </c>
      <c r="K612" s="11">
        <f>IF(D612="SAVE ON ENERGY RETROFIT PROGRAM",IF(VALUE(SUBSTITUTE(G612,"kW",""))=0,'IESO Reported Results'!M612*'NTG Ratio References'!$G$8,0),IF(D612="SAVE ON ENERGY ENERGY MANAGER PROGRAM",IF(VALUE(SUBSTITUTE(G612,"kW",""))=0,'IESO Reported Results'!M612*'NTG Ratio References'!$G$7,0),0))</f>
        <v>16.162154084779708</v>
      </c>
      <c r="L612" s="10">
        <f t="shared" si="36"/>
        <v>16.162154084779708</v>
      </c>
      <c r="M612" s="11">
        <f t="shared" si="37"/>
        <v>97339</v>
      </c>
      <c r="N612" s="15">
        <f>IFERROR(VLOOKUP(J612&amp;D612,'NTG Ratio References'!A:F,4,0),1)</f>
        <v>0.81599999999999995</v>
      </c>
      <c r="O612" s="15">
        <f>IFERROR(VLOOKUP(J612&amp;D612,'NTG Ratio References'!A:F,5,0),1)</f>
        <v>0.84</v>
      </c>
      <c r="P612" s="104">
        <f t="shared" si="38"/>
        <v>13.188317733180241</v>
      </c>
      <c r="Q612" s="104">
        <f t="shared" si="39"/>
        <v>81764.759999999995</v>
      </c>
    </row>
    <row r="613" spans="1:17">
      <c r="A613" s="103" t="s">
        <v>1156</v>
      </c>
      <c r="B613" s="103" t="s">
        <v>8</v>
      </c>
      <c r="C613" s="124" t="s">
        <v>1740</v>
      </c>
      <c r="D613" s="103" t="s">
        <v>55</v>
      </c>
      <c r="E613" s="124" t="s">
        <v>209</v>
      </c>
      <c r="F613" s="127">
        <v>2980.42</v>
      </c>
      <c r="G613" s="103" t="s">
        <v>159</v>
      </c>
      <c r="H613" s="103" t="s">
        <v>160</v>
      </c>
      <c r="I613" s="103" t="s">
        <v>12</v>
      </c>
      <c r="J613" s="130">
        <v>2021</v>
      </c>
      <c r="K613" s="11">
        <f>IF(D613="SAVE ON ENERGY RETROFIT PROGRAM",IF(VALUE(SUBSTITUTE(G613,"kW",""))=0,'IESO Reported Results'!M613*'NTG Ratio References'!$G$8,0),IF(D613="SAVE ON ENERGY ENERGY MANAGER PROGRAM",IF(VALUE(SUBSTITUTE(G613,"kW",""))=0,'IESO Reported Results'!M613*'NTG Ratio References'!$G$7,0),0))</f>
        <v>0</v>
      </c>
      <c r="L613" s="10">
        <f t="shared" si="36"/>
        <v>5.04</v>
      </c>
      <c r="M613" s="11">
        <f t="shared" si="37"/>
        <v>20142</v>
      </c>
      <c r="N613" s="15">
        <f>IFERROR(VLOOKUP(J613&amp;D613,'NTG Ratio References'!A:F,4,0),1)</f>
        <v>0.81599999999999995</v>
      </c>
      <c r="O613" s="15">
        <f>IFERROR(VLOOKUP(J613&amp;D613,'NTG Ratio References'!A:F,5,0),1)</f>
        <v>0.84</v>
      </c>
      <c r="P613" s="104">
        <f t="shared" si="38"/>
        <v>4.1126399999999999</v>
      </c>
      <c r="Q613" s="104">
        <f t="shared" si="39"/>
        <v>16919.28</v>
      </c>
    </row>
    <row r="614" spans="1:17">
      <c r="A614" s="124" t="s">
        <v>1875</v>
      </c>
      <c r="B614" s="124" t="s">
        <v>8</v>
      </c>
      <c r="C614" s="124" t="s">
        <v>1740</v>
      </c>
      <c r="D614" s="103" t="s">
        <v>55</v>
      </c>
      <c r="E614" s="124" t="s">
        <v>963</v>
      </c>
      <c r="F614" s="127">
        <v>2240</v>
      </c>
      <c r="G614" s="103" t="s">
        <v>228</v>
      </c>
      <c r="H614" s="103" t="s">
        <v>1899</v>
      </c>
      <c r="I614" s="103" t="s">
        <v>12</v>
      </c>
      <c r="J614" s="130">
        <v>2020</v>
      </c>
      <c r="K614" s="11">
        <f>IF(D614="SAVE ON ENERGY RETROFIT PROGRAM",IF(VALUE(SUBSTITUTE(G614,"kW",""))=0,'IESO Reported Results'!M614*'NTG Ratio References'!$G$8,0),IF(D614="SAVE ON ENERGY ENERGY MANAGER PROGRAM",IF(VALUE(SUBSTITUTE(G614,"kW",""))=0,'IESO Reported Results'!M614*'NTG Ratio References'!$G$7,0),0))</f>
        <v>0</v>
      </c>
      <c r="L614" s="10">
        <f t="shared" si="36"/>
        <v>5.6</v>
      </c>
      <c r="M614" s="11">
        <f t="shared" si="37"/>
        <v>31037</v>
      </c>
      <c r="N614" s="15">
        <f>IFERROR(VLOOKUP(J614&amp;D614,'NTG Ratio References'!A:F,4,0),1)</f>
        <v>0.81599999999999995</v>
      </c>
      <c r="O614" s="15">
        <f>IFERROR(VLOOKUP(J614&amp;D614,'NTG Ratio References'!A:F,5,0),1)</f>
        <v>0.84</v>
      </c>
      <c r="P614" s="104">
        <f t="shared" si="38"/>
        <v>4.5695999999999994</v>
      </c>
      <c r="Q614" s="104">
        <f t="shared" si="39"/>
        <v>26071.079999999998</v>
      </c>
    </row>
    <row r="615" spans="1:17">
      <c r="A615" s="103" t="s">
        <v>1157</v>
      </c>
      <c r="B615" s="103" t="s">
        <v>8</v>
      </c>
      <c r="C615" s="124" t="s">
        <v>1739</v>
      </c>
      <c r="D615" s="103" t="s">
        <v>55</v>
      </c>
      <c r="E615" s="124" t="s">
        <v>76</v>
      </c>
      <c r="F615" s="127">
        <v>22135</v>
      </c>
      <c r="G615" s="103" t="s">
        <v>1158</v>
      </c>
      <c r="H615" s="103" t="s">
        <v>1159</v>
      </c>
      <c r="I615" s="103" t="s">
        <v>12</v>
      </c>
      <c r="J615" s="130">
        <v>2019</v>
      </c>
      <c r="K615" s="11">
        <f>IF(D615="SAVE ON ENERGY RETROFIT PROGRAM",IF(VALUE(SUBSTITUTE(G615,"kW",""))=0,'IESO Reported Results'!M615*'NTG Ratio References'!$G$8,0),IF(D615="SAVE ON ENERGY ENERGY MANAGER PROGRAM",IF(VALUE(SUBSTITUTE(G615,"kW",""))=0,'IESO Reported Results'!M615*'NTG Ratio References'!$G$7,0),0))</f>
        <v>0</v>
      </c>
      <c r="L615" s="10">
        <f t="shared" si="36"/>
        <v>38.85</v>
      </c>
      <c r="M615" s="11">
        <f t="shared" si="37"/>
        <v>134250</v>
      </c>
      <c r="N615" s="15">
        <f>IFERROR(VLOOKUP(J615&amp;D615,'NTG Ratio References'!A:F,4,0),1)</f>
        <v>0.84</v>
      </c>
      <c r="O615" s="15">
        <f>IFERROR(VLOOKUP(J615&amp;D615,'NTG Ratio References'!A:F,5,0),1)</f>
        <v>0.81599999999999995</v>
      </c>
      <c r="P615" s="104">
        <f t="shared" si="38"/>
        <v>32.634</v>
      </c>
      <c r="Q615" s="104">
        <f t="shared" si="39"/>
        <v>109548</v>
      </c>
    </row>
    <row r="616" spans="1:17">
      <c r="A616" s="103" t="s">
        <v>1160</v>
      </c>
      <c r="B616" s="103" t="s">
        <v>8</v>
      </c>
      <c r="C616" s="124" t="s">
        <v>1740</v>
      </c>
      <c r="D616" s="103" t="s">
        <v>55</v>
      </c>
      <c r="E616" s="124" t="s">
        <v>1019</v>
      </c>
      <c r="F616" s="127">
        <v>1046</v>
      </c>
      <c r="G616" s="103" t="s">
        <v>1161</v>
      </c>
      <c r="H616" s="103" t="s">
        <v>1162</v>
      </c>
      <c r="I616" s="103" t="s">
        <v>12</v>
      </c>
      <c r="J616" s="130">
        <v>2019</v>
      </c>
      <c r="K616" s="11">
        <f>IF(D616="SAVE ON ENERGY RETROFIT PROGRAM",IF(VALUE(SUBSTITUTE(G616,"kW",""))=0,'IESO Reported Results'!M616*'NTG Ratio References'!$G$8,0),IF(D616="SAVE ON ENERGY ENERGY MANAGER PROGRAM",IF(VALUE(SUBSTITUTE(G616,"kW",""))=0,'IESO Reported Results'!M616*'NTG Ratio References'!$G$7,0),0))</f>
        <v>0</v>
      </c>
      <c r="L616" s="10">
        <f t="shared" si="36"/>
        <v>0.74</v>
      </c>
      <c r="M616" s="11">
        <f t="shared" si="37"/>
        <v>9903</v>
      </c>
      <c r="N616" s="15">
        <f>IFERROR(VLOOKUP(J616&amp;D616,'NTG Ratio References'!A:F,4,0),1)</f>
        <v>0.84</v>
      </c>
      <c r="O616" s="15">
        <f>IFERROR(VLOOKUP(J616&amp;D616,'NTG Ratio References'!A:F,5,0),1)</f>
        <v>0.81599999999999995</v>
      </c>
      <c r="P616" s="104">
        <f t="shared" si="38"/>
        <v>0.62159999999999993</v>
      </c>
      <c r="Q616" s="104">
        <f t="shared" si="39"/>
        <v>8080.847999999999</v>
      </c>
    </row>
    <row r="617" spans="1:17">
      <c r="A617" s="103" t="s">
        <v>1163</v>
      </c>
      <c r="B617" s="103" t="s">
        <v>8</v>
      </c>
      <c r="C617" s="124" t="s">
        <v>1739</v>
      </c>
      <c r="D617" s="103" t="s">
        <v>55</v>
      </c>
      <c r="E617" s="124" t="s">
        <v>1019</v>
      </c>
      <c r="F617" s="127">
        <v>1854</v>
      </c>
      <c r="G617" s="103" t="s">
        <v>718</v>
      </c>
      <c r="H617" s="103" t="s">
        <v>1164</v>
      </c>
      <c r="I617" s="103" t="s">
        <v>12</v>
      </c>
      <c r="J617" s="130">
        <v>2019</v>
      </c>
      <c r="K617" s="11">
        <f>IF(D617="SAVE ON ENERGY RETROFIT PROGRAM",IF(VALUE(SUBSTITUTE(G617,"kW",""))=0,'IESO Reported Results'!M617*'NTG Ratio References'!$G$8,0),IF(D617="SAVE ON ENERGY ENERGY MANAGER PROGRAM",IF(VALUE(SUBSTITUTE(G617,"kW",""))=0,'IESO Reported Results'!M617*'NTG Ratio References'!$G$7,0),0))</f>
        <v>0</v>
      </c>
      <c r="L617" s="10">
        <f t="shared" si="36"/>
        <v>1.56</v>
      </c>
      <c r="M617" s="11">
        <f t="shared" si="37"/>
        <v>17141</v>
      </c>
      <c r="N617" s="15">
        <f>IFERROR(VLOOKUP(J617&amp;D617,'NTG Ratio References'!A:F,4,0),1)</f>
        <v>0.84</v>
      </c>
      <c r="O617" s="15">
        <f>IFERROR(VLOOKUP(J617&amp;D617,'NTG Ratio References'!A:F,5,0),1)</f>
        <v>0.81599999999999995</v>
      </c>
      <c r="P617" s="104">
        <f t="shared" si="38"/>
        <v>1.3104</v>
      </c>
      <c r="Q617" s="104">
        <f t="shared" si="39"/>
        <v>13987.055999999999</v>
      </c>
    </row>
    <row r="618" spans="1:17">
      <c r="A618" s="103" t="s">
        <v>1165</v>
      </c>
      <c r="B618" s="103" t="s">
        <v>8</v>
      </c>
      <c r="C618" s="124" t="s">
        <v>1949</v>
      </c>
      <c r="D618" s="103" t="s">
        <v>55</v>
      </c>
      <c r="E618" s="124" t="s">
        <v>1123</v>
      </c>
      <c r="F618" s="127">
        <v>8170</v>
      </c>
      <c r="G618" s="103" t="s">
        <v>1166</v>
      </c>
      <c r="H618" s="103" t="s">
        <v>1167</v>
      </c>
      <c r="I618" s="103" t="s">
        <v>12</v>
      </c>
      <c r="J618" s="130">
        <v>2020</v>
      </c>
      <c r="K618" s="11">
        <f>IF(D618="SAVE ON ENERGY RETROFIT PROGRAM",IF(VALUE(SUBSTITUTE(G618,"kW",""))=0,'IESO Reported Results'!M618*'NTG Ratio References'!$G$8,0),IF(D618="SAVE ON ENERGY ENERGY MANAGER PROGRAM",IF(VALUE(SUBSTITUTE(G618,"kW",""))=0,'IESO Reported Results'!M618*'NTG Ratio References'!$G$7,0),0))</f>
        <v>0</v>
      </c>
      <c r="L618" s="10">
        <f t="shared" si="36"/>
        <v>18.649999999999999</v>
      </c>
      <c r="M618" s="11">
        <f t="shared" si="37"/>
        <v>163400</v>
      </c>
      <c r="N618" s="15">
        <f>IFERROR(VLOOKUP(J618&amp;D618,'NTG Ratio References'!A:F,4,0),1)</f>
        <v>0.81599999999999995</v>
      </c>
      <c r="O618" s="15">
        <f>IFERROR(VLOOKUP(J618&amp;D618,'NTG Ratio References'!A:F,5,0),1)</f>
        <v>0.84</v>
      </c>
      <c r="P618" s="104">
        <f t="shared" si="38"/>
        <v>15.218399999999997</v>
      </c>
      <c r="Q618" s="104">
        <f t="shared" si="39"/>
        <v>137256</v>
      </c>
    </row>
    <row r="619" spans="1:17">
      <c r="A619" s="103" t="s">
        <v>1168</v>
      </c>
      <c r="B619" s="103" t="s">
        <v>8</v>
      </c>
      <c r="C619" s="124" t="s">
        <v>1741</v>
      </c>
      <c r="D619" s="103" t="s">
        <v>55</v>
      </c>
      <c r="E619" s="124" t="s">
        <v>1169</v>
      </c>
      <c r="F619" s="127">
        <v>1087.25</v>
      </c>
      <c r="G619" s="103" t="s">
        <v>1170</v>
      </c>
      <c r="H619" s="103" t="s">
        <v>1171</v>
      </c>
      <c r="I619" s="103" t="s">
        <v>12</v>
      </c>
      <c r="J619" s="130">
        <v>2020</v>
      </c>
      <c r="K619" s="11">
        <f>IF(D619="SAVE ON ENERGY RETROFIT PROGRAM",IF(VALUE(SUBSTITUTE(G619,"kW",""))=0,'IESO Reported Results'!M619*'NTG Ratio References'!$G$8,0),IF(D619="SAVE ON ENERGY ENERGY MANAGER PROGRAM",IF(VALUE(SUBSTITUTE(G619,"kW",""))=0,'IESO Reported Results'!M619*'NTG Ratio References'!$G$7,0),0))</f>
        <v>0</v>
      </c>
      <c r="L619" s="10">
        <f t="shared" si="36"/>
        <v>16.8</v>
      </c>
      <c r="M619" s="11">
        <f t="shared" si="37"/>
        <v>95736</v>
      </c>
      <c r="N619" s="15">
        <f>IFERROR(VLOOKUP(J619&amp;D619,'NTG Ratio References'!A:F,4,0),1)</f>
        <v>0.81599999999999995</v>
      </c>
      <c r="O619" s="15">
        <f>IFERROR(VLOOKUP(J619&amp;D619,'NTG Ratio References'!A:F,5,0),1)</f>
        <v>0.84</v>
      </c>
      <c r="P619" s="104">
        <f t="shared" si="38"/>
        <v>13.7088</v>
      </c>
      <c r="Q619" s="104">
        <f t="shared" si="39"/>
        <v>80418.239999999991</v>
      </c>
    </row>
    <row r="620" spans="1:17">
      <c r="A620" s="103" t="s">
        <v>1172</v>
      </c>
      <c r="B620" s="103" t="s">
        <v>8</v>
      </c>
      <c r="C620" s="124" t="s">
        <v>1739</v>
      </c>
      <c r="D620" s="103" t="s">
        <v>55</v>
      </c>
      <c r="E620" s="124" t="s">
        <v>39</v>
      </c>
      <c r="F620" s="127">
        <v>821.2</v>
      </c>
      <c r="G620" s="103" t="s">
        <v>17</v>
      </c>
      <c r="H620" s="103" t="s">
        <v>1173</v>
      </c>
      <c r="I620" s="103" t="s">
        <v>12</v>
      </c>
      <c r="J620" s="130">
        <v>2019</v>
      </c>
      <c r="K620" s="11">
        <f>IF(D620="SAVE ON ENERGY RETROFIT PROGRAM",IF(VALUE(SUBSTITUTE(G620,"kW",""))=0,'IESO Reported Results'!M620*'NTG Ratio References'!$G$8,0),IF(D620="SAVE ON ENERGY ENERGY MANAGER PROGRAM",IF(VALUE(SUBSTITUTE(G620,"kW",""))=0,'IESO Reported Results'!M620*'NTG Ratio References'!$G$7,0),0))</f>
        <v>1.0689646287491321</v>
      </c>
      <c r="L620" s="10">
        <f t="shared" si="36"/>
        <v>1.0689646287491321</v>
      </c>
      <c r="M620" s="11">
        <f t="shared" si="37"/>
        <v>6438</v>
      </c>
      <c r="N620" s="15">
        <f>IFERROR(VLOOKUP(J620&amp;D620,'NTG Ratio References'!A:F,4,0),1)</f>
        <v>0.84</v>
      </c>
      <c r="O620" s="15">
        <f>IFERROR(VLOOKUP(J620&amp;D620,'NTG Ratio References'!A:F,5,0),1)</f>
        <v>0.81599999999999995</v>
      </c>
      <c r="P620" s="104">
        <f t="shared" si="38"/>
        <v>0.89793028814927089</v>
      </c>
      <c r="Q620" s="104">
        <f t="shared" si="39"/>
        <v>5253.4079999999994</v>
      </c>
    </row>
    <row r="621" spans="1:17">
      <c r="A621" s="103" t="s">
        <v>1174</v>
      </c>
      <c r="B621" s="103" t="s">
        <v>8</v>
      </c>
      <c r="C621" s="124" t="s">
        <v>1739</v>
      </c>
      <c r="D621" s="103" t="s">
        <v>55</v>
      </c>
      <c r="E621" s="124" t="s">
        <v>39</v>
      </c>
      <c r="F621" s="127">
        <v>410.6</v>
      </c>
      <c r="G621" s="103" t="s">
        <v>17</v>
      </c>
      <c r="H621" s="103" t="s">
        <v>739</v>
      </c>
      <c r="I621" s="103" t="s">
        <v>12</v>
      </c>
      <c r="J621" s="130">
        <v>2019</v>
      </c>
      <c r="K621" s="11">
        <f>IF(D621="SAVE ON ENERGY RETROFIT PROGRAM",IF(VALUE(SUBSTITUTE(G621,"kW",""))=0,'IESO Reported Results'!M621*'NTG Ratio References'!$G$8,0),IF(D621="SAVE ON ENERGY ENERGY MANAGER PROGRAM",IF(VALUE(SUBSTITUTE(G621,"kW",""))=0,'IESO Reported Results'!M621*'NTG Ratio References'!$G$7,0),0))</f>
        <v>0.57217336294959753</v>
      </c>
      <c r="L621" s="10">
        <f t="shared" si="36"/>
        <v>0.57217336294959753</v>
      </c>
      <c r="M621" s="11">
        <f t="shared" si="37"/>
        <v>3446</v>
      </c>
      <c r="N621" s="15">
        <f>IFERROR(VLOOKUP(J621&amp;D621,'NTG Ratio References'!A:F,4,0),1)</f>
        <v>0.84</v>
      </c>
      <c r="O621" s="15">
        <f>IFERROR(VLOOKUP(J621&amp;D621,'NTG Ratio References'!A:F,5,0),1)</f>
        <v>0.81599999999999995</v>
      </c>
      <c r="P621" s="104">
        <f t="shared" si="38"/>
        <v>0.48062562487766192</v>
      </c>
      <c r="Q621" s="104">
        <f t="shared" si="39"/>
        <v>2811.9359999999997</v>
      </c>
    </row>
    <row r="622" spans="1:17">
      <c r="A622" s="103" t="s">
        <v>1175</v>
      </c>
      <c r="B622" s="103" t="s">
        <v>8</v>
      </c>
      <c r="C622" s="124" t="s">
        <v>1741</v>
      </c>
      <c r="D622" s="103" t="s">
        <v>55</v>
      </c>
      <c r="E622" s="124" t="s">
        <v>298</v>
      </c>
      <c r="F622" s="127">
        <v>20145</v>
      </c>
      <c r="G622" s="103" t="s">
        <v>1176</v>
      </c>
      <c r="H622" s="103" t="s">
        <v>1177</v>
      </c>
      <c r="I622" s="103" t="s">
        <v>12</v>
      </c>
      <c r="J622" s="130">
        <v>2021</v>
      </c>
      <c r="K622" s="11">
        <f>IF(D622="SAVE ON ENERGY RETROFIT PROGRAM",IF(VALUE(SUBSTITUTE(G622,"kW",""))=0,'IESO Reported Results'!M622*'NTG Ratio References'!$G$8,0),IF(D622="SAVE ON ENERGY ENERGY MANAGER PROGRAM",IF(VALUE(SUBSTITUTE(G622,"kW",""))=0,'IESO Reported Results'!M622*'NTG Ratio References'!$G$7,0),0))</f>
        <v>0</v>
      </c>
      <c r="L622" s="10">
        <f t="shared" si="36"/>
        <v>46.5</v>
      </c>
      <c r="M622" s="11">
        <f t="shared" si="37"/>
        <v>199005</v>
      </c>
      <c r="N622" s="15">
        <f>IFERROR(VLOOKUP(J622&amp;D622,'NTG Ratio References'!A:F,4,0),1)</f>
        <v>0.81599999999999995</v>
      </c>
      <c r="O622" s="15">
        <f>IFERROR(VLOOKUP(J622&amp;D622,'NTG Ratio References'!A:F,5,0),1)</f>
        <v>0.84</v>
      </c>
      <c r="P622" s="104">
        <f t="shared" si="38"/>
        <v>37.943999999999996</v>
      </c>
      <c r="Q622" s="104">
        <f t="shared" si="39"/>
        <v>167164.19999999998</v>
      </c>
    </row>
    <row r="623" spans="1:17">
      <c r="A623" s="103" t="s">
        <v>1185</v>
      </c>
      <c r="B623" s="103" t="s">
        <v>8</v>
      </c>
      <c r="C623" s="124" t="s">
        <v>1708</v>
      </c>
      <c r="D623" s="103" t="s">
        <v>9</v>
      </c>
      <c r="E623" s="124" t="s">
        <v>10</v>
      </c>
      <c r="F623" s="127">
        <v>400</v>
      </c>
      <c r="G623" s="103" t="s">
        <v>13</v>
      </c>
      <c r="H623" s="103" t="s">
        <v>14</v>
      </c>
      <c r="I623" s="103" t="s">
        <v>12</v>
      </c>
      <c r="J623" s="130">
        <v>2019</v>
      </c>
      <c r="K623" s="11">
        <f>IF(D623="SAVE ON ENERGY RETROFIT PROGRAM",IF(VALUE(SUBSTITUTE(G623,"kW",""))=0,'IESO Reported Results'!M623*'NTG Ratio References'!$G$8,0),IF(D623="SAVE ON ENERGY ENERGY MANAGER PROGRAM",IF(VALUE(SUBSTITUTE(G623,"kW",""))=0,'IESO Reported Results'!M623*'NTG Ratio References'!$G$7,0),0))</f>
        <v>0</v>
      </c>
      <c r="L623" s="10">
        <f t="shared" si="36"/>
        <v>0.92</v>
      </c>
      <c r="M623" s="11">
        <f t="shared" si="37"/>
        <v>4028</v>
      </c>
      <c r="N623" s="15">
        <f>IFERROR(VLOOKUP(J623&amp;D623,'NTG Ratio References'!A:F,4,0),1)</f>
        <v>1.002</v>
      </c>
      <c r="O623" s="15">
        <f>IFERROR(VLOOKUP(J623&amp;D623,'NTG Ratio References'!A:F,5,0),1)</f>
        <v>1.002</v>
      </c>
      <c r="P623" s="104">
        <f t="shared" si="38"/>
        <v>0.92183999999999999</v>
      </c>
      <c r="Q623" s="104">
        <f t="shared" si="39"/>
        <v>4036.056</v>
      </c>
    </row>
    <row r="624" spans="1:17">
      <c r="A624" s="103" t="s">
        <v>1186</v>
      </c>
      <c r="B624" s="103" t="s">
        <v>8</v>
      </c>
      <c r="C624" s="124" t="s">
        <v>1708</v>
      </c>
      <c r="D624" s="103" t="s">
        <v>9</v>
      </c>
      <c r="E624" s="124" t="s">
        <v>10</v>
      </c>
      <c r="F624" s="127">
        <v>400</v>
      </c>
      <c r="G624" s="103" t="s">
        <v>13</v>
      </c>
      <c r="H624" s="103" t="s">
        <v>14</v>
      </c>
      <c r="I624" s="103" t="s">
        <v>12</v>
      </c>
      <c r="J624" s="130">
        <v>2019</v>
      </c>
      <c r="K624" s="11">
        <f>IF(D624="SAVE ON ENERGY RETROFIT PROGRAM",IF(VALUE(SUBSTITUTE(G624,"kW",""))=0,'IESO Reported Results'!M624*'NTG Ratio References'!$G$8,0),IF(D624="SAVE ON ENERGY ENERGY MANAGER PROGRAM",IF(VALUE(SUBSTITUTE(G624,"kW",""))=0,'IESO Reported Results'!M624*'NTG Ratio References'!$G$7,0),0))</f>
        <v>0</v>
      </c>
      <c r="L624" s="10">
        <f t="shared" si="36"/>
        <v>0.92</v>
      </c>
      <c r="M624" s="11">
        <f t="shared" si="37"/>
        <v>4028</v>
      </c>
      <c r="N624" s="15">
        <f>IFERROR(VLOOKUP(J624&amp;D624,'NTG Ratio References'!A:F,4,0),1)</f>
        <v>1.002</v>
      </c>
      <c r="O624" s="15">
        <f>IFERROR(VLOOKUP(J624&amp;D624,'NTG Ratio References'!A:F,5,0),1)</f>
        <v>1.002</v>
      </c>
      <c r="P624" s="104">
        <f t="shared" si="38"/>
        <v>0.92183999999999999</v>
      </c>
      <c r="Q624" s="104">
        <f t="shared" si="39"/>
        <v>4036.056</v>
      </c>
    </row>
    <row r="625" spans="1:17">
      <c r="A625" s="103" t="s">
        <v>1187</v>
      </c>
      <c r="B625" s="103" t="s">
        <v>8</v>
      </c>
      <c r="C625" s="124" t="s">
        <v>1708</v>
      </c>
      <c r="D625" s="103" t="s">
        <v>9</v>
      </c>
      <c r="E625" s="124" t="s">
        <v>10</v>
      </c>
      <c r="F625" s="127">
        <v>400</v>
      </c>
      <c r="G625" s="103" t="s">
        <v>1013</v>
      </c>
      <c r="H625" s="103" t="s">
        <v>1014</v>
      </c>
      <c r="I625" s="103" t="s">
        <v>12</v>
      </c>
      <c r="J625" s="130">
        <v>2019</v>
      </c>
      <c r="K625" s="11">
        <f>IF(D625="SAVE ON ENERGY RETROFIT PROGRAM",IF(VALUE(SUBSTITUTE(G625,"kW",""))=0,'IESO Reported Results'!M625*'NTG Ratio References'!$G$8,0),IF(D625="SAVE ON ENERGY ENERGY MANAGER PROGRAM",IF(VALUE(SUBSTITUTE(G625,"kW",""))=0,'IESO Reported Results'!M625*'NTG Ratio References'!$G$7,0),0))</f>
        <v>0</v>
      </c>
      <c r="L625" s="10">
        <f t="shared" si="36"/>
        <v>1.33</v>
      </c>
      <c r="M625" s="11">
        <f t="shared" si="37"/>
        <v>5856</v>
      </c>
      <c r="N625" s="15">
        <f>IFERROR(VLOOKUP(J625&amp;D625,'NTG Ratio References'!A:F,4,0),1)</f>
        <v>1.002</v>
      </c>
      <c r="O625" s="15">
        <f>IFERROR(VLOOKUP(J625&amp;D625,'NTG Ratio References'!A:F,5,0),1)</f>
        <v>1.002</v>
      </c>
      <c r="P625" s="104">
        <f t="shared" si="38"/>
        <v>1.3326600000000002</v>
      </c>
      <c r="Q625" s="104">
        <f t="shared" si="39"/>
        <v>5867.7120000000004</v>
      </c>
    </row>
    <row r="626" spans="1:17">
      <c r="A626" s="103" t="s">
        <v>1188</v>
      </c>
      <c r="B626" s="103" t="s">
        <v>8</v>
      </c>
      <c r="C626" s="124" t="s">
        <v>1708</v>
      </c>
      <c r="D626" s="103" t="s">
        <v>9</v>
      </c>
      <c r="E626" s="124" t="s">
        <v>10</v>
      </c>
      <c r="F626" s="127">
        <v>400</v>
      </c>
      <c r="G626" s="103" t="s">
        <v>694</v>
      </c>
      <c r="H626" s="103" t="s">
        <v>1189</v>
      </c>
      <c r="I626" s="103" t="s">
        <v>12</v>
      </c>
      <c r="J626" s="130">
        <v>2019</v>
      </c>
      <c r="K626" s="11">
        <f>IF(D626="SAVE ON ENERGY RETROFIT PROGRAM",IF(VALUE(SUBSTITUTE(G626,"kW",""))=0,'IESO Reported Results'!M626*'NTG Ratio References'!$G$8,0),IF(D626="SAVE ON ENERGY ENERGY MANAGER PROGRAM",IF(VALUE(SUBSTITUTE(G626,"kW",""))=0,'IESO Reported Results'!M626*'NTG Ratio References'!$G$7,0),0))</f>
        <v>0</v>
      </c>
      <c r="L626" s="10">
        <f t="shared" si="36"/>
        <v>0.28999999999999998</v>
      </c>
      <c r="M626" s="11">
        <f t="shared" si="37"/>
        <v>1282</v>
      </c>
      <c r="N626" s="15">
        <f>IFERROR(VLOOKUP(J626&amp;D626,'NTG Ratio References'!A:F,4,0),1)</f>
        <v>1.002</v>
      </c>
      <c r="O626" s="15">
        <f>IFERROR(VLOOKUP(J626&amp;D626,'NTG Ratio References'!A:F,5,0),1)</f>
        <v>1.002</v>
      </c>
      <c r="P626" s="104">
        <f t="shared" si="38"/>
        <v>0.29058</v>
      </c>
      <c r="Q626" s="104">
        <f t="shared" si="39"/>
        <v>1284.5640000000001</v>
      </c>
    </row>
    <row r="627" spans="1:17">
      <c r="A627" s="103" t="s">
        <v>1194</v>
      </c>
      <c r="B627" s="103" t="s">
        <v>8</v>
      </c>
      <c r="C627" s="124" t="s">
        <v>1739</v>
      </c>
      <c r="D627" s="103" t="s">
        <v>1018</v>
      </c>
      <c r="E627" s="124" t="s">
        <v>10</v>
      </c>
      <c r="F627" s="127">
        <v>754</v>
      </c>
      <c r="G627" s="103" t="s">
        <v>17</v>
      </c>
      <c r="H627" s="103" t="s">
        <v>15</v>
      </c>
      <c r="I627" s="103" t="s">
        <v>12</v>
      </c>
      <c r="J627" s="130">
        <v>2019</v>
      </c>
      <c r="K627" s="11">
        <f>IF(D627="SAVE ON ENERGY RETROFIT PROGRAM",IF(VALUE(SUBSTITUTE(G627,"kW",""))=0,'IESO Reported Results'!M627*'NTG Ratio References'!$G$8,0),IF(D627="SAVE ON ENERGY ENERGY MANAGER PROGRAM",IF(VALUE(SUBSTITUTE(G627,"kW",""))=0,'IESO Reported Results'!M627*'NTG Ratio References'!$G$7,0),0))</f>
        <v>0</v>
      </c>
      <c r="L627" s="10">
        <f t="shared" si="36"/>
        <v>0</v>
      </c>
      <c r="M627" s="11">
        <f t="shared" si="37"/>
        <v>0</v>
      </c>
      <c r="N627" s="15">
        <f>IFERROR(VLOOKUP(J627&amp;D627,'NTG Ratio References'!A:F,4,0),1)</f>
        <v>0.90200000000000002</v>
      </c>
      <c r="O627" s="15">
        <f>IFERROR(VLOOKUP(J627&amp;D627,'NTG Ratio References'!A:F,5,0),1)</f>
        <v>0.91600000000000004</v>
      </c>
      <c r="P627" s="104">
        <f t="shared" si="38"/>
        <v>0</v>
      </c>
      <c r="Q627" s="104">
        <f t="shared" si="39"/>
        <v>0</v>
      </c>
    </row>
    <row r="628" spans="1:17">
      <c r="A628" s="103" t="s">
        <v>1197</v>
      </c>
      <c r="B628" s="103" t="s">
        <v>8</v>
      </c>
      <c r="C628" s="124" t="s">
        <v>1739</v>
      </c>
      <c r="D628" s="103" t="s">
        <v>1018</v>
      </c>
      <c r="E628" s="124" t="s">
        <v>10</v>
      </c>
      <c r="F628" s="127">
        <v>1062</v>
      </c>
      <c r="G628" s="103" t="s">
        <v>31</v>
      </c>
      <c r="H628" s="103" t="s">
        <v>1198</v>
      </c>
      <c r="I628" s="103" t="s">
        <v>12</v>
      </c>
      <c r="J628" s="130">
        <v>2019</v>
      </c>
      <c r="K628" s="11">
        <f>IF(D628="SAVE ON ENERGY RETROFIT PROGRAM",IF(VALUE(SUBSTITUTE(G628,"kW",""))=0,'IESO Reported Results'!M628*'NTG Ratio References'!$G$8,0),IF(D628="SAVE ON ENERGY ENERGY MANAGER PROGRAM",IF(VALUE(SUBSTITUTE(G628,"kW",""))=0,'IESO Reported Results'!M628*'NTG Ratio References'!$G$7,0),0))</f>
        <v>0</v>
      </c>
      <c r="L628" s="10">
        <f t="shared" si="36"/>
        <v>0.75</v>
      </c>
      <c r="M628" s="11">
        <f t="shared" si="37"/>
        <v>1530</v>
      </c>
      <c r="N628" s="15">
        <f>IFERROR(VLOOKUP(J628&amp;D628,'NTG Ratio References'!A:F,4,0),1)</f>
        <v>0.90200000000000002</v>
      </c>
      <c r="O628" s="15">
        <f>IFERROR(VLOOKUP(J628&amp;D628,'NTG Ratio References'!A:F,5,0),1)</f>
        <v>0.91600000000000004</v>
      </c>
      <c r="P628" s="104">
        <f t="shared" si="38"/>
        <v>0.67649999999999999</v>
      </c>
      <c r="Q628" s="104">
        <f t="shared" si="39"/>
        <v>1401.48</v>
      </c>
    </row>
    <row r="629" spans="1:17">
      <c r="A629" s="103" t="s">
        <v>1200</v>
      </c>
      <c r="B629" s="103" t="s">
        <v>8</v>
      </c>
      <c r="C629" s="124" t="s">
        <v>1739</v>
      </c>
      <c r="D629" s="103" t="s">
        <v>1018</v>
      </c>
      <c r="E629" s="124" t="s">
        <v>10</v>
      </c>
      <c r="F629" s="127">
        <v>1120</v>
      </c>
      <c r="G629" s="103" t="s">
        <v>1191</v>
      </c>
      <c r="H629" s="103" t="s">
        <v>1201</v>
      </c>
      <c r="I629" s="103" t="s">
        <v>12</v>
      </c>
      <c r="J629" s="130">
        <v>2019</v>
      </c>
      <c r="K629" s="11">
        <f>IF(D629="SAVE ON ENERGY RETROFIT PROGRAM",IF(VALUE(SUBSTITUTE(G629,"kW",""))=0,'IESO Reported Results'!M629*'NTG Ratio References'!$G$8,0),IF(D629="SAVE ON ENERGY ENERGY MANAGER PROGRAM",IF(VALUE(SUBSTITUTE(G629,"kW",""))=0,'IESO Reported Results'!M629*'NTG Ratio References'!$G$7,0),0))</f>
        <v>0</v>
      </c>
      <c r="L629" s="10">
        <f t="shared" si="36"/>
        <v>0.56000000000000005</v>
      </c>
      <c r="M629" s="11">
        <f t="shared" si="37"/>
        <v>1575</v>
      </c>
      <c r="N629" s="15">
        <f>IFERROR(VLOOKUP(J629&amp;D629,'NTG Ratio References'!A:F,4,0),1)</f>
        <v>0.90200000000000002</v>
      </c>
      <c r="O629" s="15">
        <f>IFERROR(VLOOKUP(J629&amp;D629,'NTG Ratio References'!A:F,5,0),1)</f>
        <v>0.91600000000000004</v>
      </c>
      <c r="P629" s="104">
        <f t="shared" si="38"/>
        <v>0.50512000000000001</v>
      </c>
      <c r="Q629" s="104">
        <f t="shared" si="39"/>
        <v>1442.7</v>
      </c>
    </row>
    <row r="630" spans="1:17">
      <c r="A630" s="103" t="s">
        <v>1202</v>
      </c>
      <c r="B630" s="103" t="s">
        <v>8</v>
      </c>
      <c r="C630" s="124" t="s">
        <v>1739</v>
      </c>
      <c r="D630" s="103" t="s">
        <v>1018</v>
      </c>
      <c r="E630" s="124" t="s">
        <v>10</v>
      </c>
      <c r="F630" s="127">
        <v>798</v>
      </c>
      <c r="G630" s="103" t="s">
        <v>1191</v>
      </c>
      <c r="H630" s="103" t="s">
        <v>1192</v>
      </c>
      <c r="I630" s="103" t="s">
        <v>12</v>
      </c>
      <c r="J630" s="130">
        <v>2019</v>
      </c>
      <c r="K630" s="11">
        <f>IF(D630="SAVE ON ENERGY RETROFIT PROGRAM",IF(VALUE(SUBSTITUTE(G630,"kW",""))=0,'IESO Reported Results'!M630*'NTG Ratio References'!$G$8,0),IF(D630="SAVE ON ENERGY ENERGY MANAGER PROGRAM",IF(VALUE(SUBSTITUTE(G630,"kW",""))=0,'IESO Reported Results'!M630*'NTG Ratio References'!$G$7,0),0))</f>
        <v>0</v>
      </c>
      <c r="L630" s="10">
        <f t="shared" si="36"/>
        <v>0.56000000000000005</v>
      </c>
      <c r="M630" s="11">
        <f t="shared" si="37"/>
        <v>990</v>
      </c>
      <c r="N630" s="15">
        <f>IFERROR(VLOOKUP(J630&amp;D630,'NTG Ratio References'!A:F,4,0),1)</f>
        <v>0.90200000000000002</v>
      </c>
      <c r="O630" s="15">
        <f>IFERROR(VLOOKUP(J630&amp;D630,'NTG Ratio References'!A:F,5,0),1)</f>
        <v>0.91600000000000004</v>
      </c>
      <c r="P630" s="104">
        <f t="shared" si="38"/>
        <v>0.50512000000000001</v>
      </c>
      <c r="Q630" s="104">
        <f t="shared" si="39"/>
        <v>906.84</v>
      </c>
    </row>
    <row r="631" spans="1:17">
      <c r="A631" s="103" t="s">
        <v>1203</v>
      </c>
      <c r="B631" s="103" t="s">
        <v>8</v>
      </c>
      <c r="C631" s="124" t="s">
        <v>1739</v>
      </c>
      <c r="D631" s="103" t="s">
        <v>1018</v>
      </c>
      <c r="E631" s="124" t="s">
        <v>10</v>
      </c>
      <c r="F631" s="127">
        <v>1523</v>
      </c>
      <c r="G631" s="103" t="s">
        <v>150</v>
      </c>
      <c r="H631" s="103" t="s">
        <v>1204</v>
      </c>
      <c r="I631" s="103" t="s">
        <v>12</v>
      </c>
      <c r="J631" s="130">
        <v>2019</v>
      </c>
      <c r="K631" s="11">
        <f>IF(D631="SAVE ON ENERGY RETROFIT PROGRAM",IF(VALUE(SUBSTITUTE(G631,"kW",""))=0,'IESO Reported Results'!M631*'NTG Ratio References'!$G$8,0),IF(D631="SAVE ON ENERGY ENERGY MANAGER PROGRAM",IF(VALUE(SUBSTITUTE(G631,"kW",""))=0,'IESO Reported Results'!M631*'NTG Ratio References'!$G$7,0),0))</f>
        <v>0</v>
      </c>
      <c r="L631" s="10">
        <f t="shared" si="36"/>
        <v>0.9</v>
      </c>
      <c r="M631" s="11">
        <f t="shared" si="37"/>
        <v>2231</v>
      </c>
      <c r="N631" s="15">
        <f>IFERROR(VLOOKUP(J631&amp;D631,'NTG Ratio References'!A:F,4,0),1)</f>
        <v>0.90200000000000002</v>
      </c>
      <c r="O631" s="15">
        <f>IFERROR(VLOOKUP(J631&amp;D631,'NTG Ratio References'!A:F,5,0),1)</f>
        <v>0.91600000000000004</v>
      </c>
      <c r="P631" s="104">
        <f t="shared" si="38"/>
        <v>0.81180000000000008</v>
      </c>
      <c r="Q631" s="104">
        <f t="shared" si="39"/>
        <v>2043.596</v>
      </c>
    </row>
    <row r="632" spans="1:17">
      <c r="A632" s="103" t="s">
        <v>1205</v>
      </c>
      <c r="B632" s="103" t="s">
        <v>8</v>
      </c>
      <c r="C632" s="124" t="s">
        <v>1739</v>
      </c>
      <c r="D632" s="103" t="s">
        <v>1018</v>
      </c>
      <c r="E632" s="124" t="s">
        <v>10</v>
      </c>
      <c r="F632" s="127">
        <v>1662</v>
      </c>
      <c r="G632" s="103" t="s">
        <v>269</v>
      </c>
      <c r="H632" s="103" t="s">
        <v>1206</v>
      </c>
      <c r="I632" s="103" t="s">
        <v>12</v>
      </c>
      <c r="J632" s="130">
        <v>2019</v>
      </c>
      <c r="K632" s="11">
        <f>IF(D632="SAVE ON ENERGY RETROFIT PROGRAM",IF(VALUE(SUBSTITUTE(G632,"kW",""))=0,'IESO Reported Results'!M632*'NTG Ratio References'!$G$8,0),IF(D632="SAVE ON ENERGY ENERGY MANAGER PROGRAM",IF(VALUE(SUBSTITUTE(G632,"kW",""))=0,'IESO Reported Results'!M632*'NTG Ratio References'!$G$7,0),0))</f>
        <v>0</v>
      </c>
      <c r="L632" s="10">
        <f t="shared" si="36"/>
        <v>0.94</v>
      </c>
      <c r="M632" s="11">
        <f t="shared" si="37"/>
        <v>2114</v>
      </c>
      <c r="N632" s="15">
        <f>IFERROR(VLOOKUP(J632&amp;D632,'NTG Ratio References'!A:F,4,0),1)</f>
        <v>0.90200000000000002</v>
      </c>
      <c r="O632" s="15">
        <f>IFERROR(VLOOKUP(J632&amp;D632,'NTG Ratio References'!A:F,5,0),1)</f>
        <v>0.91600000000000004</v>
      </c>
      <c r="P632" s="104">
        <f t="shared" si="38"/>
        <v>0.84787999999999997</v>
      </c>
      <c r="Q632" s="104">
        <f t="shared" si="39"/>
        <v>1936.424</v>
      </c>
    </row>
    <row r="633" spans="1:17">
      <c r="A633" s="103" t="s">
        <v>1207</v>
      </c>
      <c r="B633" s="103" t="s">
        <v>8</v>
      </c>
      <c r="C633" s="124" t="s">
        <v>1739</v>
      </c>
      <c r="D633" s="103" t="s">
        <v>1018</v>
      </c>
      <c r="E633" s="124" t="s">
        <v>10</v>
      </c>
      <c r="F633" s="127">
        <v>739</v>
      </c>
      <c r="G633" s="103" t="s">
        <v>438</v>
      </c>
      <c r="H633" s="103" t="s">
        <v>1208</v>
      </c>
      <c r="I633" s="103" t="s">
        <v>12</v>
      </c>
      <c r="J633" s="130">
        <v>2019</v>
      </c>
      <c r="K633" s="11">
        <f>IF(D633="SAVE ON ENERGY RETROFIT PROGRAM",IF(VALUE(SUBSTITUTE(G633,"kW",""))=0,'IESO Reported Results'!M633*'NTG Ratio References'!$G$8,0),IF(D633="SAVE ON ENERGY ENERGY MANAGER PROGRAM",IF(VALUE(SUBSTITUTE(G633,"kW",""))=0,'IESO Reported Results'!M633*'NTG Ratio References'!$G$7,0),0))</f>
        <v>0</v>
      </c>
      <c r="L633" s="10">
        <f t="shared" si="36"/>
        <v>0.47</v>
      </c>
      <c r="M633" s="11">
        <f t="shared" si="37"/>
        <v>1175</v>
      </c>
      <c r="N633" s="15">
        <f>IFERROR(VLOOKUP(J633&amp;D633,'NTG Ratio References'!A:F,4,0),1)</f>
        <v>0.90200000000000002</v>
      </c>
      <c r="O633" s="15">
        <f>IFERROR(VLOOKUP(J633&amp;D633,'NTG Ratio References'!A:F,5,0),1)</f>
        <v>0.91600000000000004</v>
      </c>
      <c r="P633" s="104">
        <f t="shared" si="38"/>
        <v>0.42393999999999998</v>
      </c>
      <c r="Q633" s="104">
        <f t="shared" si="39"/>
        <v>1076.3</v>
      </c>
    </row>
    <row r="634" spans="1:17">
      <c r="A634" s="103" t="s">
        <v>1209</v>
      </c>
      <c r="B634" s="103" t="s">
        <v>8</v>
      </c>
      <c r="C634" s="124" t="s">
        <v>1739</v>
      </c>
      <c r="D634" s="103" t="s">
        <v>1018</v>
      </c>
      <c r="E634" s="124" t="s">
        <v>10</v>
      </c>
      <c r="F634" s="127">
        <v>1540</v>
      </c>
      <c r="G634" s="103" t="s">
        <v>725</v>
      </c>
      <c r="H634" s="103" t="s">
        <v>1210</v>
      </c>
      <c r="I634" s="103" t="s">
        <v>12</v>
      </c>
      <c r="J634" s="130">
        <v>2019</v>
      </c>
      <c r="K634" s="11">
        <f>IF(D634="SAVE ON ENERGY RETROFIT PROGRAM",IF(VALUE(SUBSTITUTE(G634,"kW",""))=0,'IESO Reported Results'!M634*'NTG Ratio References'!$G$8,0),IF(D634="SAVE ON ENERGY ENERGY MANAGER PROGRAM",IF(VALUE(SUBSTITUTE(G634,"kW",""))=0,'IESO Reported Results'!M634*'NTG Ratio References'!$G$7,0),0))</f>
        <v>0</v>
      </c>
      <c r="L634" s="10">
        <f t="shared" si="36"/>
        <v>1.1299999999999999</v>
      </c>
      <c r="M634" s="11">
        <f t="shared" si="37"/>
        <v>3712</v>
      </c>
      <c r="N634" s="15">
        <f>IFERROR(VLOOKUP(J634&amp;D634,'NTG Ratio References'!A:F,4,0),1)</f>
        <v>0.90200000000000002</v>
      </c>
      <c r="O634" s="15">
        <f>IFERROR(VLOOKUP(J634&amp;D634,'NTG Ratio References'!A:F,5,0),1)</f>
        <v>0.91600000000000004</v>
      </c>
      <c r="P634" s="104">
        <f t="shared" si="38"/>
        <v>1.0192599999999998</v>
      </c>
      <c r="Q634" s="104">
        <f t="shared" si="39"/>
        <v>3400.192</v>
      </c>
    </row>
    <row r="635" spans="1:17">
      <c r="A635" s="103" t="s">
        <v>1211</v>
      </c>
      <c r="B635" s="103" t="s">
        <v>8</v>
      </c>
      <c r="C635" s="124" t="s">
        <v>1739</v>
      </c>
      <c r="D635" s="103" t="s">
        <v>1018</v>
      </c>
      <c r="E635" s="124" t="s">
        <v>10</v>
      </c>
      <c r="F635" s="127">
        <v>1019</v>
      </c>
      <c r="G635" s="103" t="s">
        <v>293</v>
      </c>
      <c r="H635" s="103" t="s">
        <v>1212</v>
      </c>
      <c r="I635" s="103" t="s">
        <v>12</v>
      </c>
      <c r="J635" s="130">
        <v>2019</v>
      </c>
      <c r="K635" s="11">
        <f>IF(D635="SAVE ON ENERGY RETROFIT PROGRAM",IF(VALUE(SUBSTITUTE(G635,"kW",""))=0,'IESO Reported Results'!M635*'NTG Ratio References'!$G$8,0),IF(D635="SAVE ON ENERGY ENERGY MANAGER PROGRAM",IF(VALUE(SUBSTITUTE(G635,"kW",""))=0,'IESO Reported Results'!M635*'NTG Ratio References'!$G$7,0),0))</f>
        <v>0</v>
      </c>
      <c r="L635" s="10">
        <f t="shared" si="36"/>
        <v>0.68</v>
      </c>
      <c r="M635" s="11">
        <f t="shared" si="37"/>
        <v>1544</v>
      </c>
      <c r="N635" s="15">
        <f>IFERROR(VLOOKUP(J635&amp;D635,'NTG Ratio References'!A:F,4,0),1)</f>
        <v>0.90200000000000002</v>
      </c>
      <c r="O635" s="15">
        <f>IFERROR(VLOOKUP(J635&amp;D635,'NTG Ratio References'!A:F,5,0),1)</f>
        <v>0.91600000000000004</v>
      </c>
      <c r="P635" s="104">
        <f t="shared" si="38"/>
        <v>0.61336000000000002</v>
      </c>
      <c r="Q635" s="104">
        <f t="shared" si="39"/>
        <v>1414.3040000000001</v>
      </c>
    </row>
    <row r="636" spans="1:17">
      <c r="A636" s="103" t="s">
        <v>1213</v>
      </c>
      <c r="B636" s="103" t="s">
        <v>8</v>
      </c>
      <c r="C636" s="124" t="s">
        <v>1739</v>
      </c>
      <c r="D636" s="103" t="s">
        <v>1018</v>
      </c>
      <c r="E636" s="124" t="s">
        <v>10</v>
      </c>
      <c r="F636" s="127">
        <v>1583</v>
      </c>
      <c r="G636" s="103" t="s">
        <v>381</v>
      </c>
      <c r="H636" s="103" t="s">
        <v>1214</v>
      </c>
      <c r="I636" s="103" t="s">
        <v>12</v>
      </c>
      <c r="J636" s="130">
        <v>2019</v>
      </c>
      <c r="K636" s="11">
        <f>IF(D636="SAVE ON ENERGY RETROFIT PROGRAM",IF(VALUE(SUBSTITUTE(G636,"kW",""))=0,'IESO Reported Results'!M636*'NTG Ratio References'!$G$8,0),IF(D636="SAVE ON ENERGY ENERGY MANAGER PROGRAM",IF(VALUE(SUBSTITUTE(G636,"kW",""))=0,'IESO Reported Results'!M636*'NTG Ratio References'!$G$7,0),0))</f>
        <v>0</v>
      </c>
      <c r="L636" s="10">
        <f t="shared" si="36"/>
        <v>0.88</v>
      </c>
      <c r="M636" s="11">
        <f t="shared" si="37"/>
        <v>1965</v>
      </c>
      <c r="N636" s="15">
        <f>IFERROR(VLOOKUP(J636&amp;D636,'NTG Ratio References'!A:F,4,0),1)</f>
        <v>0.90200000000000002</v>
      </c>
      <c r="O636" s="15">
        <f>IFERROR(VLOOKUP(J636&amp;D636,'NTG Ratio References'!A:F,5,0),1)</f>
        <v>0.91600000000000004</v>
      </c>
      <c r="P636" s="104">
        <f t="shared" si="38"/>
        <v>0.79376000000000002</v>
      </c>
      <c r="Q636" s="104">
        <f t="shared" si="39"/>
        <v>1799.94</v>
      </c>
    </row>
    <row r="637" spans="1:17">
      <c r="A637" s="103" t="s">
        <v>1215</v>
      </c>
      <c r="B637" s="103" t="s">
        <v>8</v>
      </c>
      <c r="C637" s="124" t="s">
        <v>1739</v>
      </c>
      <c r="D637" s="103" t="s">
        <v>1018</v>
      </c>
      <c r="E637" s="124" t="s">
        <v>10</v>
      </c>
      <c r="F637" s="127">
        <v>466</v>
      </c>
      <c r="G637" s="103" t="s">
        <v>407</v>
      </c>
      <c r="H637" s="103" t="s">
        <v>1216</v>
      </c>
      <c r="I637" s="103" t="s">
        <v>12</v>
      </c>
      <c r="J637" s="130">
        <v>2019</v>
      </c>
      <c r="K637" s="11">
        <f>IF(D637="SAVE ON ENERGY RETROFIT PROGRAM",IF(VALUE(SUBSTITUTE(G637,"kW",""))=0,'IESO Reported Results'!M637*'NTG Ratio References'!$G$8,0),IF(D637="SAVE ON ENERGY ENERGY MANAGER PROGRAM",IF(VALUE(SUBSTITUTE(G637,"kW",""))=0,'IESO Reported Results'!M637*'NTG Ratio References'!$G$7,0),0))</f>
        <v>0</v>
      </c>
      <c r="L637" s="10">
        <f t="shared" si="36"/>
        <v>0.25</v>
      </c>
      <c r="M637" s="11">
        <f t="shared" si="37"/>
        <v>635</v>
      </c>
      <c r="N637" s="15">
        <f>IFERROR(VLOOKUP(J637&amp;D637,'NTG Ratio References'!A:F,4,0),1)</f>
        <v>0.90200000000000002</v>
      </c>
      <c r="O637" s="15">
        <f>IFERROR(VLOOKUP(J637&amp;D637,'NTG Ratio References'!A:F,5,0),1)</f>
        <v>0.91600000000000004</v>
      </c>
      <c r="P637" s="104">
        <f t="shared" si="38"/>
        <v>0.22550000000000001</v>
      </c>
      <c r="Q637" s="104">
        <f t="shared" si="39"/>
        <v>581.66</v>
      </c>
    </row>
    <row r="638" spans="1:17">
      <c r="A638" s="103" t="s">
        <v>1217</v>
      </c>
      <c r="B638" s="103" t="s">
        <v>8</v>
      </c>
      <c r="C638" s="124" t="s">
        <v>1708</v>
      </c>
      <c r="D638" s="103" t="s">
        <v>20</v>
      </c>
      <c r="E638" s="124" t="s">
        <v>27</v>
      </c>
      <c r="F638" s="127">
        <v>250</v>
      </c>
      <c r="G638" s="103" t="s">
        <v>22</v>
      </c>
      <c r="H638" s="103" t="s">
        <v>23</v>
      </c>
      <c r="I638" s="103" t="s">
        <v>12</v>
      </c>
      <c r="J638" s="130">
        <v>2019</v>
      </c>
      <c r="K638" s="11">
        <f>IF(D638="SAVE ON ENERGY RETROFIT PROGRAM",IF(VALUE(SUBSTITUTE(G638,"kW",""))=0,'IESO Reported Results'!M638*'NTG Ratio References'!$G$8,0),IF(D638="SAVE ON ENERGY ENERGY MANAGER PROGRAM",IF(VALUE(SUBSTITUTE(G638,"kW",""))=0,'IESO Reported Results'!M638*'NTG Ratio References'!$G$7,0),0))</f>
        <v>0</v>
      </c>
      <c r="L638" s="10">
        <f t="shared" si="36"/>
        <v>0.8</v>
      </c>
      <c r="M638" s="11">
        <f t="shared" si="37"/>
        <v>1310</v>
      </c>
      <c r="N638" s="15">
        <f>IFERROR(VLOOKUP(J638&amp;D638,'NTG Ratio References'!A:F,4,0),1)</f>
        <v>0.78100000000000003</v>
      </c>
      <c r="O638" s="15">
        <f>IFERROR(VLOOKUP(J638&amp;D638,'NTG Ratio References'!A:F,5,0),1)</f>
        <v>0.81100000000000005</v>
      </c>
      <c r="P638" s="104">
        <f t="shared" si="38"/>
        <v>0.62480000000000002</v>
      </c>
      <c r="Q638" s="104">
        <f t="shared" si="39"/>
        <v>1062.4100000000001</v>
      </c>
    </row>
    <row r="639" spans="1:17">
      <c r="A639" s="103" t="s">
        <v>1218</v>
      </c>
      <c r="B639" s="103" t="s">
        <v>8</v>
      </c>
      <c r="C639" s="124" t="s">
        <v>1708</v>
      </c>
      <c r="D639" s="103" t="s">
        <v>20</v>
      </c>
      <c r="E639" s="124" t="s">
        <v>21</v>
      </c>
      <c r="F639" s="127">
        <v>250</v>
      </c>
      <c r="G639" s="103" t="s">
        <v>22</v>
      </c>
      <c r="H639" s="103" t="s">
        <v>23</v>
      </c>
      <c r="I639" s="103" t="s">
        <v>12</v>
      </c>
      <c r="J639" s="130">
        <v>2019</v>
      </c>
      <c r="K639" s="11">
        <f>IF(D639="SAVE ON ENERGY RETROFIT PROGRAM",IF(VALUE(SUBSTITUTE(G639,"kW",""))=0,'IESO Reported Results'!M639*'NTG Ratio References'!$G$8,0),IF(D639="SAVE ON ENERGY ENERGY MANAGER PROGRAM",IF(VALUE(SUBSTITUTE(G639,"kW",""))=0,'IESO Reported Results'!M639*'NTG Ratio References'!$G$7,0),0))</f>
        <v>0</v>
      </c>
      <c r="L639" s="10">
        <f t="shared" si="36"/>
        <v>0.8</v>
      </c>
      <c r="M639" s="11">
        <f t="shared" si="37"/>
        <v>1310</v>
      </c>
      <c r="N639" s="15">
        <f>IFERROR(VLOOKUP(J639&amp;D639,'NTG Ratio References'!A:F,4,0),1)</f>
        <v>0.78100000000000003</v>
      </c>
      <c r="O639" s="15">
        <f>IFERROR(VLOOKUP(J639&amp;D639,'NTG Ratio References'!A:F,5,0),1)</f>
        <v>0.81100000000000005</v>
      </c>
      <c r="P639" s="104">
        <f t="shared" si="38"/>
        <v>0.62480000000000002</v>
      </c>
      <c r="Q639" s="104">
        <f t="shared" si="39"/>
        <v>1062.4100000000001</v>
      </c>
    </row>
    <row r="640" spans="1:17">
      <c r="A640" s="103" t="s">
        <v>1219</v>
      </c>
      <c r="B640" s="103" t="s">
        <v>8</v>
      </c>
      <c r="C640" s="124" t="s">
        <v>1708</v>
      </c>
      <c r="D640" s="103" t="s">
        <v>20</v>
      </c>
      <c r="E640" s="124" t="s">
        <v>49</v>
      </c>
      <c r="F640" s="127">
        <v>250</v>
      </c>
      <c r="G640" s="103" t="s">
        <v>22</v>
      </c>
      <c r="H640" s="103" t="s">
        <v>23</v>
      </c>
      <c r="I640" s="103" t="s">
        <v>12</v>
      </c>
      <c r="J640" s="130">
        <v>2020</v>
      </c>
      <c r="K640" s="11">
        <f>IF(D640="SAVE ON ENERGY RETROFIT PROGRAM",IF(VALUE(SUBSTITUTE(G640,"kW",""))=0,'IESO Reported Results'!M640*'NTG Ratio References'!$G$8,0),IF(D640="SAVE ON ENERGY ENERGY MANAGER PROGRAM",IF(VALUE(SUBSTITUTE(G640,"kW",""))=0,'IESO Reported Results'!M640*'NTG Ratio References'!$G$7,0),0))</f>
        <v>0</v>
      </c>
      <c r="L640" s="10">
        <f t="shared" si="36"/>
        <v>0.8</v>
      </c>
      <c r="M640" s="11">
        <f t="shared" si="37"/>
        <v>1310</v>
      </c>
      <c r="N640" s="15">
        <f>IFERROR(VLOOKUP(J640&amp;D640,'NTG Ratio References'!A:F,4,0),1)</f>
        <v>0.69</v>
      </c>
      <c r="O640" s="15">
        <f>IFERROR(VLOOKUP(J640&amp;D640,'NTG Ratio References'!A:F,5,0),1)</f>
        <v>0.67700000000000005</v>
      </c>
      <c r="P640" s="104">
        <f t="shared" si="38"/>
        <v>0.55199999999999994</v>
      </c>
      <c r="Q640" s="104">
        <f t="shared" si="39"/>
        <v>886.87</v>
      </c>
    </row>
    <row r="641" spans="1:17">
      <c r="A641" s="103" t="s">
        <v>1220</v>
      </c>
      <c r="B641" s="103" t="s">
        <v>8</v>
      </c>
      <c r="C641" s="124" t="s">
        <v>1708</v>
      </c>
      <c r="D641" s="103" t="s">
        <v>20</v>
      </c>
      <c r="E641" s="124" t="s">
        <v>27</v>
      </c>
      <c r="F641" s="127">
        <v>250</v>
      </c>
      <c r="G641" s="103" t="s">
        <v>22</v>
      </c>
      <c r="H641" s="103" t="s">
        <v>23</v>
      </c>
      <c r="I641" s="103" t="s">
        <v>12</v>
      </c>
      <c r="J641" s="130">
        <v>2019</v>
      </c>
      <c r="K641" s="11">
        <f>IF(D641="SAVE ON ENERGY RETROFIT PROGRAM",IF(VALUE(SUBSTITUTE(G641,"kW",""))=0,'IESO Reported Results'!M641*'NTG Ratio References'!$G$8,0),IF(D641="SAVE ON ENERGY ENERGY MANAGER PROGRAM",IF(VALUE(SUBSTITUTE(G641,"kW",""))=0,'IESO Reported Results'!M641*'NTG Ratio References'!$G$7,0),0))</f>
        <v>0</v>
      </c>
      <c r="L641" s="10">
        <f t="shared" si="36"/>
        <v>0.8</v>
      </c>
      <c r="M641" s="11">
        <f t="shared" si="37"/>
        <v>1310</v>
      </c>
      <c r="N641" s="15">
        <f>IFERROR(VLOOKUP(J641&amp;D641,'NTG Ratio References'!A:F,4,0),1)</f>
        <v>0.78100000000000003</v>
      </c>
      <c r="O641" s="15">
        <f>IFERROR(VLOOKUP(J641&amp;D641,'NTG Ratio References'!A:F,5,0),1)</f>
        <v>0.81100000000000005</v>
      </c>
      <c r="P641" s="104">
        <f t="shared" si="38"/>
        <v>0.62480000000000002</v>
      </c>
      <c r="Q641" s="104">
        <f t="shared" si="39"/>
        <v>1062.4100000000001</v>
      </c>
    </row>
    <row r="642" spans="1:17">
      <c r="A642" s="103" t="s">
        <v>1221</v>
      </c>
      <c r="B642" s="103" t="s">
        <v>8</v>
      </c>
      <c r="C642" s="124" t="s">
        <v>1708</v>
      </c>
      <c r="D642" s="103" t="s">
        <v>20</v>
      </c>
      <c r="E642" s="124" t="s">
        <v>27</v>
      </c>
      <c r="F642" s="127">
        <v>250</v>
      </c>
      <c r="G642" s="103" t="s">
        <v>22</v>
      </c>
      <c r="H642" s="103" t="s">
        <v>23</v>
      </c>
      <c r="I642" s="103" t="s">
        <v>12</v>
      </c>
      <c r="J642" s="130">
        <v>2019</v>
      </c>
      <c r="K642" s="11">
        <f>IF(D642="SAVE ON ENERGY RETROFIT PROGRAM",IF(VALUE(SUBSTITUTE(G642,"kW",""))=0,'IESO Reported Results'!M642*'NTG Ratio References'!$G$8,0),IF(D642="SAVE ON ENERGY ENERGY MANAGER PROGRAM",IF(VALUE(SUBSTITUTE(G642,"kW",""))=0,'IESO Reported Results'!M642*'NTG Ratio References'!$G$7,0),0))</f>
        <v>0</v>
      </c>
      <c r="L642" s="10">
        <f t="shared" si="36"/>
        <v>0.8</v>
      </c>
      <c r="M642" s="11">
        <f t="shared" si="37"/>
        <v>1310</v>
      </c>
      <c r="N642" s="15">
        <f>IFERROR(VLOOKUP(J642&amp;D642,'NTG Ratio References'!A:F,4,0),1)</f>
        <v>0.78100000000000003</v>
      </c>
      <c r="O642" s="15">
        <f>IFERROR(VLOOKUP(J642&amp;D642,'NTG Ratio References'!A:F,5,0),1)</f>
        <v>0.81100000000000005</v>
      </c>
      <c r="P642" s="104">
        <f t="shared" si="38"/>
        <v>0.62480000000000002</v>
      </c>
      <c r="Q642" s="104">
        <f t="shared" si="39"/>
        <v>1062.4100000000001</v>
      </c>
    </row>
    <row r="643" spans="1:17">
      <c r="A643" s="103" t="s">
        <v>1222</v>
      </c>
      <c r="B643" s="103" t="s">
        <v>8</v>
      </c>
      <c r="C643" s="124" t="s">
        <v>1740</v>
      </c>
      <c r="D643" s="103" t="s">
        <v>1223</v>
      </c>
      <c r="E643" s="124" t="s">
        <v>701</v>
      </c>
      <c r="F643" s="127">
        <v>1500</v>
      </c>
      <c r="G643" s="103" t="s">
        <v>1224</v>
      </c>
      <c r="H643" s="103" t="s">
        <v>1225</v>
      </c>
      <c r="I643" s="103" t="s">
        <v>12</v>
      </c>
      <c r="J643" s="130">
        <v>2019</v>
      </c>
      <c r="K643" s="11">
        <f>IF(D643="SAVE ON ENERGY RETROFIT PROGRAM",IF(VALUE(SUBSTITUTE(G643,"kW",""))=0,'IESO Reported Results'!M643*'NTG Ratio References'!$G$8,0),IF(D643="SAVE ON ENERGY ENERGY MANAGER PROGRAM",IF(VALUE(SUBSTITUTE(G643,"kW",""))=0,'IESO Reported Results'!M643*'NTG Ratio References'!$G$7,0),0))</f>
        <v>0</v>
      </c>
      <c r="L643" s="10">
        <f t="shared" ref="L643:L706" si="40">VALUE(SUBSTITUTE(G643,"kW",""))+K643</f>
        <v>15.4</v>
      </c>
      <c r="M643" s="11">
        <f t="shared" ref="M643:M706" si="41">VALUE(SUBSTITUTE(H643,"kWh",""))</f>
        <v>104113</v>
      </c>
      <c r="N643" s="15">
        <f>IFERROR(VLOOKUP(J643&amp;D643,'NTG Ratio References'!A:F,4,0),1)</f>
        <v>0.87</v>
      </c>
      <c r="O643" s="15">
        <f>IFERROR(VLOOKUP(J643&amp;D643,'NTG Ratio References'!A:F,5,0),1)</f>
        <v>0.9</v>
      </c>
      <c r="P643" s="104">
        <f t="shared" ref="P643:P706" si="42">N643*L643</f>
        <v>13.398</v>
      </c>
      <c r="Q643" s="104">
        <f t="shared" ref="Q643:Q706" si="43">O643*M643</f>
        <v>93701.7</v>
      </c>
    </row>
    <row r="644" spans="1:17">
      <c r="A644" s="103" t="s">
        <v>1226</v>
      </c>
      <c r="B644" s="103" t="s">
        <v>8</v>
      </c>
      <c r="C644" s="124" t="s">
        <v>1740</v>
      </c>
      <c r="D644" s="103" t="s">
        <v>1223</v>
      </c>
      <c r="E644" s="124" t="s">
        <v>701</v>
      </c>
      <c r="F644" s="127">
        <v>1567.49</v>
      </c>
      <c r="G644" s="103" t="s">
        <v>177</v>
      </c>
      <c r="H644" s="103" t="s">
        <v>1227</v>
      </c>
      <c r="I644" s="103" t="s">
        <v>12</v>
      </c>
      <c r="J644" s="130">
        <v>2019</v>
      </c>
      <c r="K644" s="11">
        <f>IF(D644="SAVE ON ENERGY RETROFIT PROGRAM",IF(VALUE(SUBSTITUTE(G644,"kW",""))=0,'IESO Reported Results'!M644*'NTG Ratio References'!$G$8,0),IF(D644="SAVE ON ENERGY ENERGY MANAGER PROGRAM",IF(VALUE(SUBSTITUTE(G644,"kW",""))=0,'IESO Reported Results'!M644*'NTG Ratio References'!$G$7,0),0))</f>
        <v>0</v>
      </c>
      <c r="L644" s="10">
        <f t="shared" si="40"/>
        <v>2.2999999999999998</v>
      </c>
      <c r="M644" s="11">
        <f t="shared" si="41"/>
        <v>19903</v>
      </c>
      <c r="N644" s="15">
        <f>IFERROR(VLOOKUP(J644&amp;D644,'NTG Ratio References'!A:F,4,0),1)</f>
        <v>0.87</v>
      </c>
      <c r="O644" s="15">
        <f>IFERROR(VLOOKUP(J644&amp;D644,'NTG Ratio References'!A:F,5,0),1)</f>
        <v>0.9</v>
      </c>
      <c r="P644" s="104">
        <f t="shared" si="42"/>
        <v>2.0009999999999999</v>
      </c>
      <c r="Q644" s="104">
        <f t="shared" si="43"/>
        <v>17912.7</v>
      </c>
    </row>
    <row r="645" spans="1:17">
      <c r="A645" s="103" t="s">
        <v>1228</v>
      </c>
      <c r="B645" s="103" t="s">
        <v>8</v>
      </c>
      <c r="C645" s="124" t="s">
        <v>1740</v>
      </c>
      <c r="D645" s="103" t="s">
        <v>1223</v>
      </c>
      <c r="E645" s="124" t="s">
        <v>701</v>
      </c>
      <c r="F645" s="127">
        <v>159.31</v>
      </c>
      <c r="G645" s="103" t="s">
        <v>17</v>
      </c>
      <c r="H645" s="103" t="s">
        <v>15</v>
      </c>
      <c r="I645" s="103" t="s">
        <v>12</v>
      </c>
      <c r="J645" s="130">
        <v>2019</v>
      </c>
      <c r="K645" s="11">
        <f>IF(D645="SAVE ON ENERGY RETROFIT PROGRAM",IF(VALUE(SUBSTITUTE(G645,"kW",""))=0,'IESO Reported Results'!M645*'NTG Ratio References'!$G$8,0),IF(D645="SAVE ON ENERGY ENERGY MANAGER PROGRAM",IF(VALUE(SUBSTITUTE(G645,"kW",""))=0,'IESO Reported Results'!M645*'NTG Ratio References'!$G$7,0),0))</f>
        <v>0</v>
      </c>
      <c r="L645" s="10">
        <f t="shared" si="40"/>
        <v>0</v>
      </c>
      <c r="M645" s="11">
        <f t="shared" si="41"/>
        <v>0</v>
      </c>
      <c r="N645" s="15">
        <f>IFERROR(VLOOKUP(J645&amp;D645,'NTG Ratio References'!A:F,4,0),1)</f>
        <v>0.87</v>
      </c>
      <c r="O645" s="15">
        <f>IFERROR(VLOOKUP(J645&amp;D645,'NTG Ratio References'!A:F,5,0),1)</f>
        <v>0.9</v>
      </c>
      <c r="P645" s="104">
        <f t="shared" si="42"/>
        <v>0</v>
      </c>
      <c r="Q645" s="104">
        <f t="shared" si="43"/>
        <v>0</v>
      </c>
    </row>
    <row r="646" spans="1:17">
      <c r="A646" s="103" t="s">
        <v>1229</v>
      </c>
      <c r="B646" s="103" t="s">
        <v>8</v>
      </c>
      <c r="C646" s="124" t="s">
        <v>1740</v>
      </c>
      <c r="D646" s="103" t="s">
        <v>1223</v>
      </c>
      <c r="E646" s="124" t="s">
        <v>701</v>
      </c>
      <c r="F646" s="127">
        <v>5186.1000000000004</v>
      </c>
      <c r="G646" s="103" t="s">
        <v>343</v>
      </c>
      <c r="H646" s="103" t="s">
        <v>1230</v>
      </c>
      <c r="I646" s="103" t="s">
        <v>12</v>
      </c>
      <c r="J646" s="130">
        <v>2019</v>
      </c>
      <c r="K646" s="11">
        <f>IF(D646="SAVE ON ENERGY RETROFIT PROGRAM",IF(VALUE(SUBSTITUTE(G646,"kW",""))=0,'IESO Reported Results'!M646*'NTG Ratio References'!$G$8,0),IF(D646="SAVE ON ENERGY ENERGY MANAGER PROGRAM",IF(VALUE(SUBSTITUTE(G646,"kW",""))=0,'IESO Reported Results'!M646*'NTG Ratio References'!$G$7,0),0))</f>
        <v>0</v>
      </c>
      <c r="L646" s="10">
        <f t="shared" si="40"/>
        <v>33</v>
      </c>
      <c r="M646" s="11">
        <f t="shared" si="41"/>
        <v>359215</v>
      </c>
      <c r="N646" s="15">
        <f>IFERROR(VLOOKUP(J646&amp;D646,'NTG Ratio References'!A:F,4,0),1)</f>
        <v>0.87</v>
      </c>
      <c r="O646" s="15">
        <f>IFERROR(VLOOKUP(J646&amp;D646,'NTG Ratio References'!A:F,5,0),1)</f>
        <v>0.9</v>
      </c>
      <c r="P646" s="104">
        <f t="shared" si="42"/>
        <v>28.71</v>
      </c>
      <c r="Q646" s="104">
        <f t="shared" si="43"/>
        <v>323293.5</v>
      </c>
    </row>
    <row r="647" spans="1:17">
      <c r="A647" s="103" t="s">
        <v>1231</v>
      </c>
      <c r="B647" s="103" t="s">
        <v>8</v>
      </c>
      <c r="C647" s="124" t="s">
        <v>1740</v>
      </c>
      <c r="D647" s="103" t="s">
        <v>1223</v>
      </c>
      <c r="E647" s="124" t="s">
        <v>701</v>
      </c>
      <c r="F647" s="127">
        <v>1731.98</v>
      </c>
      <c r="G647" s="103" t="s">
        <v>17</v>
      </c>
      <c r="H647" s="103" t="s">
        <v>15</v>
      </c>
      <c r="I647" s="103" t="s">
        <v>12</v>
      </c>
      <c r="J647" s="130">
        <v>2019</v>
      </c>
      <c r="K647" s="11">
        <f>IF(D647="SAVE ON ENERGY RETROFIT PROGRAM",IF(VALUE(SUBSTITUTE(G647,"kW",""))=0,'IESO Reported Results'!M647*'NTG Ratio References'!$G$8,0),IF(D647="SAVE ON ENERGY ENERGY MANAGER PROGRAM",IF(VALUE(SUBSTITUTE(G647,"kW",""))=0,'IESO Reported Results'!M647*'NTG Ratio References'!$G$7,0),0))</f>
        <v>0</v>
      </c>
      <c r="L647" s="10">
        <f t="shared" si="40"/>
        <v>0</v>
      </c>
      <c r="M647" s="11">
        <f t="shared" si="41"/>
        <v>0</v>
      </c>
      <c r="N647" s="15">
        <f>IFERROR(VLOOKUP(J647&amp;D647,'NTG Ratio References'!A:F,4,0),1)</f>
        <v>0.87</v>
      </c>
      <c r="O647" s="15">
        <f>IFERROR(VLOOKUP(J647&amp;D647,'NTG Ratio References'!A:F,5,0),1)</f>
        <v>0.9</v>
      </c>
      <c r="P647" s="104">
        <f t="shared" si="42"/>
        <v>0</v>
      </c>
      <c r="Q647" s="104">
        <f t="shared" si="43"/>
        <v>0</v>
      </c>
    </row>
    <row r="648" spans="1:17">
      <c r="A648" s="103" t="s">
        <v>1232</v>
      </c>
      <c r="B648" s="103" t="s">
        <v>8</v>
      </c>
      <c r="C648" s="124" t="s">
        <v>1740</v>
      </c>
      <c r="D648" s="103" t="s">
        <v>1223</v>
      </c>
      <c r="E648" s="124" t="s">
        <v>701</v>
      </c>
      <c r="F648" s="127">
        <v>311.77</v>
      </c>
      <c r="G648" s="103" t="s">
        <v>17</v>
      </c>
      <c r="H648" s="103" t="s">
        <v>1233</v>
      </c>
      <c r="I648" s="103" t="s">
        <v>12</v>
      </c>
      <c r="J648" s="130">
        <v>2019</v>
      </c>
      <c r="K648" s="11">
        <f>IF(D648="SAVE ON ENERGY RETROFIT PROGRAM",IF(VALUE(SUBSTITUTE(G648,"kW",""))=0,'IESO Reported Results'!M648*'NTG Ratio References'!$G$8,0),IF(D648="SAVE ON ENERGY ENERGY MANAGER PROGRAM",IF(VALUE(SUBSTITUTE(G648,"kW",""))=0,'IESO Reported Results'!M648*'NTG Ratio References'!$G$7,0),0))</f>
        <v>0</v>
      </c>
      <c r="L648" s="10">
        <f t="shared" si="40"/>
        <v>0</v>
      </c>
      <c r="M648" s="11">
        <f t="shared" si="41"/>
        <v>1642</v>
      </c>
      <c r="N648" s="15">
        <f>IFERROR(VLOOKUP(J648&amp;D648,'NTG Ratio References'!A:F,4,0),1)</f>
        <v>0.87</v>
      </c>
      <c r="O648" s="15">
        <f>IFERROR(VLOOKUP(J648&amp;D648,'NTG Ratio References'!A:F,5,0),1)</f>
        <v>0.9</v>
      </c>
      <c r="P648" s="104">
        <f t="shared" si="42"/>
        <v>0</v>
      </c>
      <c r="Q648" s="104">
        <f t="shared" si="43"/>
        <v>1477.8</v>
      </c>
    </row>
    <row r="649" spans="1:17">
      <c r="A649" s="103" t="s">
        <v>1234</v>
      </c>
      <c r="B649" s="103" t="s">
        <v>8</v>
      </c>
      <c r="C649" s="124" t="s">
        <v>1740</v>
      </c>
      <c r="D649" s="103" t="s">
        <v>1223</v>
      </c>
      <c r="E649" s="124" t="s">
        <v>701</v>
      </c>
      <c r="F649" s="127">
        <v>160.29</v>
      </c>
      <c r="G649" s="103" t="s">
        <v>161</v>
      </c>
      <c r="H649" s="103" t="s">
        <v>1235</v>
      </c>
      <c r="I649" s="103" t="s">
        <v>12</v>
      </c>
      <c r="J649" s="130">
        <v>2019</v>
      </c>
      <c r="K649" s="11">
        <f>IF(D649="SAVE ON ENERGY RETROFIT PROGRAM",IF(VALUE(SUBSTITUTE(G649,"kW",""))=0,'IESO Reported Results'!M649*'NTG Ratio References'!$G$8,0),IF(D649="SAVE ON ENERGY ENERGY MANAGER PROGRAM",IF(VALUE(SUBSTITUTE(G649,"kW",""))=0,'IESO Reported Results'!M649*'NTG Ratio References'!$G$7,0),0))</f>
        <v>0</v>
      </c>
      <c r="L649" s="10">
        <f t="shared" si="40"/>
        <v>1.3</v>
      </c>
      <c r="M649" s="11">
        <f t="shared" si="41"/>
        <v>9358</v>
      </c>
      <c r="N649" s="15">
        <f>IFERROR(VLOOKUP(J649&amp;D649,'NTG Ratio References'!A:F,4,0),1)</f>
        <v>0.87</v>
      </c>
      <c r="O649" s="15">
        <f>IFERROR(VLOOKUP(J649&amp;D649,'NTG Ratio References'!A:F,5,0),1)</f>
        <v>0.9</v>
      </c>
      <c r="P649" s="104">
        <f t="shared" si="42"/>
        <v>1.131</v>
      </c>
      <c r="Q649" s="104">
        <f t="shared" si="43"/>
        <v>8422.2000000000007</v>
      </c>
    </row>
    <row r="650" spans="1:17">
      <c r="A650" s="103" t="s">
        <v>1236</v>
      </c>
      <c r="B650" s="103" t="s">
        <v>8</v>
      </c>
      <c r="C650" s="124" t="s">
        <v>1740</v>
      </c>
      <c r="D650" s="103" t="s">
        <v>1223</v>
      </c>
      <c r="E650" s="124" t="s">
        <v>701</v>
      </c>
      <c r="F650" s="127">
        <v>90.29</v>
      </c>
      <c r="G650" s="103" t="s">
        <v>17</v>
      </c>
      <c r="H650" s="103" t="s">
        <v>15</v>
      </c>
      <c r="I650" s="103" t="s">
        <v>12</v>
      </c>
      <c r="J650" s="130">
        <v>2019</v>
      </c>
      <c r="K650" s="11">
        <f>IF(D650="SAVE ON ENERGY RETROFIT PROGRAM",IF(VALUE(SUBSTITUTE(G650,"kW",""))=0,'IESO Reported Results'!M650*'NTG Ratio References'!$G$8,0),IF(D650="SAVE ON ENERGY ENERGY MANAGER PROGRAM",IF(VALUE(SUBSTITUTE(G650,"kW",""))=0,'IESO Reported Results'!M650*'NTG Ratio References'!$G$7,0),0))</f>
        <v>0</v>
      </c>
      <c r="L650" s="10">
        <f t="shared" si="40"/>
        <v>0</v>
      </c>
      <c r="M650" s="11">
        <f t="shared" si="41"/>
        <v>0</v>
      </c>
      <c r="N650" s="15">
        <f>IFERROR(VLOOKUP(J650&amp;D650,'NTG Ratio References'!A:F,4,0),1)</f>
        <v>0.87</v>
      </c>
      <c r="O650" s="15">
        <f>IFERROR(VLOOKUP(J650&amp;D650,'NTG Ratio References'!A:F,5,0),1)</f>
        <v>0.9</v>
      </c>
      <c r="P650" s="104">
        <f t="shared" si="42"/>
        <v>0</v>
      </c>
      <c r="Q650" s="104">
        <f t="shared" si="43"/>
        <v>0</v>
      </c>
    </row>
    <row r="651" spans="1:17">
      <c r="A651" s="103" t="s">
        <v>1237</v>
      </c>
      <c r="B651" s="103" t="s">
        <v>8</v>
      </c>
      <c r="C651" s="124" t="s">
        <v>1740</v>
      </c>
      <c r="D651" s="103" t="s">
        <v>1223</v>
      </c>
      <c r="E651" s="124" t="s">
        <v>10</v>
      </c>
      <c r="F651" s="127">
        <v>5000</v>
      </c>
      <c r="G651" s="103" t="s">
        <v>17</v>
      </c>
      <c r="H651" s="103" t="s">
        <v>15</v>
      </c>
      <c r="I651" s="103" t="s">
        <v>12</v>
      </c>
      <c r="J651" s="130">
        <v>2019</v>
      </c>
      <c r="K651" s="11">
        <f>IF(D651="SAVE ON ENERGY RETROFIT PROGRAM",IF(VALUE(SUBSTITUTE(G651,"kW",""))=0,'IESO Reported Results'!M651*'NTG Ratio References'!$G$8,0),IF(D651="SAVE ON ENERGY ENERGY MANAGER PROGRAM",IF(VALUE(SUBSTITUTE(G651,"kW",""))=0,'IESO Reported Results'!M651*'NTG Ratio References'!$G$7,0),0))</f>
        <v>0</v>
      </c>
      <c r="L651" s="10">
        <f t="shared" si="40"/>
        <v>0</v>
      </c>
      <c r="M651" s="11">
        <f t="shared" si="41"/>
        <v>0</v>
      </c>
      <c r="N651" s="15">
        <f>IFERROR(VLOOKUP(J651&amp;D651,'NTG Ratio References'!A:F,4,0),1)</f>
        <v>0.87</v>
      </c>
      <c r="O651" s="15">
        <f>IFERROR(VLOOKUP(J651&amp;D651,'NTG Ratio References'!A:F,5,0),1)</f>
        <v>0.9</v>
      </c>
      <c r="P651" s="104">
        <f t="shared" si="42"/>
        <v>0</v>
      </c>
      <c r="Q651" s="104">
        <f t="shared" si="43"/>
        <v>0</v>
      </c>
    </row>
    <row r="652" spans="1:17">
      <c r="A652" s="103" t="s">
        <v>1241</v>
      </c>
      <c r="B652" s="103" t="s">
        <v>8</v>
      </c>
      <c r="C652" s="124" t="s">
        <v>1740</v>
      </c>
      <c r="D652" s="103" t="s">
        <v>18</v>
      </c>
      <c r="E652" s="124" t="s">
        <v>10</v>
      </c>
      <c r="F652" s="127">
        <v>40000</v>
      </c>
      <c r="G652" s="103" t="s">
        <v>17</v>
      </c>
      <c r="H652" s="103" t="s">
        <v>15</v>
      </c>
      <c r="I652" s="103" t="s">
        <v>12</v>
      </c>
      <c r="J652" s="130">
        <v>2019</v>
      </c>
      <c r="K652" s="11">
        <f>IF(D652="SAVE ON ENERGY RETROFIT PROGRAM",IF(VALUE(SUBSTITUTE(G652,"kW",""))=0,'IESO Reported Results'!M652*'NTG Ratio References'!$G$8,0),IF(D652="SAVE ON ENERGY ENERGY MANAGER PROGRAM",IF(VALUE(SUBSTITUTE(G652,"kW",""))=0,'IESO Reported Results'!M652*'NTG Ratio References'!$G$7,0),0))</f>
        <v>0</v>
      </c>
      <c r="L652" s="10">
        <f t="shared" si="40"/>
        <v>0</v>
      </c>
      <c r="M652" s="11">
        <f t="shared" si="41"/>
        <v>0</v>
      </c>
      <c r="N652" s="15">
        <f>IFERROR(VLOOKUP(J652&amp;D652,'NTG Ratio References'!A:F,4,0),1)</f>
        <v>0.98399999999999999</v>
      </c>
      <c r="O652" s="15">
        <f>IFERROR(VLOOKUP(J652&amp;D652,'NTG Ratio References'!A:F,5,0),1)</f>
        <v>1.085</v>
      </c>
      <c r="P652" s="104">
        <f t="shared" si="42"/>
        <v>0</v>
      </c>
      <c r="Q652" s="104">
        <f t="shared" si="43"/>
        <v>0</v>
      </c>
    </row>
    <row r="653" spans="1:17">
      <c r="A653" s="103" t="s">
        <v>1241</v>
      </c>
      <c r="B653" s="103" t="s">
        <v>8</v>
      </c>
      <c r="C653" s="124" t="s">
        <v>1740</v>
      </c>
      <c r="D653" s="103" t="s">
        <v>18</v>
      </c>
      <c r="E653" s="124" t="s">
        <v>10</v>
      </c>
      <c r="F653" s="127">
        <v>89960</v>
      </c>
      <c r="G653" s="103" t="s">
        <v>17</v>
      </c>
      <c r="H653" s="103" t="s">
        <v>15</v>
      </c>
      <c r="I653" s="103" t="s">
        <v>12</v>
      </c>
      <c r="J653" s="130">
        <v>2019</v>
      </c>
      <c r="K653" s="11">
        <f>IF(D653="SAVE ON ENERGY RETROFIT PROGRAM",IF(VALUE(SUBSTITUTE(G653,"kW",""))=0,'IESO Reported Results'!M653*'NTG Ratio References'!$G$8,0),IF(D653="SAVE ON ENERGY ENERGY MANAGER PROGRAM",IF(VALUE(SUBSTITUTE(G653,"kW",""))=0,'IESO Reported Results'!M653*'NTG Ratio References'!$G$7,0),0))</f>
        <v>0</v>
      </c>
      <c r="L653" s="10">
        <f t="shared" si="40"/>
        <v>0</v>
      </c>
      <c r="M653" s="11">
        <f t="shared" si="41"/>
        <v>0</v>
      </c>
      <c r="N653" s="15">
        <f>IFERROR(VLOOKUP(J653&amp;D653,'NTG Ratio References'!A:F,4,0),1)</f>
        <v>0.98399999999999999</v>
      </c>
      <c r="O653" s="15">
        <f>IFERROR(VLOOKUP(J653&amp;D653,'NTG Ratio References'!A:F,5,0),1)</f>
        <v>1.085</v>
      </c>
      <c r="P653" s="104">
        <f t="shared" si="42"/>
        <v>0</v>
      </c>
      <c r="Q653" s="104">
        <f t="shared" si="43"/>
        <v>0</v>
      </c>
    </row>
    <row r="654" spans="1:17">
      <c r="A654" s="103" t="s">
        <v>1242</v>
      </c>
      <c r="B654" s="103" t="s">
        <v>8</v>
      </c>
      <c r="C654" s="124" t="s">
        <v>1740</v>
      </c>
      <c r="D654" s="103" t="s">
        <v>18</v>
      </c>
      <c r="E654" s="124" t="s">
        <v>1127</v>
      </c>
      <c r="F654" s="127">
        <v>81800</v>
      </c>
      <c r="G654" s="103" t="s">
        <v>17</v>
      </c>
      <c r="H654" s="103" t="s">
        <v>1243</v>
      </c>
      <c r="I654" s="103" t="s">
        <v>12</v>
      </c>
      <c r="J654" s="130">
        <v>2020</v>
      </c>
      <c r="K654" s="11">
        <f>IF(D654="SAVE ON ENERGY RETROFIT PROGRAM",IF(VALUE(SUBSTITUTE(G654,"kW",""))=0,'IESO Reported Results'!M654*'NTG Ratio References'!$G$8,0),IF(D654="SAVE ON ENERGY ENERGY MANAGER PROGRAM",IF(VALUE(SUBSTITUTE(G654,"kW",""))=0,'IESO Reported Results'!M654*'NTG Ratio References'!$G$7,0),0))</f>
        <v>463.59285258455645</v>
      </c>
      <c r="L654" s="10">
        <f t="shared" si="40"/>
        <v>463.59285258455645</v>
      </c>
      <c r="M654" s="11">
        <f t="shared" si="41"/>
        <v>3045000</v>
      </c>
      <c r="N654" s="15">
        <f>IFERROR(VLOOKUP(J654&amp;D654,'NTG Ratio References'!A:F,4,0),1)</f>
        <v>0.98399999999999999</v>
      </c>
      <c r="O654" s="15">
        <f>IFERROR(VLOOKUP(J654&amp;D654,'NTG Ratio References'!A:F,5,0),1)</f>
        <v>1.085</v>
      </c>
      <c r="P654" s="104">
        <f t="shared" si="42"/>
        <v>456.17536694320353</v>
      </c>
      <c r="Q654" s="104">
        <f t="shared" si="43"/>
        <v>3303825</v>
      </c>
    </row>
    <row r="655" spans="1:17">
      <c r="A655" s="103" t="s">
        <v>1244</v>
      </c>
      <c r="B655" s="103" t="s">
        <v>8</v>
      </c>
      <c r="C655" s="124" t="s">
        <v>1739</v>
      </c>
      <c r="D655" s="103" t="s">
        <v>1245</v>
      </c>
      <c r="E655" s="124" t="s">
        <v>76</v>
      </c>
      <c r="F655" s="127">
        <v>20640</v>
      </c>
      <c r="G655" s="103" t="s">
        <v>1246</v>
      </c>
      <c r="H655" s="103" t="s">
        <v>1247</v>
      </c>
      <c r="I655" s="103" t="s">
        <v>12</v>
      </c>
      <c r="J655" s="130">
        <v>2019</v>
      </c>
      <c r="K655" s="11">
        <f>IF(D655="SAVE ON ENERGY RETROFIT PROGRAM",IF(VALUE(SUBSTITUTE(G655,"kW",""))=0,'IESO Reported Results'!M655*'NTG Ratio References'!$G$8,0),IF(D655="SAVE ON ENERGY ENERGY MANAGER PROGRAM",IF(VALUE(SUBSTITUTE(G655,"kW",""))=0,'IESO Reported Results'!M655*'NTG Ratio References'!$G$7,0),0))</f>
        <v>0</v>
      </c>
      <c r="L655" s="10">
        <f t="shared" si="40"/>
        <v>16.12</v>
      </c>
      <c r="M655" s="11">
        <f t="shared" si="41"/>
        <v>47196</v>
      </c>
      <c r="N655" s="15">
        <f>IFERROR(VLOOKUP(J655&amp;D655,'NTG Ratio References'!A:F,4,0),1)</f>
        <v>1.08</v>
      </c>
      <c r="O655" s="15">
        <f>IFERROR(VLOOKUP(J655&amp;D655,'NTG Ratio References'!A:F,5,0),1)</f>
        <v>0.57999999999999996</v>
      </c>
      <c r="P655" s="104">
        <f t="shared" si="42"/>
        <v>17.409600000000001</v>
      </c>
      <c r="Q655" s="104">
        <f t="shared" si="43"/>
        <v>27373.679999999997</v>
      </c>
    </row>
    <row r="656" spans="1:17">
      <c r="A656" s="103" t="s">
        <v>1248</v>
      </c>
      <c r="B656" s="103" t="s">
        <v>8</v>
      </c>
      <c r="C656" s="124" t="s">
        <v>1708</v>
      </c>
      <c r="D656" s="103" t="s">
        <v>1240</v>
      </c>
      <c r="E656" s="124" t="s">
        <v>49</v>
      </c>
      <c r="F656" s="127">
        <v>509.17</v>
      </c>
      <c r="G656" s="103" t="s">
        <v>1046</v>
      </c>
      <c r="H656" s="103" t="s">
        <v>1249</v>
      </c>
      <c r="I656" s="103" t="s">
        <v>12</v>
      </c>
      <c r="J656" s="130">
        <v>2020</v>
      </c>
      <c r="K656" s="11">
        <f>IF(D656="SAVE ON ENERGY RETROFIT PROGRAM",IF(VALUE(SUBSTITUTE(G656,"kW",""))=0,'IESO Reported Results'!M656*'NTG Ratio References'!$G$8,0),IF(D656="SAVE ON ENERGY ENERGY MANAGER PROGRAM",IF(VALUE(SUBSTITUTE(G656,"kW",""))=0,'IESO Reported Results'!M656*'NTG Ratio References'!$G$7,0),0))</f>
        <v>0</v>
      </c>
      <c r="L656" s="10">
        <f t="shared" si="40"/>
        <v>0.12</v>
      </c>
      <c r="M656" s="11">
        <f t="shared" si="41"/>
        <v>911</v>
      </c>
      <c r="N656" s="15">
        <f>IFERROR(VLOOKUP(J656&amp;D656,'NTG Ratio References'!A:F,4,0),1)</f>
        <v>0.62</v>
      </c>
      <c r="O656" s="15">
        <f>IFERROR(VLOOKUP(J656&amp;D656,'NTG Ratio References'!A:F,5,0),1)</f>
        <v>0.66600000000000004</v>
      </c>
      <c r="P656" s="104">
        <f t="shared" si="42"/>
        <v>7.4399999999999994E-2</v>
      </c>
      <c r="Q656" s="104">
        <f t="shared" si="43"/>
        <v>606.726</v>
      </c>
    </row>
    <row r="657" spans="1:17">
      <c r="A657" s="103" t="s">
        <v>1250</v>
      </c>
      <c r="B657" s="103" t="s">
        <v>8</v>
      </c>
      <c r="C657" s="124" t="s">
        <v>1708</v>
      </c>
      <c r="D657" s="103" t="s">
        <v>1240</v>
      </c>
      <c r="E657" s="124" t="s">
        <v>135</v>
      </c>
      <c r="F657" s="127">
        <v>1759.88</v>
      </c>
      <c r="G657" s="103" t="s">
        <v>1046</v>
      </c>
      <c r="H657" s="103" t="s">
        <v>1239</v>
      </c>
      <c r="I657" s="103" t="s">
        <v>12</v>
      </c>
      <c r="J657" s="130">
        <v>2020</v>
      </c>
      <c r="K657" s="11">
        <f>IF(D657="SAVE ON ENERGY RETROFIT PROGRAM",IF(VALUE(SUBSTITUTE(G657,"kW",""))=0,'IESO Reported Results'!M657*'NTG Ratio References'!$G$8,0),IF(D657="SAVE ON ENERGY ENERGY MANAGER PROGRAM",IF(VALUE(SUBSTITUTE(G657,"kW",""))=0,'IESO Reported Results'!M657*'NTG Ratio References'!$G$7,0),0))</f>
        <v>0</v>
      </c>
      <c r="L657" s="10">
        <f t="shared" si="40"/>
        <v>0.12</v>
      </c>
      <c r="M657" s="11">
        <f t="shared" si="41"/>
        <v>700</v>
      </c>
      <c r="N657" s="15">
        <f>IFERROR(VLOOKUP(J657&amp;D657,'NTG Ratio References'!A:F,4,0),1)</f>
        <v>0.62</v>
      </c>
      <c r="O657" s="15">
        <f>IFERROR(VLOOKUP(J657&amp;D657,'NTG Ratio References'!A:F,5,0),1)</f>
        <v>0.66600000000000004</v>
      </c>
      <c r="P657" s="104">
        <f t="shared" si="42"/>
        <v>7.4399999999999994E-2</v>
      </c>
      <c r="Q657" s="104">
        <f t="shared" si="43"/>
        <v>466.20000000000005</v>
      </c>
    </row>
    <row r="658" spans="1:17">
      <c r="A658" s="103" t="s">
        <v>1251</v>
      </c>
      <c r="B658" s="103" t="s">
        <v>8</v>
      </c>
      <c r="C658" s="124" t="s">
        <v>1949</v>
      </c>
      <c r="D658" s="103" t="s">
        <v>55</v>
      </c>
      <c r="E658" s="124" t="s">
        <v>10</v>
      </c>
      <c r="F658" s="127">
        <v>121600</v>
      </c>
      <c r="G658" s="103" t="s">
        <v>1252</v>
      </c>
      <c r="H658" s="103" t="s">
        <v>1253</v>
      </c>
      <c r="I658" s="103" t="s">
        <v>12</v>
      </c>
      <c r="J658" s="130">
        <v>2019</v>
      </c>
      <c r="K658" s="11">
        <f>IF(D658="SAVE ON ENERGY RETROFIT PROGRAM",IF(VALUE(SUBSTITUTE(G658,"kW",""))=0,'IESO Reported Results'!M658*'NTG Ratio References'!$G$8,0),IF(D658="SAVE ON ENERGY ENERGY MANAGER PROGRAM",IF(VALUE(SUBSTITUTE(G658,"kW",""))=0,'IESO Reported Results'!M658*'NTG Ratio References'!$G$7,0),0))</f>
        <v>0</v>
      </c>
      <c r="L658" s="10">
        <f t="shared" si="40"/>
        <v>152</v>
      </c>
      <c r="M658" s="11">
        <f t="shared" si="41"/>
        <v>359646</v>
      </c>
      <c r="N658" s="15">
        <f>IFERROR(VLOOKUP(J658&amp;D658,'NTG Ratio References'!A:F,4,0),1)</f>
        <v>0.84</v>
      </c>
      <c r="O658" s="15">
        <f>IFERROR(VLOOKUP(J658&amp;D658,'NTG Ratio References'!A:F,5,0),1)</f>
        <v>0.81599999999999995</v>
      </c>
      <c r="P658" s="104">
        <f t="shared" si="42"/>
        <v>127.67999999999999</v>
      </c>
      <c r="Q658" s="104">
        <f t="shared" si="43"/>
        <v>293471.136</v>
      </c>
    </row>
    <row r="659" spans="1:17">
      <c r="A659" s="103" t="s">
        <v>1254</v>
      </c>
      <c r="B659" s="103" t="s">
        <v>8</v>
      </c>
      <c r="C659" s="124" t="s">
        <v>1739</v>
      </c>
      <c r="D659" s="103" t="s">
        <v>55</v>
      </c>
      <c r="E659" s="124" t="s">
        <v>25</v>
      </c>
      <c r="F659" s="127">
        <v>2420</v>
      </c>
      <c r="G659" s="103" t="s">
        <v>1255</v>
      </c>
      <c r="H659" s="103" t="s">
        <v>1256</v>
      </c>
      <c r="I659" s="103" t="s">
        <v>12</v>
      </c>
      <c r="J659" s="130">
        <v>2019</v>
      </c>
      <c r="K659" s="11">
        <f>IF(D659="SAVE ON ENERGY RETROFIT PROGRAM",IF(VALUE(SUBSTITUTE(G659,"kW",""))=0,'IESO Reported Results'!M659*'NTG Ratio References'!$G$8,0),IF(D659="SAVE ON ENERGY ENERGY MANAGER PROGRAM",IF(VALUE(SUBSTITUTE(G659,"kW",""))=0,'IESO Reported Results'!M659*'NTG Ratio References'!$G$7,0),0))</f>
        <v>0</v>
      </c>
      <c r="L659" s="10">
        <f t="shared" si="40"/>
        <v>9.52</v>
      </c>
      <c r="M659" s="11">
        <f t="shared" si="41"/>
        <v>33274</v>
      </c>
      <c r="N659" s="15">
        <f>IFERROR(VLOOKUP(J659&amp;D659,'NTG Ratio References'!A:F,4,0),1)</f>
        <v>0.84</v>
      </c>
      <c r="O659" s="15">
        <f>IFERROR(VLOOKUP(J659&amp;D659,'NTG Ratio References'!A:F,5,0),1)</f>
        <v>0.81599999999999995</v>
      </c>
      <c r="P659" s="104">
        <f t="shared" si="42"/>
        <v>7.9967999999999995</v>
      </c>
      <c r="Q659" s="104">
        <f t="shared" si="43"/>
        <v>27151.583999999999</v>
      </c>
    </row>
    <row r="660" spans="1:17">
      <c r="A660" s="103" t="s">
        <v>1257</v>
      </c>
      <c r="B660" s="103" t="s">
        <v>8</v>
      </c>
      <c r="C660" s="124" t="s">
        <v>1739</v>
      </c>
      <c r="D660" s="103" t="s">
        <v>55</v>
      </c>
      <c r="E660" s="124" t="s">
        <v>25</v>
      </c>
      <c r="F660" s="127">
        <v>12584</v>
      </c>
      <c r="G660" s="103" t="s">
        <v>1258</v>
      </c>
      <c r="H660" s="103" t="s">
        <v>1259</v>
      </c>
      <c r="I660" s="103" t="s">
        <v>12</v>
      </c>
      <c r="J660" s="130">
        <v>2019</v>
      </c>
      <c r="K660" s="11">
        <f>IF(D660="SAVE ON ENERGY RETROFIT PROGRAM",IF(VALUE(SUBSTITUTE(G660,"kW",""))=0,'IESO Reported Results'!M660*'NTG Ratio References'!$G$8,0),IF(D660="SAVE ON ENERGY ENERGY MANAGER PROGRAM",IF(VALUE(SUBSTITUTE(G660,"kW",""))=0,'IESO Reported Results'!M660*'NTG Ratio References'!$G$7,0),0))</f>
        <v>0</v>
      </c>
      <c r="L660" s="10">
        <f t="shared" si="40"/>
        <v>18</v>
      </c>
      <c r="M660" s="11">
        <f t="shared" si="41"/>
        <v>57629</v>
      </c>
      <c r="N660" s="15">
        <f>IFERROR(VLOOKUP(J660&amp;D660,'NTG Ratio References'!A:F,4,0),1)</f>
        <v>0.84</v>
      </c>
      <c r="O660" s="15">
        <f>IFERROR(VLOOKUP(J660&amp;D660,'NTG Ratio References'!A:F,5,0),1)</f>
        <v>0.81599999999999995</v>
      </c>
      <c r="P660" s="104">
        <f t="shared" si="42"/>
        <v>15.12</v>
      </c>
      <c r="Q660" s="104">
        <f t="shared" si="43"/>
        <v>47025.263999999996</v>
      </c>
    </row>
    <row r="661" spans="1:17">
      <c r="A661" s="103" t="s">
        <v>1260</v>
      </c>
      <c r="B661" s="103" t="s">
        <v>8</v>
      </c>
      <c r="C661" s="124" t="s">
        <v>1739</v>
      </c>
      <c r="D661" s="103" t="s">
        <v>55</v>
      </c>
      <c r="E661" s="124" t="s">
        <v>25</v>
      </c>
      <c r="F661" s="127">
        <v>8470</v>
      </c>
      <c r="G661" s="103" t="s">
        <v>1261</v>
      </c>
      <c r="H661" s="103" t="s">
        <v>1262</v>
      </c>
      <c r="I661" s="103" t="s">
        <v>12</v>
      </c>
      <c r="J661" s="130">
        <v>2019</v>
      </c>
      <c r="K661" s="11">
        <f>IF(D661="SAVE ON ENERGY RETROFIT PROGRAM",IF(VALUE(SUBSTITUTE(G661,"kW",""))=0,'IESO Reported Results'!M661*'NTG Ratio References'!$G$8,0),IF(D661="SAVE ON ENERGY ENERGY MANAGER PROGRAM",IF(VALUE(SUBSTITUTE(G661,"kW",""))=0,'IESO Reported Results'!M661*'NTG Ratio References'!$G$7,0),0))</f>
        <v>0</v>
      </c>
      <c r="L661" s="10">
        <f t="shared" si="40"/>
        <v>5.26</v>
      </c>
      <c r="M661" s="11">
        <f t="shared" si="41"/>
        <v>24175</v>
      </c>
      <c r="N661" s="15">
        <f>IFERROR(VLOOKUP(J661&amp;D661,'NTG Ratio References'!A:F,4,0),1)</f>
        <v>0.84</v>
      </c>
      <c r="O661" s="15">
        <f>IFERROR(VLOOKUP(J661&amp;D661,'NTG Ratio References'!A:F,5,0),1)</f>
        <v>0.81599999999999995</v>
      </c>
      <c r="P661" s="104">
        <f t="shared" si="42"/>
        <v>4.4183999999999992</v>
      </c>
      <c r="Q661" s="104">
        <f t="shared" si="43"/>
        <v>19726.8</v>
      </c>
    </row>
    <row r="662" spans="1:17">
      <c r="A662" s="103" t="s">
        <v>1263</v>
      </c>
      <c r="B662" s="103" t="s">
        <v>8</v>
      </c>
      <c r="C662" s="124" t="s">
        <v>1741</v>
      </c>
      <c r="D662" s="103" t="s">
        <v>55</v>
      </c>
      <c r="E662" s="124" t="s">
        <v>279</v>
      </c>
      <c r="F662" s="127">
        <v>71416</v>
      </c>
      <c r="G662" s="103" t="s">
        <v>1264</v>
      </c>
      <c r="H662" s="103" t="s">
        <v>1265</v>
      </c>
      <c r="I662" s="103" t="s">
        <v>12</v>
      </c>
      <c r="J662" s="130">
        <v>2021</v>
      </c>
      <c r="K662" s="11">
        <f>IF(D662="SAVE ON ENERGY RETROFIT PROGRAM",IF(VALUE(SUBSTITUTE(G662,"kW",""))=0,'IESO Reported Results'!M662*'NTG Ratio References'!$G$8,0),IF(D662="SAVE ON ENERGY ENERGY MANAGER PROGRAM",IF(VALUE(SUBSTITUTE(G662,"kW",""))=0,'IESO Reported Results'!M662*'NTG Ratio References'!$G$7,0),0))</f>
        <v>0</v>
      </c>
      <c r="L662" s="10">
        <f t="shared" si="40"/>
        <v>89.27</v>
      </c>
      <c r="M662" s="11">
        <f t="shared" si="41"/>
        <v>597336</v>
      </c>
      <c r="N662" s="15">
        <f>IFERROR(VLOOKUP(J662&amp;D662,'NTG Ratio References'!A:F,4,0),1)</f>
        <v>0.81599999999999995</v>
      </c>
      <c r="O662" s="15">
        <f>IFERROR(VLOOKUP(J662&amp;D662,'NTG Ratio References'!A:F,5,0),1)</f>
        <v>0.84</v>
      </c>
      <c r="P662" s="104">
        <f t="shared" si="42"/>
        <v>72.844319999999996</v>
      </c>
      <c r="Q662" s="104">
        <f t="shared" si="43"/>
        <v>501762.24</v>
      </c>
    </row>
    <row r="663" spans="1:17">
      <c r="A663" s="103" t="s">
        <v>1266</v>
      </c>
      <c r="B663" s="103" t="s">
        <v>8</v>
      </c>
      <c r="C663" s="124" t="s">
        <v>1739</v>
      </c>
      <c r="D663" s="103" t="s">
        <v>55</v>
      </c>
      <c r="E663" s="124" t="s">
        <v>25</v>
      </c>
      <c r="F663" s="127">
        <v>1039.3499999999999</v>
      </c>
      <c r="G663" s="103" t="s">
        <v>202</v>
      </c>
      <c r="H663" s="103" t="s">
        <v>1267</v>
      </c>
      <c r="I663" s="103" t="s">
        <v>12</v>
      </c>
      <c r="J663" s="130">
        <v>2019</v>
      </c>
      <c r="K663" s="11">
        <f>IF(D663="SAVE ON ENERGY RETROFIT PROGRAM",IF(VALUE(SUBSTITUTE(G663,"kW",""))=0,'IESO Reported Results'!M663*'NTG Ratio References'!$G$8,0),IF(D663="SAVE ON ENERGY ENERGY MANAGER PROGRAM",IF(VALUE(SUBSTITUTE(G663,"kW",""))=0,'IESO Reported Results'!M663*'NTG Ratio References'!$G$7,0),0))</f>
        <v>0</v>
      </c>
      <c r="L663" s="10">
        <f t="shared" si="40"/>
        <v>1.5</v>
      </c>
      <c r="M663" s="11">
        <f t="shared" si="41"/>
        <v>12513</v>
      </c>
      <c r="N663" s="15">
        <f>IFERROR(VLOOKUP(J663&amp;D663,'NTG Ratio References'!A:F,4,0),1)</f>
        <v>0.84</v>
      </c>
      <c r="O663" s="15">
        <f>IFERROR(VLOOKUP(J663&amp;D663,'NTG Ratio References'!A:F,5,0),1)</f>
        <v>0.81599999999999995</v>
      </c>
      <c r="P663" s="104">
        <f t="shared" si="42"/>
        <v>1.26</v>
      </c>
      <c r="Q663" s="104">
        <f t="shared" si="43"/>
        <v>10210.608</v>
      </c>
    </row>
    <row r="664" spans="1:17">
      <c r="A664" s="103" t="s">
        <v>1268</v>
      </c>
      <c r="B664" s="103" t="s">
        <v>8</v>
      </c>
      <c r="C664" s="124" t="s">
        <v>1739</v>
      </c>
      <c r="D664" s="103" t="s">
        <v>55</v>
      </c>
      <c r="E664" s="124" t="s">
        <v>279</v>
      </c>
      <c r="F664" s="127">
        <v>16000</v>
      </c>
      <c r="G664" s="103" t="s">
        <v>849</v>
      </c>
      <c r="H664" s="103" t="s">
        <v>1269</v>
      </c>
      <c r="I664" s="103" t="s">
        <v>12</v>
      </c>
      <c r="J664" s="130">
        <v>2021</v>
      </c>
      <c r="K664" s="11">
        <f>IF(D664="SAVE ON ENERGY RETROFIT PROGRAM",IF(VALUE(SUBSTITUTE(G664,"kW",""))=0,'IESO Reported Results'!M664*'NTG Ratio References'!$G$8,0),IF(D664="SAVE ON ENERGY ENERGY MANAGER PROGRAM",IF(VALUE(SUBSTITUTE(G664,"kW",""))=0,'IESO Reported Results'!M664*'NTG Ratio References'!$G$7,0),0))</f>
        <v>0</v>
      </c>
      <c r="L664" s="10">
        <f t="shared" si="40"/>
        <v>20</v>
      </c>
      <c r="M664" s="11">
        <f t="shared" si="41"/>
        <v>130648</v>
      </c>
      <c r="N664" s="15">
        <f>IFERROR(VLOOKUP(J664&amp;D664,'NTG Ratio References'!A:F,4,0),1)</f>
        <v>0.81599999999999995</v>
      </c>
      <c r="O664" s="15">
        <f>IFERROR(VLOOKUP(J664&amp;D664,'NTG Ratio References'!A:F,5,0),1)</f>
        <v>0.84</v>
      </c>
      <c r="P664" s="104">
        <f t="shared" si="42"/>
        <v>16.32</v>
      </c>
      <c r="Q664" s="104">
        <f t="shared" si="43"/>
        <v>109744.31999999999</v>
      </c>
    </row>
    <row r="665" spans="1:17">
      <c r="A665" s="103" t="s">
        <v>1270</v>
      </c>
      <c r="B665" s="103" t="s">
        <v>8</v>
      </c>
      <c r="C665" s="124" t="s">
        <v>1741</v>
      </c>
      <c r="D665" s="103" t="s">
        <v>55</v>
      </c>
      <c r="E665" s="124" t="s">
        <v>25</v>
      </c>
      <c r="F665" s="127">
        <v>39588.339999999997</v>
      </c>
      <c r="G665" s="103" t="s">
        <v>17</v>
      </c>
      <c r="H665" s="103" t="s">
        <v>1271</v>
      </c>
      <c r="I665" s="103" t="s">
        <v>12</v>
      </c>
      <c r="J665" s="130">
        <v>2019</v>
      </c>
      <c r="K665" s="11">
        <f>IF(D665="SAVE ON ENERGY RETROFIT PROGRAM",IF(VALUE(SUBSTITUTE(G665,"kW",""))=0,'IESO Reported Results'!M665*'NTG Ratio References'!$G$8,0),IF(D665="SAVE ON ENERGY ENERGY MANAGER PROGRAM",IF(VALUE(SUBSTITUTE(G665,"kW",""))=0,'IESO Reported Results'!M665*'NTG Ratio References'!$G$7,0),0))</f>
        <v>46.143639807670866</v>
      </c>
      <c r="L665" s="10">
        <f t="shared" si="40"/>
        <v>46.143639807670866</v>
      </c>
      <c r="M665" s="11">
        <f t="shared" si="41"/>
        <v>277907</v>
      </c>
      <c r="N665" s="15">
        <f>IFERROR(VLOOKUP(J665&amp;D665,'NTG Ratio References'!A:F,4,0),1)</f>
        <v>0.84</v>
      </c>
      <c r="O665" s="15">
        <f>IFERROR(VLOOKUP(J665&amp;D665,'NTG Ratio References'!A:F,5,0),1)</f>
        <v>0.81599999999999995</v>
      </c>
      <c r="P665" s="104">
        <f t="shared" si="42"/>
        <v>38.760657438443523</v>
      </c>
      <c r="Q665" s="104">
        <f t="shared" si="43"/>
        <v>226772.11199999999</v>
      </c>
    </row>
    <row r="666" spans="1:17">
      <c r="A666" s="103" t="s">
        <v>1272</v>
      </c>
      <c r="B666" s="103" t="s">
        <v>8</v>
      </c>
      <c r="C666" s="124" t="s">
        <v>1741</v>
      </c>
      <c r="D666" s="103" t="s">
        <v>55</v>
      </c>
      <c r="E666" s="124" t="s">
        <v>25</v>
      </c>
      <c r="F666" s="127">
        <v>58880.45</v>
      </c>
      <c r="G666" s="103" t="s">
        <v>1273</v>
      </c>
      <c r="H666" s="103" t="s">
        <v>1274</v>
      </c>
      <c r="I666" s="103" t="s">
        <v>12</v>
      </c>
      <c r="J666" s="130">
        <v>2019</v>
      </c>
      <c r="K666" s="11">
        <f>IF(D666="SAVE ON ENERGY RETROFIT PROGRAM",IF(VALUE(SUBSTITUTE(G666,"kW",""))=0,'IESO Reported Results'!M666*'NTG Ratio References'!$G$8,0),IF(D666="SAVE ON ENERGY ENERGY MANAGER PROGRAM",IF(VALUE(SUBSTITUTE(G666,"kW",""))=0,'IESO Reported Results'!M666*'NTG Ratio References'!$G$7,0),0))</f>
        <v>0</v>
      </c>
      <c r="L666" s="10">
        <f t="shared" si="40"/>
        <v>43.72</v>
      </c>
      <c r="M666" s="11">
        <f t="shared" si="41"/>
        <v>243518</v>
      </c>
      <c r="N666" s="15">
        <f>IFERROR(VLOOKUP(J666&amp;D666,'NTG Ratio References'!A:F,4,0),1)</f>
        <v>0.84</v>
      </c>
      <c r="O666" s="15">
        <f>IFERROR(VLOOKUP(J666&amp;D666,'NTG Ratio References'!A:F,5,0),1)</f>
        <v>0.81599999999999995</v>
      </c>
      <c r="P666" s="104">
        <f t="shared" si="42"/>
        <v>36.724799999999995</v>
      </c>
      <c r="Q666" s="104">
        <f t="shared" si="43"/>
        <v>198710.68799999999</v>
      </c>
    </row>
    <row r="667" spans="1:17">
      <c r="A667" s="103" t="s">
        <v>1275</v>
      </c>
      <c r="B667" s="103" t="s">
        <v>8</v>
      </c>
      <c r="C667" s="124" t="s">
        <v>1739</v>
      </c>
      <c r="D667" s="103" t="s">
        <v>55</v>
      </c>
      <c r="E667" s="124" t="s">
        <v>25</v>
      </c>
      <c r="F667" s="127">
        <v>1410</v>
      </c>
      <c r="G667" s="103" t="s">
        <v>224</v>
      </c>
      <c r="H667" s="103" t="s">
        <v>1276</v>
      </c>
      <c r="I667" s="103" t="s">
        <v>12</v>
      </c>
      <c r="J667" s="130">
        <v>2019</v>
      </c>
      <c r="K667" s="11">
        <f>IF(D667="SAVE ON ENERGY RETROFIT PROGRAM",IF(VALUE(SUBSTITUTE(G667,"kW",""))=0,'IESO Reported Results'!M667*'NTG Ratio References'!$G$8,0),IF(D667="SAVE ON ENERGY ENERGY MANAGER PROGRAM",IF(VALUE(SUBSTITUTE(G667,"kW",""))=0,'IESO Reported Results'!M667*'NTG Ratio References'!$G$7,0),0))</f>
        <v>0</v>
      </c>
      <c r="L667" s="10">
        <f t="shared" si="40"/>
        <v>1.71</v>
      </c>
      <c r="M667" s="11">
        <f t="shared" si="41"/>
        <v>7122</v>
      </c>
      <c r="N667" s="15">
        <f>IFERROR(VLOOKUP(J667&amp;D667,'NTG Ratio References'!A:F,4,0),1)</f>
        <v>0.84</v>
      </c>
      <c r="O667" s="15">
        <f>IFERROR(VLOOKUP(J667&amp;D667,'NTG Ratio References'!A:F,5,0),1)</f>
        <v>0.81599999999999995</v>
      </c>
      <c r="P667" s="104">
        <f t="shared" si="42"/>
        <v>1.4363999999999999</v>
      </c>
      <c r="Q667" s="104">
        <f t="shared" si="43"/>
        <v>5811.5519999999997</v>
      </c>
    </row>
    <row r="668" spans="1:17">
      <c r="A668" s="103" t="s">
        <v>1277</v>
      </c>
      <c r="B668" s="103" t="s">
        <v>8</v>
      </c>
      <c r="C668" s="124" t="s">
        <v>1741</v>
      </c>
      <c r="D668" s="103" t="s">
        <v>55</v>
      </c>
      <c r="E668" s="124" t="s">
        <v>279</v>
      </c>
      <c r="F668" s="127">
        <v>15200</v>
      </c>
      <c r="G668" s="103" t="s">
        <v>1278</v>
      </c>
      <c r="H668" s="103" t="s">
        <v>1279</v>
      </c>
      <c r="I668" s="103" t="s">
        <v>12</v>
      </c>
      <c r="J668" s="130">
        <v>2021</v>
      </c>
      <c r="K668" s="11">
        <f>IF(D668="SAVE ON ENERGY RETROFIT PROGRAM",IF(VALUE(SUBSTITUTE(G668,"kW",""))=0,'IESO Reported Results'!M668*'NTG Ratio References'!$G$8,0),IF(D668="SAVE ON ENERGY ENERGY MANAGER PROGRAM",IF(VALUE(SUBSTITUTE(G668,"kW",""))=0,'IESO Reported Results'!M668*'NTG Ratio References'!$G$7,0),0))</f>
        <v>0</v>
      </c>
      <c r="L668" s="10">
        <f t="shared" si="40"/>
        <v>38</v>
      </c>
      <c r="M668" s="11">
        <f t="shared" si="41"/>
        <v>163911</v>
      </c>
      <c r="N668" s="15">
        <f>IFERROR(VLOOKUP(J668&amp;D668,'NTG Ratio References'!A:F,4,0),1)</f>
        <v>0.81599999999999995</v>
      </c>
      <c r="O668" s="15">
        <f>IFERROR(VLOOKUP(J668&amp;D668,'NTG Ratio References'!A:F,5,0),1)</f>
        <v>0.84</v>
      </c>
      <c r="P668" s="104">
        <f t="shared" si="42"/>
        <v>31.007999999999999</v>
      </c>
      <c r="Q668" s="104">
        <f t="shared" si="43"/>
        <v>137685.24</v>
      </c>
    </row>
    <row r="669" spans="1:17">
      <c r="A669" s="103" t="s">
        <v>1280</v>
      </c>
      <c r="B669" s="103" t="s">
        <v>8</v>
      </c>
      <c r="C669" s="124" t="s">
        <v>1739</v>
      </c>
      <c r="D669" s="103" t="s">
        <v>55</v>
      </c>
      <c r="E669" s="124" t="s">
        <v>25</v>
      </c>
      <c r="F669" s="127">
        <v>3050</v>
      </c>
      <c r="G669" s="103" t="s">
        <v>190</v>
      </c>
      <c r="H669" s="103" t="s">
        <v>1098</v>
      </c>
      <c r="I669" s="103" t="s">
        <v>12</v>
      </c>
      <c r="J669" s="130">
        <v>2019</v>
      </c>
      <c r="K669" s="11">
        <f>IF(D669="SAVE ON ENERGY RETROFIT PROGRAM",IF(VALUE(SUBSTITUTE(G669,"kW",""))=0,'IESO Reported Results'!M669*'NTG Ratio References'!$G$8,0),IF(D669="SAVE ON ENERGY ENERGY MANAGER PROGRAM",IF(VALUE(SUBSTITUTE(G669,"kW",""))=0,'IESO Reported Results'!M669*'NTG Ratio References'!$G$7,0),0))</f>
        <v>0</v>
      </c>
      <c r="L669" s="10">
        <f t="shared" si="40"/>
        <v>1.96</v>
      </c>
      <c r="M669" s="11">
        <f t="shared" si="41"/>
        <v>9006</v>
      </c>
      <c r="N669" s="15">
        <f>IFERROR(VLOOKUP(J669&amp;D669,'NTG Ratio References'!A:F,4,0),1)</f>
        <v>0.84</v>
      </c>
      <c r="O669" s="15">
        <f>IFERROR(VLOOKUP(J669&amp;D669,'NTG Ratio References'!A:F,5,0),1)</f>
        <v>0.81599999999999995</v>
      </c>
      <c r="P669" s="104">
        <f t="shared" si="42"/>
        <v>1.6463999999999999</v>
      </c>
      <c r="Q669" s="104">
        <f t="shared" si="43"/>
        <v>7348.8959999999997</v>
      </c>
    </row>
    <row r="670" spans="1:17">
      <c r="A670" s="103" t="s">
        <v>1281</v>
      </c>
      <c r="B670" s="103" t="s">
        <v>8</v>
      </c>
      <c r="C670" s="124" t="s">
        <v>1741</v>
      </c>
      <c r="D670" s="103" t="s">
        <v>55</v>
      </c>
      <c r="E670" s="124" t="s">
        <v>25</v>
      </c>
      <c r="F670" s="127">
        <v>27015.4</v>
      </c>
      <c r="G670" s="103" t="s">
        <v>17</v>
      </c>
      <c r="H670" s="103" t="s">
        <v>1282</v>
      </c>
      <c r="I670" s="103" t="s">
        <v>12</v>
      </c>
      <c r="J670" s="130">
        <v>2019</v>
      </c>
      <c r="K670" s="11">
        <f>IF(D670="SAVE ON ENERGY RETROFIT PROGRAM",IF(VALUE(SUBSTITUTE(G670,"kW",""))=0,'IESO Reported Results'!M670*'NTG Ratio References'!$G$8,0),IF(D670="SAVE ON ENERGY ENERGY MANAGER PROGRAM",IF(VALUE(SUBSTITUTE(G670,"kW",""))=0,'IESO Reported Results'!M670*'NTG Ratio References'!$G$7,0),0))</f>
        <v>44.856332760965053</v>
      </c>
      <c r="L670" s="10">
        <f t="shared" si="40"/>
        <v>44.856332760965053</v>
      </c>
      <c r="M670" s="11">
        <f t="shared" si="41"/>
        <v>270154</v>
      </c>
      <c r="N670" s="15">
        <f>IFERROR(VLOOKUP(J670&amp;D670,'NTG Ratio References'!A:F,4,0),1)</f>
        <v>0.84</v>
      </c>
      <c r="O670" s="15">
        <f>IFERROR(VLOOKUP(J670&amp;D670,'NTG Ratio References'!A:F,5,0),1)</f>
        <v>0.81599999999999995</v>
      </c>
      <c r="P670" s="104">
        <f t="shared" si="42"/>
        <v>37.679319519210644</v>
      </c>
      <c r="Q670" s="104">
        <f t="shared" si="43"/>
        <v>220445.66399999999</v>
      </c>
    </row>
    <row r="671" spans="1:17">
      <c r="A671" s="103" t="s">
        <v>1283</v>
      </c>
      <c r="B671" s="103" t="s">
        <v>8</v>
      </c>
      <c r="C671" s="124" t="s">
        <v>1739</v>
      </c>
      <c r="D671" s="103" t="s">
        <v>55</v>
      </c>
      <c r="E671" s="124" t="s">
        <v>25</v>
      </c>
      <c r="F671" s="127">
        <v>3200</v>
      </c>
      <c r="G671" s="103" t="s">
        <v>17</v>
      </c>
      <c r="H671" s="103" t="s">
        <v>1284</v>
      </c>
      <c r="I671" s="103" t="s">
        <v>12</v>
      </c>
      <c r="J671" s="130">
        <v>2019</v>
      </c>
      <c r="K671" s="11">
        <f>IF(D671="SAVE ON ENERGY RETROFIT PROGRAM",IF(VALUE(SUBSTITUTE(G671,"kW",""))=0,'IESO Reported Results'!M671*'NTG Ratio References'!$G$8,0),IF(D671="SAVE ON ENERGY ENERGY MANAGER PROGRAM",IF(VALUE(SUBSTITUTE(G671,"kW",""))=0,'IESO Reported Results'!M671*'NTG Ratio References'!$G$7,0),0))</f>
        <v>6.2037473476163125</v>
      </c>
      <c r="L671" s="10">
        <f t="shared" si="40"/>
        <v>6.2037473476163125</v>
      </c>
      <c r="M671" s="11">
        <f t="shared" si="41"/>
        <v>37363</v>
      </c>
      <c r="N671" s="15">
        <f>IFERROR(VLOOKUP(J671&amp;D671,'NTG Ratio References'!A:F,4,0),1)</f>
        <v>0.84</v>
      </c>
      <c r="O671" s="15">
        <f>IFERROR(VLOOKUP(J671&amp;D671,'NTG Ratio References'!A:F,5,0),1)</f>
        <v>0.81599999999999995</v>
      </c>
      <c r="P671" s="104">
        <f t="shared" si="42"/>
        <v>5.2111477719977026</v>
      </c>
      <c r="Q671" s="104">
        <f t="shared" si="43"/>
        <v>30488.207999999999</v>
      </c>
    </row>
    <row r="672" spans="1:17">
      <c r="A672" s="103" t="s">
        <v>1285</v>
      </c>
      <c r="B672" s="103" t="s">
        <v>8</v>
      </c>
      <c r="C672" s="124" t="s">
        <v>1739</v>
      </c>
      <c r="D672" s="103" t="s">
        <v>55</v>
      </c>
      <c r="E672" s="124" t="s">
        <v>279</v>
      </c>
      <c r="F672" s="127">
        <v>15680</v>
      </c>
      <c r="G672" s="103" t="s">
        <v>537</v>
      </c>
      <c r="H672" s="103" t="s">
        <v>1286</v>
      </c>
      <c r="I672" s="103" t="s">
        <v>12</v>
      </c>
      <c r="J672" s="130">
        <v>2021</v>
      </c>
      <c r="K672" s="11">
        <f>IF(D672="SAVE ON ENERGY RETROFIT PROGRAM",IF(VALUE(SUBSTITUTE(G672,"kW",""))=0,'IESO Reported Results'!M672*'NTG Ratio References'!$G$8,0),IF(D672="SAVE ON ENERGY ENERGY MANAGER PROGRAM",IF(VALUE(SUBSTITUTE(G672,"kW",""))=0,'IESO Reported Results'!M672*'NTG Ratio References'!$G$7,0),0))</f>
        <v>0</v>
      </c>
      <c r="L672" s="10">
        <f t="shared" si="40"/>
        <v>19.600000000000001</v>
      </c>
      <c r="M672" s="11">
        <f t="shared" si="41"/>
        <v>132303</v>
      </c>
      <c r="N672" s="15">
        <f>IFERROR(VLOOKUP(J672&amp;D672,'NTG Ratio References'!A:F,4,0),1)</f>
        <v>0.81599999999999995</v>
      </c>
      <c r="O672" s="15">
        <f>IFERROR(VLOOKUP(J672&amp;D672,'NTG Ratio References'!A:F,5,0),1)</f>
        <v>0.84</v>
      </c>
      <c r="P672" s="104">
        <f t="shared" si="42"/>
        <v>15.993600000000001</v>
      </c>
      <c r="Q672" s="104">
        <f t="shared" si="43"/>
        <v>111134.51999999999</v>
      </c>
    </row>
    <row r="673" spans="1:17">
      <c r="A673" s="103" t="s">
        <v>1287</v>
      </c>
      <c r="B673" s="103" t="s">
        <v>8</v>
      </c>
      <c r="C673" s="124" t="s">
        <v>1739</v>
      </c>
      <c r="D673" s="103" t="s">
        <v>55</v>
      </c>
      <c r="E673" s="124" t="s">
        <v>25</v>
      </c>
      <c r="F673" s="127">
        <v>11694.55</v>
      </c>
      <c r="G673" s="103" t="s">
        <v>1288</v>
      </c>
      <c r="H673" s="103" t="s">
        <v>1289</v>
      </c>
      <c r="I673" s="103" t="s">
        <v>12</v>
      </c>
      <c r="J673" s="130">
        <v>2019</v>
      </c>
      <c r="K673" s="11">
        <f>IF(D673="SAVE ON ENERGY RETROFIT PROGRAM",IF(VALUE(SUBSTITUTE(G673,"kW",""))=0,'IESO Reported Results'!M673*'NTG Ratio References'!$G$8,0),IF(D673="SAVE ON ENERGY ENERGY MANAGER PROGRAM",IF(VALUE(SUBSTITUTE(G673,"kW",""))=0,'IESO Reported Results'!M673*'NTG Ratio References'!$G$7,0),0))</f>
        <v>0</v>
      </c>
      <c r="L673" s="10">
        <f t="shared" si="40"/>
        <v>17</v>
      </c>
      <c r="M673" s="11">
        <f t="shared" si="41"/>
        <v>125804</v>
      </c>
      <c r="N673" s="15">
        <f>IFERROR(VLOOKUP(J673&amp;D673,'NTG Ratio References'!A:F,4,0),1)</f>
        <v>0.84</v>
      </c>
      <c r="O673" s="15">
        <f>IFERROR(VLOOKUP(J673&amp;D673,'NTG Ratio References'!A:F,5,0),1)</f>
        <v>0.81599999999999995</v>
      </c>
      <c r="P673" s="104">
        <f t="shared" si="42"/>
        <v>14.28</v>
      </c>
      <c r="Q673" s="104">
        <f t="shared" si="43"/>
        <v>102656.064</v>
      </c>
    </row>
    <row r="674" spans="1:17">
      <c r="A674" s="103" t="s">
        <v>1290</v>
      </c>
      <c r="B674" s="103" t="s">
        <v>8</v>
      </c>
      <c r="C674" s="124" t="s">
        <v>1741</v>
      </c>
      <c r="D674" s="103" t="s">
        <v>55</v>
      </c>
      <c r="E674" s="124" t="s">
        <v>25</v>
      </c>
      <c r="F674" s="127">
        <v>7524</v>
      </c>
      <c r="G674" s="103" t="s">
        <v>1291</v>
      </c>
      <c r="H674" s="103" t="s">
        <v>1292</v>
      </c>
      <c r="I674" s="103" t="s">
        <v>12</v>
      </c>
      <c r="J674" s="130">
        <v>2019</v>
      </c>
      <c r="K674" s="11">
        <f>IF(D674="SAVE ON ENERGY RETROFIT PROGRAM",IF(VALUE(SUBSTITUTE(G674,"kW",""))=0,'IESO Reported Results'!M674*'NTG Ratio References'!$G$8,0),IF(D674="SAVE ON ENERGY ENERGY MANAGER PROGRAM",IF(VALUE(SUBSTITUTE(G674,"kW",""))=0,'IESO Reported Results'!M674*'NTG Ratio References'!$G$7,0),0))</f>
        <v>0</v>
      </c>
      <c r="L674" s="10">
        <f t="shared" si="40"/>
        <v>59.69</v>
      </c>
      <c r="M674" s="11">
        <f t="shared" si="41"/>
        <v>364783</v>
      </c>
      <c r="N674" s="15">
        <f>IFERROR(VLOOKUP(J674&amp;D674,'NTG Ratio References'!A:F,4,0),1)</f>
        <v>0.84</v>
      </c>
      <c r="O674" s="15">
        <f>IFERROR(VLOOKUP(J674&amp;D674,'NTG Ratio References'!A:F,5,0),1)</f>
        <v>0.81599999999999995</v>
      </c>
      <c r="P674" s="104">
        <f t="shared" si="42"/>
        <v>50.139599999999994</v>
      </c>
      <c r="Q674" s="104">
        <f t="shared" si="43"/>
        <v>297662.92799999996</v>
      </c>
    </row>
    <row r="675" spans="1:17">
      <c r="A675" s="103" t="s">
        <v>1293</v>
      </c>
      <c r="B675" s="103" t="s">
        <v>8</v>
      </c>
      <c r="C675" s="124" t="s">
        <v>1739</v>
      </c>
      <c r="D675" s="103" t="s">
        <v>55</v>
      </c>
      <c r="E675" s="124" t="s">
        <v>76</v>
      </c>
      <c r="F675" s="127">
        <v>8701.5499999999993</v>
      </c>
      <c r="G675" s="103" t="s">
        <v>17</v>
      </c>
      <c r="H675" s="103" t="s">
        <v>1294</v>
      </c>
      <c r="I675" s="103" t="s">
        <v>12</v>
      </c>
      <c r="J675" s="130">
        <v>2019</v>
      </c>
      <c r="K675" s="11">
        <f>IF(D675="SAVE ON ENERGY RETROFIT PROGRAM",IF(VALUE(SUBSTITUTE(G675,"kW",""))=0,'IESO Reported Results'!M675*'NTG Ratio References'!$G$8,0),IF(D675="SAVE ON ENERGY ENERGY MANAGER PROGRAM",IF(VALUE(SUBSTITUTE(G675,"kW",""))=0,'IESO Reported Results'!M675*'NTG Ratio References'!$G$7,0),0))</f>
        <v>16.631050653836489</v>
      </c>
      <c r="L675" s="10">
        <f t="shared" si="40"/>
        <v>16.631050653836489</v>
      </c>
      <c r="M675" s="11">
        <f t="shared" si="41"/>
        <v>100163</v>
      </c>
      <c r="N675" s="15">
        <f>IFERROR(VLOOKUP(J675&amp;D675,'NTG Ratio References'!A:F,4,0),1)</f>
        <v>0.84</v>
      </c>
      <c r="O675" s="15">
        <f>IFERROR(VLOOKUP(J675&amp;D675,'NTG Ratio References'!A:F,5,0),1)</f>
        <v>0.81599999999999995</v>
      </c>
      <c r="P675" s="104">
        <f t="shared" si="42"/>
        <v>13.970082549222651</v>
      </c>
      <c r="Q675" s="104">
        <f t="shared" si="43"/>
        <v>81733.008000000002</v>
      </c>
    </row>
    <row r="676" spans="1:17">
      <c r="A676" s="103" t="s">
        <v>1295</v>
      </c>
      <c r="B676" s="103" t="s">
        <v>8</v>
      </c>
      <c r="C676" s="124" t="s">
        <v>1739</v>
      </c>
      <c r="D676" s="103" t="s">
        <v>55</v>
      </c>
      <c r="E676" s="124" t="s">
        <v>25</v>
      </c>
      <c r="F676" s="127">
        <v>11725</v>
      </c>
      <c r="G676" s="103" t="s">
        <v>1296</v>
      </c>
      <c r="H676" s="103" t="s">
        <v>1297</v>
      </c>
      <c r="I676" s="103" t="s">
        <v>12</v>
      </c>
      <c r="J676" s="130">
        <v>2019</v>
      </c>
      <c r="K676" s="11">
        <f>IF(D676="SAVE ON ENERGY RETROFIT PROGRAM",IF(VALUE(SUBSTITUTE(G676,"kW",""))=0,'IESO Reported Results'!M676*'NTG Ratio References'!$G$8,0),IF(D676="SAVE ON ENERGY ENERGY MANAGER PROGRAM",IF(VALUE(SUBSTITUTE(G676,"kW",""))=0,'IESO Reported Results'!M676*'NTG Ratio References'!$G$7,0),0))</f>
        <v>0</v>
      </c>
      <c r="L676" s="10">
        <f t="shared" si="40"/>
        <v>23.95</v>
      </c>
      <c r="M676" s="11">
        <f t="shared" si="41"/>
        <v>151647</v>
      </c>
      <c r="N676" s="15">
        <f>IFERROR(VLOOKUP(J676&amp;D676,'NTG Ratio References'!A:F,4,0),1)</f>
        <v>0.84</v>
      </c>
      <c r="O676" s="15">
        <f>IFERROR(VLOOKUP(J676&amp;D676,'NTG Ratio References'!A:F,5,0),1)</f>
        <v>0.81599999999999995</v>
      </c>
      <c r="P676" s="104">
        <f t="shared" si="42"/>
        <v>20.117999999999999</v>
      </c>
      <c r="Q676" s="104">
        <f t="shared" si="43"/>
        <v>123743.95199999999</v>
      </c>
    </row>
    <row r="677" spans="1:17">
      <c r="A677" s="103" t="s">
        <v>1298</v>
      </c>
      <c r="B677" s="103" t="s">
        <v>8</v>
      </c>
      <c r="C677" s="124" t="s">
        <v>1739</v>
      </c>
      <c r="D677" s="103" t="s">
        <v>55</v>
      </c>
      <c r="E677" s="124" t="s">
        <v>1299</v>
      </c>
      <c r="F677" s="127">
        <v>3850</v>
      </c>
      <c r="G677" s="103" t="s">
        <v>1300</v>
      </c>
      <c r="H677" s="103" t="s">
        <v>1301</v>
      </c>
      <c r="I677" s="103" t="s">
        <v>12</v>
      </c>
      <c r="J677" s="130">
        <v>2020</v>
      </c>
      <c r="K677" s="11">
        <f>IF(D677="SAVE ON ENERGY RETROFIT PROGRAM",IF(VALUE(SUBSTITUTE(G677,"kW",""))=0,'IESO Reported Results'!M677*'NTG Ratio References'!$G$8,0),IF(D677="SAVE ON ENERGY ENERGY MANAGER PROGRAM",IF(VALUE(SUBSTITUTE(G677,"kW",""))=0,'IESO Reported Results'!M677*'NTG Ratio References'!$G$7,0),0))</f>
        <v>0</v>
      </c>
      <c r="L677" s="10">
        <f t="shared" si="40"/>
        <v>6.45</v>
      </c>
      <c r="M677" s="11">
        <f t="shared" si="41"/>
        <v>28299</v>
      </c>
      <c r="N677" s="15">
        <f>IFERROR(VLOOKUP(J677&amp;D677,'NTG Ratio References'!A:F,4,0),1)</f>
        <v>0.81599999999999995</v>
      </c>
      <c r="O677" s="15">
        <f>IFERROR(VLOOKUP(J677&amp;D677,'NTG Ratio References'!A:F,5,0),1)</f>
        <v>0.84</v>
      </c>
      <c r="P677" s="104">
        <f t="shared" si="42"/>
        <v>5.2631999999999994</v>
      </c>
      <c r="Q677" s="104">
        <f t="shared" si="43"/>
        <v>23771.16</v>
      </c>
    </row>
    <row r="678" spans="1:17">
      <c r="A678" s="103" t="s">
        <v>1302</v>
      </c>
      <c r="B678" s="103" t="s">
        <v>8</v>
      </c>
      <c r="C678" s="124" t="s">
        <v>1739</v>
      </c>
      <c r="D678" s="103" t="s">
        <v>55</v>
      </c>
      <c r="E678" s="124" t="s">
        <v>76</v>
      </c>
      <c r="F678" s="127">
        <v>2424</v>
      </c>
      <c r="G678" s="103" t="s">
        <v>266</v>
      </c>
      <c r="H678" s="103" t="s">
        <v>1303</v>
      </c>
      <c r="I678" s="103" t="s">
        <v>12</v>
      </c>
      <c r="J678" s="130">
        <v>2019</v>
      </c>
      <c r="K678" s="11">
        <f>IF(D678="SAVE ON ENERGY RETROFIT PROGRAM",IF(VALUE(SUBSTITUTE(G678,"kW",""))=0,'IESO Reported Results'!M678*'NTG Ratio References'!$G$8,0),IF(D678="SAVE ON ENERGY ENERGY MANAGER PROGRAM",IF(VALUE(SUBSTITUTE(G678,"kW",""))=0,'IESO Reported Results'!M678*'NTG Ratio References'!$G$7,0),0))</f>
        <v>0</v>
      </c>
      <c r="L678" s="10">
        <f t="shared" si="40"/>
        <v>5.63</v>
      </c>
      <c r="M678" s="11">
        <f t="shared" si="41"/>
        <v>21482</v>
      </c>
      <c r="N678" s="15">
        <f>IFERROR(VLOOKUP(J678&amp;D678,'NTG Ratio References'!A:F,4,0),1)</f>
        <v>0.84</v>
      </c>
      <c r="O678" s="15">
        <f>IFERROR(VLOOKUP(J678&amp;D678,'NTG Ratio References'!A:F,5,0),1)</f>
        <v>0.81599999999999995</v>
      </c>
      <c r="P678" s="104">
        <f t="shared" si="42"/>
        <v>4.7291999999999996</v>
      </c>
      <c r="Q678" s="104">
        <f t="shared" si="43"/>
        <v>17529.311999999998</v>
      </c>
    </row>
    <row r="679" spans="1:17">
      <c r="A679" s="103" t="s">
        <v>1304</v>
      </c>
      <c r="B679" s="103" t="s">
        <v>8</v>
      </c>
      <c r="C679" s="124" t="s">
        <v>1739</v>
      </c>
      <c r="D679" s="103" t="s">
        <v>55</v>
      </c>
      <c r="E679" s="124" t="s">
        <v>25</v>
      </c>
      <c r="F679" s="127">
        <v>12095.16</v>
      </c>
      <c r="G679" s="103" t="s">
        <v>1305</v>
      </c>
      <c r="H679" s="103" t="s">
        <v>1306</v>
      </c>
      <c r="I679" s="103" t="s">
        <v>12</v>
      </c>
      <c r="J679" s="130">
        <v>2019</v>
      </c>
      <c r="K679" s="11">
        <f>IF(D679="SAVE ON ENERGY RETROFIT PROGRAM",IF(VALUE(SUBSTITUTE(G679,"kW",""))=0,'IESO Reported Results'!M679*'NTG Ratio References'!$G$8,0),IF(D679="SAVE ON ENERGY ENERGY MANAGER PROGRAM",IF(VALUE(SUBSTITUTE(G679,"kW",""))=0,'IESO Reported Results'!M679*'NTG Ratio References'!$G$7,0),0))</f>
        <v>0</v>
      </c>
      <c r="L679" s="10">
        <f t="shared" si="40"/>
        <v>27.8</v>
      </c>
      <c r="M679" s="11">
        <f t="shared" si="41"/>
        <v>238223</v>
      </c>
      <c r="N679" s="15">
        <f>IFERROR(VLOOKUP(J679&amp;D679,'NTG Ratio References'!A:F,4,0),1)</f>
        <v>0.84</v>
      </c>
      <c r="O679" s="15">
        <f>IFERROR(VLOOKUP(J679&amp;D679,'NTG Ratio References'!A:F,5,0),1)</f>
        <v>0.81599999999999995</v>
      </c>
      <c r="P679" s="104">
        <f t="shared" si="42"/>
        <v>23.352</v>
      </c>
      <c r="Q679" s="104">
        <f t="shared" si="43"/>
        <v>194389.96799999999</v>
      </c>
    </row>
    <row r="680" spans="1:17">
      <c r="A680" s="103" t="s">
        <v>1307</v>
      </c>
      <c r="B680" s="103" t="s">
        <v>8</v>
      </c>
      <c r="C680" s="124" t="s">
        <v>1740</v>
      </c>
      <c r="D680" s="103" t="s">
        <v>55</v>
      </c>
      <c r="E680" s="124" t="s">
        <v>25</v>
      </c>
      <c r="F680" s="127">
        <v>3580</v>
      </c>
      <c r="G680" s="103" t="s">
        <v>155</v>
      </c>
      <c r="H680" s="103" t="s">
        <v>1308</v>
      </c>
      <c r="I680" s="103" t="s">
        <v>12</v>
      </c>
      <c r="J680" s="130">
        <v>2019</v>
      </c>
      <c r="K680" s="11">
        <f>IF(D680="SAVE ON ENERGY RETROFIT PROGRAM",IF(VALUE(SUBSTITUTE(G680,"kW",""))=0,'IESO Reported Results'!M680*'NTG Ratio References'!$G$8,0),IF(D680="SAVE ON ENERGY ENERGY MANAGER PROGRAM",IF(VALUE(SUBSTITUTE(G680,"kW",""))=0,'IESO Reported Results'!M680*'NTG Ratio References'!$G$7,0),0))</f>
        <v>0</v>
      </c>
      <c r="L680" s="10">
        <f t="shared" si="40"/>
        <v>8.1999999999999993</v>
      </c>
      <c r="M680" s="11">
        <f t="shared" si="41"/>
        <v>49749</v>
      </c>
      <c r="N680" s="15">
        <f>IFERROR(VLOOKUP(J680&amp;D680,'NTG Ratio References'!A:F,4,0),1)</f>
        <v>0.84</v>
      </c>
      <c r="O680" s="15">
        <f>IFERROR(VLOOKUP(J680&amp;D680,'NTG Ratio References'!A:F,5,0),1)</f>
        <v>0.81599999999999995</v>
      </c>
      <c r="P680" s="104">
        <f t="shared" si="42"/>
        <v>6.887999999999999</v>
      </c>
      <c r="Q680" s="104">
        <f t="shared" si="43"/>
        <v>40595.183999999994</v>
      </c>
    </row>
    <row r="681" spans="1:17">
      <c r="A681" s="103" t="s">
        <v>1309</v>
      </c>
      <c r="B681" s="103" t="s">
        <v>8</v>
      </c>
      <c r="C681" s="124" t="s">
        <v>1740</v>
      </c>
      <c r="D681" s="103" t="s">
        <v>55</v>
      </c>
      <c r="E681" s="124" t="s">
        <v>76</v>
      </c>
      <c r="F681" s="127">
        <v>4570</v>
      </c>
      <c r="G681" s="103" t="s">
        <v>248</v>
      </c>
      <c r="H681" s="103" t="s">
        <v>1310</v>
      </c>
      <c r="I681" s="103" t="s">
        <v>12</v>
      </c>
      <c r="J681" s="130">
        <v>2019</v>
      </c>
      <c r="K681" s="11">
        <f>IF(D681="SAVE ON ENERGY RETROFIT PROGRAM",IF(VALUE(SUBSTITUTE(G681,"kW",""))=0,'IESO Reported Results'!M681*'NTG Ratio References'!$G$8,0),IF(D681="SAVE ON ENERGY ENERGY MANAGER PROGRAM",IF(VALUE(SUBSTITUTE(G681,"kW",""))=0,'IESO Reported Results'!M681*'NTG Ratio References'!$G$7,0),0))</f>
        <v>0</v>
      </c>
      <c r="L681" s="10">
        <f t="shared" si="40"/>
        <v>5.41</v>
      </c>
      <c r="M681" s="11">
        <f t="shared" si="41"/>
        <v>24320</v>
      </c>
      <c r="N681" s="15">
        <f>IFERROR(VLOOKUP(J681&amp;D681,'NTG Ratio References'!A:F,4,0),1)</f>
        <v>0.84</v>
      </c>
      <c r="O681" s="15">
        <f>IFERROR(VLOOKUP(J681&amp;D681,'NTG Ratio References'!A:F,5,0),1)</f>
        <v>0.81599999999999995</v>
      </c>
      <c r="P681" s="104">
        <f t="shared" si="42"/>
        <v>4.5443999999999996</v>
      </c>
      <c r="Q681" s="104">
        <f t="shared" si="43"/>
        <v>19845.12</v>
      </c>
    </row>
    <row r="682" spans="1:17">
      <c r="A682" s="103" t="s">
        <v>1311</v>
      </c>
      <c r="B682" s="103" t="s">
        <v>8</v>
      </c>
      <c r="C682" s="124" t="s">
        <v>1740</v>
      </c>
      <c r="D682" s="103" t="s">
        <v>55</v>
      </c>
      <c r="E682" s="124" t="s">
        <v>76</v>
      </c>
      <c r="F682" s="127">
        <v>5000</v>
      </c>
      <c r="G682" s="103" t="s">
        <v>236</v>
      </c>
      <c r="H682" s="103" t="s">
        <v>237</v>
      </c>
      <c r="I682" s="103" t="s">
        <v>12</v>
      </c>
      <c r="J682" s="130">
        <v>2019</v>
      </c>
      <c r="K682" s="11">
        <f>IF(D682="SAVE ON ENERGY RETROFIT PROGRAM",IF(VALUE(SUBSTITUTE(G682,"kW",""))=0,'IESO Reported Results'!M682*'NTG Ratio References'!$G$8,0),IF(D682="SAVE ON ENERGY ENERGY MANAGER PROGRAM",IF(VALUE(SUBSTITUTE(G682,"kW",""))=0,'IESO Reported Results'!M682*'NTG Ratio References'!$G$7,0),0))</f>
        <v>0</v>
      </c>
      <c r="L682" s="10">
        <f t="shared" si="40"/>
        <v>2.16</v>
      </c>
      <c r="M682" s="11">
        <f t="shared" si="41"/>
        <v>8349</v>
      </c>
      <c r="N682" s="15">
        <f>IFERROR(VLOOKUP(J682&amp;D682,'NTG Ratio References'!A:F,4,0),1)</f>
        <v>0.84</v>
      </c>
      <c r="O682" s="15">
        <f>IFERROR(VLOOKUP(J682&amp;D682,'NTG Ratio References'!A:F,5,0),1)</f>
        <v>0.81599999999999995</v>
      </c>
      <c r="P682" s="104">
        <f t="shared" si="42"/>
        <v>1.8144</v>
      </c>
      <c r="Q682" s="104">
        <f t="shared" si="43"/>
        <v>6812.7839999999997</v>
      </c>
    </row>
    <row r="683" spans="1:17">
      <c r="A683" s="103" t="s">
        <v>1312</v>
      </c>
      <c r="B683" s="103" t="s">
        <v>8</v>
      </c>
      <c r="C683" s="124" t="s">
        <v>1739</v>
      </c>
      <c r="D683" s="103" t="s">
        <v>55</v>
      </c>
      <c r="E683" s="124" t="s">
        <v>279</v>
      </c>
      <c r="F683" s="127">
        <v>2145</v>
      </c>
      <c r="G683" s="103" t="s">
        <v>173</v>
      </c>
      <c r="H683" s="103" t="s">
        <v>1313</v>
      </c>
      <c r="I683" s="103" t="s">
        <v>12</v>
      </c>
      <c r="J683" s="130">
        <v>2021</v>
      </c>
      <c r="K683" s="11">
        <f>IF(D683="SAVE ON ENERGY RETROFIT PROGRAM",IF(VALUE(SUBSTITUTE(G683,"kW",""))=0,'IESO Reported Results'!M683*'NTG Ratio References'!$G$8,0),IF(D683="SAVE ON ENERGY ENERGY MANAGER PROGRAM",IF(VALUE(SUBSTITUTE(G683,"kW",""))=0,'IESO Reported Results'!M683*'NTG Ratio References'!$G$7,0),0))</f>
        <v>0</v>
      </c>
      <c r="L683" s="10">
        <f t="shared" si="40"/>
        <v>5.59</v>
      </c>
      <c r="M683" s="11">
        <f t="shared" si="41"/>
        <v>40989</v>
      </c>
      <c r="N683" s="15">
        <f>IFERROR(VLOOKUP(J683&amp;D683,'NTG Ratio References'!A:F,4,0),1)</f>
        <v>0.81599999999999995</v>
      </c>
      <c r="O683" s="15">
        <f>IFERROR(VLOOKUP(J683&amp;D683,'NTG Ratio References'!A:F,5,0),1)</f>
        <v>0.84</v>
      </c>
      <c r="P683" s="104">
        <f t="shared" si="42"/>
        <v>4.5614399999999993</v>
      </c>
      <c r="Q683" s="104">
        <f t="shared" si="43"/>
        <v>34430.76</v>
      </c>
    </row>
    <row r="684" spans="1:17">
      <c r="A684" s="103" t="s">
        <v>1314</v>
      </c>
      <c r="B684" s="103" t="s">
        <v>8</v>
      </c>
      <c r="C684" s="124" t="s">
        <v>1739</v>
      </c>
      <c r="D684" s="103" t="s">
        <v>55</v>
      </c>
      <c r="E684" s="124" t="s">
        <v>25</v>
      </c>
      <c r="F684" s="127">
        <v>3010</v>
      </c>
      <c r="G684" s="103" t="s">
        <v>186</v>
      </c>
      <c r="H684" s="103" t="s">
        <v>1315</v>
      </c>
      <c r="I684" s="103" t="s">
        <v>12</v>
      </c>
      <c r="J684" s="130">
        <v>2019</v>
      </c>
      <c r="K684" s="11">
        <f>IF(D684="SAVE ON ENERGY RETROFIT PROGRAM",IF(VALUE(SUBSTITUTE(G684,"kW",""))=0,'IESO Reported Results'!M684*'NTG Ratio References'!$G$8,0),IF(D684="SAVE ON ENERGY ENERGY MANAGER PROGRAM",IF(VALUE(SUBSTITUTE(G684,"kW",""))=0,'IESO Reported Results'!M684*'NTG Ratio References'!$G$7,0),0))</f>
        <v>0</v>
      </c>
      <c r="L684" s="10">
        <f t="shared" si="40"/>
        <v>1.9</v>
      </c>
      <c r="M684" s="11">
        <f t="shared" si="41"/>
        <v>8743</v>
      </c>
      <c r="N684" s="15">
        <f>IFERROR(VLOOKUP(J684&amp;D684,'NTG Ratio References'!A:F,4,0),1)</f>
        <v>0.84</v>
      </c>
      <c r="O684" s="15">
        <f>IFERROR(VLOOKUP(J684&amp;D684,'NTG Ratio References'!A:F,5,0),1)</f>
        <v>0.81599999999999995</v>
      </c>
      <c r="P684" s="104">
        <f t="shared" si="42"/>
        <v>1.5959999999999999</v>
      </c>
      <c r="Q684" s="104">
        <f t="shared" si="43"/>
        <v>7134.2879999999996</v>
      </c>
    </row>
    <row r="685" spans="1:17">
      <c r="A685" s="103" t="s">
        <v>1316</v>
      </c>
      <c r="B685" s="103" t="s">
        <v>8</v>
      </c>
      <c r="C685" s="124" t="s">
        <v>1740</v>
      </c>
      <c r="D685" s="103" t="s">
        <v>55</v>
      </c>
      <c r="E685" s="124" t="s">
        <v>25</v>
      </c>
      <c r="F685" s="127">
        <v>9466.7999999999993</v>
      </c>
      <c r="G685" s="103" t="s">
        <v>17</v>
      </c>
      <c r="H685" s="103" t="s">
        <v>830</v>
      </c>
      <c r="I685" s="103" t="s">
        <v>12</v>
      </c>
      <c r="J685" s="130">
        <v>2019</v>
      </c>
      <c r="K685" s="11">
        <f>IF(D685="SAVE ON ENERGY RETROFIT PROGRAM",IF(VALUE(SUBSTITUTE(G685,"kW",""))=0,'IESO Reported Results'!M685*'NTG Ratio References'!$G$8,0),IF(D685="SAVE ON ENERGY ENERGY MANAGER PROGRAM",IF(VALUE(SUBSTITUTE(G685,"kW",""))=0,'IESO Reported Results'!M685*'NTG Ratio References'!$G$7,0),0))</f>
        <v>15.718661614542222</v>
      </c>
      <c r="L685" s="10">
        <f t="shared" si="40"/>
        <v>15.718661614542222</v>
      </c>
      <c r="M685" s="11">
        <f t="shared" si="41"/>
        <v>94668</v>
      </c>
      <c r="N685" s="15">
        <f>IFERROR(VLOOKUP(J685&amp;D685,'NTG Ratio References'!A:F,4,0),1)</f>
        <v>0.84</v>
      </c>
      <c r="O685" s="15">
        <f>IFERROR(VLOOKUP(J685&amp;D685,'NTG Ratio References'!A:F,5,0),1)</f>
        <v>0.81599999999999995</v>
      </c>
      <c r="P685" s="104">
        <f t="shared" si="42"/>
        <v>13.203675756215466</v>
      </c>
      <c r="Q685" s="104">
        <f t="shared" si="43"/>
        <v>77249.087999999989</v>
      </c>
    </row>
    <row r="686" spans="1:17">
      <c r="A686" s="103" t="s">
        <v>1317</v>
      </c>
      <c r="B686" s="103" t="s">
        <v>8</v>
      </c>
      <c r="C686" s="124" t="s">
        <v>1740</v>
      </c>
      <c r="D686" s="103" t="s">
        <v>55</v>
      </c>
      <c r="E686" s="124" t="s">
        <v>25</v>
      </c>
      <c r="F686" s="127">
        <v>9466.7999999999993</v>
      </c>
      <c r="G686" s="103" t="s">
        <v>17</v>
      </c>
      <c r="H686" s="103" t="s">
        <v>830</v>
      </c>
      <c r="I686" s="103" t="s">
        <v>12</v>
      </c>
      <c r="J686" s="130">
        <v>2019</v>
      </c>
      <c r="K686" s="11">
        <f>IF(D686="SAVE ON ENERGY RETROFIT PROGRAM",IF(VALUE(SUBSTITUTE(G686,"kW",""))=0,'IESO Reported Results'!M686*'NTG Ratio References'!$G$8,0),IF(D686="SAVE ON ENERGY ENERGY MANAGER PROGRAM",IF(VALUE(SUBSTITUTE(G686,"kW",""))=0,'IESO Reported Results'!M686*'NTG Ratio References'!$G$7,0),0))</f>
        <v>15.718661614542222</v>
      </c>
      <c r="L686" s="10">
        <f t="shared" si="40"/>
        <v>15.718661614542222</v>
      </c>
      <c r="M686" s="11">
        <f t="shared" si="41"/>
        <v>94668</v>
      </c>
      <c r="N686" s="15">
        <f>IFERROR(VLOOKUP(J686&amp;D686,'NTG Ratio References'!A:F,4,0),1)</f>
        <v>0.84</v>
      </c>
      <c r="O686" s="15">
        <f>IFERROR(VLOOKUP(J686&amp;D686,'NTG Ratio References'!A:F,5,0),1)</f>
        <v>0.81599999999999995</v>
      </c>
      <c r="P686" s="104">
        <f t="shared" si="42"/>
        <v>13.203675756215466</v>
      </c>
      <c r="Q686" s="104">
        <f t="shared" si="43"/>
        <v>77249.087999999989</v>
      </c>
    </row>
    <row r="687" spans="1:17">
      <c r="A687" s="103" t="s">
        <v>1318</v>
      </c>
      <c r="B687" s="103" t="s">
        <v>8</v>
      </c>
      <c r="C687" s="124" t="s">
        <v>1739</v>
      </c>
      <c r="D687" s="103" t="s">
        <v>55</v>
      </c>
      <c r="E687" s="124" t="s">
        <v>25</v>
      </c>
      <c r="F687" s="127">
        <v>9242.9</v>
      </c>
      <c r="G687" s="103" t="s">
        <v>17</v>
      </c>
      <c r="H687" s="103" t="s">
        <v>1319</v>
      </c>
      <c r="I687" s="103" t="s">
        <v>12</v>
      </c>
      <c r="J687" s="130">
        <v>2019</v>
      </c>
      <c r="K687" s="11">
        <f>IF(D687="SAVE ON ENERGY RETROFIT PROGRAM",IF(VALUE(SUBSTITUTE(G687,"kW",""))=0,'IESO Reported Results'!M687*'NTG Ratio References'!$G$8,0),IF(D687="SAVE ON ENERGY ENERGY MANAGER PROGRAM",IF(VALUE(SUBSTITUTE(G687,"kW",""))=0,'IESO Reported Results'!M687*'NTG Ratio References'!$G$7,0),0))</f>
        <v>15.346898364500392</v>
      </c>
      <c r="L687" s="10">
        <f t="shared" si="40"/>
        <v>15.346898364500392</v>
      </c>
      <c r="M687" s="11">
        <f t="shared" si="41"/>
        <v>92429</v>
      </c>
      <c r="N687" s="15">
        <f>IFERROR(VLOOKUP(J687&amp;D687,'NTG Ratio References'!A:F,4,0),1)</f>
        <v>0.84</v>
      </c>
      <c r="O687" s="15">
        <f>IFERROR(VLOOKUP(J687&amp;D687,'NTG Ratio References'!A:F,5,0),1)</f>
        <v>0.81599999999999995</v>
      </c>
      <c r="P687" s="104">
        <f t="shared" si="42"/>
        <v>12.891394626180329</v>
      </c>
      <c r="Q687" s="104">
        <f t="shared" si="43"/>
        <v>75422.063999999998</v>
      </c>
    </row>
    <row r="688" spans="1:17">
      <c r="A688" s="103" t="s">
        <v>1320</v>
      </c>
      <c r="B688" s="103" t="s">
        <v>8</v>
      </c>
      <c r="C688" s="124" t="s">
        <v>1739</v>
      </c>
      <c r="D688" s="103" t="s">
        <v>55</v>
      </c>
      <c r="E688" s="124" t="s">
        <v>25</v>
      </c>
      <c r="F688" s="127">
        <v>6130</v>
      </c>
      <c r="G688" s="103" t="s">
        <v>1321</v>
      </c>
      <c r="H688" s="103" t="s">
        <v>1322</v>
      </c>
      <c r="I688" s="103" t="s">
        <v>12</v>
      </c>
      <c r="J688" s="130">
        <v>2019</v>
      </c>
      <c r="K688" s="11">
        <f>IF(D688="SAVE ON ENERGY RETROFIT PROGRAM",IF(VALUE(SUBSTITUTE(G688,"kW",""))=0,'IESO Reported Results'!M688*'NTG Ratio References'!$G$8,0),IF(D688="SAVE ON ENERGY ENERGY MANAGER PROGRAM",IF(VALUE(SUBSTITUTE(G688,"kW",""))=0,'IESO Reported Results'!M688*'NTG Ratio References'!$G$7,0),0))</f>
        <v>0</v>
      </c>
      <c r="L688" s="10">
        <f t="shared" si="40"/>
        <v>5.68</v>
      </c>
      <c r="M688" s="11">
        <f t="shared" si="41"/>
        <v>34050</v>
      </c>
      <c r="N688" s="15">
        <f>IFERROR(VLOOKUP(J688&amp;D688,'NTG Ratio References'!A:F,4,0),1)</f>
        <v>0.84</v>
      </c>
      <c r="O688" s="15">
        <f>IFERROR(VLOOKUP(J688&amp;D688,'NTG Ratio References'!A:F,5,0),1)</f>
        <v>0.81599999999999995</v>
      </c>
      <c r="P688" s="104">
        <f t="shared" si="42"/>
        <v>4.7711999999999994</v>
      </c>
      <c r="Q688" s="104">
        <f t="shared" si="43"/>
        <v>27784.799999999999</v>
      </c>
    </row>
    <row r="689" spans="1:17">
      <c r="A689" s="103" t="s">
        <v>1323</v>
      </c>
      <c r="B689" s="103" t="s">
        <v>8</v>
      </c>
      <c r="C689" s="124" t="s">
        <v>1739</v>
      </c>
      <c r="D689" s="103" t="s">
        <v>55</v>
      </c>
      <c r="E689" s="124" t="s">
        <v>76</v>
      </c>
      <c r="F689" s="127">
        <v>5015</v>
      </c>
      <c r="G689" s="103" t="s">
        <v>1324</v>
      </c>
      <c r="H689" s="103" t="s">
        <v>1325</v>
      </c>
      <c r="I689" s="103" t="s">
        <v>12</v>
      </c>
      <c r="J689" s="130">
        <v>2019</v>
      </c>
      <c r="K689" s="11">
        <f>IF(D689="SAVE ON ENERGY RETROFIT PROGRAM",IF(VALUE(SUBSTITUTE(G689,"kW",""))=0,'IESO Reported Results'!M689*'NTG Ratio References'!$G$8,0),IF(D689="SAVE ON ENERGY ENERGY MANAGER PROGRAM",IF(VALUE(SUBSTITUTE(G689,"kW",""))=0,'IESO Reported Results'!M689*'NTG Ratio References'!$G$7,0),0))</f>
        <v>0</v>
      </c>
      <c r="L689" s="10">
        <f t="shared" si="40"/>
        <v>9.48</v>
      </c>
      <c r="M689" s="11">
        <f t="shared" si="41"/>
        <v>49170</v>
      </c>
      <c r="N689" s="15">
        <f>IFERROR(VLOOKUP(J689&amp;D689,'NTG Ratio References'!A:F,4,0),1)</f>
        <v>0.84</v>
      </c>
      <c r="O689" s="15">
        <f>IFERROR(VLOOKUP(J689&amp;D689,'NTG Ratio References'!A:F,5,0),1)</f>
        <v>0.81599999999999995</v>
      </c>
      <c r="P689" s="104">
        <f t="shared" si="42"/>
        <v>7.9632000000000005</v>
      </c>
      <c r="Q689" s="104">
        <f t="shared" si="43"/>
        <v>40122.719999999994</v>
      </c>
    </row>
    <row r="690" spans="1:17">
      <c r="A690" s="103" t="s">
        <v>1326</v>
      </c>
      <c r="B690" s="103" t="s">
        <v>8</v>
      </c>
      <c r="C690" s="124" t="s">
        <v>1741</v>
      </c>
      <c r="D690" s="103" t="s">
        <v>55</v>
      </c>
      <c r="E690" s="124" t="s">
        <v>25</v>
      </c>
      <c r="F690" s="127">
        <v>15403.9</v>
      </c>
      <c r="G690" s="103" t="s">
        <v>1327</v>
      </c>
      <c r="H690" s="103" t="s">
        <v>1328</v>
      </c>
      <c r="I690" s="103" t="s">
        <v>12</v>
      </c>
      <c r="J690" s="130">
        <v>2019</v>
      </c>
      <c r="K690" s="11">
        <f>IF(D690="SAVE ON ENERGY RETROFIT PROGRAM",IF(VALUE(SUBSTITUTE(G690,"kW",""))=0,'IESO Reported Results'!M690*'NTG Ratio References'!$G$8,0),IF(D690="SAVE ON ENERGY ENERGY MANAGER PROGRAM",IF(VALUE(SUBSTITUTE(G690,"kW",""))=0,'IESO Reported Results'!M690*'NTG Ratio References'!$G$7,0),0))</f>
        <v>0</v>
      </c>
      <c r="L690" s="10">
        <f t="shared" si="40"/>
        <v>37.200000000000003</v>
      </c>
      <c r="M690" s="11">
        <f t="shared" si="41"/>
        <v>308078</v>
      </c>
      <c r="N690" s="15">
        <f>IFERROR(VLOOKUP(J690&amp;D690,'NTG Ratio References'!A:F,4,0),1)</f>
        <v>0.84</v>
      </c>
      <c r="O690" s="15">
        <f>IFERROR(VLOOKUP(J690&amp;D690,'NTG Ratio References'!A:F,5,0),1)</f>
        <v>0.81599999999999995</v>
      </c>
      <c r="P690" s="104">
        <f t="shared" si="42"/>
        <v>31.248000000000001</v>
      </c>
      <c r="Q690" s="104">
        <f t="shared" si="43"/>
        <v>251391.64799999999</v>
      </c>
    </row>
    <row r="691" spans="1:17">
      <c r="A691" s="103" t="s">
        <v>1329</v>
      </c>
      <c r="B691" s="103" t="s">
        <v>8</v>
      </c>
      <c r="C691" s="124" t="s">
        <v>1739</v>
      </c>
      <c r="D691" s="103" t="s">
        <v>55</v>
      </c>
      <c r="E691" s="124" t="s">
        <v>25</v>
      </c>
      <c r="F691" s="127">
        <v>1320.3</v>
      </c>
      <c r="G691" s="103" t="s">
        <v>223</v>
      </c>
      <c r="H691" s="103" t="s">
        <v>169</v>
      </c>
      <c r="I691" s="103" t="s">
        <v>12</v>
      </c>
      <c r="J691" s="130">
        <v>2019</v>
      </c>
      <c r="K691" s="11">
        <f>IF(D691="SAVE ON ENERGY RETROFIT PROGRAM",IF(VALUE(SUBSTITUTE(G691,"kW",""))=0,'IESO Reported Results'!M691*'NTG Ratio References'!$G$8,0),IF(D691="SAVE ON ENERGY ENERGY MANAGER PROGRAM",IF(VALUE(SUBSTITUTE(G691,"kW",""))=0,'IESO Reported Results'!M691*'NTG Ratio References'!$G$7,0),0))</f>
        <v>0</v>
      </c>
      <c r="L691" s="10">
        <f t="shared" si="40"/>
        <v>0.91</v>
      </c>
      <c r="M691" s="11">
        <f t="shared" si="41"/>
        <v>545</v>
      </c>
      <c r="N691" s="15">
        <f>IFERROR(VLOOKUP(J691&amp;D691,'NTG Ratio References'!A:F,4,0),1)</f>
        <v>0.84</v>
      </c>
      <c r="O691" s="15">
        <f>IFERROR(VLOOKUP(J691&amp;D691,'NTG Ratio References'!A:F,5,0),1)</f>
        <v>0.81599999999999995</v>
      </c>
      <c r="P691" s="104">
        <f t="shared" si="42"/>
        <v>0.76439999999999997</v>
      </c>
      <c r="Q691" s="104">
        <f t="shared" si="43"/>
        <v>444.71999999999997</v>
      </c>
    </row>
    <row r="692" spans="1:17">
      <c r="A692" s="103" t="s">
        <v>1330</v>
      </c>
      <c r="B692" s="103" t="s">
        <v>8</v>
      </c>
      <c r="C692" s="124" t="s">
        <v>1739</v>
      </c>
      <c r="D692" s="103" t="s">
        <v>55</v>
      </c>
      <c r="E692" s="124" t="s">
        <v>25</v>
      </c>
      <c r="F692" s="127">
        <v>7890</v>
      </c>
      <c r="G692" s="103" t="s">
        <v>1331</v>
      </c>
      <c r="H692" s="103" t="s">
        <v>1332</v>
      </c>
      <c r="I692" s="103" t="s">
        <v>12</v>
      </c>
      <c r="J692" s="130">
        <v>2019</v>
      </c>
      <c r="K692" s="11">
        <f>IF(D692="SAVE ON ENERGY RETROFIT PROGRAM",IF(VALUE(SUBSTITUTE(G692,"kW",""))=0,'IESO Reported Results'!M692*'NTG Ratio References'!$G$8,0),IF(D692="SAVE ON ENERGY ENERGY MANAGER PROGRAM",IF(VALUE(SUBSTITUTE(G692,"kW",""))=0,'IESO Reported Results'!M692*'NTG Ratio References'!$G$7,0),0))</f>
        <v>0</v>
      </c>
      <c r="L692" s="10">
        <f t="shared" si="40"/>
        <v>12.58</v>
      </c>
      <c r="M692" s="11">
        <f t="shared" si="41"/>
        <v>57430</v>
      </c>
      <c r="N692" s="15">
        <f>IFERROR(VLOOKUP(J692&amp;D692,'NTG Ratio References'!A:F,4,0),1)</f>
        <v>0.84</v>
      </c>
      <c r="O692" s="15">
        <f>IFERROR(VLOOKUP(J692&amp;D692,'NTG Ratio References'!A:F,5,0),1)</f>
        <v>0.81599999999999995</v>
      </c>
      <c r="P692" s="104">
        <f t="shared" si="42"/>
        <v>10.5672</v>
      </c>
      <c r="Q692" s="104">
        <f t="shared" si="43"/>
        <v>46862.879999999997</v>
      </c>
    </row>
    <row r="693" spans="1:17">
      <c r="A693" s="103" t="s">
        <v>1333</v>
      </c>
      <c r="B693" s="103" t="s">
        <v>8</v>
      </c>
      <c r="C693" s="124" t="s">
        <v>1739</v>
      </c>
      <c r="D693" s="103" t="s">
        <v>55</v>
      </c>
      <c r="E693" s="124" t="s">
        <v>25</v>
      </c>
      <c r="F693" s="127">
        <v>700</v>
      </c>
      <c r="G693" s="103" t="s">
        <v>17</v>
      </c>
      <c r="H693" s="103" t="s">
        <v>1334</v>
      </c>
      <c r="I693" s="103" t="s">
        <v>12</v>
      </c>
      <c r="J693" s="130">
        <v>2019</v>
      </c>
      <c r="K693" s="11">
        <f>IF(D693="SAVE ON ENERGY RETROFIT PROGRAM",IF(VALUE(SUBSTITUTE(G693,"kW",""))=0,'IESO Reported Results'!M693*'NTG Ratio References'!$G$8,0),IF(D693="SAVE ON ENERGY ENERGY MANAGER PROGRAM",IF(VALUE(SUBSTITUTE(G693,"kW",""))=0,'IESO Reported Results'!M693*'NTG Ratio References'!$G$7,0),0))</f>
        <v>1.3570437885626989</v>
      </c>
      <c r="L693" s="10">
        <f t="shared" si="40"/>
        <v>1.3570437885626989</v>
      </c>
      <c r="M693" s="11">
        <f t="shared" si="41"/>
        <v>8173</v>
      </c>
      <c r="N693" s="15">
        <f>IFERROR(VLOOKUP(J693&amp;D693,'NTG Ratio References'!A:F,4,0),1)</f>
        <v>0.84</v>
      </c>
      <c r="O693" s="15">
        <f>IFERROR(VLOOKUP(J693&amp;D693,'NTG Ratio References'!A:F,5,0),1)</f>
        <v>0.81599999999999995</v>
      </c>
      <c r="P693" s="104">
        <f t="shared" si="42"/>
        <v>1.139916782392667</v>
      </c>
      <c r="Q693" s="104">
        <f t="shared" si="43"/>
        <v>6669.1679999999997</v>
      </c>
    </row>
    <row r="694" spans="1:17">
      <c r="A694" s="103" t="s">
        <v>1335</v>
      </c>
      <c r="B694" s="103" t="s">
        <v>8</v>
      </c>
      <c r="C694" s="124" t="s">
        <v>1741</v>
      </c>
      <c r="D694" s="103" t="s">
        <v>55</v>
      </c>
      <c r="E694" s="124" t="s">
        <v>25</v>
      </c>
      <c r="F694" s="127">
        <v>28593.8</v>
      </c>
      <c r="G694" s="103" t="s">
        <v>1336</v>
      </c>
      <c r="H694" s="103" t="s">
        <v>1337</v>
      </c>
      <c r="I694" s="103" t="s">
        <v>12</v>
      </c>
      <c r="J694" s="130">
        <v>2019</v>
      </c>
      <c r="K694" s="11">
        <f>IF(D694="SAVE ON ENERGY RETROFIT PROGRAM",IF(VALUE(SUBSTITUTE(G694,"kW",""))=0,'IESO Reported Results'!M694*'NTG Ratio References'!$G$8,0),IF(D694="SAVE ON ENERGY ENERGY MANAGER PROGRAM",IF(VALUE(SUBSTITUTE(G694,"kW",""))=0,'IESO Reported Results'!M694*'NTG Ratio References'!$G$7,0),0))</f>
        <v>0</v>
      </c>
      <c r="L694" s="10">
        <f t="shared" si="40"/>
        <v>60.9</v>
      </c>
      <c r="M694" s="11">
        <f t="shared" si="41"/>
        <v>571876</v>
      </c>
      <c r="N694" s="15">
        <f>IFERROR(VLOOKUP(J694&amp;D694,'NTG Ratio References'!A:F,4,0),1)</f>
        <v>0.84</v>
      </c>
      <c r="O694" s="15">
        <f>IFERROR(VLOOKUP(J694&amp;D694,'NTG Ratio References'!A:F,5,0),1)</f>
        <v>0.81599999999999995</v>
      </c>
      <c r="P694" s="104">
        <f t="shared" si="42"/>
        <v>51.155999999999999</v>
      </c>
      <c r="Q694" s="104">
        <f t="shared" si="43"/>
        <v>466650.81599999999</v>
      </c>
    </row>
    <row r="695" spans="1:17">
      <c r="A695" s="103" t="s">
        <v>1338</v>
      </c>
      <c r="B695" s="103" t="s">
        <v>8</v>
      </c>
      <c r="C695" s="124" t="s">
        <v>1739</v>
      </c>
      <c r="D695" s="103" t="s">
        <v>55</v>
      </c>
      <c r="E695" s="124" t="s">
        <v>25</v>
      </c>
      <c r="F695" s="127">
        <v>1715</v>
      </c>
      <c r="G695" s="103" t="s">
        <v>330</v>
      </c>
      <c r="H695" s="103" t="s">
        <v>1339</v>
      </c>
      <c r="I695" s="103" t="s">
        <v>12</v>
      </c>
      <c r="J695" s="130">
        <v>2019</v>
      </c>
      <c r="K695" s="11">
        <f>IF(D695="SAVE ON ENERGY RETROFIT PROGRAM",IF(VALUE(SUBSTITUTE(G695,"kW",""))=0,'IESO Reported Results'!M695*'NTG Ratio References'!$G$8,0),IF(D695="SAVE ON ENERGY ENERGY MANAGER PROGRAM",IF(VALUE(SUBSTITUTE(G695,"kW",""))=0,'IESO Reported Results'!M695*'NTG Ratio References'!$G$7,0),0))</f>
        <v>0</v>
      </c>
      <c r="L695" s="10">
        <f t="shared" si="40"/>
        <v>3.94</v>
      </c>
      <c r="M695" s="11">
        <f t="shared" si="41"/>
        <v>14987</v>
      </c>
      <c r="N695" s="15">
        <f>IFERROR(VLOOKUP(J695&amp;D695,'NTG Ratio References'!A:F,4,0),1)</f>
        <v>0.84</v>
      </c>
      <c r="O695" s="15">
        <f>IFERROR(VLOOKUP(J695&amp;D695,'NTG Ratio References'!A:F,5,0),1)</f>
        <v>0.81599999999999995</v>
      </c>
      <c r="P695" s="104">
        <f t="shared" si="42"/>
        <v>3.3095999999999997</v>
      </c>
      <c r="Q695" s="104">
        <f t="shared" si="43"/>
        <v>12229.392</v>
      </c>
    </row>
    <row r="696" spans="1:17">
      <c r="A696" s="103" t="s">
        <v>1340</v>
      </c>
      <c r="B696" s="103" t="s">
        <v>8</v>
      </c>
      <c r="C696" s="124" t="s">
        <v>1739</v>
      </c>
      <c r="D696" s="103" t="s">
        <v>55</v>
      </c>
      <c r="E696" s="124" t="s">
        <v>25</v>
      </c>
      <c r="F696" s="127">
        <v>500</v>
      </c>
      <c r="G696" s="103" t="s">
        <v>17</v>
      </c>
      <c r="H696" s="103" t="s">
        <v>321</v>
      </c>
      <c r="I696" s="103" t="s">
        <v>12</v>
      </c>
      <c r="J696" s="130">
        <v>2019</v>
      </c>
      <c r="K696" s="11">
        <f>IF(D696="SAVE ON ENERGY RETROFIT PROGRAM",IF(VALUE(SUBSTITUTE(G696,"kW",""))=0,'IESO Reported Results'!M696*'NTG Ratio References'!$G$8,0),IF(D696="SAVE ON ENERGY ENERGY MANAGER PROGRAM",IF(VALUE(SUBSTITUTE(G696,"kW",""))=0,'IESO Reported Results'!M696*'NTG Ratio References'!$G$7,0),0))</f>
        <v>0.96934071181072268</v>
      </c>
      <c r="L696" s="10">
        <f t="shared" si="40"/>
        <v>0.96934071181072268</v>
      </c>
      <c r="M696" s="11">
        <f t="shared" si="41"/>
        <v>5838</v>
      </c>
      <c r="N696" s="15">
        <f>IFERROR(VLOOKUP(J696&amp;D696,'NTG Ratio References'!A:F,4,0),1)</f>
        <v>0.84</v>
      </c>
      <c r="O696" s="15">
        <f>IFERROR(VLOOKUP(J696&amp;D696,'NTG Ratio References'!A:F,5,0),1)</f>
        <v>0.81599999999999995</v>
      </c>
      <c r="P696" s="104">
        <f t="shared" si="42"/>
        <v>0.81424619792100705</v>
      </c>
      <c r="Q696" s="104">
        <f t="shared" si="43"/>
        <v>4763.808</v>
      </c>
    </row>
    <row r="697" spans="1:17">
      <c r="A697" s="103" t="s">
        <v>1341</v>
      </c>
      <c r="B697" s="103" t="s">
        <v>8</v>
      </c>
      <c r="C697" s="124" t="s">
        <v>1739</v>
      </c>
      <c r="D697" s="103" t="s">
        <v>55</v>
      </c>
      <c r="E697" s="124" t="s">
        <v>1123</v>
      </c>
      <c r="F697" s="127">
        <v>7150</v>
      </c>
      <c r="G697" s="103" t="s">
        <v>17</v>
      </c>
      <c r="H697" s="103" t="s">
        <v>1342</v>
      </c>
      <c r="I697" s="103" t="s">
        <v>12</v>
      </c>
      <c r="J697" s="130">
        <v>2020</v>
      </c>
      <c r="K697" s="11">
        <f>IF(D697="SAVE ON ENERGY RETROFIT PROGRAM",IF(VALUE(SUBSTITUTE(G697,"kW",""))=0,'IESO Reported Results'!M697*'NTG Ratio References'!$G$8,0),IF(D697="SAVE ON ENERGY ENERGY MANAGER PROGRAM",IF(VALUE(SUBSTITUTE(G697,"kW",""))=0,'IESO Reported Results'!M697*'NTG Ratio References'!$G$7,0),0))</f>
        <v>13.166296862580175</v>
      </c>
      <c r="L697" s="10">
        <f t="shared" si="40"/>
        <v>13.166296862580175</v>
      </c>
      <c r="M697" s="11">
        <f t="shared" si="41"/>
        <v>79296</v>
      </c>
      <c r="N697" s="15">
        <f>IFERROR(VLOOKUP(J697&amp;D697,'NTG Ratio References'!A:F,4,0),1)</f>
        <v>0.81599999999999995</v>
      </c>
      <c r="O697" s="15">
        <f>IFERROR(VLOOKUP(J697&amp;D697,'NTG Ratio References'!A:F,5,0),1)</f>
        <v>0.84</v>
      </c>
      <c r="P697" s="104">
        <f t="shared" si="42"/>
        <v>10.743698239865422</v>
      </c>
      <c r="Q697" s="104">
        <f t="shared" si="43"/>
        <v>66608.639999999999</v>
      </c>
    </row>
    <row r="698" spans="1:17">
      <c r="A698" s="103" t="s">
        <v>1343</v>
      </c>
      <c r="B698" s="103" t="s">
        <v>8</v>
      </c>
      <c r="C698" s="124" t="s">
        <v>1739</v>
      </c>
      <c r="D698" s="103" t="s">
        <v>55</v>
      </c>
      <c r="E698" s="124" t="s">
        <v>25</v>
      </c>
      <c r="F698" s="127">
        <v>2095</v>
      </c>
      <c r="G698" s="103" t="s">
        <v>1116</v>
      </c>
      <c r="H698" s="103" t="s">
        <v>1344</v>
      </c>
      <c r="I698" s="103" t="s">
        <v>12</v>
      </c>
      <c r="J698" s="130">
        <v>2019</v>
      </c>
      <c r="K698" s="11">
        <f>IF(D698="SAVE ON ENERGY RETROFIT PROGRAM",IF(VALUE(SUBSTITUTE(G698,"kW",""))=0,'IESO Reported Results'!M698*'NTG Ratio References'!$G$8,0),IF(D698="SAVE ON ENERGY ENERGY MANAGER PROGRAM",IF(VALUE(SUBSTITUTE(G698,"kW",""))=0,'IESO Reported Results'!M698*'NTG Ratio References'!$G$7,0),0))</f>
        <v>0</v>
      </c>
      <c r="L698" s="10">
        <f t="shared" si="40"/>
        <v>1.38</v>
      </c>
      <c r="M698" s="11">
        <f t="shared" si="41"/>
        <v>10851</v>
      </c>
      <c r="N698" s="15">
        <f>IFERROR(VLOOKUP(J698&amp;D698,'NTG Ratio References'!A:F,4,0),1)</f>
        <v>0.84</v>
      </c>
      <c r="O698" s="15">
        <f>IFERROR(VLOOKUP(J698&amp;D698,'NTG Ratio References'!A:F,5,0),1)</f>
        <v>0.81599999999999995</v>
      </c>
      <c r="P698" s="104">
        <f t="shared" si="42"/>
        <v>1.1591999999999998</v>
      </c>
      <c r="Q698" s="104">
        <f t="shared" si="43"/>
        <v>8854.4159999999993</v>
      </c>
    </row>
    <row r="699" spans="1:17">
      <c r="A699" s="103" t="s">
        <v>1345</v>
      </c>
      <c r="B699" s="103" t="s">
        <v>8</v>
      </c>
      <c r="C699" s="124" t="s">
        <v>1739</v>
      </c>
      <c r="D699" s="103" t="s">
        <v>55</v>
      </c>
      <c r="E699" s="124" t="s">
        <v>279</v>
      </c>
      <c r="F699" s="127">
        <v>880</v>
      </c>
      <c r="G699" s="103" t="s">
        <v>178</v>
      </c>
      <c r="H699" s="103" t="s">
        <v>1346</v>
      </c>
      <c r="I699" s="103" t="s">
        <v>12</v>
      </c>
      <c r="J699" s="130">
        <v>2021</v>
      </c>
      <c r="K699" s="11">
        <f>IF(D699="SAVE ON ENERGY RETROFIT PROGRAM",IF(VALUE(SUBSTITUTE(G699,"kW",""))=0,'IESO Reported Results'!M699*'NTG Ratio References'!$G$8,0),IF(D699="SAVE ON ENERGY ENERGY MANAGER PROGRAM",IF(VALUE(SUBSTITUTE(G699,"kW",""))=0,'IESO Reported Results'!M699*'NTG Ratio References'!$G$7,0),0))</f>
        <v>0</v>
      </c>
      <c r="L699" s="10">
        <f t="shared" si="40"/>
        <v>2.2000000000000002</v>
      </c>
      <c r="M699" s="11">
        <f t="shared" si="41"/>
        <v>10052</v>
      </c>
      <c r="N699" s="15">
        <f>IFERROR(VLOOKUP(J699&amp;D699,'NTG Ratio References'!A:F,4,0),1)</f>
        <v>0.81599999999999995</v>
      </c>
      <c r="O699" s="15">
        <f>IFERROR(VLOOKUP(J699&amp;D699,'NTG Ratio References'!A:F,5,0),1)</f>
        <v>0.84</v>
      </c>
      <c r="P699" s="104">
        <f t="shared" si="42"/>
        <v>1.7952000000000001</v>
      </c>
      <c r="Q699" s="104">
        <f t="shared" si="43"/>
        <v>8443.68</v>
      </c>
    </row>
    <row r="700" spans="1:17">
      <c r="A700" s="103" t="s">
        <v>1347</v>
      </c>
      <c r="B700" s="103" t="s">
        <v>8</v>
      </c>
      <c r="C700" s="124" t="s">
        <v>1739</v>
      </c>
      <c r="D700" s="103" t="s">
        <v>55</v>
      </c>
      <c r="E700" s="124" t="s">
        <v>279</v>
      </c>
      <c r="F700" s="127">
        <v>378</v>
      </c>
      <c r="G700" s="103" t="s">
        <v>1180</v>
      </c>
      <c r="H700" s="103" t="s">
        <v>1348</v>
      </c>
      <c r="I700" s="103" t="s">
        <v>12</v>
      </c>
      <c r="J700" s="130">
        <v>2021</v>
      </c>
      <c r="K700" s="11">
        <f>IF(D700="SAVE ON ENERGY RETROFIT PROGRAM",IF(VALUE(SUBSTITUTE(G700,"kW",""))=0,'IESO Reported Results'!M700*'NTG Ratio References'!$G$8,0),IF(D700="SAVE ON ENERGY ENERGY MANAGER PROGRAM",IF(VALUE(SUBSTITUTE(G700,"kW",""))=0,'IESO Reported Results'!M700*'NTG Ratio References'!$G$7,0),0))</f>
        <v>0</v>
      </c>
      <c r="L700" s="10">
        <f t="shared" si="40"/>
        <v>0.54</v>
      </c>
      <c r="M700" s="11">
        <f t="shared" si="41"/>
        <v>2480</v>
      </c>
      <c r="N700" s="15">
        <f>IFERROR(VLOOKUP(J700&amp;D700,'NTG Ratio References'!A:F,4,0),1)</f>
        <v>0.81599999999999995</v>
      </c>
      <c r="O700" s="15">
        <f>IFERROR(VLOOKUP(J700&amp;D700,'NTG Ratio References'!A:F,5,0),1)</f>
        <v>0.84</v>
      </c>
      <c r="P700" s="104">
        <f t="shared" si="42"/>
        <v>0.44063999999999998</v>
      </c>
      <c r="Q700" s="104">
        <f t="shared" si="43"/>
        <v>2083.1999999999998</v>
      </c>
    </row>
    <row r="701" spans="1:17">
      <c r="A701" s="103" t="s">
        <v>1349</v>
      </c>
      <c r="B701" s="103" t="s">
        <v>8</v>
      </c>
      <c r="C701" s="124" t="s">
        <v>1739</v>
      </c>
      <c r="D701" s="103" t="s">
        <v>55</v>
      </c>
      <c r="E701" s="124" t="s">
        <v>279</v>
      </c>
      <c r="F701" s="127">
        <v>3300</v>
      </c>
      <c r="G701" s="103" t="s">
        <v>17</v>
      </c>
      <c r="H701" s="103" t="s">
        <v>247</v>
      </c>
      <c r="I701" s="103" t="s">
        <v>12</v>
      </c>
      <c r="J701" s="130">
        <v>2021</v>
      </c>
      <c r="K701" s="11">
        <f>IF(D701="SAVE ON ENERGY RETROFIT PROGRAM",IF(VALUE(SUBSTITUTE(G701,"kW",""))=0,'IESO Reported Results'!M701*'NTG Ratio References'!$G$8,0),IF(D701="SAVE ON ENERGY ENERGY MANAGER PROGRAM",IF(VALUE(SUBSTITUTE(G701,"kW",""))=0,'IESO Reported Results'!M701*'NTG Ratio References'!$G$7,0),0))</f>
        <v>6.1089385866632595</v>
      </c>
      <c r="L701" s="10">
        <f t="shared" si="40"/>
        <v>6.1089385866632595</v>
      </c>
      <c r="M701" s="11">
        <f t="shared" si="41"/>
        <v>36792</v>
      </c>
      <c r="N701" s="15">
        <f>IFERROR(VLOOKUP(J701&amp;D701,'NTG Ratio References'!A:F,4,0),1)</f>
        <v>0.81599999999999995</v>
      </c>
      <c r="O701" s="15">
        <f>IFERROR(VLOOKUP(J701&amp;D701,'NTG Ratio References'!A:F,5,0),1)</f>
        <v>0.84</v>
      </c>
      <c r="P701" s="104">
        <f t="shared" si="42"/>
        <v>4.9848938867172192</v>
      </c>
      <c r="Q701" s="104">
        <f t="shared" si="43"/>
        <v>30905.279999999999</v>
      </c>
    </row>
    <row r="702" spans="1:17">
      <c r="A702" s="103" t="s">
        <v>1350</v>
      </c>
      <c r="B702" s="103" t="s">
        <v>8</v>
      </c>
      <c r="C702" s="124" t="s">
        <v>1739</v>
      </c>
      <c r="D702" s="103" t="s">
        <v>55</v>
      </c>
      <c r="E702" s="124" t="s">
        <v>25</v>
      </c>
      <c r="F702" s="127">
        <v>20451.2</v>
      </c>
      <c r="G702" s="103" t="s">
        <v>1351</v>
      </c>
      <c r="H702" s="103" t="s">
        <v>1352</v>
      </c>
      <c r="I702" s="103" t="s">
        <v>12</v>
      </c>
      <c r="J702" s="130">
        <v>2019</v>
      </c>
      <c r="K702" s="11">
        <f>IF(D702="SAVE ON ENERGY RETROFIT PROGRAM",IF(VALUE(SUBSTITUTE(G702,"kW",""))=0,'IESO Reported Results'!M702*'NTG Ratio References'!$G$8,0),IF(D702="SAVE ON ENERGY ENERGY MANAGER PROGRAM",IF(VALUE(SUBSTITUTE(G702,"kW",""))=0,'IESO Reported Results'!M702*'NTG Ratio References'!$G$7,0),0))</f>
        <v>0</v>
      </c>
      <c r="L702" s="10">
        <f t="shared" si="40"/>
        <v>24.07</v>
      </c>
      <c r="M702" s="11">
        <f t="shared" si="41"/>
        <v>204512</v>
      </c>
      <c r="N702" s="15">
        <f>IFERROR(VLOOKUP(J702&amp;D702,'NTG Ratio References'!A:F,4,0),1)</f>
        <v>0.84</v>
      </c>
      <c r="O702" s="15">
        <f>IFERROR(VLOOKUP(J702&amp;D702,'NTG Ratio References'!A:F,5,0),1)</f>
        <v>0.81599999999999995</v>
      </c>
      <c r="P702" s="104">
        <f t="shared" si="42"/>
        <v>20.218799999999998</v>
      </c>
      <c r="Q702" s="104">
        <f t="shared" si="43"/>
        <v>166881.79199999999</v>
      </c>
    </row>
    <row r="703" spans="1:17">
      <c r="A703" s="103" t="s">
        <v>1353</v>
      </c>
      <c r="B703" s="103" t="s">
        <v>8</v>
      </c>
      <c r="C703" s="124" t="s">
        <v>1740</v>
      </c>
      <c r="D703" s="103" t="s">
        <v>55</v>
      </c>
      <c r="E703" s="124" t="s">
        <v>25</v>
      </c>
      <c r="F703" s="127">
        <v>8890</v>
      </c>
      <c r="G703" s="103" t="s">
        <v>1354</v>
      </c>
      <c r="H703" s="103" t="s">
        <v>1355</v>
      </c>
      <c r="I703" s="103" t="s">
        <v>12</v>
      </c>
      <c r="J703" s="130">
        <v>2019</v>
      </c>
      <c r="K703" s="11">
        <f>IF(D703="SAVE ON ENERGY RETROFIT PROGRAM",IF(VALUE(SUBSTITUTE(G703,"kW",""))=0,'IESO Reported Results'!M703*'NTG Ratio References'!$G$8,0),IF(D703="SAVE ON ENERGY ENERGY MANAGER PROGRAM",IF(VALUE(SUBSTITUTE(G703,"kW",""))=0,'IESO Reported Results'!M703*'NTG Ratio References'!$G$7,0),0))</f>
        <v>0</v>
      </c>
      <c r="L703" s="10">
        <f t="shared" si="40"/>
        <v>5.81</v>
      </c>
      <c r="M703" s="11">
        <f t="shared" si="41"/>
        <v>26707</v>
      </c>
      <c r="N703" s="15">
        <f>IFERROR(VLOOKUP(J703&amp;D703,'NTG Ratio References'!A:F,4,0),1)</f>
        <v>0.84</v>
      </c>
      <c r="O703" s="15">
        <f>IFERROR(VLOOKUP(J703&amp;D703,'NTG Ratio References'!A:F,5,0),1)</f>
        <v>0.81599999999999995</v>
      </c>
      <c r="P703" s="104">
        <f t="shared" si="42"/>
        <v>4.8803999999999998</v>
      </c>
      <c r="Q703" s="104">
        <f t="shared" si="43"/>
        <v>21792.912</v>
      </c>
    </row>
    <row r="704" spans="1:17">
      <c r="A704" s="103" t="s">
        <v>1356</v>
      </c>
      <c r="B704" s="103" t="s">
        <v>8</v>
      </c>
      <c r="C704" s="124" t="s">
        <v>1739</v>
      </c>
      <c r="D704" s="103" t="s">
        <v>55</v>
      </c>
      <c r="E704" s="124" t="s">
        <v>1299</v>
      </c>
      <c r="F704" s="127">
        <v>6717</v>
      </c>
      <c r="G704" s="103" t="s">
        <v>1357</v>
      </c>
      <c r="H704" s="103" t="s">
        <v>1358</v>
      </c>
      <c r="I704" s="103" t="s">
        <v>12</v>
      </c>
      <c r="J704" s="130">
        <v>2020</v>
      </c>
      <c r="K704" s="11">
        <f>IF(D704="SAVE ON ENERGY RETROFIT PROGRAM",IF(VALUE(SUBSTITUTE(G704,"kW",""))=0,'IESO Reported Results'!M704*'NTG Ratio References'!$G$8,0),IF(D704="SAVE ON ENERGY ENERGY MANAGER PROGRAM",IF(VALUE(SUBSTITUTE(G704,"kW",""))=0,'IESO Reported Results'!M704*'NTG Ratio References'!$G$7,0),0))</f>
        <v>0</v>
      </c>
      <c r="L704" s="10">
        <f t="shared" si="40"/>
        <v>3.91</v>
      </c>
      <c r="M704" s="11">
        <f t="shared" si="41"/>
        <v>69628</v>
      </c>
      <c r="N704" s="15">
        <f>IFERROR(VLOOKUP(J704&amp;D704,'NTG Ratio References'!A:F,4,0),1)</f>
        <v>0.81599999999999995</v>
      </c>
      <c r="O704" s="15">
        <f>IFERROR(VLOOKUP(J704&amp;D704,'NTG Ratio References'!A:F,5,0),1)</f>
        <v>0.84</v>
      </c>
      <c r="P704" s="104">
        <f t="shared" si="42"/>
        <v>3.1905600000000001</v>
      </c>
      <c r="Q704" s="104">
        <f t="shared" si="43"/>
        <v>58487.519999999997</v>
      </c>
    </row>
    <row r="705" spans="1:17">
      <c r="A705" s="103" t="s">
        <v>1359</v>
      </c>
      <c r="B705" s="103" t="s">
        <v>8</v>
      </c>
      <c r="C705" s="124" t="s">
        <v>1739</v>
      </c>
      <c r="D705" s="103" t="s">
        <v>55</v>
      </c>
      <c r="E705" s="124" t="s">
        <v>25</v>
      </c>
      <c r="F705" s="127">
        <v>8502.23</v>
      </c>
      <c r="G705" s="103" t="s">
        <v>1360</v>
      </c>
      <c r="H705" s="103" t="s">
        <v>1361</v>
      </c>
      <c r="I705" s="103" t="s">
        <v>12</v>
      </c>
      <c r="J705" s="130">
        <v>2019</v>
      </c>
      <c r="K705" s="11">
        <f>IF(D705="SAVE ON ENERGY RETROFIT PROGRAM",IF(VALUE(SUBSTITUTE(G705,"kW",""))=0,'IESO Reported Results'!M705*'NTG Ratio References'!$G$8,0),IF(D705="SAVE ON ENERGY ENERGY MANAGER PROGRAM",IF(VALUE(SUBSTITUTE(G705,"kW",""))=0,'IESO Reported Results'!M705*'NTG Ratio References'!$G$7,0),0))</f>
        <v>0</v>
      </c>
      <c r="L705" s="10">
        <f t="shared" si="40"/>
        <v>17.16</v>
      </c>
      <c r="M705" s="11">
        <f t="shared" si="41"/>
        <v>73374</v>
      </c>
      <c r="N705" s="15">
        <f>IFERROR(VLOOKUP(J705&amp;D705,'NTG Ratio References'!A:F,4,0),1)</f>
        <v>0.84</v>
      </c>
      <c r="O705" s="15">
        <f>IFERROR(VLOOKUP(J705&amp;D705,'NTG Ratio References'!A:F,5,0),1)</f>
        <v>0.81599999999999995</v>
      </c>
      <c r="P705" s="104">
        <f t="shared" si="42"/>
        <v>14.414399999999999</v>
      </c>
      <c r="Q705" s="104">
        <f t="shared" si="43"/>
        <v>59873.183999999994</v>
      </c>
    </row>
    <row r="706" spans="1:17">
      <c r="A706" s="103" t="s">
        <v>1362</v>
      </c>
      <c r="B706" s="103" t="s">
        <v>8</v>
      </c>
      <c r="C706" s="124" t="s">
        <v>1739</v>
      </c>
      <c r="D706" s="103" t="s">
        <v>55</v>
      </c>
      <c r="E706" s="124" t="s">
        <v>1123</v>
      </c>
      <c r="F706" s="127">
        <v>6248</v>
      </c>
      <c r="G706" s="103" t="s">
        <v>1363</v>
      </c>
      <c r="H706" s="103" t="s">
        <v>1364</v>
      </c>
      <c r="I706" s="103" t="s">
        <v>12</v>
      </c>
      <c r="J706" s="130">
        <v>2020</v>
      </c>
      <c r="K706" s="11">
        <f>IF(D706="SAVE ON ENERGY RETROFIT PROGRAM",IF(VALUE(SUBSTITUTE(G706,"kW",""))=0,'IESO Reported Results'!M706*'NTG Ratio References'!$G$8,0),IF(D706="SAVE ON ENERGY ENERGY MANAGER PROGRAM",IF(VALUE(SUBSTITUTE(G706,"kW",""))=0,'IESO Reported Results'!M706*'NTG Ratio References'!$G$7,0),0))</f>
        <v>0</v>
      </c>
      <c r="L706" s="10">
        <f t="shared" si="40"/>
        <v>4.58</v>
      </c>
      <c r="M706" s="11">
        <f t="shared" si="41"/>
        <v>62480</v>
      </c>
      <c r="N706" s="15">
        <f>IFERROR(VLOOKUP(J706&amp;D706,'NTG Ratio References'!A:F,4,0),1)</f>
        <v>0.81599999999999995</v>
      </c>
      <c r="O706" s="15">
        <f>IFERROR(VLOOKUP(J706&amp;D706,'NTG Ratio References'!A:F,5,0),1)</f>
        <v>0.84</v>
      </c>
      <c r="P706" s="104">
        <f t="shared" si="42"/>
        <v>3.7372799999999997</v>
      </c>
      <c r="Q706" s="104">
        <f t="shared" si="43"/>
        <v>52483.199999999997</v>
      </c>
    </row>
    <row r="707" spans="1:17">
      <c r="A707" s="103" t="s">
        <v>1365</v>
      </c>
      <c r="B707" s="103" t="s">
        <v>8</v>
      </c>
      <c r="C707" s="124" t="s">
        <v>1739</v>
      </c>
      <c r="D707" s="103" t="s">
        <v>55</v>
      </c>
      <c r="E707" s="124" t="s">
        <v>25</v>
      </c>
      <c r="F707" s="127">
        <v>14480</v>
      </c>
      <c r="G707" s="103" t="s">
        <v>1366</v>
      </c>
      <c r="H707" s="103" t="s">
        <v>1367</v>
      </c>
      <c r="I707" s="103" t="s">
        <v>12</v>
      </c>
      <c r="J707" s="130">
        <v>2019</v>
      </c>
      <c r="K707" s="11">
        <f>IF(D707="SAVE ON ENERGY RETROFIT PROGRAM",IF(VALUE(SUBSTITUTE(G707,"kW",""))=0,'IESO Reported Results'!M707*'NTG Ratio References'!$G$8,0),IF(D707="SAVE ON ENERGY ENERGY MANAGER PROGRAM",IF(VALUE(SUBSTITUTE(G707,"kW",""))=0,'IESO Reported Results'!M707*'NTG Ratio References'!$G$7,0),0))</f>
        <v>0</v>
      </c>
      <c r="L707" s="10">
        <f t="shared" ref="L707:L770" si="44">VALUE(SUBSTITUTE(G707,"kW",""))+K707</f>
        <v>18.100000000000001</v>
      </c>
      <c r="M707" s="11">
        <f t="shared" ref="M707:M770" si="45">VALUE(SUBSTITUTE(H707,"kWh",""))</f>
        <v>125237</v>
      </c>
      <c r="N707" s="15">
        <f>IFERROR(VLOOKUP(J707&amp;D707,'NTG Ratio References'!A:F,4,0),1)</f>
        <v>0.84</v>
      </c>
      <c r="O707" s="15">
        <f>IFERROR(VLOOKUP(J707&amp;D707,'NTG Ratio References'!A:F,5,0),1)</f>
        <v>0.81599999999999995</v>
      </c>
      <c r="P707" s="104">
        <f t="shared" ref="P707:P770" si="46">N707*L707</f>
        <v>15.204000000000001</v>
      </c>
      <c r="Q707" s="104">
        <f t="shared" ref="Q707:Q770" si="47">O707*M707</f>
        <v>102193.39199999999</v>
      </c>
    </row>
    <row r="708" spans="1:17">
      <c r="A708" s="103" t="s">
        <v>1368</v>
      </c>
      <c r="B708" s="103" t="s">
        <v>8</v>
      </c>
      <c r="C708" s="124" t="s">
        <v>1741</v>
      </c>
      <c r="D708" s="103" t="s">
        <v>55</v>
      </c>
      <c r="E708" s="124" t="s">
        <v>279</v>
      </c>
      <c r="F708" s="127">
        <v>9664</v>
      </c>
      <c r="G708" s="103" t="s">
        <v>1369</v>
      </c>
      <c r="H708" s="103" t="s">
        <v>1370</v>
      </c>
      <c r="I708" s="103" t="s">
        <v>12</v>
      </c>
      <c r="J708" s="130">
        <v>2021</v>
      </c>
      <c r="K708" s="11">
        <f>IF(D708="SAVE ON ENERGY RETROFIT PROGRAM",IF(VALUE(SUBSTITUTE(G708,"kW",""))=0,'IESO Reported Results'!M708*'NTG Ratio References'!$G$8,0),IF(D708="SAVE ON ENERGY ENERGY MANAGER PROGRAM",IF(VALUE(SUBSTITUTE(G708,"kW",""))=0,'IESO Reported Results'!M708*'NTG Ratio References'!$G$7,0),0))</f>
        <v>0</v>
      </c>
      <c r="L708" s="10">
        <f t="shared" si="44"/>
        <v>12.08</v>
      </c>
      <c r="M708" s="11">
        <f t="shared" si="45"/>
        <v>44963</v>
      </c>
      <c r="N708" s="15">
        <f>IFERROR(VLOOKUP(J708&amp;D708,'NTG Ratio References'!A:F,4,0),1)</f>
        <v>0.81599999999999995</v>
      </c>
      <c r="O708" s="15">
        <f>IFERROR(VLOOKUP(J708&amp;D708,'NTG Ratio References'!A:F,5,0),1)</f>
        <v>0.84</v>
      </c>
      <c r="P708" s="104">
        <f t="shared" si="46"/>
        <v>9.8572799999999994</v>
      </c>
      <c r="Q708" s="104">
        <f t="shared" si="47"/>
        <v>37768.92</v>
      </c>
    </row>
    <row r="709" spans="1:17">
      <c r="A709" s="103" t="s">
        <v>1371</v>
      </c>
      <c r="B709" s="103" t="s">
        <v>8</v>
      </c>
      <c r="C709" s="124" t="s">
        <v>1741</v>
      </c>
      <c r="D709" s="103" t="s">
        <v>55</v>
      </c>
      <c r="E709" s="124" t="s">
        <v>25</v>
      </c>
      <c r="F709" s="127">
        <v>5960</v>
      </c>
      <c r="G709" s="103" t="s">
        <v>1372</v>
      </c>
      <c r="H709" s="103" t="s">
        <v>1373</v>
      </c>
      <c r="I709" s="103" t="s">
        <v>12</v>
      </c>
      <c r="J709" s="130">
        <v>2019</v>
      </c>
      <c r="K709" s="11">
        <f>IF(D709="SAVE ON ENERGY RETROFIT PROGRAM",IF(VALUE(SUBSTITUTE(G709,"kW",""))=0,'IESO Reported Results'!M709*'NTG Ratio References'!$G$8,0),IF(D709="SAVE ON ENERGY ENERGY MANAGER PROGRAM",IF(VALUE(SUBSTITUTE(G709,"kW",""))=0,'IESO Reported Results'!M709*'NTG Ratio References'!$G$7,0),0))</f>
        <v>0</v>
      </c>
      <c r="L709" s="10">
        <f t="shared" si="44"/>
        <v>6.28</v>
      </c>
      <c r="M709" s="11">
        <f t="shared" si="45"/>
        <v>32347</v>
      </c>
      <c r="N709" s="15">
        <f>IFERROR(VLOOKUP(J709&amp;D709,'NTG Ratio References'!A:F,4,0),1)</f>
        <v>0.84</v>
      </c>
      <c r="O709" s="15">
        <f>IFERROR(VLOOKUP(J709&amp;D709,'NTG Ratio References'!A:F,5,0),1)</f>
        <v>0.81599999999999995</v>
      </c>
      <c r="P709" s="104">
        <f t="shared" si="46"/>
        <v>5.2751999999999999</v>
      </c>
      <c r="Q709" s="104">
        <f t="shared" si="47"/>
        <v>26395.151999999998</v>
      </c>
    </row>
    <row r="710" spans="1:17">
      <c r="A710" s="103" t="s">
        <v>1374</v>
      </c>
      <c r="B710" s="103" t="s">
        <v>8</v>
      </c>
      <c r="C710" s="124" t="s">
        <v>1739</v>
      </c>
      <c r="D710" s="103" t="s">
        <v>55</v>
      </c>
      <c r="E710" s="124" t="s">
        <v>25</v>
      </c>
      <c r="F710" s="127">
        <v>2950</v>
      </c>
      <c r="G710" s="103" t="s">
        <v>1195</v>
      </c>
      <c r="H710" s="103" t="s">
        <v>1375</v>
      </c>
      <c r="I710" s="103" t="s">
        <v>12</v>
      </c>
      <c r="J710" s="130">
        <v>2019</v>
      </c>
      <c r="K710" s="11">
        <f>IF(D710="SAVE ON ENERGY RETROFIT PROGRAM",IF(VALUE(SUBSTITUTE(G710,"kW",""))=0,'IESO Reported Results'!M710*'NTG Ratio References'!$G$8,0),IF(D710="SAVE ON ENERGY ENERGY MANAGER PROGRAM",IF(VALUE(SUBSTITUTE(G710,"kW",""))=0,'IESO Reported Results'!M710*'NTG Ratio References'!$G$7,0),0))</f>
        <v>0</v>
      </c>
      <c r="L710" s="10">
        <f t="shared" si="44"/>
        <v>1.84</v>
      </c>
      <c r="M710" s="11">
        <f t="shared" si="45"/>
        <v>8456</v>
      </c>
      <c r="N710" s="15">
        <f>IFERROR(VLOOKUP(J710&amp;D710,'NTG Ratio References'!A:F,4,0),1)</f>
        <v>0.84</v>
      </c>
      <c r="O710" s="15">
        <f>IFERROR(VLOOKUP(J710&amp;D710,'NTG Ratio References'!A:F,5,0),1)</f>
        <v>0.81599999999999995</v>
      </c>
      <c r="P710" s="104">
        <f t="shared" si="46"/>
        <v>1.5456000000000001</v>
      </c>
      <c r="Q710" s="104">
        <f t="shared" si="47"/>
        <v>6900.0959999999995</v>
      </c>
    </row>
    <row r="711" spans="1:17">
      <c r="A711" s="103" t="s">
        <v>1376</v>
      </c>
      <c r="B711" s="103" t="s">
        <v>8</v>
      </c>
      <c r="C711" s="124" t="s">
        <v>1739</v>
      </c>
      <c r="D711" s="103" t="s">
        <v>55</v>
      </c>
      <c r="E711" s="124" t="s">
        <v>963</v>
      </c>
      <c r="F711" s="127">
        <v>9884</v>
      </c>
      <c r="G711" s="103" t="s">
        <v>1377</v>
      </c>
      <c r="H711" s="103" t="s">
        <v>1378</v>
      </c>
      <c r="I711" s="103" t="s">
        <v>12</v>
      </c>
      <c r="J711" s="130">
        <v>2020</v>
      </c>
      <c r="K711" s="11">
        <f>IF(D711="SAVE ON ENERGY RETROFIT PROGRAM",IF(VALUE(SUBSTITUTE(G711,"kW",""))=0,'IESO Reported Results'!M711*'NTG Ratio References'!$G$8,0),IF(D711="SAVE ON ENERGY ENERGY MANAGER PROGRAM",IF(VALUE(SUBSTITUTE(G711,"kW",""))=0,'IESO Reported Results'!M711*'NTG Ratio References'!$G$7,0),0))</f>
        <v>0</v>
      </c>
      <c r="L711" s="10">
        <f t="shared" si="44"/>
        <v>14.12</v>
      </c>
      <c r="M711" s="11">
        <f t="shared" si="45"/>
        <v>64867</v>
      </c>
      <c r="N711" s="15">
        <f>IFERROR(VLOOKUP(J711&amp;D711,'NTG Ratio References'!A:F,4,0),1)</f>
        <v>0.81599999999999995</v>
      </c>
      <c r="O711" s="15">
        <f>IFERROR(VLOOKUP(J711&amp;D711,'NTG Ratio References'!A:F,5,0),1)</f>
        <v>0.84</v>
      </c>
      <c r="P711" s="104">
        <f t="shared" si="46"/>
        <v>11.521919999999998</v>
      </c>
      <c r="Q711" s="104">
        <f t="shared" si="47"/>
        <v>54488.28</v>
      </c>
    </row>
    <row r="712" spans="1:17">
      <c r="A712" s="103" t="s">
        <v>1379</v>
      </c>
      <c r="B712" s="103" t="s">
        <v>8</v>
      </c>
      <c r="C712" s="124" t="s">
        <v>1739</v>
      </c>
      <c r="D712" s="103" t="s">
        <v>55</v>
      </c>
      <c r="E712" s="124" t="s">
        <v>76</v>
      </c>
      <c r="F712" s="127">
        <v>3742</v>
      </c>
      <c r="G712" s="103" t="s">
        <v>1380</v>
      </c>
      <c r="H712" s="103" t="s">
        <v>1381</v>
      </c>
      <c r="I712" s="103" t="s">
        <v>12</v>
      </c>
      <c r="J712" s="130">
        <v>2019</v>
      </c>
      <c r="K712" s="11">
        <f>IF(D712="SAVE ON ENERGY RETROFIT PROGRAM",IF(VALUE(SUBSTITUTE(G712,"kW",""))=0,'IESO Reported Results'!M712*'NTG Ratio References'!$G$8,0),IF(D712="SAVE ON ENERGY ENERGY MANAGER PROGRAM",IF(VALUE(SUBSTITUTE(G712,"kW",""))=0,'IESO Reported Results'!M712*'NTG Ratio References'!$G$7,0),0))</f>
        <v>0</v>
      </c>
      <c r="L712" s="10">
        <f t="shared" si="44"/>
        <v>10.35</v>
      </c>
      <c r="M712" s="11">
        <f t="shared" si="45"/>
        <v>40509</v>
      </c>
      <c r="N712" s="15">
        <f>IFERROR(VLOOKUP(J712&amp;D712,'NTG Ratio References'!A:F,4,0),1)</f>
        <v>0.84</v>
      </c>
      <c r="O712" s="15">
        <f>IFERROR(VLOOKUP(J712&amp;D712,'NTG Ratio References'!A:F,5,0),1)</f>
        <v>0.81599999999999995</v>
      </c>
      <c r="P712" s="104">
        <f t="shared" si="46"/>
        <v>8.6939999999999991</v>
      </c>
      <c r="Q712" s="104">
        <f t="shared" si="47"/>
        <v>33055.343999999997</v>
      </c>
    </row>
    <row r="713" spans="1:17">
      <c r="A713" s="103" t="s">
        <v>1382</v>
      </c>
      <c r="B713" s="103" t="s">
        <v>8</v>
      </c>
      <c r="C713" s="124" t="s">
        <v>1739</v>
      </c>
      <c r="D713" s="103" t="s">
        <v>55</v>
      </c>
      <c r="E713" s="124" t="s">
        <v>76</v>
      </c>
      <c r="F713" s="127">
        <v>12880.55</v>
      </c>
      <c r="G713" s="103" t="s">
        <v>1383</v>
      </c>
      <c r="H713" s="103" t="s">
        <v>1384</v>
      </c>
      <c r="I713" s="103" t="s">
        <v>12</v>
      </c>
      <c r="J713" s="130">
        <v>2019</v>
      </c>
      <c r="K713" s="11">
        <f>IF(D713="SAVE ON ENERGY RETROFIT PROGRAM",IF(VALUE(SUBSTITUTE(G713,"kW",""))=0,'IESO Reported Results'!M713*'NTG Ratio References'!$G$8,0),IF(D713="SAVE ON ENERGY ENERGY MANAGER PROGRAM",IF(VALUE(SUBSTITUTE(G713,"kW",""))=0,'IESO Reported Results'!M713*'NTG Ratio References'!$G$7,0),0))</f>
        <v>0</v>
      </c>
      <c r="L713" s="10">
        <f t="shared" si="44"/>
        <v>20.56</v>
      </c>
      <c r="M713" s="11">
        <f t="shared" si="45"/>
        <v>181162</v>
      </c>
      <c r="N713" s="15">
        <f>IFERROR(VLOOKUP(J713&amp;D713,'NTG Ratio References'!A:F,4,0),1)</f>
        <v>0.84</v>
      </c>
      <c r="O713" s="15">
        <f>IFERROR(VLOOKUP(J713&amp;D713,'NTG Ratio References'!A:F,5,0),1)</f>
        <v>0.81599999999999995</v>
      </c>
      <c r="P713" s="104">
        <f t="shared" si="46"/>
        <v>17.270399999999999</v>
      </c>
      <c r="Q713" s="104">
        <f t="shared" si="47"/>
        <v>147828.19199999998</v>
      </c>
    </row>
    <row r="714" spans="1:17">
      <c r="A714" s="103" t="s">
        <v>1385</v>
      </c>
      <c r="B714" s="103" t="s">
        <v>8</v>
      </c>
      <c r="C714" s="124" t="s">
        <v>1739</v>
      </c>
      <c r="D714" s="103" t="s">
        <v>55</v>
      </c>
      <c r="E714" s="124" t="s">
        <v>25</v>
      </c>
      <c r="F714" s="127">
        <v>7905</v>
      </c>
      <c r="G714" s="103" t="s">
        <v>1258</v>
      </c>
      <c r="H714" s="103" t="s">
        <v>1386</v>
      </c>
      <c r="I714" s="103" t="s">
        <v>12</v>
      </c>
      <c r="J714" s="130">
        <v>2019</v>
      </c>
      <c r="K714" s="11">
        <f>IF(D714="SAVE ON ENERGY RETROFIT PROGRAM",IF(VALUE(SUBSTITUTE(G714,"kW",""))=0,'IESO Reported Results'!M714*'NTG Ratio References'!$G$8,0),IF(D714="SAVE ON ENERGY ENERGY MANAGER PROGRAM",IF(VALUE(SUBSTITUTE(G714,"kW",""))=0,'IESO Reported Results'!M714*'NTG Ratio References'!$G$7,0),0))</f>
        <v>0</v>
      </c>
      <c r="L714" s="10">
        <f t="shared" si="44"/>
        <v>18</v>
      </c>
      <c r="M714" s="11">
        <f t="shared" si="45"/>
        <v>58036</v>
      </c>
      <c r="N714" s="15">
        <f>IFERROR(VLOOKUP(J714&amp;D714,'NTG Ratio References'!A:F,4,0),1)</f>
        <v>0.84</v>
      </c>
      <c r="O714" s="15">
        <f>IFERROR(VLOOKUP(J714&amp;D714,'NTG Ratio References'!A:F,5,0),1)</f>
        <v>0.81599999999999995</v>
      </c>
      <c r="P714" s="104">
        <f t="shared" si="46"/>
        <v>15.12</v>
      </c>
      <c r="Q714" s="104">
        <f t="shared" si="47"/>
        <v>47357.375999999997</v>
      </c>
    </row>
    <row r="715" spans="1:17">
      <c r="A715" s="103" t="s">
        <v>1387</v>
      </c>
      <c r="B715" s="103" t="s">
        <v>8</v>
      </c>
      <c r="C715" s="124" t="s">
        <v>1739</v>
      </c>
      <c r="D715" s="103" t="s">
        <v>55</v>
      </c>
      <c r="E715" s="124" t="s">
        <v>76</v>
      </c>
      <c r="F715" s="127">
        <v>1080</v>
      </c>
      <c r="G715" s="103" t="s">
        <v>219</v>
      </c>
      <c r="H715" s="103" t="s">
        <v>1388</v>
      </c>
      <c r="I715" s="103" t="s">
        <v>12</v>
      </c>
      <c r="J715" s="130">
        <v>2019</v>
      </c>
      <c r="K715" s="11">
        <f>IF(D715="SAVE ON ENERGY RETROFIT PROGRAM",IF(VALUE(SUBSTITUTE(G715,"kW",""))=0,'IESO Reported Results'!M715*'NTG Ratio References'!$G$8,0),IF(D715="SAVE ON ENERGY ENERGY MANAGER PROGRAM",IF(VALUE(SUBSTITUTE(G715,"kW",""))=0,'IESO Reported Results'!M715*'NTG Ratio References'!$G$7,0),0))</f>
        <v>0</v>
      </c>
      <c r="L715" s="10">
        <f t="shared" si="44"/>
        <v>2.7</v>
      </c>
      <c r="M715" s="11">
        <f t="shared" si="45"/>
        <v>8754</v>
      </c>
      <c r="N715" s="15">
        <f>IFERROR(VLOOKUP(J715&amp;D715,'NTG Ratio References'!A:F,4,0),1)</f>
        <v>0.84</v>
      </c>
      <c r="O715" s="15">
        <f>IFERROR(VLOOKUP(J715&amp;D715,'NTG Ratio References'!A:F,5,0),1)</f>
        <v>0.81599999999999995</v>
      </c>
      <c r="P715" s="104">
        <f t="shared" si="46"/>
        <v>2.2680000000000002</v>
      </c>
      <c r="Q715" s="104">
        <f t="shared" si="47"/>
        <v>7143.2639999999992</v>
      </c>
    </row>
    <row r="716" spans="1:17">
      <c r="A716" s="103" t="s">
        <v>1389</v>
      </c>
      <c r="B716" s="103" t="s">
        <v>8</v>
      </c>
      <c r="C716" s="124" t="s">
        <v>1741</v>
      </c>
      <c r="D716" s="103" t="s">
        <v>55</v>
      </c>
      <c r="E716" s="124" t="s">
        <v>25</v>
      </c>
      <c r="F716" s="127">
        <v>11480</v>
      </c>
      <c r="G716" s="103" t="s">
        <v>1390</v>
      </c>
      <c r="H716" s="103" t="s">
        <v>1391</v>
      </c>
      <c r="I716" s="103" t="s">
        <v>12</v>
      </c>
      <c r="J716" s="130">
        <v>2019</v>
      </c>
      <c r="K716" s="11">
        <f>IF(D716="SAVE ON ENERGY RETROFIT PROGRAM",IF(VALUE(SUBSTITUTE(G716,"kW",""))=0,'IESO Reported Results'!M716*'NTG Ratio References'!$G$8,0),IF(D716="SAVE ON ENERGY ENERGY MANAGER PROGRAM",IF(VALUE(SUBSTITUTE(G716,"kW",""))=0,'IESO Reported Results'!M716*'NTG Ratio References'!$G$7,0),0))</f>
        <v>0</v>
      </c>
      <c r="L716" s="10">
        <f t="shared" si="44"/>
        <v>28.7</v>
      </c>
      <c r="M716" s="11">
        <f t="shared" si="45"/>
        <v>123032</v>
      </c>
      <c r="N716" s="15">
        <f>IFERROR(VLOOKUP(J716&amp;D716,'NTG Ratio References'!A:F,4,0),1)</f>
        <v>0.84</v>
      </c>
      <c r="O716" s="15">
        <f>IFERROR(VLOOKUP(J716&amp;D716,'NTG Ratio References'!A:F,5,0),1)</f>
        <v>0.81599999999999995</v>
      </c>
      <c r="P716" s="104">
        <f t="shared" si="46"/>
        <v>24.107999999999997</v>
      </c>
      <c r="Q716" s="104">
        <f t="shared" si="47"/>
        <v>100394.11199999999</v>
      </c>
    </row>
    <row r="717" spans="1:17">
      <c r="A717" s="103" t="s">
        <v>1392</v>
      </c>
      <c r="B717" s="103" t="s">
        <v>8</v>
      </c>
      <c r="C717" s="124" t="s">
        <v>1740</v>
      </c>
      <c r="D717" s="103" t="s">
        <v>55</v>
      </c>
      <c r="E717" s="124" t="s">
        <v>76</v>
      </c>
      <c r="F717" s="127">
        <v>61217.9</v>
      </c>
      <c r="G717" s="103" t="s">
        <v>1393</v>
      </c>
      <c r="H717" s="103" t="s">
        <v>1394</v>
      </c>
      <c r="I717" s="103" t="s">
        <v>12</v>
      </c>
      <c r="J717" s="130">
        <v>2019</v>
      </c>
      <c r="K717" s="11">
        <f>IF(D717="SAVE ON ENERGY RETROFIT PROGRAM",IF(VALUE(SUBSTITUTE(G717,"kW",""))=0,'IESO Reported Results'!M717*'NTG Ratio References'!$G$8,0),IF(D717="SAVE ON ENERGY ENERGY MANAGER PROGRAM",IF(VALUE(SUBSTITUTE(G717,"kW",""))=0,'IESO Reported Results'!M717*'NTG Ratio References'!$G$7,0),0))</f>
        <v>0</v>
      </c>
      <c r="L717" s="10">
        <f t="shared" si="44"/>
        <v>55.8</v>
      </c>
      <c r="M717" s="11">
        <f t="shared" si="45"/>
        <v>612179</v>
      </c>
      <c r="N717" s="15">
        <f>IFERROR(VLOOKUP(J717&amp;D717,'NTG Ratio References'!A:F,4,0),1)</f>
        <v>0.84</v>
      </c>
      <c r="O717" s="15">
        <f>IFERROR(VLOOKUP(J717&amp;D717,'NTG Ratio References'!A:F,5,0),1)</f>
        <v>0.81599999999999995</v>
      </c>
      <c r="P717" s="104">
        <f t="shared" si="46"/>
        <v>46.871999999999993</v>
      </c>
      <c r="Q717" s="104">
        <f t="shared" si="47"/>
        <v>499538.06399999995</v>
      </c>
    </row>
    <row r="718" spans="1:17">
      <c r="A718" s="103" t="s">
        <v>1395</v>
      </c>
      <c r="B718" s="103" t="s">
        <v>8</v>
      </c>
      <c r="C718" s="124" t="s">
        <v>1741</v>
      </c>
      <c r="D718" s="103" t="s">
        <v>55</v>
      </c>
      <c r="E718" s="124" t="s">
        <v>25</v>
      </c>
      <c r="F718" s="127">
        <v>32359.5</v>
      </c>
      <c r="G718" s="103" t="s">
        <v>1396</v>
      </c>
      <c r="H718" s="103" t="s">
        <v>1397</v>
      </c>
      <c r="I718" s="103" t="s">
        <v>12</v>
      </c>
      <c r="J718" s="130">
        <v>2019</v>
      </c>
      <c r="K718" s="11">
        <f>IF(D718="SAVE ON ENERGY RETROFIT PROGRAM",IF(VALUE(SUBSTITUTE(G718,"kW",""))=0,'IESO Reported Results'!M718*'NTG Ratio References'!$G$8,0),IF(D718="SAVE ON ENERGY ENERGY MANAGER PROGRAM",IF(VALUE(SUBSTITUTE(G718,"kW",""))=0,'IESO Reported Results'!M718*'NTG Ratio References'!$G$7,0),0))</f>
        <v>0</v>
      </c>
      <c r="L718" s="10">
        <f t="shared" si="44"/>
        <v>26</v>
      </c>
      <c r="M718" s="11">
        <f t="shared" si="45"/>
        <v>323595</v>
      </c>
      <c r="N718" s="15">
        <f>IFERROR(VLOOKUP(J718&amp;D718,'NTG Ratio References'!A:F,4,0),1)</f>
        <v>0.84</v>
      </c>
      <c r="O718" s="15">
        <f>IFERROR(VLOOKUP(J718&amp;D718,'NTG Ratio References'!A:F,5,0),1)</f>
        <v>0.81599999999999995</v>
      </c>
      <c r="P718" s="104">
        <f t="shared" si="46"/>
        <v>21.84</v>
      </c>
      <c r="Q718" s="104">
        <f t="shared" si="47"/>
        <v>264053.51999999996</v>
      </c>
    </row>
    <row r="719" spans="1:17">
      <c r="A719" s="103" t="s">
        <v>1398</v>
      </c>
      <c r="B719" s="103" t="s">
        <v>8</v>
      </c>
      <c r="C719" s="124" t="s">
        <v>1739</v>
      </c>
      <c r="D719" s="103" t="s">
        <v>55</v>
      </c>
      <c r="E719" s="124" t="s">
        <v>76</v>
      </c>
      <c r="F719" s="127">
        <v>1492.34</v>
      </c>
      <c r="G719" s="103" t="s">
        <v>17</v>
      </c>
      <c r="H719" s="103" t="s">
        <v>1399</v>
      </c>
      <c r="I719" s="103" t="s">
        <v>12</v>
      </c>
      <c r="J719" s="130">
        <v>2019</v>
      </c>
      <c r="K719" s="11">
        <f>IF(D719="SAVE ON ENERGY RETROFIT PROGRAM",IF(VALUE(SUBSTITUTE(G719,"kW",""))=0,'IESO Reported Results'!M719*'NTG Ratio References'!$G$8,0),IF(D719="SAVE ON ENERGY ENERGY MANAGER PROGRAM",IF(VALUE(SUBSTITUTE(G719,"kW",""))=0,'IESO Reported Results'!M719*'NTG Ratio References'!$G$7,0),0))</f>
        <v>2.4778128541198039</v>
      </c>
      <c r="L719" s="10">
        <f t="shared" si="44"/>
        <v>2.4778128541198039</v>
      </c>
      <c r="M719" s="11">
        <f t="shared" si="45"/>
        <v>14923</v>
      </c>
      <c r="N719" s="15">
        <f>IFERROR(VLOOKUP(J719&amp;D719,'NTG Ratio References'!A:F,4,0),1)</f>
        <v>0.84</v>
      </c>
      <c r="O719" s="15">
        <f>IFERROR(VLOOKUP(J719&amp;D719,'NTG Ratio References'!A:F,5,0),1)</f>
        <v>0.81599999999999995</v>
      </c>
      <c r="P719" s="104">
        <f t="shared" si="46"/>
        <v>2.0813627974606352</v>
      </c>
      <c r="Q719" s="104">
        <f t="shared" si="47"/>
        <v>12177.168</v>
      </c>
    </row>
    <row r="720" spans="1:17">
      <c r="A720" s="103" t="s">
        <v>1400</v>
      </c>
      <c r="B720" s="103" t="s">
        <v>8</v>
      </c>
      <c r="C720" s="124" t="s">
        <v>1739</v>
      </c>
      <c r="D720" s="103" t="s">
        <v>55</v>
      </c>
      <c r="E720" s="124" t="s">
        <v>279</v>
      </c>
      <c r="F720" s="127">
        <v>2065</v>
      </c>
      <c r="G720" s="103" t="s">
        <v>17</v>
      </c>
      <c r="H720" s="103" t="s">
        <v>1401</v>
      </c>
      <c r="I720" s="103" t="s">
        <v>12</v>
      </c>
      <c r="J720" s="130">
        <v>2021</v>
      </c>
      <c r="K720" s="11">
        <f>IF(D720="SAVE ON ENERGY RETROFIT PROGRAM",IF(VALUE(SUBSTITUTE(G720,"kW",""))=0,'IESO Reported Results'!M720*'NTG Ratio References'!$G$8,0),IF(D720="SAVE ON ENERGY ENERGY MANAGER PROGRAM",IF(VALUE(SUBSTITUTE(G720,"kW",""))=0,'IESO Reported Results'!M720*'NTG Ratio References'!$G$7,0),0))</f>
        <v>3.8076261053860043</v>
      </c>
      <c r="L720" s="10">
        <f t="shared" si="44"/>
        <v>3.8076261053860043</v>
      </c>
      <c r="M720" s="11">
        <f t="shared" si="45"/>
        <v>22932</v>
      </c>
      <c r="N720" s="15">
        <f>IFERROR(VLOOKUP(J720&amp;D720,'NTG Ratio References'!A:F,4,0),1)</f>
        <v>0.81599999999999995</v>
      </c>
      <c r="O720" s="15">
        <f>IFERROR(VLOOKUP(J720&amp;D720,'NTG Ratio References'!A:F,5,0),1)</f>
        <v>0.84</v>
      </c>
      <c r="P720" s="104">
        <f t="shared" si="46"/>
        <v>3.1070229019949793</v>
      </c>
      <c r="Q720" s="104">
        <f t="shared" si="47"/>
        <v>19262.88</v>
      </c>
    </row>
    <row r="721" spans="1:17">
      <c r="A721" s="103" t="s">
        <v>1402</v>
      </c>
      <c r="B721" s="103" t="s">
        <v>8</v>
      </c>
      <c r="C721" s="124" t="s">
        <v>1739</v>
      </c>
      <c r="D721" s="103" t="s">
        <v>55</v>
      </c>
      <c r="E721" s="124" t="s">
        <v>76</v>
      </c>
      <c r="F721" s="127">
        <v>9992</v>
      </c>
      <c r="G721" s="103" t="s">
        <v>1403</v>
      </c>
      <c r="H721" s="103" t="s">
        <v>1404</v>
      </c>
      <c r="I721" s="103" t="s">
        <v>12</v>
      </c>
      <c r="J721" s="130">
        <v>2019</v>
      </c>
      <c r="K721" s="11">
        <f>IF(D721="SAVE ON ENERGY RETROFIT PROGRAM",IF(VALUE(SUBSTITUTE(G721,"kW",""))=0,'IESO Reported Results'!M721*'NTG Ratio References'!$G$8,0),IF(D721="SAVE ON ENERGY ENERGY MANAGER PROGRAM",IF(VALUE(SUBSTITUTE(G721,"kW",""))=0,'IESO Reported Results'!M721*'NTG Ratio References'!$G$7,0),0))</f>
        <v>0</v>
      </c>
      <c r="L721" s="10">
        <f t="shared" si="44"/>
        <v>12.49</v>
      </c>
      <c r="M721" s="11">
        <f t="shared" si="45"/>
        <v>81467</v>
      </c>
      <c r="N721" s="15">
        <f>IFERROR(VLOOKUP(J721&amp;D721,'NTG Ratio References'!A:F,4,0),1)</f>
        <v>0.84</v>
      </c>
      <c r="O721" s="15">
        <f>IFERROR(VLOOKUP(J721&amp;D721,'NTG Ratio References'!A:F,5,0),1)</f>
        <v>0.81599999999999995</v>
      </c>
      <c r="P721" s="104">
        <f t="shared" si="46"/>
        <v>10.4916</v>
      </c>
      <c r="Q721" s="104">
        <f t="shared" si="47"/>
        <v>66477.072</v>
      </c>
    </row>
    <row r="722" spans="1:17">
      <c r="A722" s="103" t="s">
        <v>1405</v>
      </c>
      <c r="B722" s="103" t="s">
        <v>8</v>
      </c>
      <c r="C722" s="124" t="s">
        <v>1739</v>
      </c>
      <c r="D722" s="103" t="s">
        <v>55</v>
      </c>
      <c r="E722" s="124" t="s">
        <v>25</v>
      </c>
      <c r="F722" s="127">
        <v>8935</v>
      </c>
      <c r="G722" s="103" t="s">
        <v>1406</v>
      </c>
      <c r="H722" s="103" t="s">
        <v>1407</v>
      </c>
      <c r="I722" s="103" t="s">
        <v>12</v>
      </c>
      <c r="J722" s="130">
        <v>2019</v>
      </c>
      <c r="K722" s="11">
        <f>IF(D722="SAVE ON ENERGY RETROFIT PROGRAM",IF(VALUE(SUBSTITUTE(G722,"kW",""))=0,'IESO Reported Results'!M722*'NTG Ratio References'!$G$8,0),IF(D722="SAVE ON ENERGY ENERGY MANAGER PROGRAM",IF(VALUE(SUBSTITUTE(G722,"kW",""))=0,'IESO Reported Results'!M722*'NTG Ratio References'!$G$7,0),0))</f>
        <v>0</v>
      </c>
      <c r="L722" s="10">
        <f t="shared" si="44"/>
        <v>9.34</v>
      </c>
      <c r="M722" s="11">
        <f t="shared" si="45"/>
        <v>50367</v>
      </c>
      <c r="N722" s="15">
        <f>IFERROR(VLOOKUP(J722&amp;D722,'NTG Ratio References'!A:F,4,0),1)</f>
        <v>0.84</v>
      </c>
      <c r="O722" s="15">
        <f>IFERROR(VLOOKUP(J722&amp;D722,'NTG Ratio References'!A:F,5,0),1)</f>
        <v>0.81599999999999995</v>
      </c>
      <c r="P722" s="104">
        <f t="shared" si="46"/>
        <v>7.8455999999999992</v>
      </c>
      <c r="Q722" s="104">
        <f t="shared" si="47"/>
        <v>41099.471999999994</v>
      </c>
    </row>
    <row r="723" spans="1:17">
      <c r="A723" s="103" t="s">
        <v>1408</v>
      </c>
      <c r="B723" s="103" t="s">
        <v>8</v>
      </c>
      <c r="C723" s="124" t="s">
        <v>1739</v>
      </c>
      <c r="D723" s="103" t="s">
        <v>55</v>
      </c>
      <c r="E723" s="124" t="s">
        <v>25</v>
      </c>
      <c r="F723" s="127">
        <v>2750</v>
      </c>
      <c r="G723" s="103" t="s">
        <v>17</v>
      </c>
      <c r="H723" s="103" t="s">
        <v>1409</v>
      </c>
      <c r="I723" s="103" t="s">
        <v>12</v>
      </c>
      <c r="J723" s="130">
        <v>2019</v>
      </c>
      <c r="K723" s="11">
        <f>IF(D723="SAVE ON ENERGY RETROFIT PROGRAM",IF(VALUE(SUBSTITUTE(G723,"kW",""))=0,'IESO Reported Results'!M723*'NTG Ratio References'!$G$8,0),IF(D723="SAVE ON ENERGY ENERGY MANAGER PROGRAM",IF(VALUE(SUBSTITUTE(G723,"kW",""))=0,'IESO Reported Results'!M723*'NTG Ratio References'!$G$7,0),0))</f>
        <v>5.1178466529876507</v>
      </c>
      <c r="L723" s="10">
        <f t="shared" si="44"/>
        <v>5.1178466529876507</v>
      </c>
      <c r="M723" s="11">
        <f t="shared" si="45"/>
        <v>30823</v>
      </c>
      <c r="N723" s="15">
        <f>IFERROR(VLOOKUP(J723&amp;D723,'NTG Ratio References'!A:F,4,0),1)</f>
        <v>0.84</v>
      </c>
      <c r="O723" s="15">
        <f>IFERROR(VLOOKUP(J723&amp;D723,'NTG Ratio References'!A:F,5,0),1)</f>
        <v>0.81599999999999995</v>
      </c>
      <c r="P723" s="104">
        <f t="shared" si="46"/>
        <v>4.2989911885096266</v>
      </c>
      <c r="Q723" s="104">
        <f t="shared" si="47"/>
        <v>25151.567999999999</v>
      </c>
    </row>
    <row r="724" spans="1:17">
      <c r="A724" s="103" t="s">
        <v>1410</v>
      </c>
      <c r="B724" s="103" t="s">
        <v>8</v>
      </c>
      <c r="C724" s="124" t="s">
        <v>1739</v>
      </c>
      <c r="D724" s="103" t="s">
        <v>55</v>
      </c>
      <c r="E724" s="124" t="s">
        <v>1123</v>
      </c>
      <c r="F724" s="127">
        <v>720</v>
      </c>
      <c r="G724" s="103" t="s">
        <v>158</v>
      </c>
      <c r="H724" s="103" t="s">
        <v>758</v>
      </c>
      <c r="I724" s="103" t="s">
        <v>12</v>
      </c>
      <c r="J724" s="130">
        <v>2020</v>
      </c>
      <c r="K724" s="11">
        <f>IF(D724="SAVE ON ENERGY RETROFIT PROGRAM",IF(VALUE(SUBSTITUTE(G724,"kW",""))=0,'IESO Reported Results'!M724*'NTG Ratio References'!$G$8,0),IF(D724="SAVE ON ENERGY ENERGY MANAGER PROGRAM",IF(VALUE(SUBSTITUTE(G724,"kW",""))=0,'IESO Reported Results'!M724*'NTG Ratio References'!$G$7,0),0))</f>
        <v>0</v>
      </c>
      <c r="L724" s="10">
        <f t="shared" si="44"/>
        <v>1.8</v>
      </c>
      <c r="M724" s="11">
        <f t="shared" si="45"/>
        <v>8269</v>
      </c>
      <c r="N724" s="15">
        <f>IFERROR(VLOOKUP(J724&amp;D724,'NTG Ratio References'!A:F,4,0),1)</f>
        <v>0.81599999999999995</v>
      </c>
      <c r="O724" s="15">
        <f>IFERROR(VLOOKUP(J724&amp;D724,'NTG Ratio References'!A:F,5,0),1)</f>
        <v>0.84</v>
      </c>
      <c r="P724" s="104">
        <f t="shared" si="46"/>
        <v>1.4687999999999999</v>
      </c>
      <c r="Q724" s="104">
        <f t="shared" si="47"/>
        <v>6945.96</v>
      </c>
    </row>
    <row r="725" spans="1:17">
      <c r="A725" s="103" t="s">
        <v>1411</v>
      </c>
      <c r="B725" s="103" t="s">
        <v>8</v>
      </c>
      <c r="C725" s="124" t="s">
        <v>1739</v>
      </c>
      <c r="D725" s="103" t="s">
        <v>55</v>
      </c>
      <c r="E725" s="124" t="s">
        <v>76</v>
      </c>
      <c r="F725" s="127">
        <v>4305.6000000000004</v>
      </c>
      <c r="G725" s="103" t="s">
        <v>1412</v>
      </c>
      <c r="H725" s="103" t="s">
        <v>1413</v>
      </c>
      <c r="I725" s="103" t="s">
        <v>12</v>
      </c>
      <c r="J725" s="130">
        <v>2019</v>
      </c>
      <c r="K725" s="11">
        <f>IF(D725="SAVE ON ENERGY RETROFIT PROGRAM",IF(VALUE(SUBSTITUTE(G725,"kW",""))=0,'IESO Reported Results'!M725*'NTG Ratio References'!$G$8,0),IF(D725="SAVE ON ENERGY ENERGY MANAGER PROGRAM",IF(VALUE(SUBSTITUTE(G725,"kW",""))=0,'IESO Reported Results'!M725*'NTG Ratio References'!$G$7,0),0))</f>
        <v>0</v>
      </c>
      <c r="L725" s="10">
        <f t="shared" si="44"/>
        <v>5.38</v>
      </c>
      <c r="M725" s="11">
        <f t="shared" si="45"/>
        <v>36598</v>
      </c>
      <c r="N725" s="15">
        <f>IFERROR(VLOOKUP(J725&amp;D725,'NTG Ratio References'!A:F,4,0),1)</f>
        <v>0.84</v>
      </c>
      <c r="O725" s="15">
        <f>IFERROR(VLOOKUP(J725&amp;D725,'NTG Ratio References'!A:F,5,0),1)</f>
        <v>0.81599999999999995</v>
      </c>
      <c r="P725" s="104">
        <f t="shared" si="46"/>
        <v>4.5191999999999997</v>
      </c>
      <c r="Q725" s="104">
        <f t="shared" si="47"/>
        <v>29863.967999999997</v>
      </c>
    </row>
    <row r="726" spans="1:17">
      <c r="A726" s="103" t="s">
        <v>1414</v>
      </c>
      <c r="B726" s="103" t="s">
        <v>8</v>
      </c>
      <c r="C726" s="124" t="s">
        <v>1739</v>
      </c>
      <c r="D726" s="103" t="s">
        <v>55</v>
      </c>
      <c r="E726" s="124" t="s">
        <v>279</v>
      </c>
      <c r="F726" s="127">
        <v>4243.68</v>
      </c>
      <c r="G726" s="103" t="s">
        <v>1199</v>
      </c>
      <c r="H726" s="103" t="s">
        <v>1415</v>
      </c>
      <c r="I726" s="103" t="s">
        <v>12</v>
      </c>
      <c r="J726" s="130">
        <v>2021</v>
      </c>
      <c r="K726" s="11">
        <f>IF(D726="SAVE ON ENERGY RETROFIT PROGRAM",IF(VALUE(SUBSTITUTE(G726,"kW",""))=0,'IESO Reported Results'!M726*'NTG Ratio References'!$G$8,0),IF(D726="SAVE ON ENERGY ENERGY MANAGER PROGRAM",IF(VALUE(SUBSTITUTE(G726,"kW",""))=0,'IESO Reported Results'!M726*'NTG Ratio References'!$G$7,0),0))</f>
        <v>0</v>
      </c>
      <c r="L726" s="10">
        <f t="shared" si="44"/>
        <v>1.47</v>
      </c>
      <c r="M726" s="11">
        <f t="shared" si="45"/>
        <v>6771</v>
      </c>
      <c r="N726" s="15">
        <f>IFERROR(VLOOKUP(J726&amp;D726,'NTG Ratio References'!A:F,4,0),1)</f>
        <v>0.81599999999999995</v>
      </c>
      <c r="O726" s="15">
        <f>IFERROR(VLOOKUP(J726&amp;D726,'NTG Ratio References'!A:F,5,0),1)</f>
        <v>0.84</v>
      </c>
      <c r="P726" s="104">
        <f t="shared" si="46"/>
        <v>1.1995199999999999</v>
      </c>
      <c r="Q726" s="104">
        <f t="shared" si="47"/>
        <v>5687.6399999999994</v>
      </c>
    </row>
    <row r="727" spans="1:17">
      <c r="A727" s="103" t="s">
        <v>1416</v>
      </c>
      <c r="B727" s="103" t="s">
        <v>8</v>
      </c>
      <c r="C727" s="124" t="s">
        <v>1739</v>
      </c>
      <c r="D727" s="103" t="s">
        <v>55</v>
      </c>
      <c r="E727" s="124" t="s">
        <v>25</v>
      </c>
      <c r="F727" s="127">
        <v>2000</v>
      </c>
      <c r="G727" s="103" t="s">
        <v>11</v>
      </c>
      <c r="H727" s="103" t="s">
        <v>1417</v>
      </c>
      <c r="I727" s="103" t="s">
        <v>12</v>
      </c>
      <c r="J727" s="130">
        <v>2019</v>
      </c>
      <c r="K727" s="11">
        <f>IF(D727="SAVE ON ENERGY RETROFIT PROGRAM",IF(VALUE(SUBSTITUTE(G727,"kW",""))=0,'IESO Reported Results'!M727*'NTG Ratio References'!$G$8,0),IF(D727="SAVE ON ENERGY ENERGY MANAGER PROGRAM",IF(VALUE(SUBSTITUTE(G727,"kW",""))=0,'IESO Reported Results'!M727*'NTG Ratio References'!$G$7,0),0))</f>
        <v>0</v>
      </c>
      <c r="L727" s="10">
        <f t="shared" si="44"/>
        <v>1.25</v>
      </c>
      <c r="M727" s="11">
        <f t="shared" si="45"/>
        <v>5733</v>
      </c>
      <c r="N727" s="15">
        <f>IFERROR(VLOOKUP(J727&amp;D727,'NTG Ratio References'!A:F,4,0),1)</f>
        <v>0.84</v>
      </c>
      <c r="O727" s="15">
        <f>IFERROR(VLOOKUP(J727&amp;D727,'NTG Ratio References'!A:F,5,0),1)</f>
        <v>0.81599999999999995</v>
      </c>
      <c r="P727" s="104">
        <f t="shared" si="46"/>
        <v>1.05</v>
      </c>
      <c r="Q727" s="104">
        <f t="shared" si="47"/>
        <v>4678.1279999999997</v>
      </c>
    </row>
    <row r="728" spans="1:17">
      <c r="A728" s="103" t="s">
        <v>1418</v>
      </c>
      <c r="B728" s="103" t="s">
        <v>8</v>
      </c>
      <c r="C728" s="124" t="s">
        <v>1739</v>
      </c>
      <c r="D728" s="103" t="s">
        <v>55</v>
      </c>
      <c r="E728" s="124" t="s">
        <v>76</v>
      </c>
      <c r="F728" s="127">
        <v>4920</v>
      </c>
      <c r="G728" s="103" t="s">
        <v>292</v>
      </c>
      <c r="H728" s="103" t="s">
        <v>1419</v>
      </c>
      <c r="I728" s="103" t="s">
        <v>12</v>
      </c>
      <c r="J728" s="130">
        <v>2019</v>
      </c>
      <c r="K728" s="11">
        <f>IF(D728="SAVE ON ENERGY RETROFIT PROGRAM",IF(VALUE(SUBSTITUTE(G728,"kW",""))=0,'IESO Reported Results'!M728*'NTG Ratio References'!$G$8,0),IF(D728="SAVE ON ENERGY ENERGY MANAGER PROGRAM",IF(VALUE(SUBSTITUTE(G728,"kW",""))=0,'IESO Reported Results'!M728*'NTG Ratio References'!$G$7,0),0))</f>
        <v>0</v>
      </c>
      <c r="L728" s="10">
        <f t="shared" si="44"/>
        <v>12.3</v>
      </c>
      <c r="M728" s="11">
        <f t="shared" si="45"/>
        <v>76938</v>
      </c>
      <c r="N728" s="15">
        <f>IFERROR(VLOOKUP(J728&amp;D728,'NTG Ratio References'!A:F,4,0),1)</f>
        <v>0.84</v>
      </c>
      <c r="O728" s="15">
        <f>IFERROR(VLOOKUP(J728&amp;D728,'NTG Ratio References'!A:F,5,0),1)</f>
        <v>0.81599999999999995</v>
      </c>
      <c r="P728" s="104">
        <f t="shared" si="46"/>
        <v>10.332000000000001</v>
      </c>
      <c r="Q728" s="104">
        <f t="shared" si="47"/>
        <v>62781.407999999996</v>
      </c>
    </row>
    <row r="729" spans="1:17">
      <c r="A729" s="103" t="s">
        <v>1420</v>
      </c>
      <c r="B729" s="103" t="s">
        <v>8</v>
      </c>
      <c r="C729" s="124" t="s">
        <v>1739</v>
      </c>
      <c r="D729" s="103" t="s">
        <v>55</v>
      </c>
      <c r="E729" s="124" t="s">
        <v>25</v>
      </c>
      <c r="F729" s="127">
        <v>240</v>
      </c>
      <c r="G729" s="103" t="s">
        <v>220</v>
      </c>
      <c r="H729" s="103" t="s">
        <v>1421</v>
      </c>
      <c r="I729" s="103" t="s">
        <v>12</v>
      </c>
      <c r="J729" s="130">
        <v>2019</v>
      </c>
      <c r="K729" s="11">
        <f>IF(D729="SAVE ON ENERGY RETROFIT PROGRAM",IF(VALUE(SUBSTITUTE(G729,"kW",""))=0,'IESO Reported Results'!M729*'NTG Ratio References'!$G$8,0),IF(D729="SAVE ON ENERGY ENERGY MANAGER PROGRAM",IF(VALUE(SUBSTITUTE(G729,"kW",""))=0,'IESO Reported Results'!M729*'NTG Ratio References'!$G$7,0),0))</f>
        <v>0</v>
      </c>
      <c r="L729" s="10">
        <f t="shared" si="44"/>
        <v>0.6</v>
      </c>
      <c r="M729" s="11">
        <f t="shared" si="45"/>
        <v>2616</v>
      </c>
      <c r="N729" s="15">
        <f>IFERROR(VLOOKUP(J729&amp;D729,'NTG Ratio References'!A:F,4,0),1)</f>
        <v>0.84</v>
      </c>
      <c r="O729" s="15">
        <f>IFERROR(VLOOKUP(J729&amp;D729,'NTG Ratio References'!A:F,5,0),1)</f>
        <v>0.81599999999999995</v>
      </c>
      <c r="P729" s="104">
        <f t="shared" si="46"/>
        <v>0.504</v>
      </c>
      <c r="Q729" s="104">
        <f t="shared" si="47"/>
        <v>2134.6559999999999</v>
      </c>
    </row>
    <row r="730" spans="1:17">
      <c r="A730" s="103" t="s">
        <v>1422</v>
      </c>
      <c r="B730" s="103" t="s">
        <v>8</v>
      </c>
      <c r="C730" s="124" t="s">
        <v>1741</v>
      </c>
      <c r="D730" s="103" t="s">
        <v>55</v>
      </c>
      <c r="E730" s="124" t="s">
        <v>25</v>
      </c>
      <c r="F730" s="127">
        <v>20395</v>
      </c>
      <c r="G730" s="103" t="s">
        <v>1423</v>
      </c>
      <c r="H730" s="103" t="s">
        <v>1424</v>
      </c>
      <c r="I730" s="103" t="s">
        <v>12</v>
      </c>
      <c r="J730" s="130">
        <v>2019</v>
      </c>
      <c r="K730" s="11">
        <f>IF(D730="SAVE ON ENERGY RETROFIT PROGRAM",IF(VALUE(SUBSTITUTE(G730,"kW",""))=0,'IESO Reported Results'!M730*'NTG Ratio References'!$G$8,0),IF(D730="SAVE ON ENERGY ENERGY MANAGER PROGRAM",IF(VALUE(SUBSTITUTE(G730,"kW",""))=0,'IESO Reported Results'!M730*'NTG Ratio References'!$G$7,0),0))</f>
        <v>0</v>
      </c>
      <c r="L730" s="10">
        <f t="shared" si="44"/>
        <v>47.81</v>
      </c>
      <c r="M730" s="11">
        <f t="shared" si="45"/>
        <v>198897</v>
      </c>
      <c r="N730" s="15">
        <f>IFERROR(VLOOKUP(J730&amp;D730,'NTG Ratio References'!A:F,4,0),1)</f>
        <v>0.84</v>
      </c>
      <c r="O730" s="15">
        <f>IFERROR(VLOOKUP(J730&amp;D730,'NTG Ratio References'!A:F,5,0),1)</f>
        <v>0.81599999999999995</v>
      </c>
      <c r="P730" s="104">
        <f t="shared" si="46"/>
        <v>40.160400000000003</v>
      </c>
      <c r="Q730" s="104">
        <f t="shared" si="47"/>
        <v>162299.95199999999</v>
      </c>
    </row>
    <row r="731" spans="1:17">
      <c r="A731" s="103" t="s">
        <v>1425</v>
      </c>
      <c r="B731" s="103" t="s">
        <v>8</v>
      </c>
      <c r="C731" s="124" t="s">
        <v>1739</v>
      </c>
      <c r="D731" s="103" t="s">
        <v>55</v>
      </c>
      <c r="E731" s="124" t="s">
        <v>76</v>
      </c>
      <c r="F731" s="127">
        <v>600</v>
      </c>
      <c r="G731" s="103" t="s">
        <v>17</v>
      </c>
      <c r="H731" s="103" t="s">
        <v>1426</v>
      </c>
      <c r="I731" s="103" t="s">
        <v>12</v>
      </c>
      <c r="J731" s="130">
        <v>2019</v>
      </c>
      <c r="K731" s="11">
        <f>IF(D731="SAVE ON ENERGY RETROFIT PROGRAM",IF(VALUE(SUBSTITUTE(G731,"kW",""))=0,'IESO Reported Results'!M731*'NTG Ratio References'!$G$8,0),IF(D731="SAVE ON ENERGY ENERGY MANAGER PROGRAM",IF(VALUE(SUBSTITUTE(G731,"kW",""))=0,'IESO Reported Results'!M731*'NTG Ratio References'!$G$7,0),0))</f>
        <v>1.1079839962166758</v>
      </c>
      <c r="L731" s="10">
        <f t="shared" si="44"/>
        <v>1.1079839962166758</v>
      </c>
      <c r="M731" s="11">
        <f t="shared" si="45"/>
        <v>6673</v>
      </c>
      <c r="N731" s="15">
        <f>IFERROR(VLOOKUP(J731&amp;D731,'NTG Ratio References'!A:F,4,0),1)</f>
        <v>0.84</v>
      </c>
      <c r="O731" s="15">
        <f>IFERROR(VLOOKUP(J731&amp;D731,'NTG Ratio References'!A:F,5,0),1)</f>
        <v>0.81599999999999995</v>
      </c>
      <c r="P731" s="104">
        <f t="shared" si="46"/>
        <v>0.93070655682200765</v>
      </c>
      <c r="Q731" s="104">
        <f t="shared" si="47"/>
        <v>5445.1679999999997</v>
      </c>
    </row>
    <row r="732" spans="1:17">
      <c r="A732" s="103" t="s">
        <v>1427</v>
      </c>
      <c r="B732" s="103" t="s">
        <v>8</v>
      </c>
      <c r="C732" s="124" t="s">
        <v>1739</v>
      </c>
      <c r="D732" s="103" t="s">
        <v>55</v>
      </c>
      <c r="E732" s="124" t="s">
        <v>25</v>
      </c>
      <c r="F732" s="127">
        <v>440</v>
      </c>
      <c r="G732" s="103" t="s">
        <v>17</v>
      </c>
      <c r="H732" s="103" t="s">
        <v>221</v>
      </c>
      <c r="I732" s="103" t="s">
        <v>12</v>
      </c>
      <c r="J732" s="130">
        <v>2019</v>
      </c>
      <c r="K732" s="11">
        <f>IF(D732="SAVE ON ENERGY RETROFIT PROGRAM",IF(VALUE(SUBSTITUTE(G732,"kW",""))=0,'IESO Reported Results'!M732*'NTG Ratio References'!$G$8,0),IF(D732="SAVE ON ENERGY ENERGY MANAGER PROGRAM",IF(VALUE(SUBSTITUTE(G732,"kW",""))=0,'IESO Reported Results'!M732*'NTG Ratio References'!$G$7,0),0))</f>
        <v>0.80894620553988372</v>
      </c>
      <c r="L732" s="10">
        <f t="shared" si="44"/>
        <v>0.80894620553988372</v>
      </c>
      <c r="M732" s="11">
        <f t="shared" si="45"/>
        <v>4872</v>
      </c>
      <c r="N732" s="15">
        <f>IFERROR(VLOOKUP(J732&amp;D732,'NTG Ratio References'!A:F,4,0),1)</f>
        <v>0.84</v>
      </c>
      <c r="O732" s="15">
        <f>IFERROR(VLOOKUP(J732&amp;D732,'NTG Ratio References'!A:F,5,0),1)</f>
        <v>0.81599999999999995</v>
      </c>
      <c r="P732" s="104">
        <f t="shared" si="46"/>
        <v>0.67951481265350233</v>
      </c>
      <c r="Q732" s="104">
        <f t="shared" si="47"/>
        <v>3975.5519999999997</v>
      </c>
    </row>
    <row r="733" spans="1:17">
      <c r="A733" s="103" t="s">
        <v>1428</v>
      </c>
      <c r="B733" s="103" t="s">
        <v>8</v>
      </c>
      <c r="C733" s="124" t="s">
        <v>1739</v>
      </c>
      <c r="D733" s="103" t="s">
        <v>55</v>
      </c>
      <c r="E733" s="124" t="s">
        <v>25</v>
      </c>
      <c r="F733" s="127">
        <v>930</v>
      </c>
      <c r="G733" s="103" t="s">
        <v>17</v>
      </c>
      <c r="H733" s="103" t="s">
        <v>1429</v>
      </c>
      <c r="I733" s="103" t="s">
        <v>12</v>
      </c>
      <c r="J733" s="130">
        <v>2019</v>
      </c>
      <c r="K733" s="11">
        <f>IF(D733="SAVE ON ENERGY RETROFIT PROGRAM",IF(VALUE(SUBSTITUTE(G733,"kW",""))=0,'IESO Reported Results'!M733*'NTG Ratio References'!$G$8,0),IF(D733="SAVE ON ENERGY ENERGY MANAGER PROGRAM",IF(VALUE(SUBSTITUTE(G733,"kW",""))=0,'IESO Reported Results'!M733*'NTG Ratio References'!$G$7,0),0))</f>
        <v>1.7146936503715884</v>
      </c>
      <c r="L733" s="10">
        <f t="shared" si="44"/>
        <v>1.7146936503715884</v>
      </c>
      <c r="M733" s="11">
        <f t="shared" si="45"/>
        <v>10327</v>
      </c>
      <c r="N733" s="15">
        <f>IFERROR(VLOOKUP(J733&amp;D733,'NTG Ratio References'!A:F,4,0),1)</f>
        <v>0.84</v>
      </c>
      <c r="O733" s="15">
        <f>IFERROR(VLOOKUP(J733&amp;D733,'NTG Ratio References'!A:F,5,0),1)</f>
        <v>0.81599999999999995</v>
      </c>
      <c r="P733" s="104">
        <f t="shared" si="46"/>
        <v>1.4403426663121341</v>
      </c>
      <c r="Q733" s="104">
        <f t="shared" si="47"/>
        <v>8426.8320000000003</v>
      </c>
    </row>
    <row r="734" spans="1:17">
      <c r="A734" s="103" t="s">
        <v>1430</v>
      </c>
      <c r="B734" s="103" t="s">
        <v>8</v>
      </c>
      <c r="C734" s="124" t="s">
        <v>1739</v>
      </c>
      <c r="D734" s="103" t="s">
        <v>55</v>
      </c>
      <c r="E734" s="124" t="s">
        <v>76</v>
      </c>
      <c r="F734" s="127">
        <v>18022.400000000001</v>
      </c>
      <c r="G734" s="103" t="s">
        <v>1431</v>
      </c>
      <c r="H734" s="103" t="s">
        <v>1432</v>
      </c>
      <c r="I734" s="103" t="s">
        <v>12</v>
      </c>
      <c r="J734" s="130">
        <v>2019</v>
      </c>
      <c r="K734" s="11">
        <f>IF(D734="SAVE ON ENERGY RETROFIT PROGRAM",IF(VALUE(SUBSTITUTE(G734,"kW",""))=0,'IESO Reported Results'!M734*'NTG Ratio References'!$G$8,0),IF(D734="SAVE ON ENERGY ENERGY MANAGER PROGRAM",IF(VALUE(SUBSTITUTE(G734,"kW",""))=0,'IESO Reported Results'!M734*'NTG Ratio References'!$G$7,0),0))</f>
        <v>0</v>
      </c>
      <c r="L734" s="10">
        <f t="shared" si="44"/>
        <v>40.96</v>
      </c>
      <c r="M734" s="11">
        <f t="shared" si="45"/>
        <v>175895</v>
      </c>
      <c r="N734" s="15">
        <f>IFERROR(VLOOKUP(J734&amp;D734,'NTG Ratio References'!A:F,4,0),1)</f>
        <v>0.84</v>
      </c>
      <c r="O734" s="15">
        <f>IFERROR(VLOOKUP(J734&amp;D734,'NTG Ratio References'!A:F,5,0),1)</f>
        <v>0.81599999999999995</v>
      </c>
      <c r="P734" s="104">
        <f t="shared" si="46"/>
        <v>34.406399999999998</v>
      </c>
      <c r="Q734" s="104">
        <f t="shared" si="47"/>
        <v>143530.31999999998</v>
      </c>
    </row>
    <row r="735" spans="1:17">
      <c r="A735" s="103" t="s">
        <v>1433</v>
      </c>
      <c r="B735" s="103" t="s">
        <v>8</v>
      </c>
      <c r="C735" s="124" t="s">
        <v>1739</v>
      </c>
      <c r="D735" s="103" t="s">
        <v>55</v>
      </c>
      <c r="E735" s="124" t="s">
        <v>279</v>
      </c>
      <c r="F735" s="127">
        <v>375</v>
      </c>
      <c r="G735" s="103" t="s">
        <v>17</v>
      </c>
      <c r="H735" s="103" t="s">
        <v>216</v>
      </c>
      <c r="I735" s="103" t="s">
        <v>12</v>
      </c>
      <c r="J735" s="130">
        <v>2021</v>
      </c>
      <c r="K735" s="11">
        <f>IF(D735="SAVE ON ENERGY RETROFIT PROGRAM",IF(VALUE(SUBSTITUTE(G735,"kW",""))=0,'IESO Reported Results'!M735*'NTG Ratio References'!$G$8,0),IF(D735="SAVE ON ENERGY ENERGY MANAGER PROGRAM",IF(VALUE(SUBSTITUTE(G735,"kW",""))=0,'IESO Reported Results'!M735*'NTG Ratio References'!$G$7,0),0))</f>
        <v>0.6973674185688653</v>
      </c>
      <c r="L735" s="10">
        <f t="shared" si="44"/>
        <v>0.6973674185688653</v>
      </c>
      <c r="M735" s="11">
        <f t="shared" si="45"/>
        <v>4200</v>
      </c>
      <c r="N735" s="15">
        <f>IFERROR(VLOOKUP(J735&amp;D735,'NTG Ratio References'!A:F,4,0),1)</f>
        <v>0.81599999999999995</v>
      </c>
      <c r="O735" s="15">
        <f>IFERROR(VLOOKUP(J735&amp;D735,'NTG Ratio References'!A:F,5,0),1)</f>
        <v>0.84</v>
      </c>
      <c r="P735" s="104">
        <f t="shared" si="46"/>
        <v>0.56905181355219403</v>
      </c>
      <c r="Q735" s="104">
        <f t="shared" si="47"/>
        <v>3528</v>
      </c>
    </row>
    <row r="736" spans="1:17">
      <c r="A736" s="103" t="s">
        <v>1434</v>
      </c>
      <c r="B736" s="103" t="s">
        <v>8</v>
      </c>
      <c r="C736" s="124" t="s">
        <v>1740</v>
      </c>
      <c r="D736" s="103" t="s">
        <v>55</v>
      </c>
      <c r="E736" s="124" t="s">
        <v>25</v>
      </c>
      <c r="F736" s="127">
        <v>33207</v>
      </c>
      <c r="G736" s="103" t="s">
        <v>1435</v>
      </c>
      <c r="H736" s="103" t="s">
        <v>1436</v>
      </c>
      <c r="I736" s="103" t="s">
        <v>12</v>
      </c>
      <c r="J736" s="130">
        <v>2019</v>
      </c>
      <c r="K736" s="11">
        <f>IF(D736="SAVE ON ENERGY RETROFIT PROGRAM",IF(VALUE(SUBSTITUTE(G736,"kW",""))=0,'IESO Reported Results'!M736*'NTG Ratio References'!$G$8,0),IF(D736="SAVE ON ENERGY ENERGY MANAGER PROGRAM",IF(VALUE(SUBSTITUTE(G736,"kW",""))=0,'IESO Reported Results'!M736*'NTG Ratio References'!$G$7,0),0))</f>
        <v>0</v>
      </c>
      <c r="L736" s="10">
        <f t="shared" si="44"/>
        <v>46.56</v>
      </c>
      <c r="M736" s="11">
        <f t="shared" si="45"/>
        <v>225496</v>
      </c>
      <c r="N736" s="15">
        <f>IFERROR(VLOOKUP(J736&amp;D736,'NTG Ratio References'!A:F,4,0),1)</f>
        <v>0.84</v>
      </c>
      <c r="O736" s="15">
        <f>IFERROR(VLOOKUP(J736&amp;D736,'NTG Ratio References'!A:F,5,0),1)</f>
        <v>0.81599999999999995</v>
      </c>
      <c r="P736" s="104">
        <f t="shared" si="46"/>
        <v>39.110399999999998</v>
      </c>
      <c r="Q736" s="104">
        <f t="shared" si="47"/>
        <v>184004.73599999998</v>
      </c>
    </row>
    <row r="737" spans="1:17">
      <c r="A737" s="103" t="s">
        <v>1437</v>
      </c>
      <c r="B737" s="103" t="s">
        <v>8</v>
      </c>
      <c r="C737" s="124" t="s">
        <v>1739</v>
      </c>
      <c r="D737" s="103" t="s">
        <v>55</v>
      </c>
      <c r="E737" s="124" t="s">
        <v>25</v>
      </c>
      <c r="F737" s="127">
        <v>190</v>
      </c>
      <c r="G737" s="103" t="s">
        <v>1046</v>
      </c>
      <c r="H737" s="103" t="s">
        <v>1438</v>
      </c>
      <c r="I737" s="103" t="s">
        <v>12</v>
      </c>
      <c r="J737" s="130">
        <v>2019</v>
      </c>
      <c r="K737" s="11">
        <f>IF(D737="SAVE ON ENERGY RETROFIT PROGRAM",IF(VALUE(SUBSTITUTE(G737,"kW",""))=0,'IESO Reported Results'!M737*'NTG Ratio References'!$G$8,0),IF(D737="SAVE ON ENERGY ENERGY MANAGER PROGRAM",IF(VALUE(SUBSTITUTE(G737,"kW",""))=0,'IESO Reported Results'!M737*'NTG Ratio References'!$G$7,0),0))</f>
        <v>0</v>
      </c>
      <c r="L737" s="10">
        <f t="shared" si="44"/>
        <v>0.12</v>
      </c>
      <c r="M737" s="11">
        <f t="shared" si="45"/>
        <v>537</v>
      </c>
      <c r="N737" s="15">
        <f>IFERROR(VLOOKUP(J737&amp;D737,'NTG Ratio References'!A:F,4,0),1)</f>
        <v>0.84</v>
      </c>
      <c r="O737" s="15">
        <f>IFERROR(VLOOKUP(J737&amp;D737,'NTG Ratio References'!A:F,5,0),1)</f>
        <v>0.81599999999999995</v>
      </c>
      <c r="P737" s="104">
        <f t="shared" si="46"/>
        <v>0.10079999999999999</v>
      </c>
      <c r="Q737" s="104">
        <f t="shared" si="47"/>
        <v>438.19199999999995</v>
      </c>
    </row>
    <row r="738" spans="1:17">
      <c r="A738" s="103" t="s">
        <v>1439</v>
      </c>
      <c r="B738" s="103" t="s">
        <v>8</v>
      </c>
      <c r="C738" s="124" t="s">
        <v>1741</v>
      </c>
      <c r="D738" s="103" t="s">
        <v>55</v>
      </c>
      <c r="E738" s="124" t="s">
        <v>279</v>
      </c>
      <c r="F738" s="127">
        <v>10464</v>
      </c>
      <c r="G738" s="103" t="s">
        <v>1440</v>
      </c>
      <c r="H738" s="103" t="s">
        <v>1441</v>
      </c>
      <c r="I738" s="103" t="s">
        <v>12</v>
      </c>
      <c r="J738" s="130">
        <v>2021</v>
      </c>
      <c r="K738" s="11">
        <f>IF(D738="SAVE ON ENERGY RETROFIT PROGRAM",IF(VALUE(SUBSTITUTE(G738,"kW",""))=0,'IESO Reported Results'!M738*'NTG Ratio References'!$G$8,0),IF(D738="SAVE ON ENERGY ENERGY MANAGER PROGRAM",IF(VALUE(SUBSTITUTE(G738,"kW",""))=0,'IESO Reported Results'!M738*'NTG Ratio References'!$G$7,0),0))</f>
        <v>0</v>
      </c>
      <c r="L738" s="10">
        <f t="shared" si="44"/>
        <v>26.16</v>
      </c>
      <c r="M738" s="11">
        <f t="shared" si="45"/>
        <v>120179</v>
      </c>
      <c r="N738" s="15">
        <f>IFERROR(VLOOKUP(J738&amp;D738,'NTG Ratio References'!A:F,4,0),1)</f>
        <v>0.81599999999999995</v>
      </c>
      <c r="O738" s="15">
        <f>IFERROR(VLOOKUP(J738&amp;D738,'NTG Ratio References'!A:F,5,0),1)</f>
        <v>0.84</v>
      </c>
      <c r="P738" s="104">
        <f t="shared" si="46"/>
        <v>21.34656</v>
      </c>
      <c r="Q738" s="104">
        <f t="shared" si="47"/>
        <v>100950.36</v>
      </c>
    </row>
    <row r="739" spans="1:17">
      <c r="A739" s="103" t="s">
        <v>1442</v>
      </c>
      <c r="B739" s="103" t="s">
        <v>8</v>
      </c>
      <c r="C739" s="124" t="s">
        <v>1741</v>
      </c>
      <c r="D739" s="103" t="s">
        <v>55</v>
      </c>
      <c r="E739" s="124" t="s">
        <v>279</v>
      </c>
      <c r="F739" s="127">
        <v>16058.5</v>
      </c>
      <c r="G739" s="103" t="s">
        <v>1278</v>
      </c>
      <c r="H739" s="103" t="s">
        <v>1443</v>
      </c>
      <c r="I739" s="103" t="s">
        <v>12</v>
      </c>
      <c r="J739" s="130">
        <v>2021</v>
      </c>
      <c r="K739" s="11">
        <f>IF(D739="SAVE ON ENERGY RETROFIT PROGRAM",IF(VALUE(SUBSTITUTE(G739,"kW",""))=0,'IESO Reported Results'!M739*'NTG Ratio References'!$G$8,0),IF(D739="SAVE ON ENERGY ENERGY MANAGER PROGRAM",IF(VALUE(SUBSTITUTE(G739,"kW",""))=0,'IESO Reported Results'!M739*'NTG Ratio References'!$G$7,0),0))</f>
        <v>0</v>
      </c>
      <c r="L739" s="10">
        <f t="shared" si="44"/>
        <v>38</v>
      </c>
      <c r="M739" s="11">
        <f t="shared" si="45"/>
        <v>191984</v>
      </c>
      <c r="N739" s="15">
        <f>IFERROR(VLOOKUP(J739&amp;D739,'NTG Ratio References'!A:F,4,0),1)</f>
        <v>0.81599999999999995</v>
      </c>
      <c r="O739" s="15">
        <f>IFERROR(VLOOKUP(J739&amp;D739,'NTG Ratio References'!A:F,5,0),1)</f>
        <v>0.84</v>
      </c>
      <c r="P739" s="104">
        <f t="shared" si="46"/>
        <v>31.007999999999999</v>
      </c>
      <c r="Q739" s="104">
        <f t="shared" si="47"/>
        <v>161266.56</v>
      </c>
    </row>
    <row r="740" spans="1:17">
      <c r="A740" s="103" t="s">
        <v>1444</v>
      </c>
      <c r="B740" s="103" t="s">
        <v>8</v>
      </c>
      <c r="C740" s="124" t="s">
        <v>1739</v>
      </c>
      <c r="D740" s="103" t="s">
        <v>55</v>
      </c>
      <c r="E740" s="124" t="s">
        <v>76</v>
      </c>
      <c r="F740" s="127">
        <v>20161.3</v>
      </c>
      <c r="G740" s="103" t="s">
        <v>1445</v>
      </c>
      <c r="H740" s="103" t="s">
        <v>1446</v>
      </c>
      <c r="I740" s="103" t="s">
        <v>12</v>
      </c>
      <c r="J740" s="130">
        <v>2019</v>
      </c>
      <c r="K740" s="11">
        <f>IF(D740="SAVE ON ENERGY RETROFIT PROGRAM",IF(VALUE(SUBSTITUTE(G740,"kW",""))=0,'IESO Reported Results'!M740*'NTG Ratio References'!$G$8,0),IF(D740="SAVE ON ENERGY ENERGY MANAGER PROGRAM",IF(VALUE(SUBSTITUTE(G740,"kW",""))=0,'IESO Reported Results'!M740*'NTG Ratio References'!$G$7,0),0))</f>
        <v>0</v>
      </c>
      <c r="L740" s="10">
        <f t="shared" si="44"/>
        <v>20.14</v>
      </c>
      <c r="M740" s="11">
        <f t="shared" si="45"/>
        <v>176543</v>
      </c>
      <c r="N740" s="15">
        <f>IFERROR(VLOOKUP(J740&amp;D740,'NTG Ratio References'!A:F,4,0),1)</f>
        <v>0.84</v>
      </c>
      <c r="O740" s="15">
        <f>IFERROR(VLOOKUP(J740&amp;D740,'NTG Ratio References'!A:F,5,0),1)</f>
        <v>0.81599999999999995</v>
      </c>
      <c r="P740" s="104">
        <f t="shared" si="46"/>
        <v>16.9176</v>
      </c>
      <c r="Q740" s="104">
        <f t="shared" si="47"/>
        <v>144059.08799999999</v>
      </c>
    </row>
    <row r="741" spans="1:17">
      <c r="A741" s="103" t="s">
        <v>1447</v>
      </c>
      <c r="B741" s="103" t="s">
        <v>8</v>
      </c>
      <c r="C741" s="124" t="s">
        <v>1741</v>
      </c>
      <c r="D741" s="103" t="s">
        <v>55</v>
      </c>
      <c r="E741" s="124" t="s">
        <v>25</v>
      </c>
      <c r="F741" s="127">
        <v>19240</v>
      </c>
      <c r="G741" s="103" t="s">
        <v>1448</v>
      </c>
      <c r="H741" s="103" t="s">
        <v>1449</v>
      </c>
      <c r="I741" s="103" t="s">
        <v>12</v>
      </c>
      <c r="J741" s="130">
        <v>2019</v>
      </c>
      <c r="K741" s="11">
        <f>IF(D741="SAVE ON ENERGY RETROFIT PROGRAM",IF(VALUE(SUBSTITUTE(G741,"kW",""))=0,'IESO Reported Results'!M741*'NTG Ratio References'!$G$8,0),IF(D741="SAVE ON ENERGY ENERGY MANAGER PROGRAM",IF(VALUE(SUBSTITUTE(G741,"kW",""))=0,'IESO Reported Results'!M741*'NTG Ratio References'!$G$7,0),0))</f>
        <v>0</v>
      </c>
      <c r="L741" s="10">
        <f t="shared" si="44"/>
        <v>48.1</v>
      </c>
      <c r="M741" s="11">
        <f t="shared" si="45"/>
        <v>322517</v>
      </c>
      <c r="N741" s="15">
        <f>IFERROR(VLOOKUP(J741&amp;D741,'NTG Ratio References'!A:F,4,0),1)</f>
        <v>0.84</v>
      </c>
      <c r="O741" s="15">
        <f>IFERROR(VLOOKUP(J741&amp;D741,'NTG Ratio References'!A:F,5,0),1)</f>
        <v>0.81599999999999995</v>
      </c>
      <c r="P741" s="104">
        <f t="shared" si="46"/>
        <v>40.403999999999996</v>
      </c>
      <c r="Q741" s="104">
        <f t="shared" si="47"/>
        <v>263173.87199999997</v>
      </c>
    </row>
    <row r="742" spans="1:17">
      <c r="A742" s="103" t="s">
        <v>1450</v>
      </c>
      <c r="B742" s="103" t="s">
        <v>8</v>
      </c>
      <c r="C742" s="124" t="s">
        <v>1739</v>
      </c>
      <c r="D742" s="103" t="s">
        <v>55</v>
      </c>
      <c r="E742" s="124" t="s">
        <v>25</v>
      </c>
      <c r="F742" s="127">
        <v>338</v>
      </c>
      <c r="G742" s="103" t="s">
        <v>1179</v>
      </c>
      <c r="H742" s="103" t="s">
        <v>1451</v>
      </c>
      <c r="I742" s="103" t="s">
        <v>12</v>
      </c>
      <c r="J742" s="130">
        <v>2019</v>
      </c>
      <c r="K742" s="11">
        <f>IF(D742="SAVE ON ENERGY RETROFIT PROGRAM",IF(VALUE(SUBSTITUTE(G742,"kW",""))=0,'IESO Reported Results'!M742*'NTG Ratio References'!$G$8,0),IF(D742="SAVE ON ENERGY ENERGY MANAGER PROGRAM",IF(VALUE(SUBSTITUTE(G742,"kW",""))=0,'IESO Reported Results'!M742*'NTG Ratio References'!$G$7,0),0))</f>
        <v>0</v>
      </c>
      <c r="L742" s="10">
        <f t="shared" si="44"/>
        <v>0.53</v>
      </c>
      <c r="M742" s="11">
        <f t="shared" si="45"/>
        <v>2423</v>
      </c>
      <c r="N742" s="15">
        <f>IFERROR(VLOOKUP(J742&amp;D742,'NTG Ratio References'!A:F,4,0),1)</f>
        <v>0.84</v>
      </c>
      <c r="O742" s="15">
        <f>IFERROR(VLOOKUP(J742&amp;D742,'NTG Ratio References'!A:F,5,0),1)</f>
        <v>0.81599999999999995</v>
      </c>
      <c r="P742" s="104">
        <f t="shared" si="46"/>
        <v>0.44519999999999998</v>
      </c>
      <c r="Q742" s="104">
        <f t="shared" si="47"/>
        <v>1977.1679999999999</v>
      </c>
    </row>
    <row r="743" spans="1:17">
      <c r="A743" s="103" t="s">
        <v>1452</v>
      </c>
      <c r="B743" s="103" t="s">
        <v>8</v>
      </c>
      <c r="C743" s="124" t="s">
        <v>1739</v>
      </c>
      <c r="D743" s="103" t="s">
        <v>55</v>
      </c>
      <c r="E743" s="124" t="s">
        <v>25</v>
      </c>
      <c r="F743" s="127">
        <v>750</v>
      </c>
      <c r="G743" s="103" t="s">
        <v>17</v>
      </c>
      <c r="H743" s="103" t="s">
        <v>1453</v>
      </c>
      <c r="I743" s="103" t="s">
        <v>12</v>
      </c>
      <c r="J743" s="130">
        <v>2019</v>
      </c>
      <c r="K743" s="11">
        <f>IF(D743="SAVE ON ENERGY RETROFIT PROGRAM",IF(VALUE(SUBSTITUTE(G743,"kW",""))=0,'IESO Reported Results'!M743*'NTG Ratio References'!$G$8,0),IF(D743="SAVE ON ENERGY ENERGY MANAGER PROGRAM",IF(VALUE(SUBSTITUTE(G743,"kW",""))=0,'IESO Reported Results'!M743*'NTG Ratio References'!$G$7,0),0))</f>
        <v>1.454011067716084</v>
      </c>
      <c r="L743" s="10">
        <f t="shared" si="44"/>
        <v>1.454011067716084</v>
      </c>
      <c r="M743" s="11">
        <f t="shared" si="45"/>
        <v>8757</v>
      </c>
      <c r="N743" s="15">
        <f>IFERROR(VLOOKUP(J743&amp;D743,'NTG Ratio References'!A:F,4,0),1)</f>
        <v>0.84</v>
      </c>
      <c r="O743" s="15">
        <f>IFERROR(VLOOKUP(J743&amp;D743,'NTG Ratio References'!A:F,5,0),1)</f>
        <v>0.81599999999999995</v>
      </c>
      <c r="P743" s="104">
        <f t="shared" si="46"/>
        <v>1.2213692968815106</v>
      </c>
      <c r="Q743" s="104">
        <f t="shared" si="47"/>
        <v>7145.7119999999995</v>
      </c>
    </row>
    <row r="744" spans="1:17">
      <c r="A744" s="103" t="s">
        <v>1454</v>
      </c>
      <c r="B744" s="103" t="s">
        <v>8</v>
      </c>
      <c r="C744" s="124" t="s">
        <v>1739</v>
      </c>
      <c r="D744" s="103" t="s">
        <v>55</v>
      </c>
      <c r="E744" s="124" t="s">
        <v>76</v>
      </c>
      <c r="F744" s="127">
        <v>770</v>
      </c>
      <c r="G744" s="103" t="s">
        <v>17</v>
      </c>
      <c r="H744" s="103" t="s">
        <v>1455</v>
      </c>
      <c r="I744" s="103" t="s">
        <v>12</v>
      </c>
      <c r="J744" s="130">
        <v>2019</v>
      </c>
      <c r="K744" s="11">
        <f>IF(D744="SAVE ON ENERGY RETROFIT PROGRAM",IF(VALUE(SUBSTITUTE(G744,"kW",""))=0,'IESO Reported Results'!M744*'NTG Ratio References'!$G$8,0),IF(D744="SAVE ON ENERGY ENERGY MANAGER PROGRAM",IF(VALUE(SUBSTITUTE(G744,"kW",""))=0,'IESO Reported Results'!M744*'NTG Ratio References'!$G$7,0),0))</f>
        <v>1.4156558596947966</v>
      </c>
      <c r="L744" s="10">
        <f t="shared" si="44"/>
        <v>1.4156558596947966</v>
      </c>
      <c r="M744" s="11">
        <f t="shared" si="45"/>
        <v>8526</v>
      </c>
      <c r="N744" s="15">
        <f>IFERROR(VLOOKUP(J744&amp;D744,'NTG Ratio References'!A:F,4,0),1)</f>
        <v>0.84</v>
      </c>
      <c r="O744" s="15">
        <f>IFERROR(VLOOKUP(J744&amp;D744,'NTG Ratio References'!A:F,5,0),1)</f>
        <v>0.81599999999999995</v>
      </c>
      <c r="P744" s="104">
        <f t="shared" si="46"/>
        <v>1.1891509221436292</v>
      </c>
      <c r="Q744" s="104">
        <f t="shared" si="47"/>
        <v>6957.2159999999994</v>
      </c>
    </row>
    <row r="745" spans="1:17">
      <c r="A745" s="103" t="s">
        <v>1456</v>
      </c>
      <c r="B745" s="103" t="s">
        <v>8</v>
      </c>
      <c r="C745" s="124" t="s">
        <v>1740</v>
      </c>
      <c r="D745" s="103" t="s">
        <v>55</v>
      </c>
      <c r="E745" s="124" t="s">
        <v>25</v>
      </c>
      <c r="F745" s="127">
        <v>4407.68</v>
      </c>
      <c r="G745" s="103" t="s">
        <v>1457</v>
      </c>
      <c r="H745" s="103" t="s">
        <v>1458</v>
      </c>
      <c r="I745" s="103" t="s">
        <v>12</v>
      </c>
      <c r="J745" s="130">
        <v>2019</v>
      </c>
      <c r="K745" s="11">
        <f>IF(D745="SAVE ON ENERGY RETROFIT PROGRAM",IF(VALUE(SUBSTITUTE(G745,"kW",""))=0,'IESO Reported Results'!M745*'NTG Ratio References'!$G$8,0),IF(D745="SAVE ON ENERGY ENERGY MANAGER PROGRAM",IF(VALUE(SUBSTITUTE(G745,"kW",""))=0,'IESO Reported Results'!M745*'NTG Ratio References'!$G$7,0),0))</f>
        <v>0</v>
      </c>
      <c r="L745" s="10">
        <f t="shared" si="44"/>
        <v>11.9</v>
      </c>
      <c r="M745" s="11">
        <f t="shared" si="45"/>
        <v>76775</v>
      </c>
      <c r="N745" s="15">
        <f>IFERROR(VLOOKUP(J745&amp;D745,'NTG Ratio References'!A:F,4,0),1)</f>
        <v>0.84</v>
      </c>
      <c r="O745" s="15">
        <f>IFERROR(VLOOKUP(J745&amp;D745,'NTG Ratio References'!A:F,5,0),1)</f>
        <v>0.81599999999999995</v>
      </c>
      <c r="P745" s="104">
        <f t="shared" si="46"/>
        <v>9.9960000000000004</v>
      </c>
      <c r="Q745" s="104">
        <f t="shared" si="47"/>
        <v>62648.399999999994</v>
      </c>
    </row>
    <row r="746" spans="1:17">
      <c r="A746" s="103" t="s">
        <v>1459</v>
      </c>
      <c r="B746" s="103" t="s">
        <v>8</v>
      </c>
      <c r="C746" s="124" t="s">
        <v>1739</v>
      </c>
      <c r="D746" s="103" t="s">
        <v>55</v>
      </c>
      <c r="E746" s="124" t="s">
        <v>25</v>
      </c>
      <c r="F746" s="127">
        <v>1646.4</v>
      </c>
      <c r="G746" s="103" t="s">
        <v>1196</v>
      </c>
      <c r="H746" s="103" t="s">
        <v>1460</v>
      </c>
      <c r="I746" s="103" t="s">
        <v>12</v>
      </c>
      <c r="J746" s="130">
        <v>2019</v>
      </c>
      <c r="K746" s="11">
        <f>IF(D746="SAVE ON ENERGY RETROFIT PROGRAM",IF(VALUE(SUBSTITUTE(G746,"kW",""))=0,'IESO Reported Results'!M746*'NTG Ratio References'!$G$8,0),IF(D746="SAVE ON ENERGY ENERGY MANAGER PROGRAM",IF(VALUE(SUBSTITUTE(G746,"kW",""))=0,'IESO Reported Results'!M746*'NTG Ratio References'!$G$7,0),0))</f>
        <v>0</v>
      </c>
      <c r="L746" s="10">
        <f t="shared" si="44"/>
        <v>1.76</v>
      </c>
      <c r="M746" s="11">
        <f t="shared" si="45"/>
        <v>1573</v>
      </c>
      <c r="N746" s="15">
        <f>IFERROR(VLOOKUP(J746&amp;D746,'NTG Ratio References'!A:F,4,0),1)</f>
        <v>0.84</v>
      </c>
      <c r="O746" s="15">
        <f>IFERROR(VLOOKUP(J746&amp;D746,'NTG Ratio References'!A:F,5,0),1)</f>
        <v>0.81599999999999995</v>
      </c>
      <c r="P746" s="104">
        <f t="shared" si="46"/>
        <v>1.4783999999999999</v>
      </c>
      <c r="Q746" s="104">
        <f t="shared" si="47"/>
        <v>1283.568</v>
      </c>
    </row>
    <row r="747" spans="1:17">
      <c r="A747" s="103" t="s">
        <v>1461</v>
      </c>
      <c r="B747" s="103" t="s">
        <v>8</v>
      </c>
      <c r="C747" s="124" t="s">
        <v>1739</v>
      </c>
      <c r="D747" s="103" t="s">
        <v>55</v>
      </c>
      <c r="E747" s="124" t="s">
        <v>25</v>
      </c>
      <c r="F747" s="127">
        <v>1975</v>
      </c>
      <c r="G747" s="103" t="s">
        <v>17</v>
      </c>
      <c r="H747" s="103" t="s">
        <v>1462</v>
      </c>
      <c r="I747" s="103" t="s">
        <v>12</v>
      </c>
      <c r="J747" s="130">
        <v>2019</v>
      </c>
      <c r="K747" s="11">
        <f>IF(D747="SAVE ON ENERGY RETROFIT PROGRAM",IF(VALUE(SUBSTITUTE(G747,"kW",""))=0,'IESO Reported Results'!M747*'NTG Ratio References'!$G$8,0),IF(D747="SAVE ON ENERGY ENERGY MANAGER PROGRAM",IF(VALUE(SUBSTITUTE(G747,"kW",""))=0,'IESO Reported Results'!M747*'NTG Ratio References'!$G$7,0),0))</f>
        <v>3.653375073993034</v>
      </c>
      <c r="L747" s="10">
        <f t="shared" si="44"/>
        <v>3.653375073993034</v>
      </c>
      <c r="M747" s="11">
        <f t="shared" si="45"/>
        <v>22003</v>
      </c>
      <c r="N747" s="15">
        <f>IFERROR(VLOOKUP(J747&amp;D747,'NTG Ratio References'!A:F,4,0),1)</f>
        <v>0.84</v>
      </c>
      <c r="O747" s="15">
        <f>IFERROR(VLOOKUP(J747&amp;D747,'NTG Ratio References'!A:F,5,0),1)</f>
        <v>0.81599999999999995</v>
      </c>
      <c r="P747" s="104">
        <f t="shared" si="46"/>
        <v>3.0688350621541485</v>
      </c>
      <c r="Q747" s="104">
        <f t="shared" si="47"/>
        <v>17954.448</v>
      </c>
    </row>
    <row r="748" spans="1:17">
      <c r="A748" s="103" t="s">
        <v>1463</v>
      </c>
      <c r="B748" s="103" t="s">
        <v>8</v>
      </c>
      <c r="C748" s="124" t="s">
        <v>1740</v>
      </c>
      <c r="D748" s="103" t="s">
        <v>55</v>
      </c>
      <c r="E748" s="124" t="s">
        <v>25</v>
      </c>
      <c r="F748" s="127">
        <v>1500</v>
      </c>
      <c r="G748" s="103" t="s">
        <v>269</v>
      </c>
      <c r="H748" s="103" t="s">
        <v>270</v>
      </c>
      <c r="I748" s="103" t="s">
        <v>12</v>
      </c>
      <c r="J748" s="130">
        <v>2019</v>
      </c>
      <c r="K748" s="11">
        <f>IF(D748="SAVE ON ENERGY RETROFIT PROGRAM",IF(VALUE(SUBSTITUTE(G748,"kW",""))=0,'IESO Reported Results'!M748*'NTG Ratio References'!$G$8,0),IF(D748="SAVE ON ENERGY ENERGY MANAGER PROGRAM",IF(VALUE(SUBSTITUTE(G748,"kW",""))=0,'IESO Reported Results'!M748*'NTG Ratio References'!$G$7,0),0))</f>
        <v>0</v>
      </c>
      <c r="L748" s="10">
        <f t="shared" si="44"/>
        <v>0.94</v>
      </c>
      <c r="M748" s="11">
        <f t="shared" si="45"/>
        <v>4299</v>
      </c>
      <c r="N748" s="15">
        <f>IFERROR(VLOOKUP(J748&amp;D748,'NTG Ratio References'!A:F,4,0),1)</f>
        <v>0.84</v>
      </c>
      <c r="O748" s="15">
        <f>IFERROR(VLOOKUP(J748&amp;D748,'NTG Ratio References'!A:F,5,0),1)</f>
        <v>0.81599999999999995</v>
      </c>
      <c r="P748" s="104">
        <f t="shared" si="46"/>
        <v>0.78959999999999997</v>
      </c>
      <c r="Q748" s="104">
        <f t="shared" si="47"/>
        <v>3507.9839999999999</v>
      </c>
    </row>
    <row r="749" spans="1:17">
      <c r="A749" s="103" t="s">
        <v>1464</v>
      </c>
      <c r="B749" s="103" t="s">
        <v>8</v>
      </c>
      <c r="C749" s="124" t="s">
        <v>1739</v>
      </c>
      <c r="D749" s="103" t="s">
        <v>55</v>
      </c>
      <c r="E749" s="124" t="s">
        <v>76</v>
      </c>
      <c r="F749" s="127">
        <v>894</v>
      </c>
      <c r="G749" s="103" t="s">
        <v>268</v>
      </c>
      <c r="H749" s="103" t="s">
        <v>1465</v>
      </c>
      <c r="I749" s="103" t="s">
        <v>12</v>
      </c>
      <c r="J749" s="130">
        <v>2019</v>
      </c>
      <c r="K749" s="11">
        <f>IF(D749="SAVE ON ENERGY RETROFIT PROGRAM",IF(VALUE(SUBSTITUTE(G749,"kW",""))=0,'IESO Reported Results'!M749*'NTG Ratio References'!$G$8,0),IF(D749="SAVE ON ENERGY ENERGY MANAGER PROGRAM",IF(VALUE(SUBSTITUTE(G749,"kW",""))=0,'IESO Reported Results'!M749*'NTG Ratio References'!$G$7,0),0))</f>
        <v>0</v>
      </c>
      <c r="L749" s="10">
        <f t="shared" si="44"/>
        <v>0.48</v>
      </c>
      <c r="M749" s="11">
        <f t="shared" si="45"/>
        <v>3845</v>
      </c>
      <c r="N749" s="15">
        <f>IFERROR(VLOOKUP(J749&amp;D749,'NTG Ratio References'!A:F,4,0),1)</f>
        <v>0.84</v>
      </c>
      <c r="O749" s="15">
        <f>IFERROR(VLOOKUP(J749&amp;D749,'NTG Ratio References'!A:F,5,0),1)</f>
        <v>0.81599999999999995</v>
      </c>
      <c r="P749" s="104">
        <f t="shared" si="46"/>
        <v>0.40319999999999995</v>
      </c>
      <c r="Q749" s="104">
        <f t="shared" si="47"/>
        <v>3137.52</v>
      </c>
    </row>
    <row r="750" spans="1:17">
      <c r="A750" s="103" t="s">
        <v>1466</v>
      </c>
      <c r="B750" s="103" t="s">
        <v>8</v>
      </c>
      <c r="C750" s="124" t="s">
        <v>1739</v>
      </c>
      <c r="D750" s="103" t="s">
        <v>55</v>
      </c>
      <c r="E750" s="124" t="s">
        <v>25</v>
      </c>
      <c r="F750" s="127">
        <v>5550</v>
      </c>
      <c r="G750" s="103" t="s">
        <v>1467</v>
      </c>
      <c r="H750" s="103" t="s">
        <v>1468</v>
      </c>
      <c r="I750" s="103" t="s">
        <v>12</v>
      </c>
      <c r="J750" s="130">
        <v>2019</v>
      </c>
      <c r="K750" s="11">
        <f>IF(D750="SAVE ON ENERGY RETROFIT PROGRAM",IF(VALUE(SUBSTITUTE(G750,"kW",""))=0,'IESO Reported Results'!M750*'NTG Ratio References'!$G$8,0),IF(D750="SAVE ON ENERGY ENERGY MANAGER PROGRAM",IF(VALUE(SUBSTITUTE(G750,"kW",""))=0,'IESO Reported Results'!M750*'NTG Ratio References'!$G$7,0),0))</f>
        <v>0</v>
      </c>
      <c r="L750" s="10">
        <f t="shared" si="44"/>
        <v>9.1999999999999993</v>
      </c>
      <c r="M750" s="11">
        <f t="shared" si="45"/>
        <v>43637</v>
      </c>
      <c r="N750" s="15">
        <f>IFERROR(VLOOKUP(J750&amp;D750,'NTG Ratio References'!A:F,4,0),1)</f>
        <v>0.84</v>
      </c>
      <c r="O750" s="15">
        <f>IFERROR(VLOOKUP(J750&amp;D750,'NTG Ratio References'!A:F,5,0),1)</f>
        <v>0.81599999999999995</v>
      </c>
      <c r="P750" s="104">
        <f t="shared" si="46"/>
        <v>7.7279999999999989</v>
      </c>
      <c r="Q750" s="104">
        <f t="shared" si="47"/>
        <v>35607.792000000001</v>
      </c>
    </row>
    <row r="751" spans="1:17">
      <c r="A751" s="103" t="s">
        <v>1469</v>
      </c>
      <c r="B751" s="103" t="s">
        <v>8</v>
      </c>
      <c r="C751" s="124" t="s">
        <v>1739</v>
      </c>
      <c r="D751" s="103" t="s">
        <v>55</v>
      </c>
      <c r="E751" s="124" t="s">
        <v>1123</v>
      </c>
      <c r="F751" s="127">
        <v>8507</v>
      </c>
      <c r="G751" s="103" t="s">
        <v>1166</v>
      </c>
      <c r="H751" s="103" t="s">
        <v>1470</v>
      </c>
      <c r="I751" s="103" t="s">
        <v>12</v>
      </c>
      <c r="J751" s="130">
        <v>2020</v>
      </c>
      <c r="K751" s="11">
        <f>IF(D751="SAVE ON ENERGY RETROFIT PROGRAM",IF(VALUE(SUBSTITUTE(G751,"kW",""))=0,'IESO Reported Results'!M751*'NTG Ratio References'!$G$8,0),IF(D751="SAVE ON ENERGY ENERGY MANAGER PROGRAM",IF(VALUE(SUBSTITUTE(G751,"kW",""))=0,'IESO Reported Results'!M751*'NTG Ratio References'!$G$7,0),0))</f>
        <v>0</v>
      </c>
      <c r="L751" s="10">
        <f t="shared" si="44"/>
        <v>18.649999999999999</v>
      </c>
      <c r="M751" s="11">
        <f t="shared" si="45"/>
        <v>67575</v>
      </c>
      <c r="N751" s="15">
        <f>IFERROR(VLOOKUP(J751&amp;D751,'NTG Ratio References'!A:F,4,0),1)</f>
        <v>0.81599999999999995</v>
      </c>
      <c r="O751" s="15">
        <f>IFERROR(VLOOKUP(J751&amp;D751,'NTG Ratio References'!A:F,5,0),1)</f>
        <v>0.84</v>
      </c>
      <c r="P751" s="104">
        <f t="shared" si="46"/>
        <v>15.218399999999997</v>
      </c>
      <c r="Q751" s="104">
        <f t="shared" si="47"/>
        <v>56763</v>
      </c>
    </row>
    <row r="752" spans="1:17">
      <c r="A752" s="103" t="s">
        <v>1471</v>
      </c>
      <c r="B752" s="103" t="s">
        <v>8</v>
      </c>
      <c r="C752" s="124" t="s">
        <v>1741</v>
      </c>
      <c r="D752" s="103" t="s">
        <v>55</v>
      </c>
      <c r="E752" s="124" t="s">
        <v>1123</v>
      </c>
      <c r="F752" s="127">
        <v>1720</v>
      </c>
      <c r="G752" s="103" t="s">
        <v>242</v>
      </c>
      <c r="H752" s="103" t="s">
        <v>1472</v>
      </c>
      <c r="I752" s="103" t="s">
        <v>12</v>
      </c>
      <c r="J752" s="130">
        <v>2020</v>
      </c>
      <c r="K752" s="11">
        <f>IF(D752="SAVE ON ENERGY RETROFIT PROGRAM",IF(VALUE(SUBSTITUTE(G752,"kW",""))=0,'IESO Reported Results'!M752*'NTG Ratio References'!$G$8,0),IF(D752="SAVE ON ENERGY ENERGY MANAGER PROGRAM",IF(VALUE(SUBSTITUTE(G752,"kW",""))=0,'IESO Reported Results'!M752*'NTG Ratio References'!$G$7,0),0))</f>
        <v>0</v>
      </c>
      <c r="L752" s="10">
        <f t="shared" si="44"/>
        <v>4.3</v>
      </c>
      <c r="M752" s="11">
        <f t="shared" si="45"/>
        <v>19754</v>
      </c>
      <c r="N752" s="15">
        <f>IFERROR(VLOOKUP(J752&amp;D752,'NTG Ratio References'!A:F,4,0),1)</f>
        <v>0.81599999999999995</v>
      </c>
      <c r="O752" s="15">
        <f>IFERROR(VLOOKUP(J752&amp;D752,'NTG Ratio References'!A:F,5,0),1)</f>
        <v>0.84</v>
      </c>
      <c r="P752" s="104">
        <f t="shared" si="46"/>
        <v>3.5087999999999995</v>
      </c>
      <c r="Q752" s="104">
        <f t="shared" si="47"/>
        <v>16593.36</v>
      </c>
    </row>
    <row r="753" spans="1:17">
      <c r="A753" s="103" t="s">
        <v>1473</v>
      </c>
      <c r="B753" s="103" t="s">
        <v>8</v>
      </c>
      <c r="C753" s="124" t="s">
        <v>1739</v>
      </c>
      <c r="D753" s="103" t="s">
        <v>55</v>
      </c>
      <c r="E753" s="124" t="s">
        <v>25</v>
      </c>
      <c r="F753" s="127">
        <v>3720</v>
      </c>
      <c r="G753" s="103" t="s">
        <v>1474</v>
      </c>
      <c r="H753" s="103" t="s">
        <v>1475</v>
      </c>
      <c r="I753" s="103" t="s">
        <v>12</v>
      </c>
      <c r="J753" s="130">
        <v>2019</v>
      </c>
      <c r="K753" s="11">
        <f>IF(D753="SAVE ON ENERGY RETROFIT PROGRAM",IF(VALUE(SUBSTITUTE(G753,"kW",""))=0,'IESO Reported Results'!M753*'NTG Ratio References'!$G$8,0),IF(D753="SAVE ON ENERGY ENERGY MANAGER PROGRAM",IF(VALUE(SUBSTITUTE(G753,"kW",""))=0,'IESO Reported Results'!M753*'NTG Ratio References'!$G$7,0),0))</f>
        <v>0</v>
      </c>
      <c r="L753" s="10">
        <f t="shared" si="44"/>
        <v>9.3000000000000007</v>
      </c>
      <c r="M753" s="11">
        <f t="shared" si="45"/>
        <v>34109</v>
      </c>
      <c r="N753" s="15">
        <f>IFERROR(VLOOKUP(J753&amp;D753,'NTG Ratio References'!A:F,4,0),1)</f>
        <v>0.84</v>
      </c>
      <c r="O753" s="15">
        <f>IFERROR(VLOOKUP(J753&amp;D753,'NTG Ratio References'!A:F,5,0),1)</f>
        <v>0.81599999999999995</v>
      </c>
      <c r="P753" s="104">
        <f t="shared" si="46"/>
        <v>7.8120000000000003</v>
      </c>
      <c r="Q753" s="104">
        <f t="shared" si="47"/>
        <v>27832.944</v>
      </c>
    </row>
    <row r="754" spans="1:17">
      <c r="A754" s="103" t="s">
        <v>1476</v>
      </c>
      <c r="B754" s="103" t="s">
        <v>8</v>
      </c>
      <c r="C754" s="124" t="s">
        <v>1741</v>
      </c>
      <c r="D754" s="103" t="s">
        <v>55</v>
      </c>
      <c r="E754" s="124" t="s">
        <v>76</v>
      </c>
      <c r="F754" s="127">
        <v>37456</v>
      </c>
      <c r="G754" s="103" t="s">
        <v>1477</v>
      </c>
      <c r="H754" s="103" t="s">
        <v>1478</v>
      </c>
      <c r="I754" s="103" t="s">
        <v>12</v>
      </c>
      <c r="J754" s="130">
        <v>2019</v>
      </c>
      <c r="K754" s="11">
        <f>IF(D754="SAVE ON ENERGY RETROFIT PROGRAM",IF(VALUE(SUBSTITUTE(G754,"kW",""))=0,'IESO Reported Results'!M754*'NTG Ratio References'!$G$8,0),IF(D754="SAVE ON ENERGY ENERGY MANAGER PROGRAM",IF(VALUE(SUBSTITUTE(G754,"kW",""))=0,'IESO Reported Results'!M754*'NTG Ratio References'!$G$7,0),0))</f>
        <v>0</v>
      </c>
      <c r="L754" s="10">
        <f t="shared" si="44"/>
        <v>85.5</v>
      </c>
      <c r="M754" s="11">
        <f t="shared" si="45"/>
        <v>749120</v>
      </c>
      <c r="N754" s="15">
        <f>IFERROR(VLOOKUP(J754&amp;D754,'NTG Ratio References'!A:F,4,0),1)</f>
        <v>0.84</v>
      </c>
      <c r="O754" s="15">
        <f>IFERROR(VLOOKUP(J754&amp;D754,'NTG Ratio References'!A:F,5,0),1)</f>
        <v>0.81599999999999995</v>
      </c>
      <c r="P754" s="104">
        <f t="shared" si="46"/>
        <v>71.819999999999993</v>
      </c>
      <c r="Q754" s="104">
        <f t="shared" si="47"/>
        <v>611281.91999999993</v>
      </c>
    </row>
    <row r="755" spans="1:17">
      <c r="A755" s="103" t="s">
        <v>1479</v>
      </c>
      <c r="B755" s="103" t="s">
        <v>8</v>
      </c>
      <c r="C755" s="124" t="s">
        <v>1740</v>
      </c>
      <c r="D755" s="103" t="s">
        <v>55</v>
      </c>
      <c r="E755" s="124" t="s">
        <v>25</v>
      </c>
      <c r="F755" s="127">
        <v>6311.2</v>
      </c>
      <c r="G755" s="103" t="s">
        <v>17</v>
      </c>
      <c r="H755" s="103" t="s">
        <v>1480</v>
      </c>
      <c r="I755" s="103" t="s">
        <v>12</v>
      </c>
      <c r="J755" s="130">
        <v>2019</v>
      </c>
      <c r="K755" s="11">
        <f>IF(D755="SAVE ON ENERGY RETROFIT PROGRAM",IF(VALUE(SUBSTITUTE(G755,"kW",""))=0,'IESO Reported Results'!M755*'NTG Ratio References'!$G$8,0),IF(D755="SAVE ON ENERGY ENERGY MANAGER PROGRAM",IF(VALUE(SUBSTITUTE(G755,"kW",""))=0,'IESO Reported Results'!M755*'NTG Ratio References'!$G$7,0),0))</f>
        <v>10.479107743028148</v>
      </c>
      <c r="L755" s="10">
        <f t="shared" si="44"/>
        <v>10.479107743028148</v>
      </c>
      <c r="M755" s="11">
        <f t="shared" si="45"/>
        <v>63112</v>
      </c>
      <c r="N755" s="15">
        <f>IFERROR(VLOOKUP(J755&amp;D755,'NTG Ratio References'!A:F,4,0),1)</f>
        <v>0.84</v>
      </c>
      <c r="O755" s="15">
        <f>IFERROR(VLOOKUP(J755&amp;D755,'NTG Ratio References'!A:F,5,0),1)</f>
        <v>0.81599999999999995</v>
      </c>
      <c r="P755" s="104">
        <f t="shared" si="46"/>
        <v>8.8024505041436445</v>
      </c>
      <c r="Q755" s="104">
        <f t="shared" si="47"/>
        <v>51499.392</v>
      </c>
    </row>
    <row r="756" spans="1:17">
      <c r="A756" s="103" t="s">
        <v>1481</v>
      </c>
      <c r="B756" s="103" t="s">
        <v>8</v>
      </c>
      <c r="C756" s="124" t="s">
        <v>1739</v>
      </c>
      <c r="D756" s="103" t="s">
        <v>55</v>
      </c>
      <c r="E756" s="124" t="s">
        <v>25</v>
      </c>
      <c r="F756" s="127">
        <v>520</v>
      </c>
      <c r="G756" s="103" t="s">
        <v>161</v>
      </c>
      <c r="H756" s="103" t="s">
        <v>1482</v>
      </c>
      <c r="I756" s="103" t="s">
        <v>12</v>
      </c>
      <c r="J756" s="130">
        <v>2019</v>
      </c>
      <c r="K756" s="11">
        <f>IF(D756="SAVE ON ENERGY RETROFIT PROGRAM",IF(VALUE(SUBSTITUTE(G756,"kW",""))=0,'IESO Reported Results'!M756*'NTG Ratio References'!$G$8,0),IF(D756="SAVE ON ENERGY ENERGY MANAGER PROGRAM",IF(VALUE(SUBSTITUTE(G756,"kW",""))=0,'IESO Reported Results'!M756*'NTG Ratio References'!$G$7,0),0))</f>
        <v>0</v>
      </c>
      <c r="L756" s="10">
        <f t="shared" si="44"/>
        <v>1.3</v>
      </c>
      <c r="M756" s="11">
        <f t="shared" si="45"/>
        <v>3798</v>
      </c>
      <c r="N756" s="15">
        <f>IFERROR(VLOOKUP(J756&amp;D756,'NTG Ratio References'!A:F,4,0),1)</f>
        <v>0.84</v>
      </c>
      <c r="O756" s="15">
        <f>IFERROR(VLOOKUP(J756&amp;D756,'NTG Ratio References'!A:F,5,0),1)</f>
        <v>0.81599999999999995</v>
      </c>
      <c r="P756" s="104">
        <f t="shared" si="46"/>
        <v>1.0920000000000001</v>
      </c>
      <c r="Q756" s="104">
        <f t="shared" si="47"/>
        <v>3099.1679999999997</v>
      </c>
    </row>
    <row r="757" spans="1:17">
      <c r="A757" s="103" t="s">
        <v>1483</v>
      </c>
      <c r="B757" s="103" t="s">
        <v>8</v>
      </c>
      <c r="C757" s="124" t="s">
        <v>1739</v>
      </c>
      <c r="D757" s="103" t="s">
        <v>55</v>
      </c>
      <c r="E757" s="124" t="s">
        <v>25</v>
      </c>
      <c r="F757" s="127">
        <v>14450</v>
      </c>
      <c r="G757" s="103" t="s">
        <v>17</v>
      </c>
      <c r="H757" s="103" t="s">
        <v>1484</v>
      </c>
      <c r="I757" s="103" t="s">
        <v>12</v>
      </c>
      <c r="J757" s="130">
        <v>2019</v>
      </c>
      <c r="K757" s="11">
        <f>IF(D757="SAVE ON ENERGY RETROFIT PROGRAM",IF(VALUE(SUBSTITUTE(G757,"kW",""))=0,'IESO Reported Results'!M757*'NTG Ratio References'!$G$8,0),IF(D757="SAVE ON ENERGY ENERGY MANAGER PROGRAM",IF(VALUE(SUBSTITUTE(G757,"kW",""))=0,'IESO Reported Results'!M757*'NTG Ratio References'!$G$7,0),0))</f>
        <v>24.117289892173257</v>
      </c>
      <c r="L757" s="10">
        <f t="shared" si="44"/>
        <v>24.117289892173257</v>
      </c>
      <c r="M757" s="11">
        <f t="shared" si="45"/>
        <v>145250</v>
      </c>
      <c r="N757" s="15">
        <f>IFERROR(VLOOKUP(J757&amp;D757,'NTG Ratio References'!A:F,4,0),1)</f>
        <v>0.84</v>
      </c>
      <c r="O757" s="15">
        <f>IFERROR(VLOOKUP(J757&amp;D757,'NTG Ratio References'!A:F,5,0),1)</f>
        <v>0.81599999999999995</v>
      </c>
      <c r="P757" s="104">
        <f t="shared" si="46"/>
        <v>20.258523509425537</v>
      </c>
      <c r="Q757" s="104">
        <f t="shared" si="47"/>
        <v>118523.99999999999</v>
      </c>
    </row>
    <row r="758" spans="1:17">
      <c r="A758" s="103" t="s">
        <v>1485</v>
      </c>
      <c r="B758" s="103" t="s">
        <v>8</v>
      </c>
      <c r="C758" s="124" t="s">
        <v>1739</v>
      </c>
      <c r="D758" s="103" t="s">
        <v>55</v>
      </c>
      <c r="E758" s="124" t="s">
        <v>25</v>
      </c>
      <c r="F758" s="127">
        <v>2740</v>
      </c>
      <c r="G758" s="103" t="s">
        <v>1486</v>
      </c>
      <c r="H758" s="103" t="s">
        <v>1487</v>
      </c>
      <c r="I758" s="103" t="s">
        <v>12</v>
      </c>
      <c r="J758" s="130">
        <v>2019</v>
      </c>
      <c r="K758" s="11">
        <f>IF(D758="SAVE ON ENERGY RETROFIT PROGRAM",IF(VALUE(SUBSTITUTE(G758,"kW",""))=0,'IESO Reported Results'!M758*'NTG Ratio References'!$G$8,0),IF(D758="SAVE ON ENERGY ENERGY MANAGER PROGRAM",IF(VALUE(SUBSTITUTE(G758,"kW",""))=0,'IESO Reported Results'!M758*'NTG Ratio References'!$G$7,0),0))</f>
        <v>0</v>
      </c>
      <c r="L758" s="10">
        <f t="shared" si="44"/>
        <v>6.85</v>
      </c>
      <c r="M758" s="11">
        <f t="shared" si="45"/>
        <v>25872</v>
      </c>
      <c r="N758" s="15">
        <f>IFERROR(VLOOKUP(J758&amp;D758,'NTG Ratio References'!A:F,4,0),1)</f>
        <v>0.84</v>
      </c>
      <c r="O758" s="15">
        <f>IFERROR(VLOOKUP(J758&amp;D758,'NTG Ratio References'!A:F,5,0),1)</f>
        <v>0.81599999999999995</v>
      </c>
      <c r="P758" s="104">
        <f t="shared" si="46"/>
        <v>5.7539999999999996</v>
      </c>
      <c r="Q758" s="104">
        <f t="shared" si="47"/>
        <v>21111.552</v>
      </c>
    </row>
    <row r="759" spans="1:17">
      <c r="A759" s="103" t="s">
        <v>1488</v>
      </c>
      <c r="B759" s="103" t="s">
        <v>8</v>
      </c>
      <c r="C759" s="124" t="s">
        <v>1739</v>
      </c>
      <c r="D759" s="103" t="s">
        <v>55</v>
      </c>
      <c r="E759" s="124" t="s">
        <v>25</v>
      </c>
      <c r="F759" s="127">
        <v>2680</v>
      </c>
      <c r="G759" s="103" t="s">
        <v>213</v>
      </c>
      <c r="H759" s="103" t="s">
        <v>1489</v>
      </c>
      <c r="I759" s="103" t="s">
        <v>12</v>
      </c>
      <c r="J759" s="130">
        <v>2019</v>
      </c>
      <c r="K759" s="11">
        <f>IF(D759="SAVE ON ENERGY RETROFIT PROGRAM",IF(VALUE(SUBSTITUTE(G759,"kW",""))=0,'IESO Reported Results'!M759*'NTG Ratio References'!$G$8,0),IF(D759="SAVE ON ENERGY ENERGY MANAGER PROGRAM",IF(VALUE(SUBSTITUTE(G759,"kW",""))=0,'IESO Reported Results'!M759*'NTG Ratio References'!$G$7,0),0))</f>
        <v>0</v>
      </c>
      <c r="L759" s="10">
        <f t="shared" si="44"/>
        <v>2.75</v>
      </c>
      <c r="M759" s="11">
        <f t="shared" si="45"/>
        <v>10740</v>
      </c>
      <c r="N759" s="15">
        <f>IFERROR(VLOOKUP(J759&amp;D759,'NTG Ratio References'!A:F,4,0),1)</f>
        <v>0.84</v>
      </c>
      <c r="O759" s="15">
        <f>IFERROR(VLOOKUP(J759&amp;D759,'NTG Ratio References'!A:F,5,0),1)</f>
        <v>0.81599999999999995</v>
      </c>
      <c r="P759" s="104">
        <f t="shared" si="46"/>
        <v>2.31</v>
      </c>
      <c r="Q759" s="104">
        <f t="shared" si="47"/>
        <v>8763.84</v>
      </c>
    </row>
    <row r="760" spans="1:17">
      <c r="A760" s="103" t="s">
        <v>1490</v>
      </c>
      <c r="B760" s="103" t="s">
        <v>8</v>
      </c>
      <c r="C760" s="124" t="s">
        <v>1739</v>
      </c>
      <c r="D760" s="103" t="s">
        <v>55</v>
      </c>
      <c r="E760" s="124" t="s">
        <v>25</v>
      </c>
      <c r="F760" s="127">
        <v>396</v>
      </c>
      <c r="G760" s="103" t="s">
        <v>72</v>
      </c>
      <c r="H760" s="103" t="s">
        <v>1491</v>
      </c>
      <c r="I760" s="103" t="s">
        <v>12</v>
      </c>
      <c r="J760" s="130">
        <v>2019</v>
      </c>
      <c r="K760" s="11">
        <f>IF(D760="SAVE ON ENERGY RETROFIT PROGRAM",IF(VALUE(SUBSTITUTE(G760,"kW",""))=0,'IESO Reported Results'!M760*'NTG Ratio References'!$G$8,0),IF(D760="SAVE ON ENERGY ENERGY MANAGER PROGRAM",IF(VALUE(SUBSTITUTE(G760,"kW",""))=0,'IESO Reported Results'!M760*'NTG Ratio References'!$G$7,0),0))</f>
        <v>0</v>
      </c>
      <c r="L760" s="10">
        <f t="shared" si="44"/>
        <v>0.41</v>
      </c>
      <c r="M760" s="11">
        <f t="shared" si="45"/>
        <v>1586</v>
      </c>
      <c r="N760" s="15">
        <f>IFERROR(VLOOKUP(J760&amp;D760,'NTG Ratio References'!A:F,4,0),1)</f>
        <v>0.84</v>
      </c>
      <c r="O760" s="15">
        <f>IFERROR(VLOOKUP(J760&amp;D760,'NTG Ratio References'!A:F,5,0),1)</f>
        <v>0.81599999999999995</v>
      </c>
      <c r="P760" s="104">
        <f t="shared" si="46"/>
        <v>0.34439999999999998</v>
      </c>
      <c r="Q760" s="104">
        <f t="shared" si="47"/>
        <v>1294.1759999999999</v>
      </c>
    </row>
    <row r="761" spans="1:17">
      <c r="A761" s="103" t="s">
        <v>1492</v>
      </c>
      <c r="B761" s="103" t="s">
        <v>8</v>
      </c>
      <c r="C761" s="124" t="s">
        <v>1739</v>
      </c>
      <c r="D761" s="103" t="s">
        <v>55</v>
      </c>
      <c r="E761" s="124" t="s">
        <v>25</v>
      </c>
      <c r="F761" s="127">
        <v>550</v>
      </c>
      <c r="G761" s="103" t="s">
        <v>17</v>
      </c>
      <c r="H761" s="103" t="s">
        <v>1111</v>
      </c>
      <c r="I761" s="103" t="s">
        <v>12</v>
      </c>
      <c r="J761" s="130">
        <v>2019</v>
      </c>
      <c r="K761" s="11">
        <f>IF(D761="SAVE ON ENERGY RETROFIT PROGRAM",IF(VALUE(SUBSTITUTE(G761,"kW",""))=0,'IESO Reported Results'!M761*'NTG Ratio References'!$G$8,0),IF(D761="SAVE ON ENERGY ENERGY MANAGER PROGRAM",IF(VALUE(SUBSTITUTE(G761,"kW",""))=0,'IESO Reported Results'!M761*'NTG Ratio References'!$G$7,0),0))</f>
        <v>1.0181564311105433</v>
      </c>
      <c r="L761" s="10">
        <f t="shared" si="44"/>
        <v>1.0181564311105433</v>
      </c>
      <c r="M761" s="11">
        <f t="shared" si="45"/>
        <v>6132</v>
      </c>
      <c r="N761" s="15">
        <f>IFERROR(VLOOKUP(J761&amp;D761,'NTG Ratio References'!A:F,4,0),1)</f>
        <v>0.84</v>
      </c>
      <c r="O761" s="15">
        <f>IFERROR(VLOOKUP(J761&amp;D761,'NTG Ratio References'!A:F,5,0),1)</f>
        <v>0.81599999999999995</v>
      </c>
      <c r="P761" s="104">
        <f t="shared" si="46"/>
        <v>0.85525140213285633</v>
      </c>
      <c r="Q761" s="104">
        <f t="shared" si="47"/>
        <v>5003.7119999999995</v>
      </c>
    </row>
    <row r="762" spans="1:17">
      <c r="A762" s="103" t="s">
        <v>1493</v>
      </c>
      <c r="B762" s="103" t="s">
        <v>8</v>
      </c>
      <c r="C762" s="124" t="s">
        <v>1739</v>
      </c>
      <c r="D762" s="103" t="s">
        <v>55</v>
      </c>
      <c r="E762" s="124" t="s">
        <v>25</v>
      </c>
      <c r="F762" s="127">
        <v>800</v>
      </c>
      <c r="G762" s="103" t="s">
        <v>438</v>
      </c>
      <c r="H762" s="103" t="s">
        <v>1114</v>
      </c>
      <c r="I762" s="103" t="s">
        <v>12</v>
      </c>
      <c r="J762" s="130">
        <v>2019</v>
      </c>
      <c r="K762" s="11">
        <f>IF(D762="SAVE ON ENERGY RETROFIT PROGRAM",IF(VALUE(SUBSTITUTE(G762,"kW",""))=0,'IESO Reported Results'!M762*'NTG Ratio References'!$G$8,0),IF(D762="SAVE ON ENERGY ENERGY MANAGER PROGRAM",IF(VALUE(SUBSTITUTE(G762,"kW",""))=0,'IESO Reported Results'!M762*'NTG Ratio References'!$G$7,0),0))</f>
        <v>0</v>
      </c>
      <c r="L762" s="10">
        <f t="shared" si="44"/>
        <v>0.47</v>
      </c>
      <c r="M762" s="11">
        <f t="shared" si="45"/>
        <v>2149</v>
      </c>
      <c r="N762" s="15">
        <f>IFERROR(VLOOKUP(J762&amp;D762,'NTG Ratio References'!A:F,4,0),1)</f>
        <v>0.84</v>
      </c>
      <c r="O762" s="15">
        <f>IFERROR(VLOOKUP(J762&amp;D762,'NTG Ratio References'!A:F,5,0),1)</f>
        <v>0.81599999999999995</v>
      </c>
      <c r="P762" s="104">
        <f t="shared" si="46"/>
        <v>0.39479999999999998</v>
      </c>
      <c r="Q762" s="104">
        <f t="shared" si="47"/>
        <v>1753.5839999999998</v>
      </c>
    </row>
    <row r="763" spans="1:17">
      <c r="A763" s="103" t="s">
        <v>1494</v>
      </c>
      <c r="B763" s="103" t="s">
        <v>8</v>
      </c>
      <c r="C763" s="124" t="s">
        <v>1740</v>
      </c>
      <c r="D763" s="103" t="s">
        <v>55</v>
      </c>
      <c r="E763" s="124" t="s">
        <v>76</v>
      </c>
      <c r="F763" s="127">
        <v>5772.35</v>
      </c>
      <c r="G763" s="103" t="s">
        <v>1495</v>
      </c>
      <c r="H763" s="103" t="s">
        <v>1496</v>
      </c>
      <c r="I763" s="103" t="s">
        <v>12</v>
      </c>
      <c r="J763" s="130">
        <v>2019</v>
      </c>
      <c r="K763" s="11">
        <f>IF(D763="SAVE ON ENERGY RETROFIT PROGRAM",IF(VALUE(SUBSTITUTE(G763,"kW",""))=0,'IESO Reported Results'!M763*'NTG Ratio References'!$G$8,0),IF(D763="SAVE ON ENERGY ENERGY MANAGER PROGRAM",IF(VALUE(SUBSTITUTE(G763,"kW",""))=0,'IESO Reported Results'!M763*'NTG Ratio References'!$G$7,0),0))</f>
        <v>0</v>
      </c>
      <c r="L763" s="10">
        <f t="shared" si="44"/>
        <v>31.74</v>
      </c>
      <c r="M763" s="11">
        <f t="shared" si="45"/>
        <v>237114</v>
      </c>
      <c r="N763" s="15">
        <f>IFERROR(VLOOKUP(J763&amp;D763,'NTG Ratio References'!A:F,4,0),1)</f>
        <v>0.84</v>
      </c>
      <c r="O763" s="15">
        <f>IFERROR(VLOOKUP(J763&amp;D763,'NTG Ratio References'!A:F,5,0),1)</f>
        <v>0.81599999999999995</v>
      </c>
      <c r="P763" s="104">
        <f t="shared" si="46"/>
        <v>26.661599999999996</v>
      </c>
      <c r="Q763" s="104">
        <f t="shared" si="47"/>
        <v>193485.02399999998</v>
      </c>
    </row>
    <row r="764" spans="1:17">
      <c r="A764" s="103" t="s">
        <v>1497</v>
      </c>
      <c r="B764" s="103" t="s">
        <v>8</v>
      </c>
      <c r="C764" s="124" t="s">
        <v>1739</v>
      </c>
      <c r="D764" s="103" t="s">
        <v>55</v>
      </c>
      <c r="E764" s="124" t="s">
        <v>1123</v>
      </c>
      <c r="F764" s="127">
        <v>4870</v>
      </c>
      <c r="G764" s="103" t="s">
        <v>625</v>
      </c>
      <c r="H764" s="103" t="s">
        <v>191</v>
      </c>
      <c r="I764" s="103" t="s">
        <v>12</v>
      </c>
      <c r="J764" s="130">
        <v>2020</v>
      </c>
      <c r="K764" s="11">
        <f>IF(D764="SAVE ON ENERGY RETROFIT PROGRAM",IF(VALUE(SUBSTITUTE(G764,"kW",""))=0,'IESO Reported Results'!M764*'NTG Ratio References'!$G$8,0),IF(D764="SAVE ON ENERGY ENERGY MANAGER PROGRAM",IF(VALUE(SUBSTITUTE(G764,"kW",""))=0,'IESO Reported Results'!M764*'NTG Ratio References'!$G$7,0),0))</f>
        <v>0</v>
      </c>
      <c r="L764" s="10">
        <f t="shared" si="44"/>
        <v>5.3</v>
      </c>
      <c r="M764" s="11">
        <f t="shared" si="45"/>
        <v>49216</v>
      </c>
      <c r="N764" s="15">
        <f>IFERROR(VLOOKUP(J764&amp;D764,'NTG Ratio References'!A:F,4,0),1)</f>
        <v>0.81599999999999995</v>
      </c>
      <c r="O764" s="15">
        <f>IFERROR(VLOOKUP(J764&amp;D764,'NTG Ratio References'!A:F,5,0),1)</f>
        <v>0.84</v>
      </c>
      <c r="P764" s="104">
        <f t="shared" si="46"/>
        <v>4.3247999999999998</v>
      </c>
      <c r="Q764" s="104">
        <f t="shared" si="47"/>
        <v>41341.439999999995</v>
      </c>
    </row>
    <row r="765" spans="1:17">
      <c r="A765" s="103" t="s">
        <v>1498</v>
      </c>
      <c r="B765" s="103" t="s">
        <v>8</v>
      </c>
      <c r="C765" s="124" t="s">
        <v>1740</v>
      </c>
      <c r="D765" s="103" t="s">
        <v>55</v>
      </c>
      <c r="E765" s="124" t="s">
        <v>25</v>
      </c>
      <c r="F765" s="127">
        <v>5610</v>
      </c>
      <c r="G765" s="103" t="s">
        <v>1499</v>
      </c>
      <c r="H765" s="103" t="s">
        <v>1500</v>
      </c>
      <c r="I765" s="103" t="s">
        <v>12</v>
      </c>
      <c r="J765" s="130">
        <v>2019</v>
      </c>
      <c r="K765" s="11">
        <f>IF(D765="SAVE ON ENERGY RETROFIT PROGRAM",IF(VALUE(SUBSTITUTE(G765,"kW",""))=0,'IESO Reported Results'!M765*'NTG Ratio References'!$G$8,0),IF(D765="SAVE ON ENERGY ENERGY MANAGER PROGRAM",IF(VALUE(SUBSTITUTE(G765,"kW",""))=0,'IESO Reported Results'!M765*'NTG Ratio References'!$G$7,0),0))</f>
        <v>0</v>
      </c>
      <c r="L765" s="10">
        <f t="shared" si="44"/>
        <v>14.43</v>
      </c>
      <c r="M765" s="11">
        <f t="shared" si="45"/>
        <v>54369</v>
      </c>
      <c r="N765" s="15">
        <f>IFERROR(VLOOKUP(J765&amp;D765,'NTG Ratio References'!A:F,4,0),1)</f>
        <v>0.84</v>
      </c>
      <c r="O765" s="15">
        <f>IFERROR(VLOOKUP(J765&amp;D765,'NTG Ratio References'!A:F,5,0),1)</f>
        <v>0.81599999999999995</v>
      </c>
      <c r="P765" s="104">
        <f t="shared" si="46"/>
        <v>12.1212</v>
      </c>
      <c r="Q765" s="104">
        <f t="shared" si="47"/>
        <v>44365.103999999999</v>
      </c>
    </row>
    <row r="766" spans="1:17">
      <c r="A766" s="103" t="s">
        <v>1501</v>
      </c>
      <c r="B766" s="103" t="s">
        <v>8</v>
      </c>
      <c r="C766" s="124" t="s">
        <v>1739</v>
      </c>
      <c r="D766" s="103" t="s">
        <v>55</v>
      </c>
      <c r="E766" s="124" t="s">
        <v>25</v>
      </c>
      <c r="F766" s="127">
        <v>2031</v>
      </c>
      <c r="G766" s="103" t="s">
        <v>295</v>
      </c>
      <c r="H766" s="103" t="s">
        <v>1502</v>
      </c>
      <c r="I766" s="103" t="s">
        <v>12</v>
      </c>
      <c r="J766" s="130">
        <v>2019</v>
      </c>
      <c r="K766" s="11">
        <f>IF(D766="SAVE ON ENERGY RETROFIT PROGRAM",IF(VALUE(SUBSTITUTE(G766,"kW",""))=0,'IESO Reported Results'!M766*'NTG Ratio References'!$G$8,0),IF(D766="SAVE ON ENERGY ENERGY MANAGER PROGRAM",IF(VALUE(SUBSTITUTE(G766,"kW",""))=0,'IESO Reported Results'!M766*'NTG Ratio References'!$G$7,0),0))</f>
        <v>0</v>
      </c>
      <c r="L766" s="10">
        <f t="shared" si="44"/>
        <v>1.49</v>
      </c>
      <c r="M766" s="11">
        <f t="shared" si="45"/>
        <v>6859</v>
      </c>
      <c r="N766" s="15">
        <f>IFERROR(VLOOKUP(J766&amp;D766,'NTG Ratio References'!A:F,4,0),1)</f>
        <v>0.84</v>
      </c>
      <c r="O766" s="15">
        <f>IFERROR(VLOOKUP(J766&amp;D766,'NTG Ratio References'!A:F,5,0),1)</f>
        <v>0.81599999999999995</v>
      </c>
      <c r="P766" s="104">
        <f t="shared" si="46"/>
        <v>1.2516</v>
      </c>
      <c r="Q766" s="104">
        <f t="shared" si="47"/>
        <v>5596.9439999999995</v>
      </c>
    </row>
    <row r="767" spans="1:17">
      <c r="A767" s="103" t="s">
        <v>1503</v>
      </c>
      <c r="B767" s="103" t="s">
        <v>8</v>
      </c>
      <c r="C767" s="124" t="s">
        <v>1739</v>
      </c>
      <c r="D767" s="103" t="s">
        <v>55</v>
      </c>
      <c r="E767" s="124" t="s">
        <v>279</v>
      </c>
      <c r="F767" s="127">
        <v>5929</v>
      </c>
      <c r="G767" s="103" t="s">
        <v>1504</v>
      </c>
      <c r="H767" s="103" t="s">
        <v>1505</v>
      </c>
      <c r="I767" s="103" t="s">
        <v>12</v>
      </c>
      <c r="J767" s="130">
        <v>2021</v>
      </c>
      <c r="K767" s="11">
        <f>IF(D767="SAVE ON ENERGY RETROFIT PROGRAM",IF(VALUE(SUBSTITUTE(G767,"kW",""))=0,'IESO Reported Results'!M767*'NTG Ratio References'!$G$8,0),IF(D767="SAVE ON ENERGY ENERGY MANAGER PROGRAM",IF(VALUE(SUBSTITUTE(G767,"kW",""))=0,'IESO Reported Results'!M767*'NTG Ratio References'!$G$7,0),0))</f>
        <v>0</v>
      </c>
      <c r="L767" s="10">
        <f t="shared" si="44"/>
        <v>14.55</v>
      </c>
      <c r="M767" s="11">
        <f t="shared" si="45"/>
        <v>55390</v>
      </c>
      <c r="N767" s="15">
        <f>IFERROR(VLOOKUP(J767&amp;D767,'NTG Ratio References'!A:F,4,0),1)</f>
        <v>0.81599999999999995</v>
      </c>
      <c r="O767" s="15">
        <f>IFERROR(VLOOKUP(J767&amp;D767,'NTG Ratio References'!A:F,5,0),1)</f>
        <v>0.84</v>
      </c>
      <c r="P767" s="104">
        <f t="shared" si="46"/>
        <v>11.8728</v>
      </c>
      <c r="Q767" s="104">
        <f t="shared" si="47"/>
        <v>46527.6</v>
      </c>
    </row>
    <row r="768" spans="1:17">
      <c r="A768" s="103" t="s">
        <v>1506</v>
      </c>
      <c r="B768" s="103" t="s">
        <v>8</v>
      </c>
      <c r="C768" s="124" t="s">
        <v>1740</v>
      </c>
      <c r="D768" s="103" t="s">
        <v>55</v>
      </c>
      <c r="E768" s="124" t="s">
        <v>76</v>
      </c>
      <c r="F768" s="127">
        <v>13360</v>
      </c>
      <c r="G768" s="103" t="s">
        <v>1507</v>
      </c>
      <c r="H768" s="103" t="s">
        <v>1508</v>
      </c>
      <c r="I768" s="103" t="s">
        <v>12</v>
      </c>
      <c r="J768" s="130">
        <v>2019</v>
      </c>
      <c r="K768" s="11">
        <f>IF(D768="SAVE ON ENERGY RETROFIT PROGRAM",IF(VALUE(SUBSTITUTE(G768,"kW",""))=0,'IESO Reported Results'!M768*'NTG Ratio References'!$G$8,0),IF(D768="SAVE ON ENERGY ENERGY MANAGER PROGRAM",IF(VALUE(SUBSTITUTE(G768,"kW",""))=0,'IESO Reported Results'!M768*'NTG Ratio References'!$G$7,0),0))</f>
        <v>0</v>
      </c>
      <c r="L768" s="10">
        <f t="shared" si="44"/>
        <v>18.22</v>
      </c>
      <c r="M768" s="11">
        <f t="shared" si="45"/>
        <v>103946</v>
      </c>
      <c r="N768" s="15">
        <f>IFERROR(VLOOKUP(J768&amp;D768,'NTG Ratio References'!A:F,4,0),1)</f>
        <v>0.84</v>
      </c>
      <c r="O768" s="15">
        <f>IFERROR(VLOOKUP(J768&amp;D768,'NTG Ratio References'!A:F,5,0),1)</f>
        <v>0.81599999999999995</v>
      </c>
      <c r="P768" s="104">
        <f t="shared" si="46"/>
        <v>15.304799999999998</v>
      </c>
      <c r="Q768" s="104">
        <f t="shared" si="47"/>
        <v>84819.936000000002</v>
      </c>
    </row>
    <row r="769" spans="1:17">
      <c r="A769" s="103" t="s">
        <v>1509</v>
      </c>
      <c r="B769" s="103" t="s">
        <v>8</v>
      </c>
      <c r="C769" s="124" t="s">
        <v>1739</v>
      </c>
      <c r="D769" s="103" t="s">
        <v>55</v>
      </c>
      <c r="E769" s="124" t="s">
        <v>1299</v>
      </c>
      <c r="F769" s="127">
        <v>880</v>
      </c>
      <c r="G769" s="103" t="s">
        <v>1510</v>
      </c>
      <c r="H769" s="103" t="s">
        <v>1511</v>
      </c>
      <c r="I769" s="103" t="s">
        <v>12</v>
      </c>
      <c r="J769" s="130">
        <v>2020</v>
      </c>
      <c r="K769" s="11">
        <f>IF(D769="SAVE ON ENERGY RETROFIT PROGRAM",IF(VALUE(SUBSTITUTE(G769,"kW",""))=0,'IESO Reported Results'!M769*'NTG Ratio References'!$G$8,0),IF(D769="SAVE ON ENERGY ENERGY MANAGER PROGRAM",IF(VALUE(SUBSTITUTE(G769,"kW",""))=0,'IESO Reported Results'!M769*'NTG Ratio References'!$G$7,0),0))</f>
        <v>0</v>
      </c>
      <c r="L769" s="10">
        <f t="shared" si="44"/>
        <v>1.4</v>
      </c>
      <c r="M769" s="11">
        <f t="shared" si="45"/>
        <v>5597</v>
      </c>
      <c r="N769" s="15">
        <f>IFERROR(VLOOKUP(J769&amp;D769,'NTG Ratio References'!A:F,4,0),1)</f>
        <v>0.81599999999999995</v>
      </c>
      <c r="O769" s="15">
        <f>IFERROR(VLOOKUP(J769&amp;D769,'NTG Ratio References'!A:F,5,0),1)</f>
        <v>0.84</v>
      </c>
      <c r="P769" s="104">
        <f t="shared" si="46"/>
        <v>1.1423999999999999</v>
      </c>
      <c r="Q769" s="104">
        <f t="shared" si="47"/>
        <v>4701.4799999999996</v>
      </c>
    </row>
    <row r="770" spans="1:17">
      <c r="A770" s="103" t="s">
        <v>1512</v>
      </c>
      <c r="B770" s="103" t="s">
        <v>8</v>
      </c>
      <c r="C770" s="124" t="s">
        <v>1740</v>
      </c>
      <c r="D770" s="103" t="s">
        <v>55</v>
      </c>
      <c r="E770" s="124" t="s">
        <v>76</v>
      </c>
      <c r="F770" s="127">
        <v>7771.5</v>
      </c>
      <c r="G770" s="103" t="s">
        <v>1396</v>
      </c>
      <c r="H770" s="103" t="s">
        <v>1513</v>
      </c>
      <c r="I770" s="103" t="s">
        <v>12</v>
      </c>
      <c r="J770" s="130">
        <v>2019</v>
      </c>
      <c r="K770" s="11">
        <f>IF(D770="SAVE ON ENERGY RETROFIT PROGRAM",IF(VALUE(SUBSTITUTE(G770,"kW",""))=0,'IESO Reported Results'!M770*'NTG Ratio References'!$G$8,0),IF(D770="SAVE ON ENERGY ENERGY MANAGER PROGRAM",IF(VALUE(SUBSTITUTE(G770,"kW",""))=0,'IESO Reported Results'!M770*'NTG Ratio References'!$G$7,0),0))</f>
        <v>0</v>
      </c>
      <c r="L770" s="10">
        <f t="shared" si="44"/>
        <v>26</v>
      </c>
      <c r="M770" s="11">
        <f t="shared" si="45"/>
        <v>129786</v>
      </c>
      <c r="N770" s="15">
        <f>IFERROR(VLOOKUP(J770&amp;D770,'NTG Ratio References'!A:F,4,0),1)</f>
        <v>0.84</v>
      </c>
      <c r="O770" s="15">
        <f>IFERROR(VLOOKUP(J770&amp;D770,'NTG Ratio References'!A:F,5,0),1)</f>
        <v>0.81599999999999995</v>
      </c>
      <c r="P770" s="104">
        <f t="shared" si="46"/>
        <v>21.84</v>
      </c>
      <c r="Q770" s="104">
        <f t="shared" si="47"/>
        <v>105905.37599999999</v>
      </c>
    </row>
    <row r="771" spans="1:17">
      <c r="A771" s="103" t="s">
        <v>1514</v>
      </c>
      <c r="B771" s="103" t="s">
        <v>8</v>
      </c>
      <c r="C771" s="124" t="s">
        <v>1740</v>
      </c>
      <c r="D771" s="103" t="s">
        <v>55</v>
      </c>
      <c r="E771" s="124" t="s">
        <v>76</v>
      </c>
      <c r="F771" s="127">
        <v>7840</v>
      </c>
      <c r="G771" s="103" t="s">
        <v>537</v>
      </c>
      <c r="H771" s="103" t="s">
        <v>1515</v>
      </c>
      <c r="I771" s="103" t="s">
        <v>12</v>
      </c>
      <c r="J771" s="130">
        <v>2019</v>
      </c>
      <c r="K771" s="11">
        <f>IF(D771="SAVE ON ENERGY RETROFIT PROGRAM",IF(VALUE(SUBSTITUTE(G771,"kW",""))=0,'IESO Reported Results'!M771*'NTG Ratio References'!$G$8,0),IF(D771="SAVE ON ENERGY ENERGY MANAGER PROGRAM",IF(VALUE(SUBSTITUTE(G771,"kW",""))=0,'IESO Reported Results'!M771*'NTG Ratio References'!$G$7,0),0))</f>
        <v>0</v>
      </c>
      <c r="L771" s="10">
        <f t="shared" ref="L771:L775" si="48">VALUE(SUBSTITUTE(G771,"kW",""))+K771</f>
        <v>19.600000000000001</v>
      </c>
      <c r="M771" s="11">
        <f t="shared" ref="M771:M775" si="49">VALUE(SUBSTITUTE(H771,"kWh",""))</f>
        <v>111904</v>
      </c>
      <c r="N771" s="15">
        <f>IFERROR(VLOOKUP(J771&amp;D771,'NTG Ratio References'!A:F,4,0),1)</f>
        <v>0.84</v>
      </c>
      <c r="O771" s="15">
        <f>IFERROR(VLOOKUP(J771&amp;D771,'NTG Ratio References'!A:F,5,0),1)</f>
        <v>0.81599999999999995</v>
      </c>
      <c r="P771" s="104">
        <f t="shared" ref="P771:P775" si="50">N771*L771</f>
        <v>16.464000000000002</v>
      </c>
      <c r="Q771" s="104">
        <f t="shared" ref="Q771:Q775" si="51">O771*M771</f>
        <v>91313.66399999999</v>
      </c>
    </row>
    <row r="772" spans="1:17">
      <c r="A772" s="103" t="s">
        <v>1516</v>
      </c>
      <c r="B772" s="103" t="s">
        <v>8</v>
      </c>
      <c r="C772" s="124" t="s">
        <v>1739</v>
      </c>
      <c r="D772" s="103" t="s">
        <v>55</v>
      </c>
      <c r="E772" s="124" t="s">
        <v>25</v>
      </c>
      <c r="F772" s="127">
        <v>1600</v>
      </c>
      <c r="G772" s="103" t="s">
        <v>659</v>
      </c>
      <c r="H772" s="103" t="s">
        <v>1517</v>
      </c>
      <c r="I772" s="103" t="s">
        <v>12</v>
      </c>
      <c r="J772" s="130">
        <v>2019</v>
      </c>
      <c r="K772" s="11">
        <f>IF(D772="SAVE ON ENERGY RETROFIT PROGRAM",IF(VALUE(SUBSTITUTE(G772,"kW",""))=0,'IESO Reported Results'!M772*'NTG Ratio References'!$G$8,0),IF(D772="SAVE ON ENERGY ENERGY MANAGER PROGRAM",IF(VALUE(SUBSTITUTE(G772,"kW",""))=0,'IESO Reported Results'!M772*'NTG Ratio References'!$G$7,0),0))</f>
        <v>0</v>
      </c>
      <c r="L772" s="10">
        <f t="shared" si="48"/>
        <v>2.95</v>
      </c>
      <c r="M772" s="11">
        <f t="shared" si="49"/>
        <v>11636</v>
      </c>
      <c r="N772" s="15">
        <f>IFERROR(VLOOKUP(J772&amp;D772,'NTG Ratio References'!A:F,4,0),1)</f>
        <v>0.84</v>
      </c>
      <c r="O772" s="15">
        <f>IFERROR(VLOOKUP(J772&amp;D772,'NTG Ratio References'!A:F,5,0),1)</f>
        <v>0.81599999999999995</v>
      </c>
      <c r="P772" s="104">
        <f t="shared" si="50"/>
        <v>2.4780000000000002</v>
      </c>
      <c r="Q772" s="104">
        <f t="shared" si="51"/>
        <v>9494.9759999999987</v>
      </c>
    </row>
    <row r="773" spans="1:17">
      <c r="A773" s="103" t="s">
        <v>1518</v>
      </c>
      <c r="B773" s="103" t="s">
        <v>8</v>
      </c>
      <c r="C773" s="124" t="s">
        <v>1739</v>
      </c>
      <c r="D773" s="103" t="s">
        <v>55</v>
      </c>
      <c r="E773" s="124" t="s">
        <v>25</v>
      </c>
      <c r="F773" s="127">
        <v>2920</v>
      </c>
      <c r="G773" s="103" t="s">
        <v>578</v>
      </c>
      <c r="H773" s="103" t="s">
        <v>1519</v>
      </c>
      <c r="I773" s="103" t="s">
        <v>12</v>
      </c>
      <c r="J773" s="130">
        <v>2019</v>
      </c>
      <c r="K773" s="11">
        <f>IF(D773="SAVE ON ENERGY RETROFIT PROGRAM",IF(VALUE(SUBSTITUTE(G773,"kW",""))=0,'IESO Reported Results'!M773*'NTG Ratio References'!$G$8,0),IF(D773="SAVE ON ENERGY ENERGY MANAGER PROGRAM",IF(VALUE(SUBSTITUTE(G773,"kW",""))=0,'IESO Reported Results'!M773*'NTG Ratio References'!$G$7,0),0))</f>
        <v>0</v>
      </c>
      <c r="L773" s="10">
        <f t="shared" si="48"/>
        <v>7.3</v>
      </c>
      <c r="M773" s="11">
        <f t="shared" si="49"/>
        <v>26638</v>
      </c>
      <c r="N773" s="15">
        <f>IFERROR(VLOOKUP(J773&amp;D773,'NTG Ratio References'!A:F,4,0),1)</f>
        <v>0.84</v>
      </c>
      <c r="O773" s="15">
        <f>IFERROR(VLOOKUP(J773&amp;D773,'NTG Ratio References'!A:F,5,0),1)</f>
        <v>0.81599999999999995</v>
      </c>
      <c r="P773" s="104">
        <f t="shared" si="50"/>
        <v>6.1319999999999997</v>
      </c>
      <c r="Q773" s="104">
        <f t="shared" si="51"/>
        <v>21736.608</v>
      </c>
    </row>
    <row r="774" spans="1:17">
      <c r="A774" s="103" t="s">
        <v>1520</v>
      </c>
      <c r="B774" s="103" t="s">
        <v>8</v>
      </c>
      <c r="C774" s="124" t="s">
        <v>1740</v>
      </c>
      <c r="D774" s="103" t="s">
        <v>55</v>
      </c>
      <c r="E774" s="124" t="s">
        <v>76</v>
      </c>
      <c r="F774" s="127">
        <v>10998.79</v>
      </c>
      <c r="G774" s="103" t="s">
        <v>17</v>
      </c>
      <c r="H774" s="103" t="s">
        <v>1521</v>
      </c>
      <c r="I774" s="103" t="s">
        <v>12</v>
      </c>
      <c r="J774" s="130">
        <v>2019</v>
      </c>
      <c r="K774" s="11">
        <f>IF(D774="SAVE ON ENERGY RETROFIT PROGRAM",IF(VALUE(SUBSTITUTE(G774,"kW",""))=0,'IESO Reported Results'!M774*'NTG Ratio References'!$G$8,0),IF(D774="SAVE ON ENERGY ENERGY MANAGER PROGRAM",IF(VALUE(SUBSTITUTE(G774,"kW",""))=0,'IESO Reported Results'!M774*'NTG Ratio References'!$G$7,0),0))</f>
        <v>21.892521787077012</v>
      </c>
      <c r="L774" s="10">
        <f t="shared" si="48"/>
        <v>21.892521787077012</v>
      </c>
      <c r="M774" s="11">
        <f t="shared" si="49"/>
        <v>131851</v>
      </c>
      <c r="N774" s="15">
        <f>IFERROR(VLOOKUP(J774&amp;D774,'NTG Ratio References'!A:F,4,0),1)</f>
        <v>0.84</v>
      </c>
      <c r="O774" s="15">
        <f>IFERROR(VLOOKUP(J774&amp;D774,'NTG Ratio References'!A:F,5,0),1)</f>
        <v>0.81599999999999995</v>
      </c>
      <c r="P774" s="104">
        <f t="shared" si="50"/>
        <v>18.38971830114469</v>
      </c>
      <c r="Q774" s="104">
        <f t="shared" si="51"/>
        <v>107590.416</v>
      </c>
    </row>
    <row r="775" spans="1:17">
      <c r="A775" s="103" t="s">
        <v>1522</v>
      </c>
      <c r="B775" s="103" t="s">
        <v>8</v>
      </c>
      <c r="C775" s="124" t="s">
        <v>1739</v>
      </c>
      <c r="D775" s="103" t="s">
        <v>55</v>
      </c>
      <c r="E775" s="124" t="s">
        <v>76</v>
      </c>
      <c r="F775" s="127">
        <v>2027.73</v>
      </c>
      <c r="G775" s="103" t="s">
        <v>1009</v>
      </c>
      <c r="H775" s="103" t="s">
        <v>1523</v>
      </c>
      <c r="I775" s="103" t="s">
        <v>12</v>
      </c>
      <c r="J775" s="130">
        <v>2019</v>
      </c>
      <c r="K775" s="11">
        <f>IF(D775="SAVE ON ENERGY RETROFIT PROGRAM",IF(VALUE(SUBSTITUTE(G775,"kW",""))=0,'IESO Reported Results'!M775*'NTG Ratio References'!$G$8,0),IF(D775="SAVE ON ENERGY ENERGY MANAGER PROGRAM",IF(VALUE(SUBSTITUTE(G775,"kW",""))=0,'IESO Reported Results'!M775*'NTG Ratio References'!$G$7,0),0))</f>
        <v>0</v>
      </c>
      <c r="L775" s="10">
        <f t="shared" si="48"/>
        <v>1.46</v>
      </c>
      <c r="M775" s="11">
        <f t="shared" si="49"/>
        <v>1142</v>
      </c>
      <c r="N775" s="15">
        <f>IFERROR(VLOOKUP(J775&amp;D775,'NTG Ratio References'!A:F,4,0),1)</f>
        <v>0.84</v>
      </c>
      <c r="O775" s="15">
        <f>IFERROR(VLOOKUP(J775&amp;D775,'NTG Ratio References'!A:F,5,0),1)</f>
        <v>0.81599999999999995</v>
      </c>
      <c r="P775" s="104">
        <f t="shared" si="50"/>
        <v>1.2263999999999999</v>
      </c>
      <c r="Q775" s="104">
        <f t="shared" si="51"/>
        <v>931.87199999999996</v>
      </c>
    </row>
    <row r="776" spans="1:17">
      <c r="A776" s="103" t="s">
        <v>1524</v>
      </c>
      <c r="B776" s="103" t="s">
        <v>8</v>
      </c>
      <c r="C776" s="124" t="s">
        <v>1741</v>
      </c>
      <c r="D776" s="103" t="s">
        <v>1182</v>
      </c>
      <c r="E776" s="124" t="s">
        <v>10</v>
      </c>
      <c r="F776" s="127">
        <v>508034.25</v>
      </c>
      <c r="G776" s="103" t="s">
        <v>1183</v>
      </c>
      <c r="H776" s="103" t="s">
        <v>1184</v>
      </c>
      <c r="I776" s="103" t="s">
        <v>12</v>
      </c>
      <c r="J776" s="130">
        <v>2019</v>
      </c>
      <c r="K776" s="11">
        <f>IF(D776="SAVE ON ENERGY RETROFIT PROGRAM",IF(VALUE(SUBSTITUTE(G776,"kW",""))=0,'IESO Reported Results'!M776*'NTG Ratio References'!$G$8,0),IF(D776="SAVE ON ENERGY ENERGY MANAGER PROGRAM",IF(VALUE(SUBSTITUTE(G776,"kW",""))=0,'IESO Reported Results'!M776*'NTG Ratio References'!$G$7,0),0))</f>
        <v>0</v>
      </c>
      <c r="L776" s="73"/>
      <c r="M776" s="11">
        <f t="shared" ref="M776:M807" si="52">VALUE(SUBSTITUTE(H776,"kWh",""))</f>
        <v>11188000</v>
      </c>
      <c r="N776" s="15">
        <f>IFERROR(VLOOKUP(J776&amp;D776,'NTG Ratio References'!A:F,4,0),1)</f>
        <v>1</v>
      </c>
      <c r="O776" s="15">
        <f>IFERROR(VLOOKUP(J776&amp;D776,'NTG Ratio References'!A:F,5,0),1)</f>
        <v>1</v>
      </c>
      <c r="P776" s="104">
        <f t="shared" ref="P776:P807" si="53">N776*L776</f>
        <v>0</v>
      </c>
      <c r="Q776" s="104">
        <f t="shared" ref="Q776:Q807" si="54">O776*M776</f>
        <v>11188000</v>
      </c>
    </row>
    <row r="777" spans="1:17">
      <c r="A777" s="103" t="s">
        <v>1524</v>
      </c>
      <c r="B777" s="103" t="s">
        <v>8</v>
      </c>
      <c r="C777" s="124" t="s">
        <v>1741</v>
      </c>
      <c r="D777" s="103" t="s">
        <v>1182</v>
      </c>
      <c r="E777" s="124" t="s">
        <v>10</v>
      </c>
      <c r="F777" s="127">
        <v>508034.25</v>
      </c>
      <c r="G777" s="103" t="s">
        <v>17</v>
      </c>
      <c r="H777" s="103" t="s">
        <v>15</v>
      </c>
      <c r="I777" s="103" t="s">
        <v>12</v>
      </c>
      <c r="J777" s="130">
        <v>2019</v>
      </c>
      <c r="K777" s="11">
        <f>IF(D777="SAVE ON ENERGY RETROFIT PROGRAM",IF(VALUE(SUBSTITUTE(G777,"kW",""))=0,'IESO Reported Results'!M777*'NTG Ratio References'!$G$8,0),IF(D777="SAVE ON ENERGY ENERGY MANAGER PROGRAM",IF(VALUE(SUBSTITUTE(G777,"kW",""))=0,'IESO Reported Results'!M777*'NTG Ratio References'!$G$7,0),0))</f>
        <v>0</v>
      </c>
      <c r="L777" s="10">
        <f t="shared" ref="L777:L808" si="55">VALUE(SUBSTITUTE(G777,"kW",""))+K777</f>
        <v>0</v>
      </c>
      <c r="M777" s="11">
        <f t="shared" si="52"/>
        <v>0</v>
      </c>
      <c r="N777" s="15">
        <f>IFERROR(VLOOKUP(J777&amp;D777,'NTG Ratio References'!A:F,4,0),1)</f>
        <v>1</v>
      </c>
      <c r="O777" s="15">
        <f>IFERROR(VLOOKUP(J777&amp;D777,'NTG Ratio References'!A:F,5,0),1)</f>
        <v>1</v>
      </c>
      <c r="P777" s="104">
        <f t="shared" si="53"/>
        <v>0</v>
      </c>
      <c r="Q777" s="104">
        <f t="shared" si="54"/>
        <v>0</v>
      </c>
    </row>
    <row r="778" spans="1:17">
      <c r="A778" s="103" t="s">
        <v>1524</v>
      </c>
      <c r="B778" s="103" t="s">
        <v>8</v>
      </c>
      <c r="C778" s="124" t="s">
        <v>1741</v>
      </c>
      <c r="D778" s="103" t="s">
        <v>1182</v>
      </c>
      <c r="E778" s="124" t="s">
        <v>10</v>
      </c>
      <c r="F778" s="127">
        <v>508034.25</v>
      </c>
      <c r="G778" s="103" t="s">
        <v>17</v>
      </c>
      <c r="H778" s="103" t="s">
        <v>15</v>
      </c>
      <c r="I778" s="103" t="s">
        <v>12</v>
      </c>
      <c r="J778" s="130">
        <v>2019</v>
      </c>
      <c r="K778" s="11">
        <f>IF(D778="SAVE ON ENERGY RETROFIT PROGRAM",IF(VALUE(SUBSTITUTE(G778,"kW",""))=0,'IESO Reported Results'!M778*'NTG Ratio References'!$G$8,0),IF(D778="SAVE ON ENERGY ENERGY MANAGER PROGRAM",IF(VALUE(SUBSTITUTE(G778,"kW",""))=0,'IESO Reported Results'!M778*'NTG Ratio References'!$G$7,0),0))</f>
        <v>0</v>
      </c>
      <c r="L778" s="10">
        <f t="shared" si="55"/>
        <v>0</v>
      </c>
      <c r="M778" s="11">
        <f t="shared" si="52"/>
        <v>0</v>
      </c>
      <c r="N778" s="15">
        <f>IFERROR(VLOOKUP(J778&amp;D778,'NTG Ratio References'!A:F,4,0),1)</f>
        <v>1</v>
      </c>
      <c r="O778" s="15">
        <f>IFERROR(VLOOKUP(J778&amp;D778,'NTG Ratio References'!A:F,5,0),1)</f>
        <v>1</v>
      </c>
      <c r="P778" s="104">
        <f t="shared" si="53"/>
        <v>0</v>
      </c>
      <c r="Q778" s="104">
        <f t="shared" si="54"/>
        <v>0</v>
      </c>
    </row>
    <row r="779" spans="1:17">
      <c r="A779" s="103" t="s">
        <v>1525</v>
      </c>
      <c r="B779" s="103" t="s">
        <v>8</v>
      </c>
      <c r="C779" s="124" t="s">
        <v>1739</v>
      </c>
      <c r="D779" s="103" t="s">
        <v>55</v>
      </c>
      <c r="E779" s="124" t="s">
        <v>25</v>
      </c>
      <c r="F779" s="127">
        <v>1510</v>
      </c>
      <c r="G779" s="103" t="s">
        <v>1526</v>
      </c>
      <c r="H779" s="103" t="s">
        <v>1527</v>
      </c>
      <c r="I779" s="103" t="s">
        <v>12</v>
      </c>
      <c r="J779" s="130">
        <v>2019</v>
      </c>
      <c r="K779" s="11">
        <f>IF(D779="SAVE ON ENERGY RETROFIT PROGRAM",IF(VALUE(SUBSTITUTE(G779,"kW",""))=0,'IESO Reported Results'!M779*'NTG Ratio References'!$G$8,0),IF(D779="SAVE ON ENERGY ENERGY MANAGER PROGRAM",IF(VALUE(SUBSTITUTE(G779,"kW",""))=0,'IESO Reported Results'!M779*'NTG Ratio References'!$G$7,0),0))</f>
        <v>0</v>
      </c>
      <c r="L779" s="10">
        <f t="shared" si="55"/>
        <v>2.87</v>
      </c>
      <c r="M779" s="11">
        <f t="shared" si="52"/>
        <v>14194</v>
      </c>
      <c r="N779" s="15">
        <f>IFERROR(VLOOKUP(J779&amp;D779,'NTG Ratio References'!A:F,4,0),1)</f>
        <v>0.84</v>
      </c>
      <c r="O779" s="15">
        <f>IFERROR(VLOOKUP(J779&amp;D779,'NTG Ratio References'!A:F,5,0),1)</f>
        <v>0.81599999999999995</v>
      </c>
      <c r="P779" s="104">
        <f t="shared" si="53"/>
        <v>2.4108000000000001</v>
      </c>
      <c r="Q779" s="104">
        <f t="shared" si="54"/>
        <v>11582.304</v>
      </c>
    </row>
    <row r="780" spans="1:17">
      <c r="A780" s="103" t="s">
        <v>1528</v>
      </c>
      <c r="B780" s="103" t="s">
        <v>8</v>
      </c>
      <c r="C780" s="124" t="s">
        <v>1740</v>
      </c>
      <c r="D780" s="103" t="s">
        <v>55</v>
      </c>
      <c r="E780" s="124" t="s">
        <v>25</v>
      </c>
      <c r="F780" s="127">
        <v>3388.86</v>
      </c>
      <c r="G780" s="103" t="s">
        <v>194</v>
      </c>
      <c r="H780" s="103" t="s">
        <v>1529</v>
      </c>
      <c r="I780" s="103" t="s">
        <v>12</v>
      </c>
      <c r="J780" s="130">
        <v>2019</v>
      </c>
      <c r="K780" s="11">
        <f>IF(D780="SAVE ON ENERGY RETROFIT PROGRAM",IF(VALUE(SUBSTITUTE(G780,"kW",""))=0,'IESO Reported Results'!M780*'NTG Ratio References'!$G$8,0),IF(D780="SAVE ON ENERGY ENERGY MANAGER PROGRAM",IF(VALUE(SUBSTITUTE(G780,"kW",""))=0,'IESO Reported Results'!M780*'NTG Ratio References'!$G$7,0),0))</f>
        <v>0</v>
      </c>
      <c r="L780" s="10">
        <f t="shared" si="55"/>
        <v>7.96</v>
      </c>
      <c r="M780" s="11">
        <f t="shared" si="52"/>
        <v>40478</v>
      </c>
      <c r="N780" s="15">
        <f>IFERROR(VLOOKUP(J780&amp;D780,'NTG Ratio References'!A:F,4,0),1)</f>
        <v>0.84</v>
      </c>
      <c r="O780" s="15">
        <f>IFERROR(VLOOKUP(J780&amp;D780,'NTG Ratio References'!A:F,5,0),1)</f>
        <v>0.81599999999999995</v>
      </c>
      <c r="P780" s="104">
        <f t="shared" si="53"/>
        <v>6.6863999999999999</v>
      </c>
      <c r="Q780" s="104">
        <f t="shared" si="54"/>
        <v>33030.047999999995</v>
      </c>
    </row>
    <row r="781" spans="1:17">
      <c r="A781" s="103" t="s">
        <v>1530</v>
      </c>
      <c r="B781" s="103" t="s">
        <v>8</v>
      </c>
      <c r="C781" s="124" t="s">
        <v>1739</v>
      </c>
      <c r="D781" s="103" t="s">
        <v>55</v>
      </c>
      <c r="E781" s="124" t="s">
        <v>25</v>
      </c>
      <c r="F781" s="127">
        <v>2334</v>
      </c>
      <c r="G781" s="103" t="s">
        <v>219</v>
      </c>
      <c r="H781" s="103" t="s">
        <v>1531</v>
      </c>
      <c r="I781" s="103" t="s">
        <v>12</v>
      </c>
      <c r="J781" s="130">
        <v>2019</v>
      </c>
      <c r="K781" s="11">
        <f>IF(D781="SAVE ON ENERGY RETROFIT PROGRAM",IF(VALUE(SUBSTITUTE(G781,"kW",""))=0,'IESO Reported Results'!M781*'NTG Ratio References'!$G$8,0),IF(D781="SAVE ON ENERGY ENERGY MANAGER PROGRAM",IF(VALUE(SUBSTITUTE(G781,"kW",""))=0,'IESO Reported Results'!M781*'NTG Ratio References'!$G$7,0),0))</f>
        <v>0</v>
      </c>
      <c r="L781" s="10">
        <f t="shared" si="55"/>
        <v>2.7</v>
      </c>
      <c r="M781" s="11">
        <f t="shared" si="52"/>
        <v>12384</v>
      </c>
      <c r="N781" s="15">
        <f>IFERROR(VLOOKUP(J781&amp;D781,'NTG Ratio References'!A:F,4,0),1)</f>
        <v>0.84</v>
      </c>
      <c r="O781" s="15">
        <f>IFERROR(VLOOKUP(J781&amp;D781,'NTG Ratio References'!A:F,5,0),1)</f>
        <v>0.81599999999999995</v>
      </c>
      <c r="P781" s="104">
        <f t="shared" si="53"/>
        <v>2.2680000000000002</v>
      </c>
      <c r="Q781" s="104">
        <f t="shared" si="54"/>
        <v>10105.343999999999</v>
      </c>
    </row>
    <row r="782" spans="1:17">
      <c r="A782" s="103" t="s">
        <v>1532</v>
      </c>
      <c r="B782" s="103" t="s">
        <v>8</v>
      </c>
      <c r="C782" s="124" t="s">
        <v>1739</v>
      </c>
      <c r="D782" s="103" t="s">
        <v>55</v>
      </c>
      <c r="E782" s="124" t="s">
        <v>25</v>
      </c>
      <c r="F782" s="127">
        <v>496</v>
      </c>
      <c r="G782" s="103" t="s">
        <v>1048</v>
      </c>
      <c r="H782" s="103" t="s">
        <v>1533</v>
      </c>
      <c r="I782" s="103" t="s">
        <v>12</v>
      </c>
      <c r="J782" s="130">
        <v>2019</v>
      </c>
      <c r="K782" s="11">
        <f>IF(D782="SAVE ON ENERGY RETROFIT PROGRAM",IF(VALUE(SUBSTITUTE(G782,"kW",""))=0,'IESO Reported Results'!M782*'NTG Ratio References'!$G$8,0),IF(D782="SAVE ON ENERGY ENERGY MANAGER PROGRAM",IF(VALUE(SUBSTITUTE(G782,"kW",""))=0,'IESO Reported Results'!M782*'NTG Ratio References'!$G$7,0),0))</f>
        <v>0</v>
      </c>
      <c r="L782" s="10">
        <f t="shared" si="55"/>
        <v>1.24</v>
      </c>
      <c r="M782" s="11">
        <f t="shared" si="52"/>
        <v>9093</v>
      </c>
      <c r="N782" s="15">
        <f>IFERROR(VLOOKUP(J782&amp;D782,'NTG Ratio References'!A:F,4,0),1)</f>
        <v>0.84</v>
      </c>
      <c r="O782" s="15">
        <f>IFERROR(VLOOKUP(J782&amp;D782,'NTG Ratio References'!A:F,5,0),1)</f>
        <v>0.81599999999999995</v>
      </c>
      <c r="P782" s="104">
        <f t="shared" si="53"/>
        <v>1.0415999999999999</v>
      </c>
      <c r="Q782" s="104">
        <f t="shared" si="54"/>
        <v>7419.8879999999999</v>
      </c>
    </row>
    <row r="783" spans="1:17">
      <c r="A783" s="103" t="s">
        <v>1534</v>
      </c>
      <c r="B783" s="103" t="s">
        <v>8</v>
      </c>
      <c r="C783" s="124" t="s">
        <v>1739</v>
      </c>
      <c r="D783" s="103" t="s">
        <v>55</v>
      </c>
      <c r="E783" s="124" t="s">
        <v>25</v>
      </c>
      <c r="F783" s="127">
        <v>1972.1</v>
      </c>
      <c r="G783" s="103" t="s">
        <v>1193</v>
      </c>
      <c r="H783" s="103" t="s">
        <v>1535</v>
      </c>
      <c r="I783" s="103" t="s">
        <v>12</v>
      </c>
      <c r="J783" s="130">
        <v>2019</v>
      </c>
      <c r="K783" s="11">
        <f>IF(D783="SAVE ON ENERGY RETROFIT PROGRAM",IF(VALUE(SUBSTITUTE(G783,"kW",""))=0,'IESO Reported Results'!M783*'NTG Ratio References'!$G$8,0),IF(D783="SAVE ON ENERGY ENERGY MANAGER PROGRAM",IF(VALUE(SUBSTITUTE(G783,"kW",""))=0,'IESO Reported Results'!M783*'NTG Ratio References'!$G$7,0),0))</f>
        <v>0</v>
      </c>
      <c r="L783" s="10">
        <f t="shared" si="55"/>
        <v>2.04</v>
      </c>
      <c r="M783" s="11">
        <f t="shared" si="52"/>
        <v>21003</v>
      </c>
      <c r="N783" s="15">
        <f>IFERROR(VLOOKUP(J783&amp;D783,'NTG Ratio References'!A:F,4,0),1)</f>
        <v>0.84</v>
      </c>
      <c r="O783" s="15">
        <f>IFERROR(VLOOKUP(J783&amp;D783,'NTG Ratio References'!A:F,5,0),1)</f>
        <v>0.81599999999999995</v>
      </c>
      <c r="P783" s="104">
        <f t="shared" si="53"/>
        <v>1.7136</v>
      </c>
      <c r="Q783" s="104">
        <f t="shared" si="54"/>
        <v>17138.448</v>
      </c>
    </row>
    <row r="784" spans="1:17">
      <c r="A784" s="103" t="s">
        <v>1536</v>
      </c>
      <c r="B784" s="103" t="s">
        <v>8</v>
      </c>
      <c r="C784" s="124" t="s">
        <v>1741</v>
      </c>
      <c r="D784" s="103" t="s">
        <v>55</v>
      </c>
      <c r="E784" s="124" t="s">
        <v>25</v>
      </c>
      <c r="F784" s="127">
        <v>13920</v>
      </c>
      <c r="G784" s="103" t="s">
        <v>1537</v>
      </c>
      <c r="H784" s="103" t="s">
        <v>1538</v>
      </c>
      <c r="I784" s="103" t="s">
        <v>12</v>
      </c>
      <c r="J784" s="130">
        <v>2019</v>
      </c>
      <c r="K784" s="11">
        <f>IF(D784="SAVE ON ENERGY RETROFIT PROGRAM",IF(VALUE(SUBSTITUTE(G784,"kW",""))=0,'IESO Reported Results'!M784*'NTG Ratio References'!$G$8,0),IF(D784="SAVE ON ENERGY ENERGY MANAGER PROGRAM",IF(VALUE(SUBSTITUTE(G784,"kW",""))=0,'IESO Reported Results'!M784*'NTG Ratio References'!$G$7,0),0))</f>
        <v>0</v>
      </c>
      <c r="L784" s="10">
        <f t="shared" si="55"/>
        <v>27.32</v>
      </c>
      <c r="M784" s="11">
        <f t="shared" si="52"/>
        <v>151042</v>
      </c>
      <c r="N784" s="15">
        <f>IFERROR(VLOOKUP(J784&amp;D784,'NTG Ratio References'!A:F,4,0),1)</f>
        <v>0.84</v>
      </c>
      <c r="O784" s="15">
        <f>IFERROR(VLOOKUP(J784&amp;D784,'NTG Ratio References'!A:F,5,0),1)</f>
        <v>0.81599999999999995</v>
      </c>
      <c r="P784" s="104">
        <f t="shared" si="53"/>
        <v>22.948799999999999</v>
      </c>
      <c r="Q784" s="104">
        <f t="shared" si="54"/>
        <v>123250.272</v>
      </c>
    </row>
    <row r="785" spans="1:17">
      <c r="A785" s="103" t="s">
        <v>1539</v>
      </c>
      <c r="B785" s="103" t="s">
        <v>8</v>
      </c>
      <c r="C785" s="124" t="s">
        <v>1739</v>
      </c>
      <c r="D785" s="103" t="s">
        <v>55</v>
      </c>
      <c r="E785" s="124" t="s">
        <v>25</v>
      </c>
      <c r="F785" s="127">
        <v>825</v>
      </c>
      <c r="G785" s="103" t="s">
        <v>17</v>
      </c>
      <c r="H785" s="103" t="s">
        <v>1540</v>
      </c>
      <c r="I785" s="103" t="s">
        <v>12</v>
      </c>
      <c r="J785" s="130">
        <v>2019</v>
      </c>
      <c r="K785" s="11">
        <f>IF(D785="SAVE ON ENERGY RETROFIT PROGRAM",IF(VALUE(SUBSTITUTE(G785,"kW",""))=0,'IESO Reported Results'!M785*'NTG Ratio References'!$G$8,0),IF(D785="SAVE ON ENERGY ENERGY MANAGER PROGRAM",IF(VALUE(SUBSTITUTE(G785,"kW",""))=0,'IESO Reported Results'!M785*'NTG Ratio References'!$G$7,0),0))</f>
        <v>1.5342083208515036</v>
      </c>
      <c r="L785" s="10">
        <f t="shared" si="55"/>
        <v>1.5342083208515036</v>
      </c>
      <c r="M785" s="11">
        <f t="shared" si="52"/>
        <v>9240</v>
      </c>
      <c r="N785" s="15">
        <f>IFERROR(VLOOKUP(J785&amp;D785,'NTG Ratio References'!A:F,4,0),1)</f>
        <v>0.84</v>
      </c>
      <c r="O785" s="15">
        <f>IFERROR(VLOOKUP(J785&amp;D785,'NTG Ratio References'!A:F,5,0),1)</f>
        <v>0.81599999999999995</v>
      </c>
      <c r="P785" s="104">
        <f t="shared" si="53"/>
        <v>1.2887349895152629</v>
      </c>
      <c r="Q785" s="104">
        <f t="shared" si="54"/>
        <v>7539.8399999999992</v>
      </c>
    </row>
    <row r="786" spans="1:17">
      <c r="A786" s="103" t="s">
        <v>1541</v>
      </c>
      <c r="B786" s="103" t="s">
        <v>8</v>
      </c>
      <c r="C786" s="124" t="s">
        <v>1739</v>
      </c>
      <c r="D786" s="103" t="s">
        <v>55</v>
      </c>
      <c r="E786" s="124" t="s">
        <v>25</v>
      </c>
      <c r="F786" s="127">
        <v>1105</v>
      </c>
      <c r="G786" s="103" t="s">
        <v>17</v>
      </c>
      <c r="H786" s="103" t="s">
        <v>1542</v>
      </c>
      <c r="I786" s="103" t="s">
        <v>12</v>
      </c>
      <c r="J786" s="130">
        <v>2019</v>
      </c>
      <c r="K786" s="11">
        <f>IF(D786="SAVE ON ENERGY RETROFIT PROGRAM",IF(VALUE(SUBSTITUTE(G786,"kW",""))=0,'IESO Reported Results'!M786*'NTG Ratio References'!$G$8,0),IF(D786="SAVE ON ENERGY ENERGY MANAGER PROGRAM",IF(VALUE(SUBSTITUTE(G786,"kW",""))=0,'IESO Reported Results'!M786*'NTG Ratio References'!$G$7,0),0))</f>
        <v>2.0363128622210867</v>
      </c>
      <c r="L786" s="10">
        <f t="shared" si="55"/>
        <v>2.0363128622210867</v>
      </c>
      <c r="M786" s="11">
        <f t="shared" si="52"/>
        <v>12264</v>
      </c>
      <c r="N786" s="15">
        <f>IFERROR(VLOOKUP(J786&amp;D786,'NTG Ratio References'!A:F,4,0),1)</f>
        <v>0.84</v>
      </c>
      <c r="O786" s="15">
        <f>IFERROR(VLOOKUP(J786&amp;D786,'NTG Ratio References'!A:F,5,0),1)</f>
        <v>0.81599999999999995</v>
      </c>
      <c r="P786" s="104">
        <f t="shared" si="53"/>
        <v>1.7105028042657127</v>
      </c>
      <c r="Q786" s="104">
        <f t="shared" si="54"/>
        <v>10007.423999999999</v>
      </c>
    </row>
    <row r="787" spans="1:17">
      <c r="A787" s="103" t="s">
        <v>1543</v>
      </c>
      <c r="B787" s="103" t="s">
        <v>8</v>
      </c>
      <c r="C787" s="124" t="s">
        <v>1949</v>
      </c>
      <c r="D787" s="103" t="s">
        <v>55</v>
      </c>
      <c r="E787" s="124" t="s">
        <v>25</v>
      </c>
      <c r="F787" s="127">
        <v>550</v>
      </c>
      <c r="G787" s="103" t="s">
        <v>283</v>
      </c>
      <c r="H787" s="103" t="s">
        <v>284</v>
      </c>
      <c r="I787" s="103" t="s">
        <v>12</v>
      </c>
      <c r="J787" s="130">
        <v>2019</v>
      </c>
      <c r="K787" s="11">
        <f>IF(D787="SAVE ON ENERGY RETROFIT PROGRAM",IF(VALUE(SUBSTITUTE(G787,"kW",""))=0,'IESO Reported Results'!M787*'NTG Ratio References'!$G$8,0),IF(D787="SAVE ON ENERGY ENERGY MANAGER PROGRAM",IF(VALUE(SUBSTITUTE(G787,"kW",""))=0,'IESO Reported Results'!M787*'NTG Ratio References'!$G$7,0),0))</f>
        <v>0</v>
      </c>
      <c r="L787" s="10">
        <f t="shared" si="55"/>
        <v>0.34</v>
      </c>
      <c r="M787" s="11">
        <f t="shared" si="52"/>
        <v>1576</v>
      </c>
      <c r="N787" s="15">
        <f>IFERROR(VLOOKUP(J787&amp;D787,'NTG Ratio References'!A:F,4,0),1)</f>
        <v>0.84</v>
      </c>
      <c r="O787" s="15">
        <f>IFERROR(VLOOKUP(J787&amp;D787,'NTG Ratio References'!A:F,5,0),1)</f>
        <v>0.81599999999999995</v>
      </c>
      <c r="P787" s="104">
        <f t="shared" si="53"/>
        <v>0.28560000000000002</v>
      </c>
      <c r="Q787" s="104">
        <f t="shared" si="54"/>
        <v>1286.0159999999998</v>
      </c>
    </row>
    <row r="788" spans="1:17">
      <c r="A788" s="103" t="s">
        <v>1544</v>
      </c>
      <c r="B788" s="103" t="s">
        <v>8</v>
      </c>
      <c r="C788" s="124" t="s">
        <v>1739</v>
      </c>
      <c r="D788" s="103" t="s">
        <v>55</v>
      </c>
      <c r="E788" s="124" t="s">
        <v>25</v>
      </c>
      <c r="F788" s="127">
        <v>3200</v>
      </c>
      <c r="G788" s="103" t="s">
        <v>196</v>
      </c>
      <c r="H788" s="103" t="s">
        <v>1545</v>
      </c>
      <c r="I788" s="103" t="s">
        <v>12</v>
      </c>
      <c r="J788" s="130">
        <v>2019</v>
      </c>
      <c r="K788" s="11">
        <f>IF(D788="SAVE ON ENERGY RETROFIT PROGRAM",IF(VALUE(SUBSTITUTE(G788,"kW",""))=0,'IESO Reported Results'!M788*'NTG Ratio References'!$G$8,0),IF(D788="SAVE ON ENERGY ENERGY MANAGER PROGRAM",IF(VALUE(SUBSTITUTE(G788,"kW",""))=0,'IESO Reported Results'!M788*'NTG Ratio References'!$G$7,0),0))</f>
        <v>0</v>
      </c>
      <c r="L788" s="10">
        <f t="shared" si="55"/>
        <v>8</v>
      </c>
      <c r="M788" s="11">
        <f t="shared" si="52"/>
        <v>30050</v>
      </c>
      <c r="N788" s="15">
        <f>IFERROR(VLOOKUP(J788&amp;D788,'NTG Ratio References'!A:F,4,0),1)</f>
        <v>0.84</v>
      </c>
      <c r="O788" s="15">
        <f>IFERROR(VLOOKUP(J788&amp;D788,'NTG Ratio References'!A:F,5,0),1)</f>
        <v>0.81599999999999995</v>
      </c>
      <c r="P788" s="104">
        <f t="shared" si="53"/>
        <v>6.72</v>
      </c>
      <c r="Q788" s="104">
        <f t="shared" si="54"/>
        <v>24520.799999999999</v>
      </c>
    </row>
    <row r="789" spans="1:17">
      <c r="A789" s="103" t="s">
        <v>1546</v>
      </c>
      <c r="B789" s="103" t="s">
        <v>8</v>
      </c>
      <c r="C789" s="124" t="s">
        <v>1739</v>
      </c>
      <c r="D789" s="103" t="s">
        <v>55</v>
      </c>
      <c r="E789" s="124" t="s">
        <v>25</v>
      </c>
      <c r="F789" s="127">
        <v>2168</v>
      </c>
      <c r="G789" s="103" t="s">
        <v>375</v>
      </c>
      <c r="H789" s="103" t="s">
        <v>1547</v>
      </c>
      <c r="I789" s="103" t="s">
        <v>12</v>
      </c>
      <c r="J789" s="130">
        <v>2019</v>
      </c>
      <c r="K789" s="11">
        <f>IF(D789="SAVE ON ENERGY RETROFIT PROGRAM",IF(VALUE(SUBSTITUTE(G789,"kW",""))=0,'IESO Reported Results'!M789*'NTG Ratio References'!$G$8,0),IF(D789="SAVE ON ENERGY ENERGY MANAGER PROGRAM",IF(VALUE(SUBSTITUTE(G789,"kW",""))=0,'IESO Reported Results'!M789*'NTG Ratio References'!$G$7,0),0))</f>
        <v>0</v>
      </c>
      <c r="L789" s="10">
        <f t="shared" si="55"/>
        <v>1.34</v>
      </c>
      <c r="M789" s="11">
        <f t="shared" si="52"/>
        <v>7815</v>
      </c>
      <c r="N789" s="15">
        <f>IFERROR(VLOOKUP(J789&amp;D789,'NTG Ratio References'!A:F,4,0),1)</f>
        <v>0.84</v>
      </c>
      <c r="O789" s="15">
        <f>IFERROR(VLOOKUP(J789&amp;D789,'NTG Ratio References'!A:F,5,0),1)</f>
        <v>0.81599999999999995</v>
      </c>
      <c r="P789" s="104">
        <f t="shared" si="53"/>
        <v>1.1255999999999999</v>
      </c>
      <c r="Q789" s="104">
        <f t="shared" si="54"/>
        <v>6377.04</v>
      </c>
    </row>
    <row r="790" spans="1:17">
      <c r="A790" s="103" t="s">
        <v>1548</v>
      </c>
      <c r="B790" s="103" t="s">
        <v>8</v>
      </c>
      <c r="C790" s="124" t="s">
        <v>1949</v>
      </c>
      <c r="D790" s="103" t="s">
        <v>55</v>
      </c>
      <c r="E790" s="124" t="s">
        <v>76</v>
      </c>
      <c r="F790" s="127">
        <v>2912</v>
      </c>
      <c r="G790" s="103" t="s">
        <v>1549</v>
      </c>
      <c r="H790" s="103" t="s">
        <v>1550</v>
      </c>
      <c r="I790" s="103" t="s">
        <v>12</v>
      </c>
      <c r="J790" s="130">
        <v>2019</v>
      </c>
      <c r="K790" s="11">
        <f>IF(D790="SAVE ON ENERGY RETROFIT PROGRAM",IF(VALUE(SUBSTITUTE(G790,"kW",""))=0,'IESO Reported Results'!M790*'NTG Ratio References'!$G$8,0),IF(D790="SAVE ON ENERGY ENERGY MANAGER PROGRAM",IF(VALUE(SUBSTITUTE(G790,"kW",""))=0,'IESO Reported Results'!M790*'NTG Ratio References'!$G$7,0),0))</f>
        <v>0</v>
      </c>
      <c r="L790" s="10">
        <f t="shared" si="55"/>
        <v>7.28</v>
      </c>
      <c r="M790" s="11">
        <f t="shared" si="52"/>
        <v>37908</v>
      </c>
      <c r="N790" s="15">
        <f>IFERROR(VLOOKUP(J790&amp;D790,'NTG Ratio References'!A:F,4,0),1)</f>
        <v>0.84</v>
      </c>
      <c r="O790" s="15">
        <f>IFERROR(VLOOKUP(J790&amp;D790,'NTG Ratio References'!A:F,5,0),1)</f>
        <v>0.81599999999999995</v>
      </c>
      <c r="P790" s="104">
        <f t="shared" si="53"/>
        <v>6.1151999999999997</v>
      </c>
      <c r="Q790" s="104">
        <f t="shared" si="54"/>
        <v>30932.927999999996</v>
      </c>
    </row>
    <row r="791" spans="1:17">
      <c r="A791" s="103" t="s">
        <v>1551</v>
      </c>
      <c r="B791" s="103" t="s">
        <v>8</v>
      </c>
      <c r="C791" s="124" t="s">
        <v>1740</v>
      </c>
      <c r="D791" s="103" t="s">
        <v>55</v>
      </c>
      <c r="E791" s="124" t="s">
        <v>76</v>
      </c>
      <c r="F791" s="127">
        <v>14920</v>
      </c>
      <c r="G791" s="103" t="s">
        <v>1552</v>
      </c>
      <c r="H791" s="103" t="s">
        <v>1553</v>
      </c>
      <c r="I791" s="103" t="s">
        <v>12</v>
      </c>
      <c r="J791" s="130">
        <v>2019</v>
      </c>
      <c r="K791" s="11">
        <f>IF(D791="SAVE ON ENERGY RETROFIT PROGRAM",IF(VALUE(SUBSTITUTE(G791,"kW",""))=0,'IESO Reported Results'!M791*'NTG Ratio References'!$G$8,0),IF(D791="SAVE ON ENERGY ENERGY MANAGER PROGRAM",IF(VALUE(SUBSTITUTE(G791,"kW",""))=0,'IESO Reported Results'!M791*'NTG Ratio References'!$G$7,0),0))</f>
        <v>0</v>
      </c>
      <c r="L791" s="10">
        <f t="shared" si="55"/>
        <v>37.299999999999997</v>
      </c>
      <c r="M791" s="11">
        <f t="shared" si="52"/>
        <v>226783</v>
      </c>
      <c r="N791" s="15">
        <f>IFERROR(VLOOKUP(J791&amp;D791,'NTG Ratio References'!A:F,4,0),1)</f>
        <v>0.84</v>
      </c>
      <c r="O791" s="15">
        <f>IFERROR(VLOOKUP(J791&amp;D791,'NTG Ratio References'!A:F,5,0),1)</f>
        <v>0.81599999999999995</v>
      </c>
      <c r="P791" s="104">
        <f t="shared" si="53"/>
        <v>31.331999999999997</v>
      </c>
      <c r="Q791" s="104">
        <f t="shared" si="54"/>
        <v>185054.92799999999</v>
      </c>
    </row>
    <row r="792" spans="1:17">
      <c r="A792" s="103" t="s">
        <v>1554</v>
      </c>
      <c r="B792" s="103" t="s">
        <v>8</v>
      </c>
      <c r="C792" s="124" t="s">
        <v>1739</v>
      </c>
      <c r="D792" s="103" t="s">
        <v>55</v>
      </c>
      <c r="E792" s="124" t="s">
        <v>25</v>
      </c>
      <c r="F792" s="127">
        <v>1935.42</v>
      </c>
      <c r="G792" s="103" t="s">
        <v>318</v>
      </c>
      <c r="H792" s="103" t="s">
        <v>1555</v>
      </c>
      <c r="I792" s="103" t="s">
        <v>12</v>
      </c>
      <c r="J792" s="130">
        <v>2019</v>
      </c>
      <c r="K792" s="11">
        <f>IF(D792="SAVE ON ENERGY RETROFIT PROGRAM",IF(VALUE(SUBSTITUTE(G792,"kW",""))=0,'IESO Reported Results'!M792*'NTG Ratio References'!$G$8,0),IF(D792="SAVE ON ENERGY ENERGY MANAGER PROGRAM",IF(VALUE(SUBSTITUTE(G792,"kW",""))=0,'IESO Reported Results'!M792*'NTG Ratio References'!$G$7,0),0))</f>
        <v>0</v>
      </c>
      <c r="L792" s="10">
        <f t="shared" si="55"/>
        <v>4.57</v>
      </c>
      <c r="M792" s="11">
        <f t="shared" si="52"/>
        <v>18623</v>
      </c>
      <c r="N792" s="15">
        <f>IFERROR(VLOOKUP(J792&amp;D792,'NTG Ratio References'!A:F,4,0),1)</f>
        <v>0.84</v>
      </c>
      <c r="O792" s="15">
        <f>IFERROR(VLOOKUP(J792&amp;D792,'NTG Ratio References'!A:F,5,0),1)</f>
        <v>0.81599999999999995</v>
      </c>
      <c r="P792" s="104">
        <f t="shared" si="53"/>
        <v>3.8388</v>
      </c>
      <c r="Q792" s="104">
        <f t="shared" si="54"/>
        <v>15196.367999999999</v>
      </c>
    </row>
    <row r="793" spans="1:17">
      <c r="A793" s="103" t="s">
        <v>1556</v>
      </c>
      <c r="B793" s="103" t="s">
        <v>8</v>
      </c>
      <c r="C793" s="124" t="s">
        <v>1739</v>
      </c>
      <c r="D793" s="103" t="s">
        <v>55</v>
      </c>
      <c r="E793" s="124" t="s">
        <v>25</v>
      </c>
      <c r="F793" s="127">
        <v>17600</v>
      </c>
      <c r="G793" s="103" t="s">
        <v>1557</v>
      </c>
      <c r="H793" s="103" t="s">
        <v>1558</v>
      </c>
      <c r="I793" s="103" t="s">
        <v>12</v>
      </c>
      <c r="J793" s="130">
        <v>2019</v>
      </c>
      <c r="K793" s="11">
        <f>IF(D793="SAVE ON ENERGY RETROFIT PROGRAM",IF(VALUE(SUBSTITUTE(G793,"kW",""))=0,'IESO Reported Results'!M793*'NTG Ratio References'!$G$8,0),IF(D793="SAVE ON ENERGY ENERGY MANAGER PROGRAM",IF(VALUE(SUBSTITUTE(G793,"kW",""))=0,'IESO Reported Results'!M793*'NTG Ratio References'!$G$7,0),0))</f>
        <v>0</v>
      </c>
      <c r="L793" s="10">
        <f t="shared" si="55"/>
        <v>10.3</v>
      </c>
      <c r="M793" s="11">
        <f t="shared" si="52"/>
        <v>47299</v>
      </c>
      <c r="N793" s="15">
        <f>IFERROR(VLOOKUP(J793&amp;D793,'NTG Ratio References'!A:F,4,0),1)</f>
        <v>0.84</v>
      </c>
      <c r="O793" s="15">
        <f>IFERROR(VLOOKUP(J793&amp;D793,'NTG Ratio References'!A:F,5,0),1)</f>
        <v>0.81599999999999995</v>
      </c>
      <c r="P793" s="104">
        <f t="shared" si="53"/>
        <v>8.652000000000001</v>
      </c>
      <c r="Q793" s="104">
        <f t="shared" si="54"/>
        <v>38595.983999999997</v>
      </c>
    </row>
    <row r="794" spans="1:17">
      <c r="A794" s="103" t="s">
        <v>1559</v>
      </c>
      <c r="B794" s="103" t="s">
        <v>8</v>
      </c>
      <c r="C794" s="124" t="s">
        <v>1739</v>
      </c>
      <c r="D794" s="103" t="s">
        <v>55</v>
      </c>
      <c r="E794" s="124" t="s">
        <v>76</v>
      </c>
      <c r="F794" s="127">
        <v>13351.8</v>
      </c>
      <c r="G794" s="103" t="s">
        <v>1560</v>
      </c>
      <c r="H794" s="103" t="s">
        <v>1561</v>
      </c>
      <c r="I794" s="103" t="s">
        <v>12</v>
      </c>
      <c r="J794" s="130">
        <v>2019</v>
      </c>
      <c r="K794" s="11">
        <f>IF(D794="SAVE ON ENERGY RETROFIT PROGRAM",IF(VALUE(SUBSTITUTE(G794,"kW",""))=0,'IESO Reported Results'!M794*'NTG Ratio References'!$G$8,0),IF(D794="SAVE ON ENERGY ENERGY MANAGER PROGRAM",IF(VALUE(SUBSTITUTE(G794,"kW",""))=0,'IESO Reported Results'!M794*'NTG Ratio References'!$G$7,0),0))</f>
        <v>0</v>
      </c>
      <c r="L794" s="10">
        <f t="shared" si="55"/>
        <v>18.77</v>
      </c>
      <c r="M794" s="11">
        <f t="shared" si="52"/>
        <v>81025</v>
      </c>
      <c r="N794" s="15">
        <f>IFERROR(VLOOKUP(J794&amp;D794,'NTG Ratio References'!A:F,4,0),1)</f>
        <v>0.84</v>
      </c>
      <c r="O794" s="15">
        <f>IFERROR(VLOOKUP(J794&amp;D794,'NTG Ratio References'!A:F,5,0),1)</f>
        <v>0.81599999999999995</v>
      </c>
      <c r="P794" s="104">
        <f t="shared" si="53"/>
        <v>15.7668</v>
      </c>
      <c r="Q794" s="104">
        <f t="shared" si="54"/>
        <v>66116.399999999994</v>
      </c>
    </row>
    <row r="795" spans="1:17">
      <c r="A795" s="103" t="s">
        <v>1562</v>
      </c>
      <c r="B795" s="103" t="s">
        <v>8</v>
      </c>
      <c r="C795" s="124" t="s">
        <v>1949</v>
      </c>
      <c r="D795" s="103" t="s">
        <v>55</v>
      </c>
      <c r="E795" s="124" t="s">
        <v>76</v>
      </c>
      <c r="F795" s="127">
        <v>4015.2</v>
      </c>
      <c r="G795" s="103" t="s">
        <v>17</v>
      </c>
      <c r="H795" s="103" t="s">
        <v>1563</v>
      </c>
      <c r="I795" s="103" t="s">
        <v>12</v>
      </c>
      <c r="J795" s="130">
        <v>2019</v>
      </c>
      <c r="K795" s="11">
        <f>IF(D795="SAVE ON ENERGY RETROFIT PROGRAM",IF(VALUE(SUBSTITUTE(G795,"kW",""))=0,'IESO Reported Results'!M795*'NTG Ratio References'!$G$8,0),IF(D795="SAVE ON ENERGY ENERGY MANAGER PROGRAM",IF(VALUE(SUBSTITUTE(G795,"kW",""))=0,'IESO Reported Results'!M795*'NTG Ratio References'!$G$7,0),0))</f>
        <v>6.6668325215183515</v>
      </c>
      <c r="L795" s="10">
        <f t="shared" si="55"/>
        <v>6.6668325215183515</v>
      </c>
      <c r="M795" s="11">
        <f t="shared" si="52"/>
        <v>40152</v>
      </c>
      <c r="N795" s="15">
        <f>IFERROR(VLOOKUP(J795&amp;D795,'NTG Ratio References'!A:F,4,0),1)</f>
        <v>0.84</v>
      </c>
      <c r="O795" s="15">
        <f>IFERROR(VLOOKUP(J795&amp;D795,'NTG Ratio References'!A:F,5,0),1)</f>
        <v>0.81599999999999995</v>
      </c>
      <c r="P795" s="104">
        <f t="shared" si="53"/>
        <v>5.6001393180754153</v>
      </c>
      <c r="Q795" s="104">
        <f t="shared" si="54"/>
        <v>32764.031999999999</v>
      </c>
    </row>
    <row r="796" spans="1:17">
      <c r="A796" s="103" t="s">
        <v>1564</v>
      </c>
      <c r="B796" s="103" t="s">
        <v>8</v>
      </c>
      <c r="C796" s="124" t="s">
        <v>1739</v>
      </c>
      <c r="D796" s="103" t="s">
        <v>55</v>
      </c>
      <c r="E796" s="124" t="s">
        <v>25</v>
      </c>
      <c r="F796" s="127">
        <v>200</v>
      </c>
      <c r="G796" s="103" t="s">
        <v>17</v>
      </c>
      <c r="H796" s="103" t="s">
        <v>314</v>
      </c>
      <c r="I796" s="103" t="s">
        <v>12</v>
      </c>
      <c r="J796" s="130">
        <v>2019</v>
      </c>
      <c r="K796" s="11">
        <f>IF(D796="SAVE ON ENERGY RETROFIT PROGRAM",IF(VALUE(SUBSTITUTE(G796,"kW",""))=0,'IESO Reported Results'!M796*'NTG Ratio References'!$G$8,0),IF(D796="SAVE ON ENERGY ENERGY MANAGER PROGRAM",IF(VALUE(SUBSTITUTE(G796,"kW",""))=0,'IESO Reported Results'!M796*'NTG Ratio References'!$G$7,0),0))</f>
        <v>0.38770307675197629</v>
      </c>
      <c r="L796" s="10">
        <f t="shared" si="55"/>
        <v>0.38770307675197629</v>
      </c>
      <c r="M796" s="11">
        <f t="shared" si="52"/>
        <v>2335</v>
      </c>
      <c r="N796" s="15">
        <f>IFERROR(VLOOKUP(J796&amp;D796,'NTG Ratio References'!A:F,4,0),1)</f>
        <v>0.84</v>
      </c>
      <c r="O796" s="15">
        <f>IFERROR(VLOOKUP(J796&amp;D796,'NTG Ratio References'!A:F,5,0),1)</f>
        <v>0.81599999999999995</v>
      </c>
      <c r="P796" s="104">
        <f t="shared" si="53"/>
        <v>0.32567058447166009</v>
      </c>
      <c r="Q796" s="104">
        <f t="shared" si="54"/>
        <v>1905.36</v>
      </c>
    </row>
    <row r="797" spans="1:17">
      <c r="A797" s="103" t="s">
        <v>1565</v>
      </c>
      <c r="B797" s="103" t="s">
        <v>8</v>
      </c>
      <c r="C797" s="124" t="s">
        <v>1739</v>
      </c>
      <c r="D797" s="103" t="s">
        <v>55</v>
      </c>
      <c r="E797" s="124" t="s">
        <v>279</v>
      </c>
      <c r="F797" s="127">
        <v>2025</v>
      </c>
      <c r="G797" s="103" t="s">
        <v>952</v>
      </c>
      <c r="H797" s="103" t="s">
        <v>1566</v>
      </c>
      <c r="I797" s="103" t="s">
        <v>12</v>
      </c>
      <c r="J797" s="130">
        <v>2021</v>
      </c>
      <c r="K797" s="11">
        <f>IF(D797="SAVE ON ENERGY RETROFIT PROGRAM",IF(VALUE(SUBSTITUTE(G797,"kW",""))=0,'IESO Reported Results'!M797*'NTG Ratio References'!$G$8,0),IF(D797="SAVE ON ENERGY ENERGY MANAGER PROGRAM",IF(VALUE(SUBSTITUTE(G797,"kW",""))=0,'IESO Reported Results'!M797*'NTG Ratio References'!$G$7,0),0))</f>
        <v>0</v>
      </c>
      <c r="L797" s="10">
        <f t="shared" si="55"/>
        <v>4.5</v>
      </c>
      <c r="M797" s="11">
        <f t="shared" si="52"/>
        <v>18821</v>
      </c>
      <c r="N797" s="15">
        <f>IFERROR(VLOOKUP(J797&amp;D797,'NTG Ratio References'!A:F,4,0),1)</f>
        <v>0.81599999999999995</v>
      </c>
      <c r="O797" s="15">
        <f>IFERROR(VLOOKUP(J797&amp;D797,'NTG Ratio References'!A:F,5,0),1)</f>
        <v>0.84</v>
      </c>
      <c r="P797" s="104">
        <f t="shared" si="53"/>
        <v>3.6719999999999997</v>
      </c>
      <c r="Q797" s="104">
        <f t="shared" si="54"/>
        <v>15809.64</v>
      </c>
    </row>
    <row r="798" spans="1:17">
      <c r="A798" s="103" t="s">
        <v>1567</v>
      </c>
      <c r="B798" s="103" t="s">
        <v>8</v>
      </c>
      <c r="C798" s="124" t="s">
        <v>1740</v>
      </c>
      <c r="D798" s="103" t="s">
        <v>55</v>
      </c>
      <c r="E798" s="124" t="s">
        <v>1299</v>
      </c>
      <c r="F798" s="127">
        <v>10739.1</v>
      </c>
      <c r="G798" s="103" t="s">
        <v>1568</v>
      </c>
      <c r="H798" s="103" t="s">
        <v>1569</v>
      </c>
      <c r="I798" s="103" t="s">
        <v>12</v>
      </c>
      <c r="J798" s="130">
        <v>2020</v>
      </c>
      <c r="K798" s="11">
        <f>IF(D798="SAVE ON ENERGY RETROFIT PROGRAM",IF(VALUE(SUBSTITUTE(G798,"kW",""))=0,'IESO Reported Results'!M798*'NTG Ratio References'!$G$8,0),IF(D798="SAVE ON ENERGY ENERGY MANAGER PROGRAM",IF(VALUE(SUBSTITUTE(G798,"kW",""))=0,'IESO Reported Results'!M798*'NTG Ratio References'!$G$7,0),0))</f>
        <v>0</v>
      </c>
      <c r="L798" s="10">
        <f t="shared" si="55"/>
        <v>12.67</v>
      </c>
      <c r="M798" s="11">
        <f t="shared" si="52"/>
        <v>107391</v>
      </c>
      <c r="N798" s="15">
        <f>IFERROR(VLOOKUP(J798&amp;D798,'NTG Ratio References'!A:F,4,0),1)</f>
        <v>0.81599999999999995</v>
      </c>
      <c r="O798" s="15">
        <f>IFERROR(VLOOKUP(J798&amp;D798,'NTG Ratio References'!A:F,5,0),1)</f>
        <v>0.84</v>
      </c>
      <c r="P798" s="104">
        <f t="shared" si="53"/>
        <v>10.338719999999999</v>
      </c>
      <c r="Q798" s="104">
        <f t="shared" si="54"/>
        <v>90208.44</v>
      </c>
    </row>
    <row r="799" spans="1:17">
      <c r="A799" s="103" t="s">
        <v>1570</v>
      </c>
      <c r="B799" s="103" t="s">
        <v>8</v>
      </c>
      <c r="C799" s="124" t="s">
        <v>1739</v>
      </c>
      <c r="D799" s="103" t="s">
        <v>55</v>
      </c>
      <c r="E799" s="124" t="s">
        <v>25</v>
      </c>
      <c r="F799" s="127">
        <v>3220.8</v>
      </c>
      <c r="G799" s="103" t="s">
        <v>17</v>
      </c>
      <c r="H799" s="103" t="s">
        <v>1571</v>
      </c>
      <c r="I799" s="103" t="s">
        <v>12</v>
      </c>
      <c r="J799" s="130">
        <v>2019</v>
      </c>
      <c r="K799" s="11">
        <f>IF(D799="SAVE ON ENERGY RETROFIT PROGRAM",IF(VALUE(SUBSTITUTE(G799,"kW",""))=0,'IESO Reported Results'!M799*'NTG Ratio References'!$G$8,0),IF(D799="SAVE ON ENERGY ENERGY MANAGER PROGRAM",IF(VALUE(SUBSTITUTE(G799,"kW",""))=0,'IESO Reported Results'!M799*'NTG Ratio References'!$G$7,0),0))</f>
        <v>6.2241702505886867</v>
      </c>
      <c r="L799" s="10">
        <f t="shared" si="55"/>
        <v>6.2241702505886867</v>
      </c>
      <c r="M799" s="11">
        <f t="shared" si="52"/>
        <v>37486</v>
      </c>
      <c r="N799" s="15">
        <f>IFERROR(VLOOKUP(J799&amp;D799,'NTG Ratio References'!A:F,4,0),1)</f>
        <v>0.84</v>
      </c>
      <c r="O799" s="15">
        <f>IFERROR(VLOOKUP(J799&amp;D799,'NTG Ratio References'!A:F,5,0),1)</f>
        <v>0.81599999999999995</v>
      </c>
      <c r="P799" s="104">
        <f t="shared" si="53"/>
        <v>5.2283030104944963</v>
      </c>
      <c r="Q799" s="104">
        <f t="shared" si="54"/>
        <v>30588.575999999997</v>
      </c>
    </row>
    <row r="800" spans="1:17">
      <c r="A800" s="103" t="s">
        <v>1572</v>
      </c>
      <c r="B800" s="103" t="s">
        <v>8</v>
      </c>
      <c r="C800" s="124" t="s">
        <v>1741</v>
      </c>
      <c r="D800" s="103" t="s">
        <v>55</v>
      </c>
      <c r="E800" s="124" t="s">
        <v>25</v>
      </c>
      <c r="F800" s="127">
        <v>34980</v>
      </c>
      <c r="G800" s="103" t="s">
        <v>1573</v>
      </c>
      <c r="H800" s="103" t="s">
        <v>1574</v>
      </c>
      <c r="I800" s="103" t="s">
        <v>12</v>
      </c>
      <c r="J800" s="130">
        <v>2019</v>
      </c>
      <c r="K800" s="11">
        <f>IF(D800="SAVE ON ENERGY RETROFIT PROGRAM",IF(VALUE(SUBSTITUTE(G800,"kW",""))=0,'IESO Reported Results'!M800*'NTG Ratio References'!$G$8,0),IF(D800="SAVE ON ENERGY ENERGY MANAGER PROGRAM",IF(VALUE(SUBSTITUTE(G800,"kW",""))=0,'IESO Reported Results'!M800*'NTG Ratio References'!$G$7,0),0))</f>
        <v>0</v>
      </c>
      <c r="L800" s="10">
        <f t="shared" si="55"/>
        <v>88.7</v>
      </c>
      <c r="M800" s="11">
        <f t="shared" si="52"/>
        <v>505520</v>
      </c>
      <c r="N800" s="15">
        <f>IFERROR(VLOOKUP(J800&amp;D800,'NTG Ratio References'!A:F,4,0),1)</f>
        <v>0.84</v>
      </c>
      <c r="O800" s="15">
        <f>IFERROR(VLOOKUP(J800&amp;D800,'NTG Ratio References'!A:F,5,0),1)</f>
        <v>0.81599999999999995</v>
      </c>
      <c r="P800" s="104">
        <f t="shared" si="53"/>
        <v>74.507999999999996</v>
      </c>
      <c r="Q800" s="104">
        <f t="shared" si="54"/>
        <v>412504.31999999995</v>
      </c>
    </row>
    <row r="801" spans="1:17">
      <c r="A801" s="103" t="s">
        <v>1575</v>
      </c>
      <c r="B801" s="103" t="s">
        <v>8</v>
      </c>
      <c r="C801" s="124" t="s">
        <v>1739</v>
      </c>
      <c r="D801" s="103" t="s">
        <v>55</v>
      </c>
      <c r="E801" s="124" t="s">
        <v>25</v>
      </c>
      <c r="F801" s="127">
        <v>6520</v>
      </c>
      <c r="G801" s="103" t="s">
        <v>1576</v>
      </c>
      <c r="H801" s="103" t="s">
        <v>1577</v>
      </c>
      <c r="I801" s="103" t="s">
        <v>12</v>
      </c>
      <c r="J801" s="130">
        <v>2019</v>
      </c>
      <c r="K801" s="11">
        <f>IF(D801="SAVE ON ENERGY RETROFIT PROGRAM",IF(VALUE(SUBSTITUTE(G801,"kW",""))=0,'IESO Reported Results'!M801*'NTG Ratio References'!$G$8,0),IF(D801="SAVE ON ENERGY ENERGY MANAGER PROGRAM",IF(VALUE(SUBSTITUTE(G801,"kW",""))=0,'IESO Reported Results'!M801*'NTG Ratio References'!$G$7,0),0))</f>
        <v>0</v>
      </c>
      <c r="L801" s="10">
        <f t="shared" si="55"/>
        <v>16.3</v>
      </c>
      <c r="M801" s="11">
        <f t="shared" si="52"/>
        <v>48950</v>
      </c>
      <c r="N801" s="15">
        <f>IFERROR(VLOOKUP(J801&amp;D801,'NTG Ratio References'!A:F,4,0),1)</f>
        <v>0.84</v>
      </c>
      <c r="O801" s="15">
        <f>IFERROR(VLOOKUP(J801&amp;D801,'NTG Ratio References'!A:F,5,0),1)</f>
        <v>0.81599999999999995</v>
      </c>
      <c r="P801" s="104">
        <f t="shared" si="53"/>
        <v>13.692</v>
      </c>
      <c r="Q801" s="104">
        <f t="shared" si="54"/>
        <v>39943.199999999997</v>
      </c>
    </row>
    <row r="802" spans="1:17">
      <c r="A802" s="103" t="s">
        <v>1578</v>
      </c>
      <c r="B802" s="103" t="s">
        <v>8</v>
      </c>
      <c r="C802" s="124" t="s">
        <v>1739</v>
      </c>
      <c r="D802" s="103" t="s">
        <v>55</v>
      </c>
      <c r="E802" s="124" t="s">
        <v>25</v>
      </c>
      <c r="F802" s="127">
        <v>1229.52</v>
      </c>
      <c r="G802" s="103" t="s">
        <v>214</v>
      </c>
      <c r="H802" s="103" t="s">
        <v>1579</v>
      </c>
      <c r="I802" s="103" t="s">
        <v>12</v>
      </c>
      <c r="J802" s="130">
        <v>2019</v>
      </c>
      <c r="K802" s="11">
        <f>IF(D802="SAVE ON ENERGY RETROFIT PROGRAM",IF(VALUE(SUBSTITUTE(G802,"kW",""))=0,'IESO Reported Results'!M802*'NTG Ratio References'!$G$8,0),IF(D802="SAVE ON ENERGY ENERGY MANAGER PROGRAM",IF(VALUE(SUBSTITUTE(G802,"kW",""))=0,'IESO Reported Results'!M802*'NTG Ratio References'!$G$7,0),0))</f>
        <v>0</v>
      </c>
      <c r="L802" s="10">
        <f t="shared" si="55"/>
        <v>0.97</v>
      </c>
      <c r="M802" s="11">
        <f t="shared" si="52"/>
        <v>4472</v>
      </c>
      <c r="N802" s="15">
        <f>IFERROR(VLOOKUP(J802&amp;D802,'NTG Ratio References'!A:F,4,0),1)</f>
        <v>0.84</v>
      </c>
      <c r="O802" s="15">
        <f>IFERROR(VLOOKUP(J802&amp;D802,'NTG Ratio References'!A:F,5,0),1)</f>
        <v>0.81599999999999995</v>
      </c>
      <c r="P802" s="104">
        <f t="shared" si="53"/>
        <v>0.81479999999999997</v>
      </c>
      <c r="Q802" s="104">
        <f t="shared" si="54"/>
        <v>3649.1519999999996</v>
      </c>
    </row>
    <row r="803" spans="1:17">
      <c r="A803" s="103" t="s">
        <v>1580</v>
      </c>
      <c r="B803" s="103" t="s">
        <v>8</v>
      </c>
      <c r="C803" s="124" t="s">
        <v>1739</v>
      </c>
      <c r="D803" s="103" t="s">
        <v>55</v>
      </c>
      <c r="E803" s="124" t="s">
        <v>25</v>
      </c>
      <c r="F803" s="127">
        <v>11072</v>
      </c>
      <c r="G803" s="103" t="s">
        <v>1581</v>
      </c>
      <c r="H803" s="103" t="s">
        <v>1582</v>
      </c>
      <c r="I803" s="103" t="s">
        <v>12</v>
      </c>
      <c r="J803" s="130">
        <v>2019</v>
      </c>
      <c r="K803" s="11">
        <f>IF(D803="SAVE ON ENERGY RETROFIT PROGRAM",IF(VALUE(SUBSTITUTE(G803,"kW",""))=0,'IESO Reported Results'!M803*'NTG Ratio References'!$G$8,0),IF(D803="SAVE ON ENERGY ENERGY MANAGER PROGRAM",IF(VALUE(SUBSTITUTE(G803,"kW",""))=0,'IESO Reported Results'!M803*'NTG Ratio References'!$G$7,0),0))</f>
        <v>0</v>
      </c>
      <c r="L803" s="10">
        <f t="shared" si="55"/>
        <v>13.84</v>
      </c>
      <c r="M803" s="11">
        <f t="shared" si="52"/>
        <v>56400</v>
      </c>
      <c r="N803" s="15">
        <f>IFERROR(VLOOKUP(J803&amp;D803,'NTG Ratio References'!A:F,4,0),1)</f>
        <v>0.84</v>
      </c>
      <c r="O803" s="15">
        <f>IFERROR(VLOOKUP(J803&amp;D803,'NTG Ratio References'!A:F,5,0),1)</f>
        <v>0.81599999999999995</v>
      </c>
      <c r="P803" s="104">
        <f t="shared" si="53"/>
        <v>11.625599999999999</v>
      </c>
      <c r="Q803" s="104">
        <f t="shared" si="54"/>
        <v>46022.399999999994</v>
      </c>
    </row>
    <row r="804" spans="1:17">
      <c r="A804" s="103" t="s">
        <v>1583</v>
      </c>
      <c r="B804" s="103" t="s">
        <v>8</v>
      </c>
      <c r="C804" s="124" t="s">
        <v>1739</v>
      </c>
      <c r="D804" s="103" t="s">
        <v>55</v>
      </c>
      <c r="E804" s="124" t="s">
        <v>25</v>
      </c>
      <c r="F804" s="127">
        <v>1360</v>
      </c>
      <c r="G804" s="103" t="s">
        <v>212</v>
      </c>
      <c r="H804" s="103" t="s">
        <v>1584</v>
      </c>
      <c r="I804" s="103" t="s">
        <v>12</v>
      </c>
      <c r="J804" s="130">
        <v>2019</v>
      </c>
      <c r="K804" s="11">
        <f>IF(D804="SAVE ON ENERGY RETROFIT PROGRAM",IF(VALUE(SUBSTITUTE(G804,"kW",""))=0,'IESO Reported Results'!M804*'NTG Ratio References'!$G$8,0),IF(D804="SAVE ON ENERGY ENERGY MANAGER PROGRAM",IF(VALUE(SUBSTITUTE(G804,"kW",""))=0,'IESO Reported Results'!M804*'NTG Ratio References'!$G$7,0),0))</f>
        <v>0</v>
      </c>
      <c r="L804" s="10">
        <f t="shared" si="55"/>
        <v>3.4</v>
      </c>
      <c r="M804" s="11">
        <f t="shared" si="52"/>
        <v>15732</v>
      </c>
      <c r="N804" s="15">
        <f>IFERROR(VLOOKUP(J804&amp;D804,'NTG Ratio References'!A:F,4,0),1)</f>
        <v>0.84</v>
      </c>
      <c r="O804" s="15">
        <f>IFERROR(VLOOKUP(J804&amp;D804,'NTG Ratio References'!A:F,5,0),1)</f>
        <v>0.81599999999999995</v>
      </c>
      <c r="P804" s="104">
        <f t="shared" si="53"/>
        <v>2.8559999999999999</v>
      </c>
      <c r="Q804" s="104">
        <f t="shared" si="54"/>
        <v>12837.312</v>
      </c>
    </row>
    <row r="805" spans="1:17">
      <c r="A805" s="103" t="s">
        <v>1585</v>
      </c>
      <c r="B805" s="103" t="s">
        <v>8</v>
      </c>
      <c r="C805" s="124" t="s">
        <v>1739</v>
      </c>
      <c r="D805" s="103" t="s">
        <v>55</v>
      </c>
      <c r="E805" s="124" t="s">
        <v>76</v>
      </c>
      <c r="F805" s="127">
        <v>17993.45</v>
      </c>
      <c r="G805" s="103" t="s">
        <v>1586</v>
      </c>
      <c r="H805" s="103" t="s">
        <v>1587</v>
      </c>
      <c r="I805" s="103" t="s">
        <v>12</v>
      </c>
      <c r="J805" s="130">
        <v>2019</v>
      </c>
      <c r="K805" s="11">
        <f>IF(D805="SAVE ON ENERGY RETROFIT PROGRAM",IF(VALUE(SUBSTITUTE(G805,"kW",""))=0,'IESO Reported Results'!M805*'NTG Ratio References'!$G$8,0),IF(D805="SAVE ON ENERGY ENERGY MANAGER PROGRAM",IF(VALUE(SUBSTITUTE(G805,"kW",""))=0,'IESO Reported Results'!M805*'NTG Ratio References'!$G$7,0),0))</f>
        <v>0</v>
      </c>
      <c r="L805" s="10">
        <f t="shared" si="55"/>
        <v>39.96</v>
      </c>
      <c r="M805" s="11">
        <f t="shared" si="52"/>
        <v>204131</v>
      </c>
      <c r="N805" s="15">
        <f>IFERROR(VLOOKUP(J805&amp;D805,'NTG Ratio References'!A:F,4,0),1)</f>
        <v>0.84</v>
      </c>
      <c r="O805" s="15">
        <f>IFERROR(VLOOKUP(J805&amp;D805,'NTG Ratio References'!A:F,5,0),1)</f>
        <v>0.81599999999999995</v>
      </c>
      <c r="P805" s="104">
        <f t="shared" si="53"/>
        <v>33.566400000000002</v>
      </c>
      <c r="Q805" s="104">
        <f t="shared" si="54"/>
        <v>166570.89599999998</v>
      </c>
    </row>
    <row r="806" spans="1:17">
      <c r="A806" s="103" t="s">
        <v>1588</v>
      </c>
      <c r="B806" s="103" t="s">
        <v>8</v>
      </c>
      <c r="C806" s="124" t="s">
        <v>1739</v>
      </c>
      <c r="D806" s="103" t="s">
        <v>55</v>
      </c>
      <c r="E806" s="124" t="s">
        <v>25</v>
      </c>
      <c r="F806" s="127">
        <v>1016</v>
      </c>
      <c r="G806" s="103" t="s">
        <v>283</v>
      </c>
      <c r="H806" s="103" t="s">
        <v>1589</v>
      </c>
      <c r="I806" s="103" t="s">
        <v>12</v>
      </c>
      <c r="J806" s="130">
        <v>2019</v>
      </c>
      <c r="K806" s="11">
        <f>IF(D806="SAVE ON ENERGY RETROFIT PROGRAM",IF(VALUE(SUBSTITUTE(G806,"kW",""))=0,'IESO Reported Results'!M806*'NTG Ratio References'!$G$8,0),IF(D806="SAVE ON ENERGY ENERGY MANAGER PROGRAM",IF(VALUE(SUBSTITUTE(G806,"kW",""))=0,'IESO Reported Results'!M806*'NTG Ratio References'!$G$7,0),0))</f>
        <v>0</v>
      </c>
      <c r="L806" s="10">
        <f t="shared" si="55"/>
        <v>0.34</v>
      </c>
      <c r="M806" s="11">
        <f t="shared" si="52"/>
        <v>11305</v>
      </c>
      <c r="N806" s="15">
        <f>IFERROR(VLOOKUP(J806&amp;D806,'NTG Ratio References'!A:F,4,0),1)</f>
        <v>0.84</v>
      </c>
      <c r="O806" s="15">
        <f>IFERROR(VLOOKUP(J806&amp;D806,'NTG Ratio References'!A:F,5,0),1)</f>
        <v>0.81599999999999995</v>
      </c>
      <c r="P806" s="104">
        <f t="shared" si="53"/>
        <v>0.28560000000000002</v>
      </c>
      <c r="Q806" s="104">
        <f t="shared" si="54"/>
        <v>9224.8799999999992</v>
      </c>
    </row>
    <row r="807" spans="1:17">
      <c r="A807" s="103" t="s">
        <v>1590</v>
      </c>
      <c r="B807" s="103" t="s">
        <v>8</v>
      </c>
      <c r="C807" s="124" t="s">
        <v>1739</v>
      </c>
      <c r="D807" s="103" t="s">
        <v>55</v>
      </c>
      <c r="E807" s="124" t="s">
        <v>25</v>
      </c>
      <c r="F807" s="127">
        <v>480</v>
      </c>
      <c r="G807" s="103" t="s">
        <v>252</v>
      </c>
      <c r="H807" s="103" t="s">
        <v>1591</v>
      </c>
      <c r="I807" s="103" t="s">
        <v>12</v>
      </c>
      <c r="J807" s="130">
        <v>2019</v>
      </c>
      <c r="K807" s="11">
        <f>IF(D807="SAVE ON ENERGY RETROFIT PROGRAM",IF(VALUE(SUBSTITUTE(G807,"kW",""))=0,'IESO Reported Results'!M807*'NTG Ratio References'!$G$8,0),IF(D807="SAVE ON ENERGY ENERGY MANAGER PROGRAM",IF(VALUE(SUBSTITUTE(G807,"kW",""))=0,'IESO Reported Results'!M807*'NTG Ratio References'!$G$7,0),0))</f>
        <v>0</v>
      </c>
      <c r="L807" s="10">
        <f t="shared" si="55"/>
        <v>1.2</v>
      </c>
      <c r="M807" s="11">
        <f t="shared" si="52"/>
        <v>4235</v>
      </c>
      <c r="N807" s="15">
        <f>IFERROR(VLOOKUP(J807&amp;D807,'NTG Ratio References'!A:F,4,0),1)</f>
        <v>0.84</v>
      </c>
      <c r="O807" s="15">
        <f>IFERROR(VLOOKUP(J807&amp;D807,'NTG Ratio References'!A:F,5,0),1)</f>
        <v>0.81599999999999995</v>
      </c>
      <c r="P807" s="104">
        <f t="shared" si="53"/>
        <v>1.008</v>
      </c>
      <c r="Q807" s="104">
        <f t="shared" si="54"/>
        <v>3455.7599999999998</v>
      </c>
    </row>
    <row r="808" spans="1:17">
      <c r="A808" s="103" t="s">
        <v>1592</v>
      </c>
      <c r="B808" s="103" t="s">
        <v>8</v>
      </c>
      <c r="C808" s="124" t="s">
        <v>1739</v>
      </c>
      <c r="D808" s="103" t="s">
        <v>55</v>
      </c>
      <c r="E808" s="124" t="s">
        <v>76</v>
      </c>
      <c r="F808" s="127">
        <v>2770</v>
      </c>
      <c r="G808" s="103" t="s">
        <v>323</v>
      </c>
      <c r="H808" s="103" t="s">
        <v>1593</v>
      </c>
      <c r="I808" s="103" t="s">
        <v>12</v>
      </c>
      <c r="J808" s="130">
        <v>2019</v>
      </c>
      <c r="K808" s="11">
        <f>IF(D808="SAVE ON ENERGY RETROFIT PROGRAM",IF(VALUE(SUBSTITUTE(G808,"kW",""))=0,'IESO Reported Results'!M808*'NTG Ratio References'!$G$8,0),IF(D808="SAVE ON ENERGY ENERGY MANAGER PROGRAM",IF(VALUE(SUBSTITUTE(G808,"kW",""))=0,'IESO Reported Results'!M808*'NTG Ratio References'!$G$7,0),0))</f>
        <v>0</v>
      </c>
      <c r="L808" s="10">
        <f t="shared" si="55"/>
        <v>3.14</v>
      </c>
      <c r="M808" s="11">
        <f t="shared" ref="M808:M827" si="56">VALUE(SUBSTITUTE(H808,"kWh",""))</f>
        <v>12046</v>
      </c>
      <c r="N808" s="15">
        <f>IFERROR(VLOOKUP(J808&amp;D808,'NTG Ratio References'!A:F,4,0),1)</f>
        <v>0.84</v>
      </c>
      <c r="O808" s="15">
        <f>IFERROR(VLOOKUP(J808&amp;D808,'NTG Ratio References'!A:F,5,0),1)</f>
        <v>0.81599999999999995</v>
      </c>
      <c r="P808" s="104">
        <f t="shared" ref="P808:P827" si="57">N808*L808</f>
        <v>2.6375999999999999</v>
      </c>
      <c r="Q808" s="104">
        <f t="shared" ref="Q808:Q827" si="58">O808*M808</f>
        <v>9829.5360000000001</v>
      </c>
    </row>
    <row r="809" spans="1:17">
      <c r="A809" s="103" t="s">
        <v>1594</v>
      </c>
      <c r="B809" s="103" t="s">
        <v>8</v>
      </c>
      <c r="C809" s="124" t="s">
        <v>1741</v>
      </c>
      <c r="D809" s="103" t="s">
        <v>55</v>
      </c>
      <c r="E809" s="124" t="s">
        <v>25</v>
      </c>
      <c r="F809" s="127">
        <v>39760</v>
      </c>
      <c r="G809" s="103" t="s">
        <v>1595</v>
      </c>
      <c r="H809" s="103" t="s">
        <v>1596</v>
      </c>
      <c r="I809" s="103" t="s">
        <v>12</v>
      </c>
      <c r="J809" s="130">
        <v>2019</v>
      </c>
      <c r="K809" s="11">
        <f>IF(D809="SAVE ON ENERGY RETROFIT PROGRAM",IF(VALUE(SUBSTITUTE(G809,"kW",""))=0,'IESO Reported Results'!M809*'NTG Ratio References'!$G$8,0),IF(D809="SAVE ON ENERGY ENERGY MANAGER PROGRAM",IF(VALUE(SUBSTITUTE(G809,"kW",""))=0,'IESO Reported Results'!M809*'NTG Ratio References'!$G$7,0),0))</f>
        <v>0</v>
      </c>
      <c r="L809" s="10">
        <f t="shared" ref="L809:L827" si="59">VALUE(SUBSTITUTE(G809,"kW",""))+K809</f>
        <v>99.4</v>
      </c>
      <c r="M809" s="11">
        <f t="shared" si="56"/>
        <v>566182</v>
      </c>
      <c r="N809" s="15">
        <f>IFERROR(VLOOKUP(J809&amp;D809,'NTG Ratio References'!A:F,4,0),1)</f>
        <v>0.84</v>
      </c>
      <c r="O809" s="15">
        <f>IFERROR(VLOOKUP(J809&amp;D809,'NTG Ratio References'!A:F,5,0),1)</f>
        <v>0.81599999999999995</v>
      </c>
      <c r="P809" s="104">
        <f t="shared" si="57"/>
        <v>83.495999999999995</v>
      </c>
      <c r="Q809" s="104">
        <f t="shared" si="58"/>
        <v>462004.51199999999</v>
      </c>
    </row>
    <row r="810" spans="1:17">
      <c r="A810" s="103" t="s">
        <v>1597</v>
      </c>
      <c r="B810" s="103" t="s">
        <v>8</v>
      </c>
      <c r="C810" s="124" t="s">
        <v>1740</v>
      </c>
      <c r="D810" s="103" t="s">
        <v>55</v>
      </c>
      <c r="E810" s="124" t="s">
        <v>76</v>
      </c>
      <c r="F810" s="127">
        <v>3686</v>
      </c>
      <c r="G810" s="103" t="s">
        <v>1190</v>
      </c>
      <c r="H810" s="103" t="s">
        <v>1598</v>
      </c>
      <c r="I810" s="103" t="s">
        <v>12</v>
      </c>
      <c r="J810" s="130">
        <v>2019</v>
      </c>
      <c r="K810" s="11">
        <f>IF(D810="SAVE ON ENERGY RETROFIT PROGRAM",IF(VALUE(SUBSTITUTE(G810,"kW",""))=0,'IESO Reported Results'!M810*'NTG Ratio References'!$G$8,0),IF(D810="SAVE ON ENERGY ENERGY MANAGER PROGRAM",IF(VALUE(SUBSTITUTE(G810,"kW",""))=0,'IESO Reported Results'!M810*'NTG Ratio References'!$G$7,0),0))</f>
        <v>0</v>
      </c>
      <c r="L810" s="10">
        <f t="shared" si="59"/>
        <v>2.4700000000000002</v>
      </c>
      <c r="M810" s="11">
        <f t="shared" si="56"/>
        <v>11350</v>
      </c>
      <c r="N810" s="15">
        <f>IFERROR(VLOOKUP(J810&amp;D810,'NTG Ratio References'!A:F,4,0),1)</f>
        <v>0.84</v>
      </c>
      <c r="O810" s="15">
        <f>IFERROR(VLOOKUP(J810&amp;D810,'NTG Ratio References'!A:F,5,0),1)</f>
        <v>0.81599999999999995</v>
      </c>
      <c r="P810" s="104">
        <f t="shared" si="57"/>
        <v>2.0748000000000002</v>
      </c>
      <c r="Q810" s="104">
        <f t="shared" si="58"/>
        <v>9261.5999999999985</v>
      </c>
    </row>
    <row r="811" spans="1:17">
      <c r="A811" s="103" t="s">
        <v>1599</v>
      </c>
      <c r="B811" s="103" t="s">
        <v>8</v>
      </c>
      <c r="C811" s="124" t="s">
        <v>1739</v>
      </c>
      <c r="D811" s="103" t="s">
        <v>55</v>
      </c>
      <c r="E811" s="124" t="s">
        <v>279</v>
      </c>
      <c r="F811" s="127">
        <v>520</v>
      </c>
      <c r="G811" s="103" t="s">
        <v>41</v>
      </c>
      <c r="H811" s="103" t="s">
        <v>1600</v>
      </c>
      <c r="I811" s="103" t="s">
        <v>12</v>
      </c>
      <c r="J811" s="130">
        <v>2021</v>
      </c>
      <c r="K811" s="11">
        <f>IF(D811="SAVE ON ENERGY RETROFIT PROGRAM",IF(VALUE(SUBSTITUTE(G811,"kW",""))=0,'IESO Reported Results'!M811*'NTG Ratio References'!$G$8,0),IF(D811="SAVE ON ENERGY ENERGY MANAGER PROGRAM",IF(VALUE(SUBSTITUTE(G811,"kW",""))=0,'IESO Reported Results'!M811*'NTG Ratio References'!$G$7,0),0))</f>
        <v>0</v>
      </c>
      <c r="L811" s="10">
        <f t="shared" si="59"/>
        <v>0.32</v>
      </c>
      <c r="M811" s="11">
        <f t="shared" si="56"/>
        <v>1469</v>
      </c>
      <c r="N811" s="15">
        <f>IFERROR(VLOOKUP(J811&amp;D811,'NTG Ratio References'!A:F,4,0),1)</f>
        <v>0.81599999999999995</v>
      </c>
      <c r="O811" s="15">
        <f>IFERROR(VLOOKUP(J811&amp;D811,'NTG Ratio References'!A:F,5,0),1)</f>
        <v>0.84</v>
      </c>
      <c r="P811" s="104">
        <f t="shared" si="57"/>
        <v>0.26111999999999996</v>
      </c>
      <c r="Q811" s="104">
        <f t="shared" si="58"/>
        <v>1233.96</v>
      </c>
    </row>
    <row r="812" spans="1:17">
      <c r="A812" s="103" t="s">
        <v>1601</v>
      </c>
      <c r="B812" s="103" t="s">
        <v>8</v>
      </c>
      <c r="C812" s="124" t="s">
        <v>1739</v>
      </c>
      <c r="D812" s="103" t="s">
        <v>55</v>
      </c>
      <c r="E812" s="124" t="s">
        <v>25</v>
      </c>
      <c r="F812" s="127">
        <v>480</v>
      </c>
      <c r="G812" s="103" t="s">
        <v>252</v>
      </c>
      <c r="H812" s="103" t="s">
        <v>1602</v>
      </c>
      <c r="I812" s="103" t="s">
        <v>12</v>
      </c>
      <c r="J812" s="130">
        <v>2019</v>
      </c>
      <c r="K812" s="11">
        <f>IF(D812="SAVE ON ENERGY RETROFIT PROGRAM",IF(VALUE(SUBSTITUTE(G812,"kW",""))=0,'IESO Reported Results'!M812*'NTG Ratio References'!$G$8,0),IF(D812="SAVE ON ENERGY ENERGY MANAGER PROGRAM",IF(VALUE(SUBSTITUTE(G812,"kW",""))=0,'IESO Reported Results'!M812*'NTG Ratio References'!$G$7,0),0))</f>
        <v>0</v>
      </c>
      <c r="L812" s="10">
        <f t="shared" si="59"/>
        <v>1.2</v>
      </c>
      <c r="M812" s="11">
        <f t="shared" si="56"/>
        <v>9106</v>
      </c>
      <c r="N812" s="15">
        <f>IFERROR(VLOOKUP(J812&amp;D812,'NTG Ratio References'!A:F,4,0),1)</f>
        <v>0.84</v>
      </c>
      <c r="O812" s="15">
        <f>IFERROR(VLOOKUP(J812&amp;D812,'NTG Ratio References'!A:F,5,0),1)</f>
        <v>0.81599999999999995</v>
      </c>
      <c r="P812" s="104">
        <f t="shared" si="57"/>
        <v>1.008</v>
      </c>
      <c r="Q812" s="104">
        <f t="shared" si="58"/>
        <v>7430.4959999999992</v>
      </c>
    </row>
    <row r="813" spans="1:17">
      <c r="A813" s="103" t="s">
        <v>1603</v>
      </c>
      <c r="B813" s="103" t="s">
        <v>8</v>
      </c>
      <c r="C813" s="124" t="s">
        <v>1739</v>
      </c>
      <c r="D813" s="103" t="s">
        <v>55</v>
      </c>
      <c r="E813" s="124" t="s">
        <v>76</v>
      </c>
      <c r="F813" s="127">
        <v>606.45000000000005</v>
      </c>
      <c r="G813" s="103" t="s">
        <v>17</v>
      </c>
      <c r="H813" s="103" t="s">
        <v>1604</v>
      </c>
      <c r="I813" s="103" t="s">
        <v>12</v>
      </c>
      <c r="J813" s="130">
        <v>2019</v>
      </c>
      <c r="K813" s="11">
        <f>IF(D813="SAVE ON ENERGY RETROFIT PROGRAM",IF(VALUE(SUBSTITUTE(G813,"kW",""))=0,'IESO Reported Results'!M813*'NTG Ratio References'!$G$8,0),IF(D813="SAVE ON ENERGY ENERGY MANAGER PROGRAM",IF(VALUE(SUBSTITUTE(G813,"kW",""))=0,'IESO Reported Results'!M813*'NTG Ratio References'!$G$7,0),0))</f>
        <v>1.5468273503303687</v>
      </c>
      <c r="L813" s="10">
        <f t="shared" si="59"/>
        <v>1.5468273503303687</v>
      </c>
      <c r="M813" s="11">
        <f t="shared" si="56"/>
        <v>9316</v>
      </c>
      <c r="N813" s="15">
        <f>IFERROR(VLOOKUP(J813&amp;D813,'NTG Ratio References'!A:F,4,0),1)</f>
        <v>0.84</v>
      </c>
      <c r="O813" s="15">
        <f>IFERROR(VLOOKUP(J813&amp;D813,'NTG Ratio References'!A:F,5,0),1)</f>
        <v>0.81599999999999995</v>
      </c>
      <c r="P813" s="104">
        <f t="shared" si="57"/>
        <v>1.2993349742775095</v>
      </c>
      <c r="Q813" s="104">
        <f t="shared" si="58"/>
        <v>7601.8559999999998</v>
      </c>
    </row>
    <row r="814" spans="1:17">
      <c r="A814" s="103" t="s">
        <v>1605</v>
      </c>
      <c r="B814" s="103" t="s">
        <v>8</v>
      </c>
      <c r="C814" s="124" t="s">
        <v>1740</v>
      </c>
      <c r="D814" s="103" t="s">
        <v>55</v>
      </c>
      <c r="E814" s="124" t="s">
        <v>25</v>
      </c>
      <c r="F814" s="127">
        <v>4065</v>
      </c>
      <c r="G814" s="103" t="s">
        <v>1606</v>
      </c>
      <c r="H814" s="103" t="s">
        <v>1607</v>
      </c>
      <c r="I814" s="103" t="s">
        <v>12</v>
      </c>
      <c r="J814" s="130">
        <v>2019</v>
      </c>
      <c r="K814" s="11">
        <f>IF(D814="SAVE ON ENERGY RETROFIT PROGRAM",IF(VALUE(SUBSTITUTE(G814,"kW",""))=0,'IESO Reported Results'!M814*'NTG Ratio References'!$G$8,0),IF(D814="SAVE ON ENERGY ENERGY MANAGER PROGRAM",IF(VALUE(SUBSTITUTE(G814,"kW",""))=0,'IESO Reported Results'!M814*'NTG Ratio References'!$G$7,0),0))</f>
        <v>0</v>
      </c>
      <c r="L814" s="10">
        <f t="shared" si="59"/>
        <v>12.1</v>
      </c>
      <c r="M814" s="11">
        <f t="shared" si="56"/>
        <v>39389</v>
      </c>
      <c r="N814" s="15">
        <f>IFERROR(VLOOKUP(J814&amp;D814,'NTG Ratio References'!A:F,4,0),1)</f>
        <v>0.84</v>
      </c>
      <c r="O814" s="15">
        <f>IFERROR(VLOOKUP(J814&amp;D814,'NTG Ratio References'!A:F,5,0),1)</f>
        <v>0.81599999999999995</v>
      </c>
      <c r="P814" s="104">
        <f t="shared" si="57"/>
        <v>10.164</v>
      </c>
      <c r="Q814" s="104">
        <f t="shared" si="58"/>
        <v>32141.423999999999</v>
      </c>
    </row>
    <row r="815" spans="1:17">
      <c r="A815" s="103" t="s">
        <v>1608</v>
      </c>
      <c r="B815" s="103" t="s">
        <v>8</v>
      </c>
      <c r="C815" s="124" t="s">
        <v>1739</v>
      </c>
      <c r="D815" s="103" t="s">
        <v>55</v>
      </c>
      <c r="E815" s="124" t="s">
        <v>279</v>
      </c>
      <c r="F815" s="127">
        <v>3214.2</v>
      </c>
      <c r="G815" s="103" t="s">
        <v>233</v>
      </c>
      <c r="H815" s="103" t="s">
        <v>1609</v>
      </c>
      <c r="I815" s="103" t="s">
        <v>12</v>
      </c>
      <c r="J815" s="130">
        <v>2021</v>
      </c>
      <c r="K815" s="11">
        <f>IF(D815="SAVE ON ENERGY RETROFIT PROGRAM",IF(VALUE(SUBSTITUTE(G815,"kW",""))=0,'IESO Reported Results'!M815*'NTG Ratio References'!$G$8,0),IF(D815="SAVE ON ENERGY ENERGY MANAGER PROGRAM",IF(VALUE(SUBSTITUTE(G815,"kW",""))=0,'IESO Reported Results'!M815*'NTG Ratio References'!$G$7,0),0))</f>
        <v>0</v>
      </c>
      <c r="L815" s="10">
        <f t="shared" si="59"/>
        <v>2.86</v>
      </c>
      <c r="M815" s="11">
        <f t="shared" si="56"/>
        <v>13117</v>
      </c>
      <c r="N815" s="15">
        <f>IFERROR(VLOOKUP(J815&amp;D815,'NTG Ratio References'!A:F,4,0),1)</f>
        <v>0.81599999999999995</v>
      </c>
      <c r="O815" s="15">
        <f>IFERROR(VLOOKUP(J815&amp;D815,'NTG Ratio References'!A:F,5,0),1)</f>
        <v>0.84</v>
      </c>
      <c r="P815" s="104">
        <f t="shared" si="57"/>
        <v>2.3337599999999998</v>
      </c>
      <c r="Q815" s="104">
        <f t="shared" si="58"/>
        <v>11018.279999999999</v>
      </c>
    </row>
    <row r="816" spans="1:17">
      <c r="A816" s="103" t="s">
        <v>1610</v>
      </c>
      <c r="B816" s="103" t="s">
        <v>8</v>
      </c>
      <c r="C816" s="124" t="s">
        <v>1739</v>
      </c>
      <c r="D816" s="103" t="s">
        <v>55</v>
      </c>
      <c r="E816" s="124" t="s">
        <v>279</v>
      </c>
      <c r="F816" s="127">
        <v>38304.5</v>
      </c>
      <c r="G816" s="103" t="s">
        <v>1611</v>
      </c>
      <c r="H816" s="103" t="s">
        <v>1612</v>
      </c>
      <c r="I816" s="103" t="s">
        <v>12</v>
      </c>
      <c r="J816" s="130">
        <v>2021</v>
      </c>
      <c r="K816" s="11">
        <f>IF(D816="SAVE ON ENERGY RETROFIT PROGRAM",IF(VALUE(SUBSTITUTE(G816,"kW",""))=0,'IESO Reported Results'!M816*'NTG Ratio References'!$G$8,0),IF(D816="SAVE ON ENERGY ENERGY MANAGER PROGRAM",IF(VALUE(SUBSTITUTE(G816,"kW",""))=0,'IESO Reported Results'!M816*'NTG Ratio References'!$G$7,0),0))</f>
        <v>0</v>
      </c>
      <c r="L816" s="10">
        <f t="shared" si="59"/>
        <v>40.01</v>
      </c>
      <c r="M816" s="11">
        <f t="shared" si="56"/>
        <v>164907</v>
      </c>
      <c r="N816" s="15">
        <f>IFERROR(VLOOKUP(J816&amp;D816,'NTG Ratio References'!A:F,4,0),1)</f>
        <v>0.81599999999999995</v>
      </c>
      <c r="O816" s="15">
        <f>IFERROR(VLOOKUP(J816&amp;D816,'NTG Ratio References'!A:F,5,0),1)</f>
        <v>0.84</v>
      </c>
      <c r="P816" s="104">
        <f t="shared" si="57"/>
        <v>32.648159999999997</v>
      </c>
      <c r="Q816" s="104">
        <f t="shared" si="58"/>
        <v>138521.88</v>
      </c>
    </row>
    <row r="817" spans="1:17">
      <c r="A817" s="103" t="s">
        <v>1613</v>
      </c>
      <c r="B817" s="103" t="s">
        <v>8</v>
      </c>
      <c r="C817" s="124" t="s">
        <v>1739</v>
      </c>
      <c r="D817" s="103" t="s">
        <v>55</v>
      </c>
      <c r="E817" s="124" t="s">
        <v>279</v>
      </c>
      <c r="F817" s="127">
        <v>11460.4</v>
      </c>
      <c r="G817" s="103" t="s">
        <v>1614</v>
      </c>
      <c r="H817" s="103" t="s">
        <v>1615</v>
      </c>
      <c r="I817" s="103" t="s">
        <v>12</v>
      </c>
      <c r="J817" s="130">
        <v>2021</v>
      </c>
      <c r="K817" s="11">
        <f>IF(D817="SAVE ON ENERGY RETROFIT PROGRAM",IF(VALUE(SUBSTITUTE(G817,"kW",""))=0,'IESO Reported Results'!M817*'NTG Ratio References'!$G$8,0),IF(D817="SAVE ON ENERGY ENERGY MANAGER PROGRAM",IF(VALUE(SUBSTITUTE(G817,"kW",""))=0,'IESO Reported Results'!M817*'NTG Ratio References'!$G$7,0),0))</f>
        <v>0</v>
      </c>
      <c r="L817" s="10">
        <f t="shared" si="59"/>
        <v>11.14</v>
      </c>
      <c r="M817" s="11">
        <f t="shared" si="56"/>
        <v>57819</v>
      </c>
      <c r="N817" s="15">
        <f>IFERROR(VLOOKUP(J817&amp;D817,'NTG Ratio References'!A:F,4,0),1)</f>
        <v>0.81599999999999995</v>
      </c>
      <c r="O817" s="15">
        <f>IFERROR(VLOOKUP(J817&amp;D817,'NTG Ratio References'!A:F,5,0),1)</f>
        <v>0.84</v>
      </c>
      <c r="P817" s="104">
        <f t="shared" si="57"/>
        <v>9.0902399999999997</v>
      </c>
      <c r="Q817" s="104">
        <f t="shared" si="58"/>
        <v>48567.96</v>
      </c>
    </row>
    <row r="818" spans="1:17">
      <c r="A818" s="103" t="s">
        <v>1616</v>
      </c>
      <c r="B818" s="103" t="s">
        <v>8</v>
      </c>
      <c r="C818" s="124" t="s">
        <v>1949</v>
      </c>
      <c r="D818" s="103" t="s">
        <v>55</v>
      </c>
      <c r="E818" s="124" t="s">
        <v>76</v>
      </c>
      <c r="F818" s="127">
        <v>33585.35</v>
      </c>
      <c r="G818" s="103" t="s">
        <v>1617</v>
      </c>
      <c r="H818" s="103" t="s">
        <v>1618</v>
      </c>
      <c r="I818" s="103" t="s">
        <v>12</v>
      </c>
      <c r="J818" s="130">
        <v>2019</v>
      </c>
      <c r="K818" s="11">
        <f>IF(D818="SAVE ON ENERGY RETROFIT PROGRAM",IF(VALUE(SUBSTITUTE(G818,"kW",""))=0,'IESO Reported Results'!M818*'NTG Ratio References'!$G$8,0),IF(D818="SAVE ON ENERGY ENERGY MANAGER PROGRAM",IF(VALUE(SUBSTITUTE(G818,"kW",""))=0,'IESO Reported Results'!M818*'NTG Ratio References'!$G$7,0),0))</f>
        <v>0</v>
      </c>
      <c r="L818" s="10">
        <f t="shared" si="59"/>
        <v>71.62</v>
      </c>
      <c r="M818" s="11">
        <f t="shared" si="56"/>
        <v>671707</v>
      </c>
      <c r="N818" s="15">
        <f>IFERROR(VLOOKUP(J818&amp;D818,'NTG Ratio References'!A:F,4,0),1)</f>
        <v>0.84</v>
      </c>
      <c r="O818" s="15">
        <f>IFERROR(VLOOKUP(J818&amp;D818,'NTG Ratio References'!A:F,5,0),1)</f>
        <v>0.81599999999999995</v>
      </c>
      <c r="P818" s="104">
        <f t="shared" si="57"/>
        <v>60.160800000000002</v>
      </c>
      <c r="Q818" s="104">
        <f t="shared" si="58"/>
        <v>548112.91200000001</v>
      </c>
    </row>
    <row r="819" spans="1:17">
      <c r="A819" s="103" t="s">
        <v>1619</v>
      </c>
      <c r="B819" s="103" t="s">
        <v>8</v>
      </c>
      <c r="C819" s="124" t="s">
        <v>1739</v>
      </c>
      <c r="D819" s="103" t="s">
        <v>55</v>
      </c>
      <c r="E819" s="124" t="s">
        <v>25</v>
      </c>
      <c r="F819" s="127">
        <v>770</v>
      </c>
      <c r="G819" s="103" t="s">
        <v>747</v>
      </c>
      <c r="H819" s="103" t="s">
        <v>1620</v>
      </c>
      <c r="I819" s="103" t="s">
        <v>12</v>
      </c>
      <c r="J819" s="130">
        <v>2019</v>
      </c>
      <c r="K819" s="11">
        <f>IF(D819="SAVE ON ENERGY RETROFIT PROGRAM",IF(VALUE(SUBSTITUTE(G819,"kW",""))=0,'IESO Reported Results'!M819*'NTG Ratio References'!$G$8,0),IF(D819="SAVE ON ENERGY ENERGY MANAGER PROGRAM",IF(VALUE(SUBSTITUTE(G819,"kW",""))=0,'IESO Reported Results'!M819*'NTG Ratio References'!$G$7,0),0))</f>
        <v>0</v>
      </c>
      <c r="L819" s="10">
        <f t="shared" si="59"/>
        <v>0.56999999999999995</v>
      </c>
      <c r="M819" s="11">
        <f t="shared" si="56"/>
        <v>2627</v>
      </c>
      <c r="N819" s="15">
        <f>IFERROR(VLOOKUP(J819&amp;D819,'NTG Ratio References'!A:F,4,0),1)</f>
        <v>0.84</v>
      </c>
      <c r="O819" s="15">
        <f>IFERROR(VLOOKUP(J819&amp;D819,'NTG Ratio References'!A:F,5,0),1)</f>
        <v>0.81599999999999995</v>
      </c>
      <c r="P819" s="104">
        <f t="shared" si="57"/>
        <v>0.47879999999999995</v>
      </c>
      <c r="Q819" s="104">
        <f t="shared" si="58"/>
        <v>2143.6320000000001</v>
      </c>
    </row>
    <row r="820" spans="1:17">
      <c r="A820" s="103" t="s">
        <v>1621</v>
      </c>
      <c r="B820" s="103" t="s">
        <v>8</v>
      </c>
      <c r="C820" s="124" t="s">
        <v>1740</v>
      </c>
      <c r="D820" s="103" t="s">
        <v>55</v>
      </c>
      <c r="E820" s="124" t="s">
        <v>25</v>
      </c>
      <c r="F820" s="127">
        <v>7314</v>
      </c>
      <c r="G820" s="103" t="s">
        <v>1622</v>
      </c>
      <c r="H820" s="103" t="s">
        <v>1623</v>
      </c>
      <c r="I820" s="103" t="s">
        <v>12</v>
      </c>
      <c r="J820" s="130">
        <v>2019</v>
      </c>
      <c r="K820" s="11">
        <f>IF(D820="SAVE ON ENERGY RETROFIT PROGRAM",IF(VALUE(SUBSTITUTE(G820,"kW",""))=0,'IESO Reported Results'!M820*'NTG Ratio References'!$G$8,0),IF(D820="SAVE ON ENERGY ENERGY MANAGER PROGRAM",IF(VALUE(SUBSTITUTE(G820,"kW",""))=0,'IESO Reported Results'!M820*'NTG Ratio References'!$G$7,0),0))</f>
        <v>0</v>
      </c>
      <c r="L820" s="10">
        <f t="shared" si="59"/>
        <v>16.86</v>
      </c>
      <c r="M820" s="11">
        <f t="shared" si="56"/>
        <v>83004</v>
      </c>
      <c r="N820" s="15">
        <f>IFERROR(VLOOKUP(J820&amp;D820,'NTG Ratio References'!A:F,4,0),1)</f>
        <v>0.84</v>
      </c>
      <c r="O820" s="15">
        <f>IFERROR(VLOOKUP(J820&amp;D820,'NTG Ratio References'!A:F,5,0),1)</f>
        <v>0.81599999999999995</v>
      </c>
      <c r="P820" s="104">
        <f t="shared" si="57"/>
        <v>14.1624</v>
      </c>
      <c r="Q820" s="104">
        <f t="shared" si="58"/>
        <v>67731.263999999996</v>
      </c>
    </row>
    <row r="821" spans="1:17">
      <c r="A821" s="103" t="s">
        <v>1624</v>
      </c>
      <c r="B821" s="103" t="s">
        <v>8</v>
      </c>
      <c r="C821" s="124" t="s">
        <v>1739</v>
      </c>
      <c r="D821" s="103" t="s">
        <v>55</v>
      </c>
      <c r="E821" s="124" t="s">
        <v>963</v>
      </c>
      <c r="F821" s="127">
        <v>3525</v>
      </c>
      <c r="G821" s="103" t="s">
        <v>192</v>
      </c>
      <c r="H821" s="103" t="s">
        <v>1625</v>
      </c>
      <c r="I821" s="103" t="s">
        <v>12</v>
      </c>
      <c r="J821" s="130">
        <v>2020</v>
      </c>
      <c r="K821" s="11">
        <f>IF(D821="SAVE ON ENERGY RETROFIT PROGRAM",IF(VALUE(SUBSTITUTE(G821,"kW",""))=0,'IESO Reported Results'!M821*'NTG Ratio References'!$G$8,0),IF(D821="SAVE ON ENERGY ENERGY MANAGER PROGRAM",IF(VALUE(SUBSTITUTE(G821,"kW",""))=0,'IESO Reported Results'!M821*'NTG Ratio References'!$G$7,0),0))</f>
        <v>0</v>
      </c>
      <c r="L821" s="10">
        <f t="shared" si="59"/>
        <v>0.5</v>
      </c>
      <c r="M821" s="11">
        <f t="shared" si="56"/>
        <v>39166</v>
      </c>
      <c r="N821" s="15">
        <f>IFERROR(VLOOKUP(J821&amp;D821,'NTG Ratio References'!A:F,4,0),1)</f>
        <v>0.81599999999999995</v>
      </c>
      <c r="O821" s="15">
        <f>IFERROR(VLOOKUP(J821&amp;D821,'NTG Ratio References'!A:F,5,0),1)</f>
        <v>0.84</v>
      </c>
      <c r="P821" s="104">
        <f t="shared" si="57"/>
        <v>0.40799999999999997</v>
      </c>
      <c r="Q821" s="104">
        <f t="shared" si="58"/>
        <v>32899.440000000002</v>
      </c>
    </row>
    <row r="822" spans="1:17">
      <c r="A822" s="103" t="s">
        <v>1626</v>
      </c>
      <c r="B822" s="103" t="s">
        <v>8</v>
      </c>
      <c r="C822" s="124" t="s">
        <v>1740</v>
      </c>
      <c r="D822" s="103" t="s">
        <v>55</v>
      </c>
      <c r="E822" s="124" t="s">
        <v>279</v>
      </c>
      <c r="F822" s="127">
        <v>2800</v>
      </c>
      <c r="G822" s="103" t="s">
        <v>1020</v>
      </c>
      <c r="H822" s="103" t="s">
        <v>1627</v>
      </c>
      <c r="I822" s="103" t="s">
        <v>12</v>
      </c>
      <c r="J822" s="130">
        <v>2021</v>
      </c>
      <c r="K822" s="11">
        <f>IF(D822="SAVE ON ENERGY RETROFIT PROGRAM",IF(VALUE(SUBSTITUTE(G822,"kW",""))=0,'IESO Reported Results'!M822*'NTG Ratio References'!$G$8,0),IF(D822="SAVE ON ENERGY ENERGY MANAGER PROGRAM",IF(VALUE(SUBSTITUTE(G822,"kW",""))=0,'IESO Reported Results'!M822*'NTG Ratio References'!$G$7,0),0))</f>
        <v>0</v>
      </c>
      <c r="L822" s="10">
        <f t="shared" si="59"/>
        <v>1.75</v>
      </c>
      <c r="M822" s="11">
        <f t="shared" si="56"/>
        <v>8026</v>
      </c>
      <c r="N822" s="15">
        <f>IFERROR(VLOOKUP(J822&amp;D822,'NTG Ratio References'!A:F,4,0),1)</f>
        <v>0.81599999999999995</v>
      </c>
      <c r="O822" s="15">
        <f>IFERROR(VLOOKUP(J822&amp;D822,'NTG Ratio References'!A:F,5,0),1)</f>
        <v>0.84</v>
      </c>
      <c r="P822" s="104">
        <f t="shared" si="57"/>
        <v>1.4279999999999999</v>
      </c>
      <c r="Q822" s="104">
        <f t="shared" si="58"/>
        <v>6741.84</v>
      </c>
    </row>
    <row r="823" spans="1:17">
      <c r="A823" s="103" t="s">
        <v>1628</v>
      </c>
      <c r="B823" s="103" t="s">
        <v>8</v>
      </c>
      <c r="C823" s="124" t="s">
        <v>1741</v>
      </c>
      <c r="D823" s="103" t="s">
        <v>55</v>
      </c>
      <c r="E823" s="124" t="s">
        <v>25</v>
      </c>
      <c r="F823" s="127">
        <v>10985.7</v>
      </c>
      <c r="G823" s="103" t="s">
        <v>1629</v>
      </c>
      <c r="H823" s="103" t="s">
        <v>1630</v>
      </c>
      <c r="I823" s="103" t="s">
        <v>12</v>
      </c>
      <c r="J823" s="130">
        <v>2019</v>
      </c>
      <c r="K823" s="11">
        <f>IF(D823="SAVE ON ENERGY RETROFIT PROGRAM",IF(VALUE(SUBSTITUTE(G823,"kW",""))=0,'IESO Reported Results'!M823*'NTG Ratio References'!$G$8,0),IF(D823="SAVE ON ENERGY ENERGY MANAGER PROGRAM",IF(VALUE(SUBSTITUTE(G823,"kW",""))=0,'IESO Reported Results'!M823*'NTG Ratio References'!$G$7,0),0))</f>
        <v>0</v>
      </c>
      <c r="L823" s="10">
        <f t="shared" si="59"/>
        <v>28.8</v>
      </c>
      <c r="M823" s="11">
        <f t="shared" si="56"/>
        <v>173292</v>
      </c>
      <c r="N823" s="15">
        <f>IFERROR(VLOOKUP(J823&amp;D823,'NTG Ratio References'!A:F,4,0),1)</f>
        <v>0.84</v>
      </c>
      <c r="O823" s="15">
        <f>IFERROR(VLOOKUP(J823&amp;D823,'NTG Ratio References'!A:F,5,0),1)</f>
        <v>0.81599999999999995</v>
      </c>
      <c r="P823" s="104">
        <f t="shared" si="57"/>
        <v>24.192</v>
      </c>
      <c r="Q823" s="104">
        <f t="shared" si="58"/>
        <v>141406.272</v>
      </c>
    </row>
    <row r="824" spans="1:17">
      <c r="A824" s="103" t="s">
        <v>1631</v>
      </c>
      <c r="B824" s="103" t="s">
        <v>8</v>
      </c>
      <c r="C824" s="124" t="s">
        <v>1740</v>
      </c>
      <c r="D824" s="103" t="s">
        <v>55</v>
      </c>
      <c r="E824" s="124" t="s">
        <v>279</v>
      </c>
      <c r="F824" s="127">
        <v>2376</v>
      </c>
      <c r="G824" s="103" t="s">
        <v>1632</v>
      </c>
      <c r="H824" s="103" t="s">
        <v>1633</v>
      </c>
      <c r="I824" s="103" t="s">
        <v>12</v>
      </c>
      <c r="J824" s="130">
        <v>2021</v>
      </c>
      <c r="K824" s="11">
        <f>IF(D824="SAVE ON ENERGY RETROFIT PROGRAM",IF(VALUE(SUBSTITUTE(G824,"kW",""))=0,'IESO Reported Results'!M824*'NTG Ratio References'!$G$8,0),IF(D824="SAVE ON ENERGY ENERGY MANAGER PROGRAM",IF(VALUE(SUBSTITUTE(G824,"kW",""))=0,'IESO Reported Results'!M824*'NTG Ratio References'!$G$7,0),0))</f>
        <v>0</v>
      </c>
      <c r="L824" s="10">
        <f t="shared" si="59"/>
        <v>6.44</v>
      </c>
      <c r="M824" s="11">
        <f t="shared" si="56"/>
        <v>25108</v>
      </c>
      <c r="N824" s="15">
        <f>IFERROR(VLOOKUP(J824&amp;D824,'NTG Ratio References'!A:F,4,0),1)</f>
        <v>0.81599999999999995</v>
      </c>
      <c r="O824" s="15">
        <f>IFERROR(VLOOKUP(J824&amp;D824,'NTG Ratio References'!A:F,5,0),1)</f>
        <v>0.84</v>
      </c>
      <c r="P824" s="104">
        <f t="shared" si="57"/>
        <v>5.2550400000000002</v>
      </c>
      <c r="Q824" s="104">
        <f t="shared" si="58"/>
        <v>21090.719999999998</v>
      </c>
    </row>
    <row r="825" spans="1:17">
      <c r="A825" s="103" t="s">
        <v>1634</v>
      </c>
      <c r="B825" s="103" t="s">
        <v>8</v>
      </c>
      <c r="C825" s="124" t="s">
        <v>1739</v>
      </c>
      <c r="D825" s="103" t="s">
        <v>55</v>
      </c>
      <c r="E825" s="124" t="s">
        <v>25</v>
      </c>
      <c r="F825" s="127">
        <v>2762.1</v>
      </c>
      <c r="G825" s="103" t="s">
        <v>201</v>
      </c>
      <c r="H825" s="103" t="s">
        <v>1635</v>
      </c>
      <c r="I825" s="103" t="s">
        <v>12</v>
      </c>
      <c r="J825" s="130">
        <v>2019</v>
      </c>
      <c r="K825" s="11">
        <f>IF(D825="SAVE ON ENERGY RETROFIT PROGRAM",IF(VALUE(SUBSTITUTE(G825,"kW",""))=0,'IESO Reported Results'!M825*'NTG Ratio References'!$G$8,0),IF(D825="SAVE ON ENERGY ENERGY MANAGER PROGRAM",IF(VALUE(SUBSTITUTE(G825,"kW",""))=0,'IESO Reported Results'!M825*'NTG Ratio References'!$G$7,0),0))</f>
        <v>0</v>
      </c>
      <c r="L825" s="10">
        <f t="shared" si="59"/>
        <v>7.2</v>
      </c>
      <c r="M825" s="11">
        <f t="shared" si="56"/>
        <v>42999</v>
      </c>
      <c r="N825" s="15">
        <f>IFERROR(VLOOKUP(J825&amp;D825,'NTG Ratio References'!A:F,4,0),1)</f>
        <v>0.84</v>
      </c>
      <c r="O825" s="15">
        <f>IFERROR(VLOOKUP(J825&amp;D825,'NTG Ratio References'!A:F,5,0),1)</f>
        <v>0.81599999999999995</v>
      </c>
      <c r="P825" s="104">
        <f t="shared" si="57"/>
        <v>6.048</v>
      </c>
      <c r="Q825" s="104">
        <f t="shared" si="58"/>
        <v>35087.184000000001</v>
      </c>
    </row>
    <row r="826" spans="1:17">
      <c r="A826" s="103" t="s">
        <v>1636</v>
      </c>
      <c r="B826" s="103" t="s">
        <v>8</v>
      </c>
      <c r="C826" s="124" t="s">
        <v>1739</v>
      </c>
      <c r="D826" s="103" t="s">
        <v>55</v>
      </c>
      <c r="E826" s="124" t="s">
        <v>25</v>
      </c>
      <c r="F826" s="127">
        <v>2400</v>
      </c>
      <c r="G826" s="103" t="s">
        <v>315</v>
      </c>
      <c r="H826" s="103" t="s">
        <v>1637</v>
      </c>
      <c r="I826" s="103" t="s">
        <v>12</v>
      </c>
      <c r="J826" s="130">
        <v>2019</v>
      </c>
      <c r="K826" s="11">
        <f>IF(D826="SAVE ON ENERGY RETROFIT PROGRAM",IF(VALUE(SUBSTITUTE(G826,"kW",""))=0,'IESO Reported Results'!M826*'NTG Ratio References'!$G$8,0),IF(D826="SAVE ON ENERGY ENERGY MANAGER PROGRAM",IF(VALUE(SUBSTITUTE(G826,"kW",""))=0,'IESO Reported Results'!M826*'NTG Ratio References'!$G$7,0),0))</f>
        <v>0</v>
      </c>
      <c r="L826" s="10">
        <f t="shared" si="59"/>
        <v>6</v>
      </c>
      <c r="M826" s="11">
        <f t="shared" si="56"/>
        <v>22507</v>
      </c>
      <c r="N826" s="15">
        <f>IFERROR(VLOOKUP(J826&amp;D826,'NTG Ratio References'!A:F,4,0),1)</f>
        <v>0.84</v>
      </c>
      <c r="O826" s="15">
        <f>IFERROR(VLOOKUP(J826&amp;D826,'NTG Ratio References'!A:F,5,0),1)</f>
        <v>0.81599999999999995</v>
      </c>
      <c r="P826" s="104">
        <f t="shared" si="57"/>
        <v>5.04</v>
      </c>
      <c r="Q826" s="104">
        <f t="shared" si="58"/>
        <v>18365.712</v>
      </c>
    </row>
    <row r="827" spans="1:17">
      <c r="A827" s="103" t="s">
        <v>1638</v>
      </c>
      <c r="B827" s="103" t="s">
        <v>8</v>
      </c>
      <c r="C827" s="124" t="s">
        <v>1740</v>
      </c>
      <c r="D827" s="103" t="s">
        <v>55</v>
      </c>
      <c r="E827" s="124" t="s">
        <v>963</v>
      </c>
      <c r="F827" s="127">
        <v>11120</v>
      </c>
      <c r="G827" s="103" t="s">
        <v>1305</v>
      </c>
      <c r="H827" s="103" t="s">
        <v>1639</v>
      </c>
      <c r="I827" s="103" t="s">
        <v>12</v>
      </c>
      <c r="J827" s="130">
        <v>2020</v>
      </c>
      <c r="K827" s="11">
        <f>IF(D827="SAVE ON ENERGY RETROFIT PROGRAM",IF(VALUE(SUBSTITUTE(G827,"kW",""))=0,'IESO Reported Results'!M827*'NTG Ratio References'!$G$8,0),IF(D827="SAVE ON ENERGY ENERGY MANAGER PROGRAM",IF(VALUE(SUBSTITUTE(G827,"kW",""))=0,'IESO Reported Results'!M827*'NTG Ratio References'!$G$7,0),0))</f>
        <v>0</v>
      </c>
      <c r="L827" s="10">
        <f t="shared" si="59"/>
        <v>27.8</v>
      </c>
      <c r="M827" s="11">
        <f t="shared" si="56"/>
        <v>167751</v>
      </c>
      <c r="N827" s="15">
        <f>IFERROR(VLOOKUP(J827&amp;D827,'NTG Ratio References'!A:F,4,0),1)</f>
        <v>0.81599999999999995</v>
      </c>
      <c r="O827" s="15">
        <f>IFERROR(VLOOKUP(J827&amp;D827,'NTG Ratio References'!A:F,5,0),1)</f>
        <v>0.84</v>
      </c>
      <c r="P827" s="104">
        <f t="shared" si="57"/>
        <v>22.684799999999999</v>
      </c>
      <c r="Q827" s="104">
        <f t="shared" si="58"/>
        <v>140910.84</v>
      </c>
    </row>
  </sheetData>
  <autoFilter ref="A1:Q827" xr:uid="{E4368CB8-61C3-472D-B6F2-9DCF6FA3346B}">
    <sortState xmlns:xlrd2="http://schemas.microsoft.com/office/spreadsheetml/2017/richdata2" ref="A2:Q827">
      <sortCondition ref="B1:B827"/>
    </sortState>
  </autoFilter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DB66A-8968-4574-A355-754CADDBFB8F}">
  <dimension ref="A1:AO650"/>
  <sheetViews>
    <sheetView zoomScale="85" zoomScaleNormal="85" workbookViewId="0"/>
  </sheetViews>
  <sheetFormatPr defaultColWidth="8.85546875" defaultRowHeight="15"/>
  <cols>
    <col min="1" max="2" width="8.85546875" style="6"/>
    <col min="3" max="3" width="64.7109375" style="6" bestFit="1" customWidth="1"/>
    <col min="4" max="4" width="23" style="6" customWidth="1"/>
    <col min="5" max="5" width="22.28515625" style="6" customWidth="1"/>
    <col min="6" max="6" width="44.28515625" style="6" customWidth="1"/>
    <col min="7" max="7" width="20.7109375" style="6" customWidth="1"/>
    <col min="8" max="9" width="10.42578125" style="6" customWidth="1"/>
    <col min="10" max="10" width="20.7109375" style="6" customWidth="1"/>
    <col min="11" max="22" width="8.85546875" style="6"/>
    <col min="23" max="24" width="17" style="6" customWidth="1"/>
    <col min="25" max="25" width="62.85546875" style="6" customWidth="1"/>
    <col min="26" max="27" width="13.42578125" style="30" customWidth="1"/>
    <col min="28" max="28" width="11.28515625" style="6" bestFit="1" customWidth="1"/>
    <col min="29" max="34" width="8.85546875" style="6"/>
    <col min="35" max="35" width="22.7109375" style="67" bestFit="1" customWidth="1"/>
    <col min="36" max="36" width="37.7109375" style="69" bestFit="1" customWidth="1"/>
    <col min="37" max="37" width="28" style="2" bestFit="1" customWidth="1"/>
    <col min="38" max="38" width="26.7109375" style="64" bestFit="1" customWidth="1"/>
    <col min="39" max="39" width="26.7109375" style="2" bestFit="1" customWidth="1"/>
    <col min="40" max="16384" width="8.85546875" style="6"/>
  </cols>
  <sheetData>
    <row r="1" spans="1:39">
      <c r="X1" s="30"/>
      <c r="Y1" s="30"/>
      <c r="Z1" s="6"/>
      <c r="AA1" s="6"/>
    </row>
    <row r="2" spans="1:39" ht="26.25">
      <c r="B2" s="100" t="s">
        <v>1703</v>
      </c>
      <c r="C2" s="100" t="s">
        <v>1710</v>
      </c>
      <c r="D2" s="101" t="s">
        <v>1952</v>
      </c>
      <c r="E2" s="101" t="s">
        <v>1953</v>
      </c>
      <c r="F2" s="101" t="s">
        <v>1711</v>
      </c>
      <c r="G2" s="102" t="s">
        <v>1833</v>
      </c>
      <c r="X2" s="30"/>
      <c r="Y2" s="30"/>
      <c r="Z2" s="6"/>
      <c r="AA2" s="6"/>
    </row>
    <row r="3" spans="1:39">
      <c r="A3" s="32" t="str">
        <f>B3&amp;C3</f>
        <v>2019SAVE ON ENERGY AUDIT FUNDING PROGRAM</v>
      </c>
      <c r="B3" s="31">
        <v>2019</v>
      </c>
      <c r="C3" s="31" t="s">
        <v>1223</v>
      </c>
      <c r="D3" s="99">
        <v>0.87</v>
      </c>
      <c r="E3" s="99">
        <v>0.9</v>
      </c>
      <c r="F3" s="33" t="s">
        <v>1956</v>
      </c>
      <c r="G3" s="31"/>
      <c r="X3" s="30"/>
      <c r="Y3" s="30"/>
      <c r="Z3" s="6"/>
      <c r="AA3" s="6"/>
    </row>
    <row r="4" spans="1:39">
      <c r="A4" s="32" t="str">
        <f t="shared" ref="A4:A8" si="0">B4&amp;C4</f>
        <v>2019SAVE ON ENERGY BUSINESS REFRIGERATION INCENTIVE PROGRAM</v>
      </c>
      <c r="B4" s="31">
        <v>2019</v>
      </c>
      <c r="C4" s="31" t="s">
        <v>1238</v>
      </c>
      <c r="D4" s="99">
        <v>0.67</v>
      </c>
      <c r="E4" s="99">
        <v>0.98</v>
      </c>
      <c r="F4" s="33" t="s">
        <v>1956</v>
      </c>
      <c r="G4" s="31"/>
      <c r="X4" s="30"/>
      <c r="Y4" s="30"/>
      <c r="Z4" s="6"/>
      <c r="AA4" s="6"/>
    </row>
    <row r="5" spans="1:39">
      <c r="A5" s="32" t="str">
        <f t="shared" si="0"/>
        <v>2019SAVE ON ENERGY HEATING AND COOLING PROGRAM</v>
      </c>
      <c r="B5" s="31">
        <v>2019</v>
      </c>
      <c r="C5" s="31" t="s">
        <v>20</v>
      </c>
      <c r="D5" s="99">
        <v>0.78100000000000003</v>
      </c>
      <c r="E5" s="99">
        <v>0.81100000000000005</v>
      </c>
      <c r="F5" s="33" t="s">
        <v>1958</v>
      </c>
      <c r="G5" s="31"/>
      <c r="X5" s="30"/>
      <c r="Y5" s="30"/>
      <c r="Z5" s="6"/>
      <c r="AA5" s="6"/>
    </row>
    <row r="6" spans="1:39">
      <c r="A6" s="32" t="str">
        <f t="shared" si="0"/>
        <v>2019SAVE ON ENERGY HIGH PERFORMANCE NEW CONSTRUCTION PROGRAM</v>
      </c>
      <c r="B6" s="31">
        <v>2019</v>
      </c>
      <c r="C6" s="31" t="s">
        <v>1245</v>
      </c>
      <c r="D6" s="99">
        <v>1.08</v>
      </c>
      <c r="E6" s="99">
        <v>0.57999999999999996</v>
      </c>
      <c r="F6" s="33" t="s">
        <v>1956</v>
      </c>
      <c r="G6" s="31"/>
      <c r="X6" s="30"/>
      <c r="Y6" s="30"/>
      <c r="Z6" s="6"/>
      <c r="AA6" s="6"/>
    </row>
    <row r="7" spans="1:39">
      <c r="A7" s="32" t="str">
        <f t="shared" si="0"/>
        <v>2019SAVE ON ENERGY ENERGY MANAGER PROGRAM</v>
      </c>
      <c r="B7" s="31">
        <v>2019</v>
      </c>
      <c r="C7" s="6" t="s">
        <v>18</v>
      </c>
      <c r="D7" s="99">
        <v>0.98399999999999999</v>
      </c>
      <c r="E7" s="99">
        <v>1.085</v>
      </c>
      <c r="F7" s="33" t="s">
        <v>1955</v>
      </c>
      <c r="G7" s="62">
        <f>1.67/10969</f>
        <v>1.5224724222809736E-4</v>
      </c>
      <c r="X7" s="30"/>
      <c r="Y7" s="30"/>
      <c r="Z7" s="6"/>
      <c r="AA7" s="6"/>
      <c r="AI7" s="1" t="s">
        <v>2</v>
      </c>
      <c r="AJ7" t="s">
        <v>55</v>
      </c>
      <c r="AL7" s="2"/>
    </row>
    <row r="8" spans="1:39">
      <c r="A8" s="32" t="str">
        <f t="shared" si="0"/>
        <v>2019SAVE ON ENERGY RETROFIT PROGRAM</v>
      </c>
      <c r="B8" s="31">
        <v>2019</v>
      </c>
      <c r="C8" s="31" t="s">
        <v>55</v>
      </c>
      <c r="D8" s="99">
        <v>0.84</v>
      </c>
      <c r="E8" s="99">
        <v>0.81599999999999995</v>
      </c>
      <c r="F8" s="33" t="s">
        <v>1956</v>
      </c>
      <c r="G8" s="62">
        <f>AM648</f>
        <v>1.6603986156401554E-4</v>
      </c>
      <c r="X8" s="30"/>
      <c r="Y8" s="30"/>
      <c r="Z8" s="6"/>
      <c r="AA8" s="6"/>
      <c r="AI8" s="4" t="s">
        <v>1707</v>
      </c>
      <c r="AJ8" s="9" t="s">
        <v>1901</v>
      </c>
      <c r="AL8" s="2"/>
    </row>
    <row r="9" spans="1:39">
      <c r="A9" s="32" t="str">
        <f t="shared" ref="A9:A16" si="1">B9&amp;C9</f>
        <v>2019SAVE ON ENERGY SMALL BUSINESS LIGHTING PROGRAM</v>
      </c>
      <c r="B9" s="31">
        <v>2019</v>
      </c>
      <c r="C9" s="31" t="s">
        <v>1018</v>
      </c>
      <c r="D9" s="99">
        <v>0.90200000000000002</v>
      </c>
      <c r="E9" s="99">
        <v>0.91600000000000004</v>
      </c>
      <c r="F9" s="33" t="s">
        <v>1956</v>
      </c>
      <c r="G9" s="31"/>
      <c r="X9" s="30"/>
      <c r="Y9" s="30"/>
      <c r="Z9" s="6"/>
      <c r="AA9" s="6"/>
      <c r="AJ9" s="67"/>
      <c r="AK9"/>
      <c r="AL9" s="2"/>
    </row>
    <row r="10" spans="1:39">
      <c r="A10" s="32" t="str">
        <f t="shared" si="1"/>
        <v>2019SWIMMING POOL EFFICIENCY LOCAL PROGRAM</v>
      </c>
      <c r="B10" s="31">
        <v>2019</v>
      </c>
      <c r="C10" s="31" t="s">
        <v>9</v>
      </c>
      <c r="D10" s="99">
        <v>1.002</v>
      </c>
      <c r="E10" s="99">
        <v>1.002</v>
      </c>
      <c r="F10" s="33" t="s">
        <v>1958</v>
      </c>
      <c r="G10" s="31"/>
      <c r="X10" s="30"/>
      <c r="Y10" s="30"/>
      <c r="Z10" s="6"/>
      <c r="AA10" s="6"/>
      <c r="AI10" s="68" t="s">
        <v>0</v>
      </c>
      <c r="AJ10" t="s">
        <v>1758</v>
      </c>
      <c r="AK10" s="3" t="s">
        <v>1757</v>
      </c>
      <c r="AL10" s="2"/>
      <c r="AM10" s="70"/>
    </row>
    <row r="11" spans="1:39">
      <c r="A11" s="32" t="str">
        <f t="shared" si="1"/>
        <v>2020SAVE ON ENERGY HEATING AND COOLING PROGRAM</v>
      </c>
      <c r="B11" s="31">
        <v>2020</v>
      </c>
      <c r="C11" s="31" t="s">
        <v>20</v>
      </c>
      <c r="D11" s="34">
        <v>0.69</v>
      </c>
      <c r="E11" s="34">
        <v>0.67700000000000005</v>
      </c>
      <c r="F11" s="33" t="s">
        <v>1959</v>
      </c>
      <c r="G11" s="31"/>
      <c r="X11" s="30"/>
      <c r="Y11" s="30"/>
      <c r="Z11" s="6"/>
      <c r="AA11" s="6"/>
      <c r="AI11" s="67">
        <v>162336</v>
      </c>
      <c r="AJ11" s="3">
        <v>7302.96</v>
      </c>
      <c r="AK11" s="3">
        <v>1.1779372540530415</v>
      </c>
      <c r="AL11" s="63">
        <f>IF(AK11=0,0,AJ11)</f>
        <v>7302.96</v>
      </c>
      <c r="AM11" s="63">
        <f>IF(AK11=0,0,AK11)</f>
        <v>1.1779372540530415</v>
      </c>
    </row>
    <row r="12" spans="1:39">
      <c r="A12" s="32" t="str">
        <f t="shared" si="1"/>
        <v>2020SAVE ON ENERGY RETROFIT PROGRAM</v>
      </c>
      <c r="B12" s="31">
        <v>2020</v>
      </c>
      <c r="C12" s="31" t="s">
        <v>55</v>
      </c>
      <c r="D12" s="34">
        <v>0.81599999999999995</v>
      </c>
      <c r="E12" s="34">
        <v>0.84</v>
      </c>
      <c r="F12" s="33" t="s">
        <v>1960</v>
      </c>
      <c r="G12" s="71">
        <f>G8</f>
        <v>1.6603986156401554E-4</v>
      </c>
      <c r="X12" s="30"/>
      <c r="Y12" s="30"/>
      <c r="Z12" s="6"/>
      <c r="AA12" s="6"/>
      <c r="AI12" s="67">
        <v>175685</v>
      </c>
      <c r="AJ12" s="3">
        <v>31062.36</v>
      </c>
      <c r="AK12" s="3">
        <v>6.5688000000000004</v>
      </c>
      <c r="AL12" s="63">
        <f t="shared" ref="AL12:AL75" si="2">IF(AK12=0,0,AJ12)</f>
        <v>31062.36</v>
      </c>
      <c r="AM12" s="63">
        <f t="shared" ref="AM12:AM75" si="3">IF(AK12=0,0,AK12)</f>
        <v>6.5688000000000004</v>
      </c>
    </row>
    <row r="13" spans="1:39">
      <c r="A13" s="32" t="str">
        <f t="shared" si="1"/>
        <v>2020SAVE ON ENERGY ENERGY MANAGER PROGRAM</v>
      </c>
      <c r="B13" s="31">
        <v>2020</v>
      </c>
      <c r="C13" s="31" t="s">
        <v>18</v>
      </c>
      <c r="D13" s="99">
        <v>0.98399999999999999</v>
      </c>
      <c r="E13" s="99">
        <v>1.085</v>
      </c>
      <c r="F13" s="33" t="s">
        <v>1957</v>
      </c>
      <c r="G13" s="62">
        <f>1.02/6463</f>
        <v>1.5782144514931147E-4</v>
      </c>
      <c r="X13" s="30"/>
      <c r="Y13" s="30"/>
      <c r="Z13" s="6"/>
      <c r="AA13" s="6"/>
      <c r="AI13" s="67">
        <v>178004</v>
      </c>
      <c r="AJ13" s="3">
        <v>82751.759999999995</v>
      </c>
      <c r="AK13" s="3">
        <v>17.135999999999999</v>
      </c>
      <c r="AL13" s="63">
        <f t="shared" si="2"/>
        <v>82751.759999999995</v>
      </c>
      <c r="AM13" s="63">
        <f t="shared" si="3"/>
        <v>17.135999999999999</v>
      </c>
    </row>
    <row r="14" spans="1:39">
      <c r="A14" s="32" t="str">
        <f t="shared" si="1"/>
        <v>2020SAVE ON ENERGY HOME ASSISTANCE PROGRAM</v>
      </c>
      <c r="B14" s="31">
        <v>2020</v>
      </c>
      <c r="C14" s="31" t="s">
        <v>1240</v>
      </c>
      <c r="D14" s="34">
        <v>0.62</v>
      </c>
      <c r="E14" s="34">
        <v>0.66600000000000004</v>
      </c>
      <c r="F14" s="33" t="s">
        <v>1959</v>
      </c>
      <c r="G14" s="31"/>
      <c r="X14" s="30"/>
      <c r="Y14" s="30"/>
      <c r="Z14" s="6"/>
      <c r="AA14" s="6"/>
      <c r="AI14" s="67">
        <v>183828</v>
      </c>
      <c r="AJ14" s="3">
        <v>218441.16</v>
      </c>
      <c r="AK14" s="3">
        <v>33.676319999999997</v>
      </c>
      <c r="AL14" s="63">
        <f t="shared" si="2"/>
        <v>218441.16</v>
      </c>
      <c r="AM14" s="63">
        <f t="shared" si="3"/>
        <v>33.676319999999997</v>
      </c>
    </row>
    <row r="15" spans="1:39">
      <c r="A15" s="32" t="str">
        <f t="shared" si="1"/>
        <v>2021SAVE ON ENERGY RETROFIT PROGRAM</v>
      </c>
      <c r="B15" s="31">
        <v>2021</v>
      </c>
      <c r="C15" s="31" t="s">
        <v>55</v>
      </c>
      <c r="D15" s="34">
        <f>D12</f>
        <v>0.81599999999999995</v>
      </c>
      <c r="E15" s="34">
        <f>E12</f>
        <v>0.84</v>
      </c>
      <c r="F15" s="35" t="s">
        <v>1960</v>
      </c>
      <c r="G15" s="71">
        <f>G8</f>
        <v>1.6603986156401554E-4</v>
      </c>
      <c r="X15" s="30"/>
      <c r="Y15" s="30"/>
      <c r="Z15" s="6"/>
      <c r="AA15" s="6"/>
      <c r="AI15" s="67">
        <v>187348</v>
      </c>
      <c r="AJ15" s="3">
        <v>23723.279999999999</v>
      </c>
      <c r="AK15" s="3">
        <v>2.5459199999999997</v>
      </c>
      <c r="AL15" s="63">
        <f t="shared" si="2"/>
        <v>23723.279999999999</v>
      </c>
      <c r="AM15" s="63">
        <f t="shared" si="3"/>
        <v>2.5459199999999997</v>
      </c>
    </row>
    <row r="16" spans="1:39">
      <c r="A16" s="32" t="str">
        <f t="shared" si="1"/>
        <v>2022SAVE ON ENERGY RETROFIT PROGRAM</v>
      </c>
      <c r="B16" s="31">
        <v>2022</v>
      </c>
      <c r="C16" s="31" t="s">
        <v>55</v>
      </c>
      <c r="D16" s="34">
        <f>D12</f>
        <v>0.81599999999999995</v>
      </c>
      <c r="E16" s="34">
        <f>E12</f>
        <v>0.84</v>
      </c>
      <c r="F16" s="35" t="s">
        <v>1960</v>
      </c>
      <c r="G16" s="31"/>
      <c r="X16" s="30"/>
      <c r="Y16" s="30"/>
      <c r="Z16" s="6"/>
      <c r="AA16" s="6"/>
      <c r="AI16" s="67">
        <v>188547</v>
      </c>
      <c r="AJ16" s="3">
        <v>55535.759999999995</v>
      </c>
      <c r="AK16" s="3">
        <v>8.9576884764737503</v>
      </c>
      <c r="AL16" s="63">
        <f t="shared" si="2"/>
        <v>55535.759999999995</v>
      </c>
      <c r="AM16" s="63">
        <f t="shared" si="3"/>
        <v>8.9576884764737503</v>
      </c>
    </row>
    <row r="17" spans="2:41">
      <c r="X17" s="30"/>
      <c r="Y17" s="30"/>
      <c r="Z17" s="6"/>
      <c r="AA17" s="6"/>
      <c r="AI17" s="67">
        <v>191741</v>
      </c>
      <c r="AJ17" s="3">
        <v>167861.4</v>
      </c>
      <c r="AK17" s="3">
        <v>48.919199999999996</v>
      </c>
      <c r="AL17" s="63">
        <f t="shared" si="2"/>
        <v>167861.4</v>
      </c>
      <c r="AM17" s="63">
        <f t="shared" si="3"/>
        <v>48.919199999999996</v>
      </c>
    </row>
    <row r="18" spans="2:41">
      <c r="AI18" s="67">
        <v>191993</v>
      </c>
      <c r="AJ18" s="3">
        <v>37869.72</v>
      </c>
      <c r="AK18" s="3">
        <v>4.1942399999999997</v>
      </c>
      <c r="AL18" s="63">
        <f t="shared" si="2"/>
        <v>37869.72</v>
      </c>
      <c r="AM18" s="63">
        <f t="shared" si="3"/>
        <v>4.1942399999999997</v>
      </c>
    </row>
    <row r="19" spans="2:41">
      <c r="AI19" s="67">
        <v>191995</v>
      </c>
      <c r="AJ19" s="3">
        <v>73716.72</v>
      </c>
      <c r="AK19" s="3">
        <v>8.1763199999999987</v>
      </c>
      <c r="AL19" s="63">
        <f t="shared" si="2"/>
        <v>73716.72</v>
      </c>
      <c r="AM19" s="63">
        <f t="shared" si="3"/>
        <v>8.1763199999999987</v>
      </c>
    </row>
    <row r="20" spans="2:41">
      <c r="E20" s="36"/>
      <c r="F20" s="36"/>
      <c r="AI20" s="67">
        <v>201976</v>
      </c>
      <c r="AJ20" s="3">
        <v>101247.72</v>
      </c>
      <c r="AK20" s="3">
        <v>17.805119999999999</v>
      </c>
      <c r="AL20" s="63">
        <f t="shared" si="2"/>
        <v>101247.72</v>
      </c>
      <c r="AM20" s="63">
        <f t="shared" si="3"/>
        <v>17.805119999999999</v>
      </c>
    </row>
    <row r="21" spans="2:41">
      <c r="AI21" s="67">
        <v>202455</v>
      </c>
      <c r="AJ21" s="3">
        <v>13484.519999999999</v>
      </c>
      <c r="AK21" s="3">
        <v>2.8478400000000001</v>
      </c>
      <c r="AL21" s="63">
        <f t="shared" si="2"/>
        <v>13484.519999999999</v>
      </c>
      <c r="AM21" s="63">
        <f t="shared" si="3"/>
        <v>2.8478400000000001</v>
      </c>
    </row>
    <row r="22" spans="2:41">
      <c r="AI22" s="67">
        <v>203781</v>
      </c>
      <c r="AJ22" s="3">
        <v>10795.68</v>
      </c>
      <c r="AK22" s="3">
        <v>1.7412985494697135</v>
      </c>
      <c r="AL22" s="63">
        <f t="shared" si="2"/>
        <v>10795.68</v>
      </c>
      <c r="AM22" s="63">
        <f t="shared" si="3"/>
        <v>1.7412985494697135</v>
      </c>
    </row>
    <row r="23" spans="2:41">
      <c r="AI23" s="67">
        <v>207077</v>
      </c>
      <c r="AJ23" s="3">
        <v>13970.88</v>
      </c>
      <c r="AK23" s="3">
        <v>2.2534451816666881</v>
      </c>
      <c r="AL23" s="63">
        <f t="shared" si="2"/>
        <v>13970.88</v>
      </c>
      <c r="AM23" s="63">
        <f t="shared" si="3"/>
        <v>2.2534451816666881</v>
      </c>
    </row>
    <row r="24" spans="2:41" s="37" customFormat="1">
      <c r="B24" s="37" t="s">
        <v>1748</v>
      </c>
      <c r="D24" s="38" t="s">
        <v>1737</v>
      </c>
      <c r="P24" s="37" t="s">
        <v>1753</v>
      </c>
      <c r="S24" s="6"/>
      <c r="Z24" s="39"/>
      <c r="AA24" s="39"/>
      <c r="AI24" s="67" t="s">
        <v>170</v>
      </c>
      <c r="AJ24" s="3">
        <v>38418.911999999997</v>
      </c>
      <c r="AK24" s="3">
        <v>6.5666905602118621</v>
      </c>
      <c r="AL24" s="63">
        <f t="shared" si="2"/>
        <v>38418.911999999997</v>
      </c>
      <c r="AM24" s="63">
        <f t="shared" si="3"/>
        <v>6.5666905602118621</v>
      </c>
      <c r="AN24" s="6"/>
      <c r="AO24" s="6"/>
    </row>
    <row r="25" spans="2:41" ht="14.45" customHeight="1">
      <c r="AI25" s="67" t="s">
        <v>195</v>
      </c>
      <c r="AJ25" s="3">
        <v>0</v>
      </c>
      <c r="AK25" s="3">
        <v>0</v>
      </c>
      <c r="AL25" s="63">
        <f t="shared" si="2"/>
        <v>0</v>
      </c>
      <c r="AM25" s="63">
        <f t="shared" si="3"/>
        <v>0</v>
      </c>
    </row>
    <row r="26" spans="2:41">
      <c r="B26" s="37" t="s">
        <v>1749</v>
      </c>
      <c r="P26" s="37" t="s">
        <v>1749</v>
      </c>
      <c r="AI26" s="67" t="s">
        <v>205</v>
      </c>
      <c r="AJ26" s="3">
        <v>0</v>
      </c>
      <c r="AK26" s="3">
        <v>0</v>
      </c>
      <c r="AL26" s="63">
        <f t="shared" si="2"/>
        <v>0</v>
      </c>
      <c r="AM26" s="63">
        <f t="shared" si="3"/>
        <v>0</v>
      </c>
    </row>
    <row r="27" spans="2:41">
      <c r="B27" s="38" t="s">
        <v>1750</v>
      </c>
      <c r="P27" s="38" t="s">
        <v>1754</v>
      </c>
      <c r="AI27" s="67" t="s">
        <v>208</v>
      </c>
      <c r="AJ27" s="3">
        <v>7848.96</v>
      </c>
      <c r="AK27" s="3">
        <v>1.2660047966265955</v>
      </c>
      <c r="AL27" s="63">
        <f t="shared" si="2"/>
        <v>7848.96</v>
      </c>
      <c r="AM27" s="63">
        <f t="shared" si="3"/>
        <v>1.2660047966265955</v>
      </c>
    </row>
    <row r="28" spans="2:41">
      <c r="AI28" s="67" t="s">
        <v>227</v>
      </c>
      <c r="AJ28" s="3">
        <v>0</v>
      </c>
      <c r="AK28" s="3">
        <v>0</v>
      </c>
      <c r="AL28" s="63">
        <f t="shared" si="2"/>
        <v>0</v>
      </c>
      <c r="AM28" s="63">
        <f t="shared" si="3"/>
        <v>0</v>
      </c>
    </row>
    <row r="29" spans="2:41">
      <c r="AI29" s="67" t="s">
        <v>229</v>
      </c>
      <c r="AJ29" s="3">
        <v>92031.743999999992</v>
      </c>
      <c r="AK29" s="3">
        <v>22.856400000000001</v>
      </c>
      <c r="AL29" s="63">
        <f t="shared" si="2"/>
        <v>92031.743999999992</v>
      </c>
      <c r="AM29" s="63">
        <f t="shared" si="3"/>
        <v>22.856400000000001</v>
      </c>
    </row>
    <row r="30" spans="2:41">
      <c r="AI30" s="67" t="s">
        <v>234</v>
      </c>
      <c r="AJ30" s="3">
        <v>19192.32</v>
      </c>
      <c r="AK30" s="3">
        <v>3.2804163369479422</v>
      </c>
      <c r="AL30" s="63">
        <f t="shared" si="2"/>
        <v>19192.32</v>
      </c>
      <c r="AM30" s="63">
        <f t="shared" si="3"/>
        <v>3.2804163369479422</v>
      </c>
    </row>
    <row r="31" spans="2:41">
      <c r="AI31" s="67" t="s">
        <v>243</v>
      </c>
      <c r="AJ31" s="3">
        <v>431720.51999999996</v>
      </c>
      <c r="AK31" s="3">
        <v>47.327999999999996</v>
      </c>
      <c r="AL31" s="63">
        <f t="shared" si="2"/>
        <v>431720.51999999996</v>
      </c>
      <c r="AM31" s="63">
        <f t="shared" si="3"/>
        <v>47.327999999999996</v>
      </c>
    </row>
    <row r="32" spans="2:41">
      <c r="AI32" s="67" t="s">
        <v>249</v>
      </c>
      <c r="AJ32" s="3">
        <v>0</v>
      </c>
      <c r="AK32" s="3">
        <v>0</v>
      </c>
      <c r="AL32" s="63">
        <f t="shared" si="2"/>
        <v>0</v>
      </c>
      <c r="AM32" s="63">
        <f t="shared" si="3"/>
        <v>0</v>
      </c>
      <c r="AN32" s="37"/>
      <c r="AO32" s="37"/>
    </row>
    <row r="33" spans="35:39">
      <c r="AI33" s="67" t="s">
        <v>1835</v>
      </c>
      <c r="AJ33" s="3">
        <v>0</v>
      </c>
      <c r="AK33" s="3">
        <v>0</v>
      </c>
      <c r="AL33" s="63">
        <f t="shared" si="2"/>
        <v>0</v>
      </c>
      <c r="AM33" s="63">
        <f t="shared" si="3"/>
        <v>0</v>
      </c>
    </row>
    <row r="34" spans="35:39">
      <c r="AI34" s="67" t="s">
        <v>250</v>
      </c>
      <c r="AJ34" s="3">
        <v>66335.903999999995</v>
      </c>
      <c r="AK34" s="3">
        <v>11.338357385027466</v>
      </c>
      <c r="AL34" s="63">
        <f t="shared" si="2"/>
        <v>66335.903999999995</v>
      </c>
      <c r="AM34" s="63">
        <f t="shared" si="3"/>
        <v>11.338357385027466</v>
      </c>
    </row>
    <row r="35" spans="35:39">
      <c r="AI35" s="67" t="s">
        <v>1836</v>
      </c>
      <c r="AJ35" s="3">
        <v>0</v>
      </c>
      <c r="AK35" s="3">
        <v>0</v>
      </c>
      <c r="AL35" s="63">
        <f t="shared" si="2"/>
        <v>0</v>
      </c>
      <c r="AM35" s="63">
        <f t="shared" si="3"/>
        <v>0</v>
      </c>
    </row>
    <row r="36" spans="35:39">
      <c r="AI36" s="67" t="s">
        <v>253</v>
      </c>
      <c r="AJ36" s="3">
        <v>0</v>
      </c>
      <c r="AK36" s="3">
        <v>0</v>
      </c>
      <c r="AL36" s="63">
        <f t="shared" si="2"/>
        <v>0</v>
      </c>
      <c r="AM36" s="63">
        <f t="shared" si="3"/>
        <v>0</v>
      </c>
    </row>
    <row r="37" spans="35:39">
      <c r="AI37" s="67" t="s">
        <v>254</v>
      </c>
      <c r="AJ37" s="3">
        <v>6200.7839999999997</v>
      </c>
      <c r="AK37" s="3">
        <v>1.0598590027409613</v>
      </c>
      <c r="AL37" s="63">
        <f t="shared" si="2"/>
        <v>6200.7839999999997</v>
      </c>
      <c r="AM37" s="63">
        <f t="shared" si="3"/>
        <v>1.0598590027409613</v>
      </c>
    </row>
    <row r="38" spans="35:39">
      <c r="AI38" s="67" t="s">
        <v>1837</v>
      </c>
      <c r="AJ38" s="3">
        <v>0</v>
      </c>
      <c r="AK38" s="3">
        <v>0</v>
      </c>
      <c r="AL38" s="63">
        <f t="shared" si="2"/>
        <v>0</v>
      </c>
      <c r="AM38" s="63">
        <f t="shared" si="3"/>
        <v>0</v>
      </c>
    </row>
    <row r="39" spans="35:39">
      <c r="AI39" s="67" t="s">
        <v>1838</v>
      </c>
      <c r="AJ39" s="3">
        <v>0</v>
      </c>
      <c r="AK39" s="3">
        <v>0</v>
      </c>
      <c r="AL39" s="63">
        <f t="shared" si="2"/>
        <v>0</v>
      </c>
      <c r="AM39" s="63">
        <f t="shared" si="3"/>
        <v>0</v>
      </c>
    </row>
    <row r="40" spans="35:39">
      <c r="AI40" s="67" t="s">
        <v>1839</v>
      </c>
      <c r="AJ40" s="3">
        <v>0</v>
      </c>
      <c r="AK40" s="3">
        <v>0</v>
      </c>
      <c r="AL40" s="63">
        <f t="shared" si="2"/>
        <v>0</v>
      </c>
      <c r="AM40" s="63">
        <f t="shared" si="3"/>
        <v>0</v>
      </c>
    </row>
    <row r="41" spans="35:39">
      <c r="AI41" s="67" t="s">
        <v>257</v>
      </c>
      <c r="AJ41" s="3">
        <v>0</v>
      </c>
      <c r="AK41" s="3">
        <v>0</v>
      </c>
      <c r="AL41" s="63">
        <f t="shared" si="2"/>
        <v>0</v>
      </c>
      <c r="AM41" s="63">
        <f t="shared" si="3"/>
        <v>0</v>
      </c>
    </row>
    <row r="42" spans="35:39">
      <c r="AI42" s="67" t="s">
        <v>258</v>
      </c>
      <c r="AJ42" s="3">
        <v>0</v>
      </c>
      <c r="AK42" s="3">
        <v>0</v>
      </c>
      <c r="AL42" s="63">
        <f t="shared" si="2"/>
        <v>0</v>
      </c>
      <c r="AM42" s="63">
        <f t="shared" si="3"/>
        <v>0</v>
      </c>
    </row>
    <row r="43" spans="35:39">
      <c r="AI43" s="67" t="s">
        <v>259</v>
      </c>
      <c r="AJ43" s="3">
        <v>0</v>
      </c>
      <c r="AK43" s="3">
        <v>0</v>
      </c>
      <c r="AL43" s="63">
        <f t="shared" si="2"/>
        <v>0</v>
      </c>
      <c r="AM43" s="63">
        <f t="shared" si="3"/>
        <v>0</v>
      </c>
    </row>
    <row r="44" spans="35:39">
      <c r="AI44" s="67" t="s">
        <v>260</v>
      </c>
      <c r="AJ44" s="3">
        <v>0</v>
      </c>
      <c r="AK44" s="3">
        <v>0</v>
      </c>
      <c r="AL44" s="63">
        <f t="shared" si="2"/>
        <v>0</v>
      </c>
      <c r="AM44" s="63">
        <f t="shared" si="3"/>
        <v>0</v>
      </c>
    </row>
    <row r="45" spans="35:39">
      <c r="AI45" s="67" t="s">
        <v>261</v>
      </c>
      <c r="AJ45" s="3">
        <v>11650.031999999999</v>
      </c>
      <c r="AK45" s="3">
        <v>1.9912629269815376</v>
      </c>
      <c r="AL45" s="63">
        <f t="shared" si="2"/>
        <v>11650.031999999999</v>
      </c>
      <c r="AM45" s="63">
        <f t="shared" si="3"/>
        <v>1.9912629269815376</v>
      </c>
    </row>
    <row r="46" spans="35:39">
      <c r="AI46" s="67" t="s">
        <v>263</v>
      </c>
      <c r="AJ46" s="3">
        <v>178715.424</v>
      </c>
      <c r="AK46" s="3">
        <v>38.387999999999998</v>
      </c>
      <c r="AL46" s="63">
        <f t="shared" si="2"/>
        <v>178715.424</v>
      </c>
      <c r="AM46" s="63">
        <f t="shared" si="3"/>
        <v>38.387999999999998</v>
      </c>
    </row>
    <row r="47" spans="35:39">
      <c r="AI47" s="67" t="s">
        <v>271</v>
      </c>
      <c r="AJ47" s="3">
        <v>138458.88</v>
      </c>
      <c r="AK47" s="3">
        <v>19.252800000000001</v>
      </c>
      <c r="AL47" s="63">
        <f t="shared" si="2"/>
        <v>138458.88</v>
      </c>
      <c r="AM47" s="63">
        <f t="shared" si="3"/>
        <v>19.252800000000001</v>
      </c>
    </row>
    <row r="48" spans="35:39">
      <c r="AI48" s="67" t="s">
        <v>274</v>
      </c>
      <c r="AJ48" s="3">
        <v>8243.232</v>
      </c>
      <c r="AK48" s="3">
        <v>1.4089611324765354</v>
      </c>
      <c r="AL48" s="63">
        <f t="shared" si="2"/>
        <v>8243.232</v>
      </c>
      <c r="AM48" s="63">
        <f t="shared" si="3"/>
        <v>1.4089611324765354</v>
      </c>
    </row>
    <row r="49" spans="35:39">
      <c r="AI49" s="67" t="s">
        <v>276</v>
      </c>
      <c r="AJ49" s="3">
        <v>13167.791999999999</v>
      </c>
      <c r="AK49" s="3">
        <v>2.2506836066891558</v>
      </c>
      <c r="AL49" s="63">
        <f t="shared" si="2"/>
        <v>13167.791999999999</v>
      </c>
      <c r="AM49" s="63">
        <f t="shared" si="3"/>
        <v>2.2506836066891558</v>
      </c>
    </row>
    <row r="50" spans="35:39">
      <c r="AI50" s="67" t="s">
        <v>278</v>
      </c>
      <c r="AJ50" s="3">
        <v>18908.399999999998</v>
      </c>
      <c r="AK50" s="3">
        <v>3.9984000000000002</v>
      </c>
      <c r="AL50" s="63">
        <f t="shared" si="2"/>
        <v>18908.399999999998</v>
      </c>
      <c r="AM50" s="63">
        <f t="shared" si="3"/>
        <v>3.9984000000000002</v>
      </c>
    </row>
    <row r="51" spans="35:39">
      <c r="AI51" s="67" t="s">
        <v>282</v>
      </c>
      <c r="AJ51" s="3">
        <v>0</v>
      </c>
      <c r="AK51" s="3">
        <v>0</v>
      </c>
      <c r="AL51" s="63">
        <f t="shared" si="2"/>
        <v>0</v>
      </c>
      <c r="AM51" s="63">
        <f t="shared" si="3"/>
        <v>0</v>
      </c>
    </row>
    <row r="52" spans="35:39">
      <c r="AI52" s="67" t="s">
        <v>289</v>
      </c>
      <c r="AJ52" s="3">
        <v>4658.5439999999999</v>
      </c>
      <c r="AK52" s="3">
        <v>1.1004</v>
      </c>
      <c r="AL52" s="63">
        <f t="shared" si="2"/>
        <v>4658.5439999999999</v>
      </c>
      <c r="AM52" s="63">
        <f t="shared" si="3"/>
        <v>1.1004</v>
      </c>
    </row>
    <row r="53" spans="35:39">
      <c r="AI53" s="67" t="s">
        <v>1840</v>
      </c>
      <c r="AJ53" s="3">
        <v>0</v>
      </c>
      <c r="AK53" s="3">
        <v>0</v>
      </c>
      <c r="AL53" s="63">
        <f t="shared" si="2"/>
        <v>0</v>
      </c>
      <c r="AM53" s="63">
        <f t="shared" si="3"/>
        <v>0</v>
      </c>
    </row>
    <row r="54" spans="35:39">
      <c r="AI54" s="67" t="s">
        <v>296</v>
      </c>
      <c r="AJ54" s="3">
        <v>0</v>
      </c>
      <c r="AK54" s="3">
        <v>0</v>
      </c>
      <c r="AL54" s="63">
        <f t="shared" si="2"/>
        <v>0</v>
      </c>
      <c r="AM54" s="63">
        <f t="shared" si="3"/>
        <v>0</v>
      </c>
    </row>
    <row r="55" spans="35:39">
      <c r="AI55" s="67" t="s">
        <v>297</v>
      </c>
      <c r="AJ55" s="3">
        <v>413757.12</v>
      </c>
      <c r="AK55" s="3">
        <v>52.550400000000003</v>
      </c>
      <c r="AL55" s="63">
        <f t="shared" si="2"/>
        <v>413757.12</v>
      </c>
      <c r="AM55" s="63">
        <f t="shared" si="3"/>
        <v>52.550400000000003</v>
      </c>
    </row>
    <row r="56" spans="35:39">
      <c r="AI56" s="67" t="s">
        <v>301</v>
      </c>
      <c r="AJ56" s="3">
        <v>187068</v>
      </c>
      <c r="AK56" s="3">
        <v>22.007999999999999</v>
      </c>
      <c r="AL56" s="63">
        <f t="shared" si="2"/>
        <v>187068</v>
      </c>
      <c r="AM56" s="63">
        <f t="shared" si="3"/>
        <v>22.007999999999999</v>
      </c>
    </row>
    <row r="57" spans="35:39">
      <c r="AI57" s="67" t="s">
        <v>304</v>
      </c>
      <c r="AJ57" s="3">
        <v>93110.495999999999</v>
      </c>
      <c r="AK57" s="3">
        <v>19.227599999999999</v>
      </c>
      <c r="AL57" s="63">
        <f t="shared" si="2"/>
        <v>93110.495999999999</v>
      </c>
      <c r="AM57" s="63">
        <f t="shared" si="3"/>
        <v>19.227599999999999</v>
      </c>
    </row>
    <row r="58" spans="35:39">
      <c r="AI58" s="67" t="s">
        <v>307</v>
      </c>
      <c r="AJ58" s="3">
        <v>283010.83199999999</v>
      </c>
      <c r="AK58" s="3">
        <v>35.5152</v>
      </c>
      <c r="AL58" s="63">
        <f t="shared" si="2"/>
        <v>283010.83199999999</v>
      </c>
      <c r="AM58" s="63">
        <f t="shared" si="3"/>
        <v>35.5152</v>
      </c>
    </row>
    <row r="59" spans="35:39">
      <c r="AI59" s="67" t="s">
        <v>310</v>
      </c>
      <c r="AJ59" s="3">
        <v>7941.3119999999999</v>
      </c>
      <c r="AK59" s="3">
        <v>1.5959999999999999</v>
      </c>
      <c r="AL59" s="63">
        <f t="shared" si="2"/>
        <v>7941.3119999999999</v>
      </c>
      <c r="AM59" s="63">
        <f t="shared" si="3"/>
        <v>1.5959999999999999</v>
      </c>
    </row>
    <row r="60" spans="35:39">
      <c r="AI60" s="67" t="s">
        <v>312</v>
      </c>
      <c r="AJ60" s="3">
        <v>4665.0720000000001</v>
      </c>
      <c r="AK60" s="3">
        <v>2.6880000000000002</v>
      </c>
      <c r="AL60" s="63">
        <f t="shared" si="2"/>
        <v>4665.0720000000001</v>
      </c>
      <c r="AM60" s="63">
        <f t="shared" si="3"/>
        <v>2.6880000000000002</v>
      </c>
    </row>
    <row r="61" spans="35:39">
      <c r="AI61" s="67" t="s">
        <v>317</v>
      </c>
      <c r="AJ61" s="3">
        <v>0</v>
      </c>
      <c r="AK61" s="3">
        <v>0</v>
      </c>
      <c r="AL61" s="63">
        <f t="shared" si="2"/>
        <v>0</v>
      </c>
      <c r="AM61" s="63">
        <f t="shared" si="3"/>
        <v>0</v>
      </c>
    </row>
    <row r="62" spans="35:39">
      <c r="AI62" s="67" t="s">
        <v>319</v>
      </c>
      <c r="AJ62" s="3">
        <v>0</v>
      </c>
      <c r="AK62" s="3">
        <v>0</v>
      </c>
      <c r="AL62" s="63">
        <f t="shared" si="2"/>
        <v>0</v>
      </c>
      <c r="AM62" s="63">
        <f t="shared" si="3"/>
        <v>0</v>
      </c>
    </row>
    <row r="63" spans="35:39">
      <c r="AI63" s="67" t="s">
        <v>1841</v>
      </c>
      <c r="AJ63" s="3">
        <v>0</v>
      </c>
      <c r="AK63" s="3">
        <v>0</v>
      </c>
      <c r="AL63" s="63">
        <f t="shared" si="2"/>
        <v>0</v>
      </c>
      <c r="AM63" s="63">
        <f t="shared" si="3"/>
        <v>0</v>
      </c>
    </row>
    <row r="64" spans="35:39">
      <c r="AI64" s="67" t="s">
        <v>324</v>
      </c>
      <c r="AJ64" s="3">
        <v>5224.0319999999992</v>
      </c>
      <c r="AK64" s="3">
        <v>1.1676</v>
      </c>
      <c r="AL64" s="63">
        <f t="shared" si="2"/>
        <v>5224.0319999999992</v>
      </c>
      <c r="AM64" s="63">
        <f t="shared" si="3"/>
        <v>1.1676</v>
      </c>
    </row>
    <row r="65" spans="2:39">
      <c r="AI65" s="67" t="s">
        <v>326</v>
      </c>
      <c r="AJ65" s="3">
        <v>26187.887999999999</v>
      </c>
      <c r="AK65" s="3">
        <v>3.0743999999999998</v>
      </c>
      <c r="AL65" s="63">
        <f t="shared" si="2"/>
        <v>26187.887999999999</v>
      </c>
      <c r="AM65" s="63">
        <f t="shared" si="3"/>
        <v>3.0743999999999998</v>
      </c>
    </row>
    <row r="66" spans="2:39">
      <c r="AI66" s="67" t="s">
        <v>329</v>
      </c>
      <c r="AJ66" s="3">
        <v>0</v>
      </c>
      <c r="AK66" s="3">
        <v>0</v>
      </c>
      <c r="AL66" s="63">
        <f t="shared" si="2"/>
        <v>0</v>
      </c>
      <c r="AM66" s="63">
        <f t="shared" si="3"/>
        <v>0</v>
      </c>
    </row>
    <row r="67" spans="2:39">
      <c r="AI67" s="67" t="s">
        <v>1842</v>
      </c>
      <c r="AJ67" s="3">
        <v>0</v>
      </c>
      <c r="AK67" s="3">
        <v>0</v>
      </c>
      <c r="AL67" s="63">
        <f t="shared" si="2"/>
        <v>0</v>
      </c>
      <c r="AM67" s="63">
        <f t="shared" si="3"/>
        <v>0</v>
      </c>
    </row>
    <row r="68" spans="2:39">
      <c r="B68" s="37" t="s">
        <v>1751</v>
      </c>
      <c r="P68" s="37" t="s">
        <v>1751</v>
      </c>
      <c r="AI68" s="67" t="s">
        <v>1843</v>
      </c>
      <c r="AJ68" s="3">
        <v>0</v>
      </c>
      <c r="AK68" s="3">
        <v>0</v>
      </c>
      <c r="AL68" s="63">
        <f t="shared" si="2"/>
        <v>0</v>
      </c>
      <c r="AM68" s="63">
        <f t="shared" si="3"/>
        <v>0</v>
      </c>
    </row>
    <row r="69" spans="2:39">
      <c r="B69" s="38" t="s">
        <v>1752</v>
      </c>
      <c r="P69" s="38" t="s">
        <v>1754</v>
      </c>
      <c r="AI69" s="67" t="s">
        <v>331</v>
      </c>
      <c r="AJ69" s="3">
        <v>22230.287999999997</v>
      </c>
      <c r="AK69" s="3">
        <v>6.0731999999999999</v>
      </c>
      <c r="AL69" s="63">
        <f t="shared" si="2"/>
        <v>22230.287999999997</v>
      </c>
      <c r="AM69" s="63">
        <f t="shared" si="3"/>
        <v>6.0731999999999999</v>
      </c>
    </row>
    <row r="70" spans="2:39">
      <c r="AI70" s="67" t="s">
        <v>334</v>
      </c>
      <c r="AJ70" s="3">
        <v>195132.52799999999</v>
      </c>
      <c r="AK70" s="3">
        <v>29.988</v>
      </c>
      <c r="AL70" s="63">
        <f t="shared" si="2"/>
        <v>195132.52799999999</v>
      </c>
      <c r="AM70" s="63">
        <f t="shared" si="3"/>
        <v>29.988</v>
      </c>
    </row>
    <row r="71" spans="2:39">
      <c r="AI71" s="67" t="s">
        <v>337</v>
      </c>
      <c r="AJ71" s="3">
        <v>0</v>
      </c>
      <c r="AK71" s="3">
        <v>0</v>
      </c>
      <c r="AL71" s="63">
        <f t="shared" si="2"/>
        <v>0</v>
      </c>
      <c r="AM71" s="63">
        <f t="shared" si="3"/>
        <v>0</v>
      </c>
    </row>
    <row r="72" spans="2:39">
      <c r="AI72" s="67" t="s">
        <v>338</v>
      </c>
      <c r="AJ72" s="3">
        <v>23995.295999999998</v>
      </c>
      <c r="AK72" s="3">
        <v>4.9560000000000004</v>
      </c>
      <c r="AL72" s="63">
        <f t="shared" si="2"/>
        <v>23995.295999999998</v>
      </c>
      <c r="AM72" s="63">
        <f t="shared" si="3"/>
        <v>4.9560000000000004</v>
      </c>
    </row>
    <row r="73" spans="2:39">
      <c r="AI73" s="67" t="s">
        <v>1844</v>
      </c>
      <c r="AJ73" s="3">
        <v>0</v>
      </c>
      <c r="AK73" s="3">
        <v>0</v>
      </c>
      <c r="AL73" s="63">
        <f t="shared" si="2"/>
        <v>0</v>
      </c>
      <c r="AM73" s="63">
        <f t="shared" si="3"/>
        <v>0</v>
      </c>
    </row>
    <row r="74" spans="2:39">
      <c r="AI74" s="67" t="s">
        <v>1845</v>
      </c>
      <c r="AJ74" s="3">
        <v>0</v>
      </c>
      <c r="AK74" s="3">
        <v>0</v>
      </c>
      <c r="AL74" s="63">
        <f t="shared" si="2"/>
        <v>0</v>
      </c>
      <c r="AM74" s="63">
        <f t="shared" si="3"/>
        <v>0</v>
      </c>
    </row>
    <row r="75" spans="2:39">
      <c r="AI75" s="67" t="s">
        <v>1846</v>
      </c>
      <c r="AJ75" s="3">
        <v>0</v>
      </c>
      <c r="AK75" s="3">
        <v>0</v>
      </c>
      <c r="AL75" s="63">
        <f t="shared" si="2"/>
        <v>0</v>
      </c>
      <c r="AM75" s="63">
        <f t="shared" si="3"/>
        <v>0</v>
      </c>
    </row>
    <row r="76" spans="2:39">
      <c r="AI76" s="67" t="s">
        <v>340</v>
      </c>
      <c r="AJ76" s="3">
        <v>0</v>
      </c>
      <c r="AK76" s="3">
        <v>0</v>
      </c>
      <c r="AL76" s="63">
        <f t="shared" ref="AL76:AL139" si="4">IF(AK76=0,0,AJ76)</f>
        <v>0</v>
      </c>
      <c r="AM76" s="63">
        <f t="shared" ref="AM76:AM139" si="5">IF(AK76=0,0,AK76)</f>
        <v>0</v>
      </c>
    </row>
    <row r="77" spans="2:39">
      <c r="AI77" s="67" t="s">
        <v>341</v>
      </c>
      <c r="AJ77" s="3">
        <v>0</v>
      </c>
      <c r="AK77" s="3">
        <v>0</v>
      </c>
      <c r="AL77" s="63">
        <f t="shared" si="4"/>
        <v>0</v>
      </c>
      <c r="AM77" s="63">
        <f t="shared" si="5"/>
        <v>0</v>
      </c>
    </row>
    <row r="78" spans="2:39">
      <c r="AI78" s="67" t="s">
        <v>1847</v>
      </c>
      <c r="AJ78" s="3">
        <v>0</v>
      </c>
      <c r="AK78" s="3">
        <v>0</v>
      </c>
      <c r="AL78" s="63">
        <f t="shared" si="4"/>
        <v>0</v>
      </c>
      <c r="AM78" s="63">
        <f t="shared" si="5"/>
        <v>0</v>
      </c>
    </row>
    <row r="79" spans="2:39">
      <c r="AI79" s="67" t="s">
        <v>345</v>
      </c>
      <c r="AJ79" s="3">
        <v>0</v>
      </c>
      <c r="AK79" s="3">
        <v>0</v>
      </c>
      <c r="AL79" s="63">
        <f t="shared" si="4"/>
        <v>0</v>
      </c>
      <c r="AM79" s="63">
        <f t="shared" si="5"/>
        <v>0</v>
      </c>
    </row>
    <row r="80" spans="2:39">
      <c r="AI80" s="67" t="s">
        <v>347</v>
      </c>
      <c r="AJ80" s="3">
        <v>6806.2559999999994</v>
      </c>
      <c r="AK80" s="3">
        <v>1.8059999999999998</v>
      </c>
      <c r="AL80" s="63">
        <f t="shared" si="4"/>
        <v>6806.2559999999994</v>
      </c>
      <c r="AM80" s="63">
        <f t="shared" si="5"/>
        <v>1.8059999999999998</v>
      </c>
    </row>
    <row r="81" spans="35:39">
      <c r="AI81" s="67" t="s">
        <v>350</v>
      </c>
      <c r="AJ81" s="3">
        <v>952.27199999999993</v>
      </c>
      <c r="AK81" s="3">
        <v>0.16276555549397315</v>
      </c>
      <c r="AL81" s="63">
        <f t="shared" si="4"/>
        <v>952.27199999999993</v>
      </c>
      <c r="AM81" s="63">
        <f t="shared" si="5"/>
        <v>0.16276555549397315</v>
      </c>
    </row>
    <row r="82" spans="35:39">
      <c r="AI82" s="67" t="s">
        <v>352</v>
      </c>
      <c r="AJ82" s="3">
        <v>0</v>
      </c>
      <c r="AK82" s="3">
        <v>0</v>
      </c>
      <c r="AL82" s="63">
        <f t="shared" si="4"/>
        <v>0</v>
      </c>
      <c r="AM82" s="63">
        <f t="shared" si="5"/>
        <v>0</v>
      </c>
    </row>
    <row r="83" spans="35:39">
      <c r="AI83" s="67" t="s">
        <v>353</v>
      </c>
      <c r="AJ83" s="3">
        <v>56226.479999999996</v>
      </c>
      <c r="AK83" s="3">
        <v>9.6104203952975329</v>
      </c>
      <c r="AL83" s="63">
        <f t="shared" si="4"/>
        <v>56226.479999999996</v>
      </c>
      <c r="AM83" s="63">
        <f t="shared" si="5"/>
        <v>9.6104203952975329</v>
      </c>
    </row>
    <row r="84" spans="35:39">
      <c r="AI84" s="67" t="s">
        <v>355</v>
      </c>
      <c r="AJ84" s="3">
        <v>0</v>
      </c>
      <c r="AK84" s="3">
        <v>0</v>
      </c>
      <c r="AL84" s="63">
        <f t="shared" si="4"/>
        <v>0</v>
      </c>
      <c r="AM84" s="63">
        <f t="shared" si="5"/>
        <v>0</v>
      </c>
    </row>
    <row r="85" spans="35:39">
      <c r="AI85" s="67" t="s">
        <v>356</v>
      </c>
      <c r="AJ85" s="3">
        <v>166236.33599999998</v>
      </c>
      <c r="AK85" s="3">
        <v>2.7719999999999998</v>
      </c>
      <c r="AL85" s="63">
        <f t="shared" si="4"/>
        <v>166236.33599999998</v>
      </c>
      <c r="AM85" s="63">
        <f t="shared" si="5"/>
        <v>2.7719999999999998</v>
      </c>
    </row>
    <row r="86" spans="35:39">
      <c r="AI86" s="67" t="s">
        <v>359</v>
      </c>
      <c r="AJ86" s="3">
        <v>0</v>
      </c>
      <c r="AK86" s="3">
        <v>0</v>
      </c>
      <c r="AL86" s="63">
        <f t="shared" si="4"/>
        <v>0</v>
      </c>
      <c r="AM86" s="63">
        <f t="shared" si="5"/>
        <v>0</v>
      </c>
    </row>
    <row r="87" spans="35:39">
      <c r="AI87" s="67" t="s">
        <v>360</v>
      </c>
      <c r="AJ87" s="3">
        <v>11664.72</v>
      </c>
      <c r="AK87" s="3">
        <v>2.3771999999999998</v>
      </c>
      <c r="AL87" s="63">
        <f t="shared" si="4"/>
        <v>11664.72</v>
      </c>
      <c r="AM87" s="63">
        <f t="shared" si="5"/>
        <v>2.3771999999999998</v>
      </c>
    </row>
    <row r="88" spans="35:39">
      <c r="AI88" s="67" t="s">
        <v>362</v>
      </c>
      <c r="AJ88" s="3">
        <v>13254.287999999999</v>
      </c>
      <c r="AK88" s="3">
        <v>2.6543999999999999</v>
      </c>
      <c r="AL88" s="63">
        <f t="shared" si="4"/>
        <v>13254.287999999999</v>
      </c>
      <c r="AM88" s="63">
        <f t="shared" si="5"/>
        <v>2.6543999999999999</v>
      </c>
    </row>
    <row r="89" spans="35:39">
      <c r="AI89" s="67" t="s">
        <v>365</v>
      </c>
      <c r="AJ89" s="3">
        <v>78526.127999999997</v>
      </c>
      <c r="AK89" s="3">
        <v>11.76</v>
      </c>
      <c r="AL89" s="63">
        <f t="shared" si="4"/>
        <v>78526.127999999997</v>
      </c>
      <c r="AM89" s="63">
        <f t="shared" si="5"/>
        <v>11.76</v>
      </c>
    </row>
    <row r="90" spans="35:39">
      <c r="AI90" s="67" t="s">
        <v>368</v>
      </c>
      <c r="AJ90" s="3">
        <v>0</v>
      </c>
      <c r="AK90" s="3">
        <v>0</v>
      </c>
      <c r="AL90" s="63">
        <f t="shared" si="4"/>
        <v>0</v>
      </c>
      <c r="AM90" s="63">
        <f t="shared" si="5"/>
        <v>0</v>
      </c>
    </row>
    <row r="91" spans="35:39">
      <c r="AI91" s="67" t="s">
        <v>369</v>
      </c>
      <c r="AJ91" s="3">
        <v>0</v>
      </c>
      <c r="AK91" s="3">
        <v>0</v>
      </c>
      <c r="AL91" s="63">
        <f t="shared" si="4"/>
        <v>0</v>
      </c>
      <c r="AM91" s="63">
        <f t="shared" si="5"/>
        <v>0</v>
      </c>
    </row>
    <row r="92" spans="35:39">
      <c r="AI92" s="67" t="s">
        <v>370</v>
      </c>
      <c r="AJ92" s="3">
        <v>0</v>
      </c>
      <c r="AK92" s="3">
        <v>0</v>
      </c>
      <c r="AL92" s="63">
        <f t="shared" si="4"/>
        <v>0</v>
      </c>
      <c r="AM92" s="63">
        <f t="shared" si="5"/>
        <v>0</v>
      </c>
    </row>
    <row r="93" spans="35:39">
      <c r="AI93" s="67" t="s">
        <v>371</v>
      </c>
      <c r="AJ93" s="3">
        <v>0</v>
      </c>
      <c r="AK93" s="3">
        <v>0</v>
      </c>
      <c r="AL93" s="63">
        <f t="shared" si="4"/>
        <v>0</v>
      </c>
      <c r="AM93" s="63">
        <f t="shared" si="5"/>
        <v>0</v>
      </c>
    </row>
    <row r="94" spans="35:39">
      <c r="AI94" s="67" t="s">
        <v>372</v>
      </c>
      <c r="AJ94" s="3">
        <v>0</v>
      </c>
      <c r="AK94" s="3">
        <v>0</v>
      </c>
      <c r="AL94" s="63">
        <f t="shared" si="4"/>
        <v>0</v>
      </c>
      <c r="AM94" s="63">
        <f t="shared" si="5"/>
        <v>0</v>
      </c>
    </row>
    <row r="95" spans="35:39">
      <c r="AI95" s="67" t="s">
        <v>373</v>
      </c>
      <c r="AJ95" s="3">
        <v>0</v>
      </c>
      <c r="AK95" s="3">
        <v>0</v>
      </c>
      <c r="AL95" s="63">
        <f t="shared" si="4"/>
        <v>0</v>
      </c>
      <c r="AM95" s="63">
        <f t="shared" si="5"/>
        <v>0</v>
      </c>
    </row>
    <row r="96" spans="35:39">
      <c r="AI96" s="67" t="s">
        <v>374</v>
      </c>
      <c r="AJ96" s="3">
        <v>0</v>
      </c>
      <c r="AK96" s="3">
        <v>0</v>
      </c>
      <c r="AL96" s="63">
        <f t="shared" si="4"/>
        <v>0</v>
      </c>
      <c r="AM96" s="63">
        <f t="shared" si="5"/>
        <v>0</v>
      </c>
    </row>
    <row r="97" spans="35:39">
      <c r="AI97" s="67" t="s">
        <v>376</v>
      </c>
      <c r="AJ97" s="3">
        <v>0</v>
      </c>
      <c r="AK97" s="3">
        <v>0</v>
      </c>
      <c r="AL97" s="63">
        <f t="shared" si="4"/>
        <v>0</v>
      </c>
      <c r="AM97" s="63">
        <f t="shared" si="5"/>
        <v>0</v>
      </c>
    </row>
    <row r="98" spans="35:39">
      <c r="AI98" s="67" t="s">
        <v>378</v>
      </c>
      <c r="AJ98" s="3">
        <v>7085.3279999999995</v>
      </c>
      <c r="AK98" s="3">
        <v>1.5875999999999999</v>
      </c>
      <c r="AL98" s="63">
        <f t="shared" si="4"/>
        <v>7085.3279999999995</v>
      </c>
      <c r="AM98" s="63">
        <f t="shared" si="5"/>
        <v>1.5875999999999999</v>
      </c>
    </row>
    <row r="99" spans="35:39">
      <c r="AI99" s="67" t="s">
        <v>382</v>
      </c>
      <c r="AJ99" s="3">
        <v>7251.7919999999995</v>
      </c>
      <c r="AK99" s="3">
        <v>1.6212</v>
      </c>
      <c r="AL99" s="63">
        <f t="shared" si="4"/>
        <v>7251.7919999999995</v>
      </c>
      <c r="AM99" s="63">
        <f t="shared" si="5"/>
        <v>1.6212</v>
      </c>
    </row>
    <row r="100" spans="35:39">
      <c r="AI100" s="67" t="s">
        <v>385</v>
      </c>
      <c r="AJ100" s="3">
        <v>41968.511999999995</v>
      </c>
      <c r="AK100" s="3">
        <v>9.4079999999999995</v>
      </c>
      <c r="AL100" s="63">
        <f t="shared" si="4"/>
        <v>41968.511999999995</v>
      </c>
      <c r="AM100" s="63">
        <f t="shared" si="5"/>
        <v>9.4079999999999995</v>
      </c>
    </row>
    <row r="101" spans="35:39">
      <c r="AI101" s="67" t="s">
        <v>387</v>
      </c>
      <c r="AJ101" s="3">
        <v>9449.2799999999988</v>
      </c>
      <c r="AK101" s="3">
        <v>1.6883999999999997</v>
      </c>
      <c r="AL101" s="63">
        <f t="shared" si="4"/>
        <v>9449.2799999999988</v>
      </c>
      <c r="AM101" s="63">
        <f t="shared" si="5"/>
        <v>1.6883999999999997</v>
      </c>
    </row>
    <row r="102" spans="35:39">
      <c r="AI102" s="67" t="s">
        <v>391</v>
      </c>
      <c r="AJ102" s="3">
        <v>55585.103999999999</v>
      </c>
      <c r="AK102" s="3">
        <v>6.72</v>
      </c>
      <c r="AL102" s="63">
        <f t="shared" si="4"/>
        <v>55585.103999999999</v>
      </c>
      <c r="AM102" s="63">
        <f t="shared" si="5"/>
        <v>6.72</v>
      </c>
    </row>
    <row r="103" spans="35:39">
      <c r="AI103" s="67" t="s">
        <v>393</v>
      </c>
      <c r="AJ103" s="3">
        <v>233839.48799999998</v>
      </c>
      <c r="AK103" s="3">
        <v>39.6312</v>
      </c>
      <c r="AL103" s="63">
        <f t="shared" si="4"/>
        <v>233839.48799999998</v>
      </c>
      <c r="AM103" s="63">
        <f t="shared" si="5"/>
        <v>39.6312</v>
      </c>
    </row>
    <row r="104" spans="35:39">
      <c r="AI104" s="67" t="s">
        <v>396</v>
      </c>
      <c r="AJ104" s="3">
        <v>0</v>
      </c>
      <c r="AK104" s="3">
        <v>0</v>
      </c>
      <c r="AL104" s="63">
        <f t="shared" si="4"/>
        <v>0</v>
      </c>
      <c r="AM104" s="63">
        <f t="shared" si="5"/>
        <v>0</v>
      </c>
    </row>
    <row r="105" spans="35:39">
      <c r="AI105" s="67" t="s">
        <v>397</v>
      </c>
      <c r="AJ105" s="3">
        <v>0</v>
      </c>
      <c r="AK105" s="3">
        <v>0</v>
      </c>
      <c r="AL105" s="63">
        <f t="shared" si="4"/>
        <v>0</v>
      </c>
      <c r="AM105" s="63">
        <f t="shared" si="5"/>
        <v>0</v>
      </c>
    </row>
    <row r="106" spans="35:39">
      <c r="AI106" s="67" t="s">
        <v>398</v>
      </c>
      <c r="AJ106" s="3">
        <v>0</v>
      </c>
      <c r="AK106" s="3">
        <v>0</v>
      </c>
      <c r="AL106" s="63">
        <f t="shared" si="4"/>
        <v>0</v>
      </c>
      <c r="AM106" s="63">
        <f t="shared" si="5"/>
        <v>0</v>
      </c>
    </row>
    <row r="107" spans="35:39">
      <c r="AI107" s="67" t="s">
        <v>399</v>
      </c>
      <c r="AJ107" s="3">
        <v>27577.535999999996</v>
      </c>
      <c r="AK107" s="3">
        <v>8.5679999999999996</v>
      </c>
      <c r="AL107" s="63">
        <f t="shared" si="4"/>
        <v>27577.535999999996</v>
      </c>
      <c r="AM107" s="63">
        <f t="shared" si="5"/>
        <v>8.5679999999999996</v>
      </c>
    </row>
    <row r="108" spans="35:39">
      <c r="AI108" s="67" t="s">
        <v>401</v>
      </c>
      <c r="AJ108" s="3">
        <v>128661.95999999999</v>
      </c>
      <c r="AK108" s="3">
        <v>20.752642197613334</v>
      </c>
      <c r="AL108" s="63">
        <f t="shared" si="4"/>
        <v>128661.95999999999</v>
      </c>
      <c r="AM108" s="63">
        <f t="shared" si="5"/>
        <v>20.752642197613334</v>
      </c>
    </row>
    <row r="109" spans="35:39">
      <c r="AI109" s="67" t="s">
        <v>403</v>
      </c>
      <c r="AJ109" s="3">
        <v>0</v>
      </c>
      <c r="AK109" s="3">
        <v>0</v>
      </c>
      <c r="AL109" s="63">
        <f t="shared" si="4"/>
        <v>0</v>
      </c>
      <c r="AM109" s="63">
        <f t="shared" si="5"/>
        <v>0</v>
      </c>
    </row>
    <row r="110" spans="35:39">
      <c r="AI110" s="67" t="s">
        <v>404</v>
      </c>
      <c r="AJ110" s="3">
        <v>34012.511999999995</v>
      </c>
      <c r="AK110" s="3">
        <v>10.752000000000001</v>
      </c>
      <c r="AL110" s="63">
        <f t="shared" si="4"/>
        <v>34012.511999999995</v>
      </c>
      <c r="AM110" s="63">
        <f t="shared" si="5"/>
        <v>10.752000000000001</v>
      </c>
    </row>
    <row r="111" spans="35:39">
      <c r="AI111" s="67" t="s">
        <v>1848</v>
      </c>
      <c r="AJ111" s="3">
        <v>0</v>
      </c>
      <c r="AK111" s="3">
        <v>0</v>
      </c>
      <c r="AL111" s="63">
        <f t="shared" si="4"/>
        <v>0</v>
      </c>
      <c r="AM111" s="63">
        <f t="shared" si="5"/>
        <v>0</v>
      </c>
    </row>
    <row r="112" spans="35:39">
      <c r="AI112" s="67" t="s">
        <v>1849</v>
      </c>
      <c r="AJ112" s="3">
        <v>0</v>
      </c>
      <c r="AK112" s="3">
        <v>0</v>
      </c>
      <c r="AL112" s="63">
        <f t="shared" si="4"/>
        <v>0</v>
      </c>
      <c r="AM112" s="63">
        <f t="shared" si="5"/>
        <v>0</v>
      </c>
    </row>
    <row r="113" spans="35:39">
      <c r="AI113" s="67" t="s">
        <v>408</v>
      </c>
      <c r="AJ113" s="3">
        <v>8465.1839999999993</v>
      </c>
      <c r="AK113" s="3">
        <v>1.4468979200466816</v>
      </c>
      <c r="AL113" s="63">
        <f t="shared" si="4"/>
        <v>8465.1839999999993</v>
      </c>
      <c r="AM113" s="63">
        <f t="shared" si="5"/>
        <v>1.4468979200466816</v>
      </c>
    </row>
    <row r="114" spans="35:39">
      <c r="AI114" s="67" t="s">
        <v>410</v>
      </c>
      <c r="AJ114" s="3">
        <v>68223.311999999991</v>
      </c>
      <c r="AK114" s="3">
        <v>8.4</v>
      </c>
      <c r="AL114" s="63">
        <f t="shared" si="4"/>
        <v>68223.311999999991</v>
      </c>
      <c r="AM114" s="63">
        <f t="shared" si="5"/>
        <v>8.4</v>
      </c>
    </row>
    <row r="115" spans="35:39">
      <c r="AI115" s="67" t="s">
        <v>1850</v>
      </c>
      <c r="AJ115" s="3">
        <v>0</v>
      </c>
      <c r="AK115" s="3">
        <v>0</v>
      </c>
      <c r="AL115" s="63">
        <f t="shared" si="4"/>
        <v>0</v>
      </c>
      <c r="AM115" s="63">
        <f t="shared" si="5"/>
        <v>0</v>
      </c>
    </row>
    <row r="116" spans="35:39">
      <c r="AI116" s="67" t="s">
        <v>412</v>
      </c>
      <c r="AJ116" s="3">
        <v>0</v>
      </c>
      <c r="AK116" s="3">
        <v>0</v>
      </c>
      <c r="AL116" s="63">
        <f t="shared" si="4"/>
        <v>0</v>
      </c>
      <c r="AM116" s="63">
        <f t="shared" si="5"/>
        <v>0</v>
      </c>
    </row>
    <row r="117" spans="35:39">
      <c r="AI117" s="67" t="s">
        <v>413</v>
      </c>
      <c r="AJ117" s="3">
        <v>0</v>
      </c>
      <c r="AK117" s="3">
        <v>0</v>
      </c>
      <c r="AL117" s="63">
        <f t="shared" si="4"/>
        <v>0</v>
      </c>
      <c r="AM117" s="63">
        <f t="shared" si="5"/>
        <v>0</v>
      </c>
    </row>
    <row r="118" spans="35:39">
      <c r="AI118" s="67" t="s">
        <v>414</v>
      </c>
      <c r="AJ118" s="3">
        <v>8340.3359999999993</v>
      </c>
      <c r="AK118" s="3">
        <v>1.9151999999999998</v>
      </c>
      <c r="AL118" s="63">
        <f t="shared" si="4"/>
        <v>8340.3359999999993</v>
      </c>
      <c r="AM118" s="63">
        <f t="shared" si="5"/>
        <v>1.9151999999999998</v>
      </c>
    </row>
    <row r="119" spans="35:39">
      <c r="AI119" s="67" t="s">
        <v>416</v>
      </c>
      <c r="AJ119" s="3">
        <v>28457.999999999996</v>
      </c>
      <c r="AK119" s="3">
        <v>4.3343999999999996</v>
      </c>
      <c r="AL119" s="63">
        <f t="shared" si="4"/>
        <v>28457.999999999996</v>
      </c>
      <c r="AM119" s="63">
        <f t="shared" si="5"/>
        <v>4.3343999999999996</v>
      </c>
    </row>
    <row r="120" spans="35:39">
      <c r="AI120" s="67" t="s">
        <v>419</v>
      </c>
      <c r="AJ120" s="3">
        <v>48733.967999999993</v>
      </c>
      <c r="AK120" s="3">
        <v>5.7960000000000003</v>
      </c>
      <c r="AL120" s="63">
        <f t="shared" si="4"/>
        <v>48733.967999999993</v>
      </c>
      <c r="AM120" s="63">
        <f t="shared" si="5"/>
        <v>5.7960000000000003</v>
      </c>
    </row>
    <row r="121" spans="35:39">
      <c r="AI121" s="67" t="s">
        <v>422</v>
      </c>
      <c r="AJ121" s="3">
        <v>0</v>
      </c>
      <c r="AK121" s="3">
        <v>0</v>
      </c>
      <c r="AL121" s="63">
        <f t="shared" si="4"/>
        <v>0</v>
      </c>
      <c r="AM121" s="63">
        <f t="shared" si="5"/>
        <v>0</v>
      </c>
    </row>
    <row r="122" spans="35:39">
      <c r="AI122" s="67" t="s">
        <v>423</v>
      </c>
      <c r="AJ122" s="3">
        <v>4020.4319999999998</v>
      </c>
      <c r="AK122" s="3">
        <v>0.6871858542577598</v>
      </c>
      <c r="AL122" s="63">
        <f t="shared" si="4"/>
        <v>4020.4319999999998</v>
      </c>
      <c r="AM122" s="63">
        <f t="shared" si="5"/>
        <v>0.6871858542577598</v>
      </c>
    </row>
    <row r="123" spans="35:39">
      <c r="AI123" s="67" t="s">
        <v>426</v>
      </c>
      <c r="AJ123" s="3">
        <v>0</v>
      </c>
      <c r="AK123" s="3">
        <v>0</v>
      </c>
      <c r="AL123" s="63">
        <f t="shared" si="4"/>
        <v>0</v>
      </c>
      <c r="AM123" s="63">
        <f t="shared" si="5"/>
        <v>0</v>
      </c>
    </row>
    <row r="124" spans="35:39">
      <c r="AI124" s="67" t="s">
        <v>427</v>
      </c>
      <c r="AJ124" s="3">
        <v>119356.31999999999</v>
      </c>
      <c r="AK124" s="3">
        <v>32.591999999999999</v>
      </c>
      <c r="AL124" s="63">
        <f t="shared" si="4"/>
        <v>119356.31999999999</v>
      </c>
      <c r="AM124" s="63">
        <f t="shared" si="5"/>
        <v>32.591999999999999</v>
      </c>
    </row>
    <row r="125" spans="35:39">
      <c r="AI125" s="67" t="s">
        <v>430</v>
      </c>
      <c r="AJ125" s="3">
        <v>121368.57599999999</v>
      </c>
      <c r="AK125" s="3">
        <v>20.744728073651746</v>
      </c>
      <c r="AL125" s="63">
        <f t="shared" si="4"/>
        <v>121368.57599999999</v>
      </c>
      <c r="AM125" s="63">
        <f t="shared" si="5"/>
        <v>20.744728073651746</v>
      </c>
    </row>
    <row r="126" spans="35:39">
      <c r="AI126" s="67" t="s">
        <v>432</v>
      </c>
      <c r="AJ126" s="3">
        <v>0</v>
      </c>
      <c r="AK126" s="3">
        <v>0</v>
      </c>
      <c r="AL126" s="63">
        <f t="shared" si="4"/>
        <v>0</v>
      </c>
      <c r="AM126" s="63">
        <f t="shared" si="5"/>
        <v>0</v>
      </c>
    </row>
    <row r="127" spans="35:39">
      <c r="AI127" s="67" t="s">
        <v>433</v>
      </c>
      <c r="AJ127" s="3">
        <v>64265.711999999992</v>
      </c>
      <c r="AK127" s="3">
        <v>10.1808</v>
      </c>
      <c r="AL127" s="63">
        <f t="shared" si="4"/>
        <v>64265.711999999992</v>
      </c>
      <c r="AM127" s="63">
        <f t="shared" si="5"/>
        <v>10.1808</v>
      </c>
    </row>
    <row r="128" spans="35:39">
      <c r="AI128" s="67" t="s">
        <v>436</v>
      </c>
      <c r="AJ128" s="3">
        <v>0</v>
      </c>
      <c r="AK128" s="3">
        <v>0</v>
      </c>
      <c r="AL128" s="63">
        <f t="shared" si="4"/>
        <v>0</v>
      </c>
      <c r="AM128" s="63">
        <f t="shared" si="5"/>
        <v>0</v>
      </c>
    </row>
    <row r="129" spans="2:39">
      <c r="AI129" s="67" t="s">
        <v>437</v>
      </c>
      <c r="AJ129" s="3">
        <v>0</v>
      </c>
      <c r="AK129" s="3">
        <v>0</v>
      </c>
      <c r="AL129" s="63">
        <f t="shared" si="4"/>
        <v>0</v>
      </c>
      <c r="AM129" s="63">
        <f t="shared" si="5"/>
        <v>0</v>
      </c>
    </row>
    <row r="130" spans="2:39">
      <c r="AI130" s="67" t="s">
        <v>439</v>
      </c>
      <c r="AJ130" s="3">
        <v>143729.424</v>
      </c>
      <c r="AK130" s="3">
        <v>19.143599999999999</v>
      </c>
      <c r="AL130" s="63">
        <f t="shared" si="4"/>
        <v>143729.424</v>
      </c>
      <c r="AM130" s="63">
        <f t="shared" si="5"/>
        <v>19.143599999999999</v>
      </c>
    </row>
    <row r="131" spans="2:39">
      <c r="AI131" s="67" t="s">
        <v>442</v>
      </c>
      <c r="AJ131" s="3">
        <v>0</v>
      </c>
      <c r="AK131" s="3">
        <v>0</v>
      </c>
      <c r="AL131" s="63">
        <f t="shared" si="4"/>
        <v>0</v>
      </c>
      <c r="AM131" s="63">
        <f t="shared" si="5"/>
        <v>0</v>
      </c>
    </row>
    <row r="132" spans="2:39">
      <c r="AI132" s="67" t="s">
        <v>443</v>
      </c>
      <c r="AJ132" s="3">
        <v>7211.8079999999991</v>
      </c>
      <c r="AK132" s="3">
        <v>1.9319999999999997</v>
      </c>
      <c r="AL132" s="63">
        <f t="shared" si="4"/>
        <v>7211.8079999999991</v>
      </c>
      <c r="AM132" s="63">
        <f t="shared" si="5"/>
        <v>1.9319999999999997</v>
      </c>
    </row>
    <row r="133" spans="2:39">
      <c r="AI133" s="67" t="s">
        <v>445</v>
      </c>
      <c r="AJ133" s="3">
        <v>4057.9679999999998</v>
      </c>
      <c r="AK133" s="3">
        <v>0.69360163450859336</v>
      </c>
      <c r="AL133" s="63">
        <f t="shared" si="4"/>
        <v>4057.9679999999998</v>
      </c>
      <c r="AM133" s="63">
        <f t="shared" si="5"/>
        <v>0.69360163450859336</v>
      </c>
    </row>
    <row r="134" spans="2:39">
      <c r="AI134" s="67" t="s">
        <v>447</v>
      </c>
      <c r="AJ134" s="3">
        <v>23337.599999999999</v>
      </c>
      <c r="AK134" s="3">
        <v>6.9888000000000003</v>
      </c>
      <c r="AL134" s="63">
        <f t="shared" si="4"/>
        <v>23337.599999999999</v>
      </c>
      <c r="AM134" s="63">
        <f t="shared" si="5"/>
        <v>6.9888000000000003</v>
      </c>
    </row>
    <row r="135" spans="2:39">
      <c r="AI135" s="67" t="s">
        <v>450</v>
      </c>
      <c r="AJ135" s="3">
        <v>0</v>
      </c>
      <c r="AK135" s="3">
        <v>0</v>
      </c>
      <c r="AL135" s="63">
        <f t="shared" si="4"/>
        <v>0</v>
      </c>
      <c r="AM135" s="63">
        <f t="shared" si="5"/>
        <v>0</v>
      </c>
    </row>
    <row r="136" spans="2:39">
      <c r="AI136" s="67" t="s">
        <v>451</v>
      </c>
      <c r="AJ136" s="3">
        <v>13894.031999999999</v>
      </c>
      <c r="AK136" s="3">
        <v>3.7967999999999993</v>
      </c>
      <c r="AL136" s="63">
        <f t="shared" si="4"/>
        <v>13894.031999999999</v>
      </c>
      <c r="AM136" s="63">
        <f t="shared" si="5"/>
        <v>3.7967999999999993</v>
      </c>
    </row>
    <row r="137" spans="2:39">
      <c r="AI137" s="67" t="s">
        <v>454</v>
      </c>
      <c r="AJ137" s="3">
        <v>160498.22399999999</v>
      </c>
      <c r="AK137" s="3">
        <v>42.923999999999999</v>
      </c>
      <c r="AL137" s="63">
        <f t="shared" si="4"/>
        <v>160498.22399999999</v>
      </c>
      <c r="AM137" s="63">
        <f t="shared" si="5"/>
        <v>42.923999999999999</v>
      </c>
    </row>
    <row r="138" spans="2:39">
      <c r="AI138" s="67" t="s">
        <v>457</v>
      </c>
      <c r="AJ138" s="3">
        <v>22077.696</v>
      </c>
      <c r="AK138" s="3">
        <v>3.7735945753598434</v>
      </c>
      <c r="AL138" s="63">
        <f t="shared" si="4"/>
        <v>22077.696</v>
      </c>
      <c r="AM138" s="63">
        <f t="shared" si="5"/>
        <v>3.7735945753598434</v>
      </c>
    </row>
    <row r="139" spans="2:39">
      <c r="B139" s="37" t="s">
        <v>1759</v>
      </c>
      <c r="P139" s="37" t="s">
        <v>1759</v>
      </c>
      <c r="AI139" s="67" t="s">
        <v>459</v>
      </c>
      <c r="AJ139" s="3">
        <v>0</v>
      </c>
      <c r="AK139" s="3">
        <v>0</v>
      </c>
      <c r="AL139" s="63">
        <f t="shared" si="4"/>
        <v>0</v>
      </c>
      <c r="AM139" s="63">
        <f t="shared" si="5"/>
        <v>0</v>
      </c>
    </row>
    <row r="140" spans="2:39">
      <c r="B140" s="98" t="s">
        <v>1954</v>
      </c>
      <c r="P140" s="98" t="s">
        <v>1760</v>
      </c>
      <c r="AI140" s="67" t="s">
        <v>460</v>
      </c>
      <c r="AJ140" s="3">
        <v>89075.375999999989</v>
      </c>
      <c r="AK140" s="3">
        <v>11.146799999999999</v>
      </c>
      <c r="AL140" s="63">
        <f t="shared" ref="AL140:AL203" si="6">IF(AK140=0,0,AJ140)</f>
        <v>89075.375999999989</v>
      </c>
      <c r="AM140" s="63">
        <f t="shared" ref="AM140:AM203" si="7">IF(AK140=0,0,AK140)</f>
        <v>11.146799999999999</v>
      </c>
    </row>
    <row r="141" spans="2:39">
      <c r="AI141" s="67" t="s">
        <v>463</v>
      </c>
      <c r="AJ141" s="3">
        <v>23722.751999999997</v>
      </c>
      <c r="AK141" s="3">
        <v>5.3171999999999997</v>
      </c>
      <c r="AL141" s="63">
        <f t="shared" si="6"/>
        <v>23722.751999999997</v>
      </c>
      <c r="AM141" s="63">
        <f t="shared" si="7"/>
        <v>5.3171999999999997</v>
      </c>
    </row>
    <row r="142" spans="2:39">
      <c r="AI142" s="67" t="s">
        <v>467</v>
      </c>
      <c r="AJ142" s="3">
        <v>7919.5199999999995</v>
      </c>
      <c r="AK142" s="3">
        <v>2.6927999999999996</v>
      </c>
      <c r="AL142" s="63">
        <f t="shared" si="6"/>
        <v>7919.5199999999995</v>
      </c>
      <c r="AM142" s="63">
        <f t="shared" si="7"/>
        <v>2.6927999999999996</v>
      </c>
    </row>
    <row r="143" spans="2:39">
      <c r="AI143" s="67" t="s">
        <v>470</v>
      </c>
      <c r="AJ143" s="3">
        <v>0</v>
      </c>
      <c r="AK143" s="3">
        <v>0</v>
      </c>
      <c r="AL143" s="63">
        <f t="shared" si="6"/>
        <v>0</v>
      </c>
      <c r="AM143" s="63">
        <f t="shared" si="7"/>
        <v>0</v>
      </c>
    </row>
    <row r="144" spans="2:39">
      <c r="AI144" s="67" t="s">
        <v>471</v>
      </c>
      <c r="AJ144" s="3">
        <v>54193.823999999993</v>
      </c>
      <c r="AK144" s="3">
        <v>7.0307999999999993</v>
      </c>
      <c r="AL144" s="63">
        <f t="shared" si="6"/>
        <v>54193.823999999993</v>
      </c>
      <c r="AM144" s="63">
        <f t="shared" si="7"/>
        <v>7.0307999999999993</v>
      </c>
    </row>
    <row r="145" spans="35:39">
      <c r="AI145" s="67" t="s">
        <v>474</v>
      </c>
      <c r="AJ145" s="3">
        <v>28651.392</v>
      </c>
      <c r="AK145" s="3">
        <v>7.8288000000000002</v>
      </c>
      <c r="AL145" s="63">
        <f t="shared" si="6"/>
        <v>28651.392</v>
      </c>
      <c r="AM145" s="63">
        <f t="shared" si="7"/>
        <v>7.8288000000000002</v>
      </c>
    </row>
    <row r="146" spans="35:39">
      <c r="AI146" s="67" t="s">
        <v>477</v>
      </c>
      <c r="AJ146" s="3">
        <v>84838.703999999998</v>
      </c>
      <c r="AK146" s="3">
        <v>10.373999999999999</v>
      </c>
      <c r="AL146" s="63">
        <f t="shared" si="6"/>
        <v>84838.703999999998</v>
      </c>
      <c r="AM146" s="63">
        <f t="shared" si="7"/>
        <v>10.373999999999999</v>
      </c>
    </row>
    <row r="147" spans="35:39">
      <c r="AI147" s="67" t="s">
        <v>480</v>
      </c>
      <c r="AJ147" s="3">
        <v>6525.5519999999997</v>
      </c>
      <c r="AK147" s="3">
        <v>0.504</v>
      </c>
      <c r="AL147" s="63">
        <f t="shared" si="6"/>
        <v>6525.5519999999997</v>
      </c>
      <c r="AM147" s="63">
        <f t="shared" si="7"/>
        <v>0.504</v>
      </c>
    </row>
    <row r="148" spans="35:39">
      <c r="AI148" s="67" t="s">
        <v>482</v>
      </c>
      <c r="AJ148" s="3">
        <v>9188.16</v>
      </c>
      <c r="AK148" s="3">
        <v>8.4000000000000005E-2</v>
      </c>
      <c r="AL148" s="63">
        <f t="shared" si="6"/>
        <v>9188.16</v>
      </c>
      <c r="AM148" s="63">
        <f t="shared" si="7"/>
        <v>8.4000000000000005E-2</v>
      </c>
    </row>
    <row r="149" spans="35:39">
      <c r="AI149" s="67" t="s">
        <v>485</v>
      </c>
      <c r="AJ149" s="3">
        <v>4939.2479999999996</v>
      </c>
      <c r="AK149" s="3">
        <v>0.84423299691946818</v>
      </c>
      <c r="AL149" s="63">
        <f t="shared" si="6"/>
        <v>4939.2479999999996</v>
      </c>
      <c r="AM149" s="63">
        <f t="shared" si="7"/>
        <v>0.84423299691946818</v>
      </c>
    </row>
    <row r="150" spans="35:39">
      <c r="AI150" s="67" t="s">
        <v>1851</v>
      </c>
      <c r="AJ150" s="3">
        <v>0</v>
      </c>
      <c r="AK150" s="3">
        <v>0</v>
      </c>
      <c r="AL150" s="63">
        <f t="shared" si="6"/>
        <v>0</v>
      </c>
      <c r="AM150" s="63">
        <f t="shared" si="7"/>
        <v>0</v>
      </c>
    </row>
    <row r="151" spans="35:39">
      <c r="AI151" s="67" t="s">
        <v>487</v>
      </c>
      <c r="AJ151" s="3">
        <v>32740.367999999999</v>
      </c>
      <c r="AK151" s="3">
        <v>5.5960945870477161</v>
      </c>
      <c r="AL151" s="63">
        <f t="shared" si="6"/>
        <v>32740.367999999999</v>
      </c>
      <c r="AM151" s="63">
        <f t="shared" si="7"/>
        <v>5.5960945870477161</v>
      </c>
    </row>
    <row r="152" spans="35:39">
      <c r="AI152" s="67" t="s">
        <v>489</v>
      </c>
      <c r="AJ152" s="3">
        <v>12218.784</v>
      </c>
      <c r="AK152" s="3">
        <v>1.764</v>
      </c>
      <c r="AL152" s="63">
        <f t="shared" si="6"/>
        <v>12218.784</v>
      </c>
      <c r="AM152" s="63">
        <f t="shared" si="7"/>
        <v>1.764</v>
      </c>
    </row>
    <row r="153" spans="35:39">
      <c r="AI153" s="67" t="s">
        <v>491</v>
      </c>
      <c r="AJ153" s="3">
        <v>4629.1679999999997</v>
      </c>
      <c r="AK153" s="3">
        <v>0.79123307310823443</v>
      </c>
      <c r="AL153" s="63">
        <f t="shared" si="6"/>
        <v>4629.1679999999997</v>
      </c>
      <c r="AM153" s="63">
        <f t="shared" si="7"/>
        <v>0.79123307310823443</v>
      </c>
    </row>
    <row r="154" spans="35:39">
      <c r="AI154" s="67" t="s">
        <v>493</v>
      </c>
      <c r="AJ154" s="3">
        <v>67076.015999999989</v>
      </c>
      <c r="AK154" s="3">
        <v>26.375999999999998</v>
      </c>
      <c r="AL154" s="63">
        <f t="shared" si="6"/>
        <v>67076.015999999989</v>
      </c>
      <c r="AM154" s="63">
        <f t="shared" si="7"/>
        <v>26.375999999999998</v>
      </c>
    </row>
    <row r="155" spans="35:39">
      <c r="AI155" s="67" t="s">
        <v>496</v>
      </c>
      <c r="AJ155" s="3">
        <v>0</v>
      </c>
      <c r="AK155" s="3">
        <v>0</v>
      </c>
      <c r="AL155" s="63">
        <f t="shared" si="6"/>
        <v>0</v>
      </c>
      <c r="AM155" s="63">
        <f t="shared" si="7"/>
        <v>0</v>
      </c>
    </row>
    <row r="156" spans="35:39">
      <c r="AI156" s="67" t="s">
        <v>1852</v>
      </c>
      <c r="AJ156" s="3">
        <v>0</v>
      </c>
      <c r="AK156" s="3">
        <v>0</v>
      </c>
      <c r="AL156" s="63">
        <f t="shared" si="6"/>
        <v>0</v>
      </c>
      <c r="AM156" s="63">
        <f t="shared" si="7"/>
        <v>0</v>
      </c>
    </row>
    <row r="157" spans="35:39">
      <c r="AI157" s="67" t="s">
        <v>497</v>
      </c>
      <c r="AJ157" s="3">
        <v>6722.2079999999996</v>
      </c>
      <c r="AK157" s="3">
        <v>1.5036</v>
      </c>
      <c r="AL157" s="63">
        <f t="shared" si="6"/>
        <v>6722.2079999999996</v>
      </c>
      <c r="AM157" s="63">
        <f t="shared" si="7"/>
        <v>1.5036</v>
      </c>
    </row>
    <row r="158" spans="35:39">
      <c r="AI158" s="67" t="s">
        <v>500</v>
      </c>
      <c r="AJ158" s="3">
        <v>0</v>
      </c>
      <c r="AK158" s="3">
        <v>0</v>
      </c>
      <c r="AL158" s="63">
        <f t="shared" si="6"/>
        <v>0</v>
      </c>
      <c r="AM158" s="63">
        <f t="shared" si="7"/>
        <v>0</v>
      </c>
    </row>
    <row r="159" spans="35:39">
      <c r="AI159" s="67" t="s">
        <v>501</v>
      </c>
      <c r="AJ159" s="3">
        <v>0</v>
      </c>
      <c r="AK159" s="3">
        <v>0</v>
      </c>
      <c r="AL159" s="63">
        <f t="shared" si="6"/>
        <v>0</v>
      </c>
      <c r="AM159" s="63">
        <f t="shared" si="7"/>
        <v>0</v>
      </c>
    </row>
    <row r="160" spans="35:39">
      <c r="AI160" s="67" t="s">
        <v>502</v>
      </c>
      <c r="AJ160" s="3">
        <v>0</v>
      </c>
      <c r="AK160" s="3">
        <v>0</v>
      </c>
      <c r="AL160" s="63">
        <f t="shared" si="6"/>
        <v>0</v>
      </c>
      <c r="AM160" s="63">
        <f t="shared" si="7"/>
        <v>0</v>
      </c>
    </row>
    <row r="161" spans="35:39">
      <c r="AI161" s="67" t="s">
        <v>503</v>
      </c>
      <c r="AJ161" s="3">
        <v>0</v>
      </c>
      <c r="AK161" s="3">
        <v>0</v>
      </c>
      <c r="AL161" s="63">
        <f t="shared" si="6"/>
        <v>0</v>
      </c>
      <c r="AM161" s="63">
        <f t="shared" si="7"/>
        <v>0</v>
      </c>
    </row>
    <row r="162" spans="35:39">
      <c r="AI162" s="67" t="s">
        <v>504</v>
      </c>
      <c r="AJ162" s="3">
        <v>30729.743999999999</v>
      </c>
      <c r="AK162" s="3">
        <v>5.2524319231769789</v>
      </c>
      <c r="AL162" s="63">
        <f t="shared" si="6"/>
        <v>30729.743999999999</v>
      </c>
      <c r="AM162" s="63">
        <f t="shared" si="7"/>
        <v>5.2524319231769789</v>
      </c>
    </row>
    <row r="163" spans="35:39">
      <c r="AI163" s="67" t="s">
        <v>506</v>
      </c>
      <c r="AJ163" s="3">
        <v>1428477.3599999999</v>
      </c>
      <c r="AK163" s="3">
        <v>143.38799999999998</v>
      </c>
      <c r="AL163" s="63">
        <f t="shared" si="6"/>
        <v>1428477.3599999999</v>
      </c>
      <c r="AM163" s="63">
        <f t="shared" si="7"/>
        <v>143.38799999999998</v>
      </c>
    </row>
    <row r="164" spans="35:39">
      <c r="AI164" s="67" t="s">
        <v>509</v>
      </c>
      <c r="AJ164" s="3">
        <v>24985.919999999998</v>
      </c>
      <c r="AK164" s="3">
        <v>8.484</v>
      </c>
      <c r="AL164" s="63">
        <f t="shared" si="6"/>
        <v>24985.919999999998</v>
      </c>
      <c r="AM164" s="63">
        <f t="shared" si="7"/>
        <v>8.484</v>
      </c>
    </row>
    <row r="165" spans="35:39">
      <c r="AI165" s="67" t="s">
        <v>511</v>
      </c>
      <c r="AJ165" s="3">
        <v>1905.36</v>
      </c>
      <c r="AK165" s="3">
        <v>0.32567058447166009</v>
      </c>
      <c r="AL165" s="63">
        <f t="shared" si="6"/>
        <v>1905.36</v>
      </c>
      <c r="AM165" s="63">
        <f t="shared" si="7"/>
        <v>0.32567058447166009</v>
      </c>
    </row>
    <row r="166" spans="35:39">
      <c r="AI166" s="67" t="s">
        <v>512</v>
      </c>
      <c r="AJ166" s="3">
        <v>0</v>
      </c>
      <c r="AK166" s="3">
        <v>0</v>
      </c>
      <c r="AL166" s="63">
        <f t="shared" si="6"/>
        <v>0</v>
      </c>
      <c r="AM166" s="63">
        <f t="shared" si="7"/>
        <v>0</v>
      </c>
    </row>
    <row r="167" spans="35:39">
      <c r="AI167" s="67" t="s">
        <v>514</v>
      </c>
      <c r="AJ167" s="3">
        <v>214004.976</v>
      </c>
      <c r="AK167" s="3">
        <v>18.144000000000002</v>
      </c>
      <c r="AL167" s="63">
        <f t="shared" si="6"/>
        <v>214004.976</v>
      </c>
      <c r="AM167" s="63">
        <f t="shared" si="7"/>
        <v>18.144000000000002</v>
      </c>
    </row>
    <row r="168" spans="35:39">
      <c r="AI168" s="67" t="s">
        <v>517</v>
      </c>
      <c r="AJ168" s="3">
        <v>54766.655999999995</v>
      </c>
      <c r="AK168" s="3">
        <v>9.3609023329335912</v>
      </c>
      <c r="AL168" s="63">
        <f t="shared" si="6"/>
        <v>54766.655999999995</v>
      </c>
      <c r="AM168" s="63">
        <f t="shared" si="7"/>
        <v>9.3609023329335912</v>
      </c>
    </row>
    <row r="169" spans="35:39">
      <c r="AI169" s="67" t="s">
        <v>519</v>
      </c>
      <c r="AJ169" s="3">
        <v>5814</v>
      </c>
      <c r="AK169" s="3">
        <v>0.78959999999999997</v>
      </c>
      <c r="AL169" s="63">
        <f t="shared" si="6"/>
        <v>5814</v>
      </c>
      <c r="AM169" s="63">
        <f t="shared" si="7"/>
        <v>0.78959999999999997</v>
      </c>
    </row>
    <row r="170" spans="35:39">
      <c r="AI170" s="67" t="s">
        <v>521</v>
      </c>
      <c r="AJ170" s="3">
        <v>9352.9920000000002</v>
      </c>
      <c r="AK170" s="3">
        <v>1.5986450703272668</v>
      </c>
      <c r="AL170" s="63">
        <f t="shared" si="6"/>
        <v>9352.9920000000002</v>
      </c>
      <c r="AM170" s="63">
        <f t="shared" si="7"/>
        <v>1.5986450703272668</v>
      </c>
    </row>
    <row r="171" spans="35:39">
      <c r="AI171" s="67" t="s">
        <v>523</v>
      </c>
      <c r="AJ171" s="3">
        <v>217795.29599999997</v>
      </c>
      <c r="AK171" s="3">
        <v>36.204000000000001</v>
      </c>
      <c r="AL171" s="63">
        <f t="shared" si="6"/>
        <v>217795.29599999997</v>
      </c>
      <c r="AM171" s="63">
        <f t="shared" si="7"/>
        <v>36.204000000000001</v>
      </c>
    </row>
    <row r="172" spans="35:39">
      <c r="AI172" s="67" t="s">
        <v>525</v>
      </c>
      <c r="AJ172" s="3">
        <v>5821.3440000000001</v>
      </c>
      <c r="AK172" s="3">
        <v>6.3</v>
      </c>
      <c r="AL172" s="63">
        <f t="shared" si="6"/>
        <v>5821.3440000000001</v>
      </c>
      <c r="AM172" s="63">
        <f t="shared" si="7"/>
        <v>6.3</v>
      </c>
    </row>
    <row r="173" spans="35:39">
      <c r="AI173" s="67" t="s">
        <v>527</v>
      </c>
      <c r="AJ173" s="3">
        <v>3773.1839999999997</v>
      </c>
      <c r="AK173" s="3">
        <v>0.89039999999999997</v>
      </c>
      <c r="AL173" s="63">
        <f t="shared" si="6"/>
        <v>3773.1839999999997</v>
      </c>
      <c r="AM173" s="63">
        <f t="shared" si="7"/>
        <v>0.89039999999999997</v>
      </c>
    </row>
    <row r="174" spans="35:39">
      <c r="AI174" s="67" t="s">
        <v>530</v>
      </c>
      <c r="AJ174" s="3">
        <v>142373.23199999999</v>
      </c>
      <c r="AK174" s="3">
        <v>21.865200000000002</v>
      </c>
      <c r="AL174" s="63">
        <f t="shared" si="6"/>
        <v>142373.23199999999</v>
      </c>
      <c r="AM174" s="63">
        <f t="shared" si="7"/>
        <v>21.865200000000002</v>
      </c>
    </row>
    <row r="175" spans="35:39">
      <c r="AI175" s="67" t="s">
        <v>533</v>
      </c>
      <c r="AJ175" s="3">
        <v>0</v>
      </c>
      <c r="AK175" s="3">
        <v>0</v>
      </c>
      <c r="AL175" s="63">
        <f t="shared" si="6"/>
        <v>0</v>
      </c>
      <c r="AM175" s="63">
        <f t="shared" si="7"/>
        <v>0</v>
      </c>
    </row>
    <row r="176" spans="35:39">
      <c r="AI176" s="67" t="s">
        <v>534</v>
      </c>
      <c r="AJ176" s="3">
        <v>23167.871999999999</v>
      </c>
      <c r="AK176" s="3">
        <v>5.7960000000000003</v>
      </c>
      <c r="AL176" s="63">
        <f t="shared" si="6"/>
        <v>23167.871999999999</v>
      </c>
      <c r="AM176" s="63">
        <f t="shared" si="7"/>
        <v>5.7960000000000003</v>
      </c>
    </row>
    <row r="177" spans="35:39">
      <c r="AI177" s="67" t="s">
        <v>536</v>
      </c>
      <c r="AJ177" s="3">
        <v>73474.271999999997</v>
      </c>
      <c r="AK177" s="3">
        <v>16.464000000000002</v>
      </c>
      <c r="AL177" s="63">
        <f t="shared" si="6"/>
        <v>73474.271999999997</v>
      </c>
      <c r="AM177" s="63">
        <f t="shared" si="7"/>
        <v>16.464000000000002</v>
      </c>
    </row>
    <row r="178" spans="35:39">
      <c r="AI178" s="67" t="s">
        <v>539</v>
      </c>
      <c r="AJ178" s="3">
        <v>23947.151999999998</v>
      </c>
      <c r="AK178" s="3">
        <v>8.1479999999999997</v>
      </c>
      <c r="AL178" s="63">
        <f t="shared" si="6"/>
        <v>23947.151999999998</v>
      </c>
      <c r="AM178" s="63">
        <f t="shared" si="7"/>
        <v>8.1479999999999997</v>
      </c>
    </row>
    <row r="179" spans="35:39">
      <c r="AI179" s="67" t="s">
        <v>541</v>
      </c>
      <c r="AJ179" s="3">
        <v>0</v>
      </c>
      <c r="AK179" s="3">
        <v>0</v>
      </c>
      <c r="AL179" s="63">
        <f t="shared" si="6"/>
        <v>0</v>
      </c>
      <c r="AM179" s="63">
        <f t="shared" si="7"/>
        <v>0</v>
      </c>
    </row>
    <row r="180" spans="35:39">
      <c r="AI180" s="67" t="s">
        <v>542</v>
      </c>
      <c r="AJ180" s="3">
        <v>5483.5199999999995</v>
      </c>
      <c r="AK180" s="3">
        <v>0.93726181055655489</v>
      </c>
      <c r="AL180" s="63">
        <f t="shared" si="6"/>
        <v>5483.5199999999995</v>
      </c>
      <c r="AM180" s="63">
        <f t="shared" si="7"/>
        <v>0.93726181055655489</v>
      </c>
    </row>
    <row r="181" spans="35:39">
      <c r="AI181" s="67" t="s">
        <v>543</v>
      </c>
      <c r="AJ181" s="3">
        <v>13216.751999999999</v>
      </c>
      <c r="AK181" s="3">
        <v>18.227999999999998</v>
      </c>
      <c r="AL181" s="63">
        <f t="shared" si="6"/>
        <v>13216.751999999999</v>
      </c>
      <c r="AM181" s="63">
        <f t="shared" si="7"/>
        <v>18.227999999999998</v>
      </c>
    </row>
    <row r="182" spans="35:39">
      <c r="AI182" s="67" t="s">
        <v>1853</v>
      </c>
      <c r="AJ182" s="3">
        <v>0</v>
      </c>
      <c r="AK182" s="3">
        <v>0</v>
      </c>
      <c r="AL182" s="63">
        <f t="shared" si="6"/>
        <v>0</v>
      </c>
      <c r="AM182" s="63">
        <f t="shared" si="7"/>
        <v>0</v>
      </c>
    </row>
    <row r="183" spans="35:39">
      <c r="AI183" s="67" t="s">
        <v>546</v>
      </c>
      <c r="AJ183" s="3">
        <v>15283.679999999998</v>
      </c>
      <c r="AK183" s="3">
        <v>1.7976000000000001</v>
      </c>
      <c r="AL183" s="63">
        <f t="shared" si="6"/>
        <v>15283.679999999998</v>
      </c>
      <c r="AM183" s="63">
        <f t="shared" si="7"/>
        <v>1.7976000000000001</v>
      </c>
    </row>
    <row r="184" spans="35:39">
      <c r="AI184" s="67" t="s">
        <v>549</v>
      </c>
      <c r="AJ184" s="3">
        <v>0</v>
      </c>
      <c r="AK184" s="3">
        <v>0</v>
      </c>
      <c r="AL184" s="63">
        <f t="shared" si="6"/>
        <v>0</v>
      </c>
      <c r="AM184" s="63">
        <f t="shared" si="7"/>
        <v>0</v>
      </c>
    </row>
    <row r="185" spans="35:39">
      <c r="AI185" s="67" t="s">
        <v>550</v>
      </c>
      <c r="AJ185" s="3">
        <v>2981.6639999999998</v>
      </c>
      <c r="AK185" s="3">
        <v>0.50963610949012672</v>
      </c>
      <c r="AL185" s="63">
        <f t="shared" si="6"/>
        <v>2981.6639999999998</v>
      </c>
      <c r="AM185" s="63">
        <f t="shared" si="7"/>
        <v>0.50963610949012672</v>
      </c>
    </row>
    <row r="186" spans="35:39">
      <c r="AI186" s="67" t="s">
        <v>552</v>
      </c>
      <c r="AJ186" s="3">
        <v>1315.3919999999998</v>
      </c>
      <c r="AK186" s="3">
        <v>0.29399999999999998</v>
      </c>
      <c r="AL186" s="63">
        <f t="shared" si="6"/>
        <v>1315.3919999999998</v>
      </c>
      <c r="AM186" s="63">
        <f t="shared" si="7"/>
        <v>0.29399999999999998</v>
      </c>
    </row>
    <row r="187" spans="35:39">
      <c r="AI187" s="67" t="s">
        <v>555</v>
      </c>
      <c r="AJ187" s="3">
        <v>10122.48</v>
      </c>
      <c r="AK187" s="3">
        <v>2.0916000000000001</v>
      </c>
      <c r="AL187" s="63">
        <f t="shared" si="6"/>
        <v>10122.48</v>
      </c>
      <c r="AM187" s="63">
        <f t="shared" si="7"/>
        <v>2.0916000000000001</v>
      </c>
    </row>
    <row r="188" spans="35:39">
      <c r="AI188" s="67" t="s">
        <v>558</v>
      </c>
      <c r="AJ188" s="3">
        <v>0</v>
      </c>
      <c r="AK188" s="3">
        <v>0</v>
      </c>
      <c r="AL188" s="63">
        <f t="shared" si="6"/>
        <v>0</v>
      </c>
      <c r="AM188" s="63">
        <f t="shared" si="7"/>
        <v>0</v>
      </c>
    </row>
    <row r="189" spans="35:39">
      <c r="AI189" s="67" t="s">
        <v>559</v>
      </c>
      <c r="AJ189" s="3">
        <v>2699.328</v>
      </c>
      <c r="AK189" s="3">
        <v>0.6048</v>
      </c>
      <c r="AL189" s="63">
        <f t="shared" si="6"/>
        <v>2699.328</v>
      </c>
      <c r="AM189" s="63">
        <f t="shared" si="7"/>
        <v>0.6048</v>
      </c>
    </row>
    <row r="190" spans="35:39">
      <c r="AI190" s="67" t="s">
        <v>562</v>
      </c>
      <c r="AJ190" s="3">
        <v>9938.8799999999992</v>
      </c>
      <c r="AK190" s="3">
        <v>1.6987870316337557</v>
      </c>
      <c r="AL190" s="63">
        <f t="shared" si="6"/>
        <v>9938.8799999999992</v>
      </c>
      <c r="AM190" s="63">
        <f t="shared" si="7"/>
        <v>1.6987870316337557</v>
      </c>
    </row>
    <row r="191" spans="35:39">
      <c r="AI191" s="67" t="s">
        <v>564</v>
      </c>
      <c r="AJ191" s="3">
        <v>0</v>
      </c>
      <c r="AK191" s="3">
        <v>0</v>
      </c>
      <c r="AL191" s="63">
        <f t="shared" si="6"/>
        <v>0</v>
      </c>
      <c r="AM191" s="63">
        <f t="shared" si="7"/>
        <v>0</v>
      </c>
    </row>
    <row r="192" spans="35:39">
      <c r="AI192" s="67" t="s">
        <v>565</v>
      </c>
      <c r="AJ192" s="3">
        <v>0</v>
      </c>
      <c r="AK192" s="3">
        <v>0</v>
      </c>
      <c r="AL192" s="63">
        <f t="shared" si="6"/>
        <v>0</v>
      </c>
      <c r="AM192" s="63">
        <f t="shared" si="7"/>
        <v>0</v>
      </c>
    </row>
    <row r="193" spans="26:40">
      <c r="AI193" s="67" t="s">
        <v>566</v>
      </c>
      <c r="AJ193" s="3">
        <v>21845.951999999997</v>
      </c>
      <c r="AK193" s="3">
        <v>1.4027999999999998</v>
      </c>
      <c r="AL193" s="63">
        <f t="shared" si="6"/>
        <v>21845.951999999997</v>
      </c>
      <c r="AM193" s="63">
        <f t="shared" si="7"/>
        <v>1.4027999999999998</v>
      </c>
    </row>
    <row r="194" spans="26:40">
      <c r="Z194" s="6"/>
      <c r="AA194" s="6"/>
      <c r="AI194" s="67" t="s">
        <v>569</v>
      </c>
      <c r="AJ194" s="3">
        <v>1403.52</v>
      </c>
      <c r="AK194" s="3">
        <v>0.31079999999999997</v>
      </c>
      <c r="AL194" s="63">
        <f t="shared" si="6"/>
        <v>1403.52</v>
      </c>
      <c r="AM194" s="63">
        <f t="shared" si="7"/>
        <v>0.31079999999999997</v>
      </c>
    </row>
    <row r="195" spans="26:40">
      <c r="Z195" s="6"/>
      <c r="AA195" s="6"/>
      <c r="AI195" s="67" t="s">
        <v>571</v>
      </c>
      <c r="AJ195" s="3">
        <v>0</v>
      </c>
      <c r="AK195" s="3">
        <v>0</v>
      </c>
      <c r="AL195" s="63">
        <f t="shared" si="6"/>
        <v>0</v>
      </c>
      <c r="AM195" s="63">
        <f t="shared" si="7"/>
        <v>0</v>
      </c>
    </row>
    <row r="196" spans="26:40">
      <c r="Z196" s="6"/>
      <c r="AA196" s="6"/>
      <c r="AI196" s="67" t="s">
        <v>572</v>
      </c>
      <c r="AJ196" s="3">
        <v>63559.871999999996</v>
      </c>
      <c r="AK196" s="3">
        <v>16.925999999999998</v>
      </c>
      <c r="AL196" s="63">
        <f t="shared" si="6"/>
        <v>63559.871999999996</v>
      </c>
      <c r="AM196" s="63">
        <f t="shared" si="7"/>
        <v>16.925999999999998</v>
      </c>
    </row>
    <row r="197" spans="26:40">
      <c r="Z197" s="6"/>
      <c r="AA197" s="6"/>
      <c r="AI197" s="67" t="s">
        <v>575</v>
      </c>
      <c r="AJ197" s="3">
        <v>13178.4</v>
      </c>
      <c r="AK197" s="3">
        <v>1.5959999999999999</v>
      </c>
      <c r="AL197" s="63">
        <f t="shared" si="6"/>
        <v>13178.4</v>
      </c>
      <c r="AM197" s="63">
        <f t="shared" si="7"/>
        <v>1.5959999999999999</v>
      </c>
    </row>
    <row r="198" spans="26:40">
      <c r="Z198" s="6"/>
      <c r="AA198" s="6"/>
      <c r="AI198" s="67" t="s">
        <v>577</v>
      </c>
      <c r="AJ198" s="3">
        <v>53265.215999999993</v>
      </c>
      <c r="AK198" s="3">
        <v>6.1319999999999997</v>
      </c>
      <c r="AL198" s="63">
        <f t="shared" si="6"/>
        <v>53265.215999999993</v>
      </c>
      <c r="AM198" s="63">
        <f t="shared" si="7"/>
        <v>6.1319999999999997</v>
      </c>
    </row>
    <row r="199" spans="26:40">
      <c r="Z199" s="6"/>
      <c r="AA199" s="6"/>
      <c r="AI199" s="67" t="s">
        <v>1854</v>
      </c>
      <c r="AJ199" s="3">
        <v>0</v>
      </c>
      <c r="AK199" s="3">
        <v>0</v>
      </c>
      <c r="AL199" s="63">
        <f t="shared" si="6"/>
        <v>0</v>
      </c>
      <c r="AM199" s="63">
        <f t="shared" si="7"/>
        <v>0</v>
      </c>
    </row>
    <row r="200" spans="26:40">
      <c r="Z200" s="6"/>
      <c r="AA200" s="6"/>
      <c r="AI200" s="67" t="s">
        <v>580</v>
      </c>
      <c r="AJ200" s="3">
        <v>23311.487999999998</v>
      </c>
      <c r="AK200" s="3">
        <v>2.2680000000000002</v>
      </c>
      <c r="AL200" s="63">
        <f t="shared" si="6"/>
        <v>23311.487999999998</v>
      </c>
      <c r="AM200" s="63">
        <f t="shared" si="7"/>
        <v>2.2680000000000002</v>
      </c>
    </row>
    <row r="201" spans="26:40">
      <c r="Z201" s="6"/>
      <c r="AA201" s="6"/>
      <c r="AI201" s="67" t="s">
        <v>582</v>
      </c>
      <c r="AJ201" s="3">
        <v>9377.4719999999998</v>
      </c>
      <c r="AK201" s="3">
        <v>1.512</v>
      </c>
      <c r="AL201" s="63">
        <f t="shared" si="6"/>
        <v>9377.4719999999998</v>
      </c>
      <c r="AM201" s="63">
        <f t="shared" si="7"/>
        <v>1.512</v>
      </c>
    </row>
    <row r="202" spans="26:40">
      <c r="Z202" s="6"/>
      <c r="AA202" s="6"/>
      <c r="AI202" s="67" t="s">
        <v>1855</v>
      </c>
      <c r="AJ202" s="3">
        <v>0</v>
      </c>
      <c r="AK202" s="3">
        <v>0</v>
      </c>
      <c r="AL202" s="63">
        <f t="shared" si="6"/>
        <v>0</v>
      </c>
      <c r="AM202" s="63">
        <f t="shared" si="7"/>
        <v>0</v>
      </c>
      <c r="AN202" s="30"/>
    </row>
    <row r="203" spans="26:40">
      <c r="Z203" s="6"/>
      <c r="AA203" s="6"/>
      <c r="AI203" s="67" t="s">
        <v>584</v>
      </c>
      <c r="AJ203" s="3">
        <v>0</v>
      </c>
      <c r="AK203" s="3">
        <v>0</v>
      </c>
      <c r="AL203" s="63">
        <f t="shared" si="6"/>
        <v>0</v>
      </c>
      <c r="AM203" s="63">
        <f t="shared" si="7"/>
        <v>0</v>
      </c>
      <c r="AN203" s="30"/>
    </row>
    <row r="204" spans="26:40">
      <c r="Z204" s="6"/>
      <c r="AA204" s="6"/>
      <c r="AI204" s="67" t="s">
        <v>585</v>
      </c>
      <c r="AJ204" s="3">
        <v>0</v>
      </c>
      <c r="AK204" s="3">
        <v>0</v>
      </c>
      <c r="AL204" s="63">
        <f t="shared" ref="AL204:AL267" si="8">IF(AK204=0,0,AJ204)</f>
        <v>0</v>
      </c>
      <c r="AM204" s="63">
        <f t="shared" ref="AM204:AM267" si="9">IF(AK204=0,0,AK204)</f>
        <v>0</v>
      </c>
      <c r="AN204" s="30"/>
    </row>
    <row r="205" spans="26:40">
      <c r="Z205" s="6"/>
      <c r="AA205" s="6"/>
      <c r="AI205" s="67" t="s">
        <v>586</v>
      </c>
      <c r="AJ205" s="3">
        <v>0</v>
      </c>
      <c r="AK205" s="3">
        <v>0</v>
      </c>
      <c r="AL205" s="63">
        <f t="shared" si="8"/>
        <v>0</v>
      </c>
      <c r="AM205" s="63">
        <f t="shared" si="9"/>
        <v>0</v>
      </c>
      <c r="AN205" s="30"/>
    </row>
    <row r="206" spans="26:40">
      <c r="Z206" s="6"/>
      <c r="AA206" s="6"/>
      <c r="AI206" s="67" t="s">
        <v>587</v>
      </c>
      <c r="AJ206" s="3">
        <v>11566.8</v>
      </c>
      <c r="AK206" s="3">
        <v>1.9770366316427328</v>
      </c>
      <c r="AL206" s="63">
        <f t="shared" si="8"/>
        <v>11566.8</v>
      </c>
      <c r="AM206" s="63">
        <f t="shared" si="9"/>
        <v>1.9770366316427328</v>
      </c>
      <c r="AN206" s="30"/>
    </row>
    <row r="207" spans="26:40">
      <c r="Z207" s="6"/>
      <c r="AA207" s="6"/>
      <c r="AI207" s="67" t="s">
        <v>589</v>
      </c>
      <c r="AJ207" s="3">
        <v>86694.288</v>
      </c>
      <c r="AK207" s="3">
        <v>14.818081330202389</v>
      </c>
      <c r="AL207" s="63">
        <f t="shared" si="8"/>
        <v>86694.288</v>
      </c>
      <c r="AM207" s="63">
        <f t="shared" si="9"/>
        <v>14.818081330202389</v>
      </c>
      <c r="AN207" s="30"/>
    </row>
    <row r="208" spans="26:40">
      <c r="Z208" s="6"/>
      <c r="AA208" s="6"/>
      <c r="AI208" s="67" t="s">
        <v>591</v>
      </c>
      <c r="AJ208" s="3">
        <v>28955.759999999998</v>
      </c>
      <c r="AK208" s="3">
        <v>7.1315999999999997</v>
      </c>
      <c r="AL208" s="63">
        <f t="shared" si="8"/>
        <v>28955.759999999998</v>
      </c>
      <c r="AM208" s="63">
        <f t="shared" si="9"/>
        <v>7.1315999999999997</v>
      </c>
      <c r="AN208" s="30"/>
    </row>
    <row r="209" spans="26:40">
      <c r="Z209" s="6"/>
      <c r="AA209" s="6"/>
      <c r="AI209" s="67" t="s">
        <v>594</v>
      </c>
      <c r="AJ209" s="3">
        <v>0</v>
      </c>
      <c r="AK209" s="3">
        <v>0</v>
      </c>
      <c r="AL209" s="63">
        <f t="shared" si="8"/>
        <v>0</v>
      </c>
      <c r="AM209" s="63">
        <f t="shared" si="9"/>
        <v>0</v>
      </c>
      <c r="AN209" s="30"/>
    </row>
    <row r="210" spans="26:40">
      <c r="Z210" s="6"/>
      <c r="AA210" s="6"/>
      <c r="AI210" s="67" t="s">
        <v>596</v>
      </c>
      <c r="AJ210" s="3">
        <v>9329.3279999999995</v>
      </c>
      <c r="AK210" s="3">
        <v>2.3940000000000001</v>
      </c>
      <c r="AL210" s="63">
        <f t="shared" si="8"/>
        <v>9329.3279999999995</v>
      </c>
      <c r="AM210" s="63">
        <f t="shared" si="9"/>
        <v>2.3940000000000001</v>
      </c>
      <c r="AN210" s="30"/>
    </row>
    <row r="211" spans="26:40">
      <c r="Z211" s="6"/>
      <c r="AA211" s="6"/>
      <c r="AI211" s="67" t="s">
        <v>599</v>
      </c>
      <c r="AJ211" s="3">
        <v>90852.623999999996</v>
      </c>
      <c r="AK211" s="3">
        <v>18.698399999999999</v>
      </c>
      <c r="AL211" s="63">
        <f t="shared" si="8"/>
        <v>90852.623999999996</v>
      </c>
      <c r="AM211" s="63">
        <f t="shared" si="9"/>
        <v>18.698399999999999</v>
      </c>
      <c r="AN211" s="30"/>
    </row>
    <row r="212" spans="26:40">
      <c r="Z212" s="6"/>
      <c r="AA212" s="6"/>
      <c r="AI212" s="67" t="s">
        <v>602</v>
      </c>
      <c r="AJ212" s="3">
        <v>7809.9359999999997</v>
      </c>
      <c r="AK212" s="3">
        <v>2.1840000000000002</v>
      </c>
      <c r="AL212" s="63">
        <f t="shared" si="8"/>
        <v>7809.9359999999997</v>
      </c>
      <c r="AM212" s="63">
        <f t="shared" si="9"/>
        <v>2.1840000000000002</v>
      </c>
      <c r="AN212" s="30"/>
    </row>
    <row r="213" spans="26:40">
      <c r="Z213" s="6"/>
      <c r="AA213" s="6"/>
      <c r="AI213" s="67" t="s">
        <v>604</v>
      </c>
      <c r="AJ213" s="3">
        <v>1871.088</v>
      </c>
      <c r="AK213" s="3">
        <v>0.42</v>
      </c>
      <c r="AL213" s="63">
        <f t="shared" si="8"/>
        <v>1871.088</v>
      </c>
      <c r="AM213" s="63">
        <f t="shared" si="9"/>
        <v>0.42</v>
      </c>
      <c r="AN213" s="30"/>
    </row>
    <row r="214" spans="26:40">
      <c r="Z214" s="6"/>
      <c r="AA214" s="6"/>
      <c r="AI214" s="67" t="s">
        <v>606</v>
      </c>
      <c r="AJ214" s="3">
        <v>0</v>
      </c>
      <c r="AK214" s="3">
        <v>0</v>
      </c>
      <c r="AL214" s="63">
        <f t="shared" si="8"/>
        <v>0</v>
      </c>
      <c r="AM214" s="63">
        <f t="shared" si="9"/>
        <v>0</v>
      </c>
      <c r="AN214" s="30"/>
    </row>
    <row r="215" spans="26:40">
      <c r="Z215" s="6"/>
      <c r="AA215" s="6"/>
      <c r="AI215" s="67" t="s">
        <v>607</v>
      </c>
      <c r="AJ215" s="3">
        <v>1675.2479999999998</v>
      </c>
      <c r="AK215" s="3">
        <v>2.3519999999999999</v>
      </c>
      <c r="AL215" s="63">
        <f t="shared" si="8"/>
        <v>1675.2479999999998</v>
      </c>
      <c r="AM215" s="63">
        <f t="shared" si="9"/>
        <v>2.3519999999999999</v>
      </c>
      <c r="AN215" s="30"/>
    </row>
    <row r="216" spans="26:40">
      <c r="Z216" s="6"/>
      <c r="AA216" s="6"/>
      <c r="AI216" s="67" t="s">
        <v>610</v>
      </c>
      <c r="AJ216" s="3">
        <v>0</v>
      </c>
      <c r="AK216" s="3">
        <v>0</v>
      </c>
      <c r="AL216" s="63">
        <f t="shared" si="8"/>
        <v>0</v>
      </c>
      <c r="AM216" s="63">
        <f t="shared" si="9"/>
        <v>0</v>
      </c>
      <c r="AN216" s="30"/>
    </row>
    <row r="217" spans="26:40">
      <c r="Z217" s="6"/>
      <c r="AA217" s="6"/>
      <c r="AI217" s="67" t="s">
        <v>611</v>
      </c>
      <c r="AJ217" s="3">
        <v>27668.111999999997</v>
      </c>
      <c r="AK217" s="3">
        <v>5.1239999999999997</v>
      </c>
      <c r="AL217" s="63">
        <f t="shared" si="8"/>
        <v>27668.111999999997</v>
      </c>
      <c r="AM217" s="63">
        <f t="shared" si="9"/>
        <v>5.1239999999999997</v>
      </c>
      <c r="AN217" s="30"/>
    </row>
    <row r="218" spans="26:40">
      <c r="Z218" s="6"/>
      <c r="AA218" s="6"/>
      <c r="AI218" s="67" t="s">
        <v>613</v>
      </c>
      <c r="AJ218" s="3">
        <v>6623.4719999999998</v>
      </c>
      <c r="AK218" s="3">
        <v>1.9151999999999998</v>
      </c>
      <c r="AL218" s="63">
        <f t="shared" si="8"/>
        <v>6623.4719999999998</v>
      </c>
      <c r="AM218" s="63">
        <f t="shared" si="9"/>
        <v>1.9151999999999998</v>
      </c>
      <c r="AN218" s="30"/>
    </row>
    <row r="219" spans="26:40">
      <c r="AI219" s="67" t="s">
        <v>615</v>
      </c>
      <c r="AJ219" s="3">
        <v>0</v>
      </c>
      <c r="AK219" s="3">
        <v>0</v>
      </c>
      <c r="AL219" s="63">
        <f t="shared" si="8"/>
        <v>0</v>
      </c>
      <c r="AM219" s="63">
        <f t="shared" si="9"/>
        <v>0</v>
      </c>
      <c r="AN219" s="30"/>
    </row>
    <row r="220" spans="26:40">
      <c r="AI220" s="67" t="s">
        <v>616</v>
      </c>
      <c r="AJ220" s="3">
        <v>2807.04</v>
      </c>
      <c r="AK220" s="3">
        <v>0.63</v>
      </c>
      <c r="AL220" s="63">
        <f t="shared" si="8"/>
        <v>2807.04</v>
      </c>
      <c r="AM220" s="63">
        <f t="shared" si="9"/>
        <v>0.63</v>
      </c>
      <c r="AN220" s="30"/>
    </row>
    <row r="221" spans="26:40">
      <c r="AI221" s="67" t="s">
        <v>618</v>
      </c>
      <c r="AJ221" s="3">
        <v>16378.751999999999</v>
      </c>
      <c r="AK221" s="3">
        <v>4.5023999999999997</v>
      </c>
      <c r="AL221" s="63">
        <f t="shared" si="8"/>
        <v>16378.751999999999</v>
      </c>
      <c r="AM221" s="63">
        <f t="shared" si="9"/>
        <v>4.5023999999999997</v>
      </c>
      <c r="AN221" s="30"/>
    </row>
    <row r="222" spans="26:40">
      <c r="AI222" s="67" t="s">
        <v>621</v>
      </c>
      <c r="AJ222" s="3">
        <v>0</v>
      </c>
      <c r="AK222" s="3">
        <v>0</v>
      </c>
      <c r="AL222" s="63">
        <f t="shared" si="8"/>
        <v>0</v>
      </c>
      <c r="AM222" s="63">
        <f t="shared" si="9"/>
        <v>0</v>
      </c>
      <c r="AN222" s="30"/>
    </row>
    <row r="223" spans="26:40">
      <c r="AI223" s="67" t="s">
        <v>622</v>
      </c>
      <c r="AJ223" s="3">
        <v>4537.7759999999998</v>
      </c>
      <c r="AK223" s="3">
        <v>1.0920000000000001</v>
      </c>
      <c r="AL223" s="63">
        <f t="shared" si="8"/>
        <v>4537.7759999999998</v>
      </c>
      <c r="AM223" s="63">
        <f t="shared" si="9"/>
        <v>1.0920000000000001</v>
      </c>
      <c r="AN223" s="30"/>
    </row>
    <row r="224" spans="26:40">
      <c r="AI224" s="67" t="s">
        <v>624</v>
      </c>
      <c r="AJ224" s="3">
        <v>21414.287999999997</v>
      </c>
      <c r="AK224" s="3">
        <v>4.452</v>
      </c>
      <c r="AL224" s="63">
        <f t="shared" si="8"/>
        <v>21414.287999999997</v>
      </c>
      <c r="AM224" s="63">
        <f t="shared" si="9"/>
        <v>4.452</v>
      </c>
      <c r="AN224" s="30"/>
    </row>
    <row r="225" spans="35:40">
      <c r="AI225" s="67" t="s">
        <v>627</v>
      </c>
      <c r="AJ225" s="3">
        <v>3748.7039999999997</v>
      </c>
      <c r="AK225" s="3">
        <v>0.84</v>
      </c>
      <c r="AL225" s="63">
        <f t="shared" si="8"/>
        <v>3748.7039999999997</v>
      </c>
      <c r="AM225" s="63">
        <f t="shared" si="9"/>
        <v>0.84</v>
      </c>
      <c r="AN225" s="30"/>
    </row>
    <row r="226" spans="35:40">
      <c r="AI226" s="67" t="s">
        <v>628</v>
      </c>
      <c r="AJ226" s="3">
        <v>8876.4480000000003</v>
      </c>
      <c r="AK226" s="3">
        <v>1.5171925558384232</v>
      </c>
      <c r="AL226" s="63">
        <f t="shared" si="8"/>
        <v>8876.4480000000003</v>
      </c>
      <c r="AM226" s="63">
        <f t="shared" si="9"/>
        <v>1.5171925558384232</v>
      </c>
      <c r="AN226" s="30"/>
    </row>
    <row r="227" spans="35:40">
      <c r="AI227" s="67" t="s">
        <v>630</v>
      </c>
      <c r="AJ227" s="3">
        <v>44746.175999999999</v>
      </c>
      <c r="AK227" s="3">
        <v>9.5844000000000005</v>
      </c>
      <c r="AL227" s="63">
        <f t="shared" si="8"/>
        <v>44746.175999999999</v>
      </c>
      <c r="AM227" s="63">
        <f t="shared" si="9"/>
        <v>9.5844000000000005</v>
      </c>
    </row>
    <row r="228" spans="35:40">
      <c r="AI228" s="67" t="s">
        <v>633</v>
      </c>
      <c r="AJ228" s="3">
        <v>0</v>
      </c>
      <c r="AK228" s="3">
        <v>0</v>
      </c>
      <c r="AL228" s="63">
        <f t="shared" si="8"/>
        <v>0</v>
      </c>
      <c r="AM228" s="63">
        <f t="shared" si="9"/>
        <v>0</v>
      </c>
    </row>
    <row r="229" spans="35:40">
      <c r="AI229" s="67" t="s">
        <v>634</v>
      </c>
      <c r="AJ229" s="3">
        <v>14994.815999999999</v>
      </c>
      <c r="AK229" s="3">
        <v>3.36</v>
      </c>
      <c r="AL229" s="63">
        <f t="shared" si="8"/>
        <v>14994.815999999999</v>
      </c>
      <c r="AM229" s="63">
        <f t="shared" si="9"/>
        <v>3.36</v>
      </c>
    </row>
    <row r="230" spans="35:40">
      <c r="AI230" s="67" t="s">
        <v>636</v>
      </c>
      <c r="AJ230" s="3">
        <v>3330.9119999999998</v>
      </c>
      <c r="AK230" s="3">
        <v>1.0920000000000001</v>
      </c>
      <c r="AL230" s="63">
        <f t="shared" si="8"/>
        <v>3330.9119999999998</v>
      </c>
      <c r="AM230" s="63">
        <f t="shared" si="9"/>
        <v>1.0920000000000001</v>
      </c>
    </row>
    <row r="231" spans="35:40">
      <c r="AI231" s="67" t="s">
        <v>638</v>
      </c>
      <c r="AJ231" s="3">
        <v>37185.935999999994</v>
      </c>
      <c r="AK231" s="3">
        <v>5.1239999999999997</v>
      </c>
      <c r="AL231" s="63">
        <f t="shared" si="8"/>
        <v>37185.935999999994</v>
      </c>
      <c r="AM231" s="63">
        <f t="shared" si="9"/>
        <v>5.1239999999999997</v>
      </c>
    </row>
    <row r="232" spans="35:40">
      <c r="AI232" s="67" t="s">
        <v>640</v>
      </c>
      <c r="AJ232" s="3">
        <v>13840.991999999998</v>
      </c>
      <c r="AK232" s="3">
        <v>3.4860000000000002</v>
      </c>
      <c r="AL232" s="63">
        <f t="shared" si="8"/>
        <v>13840.991999999998</v>
      </c>
      <c r="AM232" s="63">
        <f t="shared" si="9"/>
        <v>3.4860000000000002</v>
      </c>
    </row>
    <row r="233" spans="35:40">
      <c r="AI233" s="67" t="s">
        <v>642</v>
      </c>
      <c r="AJ233" s="3">
        <v>0</v>
      </c>
      <c r="AK233" s="3">
        <v>0</v>
      </c>
      <c r="AL233" s="63">
        <f t="shared" si="8"/>
        <v>0</v>
      </c>
      <c r="AM233" s="63">
        <f t="shared" si="9"/>
        <v>0</v>
      </c>
    </row>
    <row r="234" spans="35:40">
      <c r="AI234" s="67" t="s">
        <v>643</v>
      </c>
      <c r="AJ234" s="3">
        <v>18701.088</v>
      </c>
      <c r="AK234" s="3">
        <v>5.1071999999999997</v>
      </c>
      <c r="AL234" s="63">
        <f t="shared" si="8"/>
        <v>18701.088</v>
      </c>
      <c r="AM234" s="63">
        <f t="shared" si="9"/>
        <v>5.1071999999999997</v>
      </c>
    </row>
    <row r="235" spans="35:40">
      <c r="AI235" s="67" t="s">
        <v>646</v>
      </c>
      <c r="AJ235" s="3">
        <v>6642.24</v>
      </c>
      <c r="AK235" s="3">
        <v>2.1083999999999996</v>
      </c>
      <c r="AL235" s="63">
        <f t="shared" si="8"/>
        <v>6642.24</v>
      </c>
      <c r="AM235" s="63">
        <f t="shared" si="9"/>
        <v>2.1083999999999996</v>
      </c>
    </row>
    <row r="236" spans="35:40">
      <c r="AI236" s="67" t="s">
        <v>649</v>
      </c>
      <c r="AJ236" s="3">
        <v>285416.39999999997</v>
      </c>
      <c r="AK236" s="3">
        <v>58.968000000000004</v>
      </c>
      <c r="AL236" s="63">
        <f t="shared" si="8"/>
        <v>285416.39999999997</v>
      </c>
      <c r="AM236" s="63">
        <f t="shared" si="9"/>
        <v>58.968000000000004</v>
      </c>
    </row>
    <row r="237" spans="35:40">
      <c r="AI237" s="67" t="s">
        <v>652</v>
      </c>
      <c r="AJ237" s="3">
        <v>301349.61599999998</v>
      </c>
      <c r="AK237" s="3">
        <v>36.119999999999997</v>
      </c>
      <c r="AL237" s="63">
        <f t="shared" si="8"/>
        <v>301349.61599999998</v>
      </c>
      <c r="AM237" s="63">
        <f t="shared" si="9"/>
        <v>36.119999999999997</v>
      </c>
    </row>
    <row r="238" spans="35:40">
      <c r="AI238" s="67" t="s">
        <v>655</v>
      </c>
      <c r="AJ238" s="3">
        <v>106531.24799999999</v>
      </c>
      <c r="AK238" s="3">
        <v>12.835199999999999</v>
      </c>
      <c r="AL238" s="63">
        <f t="shared" si="8"/>
        <v>106531.24799999999</v>
      </c>
      <c r="AM238" s="63">
        <f t="shared" si="9"/>
        <v>12.835199999999999</v>
      </c>
    </row>
    <row r="239" spans="35:40">
      <c r="AI239" s="67" t="s">
        <v>658</v>
      </c>
      <c r="AJ239" s="3">
        <v>11965.823999999999</v>
      </c>
      <c r="AK239" s="3">
        <v>2.4780000000000002</v>
      </c>
      <c r="AL239" s="63">
        <f t="shared" si="8"/>
        <v>11965.823999999999</v>
      </c>
      <c r="AM239" s="63">
        <f t="shared" si="9"/>
        <v>2.4780000000000002</v>
      </c>
    </row>
    <row r="240" spans="35:40">
      <c r="AI240" s="67" t="s">
        <v>1856</v>
      </c>
      <c r="AJ240" s="3">
        <v>0</v>
      </c>
      <c r="AK240" s="3">
        <v>0</v>
      </c>
      <c r="AL240" s="63">
        <f t="shared" si="8"/>
        <v>0</v>
      </c>
      <c r="AM240" s="63">
        <f t="shared" si="9"/>
        <v>0</v>
      </c>
    </row>
    <row r="241" spans="35:39">
      <c r="AI241" s="67" t="s">
        <v>661</v>
      </c>
      <c r="AJ241" s="3">
        <v>9543.119999999999</v>
      </c>
      <c r="AK241" s="3">
        <v>2.2763999999999998</v>
      </c>
      <c r="AL241" s="63">
        <f t="shared" si="8"/>
        <v>9543.119999999999</v>
      </c>
      <c r="AM241" s="63">
        <f t="shared" si="9"/>
        <v>2.2763999999999998</v>
      </c>
    </row>
    <row r="242" spans="35:39">
      <c r="AI242" s="67" t="s">
        <v>664</v>
      </c>
      <c r="AJ242" s="3">
        <v>45957.935999999994</v>
      </c>
      <c r="AK242" s="3">
        <v>12.852</v>
      </c>
      <c r="AL242" s="63">
        <f t="shared" si="8"/>
        <v>45957.935999999994</v>
      </c>
      <c r="AM242" s="63">
        <f t="shared" si="9"/>
        <v>12.852</v>
      </c>
    </row>
    <row r="243" spans="35:39">
      <c r="AI243" s="67" t="s">
        <v>667</v>
      </c>
      <c r="AJ243" s="3">
        <v>13914.431999999999</v>
      </c>
      <c r="AK243" s="3">
        <v>2.3783018442872583</v>
      </c>
      <c r="AL243" s="63">
        <f t="shared" si="8"/>
        <v>13914.431999999999</v>
      </c>
      <c r="AM243" s="63">
        <f t="shared" si="9"/>
        <v>2.3783018442872583</v>
      </c>
    </row>
    <row r="244" spans="35:39">
      <c r="AI244" s="67" t="s">
        <v>668</v>
      </c>
      <c r="AJ244" s="3">
        <v>58312.991999999998</v>
      </c>
      <c r="AK244" s="3">
        <v>9.9670540931536493</v>
      </c>
      <c r="AL244" s="63">
        <f t="shared" si="8"/>
        <v>58312.991999999998</v>
      </c>
      <c r="AM244" s="63">
        <f t="shared" si="9"/>
        <v>9.9670540931536493</v>
      </c>
    </row>
    <row r="245" spans="35:39">
      <c r="AI245" s="67" t="s">
        <v>1857</v>
      </c>
      <c r="AJ245" s="3">
        <v>7985.04</v>
      </c>
      <c r="AK245" s="3">
        <v>1.2879539380064657</v>
      </c>
      <c r="AL245" s="63">
        <f t="shared" si="8"/>
        <v>7985.04</v>
      </c>
      <c r="AM245" s="63">
        <f t="shared" si="9"/>
        <v>1.2879539380064657</v>
      </c>
    </row>
    <row r="246" spans="35:39">
      <c r="AI246" s="67" t="s">
        <v>1858</v>
      </c>
      <c r="AJ246" s="3">
        <v>0</v>
      </c>
      <c r="AK246" s="3">
        <v>0</v>
      </c>
      <c r="AL246" s="63">
        <f t="shared" si="8"/>
        <v>0</v>
      </c>
      <c r="AM246" s="63">
        <f t="shared" si="9"/>
        <v>0</v>
      </c>
    </row>
    <row r="247" spans="35:39">
      <c r="AI247" s="67" t="s">
        <v>670</v>
      </c>
      <c r="AJ247" s="3">
        <v>91568.255999999994</v>
      </c>
      <c r="AK247" s="3">
        <v>19.731599999999997</v>
      </c>
      <c r="AL247" s="63">
        <f t="shared" si="8"/>
        <v>91568.255999999994</v>
      </c>
      <c r="AM247" s="63">
        <f t="shared" si="9"/>
        <v>19.731599999999997</v>
      </c>
    </row>
    <row r="248" spans="35:39">
      <c r="AI248" s="67" t="s">
        <v>673</v>
      </c>
      <c r="AJ248" s="3">
        <v>90788.975999999995</v>
      </c>
      <c r="AK248" s="3">
        <v>22.89</v>
      </c>
      <c r="AL248" s="63">
        <f t="shared" si="8"/>
        <v>90788.975999999995</v>
      </c>
      <c r="AM248" s="63">
        <f t="shared" si="9"/>
        <v>22.89</v>
      </c>
    </row>
    <row r="249" spans="35:39">
      <c r="AI249" s="67" t="s">
        <v>676</v>
      </c>
      <c r="AJ249" s="3">
        <v>1631.184</v>
      </c>
      <c r="AK249" s="3">
        <v>0.58799999999999997</v>
      </c>
      <c r="AL249" s="63">
        <f t="shared" si="8"/>
        <v>1631.184</v>
      </c>
      <c r="AM249" s="63">
        <f t="shared" si="9"/>
        <v>0.58799999999999997</v>
      </c>
    </row>
    <row r="250" spans="35:39">
      <c r="AI250" s="67" t="s">
        <v>678</v>
      </c>
      <c r="AJ250" s="3">
        <v>127316.4</v>
      </c>
      <c r="AK250" s="3">
        <v>16.968</v>
      </c>
      <c r="AL250" s="63">
        <f t="shared" si="8"/>
        <v>127316.4</v>
      </c>
      <c r="AM250" s="63">
        <f t="shared" si="9"/>
        <v>16.968</v>
      </c>
    </row>
    <row r="251" spans="35:39">
      <c r="AI251" s="67" t="s">
        <v>681</v>
      </c>
      <c r="AJ251" s="3">
        <v>18260.448</v>
      </c>
      <c r="AK251" s="3">
        <v>2.6040000000000001</v>
      </c>
      <c r="AL251" s="63">
        <f t="shared" si="8"/>
        <v>18260.448</v>
      </c>
      <c r="AM251" s="63">
        <f t="shared" si="9"/>
        <v>2.6040000000000001</v>
      </c>
    </row>
    <row r="252" spans="35:39">
      <c r="AI252" s="67" t="s">
        <v>683</v>
      </c>
      <c r="AJ252" s="3">
        <v>2858.4479999999999</v>
      </c>
      <c r="AK252" s="3">
        <v>0.48857561344934697</v>
      </c>
      <c r="AL252" s="63">
        <f t="shared" si="8"/>
        <v>2858.4479999999999</v>
      </c>
      <c r="AM252" s="63">
        <f t="shared" si="9"/>
        <v>0.48857561344934697</v>
      </c>
    </row>
    <row r="253" spans="35:39">
      <c r="AI253" s="67" t="s">
        <v>685</v>
      </c>
      <c r="AJ253" s="3">
        <v>3682.6079999999997</v>
      </c>
      <c r="AK253" s="3">
        <v>1.008</v>
      </c>
      <c r="AL253" s="63">
        <f t="shared" si="8"/>
        <v>3682.6079999999997</v>
      </c>
      <c r="AM253" s="63">
        <f t="shared" si="9"/>
        <v>1.008</v>
      </c>
    </row>
    <row r="254" spans="35:39">
      <c r="AI254" s="67" t="s">
        <v>687</v>
      </c>
      <c r="AJ254" s="3">
        <v>43628.255999999994</v>
      </c>
      <c r="AK254" s="3">
        <v>7.4570892802405897</v>
      </c>
      <c r="AL254" s="63">
        <f t="shared" si="8"/>
        <v>43628.255999999994</v>
      </c>
      <c r="AM254" s="63">
        <f t="shared" si="9"/>
        <v>7.4570892802405897</v>
      </c>
    </row>
    <row r="255" spans="35:39">
      <c r="AI255" s="67" t="s">
        <v>689</v>
      </c>
      <c r="AJ255" s="3">
        <v>28822.751999999997</v>
      </c>
      <c r="AK255" s="3">
        <v>4.9264823917378919</v>
      </c>
      <c r="AL255" s="63">
        <f t="shared" si="8"/>
        <v>28822.751999999997</v>
      </c>
      <c r="AM255" s="63">
        <f t="shared" si="9"/>
        <v>4.9264823917378919</v>
      </c>
    </row>
    <row r="256" spans="35:39">
      <c r="AI256" s="67" t="s">
        <v>691</v>
      </c>
      <c r="AJ256" s="3">
        <v>581.80799999999999</v>
      </c>
      <c r="AK256" s="3">
        <v>0.13439999999999999</v>
      </c>
      <c r="AL256" s="63">
        <f t="shared" si="8"/>
        <v>581.80799999999999</v>
      </c>
      <c r="AM256" s="63">
        <f t="shared" si="9"/>
        <v>0.13439999999999999</v>
      </c>
    </row>
    <row r="257" spans="35:39">
      <c r="AI257" s="67" t="s">
        <v>693</v>
      </c>
      <c r="AJ257" s="3">
        <v>1992.6719999999998</v>
      </c>
      <c r="AK257" s="3">
        <v>0.24359999999999998</v>
      </c>
      <c r="AL257" s="63">
        <f t="shared" si="8"/>
        <v>1992.6719999999998</v>
      </c>
      <c r="AM257" s="63">
        <f t="shared" si="9"/>
        <v>0.24359999999999998</v>
      </c>
    </row>
    <row r="258" spans="35:39">
      <c r="AI258" s="67" t="s">
        <v>696</v>
      </c>
      <c r="AJ258" s="3">
        <v>137303.424</v>
      </c>
      <c r="AK258" s="3">
        <v>23.46836626361431</v>
      </c>
      <c r="AL258" s="63">
        <f t="shared" si="8"/>
        <v>137303.424</v>
      </c>
      <c r="AM258" s="63">
        <f t="shared" si="9"/>
        <v>23.46836626361431</v>
      </c>
    </row>
    <row r="259" spans="35:39">
      <c r="AI259" s="67" t="s">
        <v>698</v>
      </c>
      <c r="AJ259" s="3">
        <v>3299.0879999999997</v>
      </c>
      <c r="AK259" s="3">
        <v>0.73919999999999997</v>
      </c>
      <c r="AL259" s="63">
        <f t="shared" si="8"/>
        <v>3299.0879999999997</v>
      </c>
      <c r="AM259" s="63">
        <f t="shared" si="9"/>
        <v>0.73919999999999997</v>
      </c>
    </row>
    <row r="260" spans="35:39">
      <c r="AI260" s="67" t="s">
        <v>700</v>
      </c>
      <c r="AJ260" s="3">
        <v>1136.6879999999999</v>
      </c>
      <c r="AK260" s="3">
        <v>0.19320000000000001</v>
      </c>
      <c r="AL260" s="63">
        <f t="shared" si="8"/>
        <v>1136.6879999999999</v>
      </c>
      <c r="AM260" s="63">
        <f t="shared" si="9"/>
        <v>0.19320000000000001</v>
      </c>
    </row>
    <row r="261" spans="35:39">
      <c r="AI261" s="67" t="s">
        <v>703</v>
      </c>
      <c r="AJ261" s="3">
        <v>14302.031999999999</v>
      </c>
      <c r="AK261" s="3">
        <v>2.4445517490513002</v>
      </c>
      <c r="AL261" s="63">
        <f t="shared" si="8"/>
        <v>14302.031999999999</v>
      </c>
      <c r="AM261" s="63">
        <f t="shared" si="9"/>
        <v>2.4445517490513002</v>
      </c>
    </row>
    <row r="262" spans="35:39">
      <c r="AI262" s="67" t="s">
        <v>705</v>
      </c>
      <c r="AJ262" s="3">
        <v>1215.0239999999999</v>
      </c>
      <c r="AK262" s="3">
        <v>1.764</v>
      </c>
      <c r="AL262" s="63">
        <f t="shared" si="8"/>
        <v>1215.0239999999999</v>
      </c>
      <c r="AM262" s="63">
        <f t="shared" si="9"/>
        <v>1.764</v>
      </c>
    </row>
    <row r="263" spans="35:39">
      <c r="AI263" s="67" t="s">
        <v>707</v>
      </c>
      <c r="AJ263" s="3">
        <v>6108.576</v>
      </c>
      <c r="AK263" s="3">
        <v>1.512</v>
      </c>
      <c r="AL263" s="63">
        <f t="shared" si="8"/>
        <v>6108.576</v>
      </c>
      <c r="AM263" s="63">
        <f t="shared" si="9"/>
        <v>1.512</v>
      </c>
    </row>
    <row r="264" spans="35:39">
      <c r="AI264" s="67" t="s">
        <v>709</v>
      </c>
      <c r="AJ264" s="3">
        <v>12883.008</v>
      </c>
      <c r="AK264" s="3">
        <v>2.2020073608730488</v>
      </c>
      <c r="AL264" s="63">
        <f t="shared" si="8"/>
        <v>12883.008</v>
      </c>
      <c r="AM264" s="63">
        <f t="shared" si="9"/>
        <v>2.2020073608730488</v>
      </c>
    </row>
    <row r="265" spans="35:39">
      <c r="AI265" s="67" t="s">
        <v>711</v>
      </c>
      <c r="AJ265" s="3">
        <v>63725.52</v>
      </c>
      <c r="AK265" s="3">
        <v>15.497999999999999</v>
      </c>
      <c r="AL265" s="63">
        <f t="shared" si="8"/>
        <v>63725.52</v>
      </c>
      <c r="AM265" s="63">
        <f t="shared" si="9"/>
        <v>15.497999999999999</v>
      </c>
    </row>
    <row r="266" spans="35:39">
      <c r="AI266" s="67" t="s">
        <v>714</v>
      </c>
      <c r="AJ266" s="3">
        <v>9861.3599999999988</v>
      </c>
      <c r="AK266" s="3">
        <v>2.7887999999999997</v>
      </c>
      <c r="AL266" s="63">
        <f t="shared" si="8"/>
        <v>9861.3599999999988</v>
      </c>
      <c r="AM266" s="63">
        <f t="shared" si="9"/>
        <v>2.7887999999999997</v>
      </c>
    </row>
    <row r="267" spans="35:39">
      <c r="AI267" s="67" t="s">
        <v>717</v>
      </c>
      <c r="AJ267" s="3">
        <v>5848.2719999999999</v>
      </c>
      <c r="AK267" s="3">
        <v>1.3104</v>
      </c>
      <c r="AL267" s="63">
        <f t="shared" si="8"/>
        <v>5848.2719999999999</v>
      </c>
      <c r="AM267" s="63">
        <f t="shared" si="9"/>
        <v>1.3104</v>
      </c>
    </row>
    <row r="268" spans="35:39">
      <c r="AI268" s="67" t="s">
        <v>720</v>
      </c>
      <c r="AJ268" s="3">
        <v>255.40799999999999</v>
      </c>
      <c r="AK268" s="3">
        <v>0.42</v>
      </c>
      <c r="AL268" s="63">
        <f t="shared" ref="AL268:AL331" si="10">IF(AK268=0,0,AJ268)</f>
        <v>255.40799999999999</v>
      </c>
      <c r="AM268" s="63">
        <f t="shared" ref="AM268:AM331" si="11">IF(AK268=0,0,AK268)</f>
        <v>0.42</v>
      </c>
    </row>
    <row r="269" spans="35:39">
      <c r="AI269" s="67" t="s">
        <v>722</v>
      </c>
      <c r="AJ269" s="3">
        <v>4797.2640000000001</v>
      </c>
      <c r="AK269" s="3">
        <v>1.4279999999999999</v>
      </c>
      <c r="AL269" s="63">
        <f t="shared" si="10"/>
        <v>4797.2640000000001</v>
      </c>
      <c r="AM269" s="63">
        <f t="shared" si="11"/>
        <v>1.4279999999999999</v>
      </c>
    </row>
    <row r="270" spans="35:39">
      <c r="AI270" s="67" t="s">
        <v>1859</v>
      </c>
      <c r="AJ270" s="3">
        <v>0</v>
      </c>
      <c r="AK270" s="3">
        <v>0</v>
      </c>
      <c r="AL270" s="63">
        <f t="shared" si="10"/>
        <v>0</v>
      </c>
      <c r="AM270" s="63">
        <f t="shared" si="11"/>
        <v>0</v>
      </c>
    </row>
    <row r="271" spans="35:39">
      <c r="AI271" s="67" t="s">
        <v>724</v>
      </c>
      <c r="AJ271" s="3">
        <v>3602.64</v>
      </c>
      <c r="AK271" s="3">
        <v>0.94919999999999982</v>
      </c>
      <c r="AL271" s="63">
        <f t="shared" si="10"/>
        <v>3602.64</v>
      </c>
      <c r="AM271" s="63">
        <f t="shared" si="11"/>
        <v>0.94919999999999982</v>
      </c>
    </row>
    <row r="272" spans="35:39">
      <c r="AI272" s="67" t="s">
        <v>727</v>
      </c>
      <c r="AJ272" s="3">
        <v>26663.615999999998</v>
      </c>
      <c r="AK272" s="3">
        <v>4.5574355538312483</v>
      </c>
      <c r="AL272" s="63">
        <f t="shared" si="10"/>
        <v>26663.615999999998</v>
      </c>
      <c r="AM272" s="63">
        <f t="shared" si="11"/>
        <v>4.5574355538312483</v>
      </c>
    </row>
    <row r="273" spans="35:39">
      <c r="AI273" s="67" t="s">
        <v>729</v>
      </c>
      <c r="AJ273" s="3">
        <v>4798.08</v>
      </c>
      <c r="AK273" s="3">
        <v>1.0751999999999999</v>
      </c>
      <c r="AL273" s="63">
        <f t="shared" si="10"/>
        <v>4798.08</v>
      </c>
      <c r="AM273" s="63">
        <f t="shared" si="11"/>
        <v>1.0751999999999999</v>
      </c>
    </row>
    <row r="274" spans="35:39">
      <c r="AI274" s="67" t="s">
        <v>731</v>
      </c>
      <c r="AJ274" s="3">
        <v>22132.367999999999</v>
      </c>
      <c r="AK274" s="3">
        <v>5.8127999999999993</v>
      </c>
      <c r="AL274" s="63">
        <f t="shared" si="10"/>
        <v>22132.367999999999</v>
      </c>
      <c r="AM274" s="63">
        <f t="shared" si="11"/>
        <v>5.8127999999999993</v>
      </c>
    </row>
    <row r="275" spans="35:39">
      <c r="AI275" s="67" t="s">
        <v>734</v>
      </c>
      <c r="AJ275" s="3">
        <v>18368.975999999999</v>
      </c>
      <c r="AK275" s="3">
        <v>4.1160000000000005</v>
      </c>
      <c r="AL275" s="63">
        <f t="shared" si="10"/>
        <v>18368.975999999999</v>
      </c>
      <c r="AM275" s="63">
        <f t="shared" si="11"/>
        <v>4.1160000000000005</v>
      </c>
    </row>
    <row r="276" spans="35:39">
      <c r="AI276" s="67" t="s">
        <v>736</v>
      </c>
      <c r="AJ276" s="3">
        <v>45922.847999999998</v>
      </c>
      <c r="AK276" s="3">
        <v>11.76</v>
      </c>
      <c r="AL276" s="63">
        <f t="shared" si="10"/>
        <v>45922.847999999998</v>
      </c>
      <c r="AM276" s="63">
        <f t="shared" si="11"/>
        <v>11.76</v>
      </c>
    </row>
    <row r="277" spans="35:39">
      <c r="AI277" s="67" t="s">
        <v>738</v>
      </c>
      <c r="AJ277" s="3">
        <v>2811.9359999999997</v>
      </c>
      <c r="AK277" s="3">
        <v>0.63</v>
      </c>
      <c r="AL277" s="63">
        <f t="shared" si="10"/>
        <v>2811.9359999999997</v>
      </c>
      <c r="AM277" s="63">
        <f t="shared" si="11"/>
        <v>0.63</v>
      </c>
    </row>
    <row r="278" spans="35:39">
      <c r="AI278" s="67" t="s">
        <v>1860</v>
      </c>
      <c r="AJ278" s="3">
        <v>10224.48</v>
      </c>
      <c r="AK278" s="3">
        <v>1.6491663510850729</v>
      </c>
      <c r="AL278" s="63">
        <f t="shared" si="10"/>
        <v>10224.48</v>
      </c>
      <c r="AM278" s="63">
        <f t="shared" si="11"/>
        <v>1.6491663510850729</v>
      </c>
    </row>
    <row r="279" spans="35:39">
      <c r="AI279" s="67" t="s">
        <v>740</v>
      </c>
      <c r="AJ279" s="3">
        <v>10180.415999999999</v>
      </c>
      <c r="AK279" s="3">
        <v>2.3351999999999999</v>
      </c>
      <c r="AL279" s="63">
        <f t="shared" si="10"/>
        <v>10180.415999999999</v>
      </c>
      <c r="AM279" s="63">
        <f t="shared" si="11"/>
        <v>2.3351999999999999</v>
      </c>
    </row>
    <row r="280" spans="35:39">
      <c r="AI280" s="67" t="s">
        <v>743</v>
      </c>
      <c r="AJ280" s="3">
        <v>8681.4239999999991</v>
      </c>
      <c r="AK280" s="3">
        <v>2.0411999999999999</v>
      </c>
      <c r="AL280" s="63">
        <f t="shared" si="10"/>
        <v>8681.4239999999991</v>
      </c>
      <c r="AM280" s="63">
        <f t="shared" si="11"/>
        <v>2.0411999999999999</v>
      </c>
    </row>
    <row r="281" spans="35:39">
      <c r="AI281" s="67" t="s">
        <v>746</v>
      </c>
      <c r="AJ281" s="3">
        <v>2137.1039999999998</v>
      </c>
      <c r="AK281" s="3">
        <v>0.47879999999999995</v>
      </c>
      <c r="AL281" s="63">
        <f t="shared" si="10"/>
        <v>2137.1039999999998</v>
      </c>
      <c r="AM281" s="63">
        <f t="shared" si="11"/>
        <v>0.47879999999999995</v>
      </c>
    </row>
    <row r="282" spans="35:39">
      <c r="AI282" s="67" t="s">
        <v>749</v>
      </c>
      <c r="AJ282" s="3">
        <v>10549.248</v>
      </c>
      <c r="AK282" s="3">
        <v>2.8812000000000002</v>
      </c>
      <c r="AL282" s="63">
        <f t="shared" si="10"/>
        <v>10549.248</v>
      </c>
      <c r="AM282" s="63">
        <f t="shared" si="11"/>
        <v>2.8812000000000002</v>
      </c>
    </row>
    <row r="283" spans="35:39">
      <c r="AI283" s="67" t="s">
        <v>752</v>
      </c>
      <c r="AJ283" s="3">
        <v>841550.59199999995</v>
      </c>
      <c r="AK283" s="3">
        <v>88.75439999999999</v>
      </c>
      <c r="AL283" s="63">
        <f t="shared" si="10"/>
        <v>841550.59199999995</v>
      </c>
      <c r="AM283" s="63">
        <f t="shared" si="11"/>
        <v>88.75439999999999</v>
      </c>
    </row>
    <row r="284" spans="35:39">
      <c r="AI284" s="67" t="s">
        <v>755</v>
      </c>
      <c r="AJ284" s="3">
        <v>90066.815999999992</v>
      </c>
      <c r="AK284" s="3">
        <v>15.394525238391413</v>
      </c>
      <c r="AL284" s="63">
        <f t="shared" si="10"/>
        <v>90066.815999999992</v>
      </c>
      <c r="AM284" s="63">
        <f t="shared" si="11"/>
        <v>15.394525238391413</v>
      </c>
    </row>
    <row r="285" spans="35:39">
      <c r="AI285" s="67" t="s">
        <v>757</v>
      </c>
      <c r="AJ285" s="3">
        <v>6747.5039999999999</v>
      </c>
      <c r="AK285" s="3">
        <v>1.512</v>
      </c>
      <c r="AL285" s="63">
        <f t="shared" si="10"/>
        <v>6747.5039999999999</v>
      </c>
      <c r="AM285" s="63">
        <f t="shared" si="11"/>
        <v>1.512</v>
      </c>
    </row>
    <row r="286" spans="35:39">
      <c r="AI286" s="67" t="s">
        <v>759</v>
      </c>
      <c r="AJ286" s="3">
        <v>46228.847999999998</v>
      </c>
      <c r="AK286" s="3">
        <v>7.9799999999999995</v>
      </c>
      <c r="AL286" s="63">
        <f t="shared" si="10"/>
        <v>46228.847999999998</v>
      </c>
      <c r="AM286" s="63">
        <f t="shared" si="11"/>
        <v>7.9799999999999995</v>
      </c>
    </row>
    <row r="287" spans="35:39">
      <c r="AI287" s="67" t="s">
        <v>761</v>
      </c>
      <c r="AJ287" s="3">
        <v>3693.2159999999999</v>
      </c>
      <c r="AK287" s="3">
        <v>1.26</v>
      </c>
      <c r="AL287" s="63">
        <f t="shared" si="10"/>
        <v>3693.2159999999999</v>
      </c>
      <c r="AM287" s="63">
        <f t="shared" si="11"/>
        <v>1.26</v>
      </c>
    </row>
    <row r="288" spans="35:39">
      <c r="AI288" s="67" t="s">
        <v>1861</v>
      </c>
      <c r="AJ288" s="3">
        <v>14851.199999999999</v>
      </c>
      <c r="AK288" s="3">
        <v>3.4439999999999995</v>
      </c>
      <c r="AL288" s="63">
        <f t="shared" si="10"/>
        <v>14851.199999999999</v>
      </c>
      <c r="AM288" s="63">
        <f t="shared" si="11"/>
        <v>3.4439999999999995</v>
      </c>
    </row>
    <row r="289" spans="35:39">
      <c r="AI289" s="67" t="s">
        <v>763</v>
      </c>
      <c r="AJ289" s="3">
        <v>52481.856</v>
      </c>
      <c r="AK289" s="3">
        <v>11.76</v>
      </c>
      <c r="AL289" s="63">
        <f t="shared" si="10"/>
        <v>52481.856</v>
      </c>
      <c r="AM289" s="63">
        <f t="shared" si="11"/>
        <v>11.76</v>
      </c>
    </row>
    <row r="290" spans="35:39">
      <c r="AI290" s="67" t="s">
        <v>765</v>
      </c>
      <c r="AJ290" s="3">
        <v>9558.6239999999998</v>
      </c>
      <c r="AK290" s="3">
        <v>0.33600000000000002</v>
      </c>
      <c r="AL290" s="63">
        <f t="shared" si="10"/>
        <v>9558.6239999999998</v>
      </c>
      <c r="AM290" s="63">
        <f t="shared" si="11"/>
        <v>0.33600000000000002</v>
      </c>
    </row>
    <row r="291" spans="35:39">
      <c r="AI291" s="67" t="s">
        <v>767</v>
      </c>
      <c r="AJ291" s="3">
        <v>4887.0239999999994</v>
      </c>
      <c r="AK291" s="3">
        <v>0.83530669396178681</v>
      </c>
      <c r="AL291" s="63">
        <f t="shared" si="10"/>
        <v>4887.0239999999994</v>
      </c>
      <c r="AM291" s="63">
        <f t="shared" si="11"/>
        <v>0.83530669396178681</v>
      </c>
    </row>
    <row r="292" spans="35:39">
      <c r="AI292" s="67" t="s">
        <v>769</v>
      </c>
      <c r="AJ292" s="3">
        <v>32186.303999999996</v>
      </c>
      <c r="AK292" s="3">
        <v>8.7948000000000004</v>
      </c>
      <c r="AL292" s="63">
        <f t="shared" si="10"/>
        <v>32186.303999999996</v>
      </c>
      <c r="AM292" s="63">
        <f t="shared" si="11"/>
        <v>8.7948000000000004</v>
      </c>
    </row>
    <row r="293" spans="35:39">
      <c r="AI293" s="67" t="s">
        <v>772</v>
      </c>
      <c r="AJ293" s="3">
        <v>40015.824000000001</v>
      </c>
      <c r="AK293" s="3">
        <v>10.9368</v>
      </c>
      <c r="AL293" s="63">
        <f t="shared" si="10"/>
        <v>40015.824000000001</v>
      </c>
      <c r="AM293" s="63">
        <f t="shared" si="11"/>
        <v>10.9368</v>
      </c>
    </row>
    <row r="294" spans="35:39">
      <c r="AI294" s="67" t="s">
        <v>774</v>
      </c>
      <c r="AJ294" s="3">
        <v>2696.0639999999999</v>
      </c>
      <c r="AK294" s="3">
        <v>0.57959999999999989</v>
      </c>
      <c r="AL294" s="63">
        <f t="shared" si="10"/>
        <v>2696.0639999999999</v>
      </c>
      <c r="AM294" s="63">
        <f t="shared" si="11"/>
        <v>0.57959999999999989</v>
      </c>
    </row>
    <row r="295" spans="35:39">
      <c r="AI295" s="67" t="s">
        <v>777</v>
      </c>
      <c r="AJ295" s="3">
        <v>12657.791999999999</v>
      </c>
      <c r="AK295" s="3">
        <v>3.948</v>
      </c>
      <c r="AL295" s="63">
        <f t="shared" si="10"/>
        <v>12657.791999999999</v>
      </c>
      <c r="AM295" s="63">
        <f t="shared" si="11"/>
        <v>3.948</v>
      </c>
    </row>
    <row r="296" spans="35:39">
      <c r="AI296" s="67" t="s">
        <v>779</v>
      </c>
      <c r="AJ296" s="3">
        <v>5023.2959999999994</v>
      </c>
      <c r="AK296" s="3">
        <v>1.1255999999999999</v>
      </c>
      <c r="AL296" s="63">
        <f t="shared" si="10"/>
        <v>5023.2959999999994</v>
      </c>
      <c r="AM296" s="63">
        <f t="shared" si="11"/>
        <v>1.1255999999999999</v>
      </c>
    </row>
    <row r="297" spans="35:39">
      <c r="AI297" s="67" t="s">
        <v>781</v>
      </c>
      <c r="AJ297" s="3">
        <v>2155.8719999999998</v>
      </c>
      <c r="AK297" s="3">
        <v>0.67200000000000004</v>
      </c>
      <c r="AL297" s="63">
        <f t="shared" si="10"/>
        <v>2155.8719999999998</v>
      </c>
      <c r="AM297" s="63">
        <f t="shared" si="11"/>
        <v>0.67200000000000004</v>
      </c>
    </row>
    <row r="298" spans="35:39">
      <c r="AI298" s="67" t="s">
        <v>783</v>
      </c>
      <c r="AJ298" s="3">
        <v>423663.12</v>
      </c>
      <c r="AK298" s="3">
        <v>49.408799999999999</v>
      </c>
      <c r="AL298" s="63">
        <f t="shared" si="10"/>
        <v>423663.12</v>
      </c>
      <c r="AM298" s="63">
        <f t="shared" si="11"/>
        <v>49.408799999999999</v>
      </c>
    </row>
    <row r="299" spans="35:39">
      <c r="AI299" s="67" t="s">
        <v>786</v>
      </c>
      <c r="AJ299" s="3">
        <v>22991.615999999998</v>
      </c>
      <c r="AK299" s="3">
        <v>5.1827999999999994</v>
      </c>
      <c r="AL299" s="63">
        <f t="shared" si="10"/>
        <v>22991.615999999998</v>
      </c>
      <c r="AM299" s="63">
        <f t="shared" si="11"/>
        <v>5.1827999999999994</v>
      </c>
    </row>
    <row r="300" spans="35:39">
      <c r="AI300" s="67" t="s">
        <v>789</v>
      </c>
      <c r="AJ300" s="3">
        <v>130155.264</v>
      </c>
      <c r="AK300" s="3">
        <v>29.1648</v>
      </c>
      <c r="AL300" s="63">
        <f t="shared" si="10"/>
        <v>130155.264</v>
      </c>
      <c r="AM300" s="63">
        <f t="shared" si="11"/>
        <v>29.1648</v>
      </c>
    </row>
    <row r="301" spans="35:39">
      <c r="AI301" s="67" t="s">
        <v>792</v>
      </c>
      <c r="AJ301" s="3">
        <v>20166.624</v>
      </c>
      <c r="AK301" s="3">
        <v>4.1160000000000005</v>
      </c>
      <c r="AL301" s="63">
        <f t="shared" si="10"/>
        <v>20166.624</v>
      </c>
      <c r="AM301" s="63">
        <f t="shared" si="11"/>
        <v>4.1160000000000005</v>
      </c>
    </row>
    <row r="302" spans="35:39">
      <c r="AI302" s="67" t="s">
        <v>794</v>
      </c>
      <c r="AJ302" s="3">
        <v>57208.943999999996</v>
      </c>
      <c r="AK302" s="3">
        <v>16.119600000000002</v>
      </c>
      <c r="AL302" s="63">
        <f t="shared" si="10"/>
        <v>57208.943999999996</v>
      </c>
      <c r="AM302" s="63">
        <f t="shared" si="11"/>
        <v>16.119600000000002</v>
      </c>
    </row>
    <row r="303" spans="35:39">
      <c r="AI303" s="67" t="s">
        <v>797</v>
      </c>
      <c r="AJ303" s="3">
        <v>2532.864</v>
      </c>
      <c r="AK303" s="3">
        <v>0.4329256934475515</v>
      </c>
      <c r="AL303" s="63">
        <f t="shared" si="10"/>
        <v>2532.864</v>
      </c>
      <c r="AM303" s="63">
        <f t="shared" si="11"/>
        <v>0.4329256934475515</v>
      </c>
    </row>
    <row r="304" spans="35:39">
      <c r="AI304" s="67" t="s">
        <v>799</v>
      </c>
      <c r="AJ304" s="3">
        <v>3242.7839999999997</v>
      </c>
      <c r="AK304" s="3">
        <v>1.008</v>
      </c>
      <c r="AL304" s="63">
        <f t="shared" si="10"/>
        <v>3242.7839999999997</v>
      </c>
      <c r="AM304" s="63">
        <f t="shared" si="11"/>
        <v>1.008</v>
      </c>
    </row>
    <row r="305" spans="35:39">
      <c r="AI305" s="67" t="s">
        <v>801</v>
      </c>
      <c r="AJ305" s="3">
        <v>69512.59199999999</v>
      </c>
      <c r="AK305" s="3">
        <v>9.1560000000000006</v>
      </c>
      <c r="AL305" s="63">
        <f t="shared" si="10"/>
        <v>69512.59199999999</v>
      </c>
      <c r="AM305" s="63">
        <f t="shared" si="11"/>
        <v>9.1560000000000006</v>
      </c>
    </row>
    <row r="306" spans="35:39">
      <c r="AI306" s="67" t="s">
        <v>803</v>
      </c>
      <c r="AJ306" s="3">
        <v>6628.3679999999995</v>
      </c>
      <c r="AK306" s="3">
        <v>1.4867999999999999</v>
      </c>
      <c r="AL306" s="63">
        <f t="shared" si="10"/>
        <v>6628.3679999999995</v>
      </c>
      <c r="AM306" s="63">
        <f t="shared" si="11"/>
        <v>1.4867999999999999</v>
      </c>
    </row>
    <row r="307" spans="35:39">
      <c r="AI307" s="67" t="s">
        <v>806</v>
      </c>
      <c r="AJ307" s="3">
        <v>32088.383999999998</v>
      </c>
      <c r="AK307" s="3">
        <v>7.1904000000000003</v>
      </c>
      <c r="AL307" s="63">
        <f t="shared" si="10"/>
        <v>32088.383999999998</v>
      </c>
      <c r="AM307" s="63">
        <f t="shared" si="11"/>
        <v>7.1904000000000003</v>
      </c>
    </row>
    <row r="308" spans="35:39">
      <c r="AI308" s="67" t="s">
        <v>808</v>
      </c>
      <c r="AJ308" s="3">
        <v>3008.5919999999996</v>
      </c>
      <c r="AK308" s="3">
        <v>0.85680000000000001</v>
      </c>
      <c r="AL308" s="63">
        <f t="shared" si="10"/>
        <v>3008.5919999999996</v>
      </c>
      <c r="AM308" s="63">
        <f t="shared" si="11"/>
        <v>0.85680000000000001</v>
      </c>
    </row>
    <row r="309" spans="35:39">
      <c r="AI309" s="67" t="s">
        <v>811</v>
      </c>
      <c r="AJ309" s="3">
        <v>28495.535999999996</v>
      </c>
      <c r="AK309" s="3">
        <v>5.9387999999999996</v>
      </c>
      <c r="AL309" s="63">
        <f t="shared" si="10"/>
        <v>28495.535999999996</v>
      </c>
      <c r="AM309" s="63">
        <f t="shared" si="11"/>
        <v>5.9387999999999996</v>
      </c>
    </row>
    <row r="310" spans="35:39">
      <c r="AI310" s="67" t="s">
        <v>814</v>
      </c>
      <c r="AJ310" s="3">
        <v>202502.63999999998</v>
      </c>
      <c r="AK310" s="3">
        <v>32.902799999999999</v>
      </c>
      <c r="AL310" s="63">
        <f t="shared" si="10"/>
        <v>202502.63999999998</v>
      </c>
      <c r="AM310" s="63">
        <f t="shared" si="11"/>
        <v>32.902799999999999</v>
      </c>
    </row>
    <row r="311" spans="35:39">
      <c r="AI311" s="67" t="s">
        <v>817</v>
      </c>
      <c r="AJ311" s="3">
        <v>3749.52</v>
      </c>
      <c r="AK311" s="3">
        <v>0.64088065766478708</v>
      </c>
      <c r="AL311" s="63">
        <f t="shared" si="10"/>
        <v>3749.52</v>
      </c>
      <c r="AM311" s="63">
        <f t="shared" si="11"/>
        <v>0.64088065766478708</v>
      </c>
    </row>
    <row r="312" spans="35:39">
      <c r="AI312" s="67" t="s">
        <v>819</v>
      </c>
      <c r="AJ312" s="3">
        <v>11772.431999999999</v>
      </c>
      <c r="AK312" s="3">
        <v>2.0121839495386036</v>
      </c>
      <c r="AL312" s="63">
        <f t="shared" si="10"/>
        <v>11772.431999999999</v>
      </c>
      <c r="AM312" s="63">
        <f t="shared" si="11"/>
        <v>2.0121839495386036</v>
      </c>
    </row>
    <row r="313" spans="35:39">
      <c r="AI313" s="67" t="s">
        <v>821</v>
      </c>
      <c r="AJ313" s="3">
        <v>8904.1919999999991</v>
      </c>
      <c r="AK313" s="3">
        <v>1.5219346542846917</v>
      </c>
      <c r="AL313" s="63">
        <f t="shared" si="10"/>
        <v>8904.1919999999991</v>
      </c>
      <c r="AM313" s="63">
        <f t="shared" si="11"/>
        <v>1.5219346542846917</v>
      </c>
    </row>
    <row r="314" spans="35:39">
      <c r="AI314" s="67" t="s">
        <v>823</v>
      </c>
      <c r="AJ314" s="3">
        <v>0</v>
      </c>
      <c r="AK314" s="3">
        <v>0</v>
      </c>
      <c r="AL314" s="63">
        <f t="shared" si="10"/>
        <v>0</v>
      </c>
      <c r="AM314" s="63">
        <f t="shared" si="11"/>
        <v>0</v>
      </c>
    </row>
    <row r="315" spans="35:39">
      <c r="AI315" s="67" t="s">
        <v>824</v>
      </c>
      <c r="AJ315" s="3">
        <v>10196.735999999999</v>
      </c>
      <c r="AK315" s="3">
        <v>2.2848000000000002</v>
      </c>
      <c r="AL315" s="63">
        <f t="shared" si="10"/>
        <v>10196.735999999999</v>
      </c>
      <c r="AM315" s="63">
        <f t="shared" si="11"/>
        <v>2.2848000000000002</v>
      </c>
    </row>
    <row r="316" spans="35:39">
      <c r="AI316" s="67" t="s">
        <v>826</v>
      </c>
      <c r="AJ316" s="3">
        <v>7670.4</v>
      </c>
      <c r="AK316" s="3">
        <v>1.5791999999999999</v>
      </c>
      <c r="AL316" s="63">
        <f t="shared" si="10"/>
        <v>7670.4</v>
      </c>
      <c r="AM316" s="63">
        <f t="shared" si="11"/>
        <v>1.5791999999999999</v>
      </c>
    </row>
    <row r="317" spans="35:39">
      <c r="AI317" s="67" t="s">
        <v>829</v>
      </c>
      <c r="AJ317" s="3">
        <v>77249.087999999989</v>
      </c>
      <c r="AK317" s="3">
        <v>13.203675756215466</v>
      </c>
      <c r="AL317" s="63">
        <f t="shared" si="10"/>
        <v>77249.087999999989</v>
      </c>
      <c r="AM317" s="63">
        <f t="shared" si="11"/>
        <v>13.203675756215466</v>
      </c>
    </row>
    <row r="318" spans="35:39">
      <c r="AI318" s="67" t="s">
        <v>831</v>
      </c>
      <c r="AJ318" s="3">
        <v>77249.087999999989</v>
      </c>
      <c r="AK318" s="3">
        <v>13.203675756215466</v>
      </c>
      <c r="AL318" s="63">
        <f t="shared" si="10"/>
        <v>77249.087999999989</v>
      </c>
      <c r="AM318" s="63">
        <f t="shared" si="11"/>
        <v>13.203675756215466</v>
      </c>
    </row>
    <row r="319" spans="35:39">
      <c r="AI319" s="67" t="s">
        <v>832</v>
      </c>
      <c r="AJ319" s="3">
        <v>77249.087999999989</v>
      </c>
      <c r="AK319" s="3">
        <v>13.203675756215466</v>
      </c>
      <c r="AL319" s="63">
        <f t="shared" si="10"/>
        <v>77249.087999999989</v>
      </c>
      <c r="AM319" s="63">
        <f t="shared" si="11"/>
        <v>13.203675756215466</v>
      </c>
    </row>
    <row r="320" spans="35:39">
      <c r="AI320" s="67" t="s">
        <v>833</v>
      </c>
      <c r="AJ320" s="3">
        <v>138055.77599999998</v>
      </c>
      <c r="AK320" s="3">
        <v>12.012</v>
      </c>
      <c r="AL320" s="63">
        <f t="shared" si="10"/>
        <v>138055.77599999998</v>
      </c>
      <c r="AM320" s="63">
        <f t="shared" si="11"/>
        <v>12.012</v>
      </c>
    </row>
    <row r="321" spans="35:39">
      <c r="AI321" s="67" t="s">
        <v>836</v>
      </c>
      <c r="AJ321" s="3">
        <v>41636.399999999994</v>
      </c>
      <c r="AK321" s="3">
        <v>9.5676000000000005</v>
      </c>
      <c r="AL321" s="63">
        <f t="shared" si="10"/>
        <v>41636.399999999994</v>
      </c>
      <c r="AM321" s="63">
        <f t="shared" si="11"/>
        <v>9.5676000000000005</v>
      </c>
    </row>
    <row r="322" spans="35:39">
      <c r="AI322" s="67" t="s">
        <v>839</v>
      </c>
      <c r="AJ322" s="3">
        <v>5123.6639999999998</v>
      </c>
      <c r="AK322" s="3">
        <v>0.16800000000000001</v>
      </c>
      <c r="AL322" s="63">
        <f t="shared" si="10"/>
        <v>5123.6639999999998</v>
      </c>
      <c r="AM322" s="63">
        <f t="shared" si="11"/>
        <v>0.16800000000000001</v>
      </c>
    </row>
    <row r="323" spans="35:39">
      <c r="AI323" s="67" t="s">
        <v>841</v>
      </c>
      <c r="AJ323" s="3">
        <v>5274.6239999999998</v>
      </c>
      <c r="AK323" s="3">
        <v>0.252</v>
      </c>
      <c r="AL323" s="63">
        <f t="shared" si="10"/>
        <v>5274.6239999999998</v>
      </c>
      <c r="AM323" s="63">
        <f t="shared" si="11"/>
        <v>0.252</v>
      </c>
    </row>
    <row r="324" spans="35:39">
      <c r="AI324" s="67" t="s">
        <v>843</v>
      </c>
      <c r="AJ324" s="3">
        <v>10564.751999999999</v>
      </c>
      <c r="AK324" s="3">
        <v>2.3687999999999998</v>
      </c>
      <c r="AL324" s="63">
        <f t="shared" si="10"/>
        <v>10564.751999999999</v>
      </c>
      <c r="AM324" s="63">
        <f t="shared" si="11"/>
        <v>2.3687999999999998</v>
      </c>
    </row>
    <row r="325" spans="35:39">
      <c r="AI325" s="67" t="s">
        <v>845</v>
      </c>
      <c r="AJ325" s="3">
        <v>1349.664</v>
      </c>
      <c r="AK325" s="3">
        <v>0.3024</v>
      </c>
      <c r="AL325" s="63">
        <f t="shared" si="10"/>
        <v>1349.664</v>
      </c>
      <c r="AM325" s="63">
        <f t="shared" si="11"/>
        <v>0.3024</v>
      </c>
    </row>
    <row r="326" spans="35:39">
      <c r="AI326" s="67" t="s">
        <v>848</v>
      </c>
      <c r="AJ326" s="3">
        <v>96893.471999999994</v>
      </c>
      <c r="AK326" s="3">
        <v>16.8</v>
      </c>
      <c r="AL326" s="63">
        <f t="shared" si="10"/>
        <v>96893.471999999994</v>
      </c>
      <c r="AM326" s="63">
        <f t="shared" si="11"/>
        <v>16.8</v>
      </c>
    </row>
    <row r="327" spans="35:39">
      <c r="AI327" s="67" t="s">
        <v>851</v>
      </c>
      <c r="AJ327" s="3">
        <v>133392.33599999998</v>
      </c>
      <c r="AK327" s="3">
        <v>28.475999999999999</v>
      </c>
      <c r="AL327" s="63">
        <f t="shared" si="10"/>
        <v>133392.33599999998</v>
      </c>
      <c r="AM327" s="63">
        <f t="shared" si="11"/>
        <v>28.475999999999999</v>
      </c>
    </row>
    <row r="328" spans="35:39">
      <c r="AI328" s="67" t="s">
        <v>854</v>
      </c>
      <c r="AJ328" s="3">
        <v>677.28</v>
      </c>
      <c r="AK328" s="3">
        <v>0.92400000000000004</v>
      </c>
      <c r="AL328" s="63">
        <f t="shared" si="10"/>
        <v>677.28</v>
      </c>
      <c r="AM328" s="63">
        <f t="shared" si="11"/>
        <v>0.92400000000000004</v>
      </c>
    </row>
    <row r="329" spans="35:39">
      <c r="AI329" s="67" t="s">
        <v>856</v>
      </c>
      <c r="AJ329" s="3">
        <v>108306.86399999999</v>
      </c>
      <c r="AK329" s="3">
        <v>17.22</v>
      </c>
      <c r="AL329" s="63">
        <f t="shared" si="10"/>
        <v>108306.86399999999</v>
      </c>
      <c r="AM329" s="63">
        <f t="shared" si="11"/>
        <v>17.22</v>
      </c>
    </row>
    <row r="330" spans="35:39">
      <c r="AI330" s="67" t="s">
        <v>858</v>
      </c>
      <c r="AJ330" s="3">
        <v>2936.7839999999997</v>
      </c>
      <c r="AK330" s="3">
        <v>4.452</v>
      </c>
      <c r="AL330" s="63">
        <f t="shared" si="10"/>
        <v>2936.7839999999997</v>
      </c>
      <c r="AM330" s="63">
        <f t="shared" si="11"/>
        <v>4.452</v>
      </c>
    </row>
    <row r="331" spans="35:39">
      <c r="AI331" s="67" t="s">
        <v>860</v>
      </c>
      <c r="AJ331" s="3">
        <v>3859.68</v>
      </c>
      <c r="AK331" s="3">
        <v>0.42</v>
      </c>
      <c r="AL331" s="63">
        <f t="shared" si="10"/>
        <v>3859.68</v>
      </c>
      <c r="AM331" s="63">
        <f t="shared" si="11"/>
        <v>0.42</v>
      </c>
    </row>
    <row r="332" spans="35:39">
      <c r="AI332" s="67" t="s">
        <v>1862</v>
      </c>
      <c r="AJ332" s="3">
        <v>889.43999999999994</v>
      </c>
      <c r="AK332" s="3">
        <v>1.5287999999999999</v>
      </c>
      <c r="AL332" s="63">
        <f t="shared" ref="AL332:AL395" si="12">IF(AK332=0,0,AJ332)</f>
        <v>889.43999999999994</v>
      </c>
      <c r="AM332" s="63">
        <f t="shared" ref="AM332:AM395" si="13">IF(AK332=0,0,AK332)</f>
        <v>1.5287999999999999</v>
      </c>
    </row>
    <row r="333" spans="35:39">
      <c r="AI333" s="67" t="s">
        <v>862</v>
      </c>
      <c r="AJ333" s="3">
        <v>50566.703999999998</v>
      </c>
      <c r="AK333" s="3">
        <v>10.416</v>
      </c>
      <c r="AL333" s="63">
        <f t="shared" si="12"/>
        <v>50566.703999999998</v>
      </c>
      <c r="AM333" s="63">
        <f t="shared" si="13"/>
        <v>10.416</v>
      </c>
    </row>
    <row r="334" spans="35:39">
      <c r="AI334" s="67" t="s">
        <v>864</v>
      </c>
      <c r="AJ334" s="3">
        <v>7446.8159999999998</v>
      </c>
      <c r="AK334" s="3">
        <v>1.6716</v>
      </c>
      <c r="AL334" s="63">
        <f t="shared" si="12"/>
        <v>7446.8159999999998</v>
      </c>
      <c r="AM334" s="63">
        <f t="shared" si="13"/>
        <v>1.6716</v>
      </c>
    </row>
    <row r="335" spans="35:39">
      <c r="AI335" s="67" t="s">
        <v>866</v>
      </c>
      <c r="AJ335" s="3">
        <v>14628.431999999999</v>
      </c>
      <c r="AK335" s="3">
        <v>3.8303999999999996</v>
      </c>
      <c r="AL335" s="63">
        <f t="shared" si="12"/>
        <v>14628.431999999999</v>
      </c>
      <c r="AM335" s="63">
        <f t="shared" si="13"/>
        <v>3.8303999999999996</v>
      </c>
    </row>
    <row r="336" spans="35:39">
      <c r="AI336" s="67" t="s">
        <v>869</v>
      </c>
      <c r="AJ336" s="3">
        <v>3269.712</v>
      </c>
      <c r="AK336" s="3">
        <v>1.008</v>
      </c>
      <c r="AL336" s="63">
        <f t="shared" si="12"/>
        <v>3269.712</v>
      </c>
      <c r="AM336" s="63">
        <f t="shared" si="13"/>
        <v>1.008</v>
      </c>
    </row>
    <row r="337" spans="35:39">
      <c r="AI337" s="67" t="s">
        <v>871</v>
      </c>
      <c r="AJ337" s="3">
        <v>12097.199999999999</v>
      </c>
      <c r="AK337" s="3">
        <v>1.0835999999999999</v>
      </c>
      <c r="AL337" s="63">
        <f t="shared" si="12"/>
        <v>12097.199999999999</v>
      </c>
      <c r="AM337" s="63">
        <f t="shared" si="13"/>
        <v>1.0835999999999999</v>
      </c>
    </row>
    <row r="338" spans="35:39">
      <c r="AI338" s="67" t="s">
        <v>874</v>
      </c>
      <c r="AJ338" s="3">
        <v>66650.063999999998</v>
      </c>
      <c r="AK338" s="3">
        <v>11.392054676257269</v>
      </c>
      <c r="AL338" s="63">
        <f t="shared" si="12"/>
        <v>66650.063999999998</v>
      </c>
      <c r="AM338" s="63">
        <f t="shared" si="13"/>
        <v>11.392054676257269</v>
      </c>
    </row>
    <row r="339" spans="35:39">
      <c r="AI339" s="67" t="s">
        <v>876</v>
      </c>
      <c r="AJ339" s="3">
        <v>45.36</v>
      </c>
      <c r="AK339" s="3">
        <v>7.3439999999999991E-2</v>
      </c>
      <c r="AL339" s="63">
        <f t="shared" si="12"/>
        <v>45.36</v>
      </c>
      <c r="AM339" s="63">
        <f t="shared" si="13"/>
        <v>7.3439999999999991E-2</v>
      </c>
    </row>
    <row r="340" spans="35:39">
      <c r="AI340" s="67" t="s">
        <v>879</v>
      </c>
      <c r="AJ340" s="3">
        <v>54179.951999999997</v>
      </c>
      <c r="AK340" s="3">
        <v>12.1296</v>
      </c>
      <c r="AL340" s="63">
        <f t="shared" si="12"/>
        <v>54179.951999999997</v>
      </c>
      <c r="AM340" s="63">
        <f t="shared" si="13"/>
        <v>12.1296</v>
      </c>
    </row>
    <row r="341" spans="35:39">
      <c r="AI341" s="67" t="s">
        <v>1863</v>
      </c>
      <c r="AJ341" s="3">
        <v>5679.36</v>
      </c>
      <c r="AK341" s="3">
        <v>1.3691999999999998</v>
      </c>
      <c r="AL341" s="63">
        <f t="shared" si="12"/>
        <v>5679.36</v>
      </c>
      <c r="AM341" s="63">
        <f t="shared" si="13"/>
        <v>1.3691999999999998</v>
      </c>
    </row>
    <row r="342" spans="35:39">
      <c r="AI342" s="67" t="s">
        <v>882</v>
      </c>
      <c r="AJ342" s="3">
        <v>99871.055999999997</v>
      </c>
      <c r="AK342" s="3">
        <v>10.836</v>
      </c>
      <c r="AL342" s="63">
        <f t="shared" si="12"/>
        <v>99871.055999999997</v>
      </c>
      <c r="AM342" s="63">
        <f t="shared" si="13"/>
        <v>10.836</v>
      </c>
    </row>
    <row r="343" spans="35:39">
      <c r="AI343" s="67" t="s">
        <v>885</v>
      </c>
      <c r="AJ343" s="3">
        <v>23375.135999999999</v>
      </c>
      <c r="AK343" s="3">
        <v>5.2080000000000002</v>
      </c>
      <c r="AL343" s="63">
        <f t="shared" si="12"/>
        <v>23375.135999999999</v>
      </c>
      <c r="AM343" s="63">
        <f t="shared" si="13"/>
        <v>5.2080000000000002</v>
      </c>
    </row>
    <row r="344" spans="35:39">
      <c r="AI344" s="67" t="s">
        <v>888</v>
      </c>
      <c r="AJ344" s="3">
        <v>2435.7599999999998</v>
      </c>
      <c r="AK344" s="3">
        <v>0.28560000000000002</v>
      </c>
      <c r="AL344" s="63">
        <f t="shared" si="12"/>
        <v>2435.7599999999998</v>
      </c>
      <c r="AM344" s="63">
        <f t="shared" si="13"/>
        <v>0.28560000000000002</v>
      </c>
    </row>
    <row r="345" spans="35:39">
      <c r="AI345" s="67" t="s">
        <v>890</v>
      </c>
      <c r="AJ345" s="3">
        <v>6297.8879999999999</v>
      </c>
      <c r="AK345" s="3">
        <v>1.4111999999999998</v>
      </c>
      <c r="AL345" s="63">
        <f t="shared" si="12"/>
        <v>6297.8879999999999</v>
      </c>
      <c r="AM345" s="63">
        <f t="shared" si="13"/>
        <v>1.4111999999999998</v>
      </c>
    </row>
    <row r="346" spans="35:39">
      <c r="AI346" s="67" t="s">
        <v>893</v>
      </c>
      <c r="AJ346" s="3">
        <v>8944.9920000000002</v>
      </c>
      <c r="AK346" s="3">
        <v>1.5289083284703802</v>
      </c>
      <c r="AL346" s="63">
        <f t="shared" si="12"/>
        <v>8944.9920000000002</v>
      </c>
      <c r="AM346" s="63">
        <f t="shared" si="13"/>
        <v>1.5289083284703802</v>
      </c>
    </row>
    <row r="347" spans="35:39">
      <c r="AI347" s="67" t="s">
        <v>895</v>
      </c>
      <c r="AJ347" s="3">
        <v>13515.407999999999</v>
      </c>
      <c r="AK347" s="3">
        <v>3.1919999999999997</v>
      </c>
      <c r="AL347" s="63">
        <f t="shared" si="12"/>
        <v>13515.407999999999</v>
      </c>
      <c r="AM347" s="63">
        <f t="shared" si="13"/>
        <v>3.1919999999999997</v>
      </c>
    </row>
    <row r="348" spans="35:39">
      <c r="AI348" s="67" t="s">
        <v>898</v>
      </c>
      <c r="AJ348" s="3">
        <v>8860.1279999999988</v>
      </c>
      <c r="AK348" s="3">
        <v>1.3440000000000001</v>
      </c>
      <c r="AL348" s="63">
        <f t="shared" si="12"/>
        <v>8860.1279999999988</v>
      </c>
      <c r="AM348" s="63">
        <f t="shared" si="13"/>
        <v>1.3440000000000001</v>
      </c>
    </row>
    <row r="349" spans="35:39">
      <c r="AI349" s="67" t="s">
        <v>900</v>
      </c>
      <c r="AJ349" s="3">
        <v>32484.959999999999</v>
      </c>
      <c r="AK349" s="3">
        <v>7.2827999999999999</v>
      </c>
      <c r="AL349" s="63">
        <f t="shared" si="12"/>
        <v>32484.959999999999</v>
      </c>
      <c r="AM349" s="63">
        <f t="shared" si="13"/>
        <v>7.2827999999999999</v>
      </c>
    </row>
    <row r="350" spans="35:39">
      <c r="AI350" s="67" t="s">
        <v>902</v>
      </c>
      <c r="AJ350" s="3">
        <v>35739.167999999998</v>
      </c>
      <c r="AK350" s="3">
        <v>6.1086596396958326</v>
      </c>
      <c r="AL350" s="63">
        <f t="shared" si="12"/>
        <v>35739.167999999998</v>
      </c>
      <c r="AM350" s="63">
        <f t="shared" si="13"/>
        <v>6.1086596396958326</v>
      </c>
    </row>
    <row r="351" spans="35:39">
      <c r="AI351" s="67" t="s">
        <v>1864</v>
      </c>
      <c r="AJ351" s="3">
        <v>13975.632</v>
      </c>
      <c r="AK351" s="3">
        <v>2.3887623555657913</v>
      </c>
      <c r="AL351" s="63">
        <f t="shared" si="12"/>
        <v>13975.632</v>
      </c>
      <c r="AM351" s="63">
        <f t="shared" si="13"/>
        <v>2.3887623555657913</v>
      </c>
    </row>
    <row r="352" spans="35:39">
      <c r="AI352" s="67" t="s">
        <v>1865</v>
      </c>
      <c r="AJ352" s="3">
        <v>124343.71199999998</v>
      </c>
      <c r="AK352" s="3">
        <v>27.8628</v>
      </c>
      <c r="AL352" s="63">
        <f t="shared" si="12"/>
        <v>124343.71199999998</v>
      </c>
      <c r="AM352" s="63">
        <f t="shared" si="13"/>
        <v>27.8628</v>
      </c>
    </row>
    <row r="353" spans="35:39">
      <c r="AI353" s="67" t="s">
        <v>904</v>
      </c>
      <c r="AJ353" s="3">
        <v>24366.575999999997</v>
      </c>
      <c r="AK353" s="3">
        <v>5.46</v>
      </c>
      <c r="AL353" s="63">
        <f t="shared" si="12"/>
        <v>24366.575999999997</v>
      </c>
      <c r="AM353" s="63">
        <f t="shared" si="13"/>
        <v>5.46</v>
      </c>
    </row>
    <row r="354" spans="35:39">
      <c r="AI354" s="67" t="s">
        <v>905</v>
      </c>
      <c r="AJ354" s="3">
        <v>33594.720000000001</v>
      </c>
      <c r="AK354" s="3">
        <v>7.056</v>
      </c>
      <c r="AL354" s="63">
        <f t="shared" si="12"/>
        <v>33594.720000000001</v>
      </c>
      <c r="AM354" s="63">
        <f t="shared" si="13"/>
        <v>7.056</v>
      </c>
    </row>
    <row r="355" spans="35:39">
      <c r="AI355" s="67" t="s">
        <v>908</v>
      </c>
      <c r="AJ355" s="3">
        <v>17498.304</v>
      </c>
      <c r="AK355" s="3">
        <v>2.9908693847581493</v>
      </c>
      <c r="AL355" s="63">
        <f t="shared" si="12"/>
        <v>17498.304</v>
      </c>
      <c r="AM355" s="63">
        <f t="shared" si="13"/>
        <v>2.9908693847581493</v>
      </c>
    </row>
    <row r="356" spans="35:39">
      <c r="AI356" s="67" t="s">
        <v>1866</v>
      </c>
      <c r="AJ356" s="3">
        <v>0</v>
      </c>
      <c r="AK356" s="3">
        <v>0</v>
      </c>
      <c r="AL356" s="63">
        <f t="shared" si="12"/>
        <v>0</v>
      </c>
      <c r="AM356" s="63">
        <f t="shared" si="13"/>
        <v>0</v>
      </c>
    </row>
    <row r="357" spans="35:39">
      <c r="AI357" s="67" t="s">
        <v>910</v>
      </c>
      <c r="AJ357" s="3">
        <v>0</v>
      </c>
      <c r="AK357" s="3">
        <v>0</v>
      </c>
      <c r="AL357" s="63">
        <f t="shared" si="12"/>
        <v>0</v>
      </c>
      <c r="AM357" s="63">
        <f t="shared" si="13"/>
        <v>0</v>
      </c>
    </row>
    <row r="358" spans="35:39">
      <c r="AI358" s="67" t="s">
        <v>911</v>
      </c>
      <c r="AJ358" s="3">
        <v>37889.040000000001</v>
      </c>
      <c r="AK358" s="3">
        <v>6.1113455004964914</v>
      </c>
      <c r="AL358" s="63">
        <f t="shared" si="12"/>
        <v>37889.040000000001</v>
      </c>
      <c r="AM358" s="63">
        <f t="shared" si="13"/>
        <v>6.1113455004964914</v>
      </c>
    </row>
    <row r="359" spans="35:39">
      <c r="AI359" s="67" t="s">
        <v>913</v>
      </c>
      <c r="AJ359" s="3">
        <v>2553.2639999999997</v>
      </c>
      <c r="AK359" s="3">
        <v>0.57120000000000004</v>
      </c>
      <c r="AL359" s="63">
        <f t="shared" si="12"/>
        <v>2553.2639999999997</v>
      </c>
      <c r="AM359" s="63">
        <f t="shared" si="13"/>
        <v>0.57120000000000004</v>
      </c>
    </row>
    <row r="360" spans="35:39">
      <c r="AI360" s="67" t="s">
        <v>915</v>
      </c>
      <c r="AJ360" s="3">
        <v>18155.183999999997</v>
      </c>
      <c r="AK360" s="3">
        <v>0.67200000000000004</v>
      </c>
      <c r="AL360" s="63">
        <f t="shared" si="12"/>
        <v>18155.183999999997</v>
      </c>
      <c r="AM360" s="63">
        <f t="shared" si="13"/>
        <v>0.67200000000000004</v>
      </c>
    </row>
    <row r="361" spans="35:39">
      <c r="AI361" s="67" t="s">
        <v>917</v>
      </c>
      <c r="AJ361" s="3">
        <v>28187.903999999999</v>
      </c>
      <c r="AK361" s="3">
        <v>4.3932000000000002</v>
      </c>
      <c r="AL361" s="63">
        <f t="shared" si="12"/>
        <v>28187.903999999999</v>
      </c>
      <c r="AM361" s="63">
        <f t="shared" si="13"/>
        <v>4.3932000000000002</v>
      </c>
    </row>
    <row r="362" spans="35:39">
      <c r="AI362" s="67" t="s">
        <v>920</v>
      </c>
      <c r="AJ362" s="3">
        <v>19374.288</v>
      </c>
      <c r="AK362" s="3">
        <v>4.9560000000000004</v>
      </c>
      <c r="AL362" s="63">
        <f t="shared" si="12"/>
        <v>19374.288</v>
      </c>
      <c r="AM362" s="63">
        <f t="shared" si="13"/>
        <v>4.9560000000000004</v>
      </c>
    </row>
    <row r="363" spans="35:39">
      <c r="AI363" s="67" t="s">
        <v>922</v>
      </c>
      <c r="AJ363" s="3">
        <v>1130.1599999999999</v>
      </c>
      <c r="AK363" s="3">
        <v>1.9319999999999997</v>
      </c>
      <c r="AL363" s="63">
        <f t="shared" si="12"/>
        <v>1130.1599999999999</v>
      </c>
      <c r="AM363" s="63">
        <f t="shared" si="13"/>
        <v>1.9319999999999997</v>
      </c>
    </row>
    <row r="364" spans="35:39">
      <c r="AI364" s="67" t="s">
        <v>924</v>
      </c>
      <c r="AJ364" s="3">
        <v>2624.2559999999999</v>
      </c>
      <c r="AK364" s="3">
        <v>0.58799999999999997</v>
      </c>
      <c r="AL364" s="63">
        <f t="shared" si="12"/>
        <v>2624.2559999999999</v>
      </c>
      <c r="AM364" s="63">
        <f t="shared" si="13"/>
        <v>0.58799999999999997</v>
      </c>
    </row>
    <row r="365" spans="35:39">
      <c r="AI365" s="67" t="s">
        <v>926</v>
      </c>
      <c r="AJ365" s="3">
        <v>33270.767999999996</v>
      </c>
      <c r="AK365" s="3">
        <v>11.113199999999999</v>
      </c>
      <c r="AL365" s="63">
        <f t="shared" si="12"/>
        <v>33270.767999999996</v>
      </c>
      <c r="AM365" s="63">
        <f t="shared" si="13"/>
        <v>11.113199999999999</v>
      </c>
    </row>
    <row r="366" spans="35:39">
      <c r="AI366" s="67" t="s">
        <v>929</v>
      </c>
      <c r="AJ366" s="3">
        <v>16685.567999999999</v>
      </c>
      <c r="AK366" s="3">
        <v>4.7039999999999997</v>
      </c>
      <c r="AL366" s="63">
        <f t="shared" si="12"/>
        <v>16685.567999999999</v>
      </c>
      <c r="AM366" s="63">
        <f t="shared" si="13"/>
        <v>4.7039999999999997</v>
      </c>
    </row>
    <row r="367" spans="35:39">
      <c r="AI367" s="67" t="s">
        <v>931</v>
      </c>
      <c r="AJ367" s="3">
        <v>0</v>
      </c>
      <c r="AK367" s="3">
        <v>0</v>
      </c>
      <c r="AL367" s="63">
        <f t="shared" si="12"/>
        <v>0</v>
      </c>
      <c r="AM367" s="63">
        <f t="shared" si="13"/>
        <v>0</v>
      </c>
    </row>
    <row r="368" spans="35:39">
      <c r="AI368" s="67" t="s">
        <v>932</v>
      </c>
      <c r="AJ368" s="3">
        <v>21153.984</v>
      </c>
      <c r="AK368" s="3">
        <v>1.8983999999999996</v>
      </c>
      <c r="AL368" s="63">
        <f t="shared" si="12"/>
        <v>21153.984</v>
      </c>
      <c r="AM368" s="63">
        <f t="shared" si="13"/>
        <v>1.8983999999999996</v>
      </c>
    </row>
    <row r="369" spans="35:39">
      <c r="AI369" s="67" t="s">
        <v>934</v>
      </c>
      <c r="AJ369" s="3">
        <v>51802.943999999996</v>
      </c>
      <c r="AK369" s="3">
        <v>12.633599999999999</v>
      </c>
      <c r="AL369" s="63">
        <f t="shared" si="12"/>
        <v>51802.943999999996</v>
      </c>
      <c r="AM369" s="63">
        <f t="shared" si="13"/>
        <v>12.633599999999999</v>
      </c>
    </row>
    <row r="370" spans="35:39">
      <c r="AI370" s="67" t="s">
        <v>937</v>
      </c>
      <c r="AJ370" s="3">
        <v>554.06399999999996</v>
      </c>
      <c r="AK370" s="3">
        <v>0.57120000000000004</v>
      </c>
      <c r="AL370" s="63">
        <f t="shared" si="12"/>
        <v>554.06399999999996</v>
      </c>
      <c r="AM370" s="63">
        <f t="shared" si="13"/>
        <v>0.57120000000000004</v>
      </c>
    </row>
    <row r="371" spans="35:39">
      <c r="AI371" s="67" t="s">
        <v>1867</v>
      </c>
      <c r="AJ371" s="3">
        <v>4566.3359999999993</v>
      </c>
      <c r="AK371" s="3">
        <v>7.3415999999999997</v>
      </c>
      <c r="AL371" s="63">
        <f t="shared" si="12"/>
        <v>4566.3359999999993</v>
      </c>
      <c r="AM371" s="63">
        <f t="shared" si="13"/>
        <v>7.3415999999999997</v>
      </c>
    </row>
    <row r="372" spans="35:39">
      <c r="AI372" s="67" t="s">
        <v>939</v>
      </c>
      <c r="AJ372" s="3">
        <v>2181.1679999999997</v>
      </c>
      <c r="AK372" s="3">
        <v>0.48719999999999997</v>
      </c>
      <c r="AL372" s="63">
        <f t="shared" si="12"/>
        <v>2181.1679999999997</v>
      </c>
      <c r="AM372" s="63">
        <f t="shared" si="13"/>
        <v>0.48719999999999997</v>
      </c>
    </row>
    <row r="373" spans="35:39">
      <c r="AI373" s="67" t="s">
        <v>942</v>
      </c>
      <c r="AJ373" s="3">
        <v>17438.735999999997</v>
      </c>
      <c r="AK373" s="3">
        <v>5.3760000000000003</v>
      </c>
      <c r="AL373" s="63">
        <f t="shared" si="12"/>
        <v>17438.735999999997</v>
      </c>
      <c r="AM373" s="63">
        <f t="shared" si="13"/>
        <v>5.3760000000000003</v>
      </c>
    </row>
    <row r="374" spans="35:39">
      <c r="AI374" s="67" t="s">
        <v>945</v>
      </c>
      <c r="AJ374" s="3">
        <v>10118.4</v>
      </c>
      <c r="AK374" s="3">
        <v>0.42</v>
      </c>
      <c r="AL374" s="63">
        <f t="shared" si="12"/>
        <v>10118.4</v>
      </c>
      <c r="AM374" s="63">
        <f t="shared" si="13"/>
        <v>0.42</v>
      </c>
    </row>
    <row r="375" spans="35:39">
      <c r="AI375" s="67" t="s">
        <v>947</v>
      </c>
      <c r="AJ375" s="3">
        <v>5472.0959999999995</v>
      </c>
      <c r="AK375" s="3">
        <v>1.4111999999999998</v>
      </c>
      <c r="AL375" s="63">
        <f t="shared" si="12"/>
        <v>5472.0959999999995</v>
      </c>
      <c r="AM375" s="63">
        <f t="shared" si="13"/>
        <v>1.4111999999999998</v>
      </c>
    </row>
    <row r="376" spans="35:39">
      <c r="AI376" s="67" t="s">
        <v>949</v>
      </c>
      <c r="AJ376" s="3">
        <v>691957.39199999999</v>
      </c>
      <c r="AK376" s="3">
        <v>118.27170103399126</v>
      </c>
      <c r="AL376" s="63">
        <f t="shared" si="12"/>
        <v>691957.39199999999</v>
      </c>
      <c r="AM376" s="63">
        <f t="shared" si="13"/>
        <v>118.27170103399126</v>
      </c>
    </row>
    <row r="377" spans="35:39">
      <c r="AI377" s="67" t="s">
        <v>951</v>
      </c>
      <c r="AJ377" s="3">
        <v>13865.472</v>
      </c>
      <c r="AK377" s="3">
        <v>3.78</v>
      </c>
      <c r="AL377" s="63">
        <f t="shared" si="12"/>
        <v>13865.472</v>
      </c>
      <c r="AM377" s="63">
        <f t="shared" si="13"/>
        <v>3.78</v>
      </c>
    </row>
    <row r="378" spans="35:39">
      <c r="AI378" s="67" t="s">
        <v>954</v>
      </c>
      <c r="AJ378" s="3">
        <v>22853.712</v>
      </c>
      <c r="AK378" s="3">
        <v>2.1335999999999999</v>
      </c>
      <c r="AL378" s="63">
        <f t="shared" si="12"/>
        <v>22853.712</v>
      </c>
      <c r="AM378" s="63">
        <f t="shared" si="13"/>
        <v>2.1335999999999999</v>
      </c>
    </row>
    <row r="379" spans="35:39">
      <c r="AI379" s="67" t="s">
        <v>957</v>
      </c>
      <c r="AJ379" s="3">
        <v>1169.328</v>
      </c>
      <c r="AK379" s="3">
        <v>0.26039999999999996</v>
      </c>
      <c r="AL379" s="63">
        <f t="shared" si="12"/>
        <v>1169.328</v>
      </c>
      <c r="AM379" s="63">
        <f t="shared" si="13"/>
        <v>0.26039999999999996</v>
      </c>
    </row>
    <row r="380" spans="35:39">
      <c r="AI380" s="67" t="s">
        <v>1868</v>
      </c>
      <c r="AJ380" s="3">
        <v>57934.799999999996</v>
      </c>
      <c r="AK380" s="3">
        <v>8.0212799999999991</v>
      </c>
      <c r="AL380" s="63">
        <f t="shared" si="12"/>
        <v>57934.799999999996</v>
      </c>
      <c r="AM380" s="63">
        <f t="shared" si="13"/>
        <v>8.0212799999999991</v>
      </c>
    </row>
    <row r="381" spans="35:39">
      <c r="AI381" s="67" t="s">
        <v>958</v>
      </c>
      <c r="AJ381" s="3">
        <v>11402.784</v>
      </c>
      <c r="AK381" s="3">
        <v>1.9490024614162644</v>
      </c>
      <c r="AL381" s="63">
        <f t="shared" si="12"/>
        <v>11402.784</v>
      </c>
      <c r="AM381" s="63">
        <f t="shared" si="13"/>
        <v>1.9490024614162644</v>
      </c>
    </row>
    <row r="382" spans="35:39">
      <c r="AI382" s="67" t="s">
        <v>960</v>
      </c>
      <c r="AJ382" s="3">
        <v>2981.6639999999998</v>
      </c>
      <c r="AK382" s="3">
        <v>0.50963610949012672</v>
      </c>
      <c r="AL382" s="63">
        <f t="shared" si="12"/>
        <v>2981.6639999999998</v>
      </c>
      <c r="AM382" s="63">
        <f t="shared" si="13"/>
        <v>0.50963610949012672</v>
      </c>
    </row>
    <row r="383" spans="35:39">
      <c r="AI383" s="67" t="s">
        <v>961</v>
      </c>
      <c r="AJ383" s="3">
        <v>5284.4159999999993</v>
      </c>
      <c r="AK383" s="3">
        <v>1.3440000000000001</v>
      </c>
      <c r="AL383" s="63">
        <f t="shared" si="12"/>
        <v>5284.4159999999993</v>
      </c>
      <c r="AM383" s="63">
        <f t="shared" si="13"/>
        <v>1.3440000000000001</v>
      </c>
    </row>
    <row r="384" spans="35:39">
      <c r="AI384" s="67" t="s">
        <v>1869</v>
      </c>
      <c r="AJ384" s="3">
        <v>13042.68</v>
      </c>
      <c r="AK384" s="3">
        <v>2.7580799999999996</v>
      </c>
      <c r="AL384" s="63">
        <f t="shared" si="12"/>
        <v>13042.68</v>
      </c>
      <c r="AM384" s="63">
        <f t="shared" si="13"/>
        <v>2.7580799999999996</v>
      </c>
    </row>
    <row r="385" spans="35:39">
      <c r="AI385" s="67" t="s">
        <v>1870</v>
      </c>
      <c r="AJ385" s="3">
        <v>6328.5599999999995</v>
      </c>
      <c r="AK385" s="3">
        <v>1.3382399999999999</v>
      </c>
      <c r="AL385" s="63">
        <f t="shared" si="12"/>
        <v>6328.5599999999995</v>
      </c>
      <c r="AM385" s="63">
        <f t="shared" si="13"/>
        <v>1.3382399999999999</v>
      </c>
    </row>
    <row r="386" spans="35:39">
      <c r="AI386" s="67" t="s">
        <v>965</v>
      </c>
      <c r="AJ386" s="3">
        <v>110443.15199999999</v>
      </c>
      <c r="AK386" s="3">
        <v>18.337199999999999</v>
      </c>
      <c r="AL386" s="63">
        <f t="shared" si="12"/>
        <v>110443.15199999999</v>
      </c>
      <c r="AM386" s="63">
        <f t="shared" si="13"/>
        <v>18.337199999999999</v>
      </c>
    </row>
    <row r="387" spans="35:39">
      <c r="AI387" s="67" t="s">
        <v>968</v>
      </c>
      <c r="AJ387" s="3">
        <v>0</v>
      </c>
      <c r="AK387" s="3">
        <v>0</v>
      </c>
      <c r="AL387" s="63">
        <f t="shared" si="12"/>
        <v>0</v>
      </c>
      <c r="AM387" s="63">
        <f t="shared" si="13"/>
        <v>0</v>
      </c>
    </row>
    <row r="388" spans="35:39">
      <c r="AI388" s="67" t="s">
        <v>969</v>
      </c>
      <c r="AJ388" s="3">
        <v>7685.9039999999995</v>
      </c>
      <c r="AK388" s="3">
        <v>1.4447999999999999</v>
      </c>
      <c r="AL388" s="63">
        <f t="shared" si="12"/>
        <v>7685.9039999999995</v>
      </c>
      <c r="AM388" s="63">
        <f t="shared" si="13"/>
        <v>1.4447999999999999</v>
      </c>
    </row>
    <row r="389" spans="35:39">
      <c r="AI389" s="67" t="s">
        <v>972</v>
      </c>
      <c r="AJ389" s="3">
        <v>8448.8639999999996</v>
      </c>
      <c r="AK389" s="3">
        <v>2.6040000000000001</v>
      </c>
      <c r="AL389" s="63">
        <f t="shared" si="12"/>
        <v>8448.8639999999996</v>
      </c>
      <c r="AM389" s="63">
        <f t="shared" si="13"/>
        <v>2.6040000000000001</v>
      </c>
    </row>
    <row r="390" spans="35:39">
      <c r="AI390" s="67" t="s">
        <v>974</v>
      </c>
      <c r="AJ390" s="3">
        <v>6081.6479999999992</v>
      </c>
      <c r="AK390" s="3">
        <v>1.3608</v>
      </c>
      <c r="AL390" s="63">
        <f t="shared" si="12"/>
        <v>6081.6479999999992</v>
      </c>
      <c r="AM390" s="63">
        <f t="shared" si="13"/>
        <v>1.3608</v>
      </c>
    </row>
    <row r="391" spans="35:39">
      <c r="AI391" s="67" t="s">
        <v>975</v>
      </c>
      <c r="AJ391" s="3">
        <v>12301.199999999999</v>
      </c>
      <c r="AK391" s="3">
        <v>3.528</v>
      </c>
      <c r="AL391" s="63">
        <f t="shared" si="12"/>
        <v>12301.199999999999</v>
      </c>
      <c r="AM391" s="63">
        <f t="shared" si="13"/>
        <v>3.528</v>
      </c>
    </row>
    <row r="392" spans="35:39">
      <c r="AI392" s="67" t="s">
        <v>978</v>
      </c>
      <c r="AJ392" s="3">
        <v>935.95199999999988</v>
      </c>
      <c r="AK392" s="3">
        <v>0.21</v>
      </c>
      <c r="AL392" s="63">
        <f t="shared" si="12"/>
        <v>935.95199999999988</v>
      </c>
      <c r="AM392" s="63">
        <f t="shared" si="13"/>
        <v>0.21</v>
      </c>
    </row>
    <row r="393" spans="35:39">
      <c r="AI393" s="67" t="s">
        <v>980</v>
      </c>
      <c r="AJ393" s="3">
        <v>58104.911999999997</v>
      </c>
      <c r="AK393" s="3">
        <v>13.02</v>
      </c>
      <c r="AL393" s="63">
        <f t="shared" si="12"/>
        <v>58104.911999999997</v>
      </c>
      <c r="AM393" s="63">
        <f t="shared" si="13"/>
        <v>13.02</v>
      </c>
    </row>
    <row r="394" spans="35:39">
      <c r="AI394" s="67" t="s">
        <v>983</v>
      </c>
      <c r="AJ394" s="3">
        <v>554.06399999999996</v>
      </c>
      <c r="AK394" s="3">
        <v>0.57120000000000004</v>
      </c>
      <c r="AL394" s="63">
        <f t="shared" si="12"/>
        <v>554.06399999999996</v>
      </c>
      <c r="AM394" s="63">
        <f t="shared" si="13"/>
        <v>0.57120000000000004</v>
      </c>
    </row>
    <row r="395" spans="35:39">
      <c r="AI395" s="67" t="s">
        <v>984</v>
      </c>
      <c r="AJ395" s="3">
        <v>1851.5039999999999</v>
      </c>
      <c r="AK395" s="3">
        <v>0.41159999999999997</v>
      </c>
      <c r="AL395" s="63">
        <f t="shared" si="12"/>
        <v>1851.5039999999999</v>
      </c>
      <c r="AM395" s="63">
        <f t="shared" si="13"/>
        <v>0.41159999999999997</v>
      </c>
    </row>
    <row r="396" spans="35:39">
      <c r="AI396" s="67" t="s">
        <v>986</v>
      </c>
      <c r="AJ396" s="3">
        <v>44163.551999999996</v>
      </c>
      <c r="AK396" s="3">
        <v>8.7360000000000007</v>
      </c>
      <c r="AL396" s="63">
        <f t="shared" ref="AL396:AL459" si="14">IF(AK396=0,0,AJ396)</f>
        <v>44163.551999999996</v>
      </c>
      <c r="AM396" s="63">
        <f t="shared" ref="AM396:AM459" si="15">IF(AK396=0,0,AK396)</f>
        <v>8.7360000000000007</v>
      </c>
    </row>
    <row r="397" spans="35:39">
      <c r="AI397" s="67" t="s">
        <v>989</v>
      </c>
      <c r="AJ397" s="3">
        <v>1949.424</v>
      </c>
      <c r="AK397" s="3">
        <v>0.43680000000000002</v>
      </c>
      <c r="AL397" s="63">
        <f t="shared" si="14"/>
        <v>1949.424</v>
      </c>
      <c r="AM397" s="63">
        <f t="shared" si="15"/>
        <v>0.43680000000000002</v>
      </c>
    </row>
    <row r="398" spans="35:39">
      <c r="AI398" s="67" t="s">
        <v>995</v>
      </c>
      <c r="AJ398" s="3">
        <v>8603.0879999999997</v>
      </c>
      <c r="AK398" s="3">
        <v>2.3016000000000001</v>
      </c>
      <c r="AL398" s="63">
        <f t="shared" si="14"/>
        <v>8603.0879999999997</v>
      </c>
      <c r="AM398" s="63">
        <f t="shared" si="15"/>
        <v>2.3016000000000001</v>
      </c>
    </row>
    <row r="399" spans="35:39">
      <c r="AI399" s="67" t="s">
        <v>1000</v>
      </c>
      <c r="AJ399" s="3">
        <v>19774.944</v>
      </c>
      <c r="AK399" s="3">
        <v>3.2675999999999998</v>
      </c>
      <c r="AL399" s="63">
        <f t="shared" si="14"/>
        <v>19774.944</v>
      </c>
      <c r="AM399" s="63">
        <f t="shared" si="15"/>
        <v>3.2675999999999998</v>
      </c>
    </row>
    <row r="400" spans="35:39">
      <c r="AI400" s="67" t="s">
        <v>1087</v>
      </c>
      <c r="AJ400" s="3">
        <v>14055.599999999999</v>
      </c>
      <c r="AK400" s="3">
        <v>2.0495999999999999</v>
      </c>
      <c r="AL400" s="63">
        <f t="shared" si="14"/>
        <v>14055.599999999999</v>
      </c>
      <c r="AM400" s="63">
        <f t="shared" si="15"/>
        <v>2.0495999999999999</v>
      </c>
    </row>
    <row r="401" spans="35:39">
      <c r="AI401" s="67" t="s">
        <v>1092</v>
      </c>
      <c r="AJ401" s="3">
        <v>34180.608</v>
      </c>
      <c r="AK401" s="3">
        <v>10.264800000000001</v>
      </c>
      <c r="AL401" s="63">
        <f t="shared" si="14"/>
        <v>34180.608</v>
      </c>
      <c r="AM401" s="63">
        <f t="shared" si="15"/>
        <v>10.264800000000001</v>
      </c>
    </row>
    <row r="402" spans="35:39">
      <c r="AI402" s="67" t="s">
        <v>1095</v>
      </c>
      <c r="AJ402" s="3">
        <v>12509.279999999999</v>
      </c>
      <c r="AK402" s="3">
        <v>2.1381285053321406</v>
      </c>
      <c r="AL402" s="63">
        <f t="shared" si="14"/>
        <v>12509.279999999999</v>
      </c>
      <c r="AM402" s="63">
        <f t="shared" si="15"/>
        <v>2.1381285053321406</v>
      </c>
    </row>
    <row r="403" spans="35:39">
      <c r="AI403" s="67" t="s">
        <v>1097</v>
      </c>
      <c r="AJ403" s="3">
        <v>7348.8959999999997</v>
      </c>
      <c r="AK403" s="3">
        <v>2.3519999999999999</v>
      </c>
      <c r="AL403" s="63">
        <f t="shared" si="14"/>
        <v>7348.8959999999997</v>
      </c>
      <c r="AM403" s="63">
        <f t="shared" si="15"/>
        <v>2.3519999999999999</v>
      </c>
    </row>
    <row r="404" spans="35:39">
      <c r="AI404" s="67" t="s">
        <v>1099</v>
      </c>
      <c r="AJ404" s="3">
        <v>3217.4879999999998</v>
      </c>
      <c r="AK404" s="3">
        <v>0.53759999999999997</v>
      </c>
      <c r="AL404" s="63">
        <f t="shared" si="14"/>
        <v>3217.4879999999998</v>
      </c>
      <c r="AM404" s="63">
        <f t="shared" si="15"/>
        <v>0.53759999999999997</v>
      </c>
    </row>
    <row r="405" spans="35:39">
      <c r="AI405" s="67" t="s">
        <v>1101</v>
      </c>
      <c r="AJ405" s="3">
        <v>16200.864</v>
      </c>
      <c r="AK405" s="3">
        <v>4.6367999999999991</v>
      </c>
      <c r="AL405" s="63">
        <f t="shared" si="14"/>
        <v>16200.864</v>
      </c>
      <c r="AM405" s="63">
        <f t="shared" si="15"/>
        <v>4.6367999999999991</v>
      </c>
    </row>
    <row r="406" spans="35:39">
      <c r="AI406" s="67" t="s">
        <v>1103</v>
      </c>
      <c r="AJ406" s="3">
        <v>6508.4159999999993</v>
      </c>
      <c r="AK406" s="3">
        <v>1.1124405061010538</v>
      </c>
      <c r="AL406" s="63">
        <f t="shared" si="14"/>
        <v>6508.4159999999993</v>
      </c>
      <c r="AM406" s="63">
        <f t="shared" si="15"/>
        <v>1.1124405061010538</v>
      </c>
    </row>
    <row r="407" spans="35:39">
      <c r="AI407" s="67" t="s">
        <v>1105</v>
      </c>
      <c r="AJ407" s="3">
        <v>3787.8719999999998</v>
      </c>
      <c r="AK407" s="3">
        <v>0.92400000000000004</v>
      </c>
      <c r="AL407" s="63">
        <f t="shared" si="14"/>
        <v>3787.8719999999998</v>
      </c>
      <c r="AM407" s="63">
        <f t="shared" si="15"/>
        <v>0.92400000000000004</v>
      </c>
    </row>
    <row r="408" spans="35:39">
      <c r="AI408" s="67" t="s">
        <v>1107</v>
      </c>
      <c r="AJ408" s="3">
        <v>0</v>
      </c>
      <c r="AK408" s="3">
        <v>0</v>
      </c>
      <c r="AL408" s="63">
        <f t="shared" si="14"/>
        <v>0</v>
      </c>
      <c r="AM408" s="63">
        <f t="shared" si="15"/>
        <v>0</v>
      </c>
    </row>
    <row r="409" spans="35:39">
      <c r="AI409" s="67" t="s">
        <v>1108</v>
      </c>
      <c r="AJ409" s="3">
        <v>2572.848</v>
      </c>
      <c r="AK409" s="3">
        <v>0.57959999999999989</v>
      </c>
      <c r="AL409" s="63">
        <f t="shared" si="14"/>
        <v>2572.848</v>
      </c>
      <c r="AM409" s="63">
        <f t="shared" si="15"/>
        <v>0.57959999999999989</v>
      </c>
    </row>
    <row r="410" spans="35:39">
      <c r="AI410" s="67" t="s">
        <v>1110</v>
      </c>
      <c r="AJ410" s="3">
        <v>5003.7119999999995</v>
      </c>
      <c r="AK410" s="3">
        <v>0.85525140213285633</v>
      </c>
      <c r="AL410" s="63">
        <f t="shared" si="14"/>
        <v>5003.7119999999995</v>
      </c>
      <c r="AM410" s="63">
        <f t="shared" si="15"/>
        <v>0.85525140213285633</v>
      </c>
    </row>
    <row r="411" spans="35:39">
      <c r="AI411" s="67" t="s">
        <v>1112</v>
      </c>
      <c r="AJ411" s="3">
        <v>0</v>
      </c>
      <c r="AK411" s="3">
        <v>0</v>
      </c>
      <c r="AL411" s="63">
        <f t="shared" si="14"/>
        <v>0</v>
      </c>
      <c r="AM411" s="63">
        <f t="shared" si="15"/>
        <v>0</v>
      </c>
    </row>
    <row r="412" spans="35:39">
      <c r="AI412" s="67" t="s">
        <v>1113</v>
      </c>
      <c r="AJ412" s="3">
        <v>1753.5839999999998</v>
      </c>
      <c r="AK412" s="3">
        <v>2.8559999999999999</v>
      </c>
      <c r="AL412" s="63">
        <f t="shared" si="14"/>
        <v>1753.5839999999998</v>
      </c>
      <c r="AM412" s="63">
        <f t="shared" si="15"/>
        <v>2.8559999999999999</v>
      </c>
    </row>
    <row r="413" spans="35:39">
      <c r="AI413" s="67" t="s">
        <v>1115</v>
      </c>
      <c r="AJ413" s="3">
        <v>4394.9759999999997</v>
      </c>
      <c r="AK413" s="3">
        <v>1.1591999999999998</v>
      </c>
      <c r="AL413" s="63">
        <f t="shared" si="14"/>
        <v>4394.9759999999997</v>
      </c>
      <c r="AM413" s="63">
        <f t="shared" si="15"/>
        <v>1.1591999999999998</v>
      </c>
    </row>
    <row r="414" spans="35:39">
      <c r="AI414" s="67" t="s">
        <v>1118</v>
      </c>
      <c r="AJ414" s="3">
        <v>1169.328</v>
      </c>
      <c r="AK414" s="3">
        <v>0.26039999999999996</v>
      </c>
      <c r="AL414" s="63">
        <f t="shared" si="14"/>
        <v>1169.328</v>
      </c>
      <c r="AM414" s="63">
        <f t="shared" si="15"/>
        <v>0.26039999999999996</v>
      </c>
    </row>
    <row r="415" spans="35:39">
      <c r="AI415" s="67" t="s">
        <v>1871</v>
      </c>
      <c r="AJ415" s="3">
        <v>299297.88</v>
      </c>
      <c r="AK415" s="3">
        <v>32.9664</v>
      </c>
      <c r="AL415" s="63">
        <f t="shared" si="14"/>
        <v>299297.88</v>
      </c>
      <c r="AM415" s="63">
        <f t="shared" si="15"/>
        <v>32.9664</v>
      </c>
    </row>
    <row r="416" spans="35:39">
      <c r="AI416" s="67" t="s">
        <v>1872</v>
      </c>
      <c r="AJ416" s="3">
        <v>2381.904</v>
      </c>
      <c r="AK416" s="3">
        <v>0.40712309896050353</v>
      </c>
      <c r="AL416" s="63">
        <f t="shared" si="14"/>
        <v>2381.904</v>
      </c>
      <c r="AM416" s="63">
        <f t="shared" si="15"/>
        <v>0.40712309896050353</v>
      </c>
    </row>
    <row r="417" spans="35:39">
      <c r="AI417" s="67" t="s">
        <v>1873</v>
      </c>
      <c r="AJ417" s="3">
        <v>2208.36</v>
      </c>
      <c r="AK417" s="3">
        <v>2.6927999999999996</v>
      </c>
      <c r="AL417" s="63">
        <f t="shared" si="14"/>
        <v>2208.36</v>
      </c>
      <c r="AM417" s="63">
        <f t="shared" si="15"/>
        <v>2.6927999999999996</v>
      </c>
    </row>
    <row r="418" spans="35:39">
      <c r="AI418" s="67" t="s">
        <v>1119</v>
      </c>
      <c r="AJ418" s="3">
        <v>93340.607999999993</v>
      </c>
      <c r="AK418" s="3">
        <v>18.883199999999999</v>
      </c>
      <c r="AL418" s="63">
        <f t="shared" si="14"/>
        <v>93340.607999999993</v>
      </c>
      <c r="AM418" s="63">
        <f t="shared" si="15"/>
        <v>18.883199999999999</v>
      </c>
    </row>
    <row r="419" spans="35:39">
      <c r="AI419" s="67" t="s">
        <v>1122</v>
      </c>
      <c r="AJ419" s="3">
        <v>80552.639999999999</v>
      </c>
      <c r="AK419" s="3">
        <v>18.54768</v>
      </c>
      <c r="AL419" s="63">
        <f t="shared" si="14"/>
        <v>80552.639999999999</v>
      </c>
      <c r="AM419" s="63">
        <f t="shared" si="15"/>
        <v>18.54768</v>
      </c>
    </row>
    <row r="420" spans="35:39">
      <c r="AI420" s="67" t="s">
        <v>1126</v>
      </c>
      <c r="AJ420" s="3">
        <v>38724</v>
      </c>
      <c r="AK420" s="3">
        <v>7.7275200000000002</v>
      </c>
      <c r="AL420" s="63">
        <f t="shared" si="14"/>
        <v>38724</v>
      </c>
      <c r="AM420" s="63">
        <f t="shared" si="15"/>
        <v>7.7275200000000002</v>
      </c>
    </row>
    <row r="421" spans="35:39">
      <c r="AI421" s="67" t="s">
        <v>1129</v>
      </c>
      <c r="AJ421" s="3">
        <v>610787.52</v>
      </c>
      <c r="AK421" s="3">
        <v>68.380799999999994</v>
      </c>
      <c r="AL421" s="63">
        <f t="shared" si="14"/>
        <v>610787.52</v>
      </c>
      <c r="AM421" s="63">
        <f t="shared" si="15"/>
        <v>68.380799999999994</v>
      </c>
    </row>
    <row r="422" spans="35:39">
      <c r="AI422" s="67" t="s">
        <v>1132</v>
      </c>
      <c r="AJ422" s="3">
        <v>8212.2240000000002</v>
      </c>
      <c r="AK422" s="3">
        <v>0.84</v>
      </c>
      <c r="AL422" s="63">
        <f t="shared" si="14"/>
        <v>8212.2240000000002</v>
      </c>
      <c r="AM422" s="63">
        <f t="shared" si="15"/>
        <v>0.84</v>
      </c>
    </row>
    <row r="423" spans="35:39">
      <c r="AI423" s="67" t="s">
        <v>1134</v>
      </c>
      <c r="AJ423" s="3">
        <v>49368</v>
      </c>
      <c r="AK423" s="3">
        <v>5.9639999999999995</v>
      </c>
      <c r="AL423" s="63">
        <f t="shared" si="14"/>
        <v>49368</v>
      </c>
      <c r="AM423" s="63">
        <f t="shared" si="15"/>
        <v>5.9639999999999995</v>
      </c>
    </row>
    <row r="424" spans="35:39">
      <c r="AI424" s="67" t="s">
        <v>1874</v>
      </c>
      <c r="AJ424" s="3">
        <v>32660.039999999997</v>
      </c>
      <c r="AK424" s="3">
        <v>6.9278399999999998</v>
      </c>
      <c r="AL424" s="63">
        <f t="shared" si="14"/>
        <v>32660.039999999997</v>
      </c>
      <c r="AM424" s="63">
        <f t="shared" si="15"/>
        <v>6.9278399999999998</v>
      </c>
    </row>
    <row r="425" spans="35:39">
      <c r="AI425" s="67" t="s">
        <v>1137</v>
      </c>
      <c r="AJ425" s="3">
        <v>12390</v>
      </c>
      <c r="AK425" s="3">
        <v>2.8641599999999996</v>
      </c>
      <c r="AL425" s="63">
        <f t="shared" si="14"/>
        <v>12390</v>
      </c>
      <c r="AM425" s="63">
        <f t="shared" si="15"/>
        <v>2.8641599999999996</v>
      </c>
    </row>
    <row r="426" spans="35:39">
      <c r="AI426" s="67" t="s">
        <v>1140</v>
      </c>
      <c r="AJ426" s="3">
        <v>18585</v>
      </c>
      <c r="AK426" s="3">
        <v>4.3003199999999993</v>
      </c>
      <c r="AL426" s="63">
        <f t="shared" si="14"/>
        <v>18585</v>
      </c>
      <c r="AM426" s="63">
        <f t="shared" si="15"/>
        <v>4.3003199999999993</v>
      </c>
    </row>
    <row r="427" spans="35:39">
      <c r="AI427" s="67" t="s">
        <v>1143</v>
      </c>
      <c r="AJ427" s="3">
        <v>96885.311999999991</v>
      </c>
      <c r="AK427" s="3">
        <v>27.3</v>
      </c>
      <c r="AL427" s="63">
        <f t="shared" si="14"/>
        <v>96885.311999999991</v>
      </c>
      <c r="AM427" s="63">
        <f t="shared" si="15"/>
        <v>27.3</v>
      </c>
    </row>
    <row r="428" spans="35:39">
      <c r="AI428" s="67" t="s">
        <v>1145</v>
      </c>
      <c r="AJ428" s="3">
        <v>82897.919999999998</v>
      </c>
      <c r="AK428" s="3">
        <v>9.7185600000000001</v>
      </c>
      <c r="AL428" s="63">
        <f t="shared" si="14"/>
        <v>82897.919999999998</v>
      </c>
      <c r="AM428" s="63">
        <f t="shared" si="15"/>
        <v>9.7185600000000001</v>
      </c>
    </row>
    <row r="429" spans="35:39">
      <c r="AI429" s="67" t="s">
        <v>1147</v>
      </c>
      <c r="AJ429" s="3">
        <v>231079.8</v>
      </c>
      <c r="AK429" s="3">
        <v>37.272216345033527</v>
      </c>
      <c r="AL429" s="63">
        <f t="shared" si="14"/>
        <v>231079.8</v>
      </c>
      <c r="AM429" s="63">
        <f t="shared" si="15"/>
        <v>37.272216345033527</v>
      </c>
    </row>
    <row r="430" spans="35:39">
      <c r="AI430" s="67" t="s">
        <v>1149</v>
      </c>
      <c r="AJ430" s="3">
        <v>285516.83999999997</v>
      </c>
      <c r="AK430" s="3">
        <v>31.660799999999995</v>
      </c>
      <c r="AL430" s="63">
        <f t="shared" si="14"/>
        <v>285516.83999999997</v>
      </c>
      <c r="AM430" s="63">
        <f t="shared" si="15"/>
        <v>31.660799999999995</v>
      </c>
    </row>
    <row r="431" spans="35:39">
      <c r="AI431" s="67" t="s">
        <v>1151</v>
      </c>
      <c r="AJ431" s="3">
        <v>47152.56</v>
      </c>
      <c r="AK431" s="3">
        <v>5.3855999999999993</v>
      </c>
      <c r="AL431" s="63">
        <f t="shared" si="14"/>
        <v>47152.56</v>
      </c>
      <c r="AM431" s="63">
        <f t="shared" si="15"/>
        <v>5.3855999999999993</v>
      </c>
    </row>
    <row r="432" spans="35:39">
      <c r="AI432" s="67" t="s">
        <v>1154</v>
      </c>
      <c r="AJ432" s="3">
        <v>81764.759999999995</v>
      </c>
      <c r="AK432" s="3">
        <v>13.188317733180241</v>
      </c>
      <c r="AL432" s="63">
        <f t="shared" si="14"/>
        <v>81764.759999999995</v>
      </c>
      <c r="AM432" s="63">
        <f t="shared" si="15"/>
        <v>13.188317733180241</v>
      </c>
    </row>
    <row r="433" spans="35:39">
      <c r="AI433" s="67" t="s">
        <v>1156</v>
      </c>
      <c r="AJ433" s="3">
        <v>16919.28</v>
      </c>
      <c r="AK433" s="3">
        <v>4.1126399999999999</v>
      </c>
      <c r="AL433" s="63">
        <f t="shared" si="14"/>
        <v>16919.28</v>
      </c>
      <c r="AM433" s="63">
        <f t="shared" si="15"/>
        <v>4.1126399999999999</v>
      </c>
    </row>
    <row r="434" spans="35:39">
      <c r="AI434" s="67" t="s">
        <v>1875</v>
      </c>
      <c r="AJ434" s="3">
        <v>26071.079999999998</v>
      </c>
      <c r="AK434" s="3">
        <v>4.5695999999999994</v>
      </c>
      <c r="AL434" s="63">
        <f t="shared" si="14"/>
        <v>26071.079999999998</v>
      </c>
      <c r="AM434" s="63">
        <f t="shared" si="15"/>
        <v>4.5695999999999994</v>
      </c>
    </row>
    <row r="435" spans="35:39">
      <c r="AI435" s="67" t="s">
        <v>1157</v>
      </c>
      <c r="AJ435" s="3">
        <v>109548</v>
      </c>
      <c r="AK435" s="3">
        <v>32.634</v>
      </c>
      <c r="AL435" s="63">
        <f t="shared" si="14"/>
        <v>109548</v>
      </c>
      <c r="AM435" s="63">
        <f t="shared" si="15"/>
        <v>32.634</v>
      </c>
    </row>
    <row r="436" spans="35:39">
      <c r="AI436" s="67" t="s">
        <v>1160</v>
      </c>
      <c r="AJ436" s="3">
        <v>8080.847999999999</v>
      </c>
      <c r="AK436" s="3">
        <v>0.62159999999999993</v>
      </c>
      <c r="AL436" s="63">
        <f t="shared" si="14"/>
        <v>8080.847999999999</v>
      </c>
      <c r="AM436" s="63">
        <f t="shared" si="15"/>
        <v>0.62159999999999993</v>
      </c>
    </row>
    <row r="437" spans="35:39">
      <c r="AI437" s="67" t="s">
        <v>1163</v>
      </c>
      <c r="AJ437" s="3">
        <v>13987.055999999999</v>
      </c>
      <c r="AK437" s="3">
        <v>1.3104</v>
      </c>
      <c r="AL437" s="63">
        <f t="shared" si="14"/>
        <v>13987.055999999999</v>
      </c>
      <c r="AM437" s="63">
        <f t="shared" si="15"/>
        <v>1.3104</v>
      </c>
    </row>
    <row r="438" spans="35:39">
      <c r="AI438" s="67" t="s">
        <v>1165</v>
      </c>
      <c r="AJ438" s="3">
        <v>137256</v>
      </c>
      <c r="AK438" s="3">
        <v>15.218399999999997</v>
      </c>
      <c r="AL438" s="63">
        <f t="shared" si="14"/>
        <v>137256</v>
      </c>
      <c r="AM438" s="63">
        <f t="shared" si="15"/>
        <v>15.218399999999997</v>
      </c>
    </row>
    <row r="439" spans="35:39">
      <c r="AI439" s="67" t="s">
        <v>1168</v>
      </c>
      <c r="AJ439" s="3">
        <v>80418.239999999991</v>
      </c>
      <c r="AK439" s="3">
        <v>13.7088</v>
      </c>
      <c r="AL439" s="63">
        <f t="shared" si="14"/>
        <v>80418.239999999991</v>
      </c>
      <c r="AM439" s="63">
        <f t="shared" si="15"/>
        <v>13.7088</v>
      </c>
    </row>
    <row r="440" spans="35:39">
      <c r="AI440" s="67" t="s">
        <v>1172</v>
      </c>
      <c r="AJ440" s="3">
        <v>5253.4079999999994</v>
      </c>
      <c r="AK440" s="3">
        <v>0.89793028814927089</v>
      </c>
      <c r="AL440" s="63">
        <f t="shared" si="14"/>
        <v>5253.4079999999994</v>
      </c>
      <c r="AM440" s="63">
        <f t="shared" si="15"/>
        <v>0.89793028814927089</v>
      </c>
    </row>
    <row r="441" spans="35:39">
      <c r="AI441" s="67" t="s">
        <v>1174</v>
      </c>
      <c r="AJ441" s="3">
        <v>2811.9359999999997</v>
      </c>
      <c r="AK441" s="3">
        <v>0.48062562487766192</v>
      </c>
      <c r="AL441" s="63">
        <f t="shared" si="14"/>
        <v>2811.9359999999997</v>
      </c>
      <c r="AM441" s="63">
        <f t="shared" si="15"/>
        <v>0.48062562487766192</v>
      </c>
    </row>
    <row r="442" spans="35:39">
      <c r="AI442" s="67" t="s">
        <v>1175</v>
      </c>
      <c r="AJ442" s="3">
        <v>167164.19999999998</v>
      </c>
      <c r="AK442" s="3">
        <v>37.943999999999996</v>
      </c>
      <c r="AL442" s="63">
        <f t="shared" si="14"/>
        <v>167164.19999999998</v>
      </c>
      <c r="AM442" s="63">
        <f t="shared" si="15"/>
        <v>37.943999999999996</v>
      </c>
    </row>
    <row r="443" spans="35:39">
      <c r="AI443" s="67" t="s">
        <v>1251</v>
      </c>
      <c r="AJ443" s="3">
        <v>293471.136</v>
      </c>
      <c r="AK443" s="3">
        <v>127.67999999999999</v>
      </c>
      <c r="AL443" s="63">
        <f t="shared" si="14"/>
        <v>293471.136</v>
      </c>
      <c r="AM443" s="63">
        <f t="shared" si="15"/>
        <v>127.67999999999999</v>
      </c>
    </row>
    <row r="444" spans="35:39">
      <c r="AI444" s="67" t="s">
        <v>1658</v>
      </c>
      <c r="AJ444" s="3">
        <v>47256.72</v>
      </c>
      <c r="AK444" s="3">
        <v>7.6223135540046023</v>
      </c>
      <c r="AL444" s="63">
        <f t="shared" si="14"/>
        <v>47256.72</v>
      </c>
      <c r="AM444" s="63">
        <f t="shared" si="15"/>
        <v>7.6223135540046023</v>
      </c>
    </row>
    <row r="445" spans="35:39">
      <c r="AI445" s="67" t="s">
        <v>1254</v>
      </c>
      <c r="AJ445" s="3">
        <v>27151.583999999999</v>
      </c>
      <c r="AK445" s="3">
        <v>7.9967999999999995</v>
      </c>
      <c r="AL445" s="63">
        <f t="shared" si="14"/>
        <v>27151.583999999999</v>
      </c>
      <c r="AM445" s="63">
        <f t="shared" si="15"/>
        <v>7.9967999999999995</v>
      </c>
    </row>
    <row r="446" spans="35:39">
      <c r="AI446" s="67" t="s">
        <v>1257</v>
      </c>
      <c r="AJ446" s="3">
        <v>47025.263999999996</v>
      </c>
      <c r="AK446" s="3">
        <v>15.12</v>
      </c>
      <c r="AL446" s="63">
        <f t="shared" si="14"/>
        <v>47025.263999999996</v>
      </c>
      <c r="AM446" s="63">
        <f t="shared" si="15"/>
        <v>15.12</v>
      </c>
    </row>
    <row r="447" spans="35:39">
      <c r="AI447" s="67" t="s">
        <v>1260</v>
      </c>
      <c r="AJ447" s="3">
        <v>19726.8</v>
      </c>
      <c r="AK447" s="3">
        <v>4.4183999999999992</v>
      </c>
      <c r="AL447" s="63">
        <f t="shared" si="14"/>
        <v>19726.8</v>
      </c>
      <c r="AM447" s="63">
        <f t="shared" si="15"/>
        <v>4.4183999999999992</v>
      </c>
    </row>
    <row r="448" spans="35:39">
      <c r="AI448" s="67" t="s">
        <v>1263</v>
      </c>
      <c r="AJ448" s="3">
        <v>501762.24</v>
      </c>
      <c r="AK448" s="3">
        <v>72.844319999999996</v>
      </c>
      <c r="AL448" s="63">
        <f t="shared" si="14"/>
        <v>501762.24</v>
      </c>
      <c r="AM448" s="63">
        <f t="shared" si="15"/>
        <v>72.844319999999996</v>
      </c>
    </row>
    <row r="449" spans="35:39">
      <c r="AI449" s="67" t="s">
        <v>1266</v>
      </c>
      <c r="AJ449" s="3">
        <v>10210.608</v>
      </c>
      <c r="AK449" s="3">
        <v>1.26</v>
      </c>
      <c r="AL449" s="63">
        <f t="shared" si="14"/>
        <v>10210.608</v>
      </c>
      <c r="AM449" s="63">
        <f t="shared" si="15"/>
        <v>1.26</v>
      </c>
    </row>
    <row r="450" spans="35:39">
      <c r="AI450" s="67" t="s">
        <v>1268</v>
      </c>
      <c r="AJ450" s="3">
        <v>109744.31999999999</v>
      </c>
      <c r="AK450" s="3">
        <v>16.32</v>
      </c>
      <c r="AL450" s="63">
        <f t="shared" si="14"/>
        <v>109744.31999999999</v>
      </c>
      <c r="AM450" s="63">
        <f t="shared" si="15"/>
        <v>16.32</v>
      </c>
    </row>
    <row r="451" spans="35:39">
      <c r="AI451" s="67" t="s">
        <v>1656</v>
      </c>
      <c r="AJ451" s="3">
        <v>130319.28</v>
      </c>
      <c r="AK451" s="3">
        <v>21.019961061455831</v>
      </c>
      <c r="AL451" s="63">
        <f t="shared" si="14"/>
        <v>130319.28</v>
      </c>
      <c r="AM451" s="63">
        <f t="shared" si="15"/>
        <v>21.019961061455831</v>
      </c>
    </row>
    <row r="452" spans="35:39">
      <c r="AI452" s="67" t="s">
        <v>1654</v>
      </c>
      <c r="AJ452" s="3">
        <v>181119.96</v>
      </c>
      <c r="AK452" s="3">
        <v>29.213900711026316</v>
      </c>
      <c r="AL452" s="63">
        <f t="shared" si="14"/>
        <v>181119.96</v>
      </c>
      <c r="AM452" s="63">
        <f t="shared" si="15"/>
        <v>29.213900711026316</v>
      </c>
    </row>
    <row r="453" spans="35:39">
      <c r="AI453" s="67" t="s">
        <v>1270</v>
      </c>
      <c r="AJ453" s="3">
        <v>226772.11199999999</v>
      </c>
      <c r="AK453" s="3">
        <v>38.760657438443523</v>
      </c>
      <c r="AL453" s="63">
        <f t="shared" si="14"/>
        <v>226772.11199999999</v>
      </c>
      <c r="AM453" s="63">
        <f t="shared" si="15"/>
        <v>38.760657438443523</v>
      </c>
    </row>
    <row r="454" spans="35:39">
      <c r="AI454" s="67" t="s">
        <v>1652</v>
      </c>
      <c r="AJ454" s="3">
        <v>90717.48</v>
      </c>
      <c r="AK454" s="3">
        <v>14.63235445433245</v>
      </c>
      <c r="AL454" s="63">
        <f t="shared" si="14"/>
        <v>90717.48</v>
      </c>
      <c r="AM454" s="63">
        <f t="shared" si="15"/>
        <v>14.63235445433245</v>
      </c>
    </row>
    <row r="455" spans="35:39">
      <c r="AI455" s="67" t="s">
        <v>1272</v>
      </c>
      <c r="AJ455" s="3">
        <v>198710.68799999999</v>
      </c>
      <c r="AK455" s="3">
        <v>36.724799999999995</v>
      </c>
      <c r="AL455" s="63">
        <f t="shared" si="14"/>
        <v>198710.68799999999</v>
      </c>
      <c r="AM455" s="63">
        <f t="shared" si="15"/>
        <v>36.724799999999995</v>
      </c>
    </row>
    <row r="456" spans="35:39">
      <c r="AI456" s="67" t="s">
        <v>1275</v>
      </c>
      <c r="AJ456" s="3">
        <v>5811.5519999999997</v>
      </c>
      <c r="AK456" s="3">
        <v>1.4363999999999999</v>
      </c>
      <c r="AL456" s="63">
        <f t="shared" si="14"/>
        <v>5811.5519999999997</v>
      </c>
      <c r="AM456" s="63">
        <f t="shared" si="15"/>
        <v>1.4363999999999999</v>
      </c>
    </row>
    <row r="457" spans="35:39">
      <c r="AI457" s="67" t="s">
        <v>1277</v>
      </c>
      <c r="AJ457" s="3">
        <v>137685.24</v>
      </c>
      <c r="AK457" s="3">
        <v>31.007999999999999</v>
      </c>
      <c r="AL457" s="63">
        <f t="shared" si="14"/>
        <v>137685.24</v>
      </c>
      <c r="AM457" s="63">
        <f t="shared" si="15"/>
        <v>31.007999999999999</v>
      </c>
    </row>
    <row r="458" spans="35:39">
      <c r="AI458" s="67" t="s">
        <v>1280</v>
      </c>
      <c r="AJ458" s="3">
        <v>7348.8959999999997</v>
      </c>
      <c r="AK458" s="3">
        <v>1.6463999999999999</v>
      </c>
      <c r="AL458" s="63">
        <f t="shared" si="14"/>
        <v>7348.8959999999997</v>
      </c>
      <c r="AM458" s="63">
        <f t="shared" si="15"/>
        <v>1.6463999999999999</v>
      </c>
    </row>
    <row r="459" spans="35:39">
      <c r="AI459" s="67" t="s">
        <v>1281</v>
      </c>
      <c r="AJ459" s="3">
        <v>220445.66399999999</v>
      </c>
      <c r="AK459" s="3">
        <v>37.679319519210644</v>
      </c>
      <c r="AL459" s="63">
        <f t="shared" si="14"/>
        <v>220445.66399999999</v>
      </c>
      <c r="AM459" s="63">
        <f t="shared" si="15"/>
        <v>37.679319519210644</v>
      </c>
    </row>
    <row r="460" spans="35:39">
      <c r="AI460" s="67" t="s">
        <v>1283</v>
      </c>
      <c r="AJ460" s="3">
        <v>30488.207999999999</v>
      </c>
      <c r="AK460" s="3">
        <v>5.2111477719977026</v>
      </c>
      <c r="AL460" s="63">
        <f t="shared" ref="AL460:AL523" si="16">IF(AK460=0,0,AJ460)</f>
        <v>30488.207999999999</v>
      </c>
      <c r="AM460" s="63">
        <f t="shared" ref="AM460:AM523" si="17">IF(AK460=0,0,AK460)</f>
        <v>5.2111477719977026</v>
      </c>
    </row>
    <row r="461" spans="35:39">
      <c r="AI461" s="67" t="s">
        <v>1285</v>
      </c>
      <c r="AJ461" s="3">
        <v>111134.51999999999</v>
      </c>
      <c r="AK461" s="3">
        <v>15.993600000000001</v>
      </c>
      <c r="AL461" s="63">
        <f t="shared" si="16"/>
        <v>111134.51999999999</v>
      </c>
      <c r="AM461" s="63">
        <f t="shared" si="17"/>
        <v>15.993600000000001</v>
      </c>
    </row>
    <row r="462" spans="35:39">
      <c r="AI462" s="67" t="s">
        <v>1287</v>
      </c>
      <c r="AJ462" s="3">
        <v>102656.064</v>
      </c>
      <c r="AK462" s="3">
        <v>14.28</v>
      </c>
      <c r="AL462" s="63">
        <f t="shared" si="16"/>
        <v>102656.064</v>
      </c>
      <c r="AM462" s="63">
        <f t="shared" si="17"/>
        <v>14.28</v>
      </c>
    </row>
    <row r="463" spans="35:39">
      <c r="AI463" s="67" t="s">
        <v>1290</v>
      </c>
      <c r="AJ463" s="3">
        <v>297662.92799999996</v>
      </c>
      <c r="AK463" s="3">
        <v>50.139599999999994</v>
      </c>
      <c r="AL463" s="63">
        <f t="shared" si="16"/>
        <v>297662.92799999996</v>
      </c>
      <c r="AM463" s="63">
        <f t="shared" si="17"/>
        <v>50.139599999999994</v>
      </c>
    </row>
    <row r="464" spans="35:39">
      <c r="AI464" s="67" t="s">
        <v>1293</v>
      </c>
      <c r="AJ464" s="3">
        <v>81733.008000000002</v>
      </c>
      <c r="AK464" s="3">
        <v>13.970082549222651</v>
      </c>
      <c r="AL464" s="63">
        <f t="shared" si="16"/>
        <v>81733.008000000002</v>
      </c>
      <c r="AM464" s="63">
        <f t="shared" si="17"/>
        <v>13.970082549222651</v>
      </c>
    </row>
    <row r="465" spans="35:39">
      <c r="AI465" s="67" t="s">
        <v>1295</v>
      </c>
      <c r="AJ465" s="3">
        <v>123743.95199999999</v>
      </c>
      <c r="AK465" s="3">
        <v>20.117999999999999</v>
      </c>
      <c r="AL465" s="63">
        <f t="shared" si="16"/>
        <v>123743.95199999999</v>
      </c>
      <c r="AM465" s="63">
        <f t="shared" si="17"/>
        <v>20.117999999999999</v>
      </c>
    </row>
    <row r="466" spans="35:39">
      <c r="AI466" s="67" t="s">
        <v>1298</v>
      </c>
      <c r="AJ466" s="3">
        <v>23771.16</v>
      </c>
      <c r="AK466" s="3">
        <v>5.2631999999999994</v>
      </c>
      <c r="AL466" s="63">
        <f t="shared" si="16"/>
        <v>23771.16</v>
      </c>
      <c r="AM466" s="63">
        <f t="shared" si="17"/>
        <v>5.2631999999999994</v>
      </c>
    </row>
    <row r="467" spans="35:39">
      <c r="AI467" s="67" t="s">
        <v>1302</v>
      </c>
      <c r="AJ467" s="3">
        <v>17529.311999999998</v>
      </c>
      <c r="AK467" s="3">
        <v>4.7291999999999996</v>
      </c>
      <c r="AL467" s="63">
        <f t="shared" si="16"/>
        <v>17529.311999999998</v>
      </c>
      <c r="AM467" s="63">
        <f t="shared" si="17"/>
        <v>4.7291999999999996</v>
      </c>
    </row>
    <row r="468" spans="35:39">
      <c r="AI468" s="67" t="s">
        <v>1304</v>
      </c>
      <c r="AJ468" s="3">
        <v>194389.96799999999</v>
      </c>
      <c r="AK468" s="3">
        <v>23.352</v>
      </c>
      <c r="AL468" s="63">
        <f t="shared" si="16"/>
        <v>194389.96799999999</v>
      </c>
      <c r="AM468" s="63">
        <f t="shared" si="17"/>
        <v>23.352</v>
      </c>
    </row>
    <row r="469" spans="35:39">
      <c r="AI469" s="67" t="s">
        <v>1307</v>
      </c>
      <c r="AJ469" s="3">
        <v>40595.183999999994</v>
      </c>
      <c r="AK469" s="3">
        <v>6.887999999999999</v>
      </c>
      <c r="AL469" s="63">
        <f t="shared" si="16"/>
        <v>40595.183999999994</v>
      </c>
      <c r="AM469" s="63">
        <f t="shared" si="17"/>
        <v>6.887999999999999</v>
      </c>
    </row>
    <row r="470" spans="35:39">
      <c r="AI470" s="67" t="s">
        <v>1309</v>
      </c>
      <c r="AJ470" s="3">
        <v>19845.12</v>
      </c>
      <c r="AK470" s="3">
        <v>4.5443999999999996</v>
      </c>
      <c r="AL470" s="63">
        <f t="shared" si="16"/>
        <v>19845.12</v>
      </c>
      <c r="AM470" s="63">
        <f t="shared" si="17"/>
        <v>4.5443999999999996</v>
      </c>
    </row>
    <row r="471" spans="35:39">
      <c r="AI471" s="67" t="s">
        <v>1311</v>
      </c>
      <c r="AJ471" s="3">
        <v>6812.7839999999997</v>
      </c>
      <c r="AK471" s="3">
        <v>1.8144</v>
      </c>
      <c r="AL471" s="63">
        <f t="shared" si="16"/>
        <v>6812.7839999999997</v>
      </c>
      <c r="AM471" s="63">
        <f t="shared" si="17"/>
        <v>1.8144</v>
      </c>
    </row>
    <row r="472" spans="35:39">
      <c r="AI472" s="67" t="s">
        <v>1312</v>
      </c>
      <c r="AJ472" s="3">
        <v>34430.76</v>
      </c>
      <c r="AK472" s="3">
        <v>4.5614399999999993</v>
      </c>
      <c r="AL472" s="63">
        <f t="shared" si="16"/>
        <v>34430.76</v>
      </c>
      <c r="AM472" s="63">
        <f t="shared" si="17"/>
        <v>4.5614399999999993</v>
      </c>
    </row>
    <row r="473" spans="35:39">
      <c r="AI473" s="67" t="s">
        <v>1314</v>
      </c>
      <c r="AJ473" s="3">
        <v>7134.2879999999996</v>
      </c>
      <c r="AK473" s="3">
        <v>1.5959999999999999</v>
      </c>
      <c r="AL473" s="63">
        <f t="shared" si="16"/>
        <v>7134.2879999999996</v>
      </c>
      <c r="AM473" s="63">
        <f t="shared" si="17"/>
        <v>1.5959999999999999</v>
      </c>
    </row>
    <row r="474" spans="35:39">
      <c r="AI474" s="67" t="s">
        <v>1316</v>
      </c>
      <c r="AJ474" s="3">
        <v>77249.087999999989</v>
      </c>
      <c r="AK474" s="3">
        <v>13.203675756215466</v>
      </c>
      <c r="AL474" s="63">
        <f t="shared" si="16"/>
        <v>77249.087999999989</v>
      </c>
      <c r="AM474" s="63">
        <f t="shared" si="17"/>
        <v>13.203675756215466</v>
      </c>
    </row>
    <row r="475" spans="35:39">
      <c r="AI475" s="67" t="s">
        <v>1317</v>
      </c>
      <c r="AJ475" s="3">
        <v>77249.087999999989</v>
      </c>
      <c r="AK475" s="3">
        <v>13.203675756215466</v>
      </c>
      <c r="AL475" s="63">
        <f t="shared" si="16"/>
        <v>77249.087999999989</v>
      </c>
      <c r="AM475" s="63">
        <f t="shared" si="17"/>
        <v>13.203675756215466</v>
      </c>
    </row>
    <row r="476" spans="35:39">
      <c r="AI476" s="67" t="s">
        <v>1318</v>
      </c>
      <c r="AJ476" s="3">
        <v>75422.063999999998</v>
      </c>
      <c r="AK476" s="3">
        <v>12.891394626180329</v>
      </c>
      <c r="AL476" s="63">
        <f t="shared" si="16"/>
        <v>75422.063999999998</v>
      </c>
      <c r="AM476" s="63">
        <f t="shared" si="17"/>
        <v>12.891394626180329</v>
      </c>
    </row>
    <row r="477" spans="35:39">
      <c r="AI477" s="67" t="s">
        <v>1320</v>
      </c>
      <c r="AJ477" s="3">
        <v>27784.799999999999</v>
      </c>
      <c r="AK477" s="3">
        <v>4.7711999999999994</v>
      </c>
      <c r="AL477" s="63">
        <f t="shared" si="16"/>
        <v>27784.799999999999</v>
      </c>
      <c r="AM477" s="63">
        <f t="shared" si="17"/>
        <v>4.7711999999999994</v>
      </c>
    </row>
    <row r="478" spans="35:39">
      <c r="AI478" s="67" t="s">
        <v>1323</v>
      </c>
      <c r="AJ478" s="3">
        <v>40122.719999999994</v>
      </c>
      <c r="AK478" s="3">
        <v>7.9632000000000005</v>
      </c>
      <c r="AL478" s="63">
        <f t="shared" si="16"/>
        <v>40122.719999999994</v>
      </c>
      <c r="AM478" s="63">
        <f t="shared" si="17"/>
        <v>7.9632000000000005</v>
      </c>
    </row>
    <row r="479" spans="35:39">
      <c r="AI479" s="67" t="s">
        <v>1326</v>
      </c>
      <c r="AJ479" s="3">
        <v>251391.64799999999</v>
      </c>
      <c r="AK479" s="3">
        <v>31.248000000000001</v>
      </c>
      <c r="AL479" s="63">
        <f t="shared" si="16"/>
        <v>251391.64799999999</v>
      </c>
      <c r="AM479" s="63">
        <f t="shared" si="17"/>
        <v>31.248000000000001</v>
      </c>
    </row>
    <row r="480" spans="35:39">
      <c r="AI480" s="67" t="s">
        <v>1329</v>
      </c>
      <c r="AJ480" s="3">
        <v>444.71999999999997</v>
      </c>
      <c r="AK480" s="3">
        <v>0.76439999999999997</v>
      </c>
      <c r="AL480" s="63">
        <f t="shared" si="16"/>
        <v>444.71999999999997</v>
      </c>
      <c r="AM480" s="63">
        <f t="shared" si="17"/>
        <v>0.76439999999999997</v>
      </c>
    </row>
    <row r="481" spans="35:39">
      <c r="AI481" s="67" t="s">
        <v>1330</v>
      </c>
      <c r="AJ481" s="3">
        <v>46862.879999999997</v>
      </c>
      <c r="AK481" s="3">
        <v>10.5672</v>
      </c>
      <c r="AL481" s="63">
        <f t="shared" si="16"/>
        <v>46862.879999999997</v>
      </c>
      <c r="AM481" s="63">
        <f t="shared" si="17"/>
        <v>10.5672</v>
      </c>
    </row>
    <row r="482" spans="35:39">
      <c r="AI482" s="67" t="s">
        <v>1333</v>
      </c>
      <c r="AJ482" s="3">
        <v>6669.1679999999997</v>
      </c>
      <c r="AK482" s="3">
        <v>1.139916782392667</v>
      </c>
      <c r="AL482" s="63">
        <f t="shared" si="16"/>
        <v>6669.1679999999997</v>
      </c>
      <c r="AM482" s="63">
        <f t="shared" si="17"/>
        <v>1.139916782392667</v>
      </c>
    </row>
    <row r="483" spans="35:39">
      <c r="AI483" s="67" t="s">
        <v>1335</v>
      </c>
      <c r="AJ483" s="3">
        <v>466650.81599999999</v>
      </c>
      <c r="AK483" s="3">
        <v>51.155999999999999</v>
      </c>
      <c r="AL483" s="63">
        <f t="shared" si="16"/>
        <v>466650.81599999999</v>
      </c>
      <c r="AM483" s="63">
        <f t="shared" si="17"/>
        <v>51.155999999999999</v>
      </c>
    </row>
    <row r="484" spans="35:39">
      <c r="AI484" s="67" t="s">
        <v>1338</v>
      </c>
      <c r="AJ484" s="3">
        <v>12229.392</v>
      </c>
      <c r="AK484" s="3">
        <v>3.3095999999999997</v>
      </c>
      <c r="AL484" s="63">
        <f t="shared" si="16"/>
        <v>12229.392</v>
      </c>
      <c r="AM484" s="63">
        <f t="shared" si="17"/>
        <v>3.3095999999999997</v>
      </c>
    </row>
    <row r="485" spans="35:39">
      <c r="AI485" s="67" t="s">
        <v>1340</v>
      </c>
      <c r="AJ485" s="3">
        <v>4763.808</v>
      </c>
      <c r="AK485" s="3">
        <v>0.81424619792100705</v>
      </c>
      <c r="AL485" s="63">
        <f t="shared" si="16"/>
        <v>4763.808</v>
      </c>
      <c r="AM485" s="63">
        <f t="shared" si="17"/>
        <v>0.81424619792100705</v>
      </c>
    </row>
    <row r="486" spans="35:39">
      <c r="AI486" s="67" t="s">
        <v>1341</v>
      </c>
      <c r="AJ486" s="3">
        <v>66608.639999999999</v>
      </c>
      <c r="AK486" s="3">
        <v>10.743698239865422</v>
      </c>
      <c r="AL486" s="63">
        <f t="shared" si="16"/>
        <v>66608.639999999999</v>
      </c>
      <c r="AM486" s="63">
        <f t="shared" si="17"/>
        <v>10.743698239865422</v>
      </c>
    </row>
    <row r="487" spans="35:39">
      <c r="AI487" s="67" t="s">
        <v>1343</v>
      </c>
      <c r="AJ487" s="3">
        <v>8854.4159999999993</v>
      </c>
      <c r="AK487" s="3">
        <v>1.1591999999999998</v>
      </c>
      <c r="AL487" s="63">
        <f t="shared" si="16"/>
        <v>8854.4159999999993</v>
      </c>
      <c r="AM487" s="63">
        <f t="shared" si="17"/>
        <v>1.1591999999999998</v>
      </c>
    </row>
    <row r="488" spans="35:39">
      <c r="AI488" s="67" t="s">
        <v>1345</v>
      </c>
      <c r="AJ488" s="3">
        <v>8443.68</v>
      </c>
      <c r="AK488" s="3">
        <v>1.7952000000000001</v>
      </c>
      <c r="AL488" s="63">
        <f t="shared" si="16"/>
        <v>8443.68</v>
      </c>
      <c r="AM488" s="63">
        <f t="shared" si="17"/>
        <v>1.7952000000000001</v>
      </c>
    </row>
    <row r="489" spans="35:39">
      <c r="AI489" s="67" t="s">
        <v>1347</v>
      </c>
      <c r="AJ489" s="3">
        <v>2083.1999999999998</v>
      </c>
      <c r="AK489" s="3">
        <v>0.44063999999999998</v>
      </c>
      <c r="AL489" s="63">
        <f t="shared" si="16"/>
        <v>2083.1999999999998</v>
      </c>
      <c r="AM489" s="63">
        <f t="shared" si="17"/>
        <v>0.44063999999999998</v>
      </c>
    </row>
    <row r="490" spans="35:39">
      <c r="AI490" s="67" t="s">
        <v>1349</v>
      </c>
      <c r="AJ490" s="3">
        <v>30905.279999999999</v>
      </c>
      <c r="AK490" s="3">
        <v>4.9848938867172192</v>
      </c>
      <c r="AL490" s="63">
        <f t="shared" si="16"/>
        <v>30905.279999999999</v>
      </c>
      <c r="AM490" s="63">
        <f t="shared" si="17"/>
        <v>4.9848938867172192</v>
      </c>
    </row>
    <row r="491" spans="35:39">
      <c r="AI491" s="67" t="s">
        <v>1350</v>
      </c>
      <c r="AJ491" s="3">
        <v>166881.79199999999</v>
      </c>
      <c r="AK491" s="3">
        <v>20.218799999999998</v>
      </c>
      <c r="AL491" s="63">
        <f t="shared" si="16"/>
        <v>166881.79199999999</v>
      </c>
      <c r="AM491" s="63">
        <f t="shared" si="17"/>
        <v>20.218799999999998</v>
      </c>
    </row>
    <row r="492" spans="35:39">
      <c r="AI492" s="67" t="s">
        <v>1353</v>
      </c>
      <c r="AJ492" s="3">
        <v>21792.912</v>
      </c>
      <c r="AK492" s="3">
        <v>4.8803999999999998</v>
      </c>
      <c r="AL492" s="63">
        <f t="shared" si="16"/>
        <v>21792.912</v>
      </c>
      <c r="AM492" s="63">
        <f t="shared" si="17"/>
        <v>4.8803999999999998</v>
      </c>
    </row>
    <row r="493" spans="35:39">
      <c r="AI493" s="67" t="s">
        <v>1356</v>
      </c>
      <c r="AJ493" s="3">
        <v>58487.519999999997</v>
      </c>
      <c r="AK493" s="3">
        <v>3.1905600000000001</v>
      </c>
      <c r="AL493" s="63">
        <f t="shared" si="16"/>
        <v>58487.519999999997</v>
      </c>
      <c r="AM493" s="63">
        <f t="shared" si="17"/>
        <v>3.1905600000000001</v>
      </c>
    </row>
    <row r="494" spans="35:39">
      <c r="AI494" s="67" t="s">
        <v>1359</v>
      </c>
      <c r="AJ494" s="3">
        <v>59873.183999999994</v>
      </c>
      <c r="AK494" s="3">
        <v>14.414399999999999</v>
      </c>
      <c r="AL494" s="63">
        <f t="shared" si="16"/>
        <v>59873.183999999994</v>
      </c>
      <c r="AM494" s="63">
        <f t="shared" si="17"/>
        <v>14.414399999999999</v>
      </c>
    </row>
    <row r="495" spans="35:39">
      <c r="AI495" s="67" t="s">
        <v>1362</v>
      </c>
      <c r="AJ495" s="3">
        <v>52483.199999999997</v>
      </c>
      <c r="AK495" s="3">
        <v>3.7372799999999997</v>
      </c>
      <c r="AL495" s="63">
        <f t="shared" si="16"/>
        <v>52483.199999999997</v>
      </c>
      <c r="AM495" s="63">
        <f t="shared" si="17"/>
        <v>3.7372799999999997</v>
      </c>
    </row>
    <row r="496" spans="35:39">
      <c r="AI496" s="67" t="s">
        <v>1365</v>
      </c>
      <c r="AJ496" s="3">
        <v>102193.39199999999</v>
      </c>
      <c r="AK496" s="3">
        <v>15.204000000000001</v>
      </c>
      <c r="AL496" s="63">
        <f t="shared" si="16"/>
        <v>102193.39199999999</v>
      </c>
      <c r="AM496" s="63">
        <f t="shared" si="17"/>
        <v>15.204000000000001</v>
      </c>
    </row>
    <row r="497" spans="35:39">
      <c r="AI497" s="67" t="s">
        <v>1368</v>
      </c>
      <c r="AJ497" s="3">
        <v>37768.92</v>
      </c>
      <c r="AK497" s="3">
        <v>9.8572799999999994</v>
      </c>
      <c r="AL497" s="63">
        <f t="shared" si="16"/>
        <v>37768.92</v>
      </c>
      <c r="AM497" s="63">
        <f t="shared" si="17"/>
        <v>9.8572799999999994</v>
      </c>
    </row>
    <row r="498" spans="35:39">
      <c r="AI498" s="67" t="s">
        <v>1371</v>
      </c>
      <c r="AJ498" s="3">
        <v>26395.151999999998</v>
      </c>
      <c r="AK498" s="3">
        <v>5.2751999999999999</v>
      </c>
      <c r="AL498" s="63">
        <f t="shared" si="16"/>
        <v>26395.151999999998</v>
      </c>
      <c r="AM498" s="63">
        <f t="shared" si="17"/>
        <v>5.2751999999999999</v>
      </c>
    </row>
    <row r="499" spans="35:39">
      <c r="AI499" s="67" t="s">
        <v>1374</v>
      </c>
      <c r="AJ499" s="3">
        <v>6900.0959999999995</v>
      </c>
      <c r="AK499" s="3">
        <v>1.5456000000000001</v>
      </c>
      <c r="AL499" s="63">
        <f t="shared" si="16"/>
        <v>6900.0959999999995</v>
      </c>
      <c r="AM499" s="63">
        <f t="shared" si="17"/>
        <v>1.5456000000000001</v>
      </c>
    </row>
    <row r="500" spans="35:39">
      <c r="AI500" s="67" t="s">
        <v>1376</v>
      </c>
      <c r="AJ500" s="3">
        <v>54488.28</v>
      </c>
      <c r="AK500" s="3">
        <v>11.521919999999998</v>
      </c>
      <c r="AL500" s="63">
        <f t="shared" si="16"/>
        <v>54488.28</v>
      </c>
      <c r="AM500" s="63">
        <f t="shared" si="17"/>
        <v>11.521919999999998</v>
      </c>
    </row>
    <row r="501" spans="35:39">
      <c r="AI501" s="67" t="s">
        <v>1379</v>
      </c>
      <c r="AJ501" s="3">
        <v>33055.343999999997</v>
      </c>
      <c r="AK501" s="3">
        <v>8.6939999999999991</v>
      </c>
      <c r="AL501" s="63">
        <f t="shared" si="16"/>
        <v>33055.343999999997</v>
      </c>
      <c r="AM501" s="63">
        <f t="shared" si="17"/>
        <v>8.6939999999999991</v>
      </c>
    </row>
    <row r="502" spans="35:39">
      <c r="AI502" s="67" t="s">
        <v>1382</v>
      </c>
      <c r="AJ502" s="3">
        <v>147828.19199999998</v>
      </c>
      <c r="AK502" s="3">
        <v>17.270399999999999</v>
      </c>
      <c r="AL502" s="63">
        <f t="shared" si="16"/>
        <v>147828.19199999998</v>
      </c>
      <c r="AM502" s="63">
        <f t="shared" si="17"/>
        <v>17.270399999999999</v>
      </c>
    </row>
    <row r="503" spans="35:39">
      <c r="AI503" s="67" t="s">
        <v>1385</v>
      </c>
      <c r="AJ503" s="3">
        <v>47357.375999999997</v>
      </c>
      <c r="AK503" s="3">
        <v>15.12</v>
      </c>
      <c r="AL503" s="63">
        <f t="shared" si="16"/>
        <v>47357.375999999997</v>
      </c>
      <c r="AM503" s="63">
        <f t="shared" si="17"/>
        <v>15.12</v>
      </c>
    </row>
    <row r="504" spans="35:39">
      <c r="AI504" s="67" t="s">
        <v>1387</v>
      </c>
      <c r="AJ504" s="3">
        <v>7143.2639999999992</v>
      </c>
      <c r="AK504" s="3">
        <v>2.2680000000000002</v>
      </c>
      <c r="AL504" s="63">
        <f t="shared" si="16"/>
        <v>7143.2639999999992</v>
      </c>
      <c r="AM504" s="63">
        <f t="shared" si="17"/>
        <v>2.2680000000000002</v>
      </c>
    </row>
    <row r="505" spans="35:39">
      <c r="AI505" s="67" t="s">
        <v>1389</v>
      </c>
      <c r="AJ505" s="3">
        <v>100394.11199999999</v>
      </c>
      <c r="AK505" s="3">
        <v>24.107999999999997</v>
      </c>
      <c r="AL505" s="63">
        <f t="shared" si="16"/>
        <v>100394.11199999999</v>
      </c>
      <c r="AM505" s="63">
        <f t="shared" si="17"/>
        <v>24.107999999999997</v>
      </c>
    </row>
    <row r="506" spans="35:39">
      <c r="AI506" s="67" t="s">
        <v>1392</v>
      </c>
      <c r="AJ506" s="3">
        <v>499538.06399999995</v>
      </c>
      <c r="AK506" s="3">
        <v>46.871999999999993</v>
      </c>
      <c r="AL506" s="63">
        <f t="shared" si="16"/>
        <v>499538.06399999995</v>
      </c>
      <c r="AM506" s="63">
        <f t="shared" si="17"/>
        <v>46.871999999999993</v>
      </c>
    </row>
    <row r="507" spans="35:39">
      <c r="AI507" s="67" t="s">
        <v>1395</v>
      </c>
      <c r="AJ507" s="3">
        <v>264053.51999999996</v>
      </c>
      <c r="AK507" s="3">
        <v>21.84</v>
      </c>
      <c r="AL507" s="63">
        <f t="shared" si="16"/>
        <v>264053.51999999996</v>
      </c>
      <c r="AM507" s="63">
        <f t="shared" si="17"/>
        <v>21.84</v>
      </c>
    </row>
    <row r="508" spans="35:39">
      <c r="AI508" s="67" t="s">
        <v>1398</v>
      </c>
      <c r="AJ508" s="3">
        <v>12177.168</v>
      </c>
      <c r="AK508" s="3">
        <v>2.0813627974606352</v>
      </c>
      <c r="AL508" s="63">
        <f t="shared" si="16"/>
        <v>12177.168</v>
      </c>
      <c r="AM508" s="63">
        <f t="shared" si="17"/>
        <v>2.0813627974606352</v>
      </c>
    </row>
    <row r="509" spans="35:39">
      <c r="AI509" s="67" t="s">
        <v>1400</v>
      </c>
      <c r="AJ509" s="3">
        <v>19262.88</v>
      </c>
      <c r="AK509" s="3">
        <v>3.1070229019949793</v>
      </c>
      <c r="AL509" s="63">
        <f t="shared" si="16"/>
        <v>19262.88</v>
      </c>
      <c r="AM509" s="63">
        <f t="shared" si="17"/>
        <v>3.1070229019949793</v>
      </c>
    </row>
    <row r="510" spans="35:39">
      <c r="AI510" s="67" t="s">
        <v>1402</v>
      </c>
      <c r="AJ510" s="3">
        <v>66477.072</v>
      </c>
      <c r="AK510" s="3">
        <v>10.4916</v>
      </c>
      <c r="AL510" s="63">
        <f t="shared" si="16"/>
        <v>66477.072</v>
      </c>
      <c r="AM510" s="63">
        <f t="shared" si="17"/>
        <v>10.4916</v>
      </c>
    </row>
    <row r="511" spans="35:39">
      <c r="AI511" s="67" t="s">
        <v>1405</v>
      </c>
      <c r="AJ511" s="3">
        <v>41099.471999999994</v>
      </c>
      <c r="AK511" s="3">
        <v>7.8455999999999992</v>
      </c>
      <c r="AL511" s="63">
        <f t="shared" si="16"/>
        <v>41099.471999999994</v>
      </c>
      <c r="AM511" s="63">
        <f t="shared" si="17"/>
        <v>7.8455999999999992</v>
      </c>
    </row>
    <row r="512" spans="35:39">
      <c r="AI512" s="67" t="s">
        <v>1408</v>
      </c>
      <c r="AJ512" s="3">
        <v>25151.567999999999</v>
      </c>
      <c r="AK512" s="3">
        <v>4.2989911885096266</v>
      </c>
      <c r="AL512" s="63">
        <f t="shared" si="16"/>
        <v>25151.567999999999</v>
      </c>
      <c r="AM512" s="63">
        <f t="shared" si="17"/>
        <v>4.2989911885096266</v>
      </c>
    </row>
    <row r="513" spans="35:39">
      <c r="AI513" s="67" t="s">
        <v>1410</v>
      </c>
      <c r="AJ513" s="3">
        <v>6945.96</v>
      </c>
      <c r="AK513" s="3">
        <v>1.4687999999999999</v>
      </c>
      <c r="AL513" s="63">
        <f t="shared" si="16"/>
        <v>6945.96</v>
      </c>
      <c r="AM513" s="63">
        <f t="shared" si="17"/>
        <v>1.4687999999999999</v>
      </c>
    </row>
    <row r="514" spans="35:39">
      <c r="AI514" s="67" t="s">
        <v>1411</v>
      </c>
      <c r="AJ514" s="3">
        <v>29863.967999999997</v>
      </c>
      <c r="AK514" s="3">
        <v>4.5191999999999997</v>
      </c>
      <c r="AL514" s="63">
        <f t="shared" si="16"/>
        <v>29863.967999999997</v>
      </c>
      <c r="AM514" s="63">
        <f t="shared" si="17"/>
        <v>4.5191999999999997</v>
      </c>
    </row>
    <row r="515" spans="35:39">
      <c r="AI515" s="67" t="s">
        <v>1414</v>
      </c>
      <c r="AJ515" s="3">
        <v>5687.6399999999994</v>
      </c>
      <c r="AK515" s="3">
        <v>1.1995199999999999</v>
      </c>
      <c r="AL515" s="63">
        <f t="shared" si="16"/>
        <v>5687.6399999999994</v>
      </c>
      <c r="AM515" s="63">
        <f t="shared" si="17"/>
        <v>1.1995199999999999</v>
      </c>
    </row>
    <row r="516" spans="35:39">
      <c r="AI516" s="67" t="s">
        <v>1416</v>
      </c>
      <c r="AJ516" s="3">
        <v>4678.1279999999997</v>
      </c>
      <c r="AK516" s="3">
        <v>1.05</v>
      </c>
      <c r="AL516" s="63">
        <f t="shared" si="16"/>
        <v>4678.1279999999997</v>
      </c>
      <c r="AM516" s="63">
        <f t="shared" si="17"/>
        <v>1.05</v>
      </c>
    </row>
    <row r="517" spans="35:39">
      <c r="AI517" s="67" t="s">
        <v>1418</v>
      </c>
      <c r="AJ517" s="3">
        <v>62781.407999999996</v>
      </c>
      <c r="AK517" s="3">
        <v>10.332000000000001</v>
      </c>
      <c r="AL517" s="63">
        <f t="shared" si="16"/>
        <v>62781.407999999996</v>
      </c>
      <c r="AM517" s="63">
        <f t="shared" si="17"/>
        <v>10.332000000000001</v>
      </c>
    </row>
    <row r="518" spans="35:39">
      <c r="AI518" s="67" t="s">
        <v>1420</v>
      </c>
      <c r="AJ518" s="3">
        <v>2134.6559999999999</v>
      </c>
      <c r="AK518" s="3">
        <v>0.504</v>
      </c>
      <c r="AL518" s="63">
        <f t="shared" si="16"/>
        <v>2134.6559999999999</v>
      </c>
      <c r="AM518" s="63">
        <f t="shared" si="17"/>
        <v>0.504</v>
      </c>
    </row>
    <row r="519" spans="35:39">
      <c r="AI519" s="67" t="s">
        <v>1422</v>
      </c>
      <c r="AJ519" s="3">
        <v>162299.95199999999</v>
      </c>
      <c r="AK519" s="3">
        <v>40.160400000000003</v>
      </c>
      <c r="AL519" s="63">
        <f t="shared" si="16"/>
        <v>162299.95199999999</v>
      </c>
      <c r="AM519" s="63">
        <f t="shared" si="17"/>
        <v>40.160400000000003</v>
      </c>
    </row>
    <row r="520" spans="35:39">
      <c r="AI520" s="67" t="s">
        <v>1425</v>
      </c>
      <c r="AJ520" s="3">
        <v>5445.1679999999997</v>
      </c>
      <c r="AK520" s="3">
        <v>0.93070655682200765</v>
      </c>
      <c r="AL520" s="63">
        <f t="shared" si="16"/>
        <v>5445.1679999999997</v>
      </c>
      <c r="AM520" s="63">
        <f t="shared" si="17"/>
        <v>0.93070655682200765</v>
      </c>
    </row>
    <row r="521" spans="35:39">
      <c r="AI521" s="67" t="s">
        <v>1427</v>
      </c>
      <c r="AJ521" s="3">
        <v>3975.5519999999997</v>
      </c>
      <c r="AK521" s="3">
        <v>0.67951481265350233</v>
      </c>
      <c r="AL521" s="63">
        <f t="shared" si="16"/>
        <v>3975.5519999999997</v>
      </c>
      <c r="AM521" s="63">
        <f t="shared" si="17"/>
        <v>0.67951481265350233</v>
      </c>
    </row>
    <row r="522" spans="35:39">
      <c r="AI522" s="67" t="s">
        <v>1428</v>
      </c>
      <c r="AJ522" s="3">
        <v>8426.8320000000003</v>
      </c>
      <c r="AK522" s="3">
        <v>1.4403426663121341</v>
      </c>
      <c r="AL522" s="63">
        <f t="shared" si="16"/>
        <v>8426.8320000000003</v>
      </c>
      <c r="AM522" s="63">
        <f t="shared" si="17"/>
        <v>1.4403426663121341</v>
      </c>
    </row>
    <row r="523" spans="35:39">
      <c r="AI523" s="67" t="s">
        <v>1688</v>
      </c>
      <c r="AJ523" s="3">
        <v>101247.72</v>
      </c>
      <c r="AK523" s="3">
        <v>17.805119999999999</v>
      </c>
      <c r="AL523" s="63">
        <f t="shared" si="16"/>
        <v>101247.72</v>
      </c>
      <c r="AM523" s="63">
        <f t="shared" si="17"/>
        <v>17.805119999999999</v>
      </c>
    </row>
    <row r="524" spans="35:39">
      <c r="AI524" s="67" t="s">
        <v>1430</v>
      </c>
      <c r="AJ524" s="3">
        <v>143530.31999999998</v>
      </c>
      <c r="AK524" s="3">
        <v>34.406399999999998</v>
      </c>
      <c r="AL524" s="63">
        <f t="shared" ref="AL524:AL587" si="18">IF(AK524=0,0,AJ524)</f>
        <v>143530.31999999998</v>
      </c>
      <c r="AM524" s="63">
        <f t="shared" ref="AM524:AM587" si="19">IF(AK524=0,0,AK524)</f>
        <v>34.406399999999998</v>
      </c>
    </row>
    <row r="525" spans="35:39">
      <c r="AI525" s="67" t="s">
        <v>1433</v>
      </c>
      <c r="AJ525" s="3">
        <v>3528</v>
      </c>
      <c r="AK525" s="3">
        <v>0.56905181355219403</v>
      </c>
      <c r="AL525" s="63">
        <f t="shared" si="18"/>
        <v>3528</v>
      </c>
      <c r="AM525" s="63">
        <f t="shared" si="19"/>
        <v>0.56905181355219403</v>
      </c>
    </row>
    <row r="526" spans="35:39">
      <c r="AI526" s="67" t="s">
        <v>1434</v>
      </c>
      <c r="AJ526" s="3">
        <v>184004.73599999998</v>
      </c>
      <c r="AK526" s="3">
        <v>39.110399999999998</v>
      </c>
      <c r="AL526" s="63">
        <f t="shared" si="18"/>
        <v>184004.73599999998</v>
      </c>
      <c r="AM526" s="63">
        <f t="shared" si="19"/>
        <v>39.110399999999998</v>
      </c>
    </row>
    <row r="527" spans="35:39">
      <c r="AI527" s="67" t="s">
        <v>1437</v>
      </c>
      <c r="AJ527" s="3">
        <v>438.19199999999995</v>
      </c>
      <c r="AK527" s="3">
        <v>0.10079999999999999</v>
      </c>
      <c r="AL527" s="63">
        <f t="shared" si="18"/>
        <v>438.19199999999995</v>
      </c>
      <c r="AM527" s="63">
        <f t="shared" si="19"/>
        <v>0.10079999999999999</v>
      </c>
    </row>
    <row r="528" spans="35:39">
      <c r="AI528" s="67" t="s">
        <v>1439</v>
      </c>
      <c r="AJ528" s="3">
        <v>100950.36</v>
      </c>
      <c r="AK528" s="3">
        <v>21.34656</v>
      </c>
      <c r="AL528" s="63">
        <f t="shared" si="18"/>
        <v>100950.36</v>
      </c>
      <c r="AM528" s="63">
        <f t="shared" si="19"/>
        <v>21.34656</v>
      </c>
    </row>
    <row r="529" spans="35:39">
      <c r="AI529" s="67" t="s">
        <v>1442</v>
      </c>
      <c r="AJ529" s="3">
        <v>161266.56</v>
      </c>
      <c r="AK529" s="3">
        <v>31.007999999999999</v>
      </c>
      <c r="AL529" s="63">
        <f t="shared" si="18"/>
        <v>161266.56</v>
      </c>
      <c r="AM529" s="63">
        <f t="shared" si="19"/>
        <v>31.007999999999999</v>
      </c>
    </row>
    <row r="530" spans="35:39">
      <c r="AI530" s="67" t="s">
        <v>1444</v>
      </c>
      <c r="AJ530" s="3">
        <v>144059.08799999999</v>
      </c>
      <c r="AK530" s="3">
        <v>16.9176</v>
      </c>
      <c r="AL530" s="63">
        <f t="shared" si="18"/>
        <v>144059.08799999999</v>
      </c>
      <c r="AM530" s="63">
        <f t="shared" si="19"/>
        <v>16.9176</v>
      </c>
    </row>
    <row r="531" spans="35:39">
      <c r="AI531" s="67" t="s">
        <v>1685</v>
      </c>
      <c r="AJ531" s="3">
        <v>13484.519999999999</v>
      </c>
      <c r="AK531" s="3">
        <v>2.8478400000000001</v>
      </c>
      <c r="AL531" s="63">
        <f t="shared" si="18"/>
        <v>13484.519999999999</v>
      </c>
      <c r="AM531" s="63">
        <f t="shared" si="19"/>
        <v>2.8478400000000001</v>
      </c>
    </row>
    <row r="532" spans="35:39">
      <c r="AI532" s="67" t="s">
        <v>1447</v>
      </c>
      <c r="AJ532" s="3">
        <v>263173.87199999997</v>
      </c>
      <c r="AK532" s="3">
        <v>40.403999999999996</v>
      </c>
      <c r="AL532" s="63">
        <f t="shared" si="18"/>
        <v>263173.87199999997</v>
      </c>
      <c r="AM532" s="63">
        <f t="shared" si="19"/>
        <v>40.403999999999996</v>
      </c>
    </row>
    <row r="533" spans="35:39">
      <c r="AI533" s="67" t="s">
        <v>1450</v>
      </c>
      <c r="AJ533" s="3">
        <v>1977.1679999999999</v>
      </c>
      <c r="AK533" s="3">
        <v>0.44519999999999998</v>
      </c>
      <c r="AL533" s="63">
        <f t="shared" si="18"/>
        <v>1977.1679999999999</v>
      </c>
      <c r="AM533" s="63">
        <f t="shared" si="19"/>
        <v>0.44519999999999998</v>
      </c>
    </row>
    <row r="534" spans="35:39">
      <c r="AI534" s="67" t="s">
        <v>1452</v>
      </c>
      <c r="AJ534" s="3">
        <v>7145.7119999999995</v>
      </c>
      <c r="AK534" s="3">
        <v>1.2213692968815106</v>
      </c>
      <c r="AL534" s="63">
        <f t="shared" si="18"/>
        <v>7145.7119999999995</v>
      </c>
      <c r="AM534" s="63">
        <f t="shared" si="19"/>
        <v>1.2213692968815106</v>
      </c>
    </row>
    <row r="535" spans="35:39">
      <c r="AI535" s="67" t="s">
        <v>1454</v>
      </c>
      <c r="AJ535" s="3">
        <v>6957.2159999999994</v>
      </c>
      <c r="AK535" s="3">
        <v>1.1891509221436292</v>
      </c>
      <c r="AL535" s="63">
        <f t="shared" si="18"/>
        <v>6957.2159999999994</v>
      </c>
      <c r="AM535" s="63">
        <f t="shared" si="19"/>
        <v>1.1891509221436292</v>
      </c>
    </row>
    <row r="536" spans="35:39">
      <c r="AI536" s="67" t="s">
        <v>1456</v>
      </c>
      <c r="AJ536" s="3">
        <v>62648.399999999994</v>
      </c>
      <c r="AK536" s="3">
        <v>9.9960000000000004</v>
      </c>
      <c r="AL536" s="63">
        <f t="shared" si="18"/>
        <v>62648.399999999994</v>
      </c>
      <c r="AM536" s="63">
        <f t="shared" si="19"/>
        <v>9.9960000000000004</v>
      </c>
    </row>
    <row r="537" spans="35:39">
      <c r="AI537" s="67" t="s">
        <v>1459</v>
      </c>
      <c r="AJ537" s="3">
        <v>1283.568</v>
      </c>
      <c r="AK537" s="3">
        <v>1.4783999999999999</v>
      </c>
      <c r="AL537" s="63">
        <f t="shared" si="18"/>
        <v>1283.568</v>
      </c>
      <c r="AM537" s="63">
        <f t="shared" si="19"/>
        <v>1.4783999999999999</v>
      </c>
    </row>
    <row r="538" spans="35:39">
      <c r="AI538" s="67" t="s">
        <v>1461</v>
      </c>
      <c r="AJ538" s="3">
        <v>17954.448</v>
      </c>
      <c r="AK538" s="3">
        <v>3.0688350621541485</v>
      </c>
      <c r="AL538" s="63">
        <f t="shared" si="18"/>
        <v>17954.448</v>
      </c>
      <c r="AM538" s="63">
        <f t="shared" si="19"/>
        <v>3.0688350621541485</v>
      </c>
    </row>
    <row r="539" spans="35:39">
      <c r="AI539" s="67" t="s">
        <v>1463</v>
      </c>
      <c r="AJ539" s="3">
        <v>3507.9839999999999</v>
      </c>
      <c r="AK539" s="3">
        <v>0.78959999999999997</v>
      </c>
      <c r="AL539" s="63">
        <f t="shared" si="18"/>
        <v>3507.9839999999999</v>
      </c>
      <c r="AM539" s="63">
        <f t="shared" si="19"/>
        <v>0.78959999999999997</v>
      </c>
    </row>
    <row r="540" spans="35:39">
      <c r="AI540" s="67" t="s">
        <v>1464</v>
      </c>
      <c r="AJ540" s="3">
        <v>3137.52</v>
      </c>
      <c r="AK540" s="3">
        <v>0.40319999999999995</v>
      </c>
      <c r="AL540" s="63">
        <f t="shared" si="18"/>
        <v>3137.52</v>
      </c>
      <c r="AM540" s="63">
        <f t="shared" si="19"/>
        <v>0.40319999999999995</v>
      </c>
    </row>
    <row r="541" spans="35:39">
      <c r="AI541" s="67" t="s">
        <v>1466</v>
      </c>
      <c r="AJ541" s="3">
        <v>35607.792000000001</v>
      </c>
      <c r="AK541" s="3">
        <v>7.7279999999999989</v>
      </c>
      <c r="AL541" s="63">
        <f t="shared" si="18"/>
        <v>35607.792000000001</v>
      </c>
      <c r="AM541" s="63">
        <f t="shared" si="19"/>
        <v>7.7279999999999989</v>
      </c>
    </row>
    <row r="542" spans="35:39">
      <c r="AI542" s="67" t="s">
        <v>1469</v>
      </c>
      <c r="AJ542" s="3">
        <v>56763</v>
      </c>
      <c r="AK542" s="3">
        <v>15.218399999999997</v>
      </c>
      <c r="AL542" s="63">
        <f t="shared" si="18"/>
        <v>56763</v>
      </c>
      <c r="AM542" s="63">
        <f t="shared" si="19"/>
        <v>15.218399999999997</v>
      </c>
    </row>
    <row r="543" spans="35:39">
      <c r="AI543" s="67" t="s">
        <v>1471</v>
      </c>
      <c r="AJ543" s="3">
        <v>16593.36</v>
      </c>
      <c r="AK543" s="3">
        <v>3.5087999999999995</v>
      </c>
      <c r="AL543" s="63">
        <f t="shared" si="18"/>
        <v>16593.36</v>
      </c>
      <c r="AM543" s="63">
        <f t="shared" si="19"/>
        <v>3.5087999999999995</v>
      </c>
    </row>
    <row r="544" spans="35:39">
      <c r="AI544" s="67" t="s">
        <v>1473</v>
      </c>
      <c r="AJ544" s="3">
        <v>27832.944</v>
      </c>
      <c r="AK544" s="3">
        <v>7.8120000000000003</v>
      </c>
      <c r="AL544" s="63">
        <f t="shared" si="18"/>
        <v>27832.944</v>
      </c>
      <c r="AM544" s="63">
        <f t="shared" si="19"/>
        <v>7.8120000000000003</v>
      </c>
    </row>
    <row r="545" spans="35:39">
      <c r="AI545" s="67" t="s">
        <v>1476</v>
      </c>
      <c r="AJ545" s="3">
        <v>611281.91999999993</v>
      </c>
      <c r="AK545" s="3">
        <v>71.819999999999993</v>
      </c>
      <c r="AL545" s="63">
        <f t="shared" si="18"/>
        <v>611281.91999999993</v>
      </c>
      <c r="AM545" s="63">
        <f t="shared" si="19"/>
        <v>71.819999999999993</v>
      </c>
    </row>
    <row r="546" spans="35:39">
      <c r="AI546" s="67" t="s">
        <v>1479</v>
      </c>
      <c r="AJ546" s="3">
        <v>51499.392</v>
      </c>
      <c r="AK546" s="3">
        <v>8.8024505041436445</v>
      </c>
      <c r="AL546" s="63">
        <f t="shared" si="18"/>
        <v>51499.392</v>
      </c>
      <c r="AM546" s="63">
        <f t="shared" si="19"/>
        <v>8.8024505041436445</v>
      </c>
    </row>
    <row r="547" spans="35:39">
      <c r="AI547" s="67" t="s">
        <v>1481</v>
      </c>
      <c r="AJ547" s="3">
        <v>3099.1679999999997</v>
      </c>
      <c r="AK547" s="3">
        <v>1.0920000000000001</v>
      </c>
      <c r="AL547" s="63">
        <f t="shared" si="18"/>
        <v>3099.1679999999997</v>
      </c>
      <c r="AM547" s="63">
        <f t="shared" si="19"/>
        <v>1.0920000000000001</v>
      </c>
    </row>
    <row r="548" spans="35:39">
      <c r="AI548" s="67" t="s">
        <v>1483</v>
      </c>
      <c r="AJ548" s="3">
        <v>118523.99999999999</v>
      </c>
      <c r="AK548" s="3">
        <v>20.258523509425537</v>
      </c>
      <c r="AL548" s="63">
        <f t="shared" si="18"/>
        <v>118523.99999999999</v>
      </c>
      <c r="AM548" s="63">
        <f t="shared" si="19"/>
        <v>20.258523509425537</v>
      </c>
    </row>
    <row r="549" spans="35:39">
      <c r="AI549" s="67" t="s">
        <v>1485</v>
      </c>
      <c r="AJ549" s="3">
        <v>21111.552</v>
      </c>
      <c r="AK549" s="3">
        <v>5.7539999999999996</v>
      </c>
      <c r="AL549" s="63">
        <f t="shared" si="18"/>
        <v>21111.552</v>
      </c>
      <c r="AM549" s="63">
        <f t="shared" si="19"/>
        <v>5.7539999999999996</v>
      </c>
    </row>
    <row r="550" spans="35:39">
      <c r="AI550" s="67" t="s">
        <v>1488</v>
      </c>
      <c r="AJ550" s="3">
        <v>8763.84</v>
      </c>
      <c r="AK550" s="3">
        <v>2.31</v>
      </c>
      <c r="AL550" s="63">
        <f t="shared" si="18"/>
        <v>8763.84</v>
      </c>
      <c r="AM550" s="63">
        <f t="shared" si="19"/>
        <v>2.31</v>
      </c>
    </row>
    <row r="551" spans="35:39">
      <c r="AI551" s="67" t="s">
        <v>1490</v>
      </c>
      <c r="AJ551" s="3">
        <v>1294.1759999999999</v>
      </c>
      <c r="AK551" s="3">
        <v>0.34439999999999998</v>
      </c>
      <c r="AL551" s="63">
        <f t="shared" si="18"/>
        <v>1294.1759999999999</v>
      </c>
      <c r="AM551" s="63">
        <f t="shared" si="19"/>
        <v>0.34439999999999998</v>
      </c>
    </row>
    <row r="552" spans="35:39">
      <c r="AI552" s="67" t="s">
        <v>1492</v>
      </c>
      <c r="AJ552" s="3">
        <v>5003.7119999999995</v>
      </c>
      <c r="AK552" s="3">
        <v>0.85525140213285633</v>
      </c>
      <c r="AL552" s="63">
        <f t="shared" si="18"/>
        <v>5003.7119999999995</v>
      </c>
      <c r="AM552" s="63">
        <f t="shared" si="19"/>
        <v>0.85525140213285633</v>
      </c>
    </row>
    <row r="553" spans="35:39">
      <c r="AI553" s="67" t="s">
        <v>1493</v>
      </c>
      <c r="AJ553" s="3">
        <v>1753.5839999999998</v>
      </c>
      <c r="AK553" s="3">
        <v>0.39479999999999998</v>
      </c>
      <c r="AL553" s="63">
        <f t="shared" si="18"/>
        <v>1753.5839999999998</v>
      </c>
      <c r="AM553" s="63">
        <f t="shared" si="19"/>
        <v>0.39479999999999998</v>
      </c>
    </row>
    <row r="554" spans="35:39">
      <c r="AI554" s="67" t="s">
        <v>1494</v>
      </c>
      <c r="AJ554" s="3">
        <v>193485.02399999998</v>
      </c>
      <c r="AK554" s="3">
        <v>26.661599999999996</v>
      </c>
      <c r="AL554" s="63">
        <f t="shared" si="18"/>
        <v>193485.02399999998</v>
      </c>
      <c r="AM554" s="63">
        <f t="shared" si="19"/>
        <v>26.661599999999996</v>
      </c>
    </row>
    <row r="555" spans="35:39">
      <c r="AI555" s="67" t="s">
        <v>1497</v>
      </c>
      <c r="AJ555" s="3">
        <v>41341.439999999995</v>
      </c>
      <c r="AK555" s="3">
        <v>4.3247999999999998</v>
      </c>
      <c r="AL555" s="63">
        <f t="shared" si="18"/>
        <v>41341.439999999995</v>
      </c>
      <c r="AM555" s="63">
        <f t="shared" si="19"/>
        <v>4.3247999999999998</v>
      </c>
    </row>
    <row r="556" spans="35:39">
      <c r="AI556" s="67" t="s">
        <v>1498</v>
      </c>
      <c r="AJ556" s="3">
        <v>44365.103999999999</v>
      </c>
      <c r="AK556" s="3">
        <v>12.1212</v>
      </c>
      <c r="AL556" s="63">
        <f t="shared" si="18"/>
        <v>44365.103999999999</v>
      </c>
      <c r="AM556" s="63">
        <f t="shared" si="19"/>
        <v>12.1212</v>
      </c>
    </row>
    <row r="557" spans="35:39">
      <c r="AI557" s="67" t="s">
        <v>1501</v>
      </c>
      <c r="AJ557" s="3">
        <v>5596.9439999999995</v>
      </c>
      <c r="AK557" s="3">
        <v>1.2516</v>
      </c>
      <c r="AL557" s="63">
        <f t="shared" si="18"/>
        <v>5596.9439999999995</v>
      </c>
      <c r="AM557" s="63">
        <f t="shared" si="19"/>
        <v>1.2516</v>
      </c>
    </row>
    <row r="558" spans="35:39">
      <c r="AI558" s="67" t="s">
        <v>1503</v>
      </c>
      <c r="AJ558" s="3">
        <v>46527.6</v>
      </c>
      <c r="AK558" s="3">
        <v>11.8728</v>
      </c>
      <c r="AL558" s="63">
        <f t="shared" si="18"/>
        <v>46527.6</v>
      </c>
      <c r="AM558" s="63">
        <f t="shared" si="19"/>
        <v>11.8728</v>
      </c>
    </row>
    <row r="559" spans="35:39">
      <c r="AI559" s="67" t="s">
        <v>1506</v>
      </c>
      <c r="AJ559" s="3">
        <v>84819.936000000002</v>
      </c>
      <c r="AK559" s="3">
        <v>15.304799999999998</v>
      </c>
      <c r="AL559" s="63">
        <f t="shared" si="18"/>
        <v>84819.936000000002</v>
      </c>
      <c r="AM559" s="63">
        <f t="shared" si="19"/>
        <v>15.304799999999998</v>
      </c>
    </row>
    <row r="560" spans="35:39">
      <c r="AI560" s="67" t="s">
        <v>1509</v>
      </c>
      <c r="AJ560" s="3">
        <v>4701.4799999999996</v>
      </c>
      <c r="AK560" s="3">
        <v>1.1423999999999999</v>
      </c>
      <c r="AL560" s="63">
        <f t="shared" si="18"/>
        <v>4701.4799999999996</v>
      </c>
      <c r="AM560" s="63">
        <f t="shared" si="19"/>
        <v>1.1423999999999999</v>
      </c>
    </row>
    <row r="561" spans="35:39">
      <c r="AI561" s="67" t="s">
        <v>1512</v>
      </c>
      <c r="AJ561" s="3">
        <v>105905.37599999999</v>
      </c>
      <c r="AK561" s="3">
        <v>21.84</v>
      </c>
      <c r="AL561" s="63">
        <f t="shared" si="18"/>
        <v>105905.37599999999</v>
      </c>
      <c r="AM561" s="63">
        <f t="shared" si="19"/>
        <v>21.84</v>
      </c>
    </row>
    <row r="562" spans="35:39">
      <c r="AI562" s="67" t="s">
        <v>1514</v>
      </c>
      <c r="AJ562" s="3">
        <v>91313.66399999999</v>
      </c>
      <c r="AK562" s="3">
        <v>16.464000000000002</v>
      </c>
      <c r="AL562" s="63">
        <f t="shared" si="18"/>
        <v>91313.66399999999</v>
      </c>
      <c r="AM562" s="63">
        <f t="shared" si="19"/>
        <v>16.464000000000002</v>
      </c>
    </row>
    <row r="563" spans="35:39">
      <c r="AI563" s="67" t="s">
        <v>1516</v>
      </c>
      <c r="AJ563" s="3">
        <v>9494.9759999999987</v>
      </c>
      <c r="AK563" s="3">
        <v>2.4780000000000002</v>
      </c>
      <c r="AL563" s="63">
        <f t="shared" si="18"/>
        <v>9494.9759999999987</v>
      </c>
      <c r="AM563" s="63">
        <f t="shared" si="19"/>
        <v>2.4780000000000002</v>
      </c>
    </row>
    <row r="564" spans="35:39">
      <c r="AI564" s="67" t="s">
        <v>1518</v>
      </c>
      <c r="AJ564" s="3">
        <v>21736.608</v>
      </c>
      <c r="AK564" s="3">
        <v>6.1319999999999997</v>
      </c>
      <c r="AL564" s="63">
        <f t="shared" si="18"/>
        <v>21736.608</v>
      </c>
      <c r="AM564" s="63">
        <f t="shared" si="19"/>
        <v>6.1319999999999997</v>
      </c>
    </row>
    <row r="565" spans="35:39">
      <c r="AI565" s="67" t="s">
        <v>1520</v>
      </c>
      <c r="AJ565" s="3">
        <v>107590.416</v>
      </c>
      <c r="AK565" s="3">
        <v>18.38971830114469</v>
      </c>
      <c r="AL565" s="63">
        <f t="shared" si="18"/>
        <v>107590.416</v>
      </c>
      <c r="AM565" s="63">
        <f t="shared" si="19"/>
        <v>18.38971830114469</v>
      </c>
    </row>
    <row r="566" spans="35:39">
      <c r="AI566" s="67" t="s">
        <v>1522</v>
      </c>
      <c r="AJ566" s="3">
        <v>931.87199999999996</v>
      </c>
      <c r="AK566" s="3">
        <v>1.2263999999999999</v>
      </c>
      <c r="AL566" s="63">
        <f t="shared" si="18"/>
        <v>931.87199999999996</v>
      </c>
      <c r="AM566" s="63">
        <f t="shared" si="19"/>
        <v>1.2263999999999999</v>
      </c>
    </row>
    <row r="567" spans="35:39">
      <c r="AI567" s="67" t="s">
        <v>1525</v>
      </c>
      <c r="AJ567" s="3">
        <v>11582.304</v>
      </c>
      <c r="AK567" s="3">
        <v>2.4108000000000001</v>
      </c>
      <c r="AL567" s="63">
        <f t="shared" si="18"/>
        <v>11582.304</v>
      </c>
      <c r="AM567" s="63">
        <f t="shared" si="19"/>
        <v>2.4108000000000001</v>
      </c>
    </row>
    <row r="568" spans="35:39">
      <c r="AI568" s="67" t="s">
        <v>1528</v>
      </c>
      <c r="AJ568" s="3">
        <v>33030.047999999995</v>
      </c>
      <c r="AK568" s="3">
        <v>6.6863999999999999</v>
      </c>
      <c r="AL568" s="63">
        <f t="shared" si="18"/>
        <v>33030.047999999995</v>
      </c>
      <c r="AM568" s="63">
        <f t="shared" si="19"/>
        <v>6.6863999999999999</v>
      </c>
    </row>
    <row r="569" spans="35:39">
      <c r="AI569" s="67" t="s">
        <v>1530</v>
      </c>
      <c r="AJ569" s="3">
        <v>10105.343999999999</v>
      </c>
      <c r="AK569" s="3">
        <v>2.2680000000000002</v>
      </c>
      <c r="AL569" s="63">
        <f t="shared" si="18"/>
        <v>10105.343999999999</v>
      </c>
      <c r="AM569" s="63">
        <f t="shared" si="19"/>
        <v>2.2680000000000002</v>
      </c>
    </row>
    <row r="570" spans="35:39">
      <c r="AI570" s="67" t="s">
        <v>1650</v>
      </c>
      <c r="AJ570" s="3">
        <v>41966.400000000001</v>
      </c>
      <c r="AK570" s="3">
        <v>1.4116799999999998</v>
      </c>
      <c r="AL570" s="63">
        <f t="shared" si="18"/>
        <v>41966.400000000001</v>
      </c>
      <c r="AM570" s="63">
        <f t="shared" si="19"/>
        <v>1.4116799999999998</v>
      </c>
    </row>
    <row r="571" spans="35:39">
      <c r="AI571" s="67" t="s">
        <v>1532</v>
      </c>
      <c r="AJ571" s="3">
        <v>7419.8879999999999</v>
      </c>
      <c r="AK571" s="3">
        <v>1.0415999999999999</v>
      </c>
      <c r="AL571" s="63">
        <f t="shared" si="18"/>
        <v>7419.8879999999999</v>
      </c>
      <c r="AM571" s="63">
        <f t="shared" si="19"/>
        <v>1.0415999999999999</v>
      </c>
    </row>
    <row r="572" spans="35:39">
      <c r="AI572" s="67" t="s">
        <v>1534</v>
      </c>
      <c r="AJ572" s="3">
        <v>17138.448</v>
      </c>
      <c r="AK572" s="3">
        <v>1.7136</v>
      </c>
      <c r="AL572" s="63">
        <f t="shared" si="18"/>
        <v>17138.448</v>
      </c>
      <c r="AM572" s="63">
        <f t="shared" si="19"/>
        <v>1.7136</v>
      </c>
    </row>
    <row r="573" spans="35:39">
      <c r="AI573" s="67" t="s">
        <v>1536</v>
      </c>
      <c r="AJ573" s="3">
        <v>123250.272</v>
      </c>
      <c r="AK573" s="3">
        <v>22.948799999999999</v>
      </c>
      <c r="AL573" s="63">
        <f t="shared" si="18"/>
        <v>123250.272</v>
      </c>
      <c r="AM573" s="63">
        <f t="shared" si="19"/>
        <v>22.948799999999999</v>
      </c>
    </row>
    <row r="574" spans="35:39">
      <c r="AI574" s="67" t="s">
        <v>1539</v>
      </c>
      <c r="AJ574" s="3">
        <v>7539.8399999999992</v>
      </c>
      <c r="AK574" s="3">
        <v>1.2887349895152629</v>
      </c>
      <c r="AL574" s="63">
        <f t="shared" si="18"/>
        <v>7539.8399999999992</v>
      </c>
      <c r="AM574" s="63">
        <f t="shared" si="19"/>
        <v>1.2887349895152629</v>
      </c>
    </row>
    <row r="575" spans="35:39">
      <c r="AI575" s="67" t="s">
        <v>1541</v>
      </c>
      <c r="AJ575" s="3">
        <v>10007.423999999999</v>
      </c>
      <c r="AK575" s="3">
        <v>1.7105028042657127</v>
      </c>
      <c r="AL575" s="63">
        <f t="shared" si="18"/>
        <v>10007.423999999999</v>
      </c>
      <c r="AM575" s="63">
        <f t="shared" si="19"/>
        <v>1.7105028042657127</v>
      </c>
    </row>
    <row r="576" spans="35:39">
      <c r="AI576" s="67" t="s">
        <v>1543</v>
      </c>
      <c r="AJ576" s="3">
        <v>1286.0159999999998</v>
      </c>
      <c r="AK576" s="3">
        <v>0.28560000000000002</v>
      </c>
      <c r="AL576" s="63">
        <f t="shared" si="18"/>
        <v>1286.0159999999998</v>
      </c>
      <c r="AM576" s="63">
        <f t="shared" si="19"/>
        <v>0.28560000000000002</v>
      </c>
    </row>
    <row r="577" spans="35:39">
      <c r="AI577" s="67" t="s">
        <v>1544</v>
      </c>
      <c r="AJ577" s="3">
        <v>24520.799999999999</v>
      </c>
      <c r="AK577" s="3">
        <v>6.72</v>
      </c>
      <c r="AL577" s="63">
        <f t="shared" si="18"/>
        <v>24520.799999999999</v>
      </c>
      <c r="AM577" s="63">
        <f t="shared" si="19"/>
        <v>6.72</v>
      </c>
    </row>
    <row r="578" spans="35:39">
      <c r="AI578" s="67" t="s">
        <v>1546</v>
      </c>
      <c r="AJ578" s="3">
        <v>6377.04</v>
      </c>
      <c r="AK578" s="3">
        <v>1.1255999999999999</v>
      </c>
      <c r="AL578" s="63">
        <f t="shared" si="18"/>
        <v>6377.04</v>
      </c>
      <c r="AM578" s="63">
        <f t="shared" si="19"/>
        <v>1.1255999999999999</v>
      </c>
    </row>
    <row r="579" spans="35:39">
      <c r="AI579" s="67" t="s">
        <v>1548</v>
      </c>
      <c r="AJ579" s="3">
        <v>30932.927999999996</v>
      </c>
      <c r="AK579" s="3">
        <v>6.1151999999999997</v>
      </c>
      <c r="AL579" s="63">
        <f t="shared" si="18"/>
        <v>30932.927999999996</v>
      </c>
      <c r="AM579" s="63">
        <f t="shared" si="19"/>
        <v>6.1151999999999997</v>
      </c>
    </row>
    <row r="580" spans="35:39">
      <c r="AI580" s="67" t="s">
        <v>1682</v>
      </c>
      <c r="AJ580" s="3">
        <v>7870.7999999999993</v>
      </c>
      <c r="AK580" s="3">
        <v>1.2695274983295375</v>
      </c>
      <c r="AL580" s="63">
        <f t="shared" si="18"/>
        <v>7870.7999999999993</v>
      </c>
      <c r="AM580" s="63">
        <f t="shared" si="19"/>
        <v>1.2695274983295375</v>
      </c>
    </row>
    <row r="581" spans="35:39">
      <c r="AI581" s="67" t="s">
        <v>1551</v>
      </c>
      <c r="AJ581" s="3">
        <v>185054.92799999999</v>
      </c>
      <c r="AK581" s="3">
        <v>31.331999999999997</v>
      </c>
      <c r="AL581" s="63">
        <f t="shared" si="18"/>
        <v>185054.92799999999</v>
      </c>
      <c r="AM581" s="63">
        <f t="shared" si="19"/>
        <v>31.331999999999997</v>
      </c>
    </row>
    <row r="582" spans="35:39">
      <c r="AI582" s="67" t="s">
        <v>1554</v>
      </c>
      <c r="AJ582" s="3">
        <v>15196.367999999999</v>
      </c>
      <c r="AK582" s="3">
        <v>3.8388</v>
      </c>
      <c r="AL582" s="63">
        <f t="shared" si="18"/>
        <v>15196.367999999999</v>
      </c>
      <c r="AM582" s="63">
        <f t="shared" si="19"/>
        <v>3.8388</v>
      </c>
    </row>
    <row r="583" spans="35:39">
      <c r="AI583" s="67" t="s">
        <v>1556</v>
      </c>
      <c r="AJ583" s="3">
        <v>38595.983999999997</v>
      </c>
      <c r="AK583" s="3">
        <v>8.652000000000001</v>
      </c>
      <c r="AL583" s="63">
        <f t="shared" si="18"/>
        <v>38595.983999999997</v>
      </c>
      <c r="AM583" s="63">
        <f t="shared" si="19"/>
        <v>8.652000000000001</v>
      </c>
    </row>
    <row r="584" spans="35:39">
      <c r="AI584" s="67" t="s">
        <v>1559</v>
      </c>
      <c r="AJ584" s="3">
        <v>66116.399999999994</v>
      </c>
      <c r="AK584" s="3">
        <v>15.7668</v>
      </c>
      <c r="AL584" s="63">
        <f t="shared" si="18"/>
        <v>66116.399999999994</v>
      </c>
      <c r="AM584" s="63">
        <f t="shared" si="19"/>
        <v>15.7668</v>
      </c>
    </row>
    <row r="585" spans="35:39">
      <c r="AI585" s="67" t="s">
        <v>1562</v>
      </c>
      <c r="AJ585" s="3">
        <v>32764.031999999999</v>
      </c>
      <c r="AK585" s="3">
        <v>5.6001393180754153</v>
      </c>
      <c r="AL585" s="63">
        <f t="shared" si="18"/>
        <v>32764.031999999999</v>
      </c>
      <c r="AM585" s="63">
        <f t="shared" si="19"/>
        <v>5.6001393180754153</v>
      </c>
    </row>
    <row r="586" spans="35:39">
      <c r="AI586" s="67" t="s">
        <v>1680</v>
      </c>
      <c r="AJ586" s="3">
        <v>40857.599999999999</v>
      </c>
      <c r="AK586" s="3">
        <v>12.403199999999998</v>
      </c>
      <c r="AL586" s="63">
        <f t="shared" si="18"/>
        <v>40857.599999999999</v>
      </c>
      <c r="AM586" s="63">
        <f t="shared" si="19"/>
        <v>12.403199999999998</v>
      </c>
    </row>
    <row r="587" spans="35:39">
      <c r="AI587" s="67" t="s">
        <v>1677</v>
      </c>
      <c r="AJ587" s="3">
        <v>2979.48</v>
      </c>
      <c r="AK587" s="3">
        <v>0.62831999999999999</v>
      </c>
      <c r="AL587" s="63">
        <f t="shared" si="18"/>
        <v>2979.48</v>
      </c>
      <c r="AM587" s="63">
        <f t="shared" si="19"/>
        <v>0.62831999999999999</v>
      </c>
    </row>
    <row r="588" spans="35:39">
      <c r="AI588" s="67" t="s">
        <v>1564</v>
      </c>
      <c r="AJ588" s="3">
        <v>1905.36</v>
      </c>
      <c r="AK588" s="3">
        <v>0.32567058447166009</v>
      </c>
      <c r="AL588" s="63">
        <f t="shared" ref="AL588:AL646" si="20">IF(AK588=0,0,AJ588)</f>
        <v>1905.36</v>
      </c>
      <c r="AM588" s="63">
        <f t="shared" ref="AM588:AM646" si="21">IF(AK588=0,0,AK588)</f>
        <v>0.32567058447166009</v>
      </c>
    </row>
    <row r="589" spans="35:39">
      <c r="AI589" s="67" t="s">
        <v>1565</v>
      </c>
      <c r="AJ589" s="3">
        <v>15809.64</v>
      </c>
      <c r="AK589" s="3">
        <v>3.6719999999999997</v>
      </c>
      <c r="AL589" s="63">
        <f t="shared" si="20"/>
        <v>15809.64</v>
      </c>
      <c r="AM589" s="63">
        <f t="shared" si="21"/>
        <v>3.6719999999999997</v>
      </c>
    </row>
    <row r="590" spans="35:39">
      <c r="AI590" s="67" t="s">
        <v>1567</v>
      </c>
      <c r="AJ590" s="3">
        <v>90208.44</v>
      </c>
      <c r="AK590" s="3">
        <v>10.338719999999999</v>
      </c>
      <c r="AL590" s="63">
        <f t="shared" si="20"/>
        <v>90208.44</v>
      </c>
      <c r="AM590" s="63">
        <f t="shared" si="21"/>
        <v>10.338719999999999</v>
      </c>
    </row>
    <row r="591" spans="35:39">
      <c r="AI591" s="67" t="s">
        <v>1570</v>
      </c>
      <c r="AJ591" s="3">
        <v>30588.575999999997</v>
      </c>
      <c r="AK591" s="3">
        <v>5.2283030104944963</v>
      </c>
      <c r="AL591" s="63">
        <f t="shared" si="20"/>
        <v>30588.575999999997</v>
      </c>
      <c r="AM591" s="63">
        <f t="shared" si="21"/>
        <v>5.2283030104944963</v>
      </c>
    </row>
    <row r="592" spans="35:39">
      <c r="AI592" s="67" t="s">
        <v>1572</v>
      </c>
      <c r="AJ592" s="3">
        <v>412504.31999999995</v>
      </c>
      <c r="AK592" s="3">
        <v>74.507999999999996</v>
      </c>
      <c r="AL592" s="63">
        <f t="shared" si="20"/>
        <v>412504.31999999995</v>
      </c>
      <c r="AM592" s="63">
        <f t="shared" si="21"/>
        <v>74.507999999999996</v>
      </c>
    </row>
    <row r="593" spans="35:39">
      <c r="AI593" s="67" t="s">
        <v>1575</v>
      </c>
      <c r="AJ593" s="3">
        <v>39943.199999999997</v>
      </c>
      <c r="AK593" s="3">
        <v>13.692</v>
      </c>
      <c r="AL593" s="63">
        <f t="shared" si="20"/>
        <v>39943.199999999997</v>
      </c>
      <c r="AM593" s="63">
        <f t="shared" si="21"/>
        <v>13.692</v>
      </c>
    </row>
    <row r="594" spans="35:39">
      <c r="AI594" s="67" t="s">
        <v>1578</v>
      </c>
      <c r="AJ594" s="3">
        <v>3649.1519999999996</v>
      </c>
      <c r="AK594" s="3">
        <v>0.81479999999999997</v>
      </c>
      <c r="AL594" s="63">
        <f t="shared" si="20"/>
        <v>3649.1519999999996</v>
      </c>
      <c r="AM594" s="63">
        <f t="shared" si="21"/>
        <v>0.81479999999999997</v>
      </c>
    </row>
    <row r="595" spans="35:39">
      <c r="AI595" s="67" t="s">
        <v>1580</v>
      </c>
      <c r="AJ595" s="3">
        <v>46022.399999999994</v>
      </c>
      <c r="AK595" s="3">
        <v>11.625599999999999</v>
      </c>
      <c r="AL595" s="63">
        <f t="shared" si="20"/>
        <v>46022.399999999994</v>
      </c>
      <c r="AM595" s="63">
        <f t="shared" si="21"/>
        <v>11.625599999999999</v>
      </c>
    </row>
    <row r="596" spans="35:39">
      <c r="AI596" s="67" t="s">
        <v>1583</v>
      </c>
      <c r="AJ596" s="3">
        <v>12837.312</v>
      </c>
      <c r="AK596" s="3">
        <v>2.8559999999999999</v>
      </c>
      <c r="AL596" s="63">
        <f t="shared" si="20"/>
        <v>12837.312</v>
      </c>
      <c r="AM596" s="63">
        <f t="shared" si="21"/>
        <v>2.8559999999999999</v>
      </c>
    </row>
    <row r="597" spans="35:39">
      <c r="AI597" s="67" t="s">
        <v>1585</v>
      </c>
      <c r="AJ597" s="3">
        <v>166570.89599999998</v>
      </c>
      <c r="AK597" s="3">
        <v>33.566400000000002</v>
      </c>
      <c r="AL597" s="63">
        <f t="shared" si="20"/>
        <v>166570.89599999998</v>
      </c>
      <c r="AM597" s="63">
        <f t="shared" si="21"/>
        <v>33.566400000000002</v>
      </c>
    </row>
    <row r="598" spans="35:39">
      <c r="AI598" s="67" t="s">
        <v>1588</v>
      </c>
      <c r="AJ598" s="3">
        <v>9224.8799999999992</v>
      </c>
      <c r="AK598" s="3">
        <v>0.28560000000000002</v>
      </c>
      <c r="AL598" s="63">
        <f t="shared" si="20"/>
        <v>9224.8799999999992</v>
      </c>
      <c r="AM598" s="63">
        <f t="shared" si="21"/>
        <v>0.28560000000000002</v>
      </c>
    </row>
    <row r="599" spans="35:39">
      <c r="AI599" s="67" t="s">
        <v>1675</v>
      </c>
      <c r="AJ599" s="3">
        <v>63570.36</v>
      </c>
      <c r="AK599" s="3">
        <v>10.253636237575355</v>
      </c>
      <c r="AL599" s="63">
        <f t="shared" si="20"/>
        <v>63570.36</v>
      </c>
      <c r="AM599" s="63">
        <f t="shared" si="21"/>
        <v>10.253636237575355</v>
      </c>
    </row>
    <row r="600" spans="35:39">
      <c r="AI600" s="67" t="s">
        <v>1590</v>
      </c>
      <c r="AJ600" s="3">
        <v>3455.7599999999998</v>
      </c>
      <c r="AK600" s="3">
        <v>1.008</v>
      </c>
      <c r="AL600" s="63">
        <f t="shared" si="20"/>
        <v>3455.7599999999998</v>
      </c>
      <c r="AM600" s="63">
        <f t="shared" si="21"/>
        <v>1.008</v>
      </c>
    </row>
    <row r="601" spans="35:39">
      <c r="AI601" s="67" t="s">
        <v>1592</v>
      </c>
      <c r="AJ601" s="3">
        <v>9829.5360000000001</v>
      </c>
      <c r="AK601" s="3">
        <v>2.6375999999999999</v>
      </c>
      <c r="AL601" s="63">
        <f t="shared" si="20"/>
        <v>9829.5360000000001</v>
      </c>
      <c r="AM601" s="63">
        <f t="shared" si="21"/>
        <v>2.6375999999999999</v>
      </c>
    </row>
    <row r="602" spans="35:39">
      <c r="AI602" s="67" t="s">
        <v>1594</v>
      </c>
      <c r="AJ602" s="3">
        <v>462004.51199999999</v>
      </c>
      <c r="AK602" s="3">
        <v>83.495999999999995</v>
      </c>
      <c r="AL602" s="63">
        <f t="shared" si="20"/>
        <v>462004.51199999999</v>
      </c>
      <c r="AM602" s="63">
        <f t="shared" si="21"/>
        <v>83.495999999999995</v>
      </c>
    </row>
    <row r="603" spans="35:39">
      <c r="AI603" s="67" t="s">
        <v>1597</v>
      </c>
      <c r="AJ603" s="3">
        <v>9261.5999999999985</v>
      </c>
      <c r="AK603" s="3">
        <v>2.0748000000000002</v>
      </c>
      <c r="AL603" s="63">
        <f t="shared" si="20"/>
        <v>9261.5999999999985</v>
      </c>
      <c r="AM603" s="63">
        <f t="shared" si="21"/>
        <v>2.0748000000000002</v>
      </c>
    </row>
    <row r="604" spans="35:39">
      <c r="AI604" s="67" t="s">
        <v>1599</v>
      </c>
      <c r="AJ604" s="3">
        <v>1233.96</v>
      </c>
      <c r="AK604" s="3">
        <v>0.26111999999999996</v>
      </c>
      <c r="AL604" s="63">
        <f t="shared" si="20"/>
        <v>1233.96</v>
      </c>
      <c r="AM604" s="63">
        <f t="shared" si="21"/>
        <v>0.26111999999999996</v>
      </c>
    </row>
    <row r="605" spans="35:39">
      <c r="AI605" s="67" t="s">
        <v>1601</v>
      </c>
      <c r="AJ605" s="3">
        <v>7430.4959999999992</v>
      </c>
      <c r="AK605" s="3">
        <v>1.008</v>
      </c>
      <c r="AL605" s="63">
        <f t="shared" si="20"/>
        <v>7430.4959999999992</v>
      </c>
      <c r="AM605" s="63">
        <f t="shared" si="21"/>
        <v>1.008</v>
      </c>
    </row>
    <row r="606" spans="35:39">
      <c r="AI606" s="67" t="s">
        <v>1603</v>
      </c>
      <c r="AJ606" s="3">
        <v>7601.8559999999998</v>
      </c>
      <c r="AK606" s="3">
        <v>1.2993349742775095</v>
      </c>
      <c r="AL606" s="63">
        <f t="shared" si="20"/>
        <v>7601.8559999999998</v>
      </c>
      <c r="AM606" s="63">
        <f t="shared" si="21"/>
        <v>1.2993349742775095</v>
      </c>
    </row>
    <row r="607" spans="35:39">
      <c r="AI607" s="67" t="s">
        <v>1605</v>
      </c>
      <c r="AJ607" s="3">
        <v>32141.423999999999</v>
      </c>
      <c r="AK607" s="3">
        <v>10.164</v>
      </c>
      <c r="AL607" s="63">
        <f t="shared" si="20"/>
        <v>32141.423999999999</v>
      </c>
      <c r="AM607" s="63">
        <f t="shared" si="21"/>
        <v>10.164</v>
      </c>
    </row>
    <row r="608" spans="35:39">
      <c r="AI608" s="67" t="s">
        <v>1648</v>
      </c>
      <c r="AJ608" s="3">
        <v>5099.6399999999994</v>
      </c>
      <c r="AK608" s="3">
        <v>0.73439999999999994</v>
      </c>
      <c r="AL608" s="63">
        <f t="shared" si="20"/>
        <v>5099.6399999999994</v>
      </c>
      <c r="AM608" s="63">
        <f t="shared" si="21"/>
        <v>0.73439999999999994</v>
      </c>
    </row>
    <row r="609" spans="35:39">
      <c r="AI609" s="67" t="s">
        <v>1608</v>
      </c>
      <c r="AJ609" s="3">
        <v>11018.279999999999</v>
      </c>
      <c r="AK609" s="3">
        <v>2.3337599999999998</v>
      </c>
      <c r="AL609" s="63">
        <f t="shared" si="20"/>
        <v>11018.279999999999</v>
      </c>
      <c r="AM609" s="63">
        <f t="shared" si="21"/>
        <v>2.3337599999999998</v>
      </c>
    </row>
    <row r="610" spans="35:39">
      <c r="AI610" s="67" t="s">
        <v>1610</v>
      </c>
      <c r="AJ610" s="3">
        <v>138521.88</v>
      </c>
      <c r="AK610" s="3">
        <v>32.648159999999997</v>
      </c>
      <c r="AL610" s="63">
        <f t="shared" si="20"/>
        <v>138521.88</v>
      </c>
      <c r="AM610" s="63">
        <f t="shared" si="21"/>
        <v>32.648159999999997</v>
      </c>
    </row>
    <row r="611" spans="35:39">
      <c r="AI611" s="67" t="s">
        <v>1613</v>
      </c>
      <c r="AJ611" s="3">
        <v>48567.96</v>
      </c>
      <c r="AK611" s="3">
        <v>9.0902399999999997</v>
      </c>
      <c r="AL611" s="63">
        <f t="shared" si="20"/>
        <v>48567.96</v>
      </c>
      <c r="AM611" s="63">
        <f t="shared" si="21"/>
        <v>9.0902399999999997</v>
      </c>
    </row>
    <row r="612" spans="35:39">
      <c r="AI612" s="67" t="s">
        <v>1646</v>
      </c>
      <c r="AJ612" s="3">
        <v>1929.48</v>
      </c>
      <c r="AK612" s="3">
        <v>0.40799999999999997</v>
      </c>
      <c r="AL612" s="63">
        <f t="shared" si="20"/>
        <v>1929.48</v>
      </c>
      <c r="AM612" s="63">
        <f t="shared" si="21"/>
        <v>0.40799999999999997</v>
      </c>
    </row>
    <row r="613" spans="35:39">
      <c r="AI613" s="67" t="s">
        <v>1616</v>
      </c>
      <c r="AJ613" s="3">
        <v>548112.91200000001</v>
      </c>
      <c r="AK613" s="3">
        <v>60.160800000000002</v>
      </c>
      <c r="AL613" s="63">
        <f t="shared" si="20"/>
        <v>548112.91200000001</v>
      </c>
      <c r="AM613" s="63">
        <f t="shared" si="21"/>
        <v>60.160800000000002</v>
      </c>
    </row>
    <row r="614" spans="35:39">
      <c r="AI614" s="67" t="s">
        <v>1619</v>
      </c>
      <c r="AJ614" s="3">
        <v>2143.6320000000001</v>
      </c>
      <c r="AK614" s="3">
        <v>0.47879999999999995</v>
      </c>
      <c r="AL614" s="63">
        <f t="shared" si="20"/>
        <v>2143.6320000000001</v>
      </c>
      <c r="AM614" s="63">
        <f t="shared" si="21"/>
        <v>0.47879999999999995</v>
      </c>
    </row>
    <row r="615" spans="35:39">
      <c r="AI615" s="67" t="s">
        <v>1673</v>
      </c>
      <c r="AJ615" s="3">
        <v>30990.12</v>
      </c>
      <c r="AK615" s="3">
        <v>3.4843199999999994</v>
      </c>
      <c r="AL615" s="63">
        <f t="shared" si="20"/>
        <v>30990.12</v>
      </c>
      <c r="AM615" s="63">
        <f t="shared" si="21"/>
        <v>3.4843199999999994</v>
      </c>
    </row>
    <row r="616" spans="35:39">
      <c r="AI616" s="67" t="s">
        <v>1621</v>
      </c>
      <c r="AJ616" s="3">
        <v>67731.263999999996</v>
      </c>
      <c r="AK616" s="3">
        <v>14.1624</v>
      </c>
      <c r="AL616" s="63">
        <f t="shared" si="20"/>
        <v>67731.263999999996</v>
      </c>
      <c r="AM616" s="63">
        <f t="shared" si="21"/>
        <v>14.1624</v>
      </c>
    </row>
    <row r="617" spans="35:39">
      <c r="AI617" s="67" t="s">
        <v>1670</v>
      </c>
      <c r="AJ617" s="3">
        <v>322986.71999999997</v>
      </c>
      <c r="AK617" s="3">
        <v>35.822399999999995</v>
      </c>
      <c r="AL617" s="63">
        <f t="shared" si="20"/>
        <v>322986.71999999997</v>
      </c>
      <c r="AM617" s="63">
        <f t="shared" si="21"/>
        <v>35.822399999999995</v>
      </c>
    </row>
    <row r="618" spans="35:39">
      <c r="AI618" s="67" t="s">
        <v>1667</v>
      </c>
      <c r="AJ618" s="3">
        <v>67617.48</v>
      </c>
      <c r="AK618" s="3">
        <v>7.5071999999999992</v>
      </c>
      <c r="AL618" s="63">
        <f t="shared" si="20"/>
        <v>67617.48</v>
      </c>
      <c r="AM618" s="63">
        <f t="shared" si="21"/>
        <v>7.5071999999999992</v>
      </c>
    </row>
    <row r="619" spans="35:39">
      <c r="AI619" s="67" t="s">
        <v>1644</v>
      </c>
      <c r="AJ619" s="3">
        <v>10231.199999999999</v>
      </c>
      <c r="AK619" s="3">
        <v>1.6502502593013626</v>
      </c>
      <c r="AL619" s="63">
        <f t="shared" si="20"/>
        <v>10231.199999999999</v>
      </c>
      <c r="AM619" s="63">
        <f t="shared" si="21"/>
        <v>1.6502502593013626</v>
      </c>
    </row>
    <row r="620" spans="35:39">
      <c r="AI620" s="67" t="s">
        <v>1624</v>
      </c>
      <c r="AJ620" s="3">
        <v>32899.440000000002</v>
      </c>
      <c r="AK620" s="3">
        <v>0.40799999999999997</v>
      </c>
      <c r="AL620" s="63">
        <f t="shared" si="20"/>
        <v>32899.440000000002</v>
      </c>
      <c r="AM620" s="63">
        <f t="shared" si="21"/>
        <v>0.40799999999999997</v>
      </c>
    </row>
    <row r="621" spans="35:39">
      <c r="AI621" s="67" t="s">
        <v>1665</v>
      </c>
      <c r="AJ621" s="3">
        <v>30403.8</v>
      </c>
      <c r="AK621" s="3">
        <v>4.9040072360765858</v>
      </c>
      <c r="AL621" s="63">
        <f t="shared" si="20"/>
        <v>30403.8</v>
      </c>
      <c r="AM621" s="63">
        <f t="shared" si="21"/>
        <v>4.9040072360765858</v>
      </c>
    </row>
    <row r="622" spans="35:39">
      <c r="AI622" s="67" t="s">
        <v>1643</v>
      </c>
      <c r="AJ622" s="3">
        <v>167412</v>
      </c>
      <c r="AK622" s="3">
        <v>21.958559999999999</v>
      </c>
      <c r="AL622" s="63">
        <f t="shared" si="20"/>
        <v>167412</v>
      </c>
      <c r="AM622" s="63">
        <f t="shared" si="21"/>
        <v>21.958559999999999</v>
      </c>
    </row>
    <row r="623" spans="35:39">
      <c r="AI623" s="67" t="s">
        <v>1626</v>
      </c>
      <c r="AJ623" s="3">
        <v>6741.84</v>
      </c>
      <c r="AK623" s="3">
        <v>1.4279999999999999</v>
      </c>
      <c r="AL623" s="63">
        <f t="shared" si="20"/>
        <v>6741.84</v>
      </c>
      <c r="AM623" s="63">
        <f t="shared" si="21"/>
        <v>1.4279999999999999</v>
      </c>
    </row>
    <row r="624" spans="35:39">
      <c r="AI624" s="67" t="s">
        <v>1628</v>
      </c>
      <c r="AJ624" s="3">
        <v>141406.272</v>
      </c>
      <c r="AK624" s="3">
        <v>24.192</v>
      </c>
      <c r="AL624" s="63">
        <f t="shared" si="20"/>
        <v>141406.272</v>
      </c>
      <c r="AM624" s="63">
        <f t="shared" si="21"/>
        <v>24.192</v>
      </c>
    </row>
    <row r="625" spans="35:39">
      <c r="AI625" s="67" t="s">
        <v>1631</v>
      </c>
      <c r="AJ625" s="3">
        <v>21090.719999999998</v>
      </c>
      <c r="AK625" s="3">
        <v>5.2550400000000002</v>
      </c>
      <c r="AL625" s="63">
        <f t="shared" si="20"/>
        <v>21090.719999999998</v>
      </c>
      <c r="AM625" s="63">
        <f t="shared" si="21"/>
        <v>5.2550400000000002</v>
      </c>
    </row>
    <row r="626" spans="35:39">
      <c r="AI626" s="67" t="s">
        <v>1634</v>
      </c>
      <c r="AJ626" s="3">
        <v>35087.184000000001</v>
      </c>
      <c r="AK626" s="3">
        <v>6.048</v>
      </c>
      <c r="AL626" s="63">
        <f t="shared" si="20"/>
        <v>35087.184000000001</v>
      </c>
      <c r="AM626" s="63">
        <f t="shared" si="21"/>
        <v>6.048</v>
      </c>
    </row>
    <row r="627" spans="35:39">
      <c r="AI627" s="67" t="s">
        <v>1636</v>
      </c>
      <c r="AJ627" s="3">
        <v>18365.712</v>
      </c>
      <c r="AK627" s="3">
        <v>5.04</v>
      </c>
      <c r="AL627" s="63">
        <f t="shared" si="20"/>
        <v>18365.712</v>
      </c>
      <c r="AM627" s="63">
        <f t="shared" si="21"/>
        <v>5.04</v>
      </c>
    </row>
    <row r="628" spans="35:39">
      <c r="AI628" s="67" t="s">
        <v>1638</v>
      </c>
      <c r="AJ628" s="3">
        <v>140910.84</v>
      </c>
      <c r="AK628" s="3">
        <v>22.684799999999999</v>
      </c>
      <c r="AL628" s="63">
        <f t="shared" si="20"/>
        <v>140910.84</v>
      </c>
      <c r="AM628" s="63">
        <f t="shared" si="21"/>
        <v>22.684799999999999</v>
      </c>
    </row>
    <row r="629" spans="35:39">
      <c r="AI629" s="67" t="s">
        <v>1663</v>
      </c>
      <c r="AJ629" s="3">
        <v>14354.76</v>
      </c>
      <c r="AK629" s="3">
        <v>1.6646399999999999</v>
      </c>
      <c r="AL629" s="63">
        <f t="shared" si="20"/>
        <v>14354.76</v>
      </c>
      <c r="AM629" s="63">
        <f t="shared" si="21"/>
        <v>1.6646399999999999</v>
      </c>
    </row>
    <row r="630" spans="35:39">
      <c r="AI630" s="67" t="s">
        <v>1704</v>
      </c>
      <c r="AJ630" s="3">
        <v>31369747.823999971</v>
      </c>
      <c r="AK630" s="3">
        <v>5208.6285859950331</v>
      </c>
      <c r="AL630" s="63">
        <f t="shared" si="20"/>
        <v>31369747.823999971</v>
      </c>
      <c r="AM630" s="63">
        <f t="shared" si="21"/>
        <v>5208.6285859950331</v>
      </c>
    </row>
    <row r="631" spans="35:39">
      <c r="AI631"/>
      <c r="AJ631"/>
      <c r="AK631"/>
      <c r="AL631" s="63">
        <f t="shared" si="20"/>
        <v>0</v>
      </c>
      <c r="AM631" s="63">
        <f t="shared" si="21"/>
        <v>0</v>
      </c>
    </row>
    <row r="632" spans="35:39">
      <c r="AI632"/>
      <c r="AJ632"/>
      <c r="AK632"/>
      <c r="AL632" s="63">
        <f t="shared" si="20"/>
        <v>0</v>
      </c>
      <c r="AM632" s="63">
        <f t="shared" si="21"/>
        <v>0</v>
      </c>
    </row>
    <row r="633" spans="35:39">
      <c r="AI633"/>
      <c r="AJ633"/>
      <c r="AK633"/>
      <c r="AL633" s="63">
        <f t="shared" si="20"/>
        <v>0</v>
      </c>
      <c r="AM633" s="63">
        <f t="shared" si="21"/>
        <v>0</v>
      </c>
    </row>
    <row r="634" spans="35:39">
      <c r="AI634"/>
      <c r="AJ634"/>
      <c r="AK634"/>
      <c r="AL634" s="63">
        <f t="shared" si="20"/>
        <v>0</v>
      </c>
      <c r="AM634" s="63">
        <f t="shared" si="21"/>
        <v>0</v>
      </c>
    </row>
    <row r="635" spans="35:39">
      <c r="AI635"/>
      <c r="AJ635"/>
      <c r="AK635"/>
      <c r="AL635" s="63">
        <f t="shared" si="20"/>
        <v>0</v>
      </c>
      <c r="AM635" s="63">
        <f t="shared" si="21"/>
        <v>0</v>
      </c>
    </row>
    <row r="636" spans="35:39">
      <c r="AI636"/>
      <c r="AJ636"/>
      <c r="AK636"/>
      <c r="AL636" s="63">
        <f t="shared" si="20"/>
        <v>0</v>
      </c>
      <c r="AM636" s="63">
        <f t="shared" si="21"/>
        <v>0</v>
      </c>
    </row>
    <row r="637" spans="35:39">
      <c r="AI637"/>
      <c r="AJ637"/>
      <c r="AK637"/>
      <c r="AL637" s="63">
        <f t="shared" si="20"/>
        <v>0</v>
      </c>
      <c r="AM637" s="63">
        <f t="shared" si="21"/>
        <v>0</v>
      </c>
    </row>
    <row r="638" spans="35:39">
      <c r="AI638"/>
      <c r="AJ638"/>
      <c r="AK638"/>
      <c r="AL638" s="63">
        <f t="shared" si="20"/>
        <v>0</v>
      </c>
      <c r="AM638" s="63">
        <f t="shared" si="21"/>
        <v>0</v>
      </c>
    </row>
    <row r="639" spans="35:39">
      <c r="AI639"/>
      <c r="AJ639"/>
      <c r="AK639"/>
      <c r="AL639" s="63">
        <f t="shared" si="20"/>
        <v>0</v>
      </c>
      <c r="AM639" s="63">
        <f t="shared" si="21"/>
        <v>0</v>
      </c>
    </row>
    <row r="640" spans="35:39">
      <c r="AI640"/>
      <c r="AJ640"/>
      <c r="AK640"/>
      <c r="AL640" s="63">
        <f t="shared" si="20"/>
        <v>0</v>
      </c>
      <c r="AM640" s="63">
        <f t="shared" si="21"/>
        <v>0</v>
      </c>
    </row>
    <row r="641" spans="35:39">
      <c r="AI641"/>
      <c r="AJ641"/>
      <c r="AK641"/>
      <c r="AL641" s="63">
        <f t="shared" si="20"/>
        <v>0</v>
      </c>
      <c r="AM641" s="63">
        <f t="shared" si="21"/>
        <v>0</v>
      </c>
    </row>
    <row r="642" spans="35:39">
      <c r="AI642"/>
      <c r="AJ642"/>
      <c r="AK642"/>
      <c r="AL642" s="63">
        <f t="shared" si="20"/>
        <v>0</v>
      </c>
      <c r="AM642" s="63">
        <f t="shared" si="21"/>
        <v>0</v>
      </c>
    </row>
    <row r="643" spans="35:39">
      <c r="AI643"/>
      <c r="AJ643"/>
      <c r="AK643"/>
      <c r="AL643" s="63">
        <f t="shared" si="20"/>
        <v>0</v>
      </c>
      <c r="AM643" s="63">
        <f t="shared" si="21"/>
        <v>0</v>
      </c>
    </row>
    <row r="644" spans="35:39">
      <c r="AI644"/>
      <c r="AJ644"/>
      <c r="AK644"/>
      <c r="AL644" s="63">
        <f t="shared" si="20"/>
        <v>0</v>
      </c>
      <c r="AM644" s="63">
        <f t="shared" si="21"/>
        <v>0</v>
      </c>
    </row>
    <row r="645" spans="35:39">
      <c r="AI645"/>
      <c r="AJ645"/>
      <c r="AK645"/>
      <c r="AL645" s="63">
        <f t="shared" si="20"/>
        <v>0</v>
      </c>
      <c r="AM645" s="63">
        <f t="shared" si="21"/>
        <v>0</v>
      </c>
    </row>
    <row r="646" spans="35:39">
      <c r="AI646"/>
      <c r="AJ646"/>
      <c r="AK646"/>
      <c r="AL646" s="63">
        <f t="shared" si="20"/>
        <v>0</v>
      </c>
      <c r="AM646" s="63">
        <f t="shared" si="21"/>
        <v>0</v>
      </c>
    </row>
    <row r="647" spans="35:39">
      <c r="AI647"/>
      <c r="AJ647"/>
      <c r="AK647"/>
      <c r="AL647" s="63">
        <f>SUM(AL11:AL646)</f>
        <v>62739495.647999942</v>
      </c>
      <c r="AM647" s="63">
        <f>SUM(AM11:AM646)</f>
        <v>10417.257171990066</v>
      </c>
    </row>
    <row r="648" spans="35:39">
      <c r="AJ648"/>
      <c r="AK648"/>
      <c r="AL648" s="63"/>
      <c r="AM648" s="66">
        <f>AM647/AL647</f>
        <v>1.6603986156401554E-4</v>
      </c>
    </row>
    <row r="649" spans="35:39">
      <c r="AJ649"/>
      <c r="AK649"/>
      <c r="AL649" s="63"/>
      <c r="AM649" s="63"/>
    </row>
    <row r="650" spans="35:39">
      <c r="AJ650" s="67"/>
      <c r="AK650"/>
      <c r="AL650" s="65"/>
      <c r="AM650"/>
    </row>
  </sheetData>
  <hyperlinks>
    <hyperlink ref="B27" r:id="rId2" xr:uid="{27164A2C-83E0-4384-B180-8DF89D8AC17E}"/>
    <hyperlink ref="B69" r:id="rId3" xr:uid="{5949B5A4-7B61-4DEE-8485-84A421A65056}"/>
    <hyperlink ref="D24" r:id="rId4" xr:uid="{54F1E28F-C491-480D-BF35-6745A7FB4534}"/>
    <hyperlink ref="P139" r:id="rId5" display="https://www.ieso.ca/-/media/Files/IESO/Document-Library/conservation/EMV/2019/PY19-CFF-Industrial--EPP-Evaluation-Report.ashx" xr:uid="{DD088130-0232-4D69-BBFF-39303FA18FC0}"/>
    <hyperlink ref="B139" r:id="rId6" display="https://www.ieso.ca/-/media/Files/IESO/Document-Library/conservation/EMV/2019/PY19-CFF-Industrial--EPP-Evaluation-Report.ashx" xr:uid="{9318CBC4-1E13-48FC-A6C1-FFAE9AD659EC}"/>
    <hyperlink ref="B140" r:id="rId7" xr:uid="{C7234DAD-8E84-4B8A-B861-497A6979AC6E}"/>
    <hyperlink ref="P140" r:id="rId8" xr:uid="{50F0F240-D095-4F4D-A48B-8DFB83EE448B}"/>
  </hyperlinks>
  <pageMargins left="0.7" right="0.7" top="0.75" bottom="0.75" header="0.3" footer="0.3"/>
  <pageSetup orientation="portrait" r:id="rId9"/>
  <drawing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FED31-7C06-49D0-AA74-72ADA3A223C7}">
  <dimension ref="A1:M448"/>
  <sheetViews>
    <sheetView zoomScale="85" zoomScaleNormal="85" workbookViewId="0"/>
  </sheetViews>
  <sheetFormatPr defaultRowHeight="15"/>
  <cols>
    <col min="1" max="1" width="30.42578125" customWidth="1"/>
    <col min="2" max="2" width="64.7109375" style="2" bestFit="1" customWidth="1"/>
    <col min="3" max="3" width="19.85546875" style="2" bestFit="1" customWidth="1"/>
    <col min="4" max="8" width="26.7109375" style="2" bestFit="1" customWidth="1"/>
    <col min="9" max="11" width="26.7109375" bestFit="1" customWidth="1"/>
    <col min="12" max="17" width="17" bestFit="1" customWidth="1"/>
    <col min="18" max="18" width="16.7109375" bestFit="1" customWidth="1"/>
    <col min="19" max="19" width="10.7109375" bestFit="1" customWidth="1"/>
    <col min="20" max="20" width="13.42578125" bestFit="1" customWidth="1"/>
    <col min="21" max="21" width="11.28515625" bestFit="1" customWidth="1"/>
    <col min="22" max="22" width="14.140625" bestFit="1" customWidth="1"/>
    <col min="23" max="23" width="11.28515625" bestFit="1" customWidth="1"/>
    <col min="24" max="24" width="14.140625" bestFit="1" customWidth="1"/>
    <col min="25" max="25" width="12.85546875" bestFit="1" customWidth="1"/>
    <col min="26" max="26" width="15.7109375" bestFit="1" customWidth="1"/>
    <col min="27" max="27" width="12.85546875" bestFit="1" customWidth="1"/>
    <col min="28" max="28" width="15.7109375" bestFit="1" customWidth="1"/>
    <col min="29" max="29" width="12.85546875" bestFit="1" customWidth="1"/>
    <col min="30" max="30" width="15.7109375" bestFit="1" customWidth="1"/>
    <col min="31" max="31" width="11.28515625" bestFit="1" customWidth="1"/>
    <col min="32" max="32" width="14" bestFit="1" customWidth="1"/>
    <col min="33" max="33" width="16.42578125" bestFit="1" customWidth="1"/>
    <col min="34" max="34" width="19.28515625" bestFit="1" customWidth="1"/>
    <col min="35" max="35" width="16.42578125" bestFit="1" customWidth="1"/>
    <col min="36" max="36" width="19.28515625" bestFit="1" customWidth="1"/>
    <col min="37" max="37" width="16.42578125" bestFit="1" customWidth="1"/>
    <col min="38" max="38" width="19.28515625" bestFit="1" customWidth="1"/>
    <col min="39" max="39" width="16.42578125" bestFit="1" customWidth="1"/>
    <col min="40" max="40" width="19.28515625" bestFit="1" customWidth="1"/>
    <col min="41" max="41" width="16.42578125" bestFit="1" customWidth="1"/>
    <col min="42" max="42" width="19.28515625" bestFit="1" customWidth="1"/>
    <col min="43" max="43" width="14.28515625" bestFit="1" customWidth="1"/>
    <col min="44" max="44" width="17" bestFit="1" customWidth="1"/>
    <col min="45" max="45" width="16.7109375" bestFit="1" customWidth="1"/>
    <col min="46" max="46" width="19.5703125" bestFit="1" customWidth="1"/>
    <col min="47" max="47" width="16.7109375" bestFit="1" customWidth="1"/>
    <col min="48" max="48" width="19.5703125" bestFit="1" customWidth="1"/>
    <col min="49" max="49" width="16.7109375" bestFit="1" customWidth="1"/>
    <col min="50" max="50" width="19.5703125" bestFit="1" customWidth="1"/>
    <col min="51" max="51" width="10.7109375" bestFit="1" customWidth="1"/>
    <col min="52" max="52" width="13.5703125" bestFit="1" customWidth="1"/>
    <col min="53" max="53" width="10.7109375" bestFit="1" customWidth="1"/>
    <col min="54" max="54" width="37" bestFit="1" customWidth="1"/>
  </cols>
  <sheetData>
    <row r="1" spans="1:8">
      <c r="B1"/>
    </row>
    <row r="3" spans="1:8">
      <c r="B3"/>
      <c r="C3" s="4" t="s">
        <v>1707</v>
      </c>
      <c r="D3" s="1" t="s">
        <v>1744</v>
      </c>
      <c r="E3" s="3"/>
      <c r="F3" s="3"/>
      <c r="G3" s="3"/>
      <c r="H3" s="3"/>
    </row>
    <row r="4" spans="1:8">
      <c r="B4"/>
      <c r="C4" s="9">
        <v>2019</v>
      </c>
      <c r="D4" s="9">
        <v>2019</v>
      </c>
      <c r="E4" s="9">
        <v>2020</v>
      </c>
      <c r="F4" s="9">
        <v>2020</v>
      </c>
      <c r="G4" s="9">
        <v>2021</v>
      </c>
      <c r="H4" s="9">
        <v>2021</v>
      </c>
    </row>
    <row r="5" spans="1:8">
      <c r="A5" s="1" t="s">
        <v>1</v>
      </c>
      <c r="B5" s="1" t="s">
        <v>2</v>
      </c>
      <c r="C5" t="s">
        <v>1758</v>
      </c>
      <c r="D5" t="s">
        <v>1757</v>
      </c>
      <c r="E5" t="s">
        <v>1758</v>
      </c>
      <c r="F5" t="s">
        <v>1757</v>
      </c>
      <c r="G5" t="s">
        <v>1758</v>
      </c>
      <c r="H5" t="s">
        <v>1757</v>
      </c>
    </row>
    <row r="6" spans="1:8">
      <c r="A6" t="s">
        <v>344</v>
      </c>
      <c r="B6" t="s">
        <v>20</v>
      </c>
      <c r="C6" s="3"/>
      <c r="D6" s="3"/>
      <c r="E6" s="3">
        <v>3755.9959999999996</v>
      </c>
      <c r="F6" s="3">
        <v>2.2355999999999998</v>
      </c>
      <c r="G6" s="3"/>
      <c r="H6" s="3"/>
    </row>
    <row r="7" spans="1:8">
      <c r="A7" t="s">
        <v>344</v>
      </c>
      <c r="B7" t="s">
        <v>1240</v>
      </c>
      <c r="C7" s="3"/>
      <c r="D7" s="3"/>
      <c r="E7" s="3">
        <v>783.21600000000001</v>
      </c>
      <c r="F7" s="3">
        <v>8.6800000000000002E-2</v>
      </c>
      <c r="G7" s="3"/>
      <c r="H7" s="3"/>
    </row>
    <row r="8" spans="1:8">
      <c r="A8" t="s">
        <v>344</v>
      </c>
      <c r="B8" t="s">
        <v>55</v>
      </c>
      <c r="C8" s="3"/>
      <c r="D8" s="3"/>
      <c r="E8" s="3">
        <v>1453824.96</v>
      </c>
      <c r="F8" s="3">
        <v>241.63790822603445</v>
      </c>
      <c r="G8" s="3">
        <v>756354.48</v>
      </c>
      <c r="H8" s="3">
        <v>111.60385224773069</v>
      </c>
    </row>
    <row r="9" spans="1:8">
      <c r="A9" t="s">
        <v>1742</v>
      </c>
      <c r="B9"/>
      <c r="C9" s="3"/>
      <c r="D9" s="3"/>
      <c r="E9" s="3">
        <v>1458364.172</v>
      </c>
      <c r="F9" s="3">
        <v>243.96030822603444</v>
      </c>
      <c r="G9" s="3">
        <v>756354.48</v>
      </c>
      <c r="H9" s="3">
        <v>111.60385224773069</v>
      </c>
    </row>
    <row r="10" spans="1:8">
      <c r="A10" t="s">
        <v>8</v>
      </c>
      <c r="B10" t="s">
        <v>1223</v>
      </c>
      <c r="C10" s="3">
        <v>444807.9</v>
      </c>
      <c r="D10" s="3">
        <v>45.24</v>
      </c>
      <c r="E10" s="3"/>
      <c r="F10" s="3"/>
      <c r="G10" s="3"/>
      <c r="H10" s="3"/>
    </row>
    <row r="11" spans="1:8">
      <c r="A11" t="s">
        <v>8</v>
      </c>
      <c r="B11" t="s">
        <v>18</v>
      </c>
      <c r="C11" s="3">
        <v>0</v>
      </c>
      <c r="D11" s="3">
        <v>0</v>
      </c>
      <c r="E11" s="3">
        <v>3303825</v>
      </c>
      <c r="F11" s="3">
        <v>456.17536694320353</v>
      </c>
      <c r="G11" s="3"/>
      <c r="H11" s="3"/>
    </row>
    <row r="12" spans="1:8">
      <c r="A12" t="s">
        <v>8</v>
      </c>
      <c r="B12" t="s">
        <v>20</v>
      </c>
      <c r="C12" s="3">
        <v>147988.0360000002</v>
      </c>
      <c r="D12" s="3">
        <v>45.126180000000097</v>
      </c>
      <c r="E12" s="3">
        <v>12833.212000000003</v>
      </c>
      <c r="F12" s="3">
        <v>7.7831999999999963</v>
      </c>
      <c r="G12" s="3"/>
      <c r="H12" s="3"/>
    </row>
    <row r="13" spans="1:8">
      <c r="A13" t="s">
        <v>8</v>
      </c>
      <c r="B13" t="s">
        <v>1245</v>
      </c>
      <c r="C13" s="3">
        <v>27373.679999999997</v>
      </c>
      <c r="D13" s="3">
        <v>17.409600000000001</v>
      </c>
      <c r="E13" s="3"/>
      <c r="F13" s="3"/>
      <c r="G13" s="3"/>
      <c r="H13" s="3"/>
    </row>
    <row r="14" spans="1:8">
      <c r="A14" t="s">
        <v>8</v>
      </c>
      <c r="B14" t="s">
        <v>1240</v>
      </c>
      <c r="C14" s="3"/>
      <c r="D14" s="3"/>
      <c r="E14" s="3">
        <v>1072.9259999999999</v>
      </c>
      <c r="F14" s="3">
        <v>0.14879999999999999</v>
      </c>
      <c r="G14" s="3"/>
      <c r="H14" s="3"/>
    </row>
    <row r="15" spans="1:8">
      <c r="A15" t="s">
        <v>8</v>
      </c>
      <c r="B15" t="s">
        <v>1182</v>
      </c>
      <c r="C15" s="3">
        <v>11188000</v>
      </c>
      <c r="D15" s="3">
        <v>0</v>
      </c>
      <c r="E15" s="3"/>
      <c r="F15" s="3"/>
      <c r="G15" s="3"/>
      <c r="H15" s="3"/>
    </row>
    <row r="16" spans="1:8">
      <c r="A16" t="s">
        <v>8</v>
      </c>
      <c r="B16" t="s">
        <v>55</v>
      </c>
      <c r="C16" s="3">
        <v>23565487.583999965</v>
      </c>
      <c r="D16" s="3">
        <v>4013.2245918170988</v>
      </c>
      <c r="E16" s="3">
        <v>1662001.3199999998</v>
      </c>
      <c r="F16" s="3">
        <v>246.94940093598402</v>
      </c>
      <c r="G16" s="3">
        <v>3932079.4799999986</v>
      </c>
      <c r="H16" s="3">
        <v>595.21283276818758</v>
      </c>
    </row>
    <row r="17" spans="1:13">
      <c r="A17" t="s">
        <v>8</v>
      </c>
      <c r="B17" t="s">
        <v>1018</v>
      </c>
      <c r="C17" s="3">
        <v>119673.568</v>
      </c>
      <c r="D17" s="3">
        <v>37.748699999999992</v>
      </c>
      <c r="E17" s="3"/>
      <c r="F17" s="3"/>
      <c r="G17" s="3"/>
      <c r="H17" s="3"/>
    </row>
    <row r="18" spans="1:13">
      <c r="A18" t="s">
        <v>8</v>
      </c>
      <c r="B18" t="s">
        <v>9</v>
      </c>
      <c r="C18" s="3">
        <v>61366.48799999999</v>
      </c>
      <c r="D18" s="3">
        <v>13.26648</v>
      </c>
      <c r="E18" s="3"/>
      <c r="F18" s="3"/>
      <c r="G18" s="3"/>
      <c r="H18" s="3"/>
    </row>
    <row r="19" spans="1:13">
      <c r="A19" t="s">
        <v>1743</v>
      </c>
      <c r="B19"/>
      <c r="C19" s="3">
        <v>35554697.255999967</v>
      </c>
      <c r="D19" s="3">
        <v>4172.0155518170995</v>
      </c>
      <c r="E19" s="3">
        <v>4979732.4579999996</v>
      </c>
      <c r="F19" s="3">
        <v>711.05676787918753</v>
      </c>
      <c r="G19" s="3">
        <v>3932079.4799999986</v>
      </c>
      <c r="H19" s="3">
        <v>595.21283276818758</v>
      </c>
    </row>
    <row r="20" spans="1:13">
      <c r="A20" t="s">
        <v>1704</v>
      </c>
      <c r="B20"/>
      <c r="C20" s="3">
        <v>35554697.255999967</v>
      </c>
      <c r="D20" s="3">
        <v>4172.0155518170995</v>
      </c>
      <c r="E20" s="3">
        <v>6438096.6300000008</v>
      </c>
      <c r="F20" s="3">
        <v>955.01707610522203</v>
      </c>
      <c r="G20" s="3">
        <v>4688433.959999999</v>
      </c>
      <c r="H20" s="3">
        <v>706.81668501591821</v>
      </c>
    </row>
    <row r="21" spans="1:13">
      <c r="B21"/>
      <c r="C21"/>
      <c r="D21"/>
      <c r="E21"/>
      <c r="F21"/>
      <c r="G21"/>
      <c r="H21"/>
    </row>
    <row r="22" spans="1:13">
      <c r="A22" t="s">
        <v>1965</v>
      </c>
      <c r="B22"/>
      <c r="C22" s="3">
        <f>SUM('GBE(E+) Rate Zone Summary'!G31:G38)-C20</f>
        <v>0</v>
      </c>
      <c r="D22" s="3">
        <f>SUM('GBE(E+) Rate Zone Summary'!U31:U38)-'GBE(E+) Rate Zone Summary'!U36-'GBE(E+) Rate Zone Summary'!U34-D20</f>
        <v>0</v>
      </c>
      <c r="E22" s="3">
        <f>SUM('GBE(E+) Rate Zone Summary'!H40:H43,'GBE(BPI) Rate Zone Summary'!J44:J47)-E20</f>
        <v>0</v>
      </c>
      <c r="F22" s="3">
        <f>SUM('GBE(E+) Rate Zone Summary'!V40:V44,'GBE(BPI) Rate Zone Summary'!Q44:Q47)-'IESO Results Pivot'!F20</f>
        <v>0</v>
      </c>
      <c r="G22" s="3">
        <f>SUM('GBE(E+) Rate Zone Summary'!I45,'GBE(BPI) Rate Zone Summary'!K48)-G20</f>
        <v>0</v>
      </c>
      <c r="H22" s="3">
        <f>SUM('GBE(E+) Rate Zone Summary'!W45,'GBE(BPI) Rate Zone Summary'!R48)-'IESO Results Pivot'!H20</f>
        <v>0</v>
      </c>
    </row>
    <row r="23" spans="1:13">
      <c r="B23"/>
      <c r="C23" s="3">
        <f>C20-D50</f>
        <v>0</v>
      </c>
      <c r="D23" s="3">
        <f t="shared" ref="D23:H23" si="0">D20-E50</f>
        <v>0</v>
      </c>
      <c r="E23" s="3">
        <f t="shared" si="0"/>
        <v>0</v>
      </c>
      <c r="F23" s="3">
        <f t="shared" si="0"/>
        <v>0</v>
      </c>
      <c r="G23" s="3">
        <f t="shared" si="0"/>
        <v>0</v>
      </c>
      <c r="H23" s="3">
        <f t="shared" si="0"/>
        <v>0</v>
      </c>
      <c r="M23" s="3"/>
    </row>
    <row r="24" spans="1:13">
      <c r="B24"/>
      <c r="C24"/>
      <c r="D24"/>
      <c r="E24"/>
      <c r="F24"/>
      <c r="G24"/>
      <c r="H24"/>
    </row>
    <row r="25" spans="1:13">
      <c r="B25"/>
      <c r="I25" s="3"/>
      <c r="J25" s="3"/>
    </row>
    <row r="26" spans="1:13">
      <c r="B26"/>
    </row>
    <row r="27" spans="1:13">
      <c r="B27"/>
    </row>
    <row r="28" spans="1:13">
      <c r="B28"/>
      <c r="C28"/>
      <c r="D28"/>
      <c r="E28"/>
      <c r="F28"/>
      <c r="G28"/>
      <c r="H28"/>
    </row>
    <row r="29" spans="1:13">
      <c r="B29"/>
      <c r="C29"/>
      <c r="D29" s="4" t="s">
        <v>1707</v>
      </c>
      <c r="E29" s="1" t="s">
        <v>1744</v>
      </c>
      <c r="F29" s="3"/>
      <c r="G29" s="3"/>
      <c r="H29" s="3"/>
      <c r="I29" s="3"/>
    </row>
    <row r="30" spans="1:13">
      <c r="B30"/>
      <c r="C30"/>
      <c r="D30" s="5">
        <v>2019</v>
      </c>
      <c r="E30" s="5">
        <v>2019</v>
      </c>
      <c r="F30" s="5">
        <v>2020</v>
      </c>
      <c r="G30" s="5">
        <v>2020</v>
      </c>
      <c r="H30" s="5">
        <v>2021</v>
      </c>
      <c r="I30" s="5">
        <v>2021</v>
      </c>
    </row>
    <row r="31" spans="1:13">
      <c r="A31" s="1" t="s">
        <v>1</v>
      </c>
      <c r="B31" s="1" t="s">
        <v>2</v>
      </c>
      <c r="C31" s="1" t="s">
        <v>1709</v>
      </c>
      <c r="D31" t="s">
        <v>1758</v>
      </c>
      <c r="E31" t="s">
        <v>1757</v>
      </c>
      <c r="F31" t="s">
        <v>1758</v>
      </c>
      <c r="G31" t="s">
        <v>1757</v>
      </c>
      <c r="H31" t="s">
        <v>1758</v>
      </c>
      <c r="I31" t="s">
        <v>1757</v>
      </c>
    </row>
    <row r="32" spans="1:13">
      <c r="A32" t="s">
        <v>344</v>
      </c>
      <c r="B32" t="s">
        <v>20</v>
      </c>
      <c r="C32" t="s">
        <v>1738</v>
      </c>
      <c r="D32" s="3"/>
      <c r="E32" s="3"/>
      <c r="F32" s="3">
        <v>3755.9959999999996</v>
      </c>
      <c r="G32" s="3">
        <v>2.2355999999999998</v>
      </c>
      <c r="H32" s="3"/>
      <c r="I32" s="3"/>
    </row>
    <row r="33" spans="1:9">
      <c r="A33" t="s">
        <v>344</v>
      </c>
      <c r="B33" t="s">
        <v>1240</v>
      </c>
      <c r="C33" t="s">
        <v>1738</v>
      </c>
      <c r="D33" s="3"/>
      <c r="E33" s="3"/>
      <c r="F33" s="3">
        <v>783.21600000000001</v>
      </c>
      <c r="G33" s="3">
        <v>8.6800000000000002E-2</v>
      </c>
      <c r="H33" s="3"/>
      <c r="I33" s="3"/>
    </row>
    <row r="34" spans="1:9">
      <c r="A34" t="s">
        <v>344</v>
      </c>
      <c r="B34" t="s">
        <v>55</v>
      </c>
      <c r="C34" t="s">
        <v>1735</v>
      </c>
      <c r="D34" s="3"/>
      <c r="E34" s="3"/>
      <c r="F34" s="3">
        <v>1120839.72</v>
      </c>
      <c r="G34" s="3">
        <v>181.69470098995794</v>
      </c>
      <c r="H34" s="3">
        <v>684331.2</v>
      </c>
      <c r="I34" s="3">
        <v>99.986794962589698</v>
      </c>
    </row>
    <row r="35" spans="1:9">
      <c r="A35" t="s">
        <v>344</v>
      </c>
      <c r="B35" t="s">
        <v>55</v>
      </c>
      <c r="C35" t="s">
        <v>1734</v>
      </c>
      <c r="D35" s="3"/>
      <c r="E35" s="3"/>
      <c r="F35" s="3">
        <v>332985.23999999993</v>
      </c>
      <c r="G35" s="3">
        <v>59.943207236076589</v>
      </c>
      <c r="H35" s="3">
        <v>72023.28</v>
      </c>
      <c r="I35" s="3">
        <v>11.617057285141005</v>
      </c>
    </row>
    <row r="36" spans="1:9">
      <c r="A36" t="s">
        <v>1742</v>
      </c>
      <c r="B36"/>
      <c r="C36"/>
      <c r="D36" s="3"/>
      <c r="E36" s="3"/>
      <c r="F36" s="3">
        <v>1458364.172</v>
      </c>
      <c r="G36" s="3">
        <v>243.9603082260345</v>
      </c>
      <c r="H36" s="3">
        <v>756354.48</v>
      </c>
      <c r="I36" s="3">
        <v>111.6038522477307</v>
      </c>
    </row>
    <row r="37" spans="1:9">
      <c r="A37" t="s">
        <v>8</v>
      </c>
      <c r="B37" t="s">
        <v>1223</v>
      </c>
      <c r="C37" t="s">
        <v>1740</v>
      </c>
      <c r="D37" s="3">
        <v>444807.9</v>
      </c>
      <c r="E37" s="3">
        <v>45.24</v>
      </c>
      <c r="F37" s="3"/>
      <c r="G37" s="3"/>
      <c r="H37" s="3"/>
      <c r="I37" s="3"/>
    </row>
    <row r="38" spans="1:9">
      <c r="A38" t="s">
        <v>8</v>
      </c>
      <c r="B38" t="s">
        <v>18</v>
      </c>
      <c r="C38" t="s">
        <v>1740</v>
      </c>
      <c r="D38" s="3">
        <v>0</v>
      </c>
      <c r="E38" s="3">
        <v>0</v>
      </c>
      <c r="F38" s="3">
        <v>3303825</v>
      </c>
      <c r="G38" s="3">
        <v>456.17536694320353</v>
      </c>
      <c r="H38" s="3"/>
      <c r="I38" s="3"/>
    </row>
    <row r="39" spans="1:9">
      <c r="A39" t="s">
        <v>8</v>
      </c>
      <c r="B39" t="s">
        <v>20</v>
      </c>
      <c r="C39" t="s">
        <v>1708</v>
      </c>
      <c r="D39" s="3">
        <v>147988.0360000002</v>
      </c>
      <c r="E39" s="3">
        <v>45.126180000000097</v>
      </c>
      <c r="F39" s="3">
        <v>12833.212000000003</v>
      </c>
      <c r="G39" s="3">
        <v>7.7831999999999963</v>
      </c>
      <c r="H39" s="3"/>
      <c r="I39" s="3"/>
    </row>
    <row r="40" spans="1:9">
      <c r="A40" t="s">
        <v>8</v>
      </c>
      <c r="B40" t="s">
        <v>1245</v>
      </c>
      <c r="C40" t="s">
        <v>1739</v>
      </c>
      <c r="D40" s="3">
        <v>27373.679999999997</v>
      </c>
      <c r="E40" s="3">
        <v>17.409600000000001</v>
      </c>
      <c r="F40" s="3"/>
      <c r="G40" s="3"/>
      <c r="H40" s="3"/>
      <c r="I40" s="3"/>
    </row>
    <row r="41" spans="1:9">
      <c r="A41" t="s">
        <v>8</v>
      </c>
      <c r="B41" t="s">
        <v>1240</v>
      </c>
      <c r="C41" t="s">
        <v>1708</v>
      </c>
      <c r="D41" s="3"/>
      <c r="E41" s="3"/>
      <c r="F41" s="3">
        <v>1072.9259999999999</v>
      </c>
      <c r="G41" s="3">
        <v>0.14879999999999999</v>
      </c>
      <c r="H41" s="3"/>
      <c r="I41" s="3"/>
    </row>
    <row r="42" spans="1:9">
      <c r="A42" t="s">
        <v>8</v>
      </c>
      <c r="B42" t="s">
        <v>1182</v>
      </c>
      <c r="C42" t="s">
        <v>1741</v>
      </c>
      <c r="D42" s="3">
        <v>11188000</v>
      </c>
      <c r="E42" s="3">
        <v>0</v>
      </c>
      <c r="F42" s="3"/>
      <c r="G42" s="3"/>
      <c r="H42" s="3"/>
      <c r="I42" s="3"/>
    </row>
    <row r="43" spans="1:9">
      <c r="A43" t="s">
        <v>8</v>
      </c>
      <c r="B43" t="s">
        <v>55</v>
      </c>
      <c r="C43" t="s">
        <v>1739</v>
      </c>
      <c r="D43" s="3">
        <v>6575986.5120000001</v>
      </c>
      <c r="E43" s="3">
        <v>1264.4044035986906</v>
      </c>
      <c r="F43" s="3">
        <v>559613.04</v>
      </c>
      <c r="G43" s="3">
        <v>88.13398459095049</v>
      </c>
      <c r="H43" s="3">
        <v>1038948.12</v>
      </c>
      <c r="I43" s="3">
        <v>180.48899276818753</v>
      </c>
    </row>
    <row r="44" spans="1:9">
      <c r="A44" t="s">
        <v>8</v>
      </c>
      <c r="B44" t="s">
        <v>55</v>
      </c>
      <c r="C44" t="s">
        <v>1741</v>
      </c>
      <c r="D44" s="3">
        <v>9391899.6959999986</v>
      </c>
      <c r="E44" s="3">
        <v>1305.9040477072979</v>
      </c>
      <c r="F44" s="3">
        <v>707941.92</v>
      </c>
      <c r="G44" s="3">
        <v>106.00389634503351</v>
      </c>
      <c r="H44" s="3">
        <v>2237592</v>
      </c>
      <c r="I44" s="3">
        <v>335.54735999999997</v>
      </c>
    </row>
    <row r="45" spans="1:9">
      <c r="A45" t="s">
        <v>8</v>
      </c>
      <c r="B45" t="s">
        <v>55</v>
      </c>
      <c r="C45" t="s">
        <v>1740</v>
      </c>
      <c r="D45" s="3">
        <v>6183611.2800000021</v>
      </c>
      <c r="E45" s="3">
        <v>1158.5168324202132</v>
      </c>
      <c r="F45" s="3">
        <v>257190.36</v>
      </c>
      <c r="G45" s="3">
        <v>37.593119999999999</v>
      </c>
      <c r="H45" s="3">
        <v>655539.36</v>
      </c>
      <c r="I45" s="3">
        <v>79.176479999999984</v>
      </c>
    </row>
    <row r="46" spans="1:9">
      <c r="A46" t="s">
        <v>8</v>
      </c>
      <c r="B46" t="s">
        <v>55</v>
      </c>
      <c r="C46" t="s">
        <v>1949</v>
      </c>
      <c r="D46" s="3">
        <v>1413990.0959999999</v>
      </c>
      <c r="E46" s="3">
        <v>284.39930809089566</v>
      </c>
      <c r="F46" s="3">
        <v>137256</v>
      </c>
      <c r="G46" s="3">
        <v>15.218399999999997</v>
      </c>
      <c r="H46" s="3"/>
      <c r="I46" s="3"/>
    </row>
    <row r="47" spans="1:9">
      <c r="A47" t="s">
        <v>8</v>
      </c>
      <c r="B47" t="s">
        <v>1018</v>
      </c>
      <c r="C47" t="s">
        <v>1739</v>
      </c>
      <c r="D47" s="3">
        <v>119673.568</v>
      </c>
      <c r="E47" s="3">
        <v>37.748699999999992</v>
      </c>
      <c r="F47" s="3"/>
      <c r="G47" s="3"/>
      <c r="H47" s="3"/>
      <c r="I47" s="3"/>
    </row>
    <row r="48" spans="1:9">
      <c r="A48" t="s">
        <v>8</v>
      </c>
      <c r="B48" t="s">
        <v>9</v>
      </c>
      <c r="C48" t="s">
        <v>1708</v>
      </c>
      <c r="D48" s="3">
        <v>61366.48799999999</v>
      </c>
      <c r="E48" s="3">
        <v>13.26648</v>
      </c>
      <c r="F48" s="3"/>
      <c r="G48" s="3"/>
      <c r="H48" s="3"/>
      <c r="I48" s="3"/>
    </row>
    <row r="49" spans="1:9">
      <c r="A49" t="s">
        <v>1743</v>
      </c>
      <c r="B49"/>
      <c r="C49"/>
      <c r="D49" s="3">
        <v>35554697.256000005</v>
      </c>
      <c r="E49" s="3">
        <v>4172.0155518170977</v>
      </c>
      <c r="F49" s="3">
        <v>4979732.4580000006</v>
      </c>
      <c r="G49" s="3">
        <v>711.05676787918753</v>
      </c>
      <c r="H49" s="3">
        <v>3932079.48</v>
      </c>
      <c r="I49" s="3">
        <v>595.21283276818747</v>
      </c>
    </row>
    <row r="50" spans="1:9">
      <c r="A50" t="s">
        <v>1704</v>
      </c>
      <c r="B50"/>
      <c r="C50"/>
      <c r="D50" s="3">
        <v>35554697.256000005</v>
      </c>
      <c r="E50" s="3">
        <v>4172.0155518170977</v>
      </c>
      <c r="F50" s="3">
        <v>6438096.6300000008</v>
      </c>
      <c r="G50" s="3">
        <v>955.01707610522203</v>
      </c>
      <c r="H50" s="3">
        <v>4688433.96</v>
      </c>
      <c r="I50" s="3">
        <v>706.8166850159181</v>
      </c>
    </row>
    <row r="51" spans="1:9">
      <c r="B51"/>
      <c r="C51"/>
      <c r="D51"/>
      <c r="E51"/>
      <c r="F51"/>
      <c r="G51"/>
      <c r="H51"/>
    </row>
    <row r="52" spans="1:9">
      <c r="B52"/>
      <c r="C52"/>
      <c r="D52"/>
      <c r="E52"/>
      <c r="F52"/>
      <c r="G52"/>
      <c r="H52"/>
    </row>
    <row r="53" spans="1:9">
      <c r="B53"/>
      <c r="C53"/>
      <c r="D53"/>
      <c r="E53"/>
      <c r="F53"/>
      <c r="G53"/>
      <c r="H53"/>
    </row>
    <row r="54" spans="1:9">
      <c r="B54"/>
      <c r="C54"/>
      <c r="D54"/>
      <c r="E54"/>
      <c r="F54"/>
      <c r="G54"/>
      <c r="H54"/>
    </row>
    <row r="55" spans="1:9">
      <c r="B55"/>
      <c r="C55"/>
      <c r="D55"/>
      <c r="E55"/>
      <c r="F55"/>
      <c r="G55"/>
      <c r="H55"/>
    </row>
    <row r="56" spans="1:9">
      <c r="B56"/>
      <c r="C56"/>
      <c r="D56"/>
      <c r="E56"/>
      <c r="F56"/>
      <c r="G56"/>
      <c r="H56"/>
    </row>
    <row r="57" spans="1:9">
      <c r="B57"/>
      <c r="C57"/>
      <c r="D57"/>
      <c r="E57"/>
      <c r="F57"/>
      <c r="G57"/>
      <c r="H57"/>
    </row>
    <row r="58" spans="1:9">
      <c r="B58"/>
      <c r="C58"/>
      <c r="D58"/>
      <c r="E58"/>
      <c r="F58"/>
      <c r="G58"/>
      <c r="H58"/>
    </row>
    <row r="59" spans="1:9">
      <c r="B59"/>
      <c r="C59"/>
      <c r="D59"/>
      <c r="E59"/>
      <c r="F59"/>
      <c r="G59"/>
      <c r="H59"/>
    </row>
    <row r="60" spans="1:9">
      <c r="B60"/>
      <c r="C60"/>
      <c r="D60"/>
      <c r="E60"/>
      <c r="F60"/>
      <c r="G60"/>
      <c r="H60"/>
    </row>
    <row r="61" spans="1:9">
      <c r="B61"/>
      <c r="C61"/>
      <c r="D61"/>
      <c r="E61"/>
      <c r="F61"/>
      <c r="G61"/>
      <c r="H61"/>
    </row>
    <row r="62" spans="1:9">
      <c r="B62"/>
      <c r="C62"/>
      <c r="D62"/>
      <c r="E62"/>
      <c r="F62"/>
      <c r="G62"/>
      <c r="H62"/>
    </row>
    <row r="63" spans="1:9">
      <c r="B63"/>
      <c r="C63"/>
      <c r="D63"/>
      <c r="E63"/>
      <c r="F63"/>
      <c r="G63"/>
      <c r="H63"/>
    </row>
    <row r="64" spans="1:9">
      <c r="B64"/>
      <c r="C64"/>
      <c r="D64"/>
      <c r="E64"/>
      <c r="F64"/>
      <c r="G64"/>
      <c r="H64"/>
    </row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</sheetData>
  <pageMargins left="0.7" right="0.7" top="0.75" bottom="0.75" header="0.3" footer="0.3"/>
  <pageSetup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662D9-5B4F-4A15-A390-11832BF6F16F}">
  <sheetPr>
    <tabColor theme="9" tint="0.59999389629810485"/>
  </sheetPr>
  <dimension ref="B2:P161"/>
  <sheetViews>
    <sheetView zoomScale="70" zoomScaleNormal="70" workbookViewId="0"/>
  </sheetViews>
  <sheetFormatPr defaultColWidth="9" defaultRowHeight="15"/>
  <cols>
    <col min="1" max="1" width="9" style="43"/>
    <col min="2" max="2" width="10" style="43" customWidth="1"/>
    <col min="3" max="3" width="11.28515625" style="43" customWidth="1"/>
    <col min="4" max="4" width="13.28515625" style="43" customWidth="1"/>
    <col min="5" max="5" width="12.85546875" style="43" customWidth="1"/>
    <col min="6" max="6" width="12" style="43" customWidth="1"/>
    <col min="7" max="7" width="10.85546875" style="43" bestFit="1" customWidth="1"/>
    <col min="8" max="8" width="24.5703125" style="43" customWidth="1"/>
    <col min="9" max="11" width="16.140625" style="43" customWidth="1"/>
    <col min="12" max="12" width="9" style="43"/>
    <col min="13" max="13" width="26" style="43" customWidth="1"/>
    <col min="14" max="16" width="16.140625" style="43" customWidth="1"/>
    <col min="17" max="16384" width="9" style="43"/>
  </cols>
  <sheetData>
    <row r="2" spans="2:16" ht="21">
      <c r="B2" s="44" t="s">
        <v>1975</v>
      </c>
      <c r="C2" s="45"/>
      <c r="E2" s="45"/>
      <c r="F2" s="45"/>
      <c r="H2" s="43" t="s">
        <v>1982</v>
      </c>
      <c r="M2" s="43" t="s">
        <v>1984</v>
      </c>
    </row>
    <row r="3" spans="2:16" ht="30">
      <c r="B3" s="153" t="s">
        <v>1777</v>
      </c>
      <c r="C3" s="153"/>
      <c r="D3" s="153"/>
      <c r="E3" s="153"/>
      <c r="F3" s="153"/>
      <c r="H3" s="46" t="s">
        <v>1783</v>
      </c>
      <c r="I3" s="46" t="s">
        <v>1976</v>
      </c>
      <c r="J3" s="46" t="s">
        <v>1977</v>
      </c>
      <c r="K3" s="46" t="s">
        <v>1978</v>
      </c>
      <c r="M3" s="46" t="s">
        <v>1783</v>
      </c>
      <c r="N3" s="123" t="s">
        <v>1976</v>
      </c>
      <c r="O3" s="123" t="s">
        <v>1977</v>
      </c>
      <c r="P3" s="123" t="s">
        <v>1978</v>
      </c>
    </row>
    <row r="4" spans="2:16" ht="45">
      <c r="B4" s="46" t="s">
        <v>1778</v>
      </c>
      <c r="C4" s="46" t="s">
        <v>1779</v>
      </c>
      <c r="D4" s="46" t="s">
        <v>1780</v>
      </c>
      <c r="E4" s="46" t="s">
        <v>1781</v>
      </c>
      <c r="F4" s="46" t="s">
        <v>1782</v>
      </c>
      <c r="H4" s="46"/>
      <c r="I4" s="123" t="s">
        <v>1788</v>
      </c>
      <c r="J4" s="123" t="s">
        <v>1789</v>
      </c>
      <c r="K4" s="123" t="s">
        <v>1980</v>
      </c>
      <c r="M4" s="46"/>
      <c r="N4" s="123" t="s">
        <v>1985</v>
      </c>
      <c r="O4" s="123" t="s">
        <v>1986</v>
      </c>
      <c r="P4" s="123" t="s">
        <v>1987</v>
      </c>
    </row>
    <row r="5" spans="2:16">
      <c r="B5" s="46"/>
      <c r="C5" s="46" t="s">
        <v>1784</v>
      </c>
      <c r="D5" s="46" t="s">
        <v>1785</v>
      </c>
      <c r="E5" s="46" t="s">
        <v>1786</v>
      </c>
      <c r="F5" s="46" t="s">
        <v>1787</v>
      </c>
      <c r="H5" s="50" t="s">
        <v>1794</v>
      </c>
      <c r="I5" s="50">
        <f>I46+I87+I128</f>
        <v>10</v>
      </c>
      <c r="J5" s="61">
        <v>100</v>
      </c>
      <c r="K5" s="61">
        <f t="shared" ref="K5:K37" si="0">I5*J5/1000</f>
        <v>1</v>
      </c>
      <c r="M5" s="50" t="s">
        <v>1794</v>
      </c>
      <c r="N5" s="50">
        <f>N46+N87+N128</f>
        <v>9</v>
      </c>
      <c r="O5" s="61">
        <v>100</v>
      </c>
      <c r="P5" s="61">
        <f t="shared" ref="P5:P37" si="1">N5*O5/1000</f>
        <v>0.9</v>
      </c>
    </row>
    <row r="6" spans="2:16">
      <c r="B6" s="47">
        <v>42735</v>
      </c>
      <c r="C6" s="48">
        <f>K38</f>
        <v>2197.9629999999997</v>
      </c>
      <c r="D6" s="49"/>
      <c r="E6" s="50"/>
      <c r="F6" s="50"/>
      <c r="H6" s="50" t="s">
        <v>1795</v>
      </c>
      <c r="I6" s="50">
        <f t="shared" ref="I6:I37" si="2">I47+I88+I129</f>
        <v>4</v>
      </c>
      <c r="J6" s="61">
        <v>300</v>
      </c>
      <c r="K6" s="61">
        <f t="shared" si="0"/>
        <v>1.2</v>
      </c>
      <c r="M6" s="50" t="s">
        <v>1795</v>
      </c>
      <c r="N6" s="50">
        <f t="shared" ref="N6" si="3">N47+N88+N129</f>
        <v>4</v>
      </c>
      <c r="O6" s="61">
        <v>300</v>
      </c>
      <c r="P6" s="61">
        <f t="shared" si="1"/>
        <v>1.2</v>
      </c>
    </row>
    <row r="7" spans="2:16">
      <c r="B7" s="47">
        <v>43070</v>
      </c>
      <c r="C7" s="48">
        <f>P38</f>
        <v>1161.00839</v>
      </c>
      <c r="D7" s="51">
        <f>C6-C7</f>
        <v>1036.9546099999998</v>
      </c>
      <c r="E7" s="59">
        <v>1</v>
      </c>
      <c r="F7" s="52">
        <f>D7*E7</f>
        <v>1036.9546099999998</v>
      </c>
      <c r="H7" s="50" t="s">
        <v>1796</v>
      </c>
      <c r="I7" s="50">
        <f t="shared" si="2"/>
        <v>32</v>
      </c>
      <c r="J7" s="61">
        <v>155</v>
      </c>
      <c r="K7" s="61">
        <f t="shared" si="0"/>
        <v>4.96</v>
      </c>
      <c r="M7" s="50" t="s">
        <v>1796</v>
      </c>
      <c r="N7" s="50">
        <f t="shared" ref="N7" si="4">N48+N89+N130</f>
        <v>32</v>
      </c>
      <c r="O7" s="61">
        <v>155</v>
      </c>
      <c r="P7" s="61">
        <f t="shared" si="1"/>
        <v>4.96</v>
      </c>
    </row>
    <row r="8" spans="2:16">
      <c r="B8" s="54" t="s">
        <v>1983</v>
      </c>
      <c r="C8" s="55"/>
      <c r="D8" s="55"/>
      <c r="E8" s="55"/>
      <c r="F8" s="56">
        <f>F7</f>
        <v>1036.9546099999998</v>
      </c>
      <c r="G8" s="53"/>
      <c r="H8" s="50" t="s">
        <v>1797</v>
      </c>
      <c r="I8" s="50">
        <f t="shared" si="2"/>
        <v>735</v>
      </c>
      <c r="J8" s="61">
        <v>215</v>
      </c>
      <c r="K8" s="61">
        <f t="shared" si="0"/>
        <v>158.02500000000001</v>
      </c>
      <c r="M8" s="50" t="s">
        <v>1797</v>
      </c>
      <c r="N8" s="50">
        <f t="shared" ref="N8" si="5">N49+N90+N131</f>
        <v>629</v>
      </c>
      <c r="O8" s="61">
        <v>215</v>
      </c>
      <c r="P8" s="61">
        <f t="shared" si="1"/>
        <v>135.23500000000001</v>
      </c>
    </row>
    <row r="9" spans="2:16">
      <c r="B9" s="47" t="s">
        <v>1809</v>
      </c>
      <c r="C9" s="50"/>
      <c r="D9" s="50"/>
      <c r="E9" s="50"/>
      <c r="F9" s="57">
        <f>F7*12</f>
        <v>12443.455319999997</v>
      </c>
      <c r="H9" s="50" t="s">
        <v>1798</v>
      </c>
      <c r="I9" s="50">
        <f t="shared" si="2"/>
        <v>40</v>
      </c>
      <c r="J9" s="61">
        <v>290</v>
      </c>
      <c r="K9" s="61">
        <f t="shared" si="0"/>
        <v>11.6</v>
      </c>
      <c r="M9" s="50" t="s">
        <v>1798</v>
      </c>
      <c r="N9" s="50">
        <f t="shared" ref="N9" si="6">N50+N91+N132</f>
        <v>5</v>
      </c>
      <c r="O9" s="61">
        <v>290</v>
      </c>
      <c r="P9" s="61">
        <f t="shared" si="1"/>
        <v>1.45</v>
      </c>
    </row>
    <row r="10" spans="2:16">
      <c r="B10" s="47" t="s">
        <v>1811</v>
      </c>
      <c r="C10" s="50"/>
      <c r="D10" s="50"/>
      <c r="E10" s="50"/>
      <c r="F10" s="57">
        <f>F9</f>
        <v>12443.455319999997</v>
      </c>
      <c r="H10" s="50" t="s">
        <v>1799</v>
      </c>
      <c r="I10" s="50">
        <f t="shared" si="2"/>
        <v>27</v>
      </c>
      <c r="J10" s="61">
        <v>450</v>
      </c>
      <c r="K10" s="61">
        <f t="shared" si="0"/>
        <v>12.15</v>
      </c>
      <c r="M10" s="50" t="s">
        <v>1799</v>
      </c>
      <c r="N10" s="50">
        <f t="shared" ref="N10" si="7">N51+N92+N133</f>
        <v>8</v>
      </c>
      <c r="O10" s="61">
        <v>450</v>
      </c>
      <c r="P10" s="61">
        <f t="shared" si="1"/>
        <v>3.6</v>
      </c>
    </row>
    <row r="11" spans="2:16">
      <c r="B11" s="47" t="s">
        <v>1813</v>
      </c>
      <c r="C11" s="50"/>
      <c r="D11" s="50"/>
      <c r="E11" s="50"/>
      <c r="F11" s="57">
        <f t="shared" ref="F11:F13" si="8">F10</f>
        <v>12443.455319999997</v>
      </c>
      <c r="H11" s="50" t="s">
        <v>1800</v>
      </c>
      <c r="I11" s="50">
        <f t="shared" si="2"/>
        <v>1115</v>
      </c>
      <c r="J11" s="61">
        <v>91</v>
      </c>
      <c r="K11" s="61">
        <f t="shared" si="0"/>
        <v>101.465</v>
      </c>
      <c r="M11" s="50" t="s">
        <v>1800</v>
      </c>
      <c r="N11" s="50">
        <f t="shared" ref="N11" si="9">N52+N93+N134</f>
        <v>335</v>
      </c>
      <c r="O11" s="61">
        <v>91</v>
      </c>
      <c r="P11" s="61">
        <f t="shared" si="1"/>
        <v>30.484999999999999</v>
      </c>
    </row>
    <row r="12" spans="2:16">
      <c r="B12" s="47" t="s">
        <v>1815</v>
      </c>
      <c r="C12" s="50"/>
      <c r="D12" s="50"/>
      <c r="E12" s="50"/>
      <c r="F12" s="57">
        <f t="shared" si="8"/>
        <v>12443.455319999997</v>
      </c>
      <c r="H12" s="50" t="s">
        <v>1801</v>
      </c>
      <c r="I12" s="50">
        <f t="shared" si="2"/>
        <v>6085</v>
      </c>
      <c r="J12" s="61">
        <v>130</v>
      </c>
      <c r="K12" s="61">
        <f t="shared" si="0"/>
        <v>791.05</v>
      </c>
      <c r="M12" s="50" t="s">
        <v>1801</v>
      </c>
      <c r="N12" s="50">
        <f t="shared" ref="N12" si="10">N53+N94+N135</f>
        <v>2648</v>
      </c>
      <c r="O12" s="61">
        <v>130</v>
      </c>
      <c r="P12" s="61">
        <f t="shared" si="1"/>
        <v>344.24</v>
      </c>
    </row>
    <row r="13" spans="2:16">
      <c r="B13" s="47" t="s">
        <v>1817</v>
      </c>
      <c r="C13" s="50"/>
      <c r="D13" s="50"/>
      <c r="E13" s="50"/>
      <c r="F13" s="57">
        <f t="shared" si="8"/>
        <v>12443.455319999997</v>
      </c>
      <c r="H13" s="50" t="s">
        <v>1802</v>
      </c>
      <c r="I13" s="50">
        <f t="shared" si="2"/>
        <v>2850</v>
      </c>
      <c r="J13" s="61">
        <v>196</v>
      </c>
      <c r="K13" s="61">
        <f t="shared" si="0"/>
        <v>558.6</v>
      </c>
      <c r="M13" s="50" t="s">
        <v>1802</v>
      </c>
      <c r="N13" s="50">
        <f t="shared" ref="N13" si="11">N54+N95+N136</f>
        <v>575</v>
      </c>
      <c r="O13" s="61">
        <v>196</v>
      </c>
      <c r="P13" s="61">
        <f t="shared" si="1"/>
        <v>112.7</v>
      </c>
    </row>
    <row r="14" spans="2:16">
      <c r="H14" s="50" t="s">
        <v>1803</v>
      </c>
      <c r="I14" s="50">
        <f t="shared" si="2"/>
        <v>16</v>
      </c>
      <c r="J14" s="61">
        <v>250</v>
      </c>
      <c r="K14" s="61">
        <f t="shared" si="0"/>
        <v>4</v>
      </c>
      <c r="M14" s="50" t="s">
        <v>1803</v>
      </c>
      <c r="N14" s="50">
        <f t="shared" ref="N14" si="12">N55+N96+N137</f>
        <v>4</v>
      </c>
      <c r="O14" s="61">
        <v>250</v>
      </c>
      <c r="P14" s="61">
        <f t="shared" si="1"/>
        <v>1</v>
      </c>
    </row>
    <row r="15" spans="2:16">
      <c r="H15" s="50" t="s">
        <v>1804</v>
      </c>
      <c r="I15" s="50">
        <f t="shared" si="2"/>
        <v>1545</v>
      </c>
      <c r="J15" s="61">
        <v>305</v>
      </c>
      <c r="K15" s="61">
        <f t="shared" si="0"/>
        <v>471.22500000000002</v>
      </c>
      <c r="M15" s="50" t="s">
        <v>1804</v>
      </c>
      <c r="N15" s="50">
        <f t="shared" ref="N15" si="13">N56+N97+N138</f>
        <v>331</v>
      </c>
      <c r="O15" s="61">
        <v>305</v>
      </c>
      <c r="P15" s="61">
        <f t="shared" si="1"/>
        <v>100.955</v>
      </c>
    </row>
    <row r="16" spans="2:16">
      <c r="H16" s="50" t="s">
        <v>1805</v>
      </c>
      <c r="I16" s="50">
        <f t="shared" si="2"/>
        <v>145</v>
      </c>
      <c r="J16" s="61">
        <v>480</v>
      </c>
      <c r="K16" s="61">
        <f t="shared" si="0"/>
        <v>69.599999999999994</v>
      </c>
      <c r="M16" s="50" t="s">
        <v>1805</v>
      </c>
      <c r="N16" s="50">
        <f t="shared" ref="N16" si="14">N57+N98+N139</f>
        <v>16</v>
      </c>
      <c r="O16" s="61">
        <v>480</v>
      </c>
      <c r="P16" s="61">
        <f t="shared" si="1"/>
        <v>7.68</v>
      </c>
    </row>
    <row r="17" spans="5:16">
      <c r="H17" s="50" t="s">
        <v>1806</v>
      </c>
      <c r="I17" s="50">
        <f t="shared" si="2"/>
        <v>8</v>
      </c>
      <c r="J17" s="61">
        <v>129</v>
      </c>
      <c r="K17" s="61">
        <f t="shared" si="0"/>
        <v>1.032</v>
      </c>
      <c r="M17" s="50" t="s">
        <v>1806</v>
      </c>
      <c r="N17" s="50">
        <f t="shared" ref="N17" si="15">N58+N99+N140</f>
        <v>8</v>
      </c>
      <c r="O17" s="61">
        <v>129</v>
      </c>
      <c r="P17" s="61">
        <f t="shared" si="1"/>
        <v>1.032</v>
      </c>
    </row>
    <row r="18" spans="5:16">
      <c r="H18" s="50" t="s">
        <v>1808</v>
      </c>
      <c r="I18" s="50">
        <f t="shared" si="2"/>
        <v>38</v>
      </c>
      <c r="J18" s="61">
        <v>82</v>
      </c>
      <c r="K18" s="61">
        <f t="shared" si="0"/>
        <v>3.1160000000000001</v>
      </c>
      <c r="M18" s="50" t="s">
        <v>1808</v>
      </c>
      <c r="N18" s="50">
        <f t="shared" ref="N18" si="16">N59+N100+N141</f>
        <v>38</v>
      </c>
      <c r="O18" s="61">
        <v>82</v>
      </c>
      <c r="P18" s="61">
        <f t="shared" si="1"/>
        <v>3.1160000000000001</v>
      </c>
    </row>
    <row r="19" spans="5:16">
      <c r="H19" s="50" t="s">
        <v>1810</v>
      </c>
      <c r="I19" s="50">
        <f t="shared" si="2"/>
        <v>28</v>
      </c>
      <c r="J19" s="61">
        <v>70</v>
      </c>
      <c r="K19" s="61">
        <f t="shared" si="0"/>
        <v>1.96</v>
      </c>
      <c r="M19" s="50" t="s">
        <v>1810</v>
      </c>
      <c r="N19" s="50">
        <f t="shared" ref="N19" si="17">N60+N101+N142</f>
        <v>28</v>
      </c>
      <c r="O19" s="61">
        <v>70</v>
      </c>
      <c r="P19" s="61">
        <f t="shared" si="1"/>
        <v>1.96</v>
      </c>
    </row>
    <row r="20" spans="5:16">
      <c r="G20" s="58"/>
      <c r="H20" s="50" t="s">
        <v>1812</v>
      </c>
      <c r="I20" s="50">
        <f t="shared" si="2"/>
        <v>32</v>
      </c>
      <c r="J20" s="61">
        <v>100</v>
      </c>
      <c r="K20" s="61">
        <f t="shared" si="0"/>
        <v>3.2</v>
      </c>
      <c r="M20" s="50" t="s">
        <v>1812</v>
      </c>
      <c r="N20" s="50">
        <f t="shared" ref="N20" si="18">N61+N102+N143</f>
        <v>33</v>
      </c>
      <c r="O20" s="61">
        <v>100</v>
      </c>
      <c r="P20" s="61">
        <f t="shared" si="1"/>
        <v>3.3</v>
      </c>
    </row>
    <row r="21" spans="5:16">
      <c r="H21" s="50" t="s">
        <v>1814</v>
      </c>
      <c r="I21" s="50">
        <f t="shared" si="2"/>
        <v>63</v>
      </c>
      <c r="J21" s="61">
        <v>60</v>
      </c>
      <c r="K21" s="61">
        <f t="shared" si="0"/>
        <v>3.78</v>
      </c>
      <c r="M21" s="50" t="s">
        <v>1814</v>
      </c>
      <c r="N21" s="50">
        <f t="shared" ref="N21" si="19">N62+N103+N144</f>
        <v>63</v>
      </c>
      <c r="O21" s="61">
        <v>60</v>
      </c>
      <c r="P21" s="61">
        <f t="shared" si="1"/>
        <v>3.78</v>
      </c>
    </row>
    <row r="22" spans="5:16">
      <c r="H22" s="50" t="s">
        <v>1816</v>
      </c>
      <c r="I22" s="50">
        <f t="shared" si="2"/>
        <v>0</v>
      </c>
      <c r="J22" s="61">
        <v>40</v>
      </c>
      <c r="K22" s="61">
        <f t="shared" si="0"/>
        <v>0</v>
      </c>
      <c r="M22" s="50" t="s">
        <v>1816</v>
      </c>
      <c r="N22" s="50">
        <f t="shared" ref="N22" si="20">N63+N104+N145</f>
        <v>1</v>
      </c>
      <c r="O22" s="61">
        <v>40</v>
      </c>
      <c r="P22" s="61">
        <f t="shared" si="1"/>
        <v>0.04</v>
      </c>
    </row>
    <row r="23" spans="5:16">
      <c r="H23" s="50" t="s">
        <v>1818</v>
      </c>
      <c r="I23" s="50">
        <f t="shared" si="2"/>
        <v>0</v>
      </c>
      <c r="J23" s="61">
        <v>38.5</v>
      </c>
      <c r="K23" s="61">
        <f t="shared" si="0"/>
        <v>0</v>
      </c>
      <c r="M23" s="50" t="s">
        <v>1818</v>
      </c>
      <c r="N23" s="50">
        <f t="shared" ref="N23" si="21">N64+N105+N146</f>
        <v>2784</v>
      </c>
      <c r="O23" s="61">
        <v>38.5</v>
      </c>
      <c r="P23" s="61">
        <f t="shared" si="1"/>
        <v>107.184</v>
      </c>
    </row>
    <row r="24" spans="5:16">
      <c r="H24" s="50" t="s">
        <v>1819</v>
      </c>
      <c r="I24" s="50">
        <f t="shared" si="2"/>
        <v>0</v>
      </c>
      <c r="J24" s="61">
        <v>35.1</v>
      </c>
      <c r="K24" s="61">
        <f t="shared" si="0"/>
        <v>0</v>
      </c>
      <c r="M24" s="50" t="s">
        <v>1819</v>
      </c>
      <c r="N24" s="50">
        <f t="shared" ref="N24" si="22">N65+N106+N147</f>
        <v>1600</v>
      </c>
      <c r="O24" s="61">
        <v>35.1</v>
      </c>
      <c r="P24" s="61">
        <f t="shared" si="1"/>
        <v>56.16</v>
      </c>
    </row>
    <row r="25" spans="5:16">
      <c r="H25" s="50" t="s">
        <v>1820</v>
      </c>
      <c r="I25" s="50">
        <f t="shared" si="2"/>
        <v>0</v>
      </c>
      <c r="J25" s="61">
        <v>29.4</v>
      </c>
      <c r="K25" s="61">
        <f t="shared" si="0"/>
        <v>0</v>
      </c>
      <c r="M25" s="50" t="s">
        <v>1820</v>
      </c>
      <c r="N25" s="50">
        <f t="shared" ref="N25" si="23">N66+N107+N148</f>
        <v>276</v>
      </c>
      <c r="O25" s="61">
        <v>29.4</v>
      </c>
      <c r="P25" s="61">
        <f t="shared" si="1"/>
        <v>8.1143999999999998</v>
      </c>
    </row>
    <row r="26" spans="5:16">
      <c r="H26" s="50" t="s">
        <v>1821</v>
      </c>
      <c r="I26" s="50">
        <f t="shared" si="2"/>
        <v>0</v>
      </c>
      <c r="J26" s="61">
        <v>134.29</v>
      </c>
      <c r="K26" s="61">
        <f t="shared" si="0"/>
        <v>0</v>
      </c>
      <c r="M26" s="50" t="s">
        <v>1821</v>
      </c>
      <c r="N26" s="50">
        <f t="shared" ref="N26" si="24">N67+N108+N149</f>
        <v>128</v>
      </c>
      <c r="O26" s="61">
        <v>134.29</v>
      </c>
      <c r="P26" s="61">
        <f t="shared" si="1"/>
        <v>17.189119999999999</v>
      </c>
    </row>
    <row r="27" spans="5:16">
      <c r="H27" s="50" t="s">
        <v>1822</v>
      </c>
      <c r="I27" s="50">
        <f t="shared" si="2"/>
        <v>0</v>
      </c>
      <c r="J27" s="61">
        <v>78</v>
      </c>
      <c r="K27" s="61">
        <f t="shared" si="0"/>
        <v>0</v>
      </c>
      <c r="M27" s="50" t="s">
        <v>1822</v>
      </c>
      <c r="N27" s="50">
        <f t="shared" ref="N27" si="25">N68+N109+N150</f>
        <v>1803</v>
      </c>
      <c r="O27" s="61">
        <v>78</v>
      </c>
      <c r="P27" s="61">
        <f t="shared" si="1"/>
        <v>140.63399999999999</v>
      </c>
    </row>
    <row r="28" spans="5:16">
      <c r="H28" s="50" t="s">
        <v>1823</v>
      </c>
      <c r="I28" s="50">
        <f t="shared" si="2"/>
        <v>0</v>
      </c>
      <c r="J28" s="61">
        <v>68.09</v>
      </c>
      <c r="K28" s="61">
        <f t="shared" si="0"/>
        <v>0</v>
      </c>
      <c r="M28" s="50" t="s">
        <v>1823</v>
      </c>
      <c r="N28" s="50">
        <f t="shared" ref="N28" si="26">N69+N110+N151</f>
        <v>37</v>
      </c>
      <c r="O28" s="61">
        <v>68.09</v>
      </c>
      <c r="P28" s="61">
        <f t="shared" si="1"/>
        <v>2.5193300000000001</v>
      </c>
    </row>
    <row r="29" spans="5:16">
      <c r="E29" s="58"/>
      <c r="H29" s="50" t="s">
        <v>1824</v>
      </c>
      <c r="I29" s="50">
        <f t="shared" si="2"/>
        <v>0</v>
      </c>
      <c r="J29" s="61">
        <v>53.4</v>
      </c>
      <c r="K29" s="61">
        <f t="shared" si="0"/>
        <v>0</v>
      </c>
      <c r="M29" s="50" t="s">
        <v>1824</v>
      </c>
      <c r="N29" s="50">
        <f t="shared" ref="N29" si="27">N70+N111+N152</f>
        <v>781</v>
      </c>
      <c r="O29" s="61">
        <v>53.4</v>
      </c>
      <c r="P29" s="61">
        <f t="shared" si="1"/>
        <v>41.705400000000004</v>
      </c>
    </row>
    <row r="30" spans="5:16">
      <c r="H30" s="50" t="s">
        <v>1825</v>
      </c>
      <c r="I30" s="50">
        <f t="shared" si="2"/>
        <v>0</v>
      </c>
      <c r="J30" s="61">
        <v>45.79</v>
      </c>
      <c r="K30" s="61">
        <f t="shared" si="0"/>
        <v>0</v>
      </c>
      <c r="M30" s="50" t="s">
        <v>1825</v>
      </c>
      <c r="N30" s="50">
        <f t="shared" ref="N30" si="28">N71+N112+N153</f>
        <v>426</v>
      </c>
      <c r="O30" s="61">
        <v>45.79</v>
      </c>
      <c r="P30" s="61">
        <f t="shared" si="1"/>
        <v>19.506540000000001</v>
      </c>
    </row>
    <row r="31" spans="5:16">
      <c r="H31" s="50" t="s">
        <v>1826</v>
      </c>
      <c r="I31" s="50">
        <f t="shared" si="2"/>
        <v>0</v>
      </c>
      <c r="J31" s="61">
        <v>34.200000000000003</v>
      </c>
      <c r="K31" s="61">
        <f t="shared" si="0"/>
        <v>0</v>
      </c>
      <c r="M31" s="50" t="s">
        <v>1826</v>
      </c>
      <c r="N31" s="50">
        <f t="shared" ref="N31" si="29">N72+N113+N154</f>
        <v>303</v>
      </c>
      <c r="O31" s="61">
        <v>34.200000000000003</v>
      </c>
      <c r="P31" s="61">
        <f t="shared" si="1"/>
        <v>10.3626</v>
      </c>
    </row>
    <row r="32" spans="5:16">
      <c r="H32" s="50" t="s">
        <v>1827</v>
      </c>
      <c r="I32" s="50">
        <f t="shared" si="2"/>
        <v>0</v>
      </c>
      <c r="J32" s="61">
        <v>54</v>
      </c>
      <c r="K32" s="61">
        <f t="shared" si="0"/>
        <v>0</v>
      </c>
      <c r="M32" s="50" t="s">
        <v>1827</v>
      </c>
      <c r="N32" s="50">
        <f t="shared" ref="N32" si="30">N73+N114+N155</f>
        <v>0</v>
      </c>
      <c r="O32" s="61">
        <v>54</v>
      </c>
      <c r="P32" s="61">
        <f t="shared" si="1"/>
        <v>0</v>
      </c>
    </row>
    <row r="33" spans="2:16">
      <c r="H33" s="50" t="s">
        <v>1828</v>
      </c>
      <c r="I33" s="50">
        <f t="shared" si="2"/>
        <v>0</v>
      </c>
      <c r="J33" s="61">
        <v>120</v>
      </c>
      <c r="K33" s="61">
        <f t="shared" si="0"/>
        <v>0</v>
      </c>
      <c r="M33" s="50" t="s">
        <v>1828</v>
      </c>
      <c r="N33" s="50">
        <f t="shared" ref="N33" si="31">N74+N115+N156</f>
        <v>0</v>
      </c>
      <c r="O33" s="61">
        <v>120</v>
      </c>
      <c r="P33" s="61">
        <f t="shared" si="1"/>
        <v>0</v>
      </c>
    </row>
    <row r="34" spans="2:16">
      <c r="H34" s="50" t="s">
        <v>1829</v>
      </c>
      <c r="I34" s="50">
        <f t="shared" si="2"/>
        <v>0</v>
      </c>
      <c r="J34" s="61">
        <v>72</v>
      </c>
      <c r="K34" s="61">
        <f t="shared" si="0"/>
        <v>0</v>
      </c>
      <c r="M34" s="50" t="s">
        <v>1829</v>
      </c>
      <c r="N34" s="50">
        <f t="shared" ref="N34" si="32">N75+N116+N157</f>
        <v>0</v>
      </c>
      <c r="O34" s="61">
        <v>72</v>
      </c>
      <c r="P34" s="61">
        <f t="shared" si="1"/>
        <v>0</v>
      </c>
    </row>
    <row r="35" spans="2:16">
      <c r="H35" s="50" t="s">
        <v>1830</v>
      </c>
      <c r="I35" s="50">
        <f t="shared" si="2"/>
        <v>0</v>
      </c>
      <c r="J35" s="61">
        <v>108</v>
      </c>
      <c r="K35" s="61">
        <f t="shared" si="0"/>
        <v>0</v>
      </c>
      <c r="M35" s="50" t="s">
        <v>1830</v>
      </c>
      <c r="N35" s="50">
        <f t="shared" ref="N35" si="33">N76+N117+N158</f>
        <v>0</v>
      </c>
      <c r="O35" s="61">
        <v>108</v>
      </c>
      <c r="P35" s="61">
        <f t="shared" si="1"/>
        <v>0</v>
      </c>
    </row>
    <row r="36" spans="2:16">
      <c r="H36" s="50" t="s">
        <v>1831</v>
      </c>
      <c r="I36" s="50">
        <f t="shared" si="2"/>
        <v>0</v>
      </c>
      <c r="J36" s="61">
        <v>160</v>
      </c>
      <c r="K36" s="61">
        <f t="shared" si="0"/>
        <v>0</v>
      </c>
      <c r="M36" s="50" t="s">
        <v>1831</v>
      </c>
      <c r="N36" s="50">
        <f t="shared" ref="N36" si="34">N77+N118+N159</f>
        <v>0</v>
      </c>
      <c r="O36" s="61">
        <v>160</v>
      </c>
      <c r="P36" s="61">
        <f t="shared" si="1"/>
        <v>0</v>
      </c>
    </row>
    <row r="37" spans="2:16">
      <c r="H37" s="50" t="s">
        <v>1832</v>
      </c>
      <c r="I37" s="50">
        <f t="shared" si="2"/>
        <v>0</v>
      </c>
      <c r="J37" s="61">
        <v>30</v>
      </c>
      <c r="K37" s="61">
        <f t="shared" si="0"/>
        <v>0</v>
      </c>
      <c r="M37" s="50" t="s">
        <v>1832</v>
      </c>
      <c r="N37" s="50">
        <f t="shared" ref="N37" si="35">N78+N119+N160</f>
        <v>0</v>
      </c>
      <c r="O37" s="61">
        <v>30</v>
      </c>
      <c r="P37" s="61">
        <f t="shared" si="1"/>
        <v>0</v>
      </c>
    </row>
    <row r="38" spans="2:16">
      <c r="H38" s="54" t="s">
        <v>1807</v>
      </c>
      <c r="I38" s="55"/>
      <c r="J38" s="61"/>
      <c r="K38" s="137">
        <f>SUM(K5:K37)</f>
        <v>2197.9629999999997</v>
      </c>
      <c r="M38" s="54" t="s">
        <v>1807</v>
      </c>
      <c r="N38" s="55"/>
      <c r="O38" s="61"/>
      <c r="P38" s="137">
        <f>SUM(P5:P37)</f>
        <v>1161.00839</v>
      </c>
    </row>
    <row r="39" spans="2:16">
      <c r="O39" s="72"/>
      <c r="P39" s="72"/>
    </row>
    <row r="40" spans="2:16">
      <c r="K40" s="53"/>
    </row>
    <row r="41" spans="2:16" ht="21">
      <c r="B41" s="44"/>
    </row>
    <row r="43" spans="2:16" ht="21">
      <c r="B43" s="44" t="s">
        <v>1974</v>
      </c>
      <c r="C43" s="45"/>
      <c r="E43" s="45"/>
      <c r="F43" s="45"/>
      <c r="H43" s="43" t="s">
        <v>1982</v>
      </c>
      <c r="M43" s="43" t="s">
        <v>1984</v>
      </c>
    </row>
    <row r="44" spans="2:16" ht="30">
      <c r="B44" s="153" t="s">
        <v>1777</v>
      </c>
      <c r="C44" s="153"/>
      <c r="D44" s="153"/>
      <c r="E44" s="153"/>
      <c r="F44" s="153"/>
      <c r="H44" s="123" t="s">
        <v>1783</v>
      </c>
      <c r="I44" s="123" t="s">
        <v>1976</v>
      </c>
      <c r="J44" s="123" t="s">
        <v>1977</v>
      </c>
      <c r="K44" s="123" t="s">
        <v>1978</v>
      </c>
      <c r="M44" s="123" t="s">
        <v>1783</v>
      </c>
      <c r="N44" s="123" t="s">
        <v>1976</v>
      </c>
      <c r="O44" s="123" t="s">
        <v>1977</v>
      </c>
      <c r="P44" s="123" t="s">
        <v>1978</v>
      </c>
    </row>
    <row r="45" spans="2:16" ht="45">
      <c r="B45" s="123" t="s">
        <v>1778</v>
      </c>
      <c r="C45" s="123" t="s">
        <v>1779</v>
      </c>
      <c r="D45" s="123" t="s">
        <v>1780</v>
      </c>
      <c r="E45" s="123" t="s">
        <v>1781</v>
      </c>
      <c r="F45" s="123" t="s">
        <v>1782</v>
      </c>
      <c r="H45" s="123"/>
      <c r="I45" s="123" t="s">
        <v>1788</v>
      </c>
      <c r="J45" s="123" t="s">
        <v>1789</v>
      </c>
      <c r="K45" s="123" t="s">
        <v>1980</v>
      </c>
      <c r="M45" s="123"/>
      <c r="N45" s="123" t="s">
        <v>1985</v>
      </c>
      <c r="O45" s="123" t="s">
        <v>1986</v>
      </c>
      <c r="P45" s="123" t="s">
        <v>1987</v>
      </c>
    </row>
    <row r="46" spans="2:16">
      <c r="B46" s="123"/>
      <c r="C46" s="123" t="s">
        <v>1784</v>
      </c>
      <c r="D46" s="123" t="s">
        <v>1785</v>
      </c>
      <c r="E46" s="123" t="s">
        <v>1786</v>
      </c>
      <c r="F46" s="123" t="s">
        <v>1787</v>
      </c>
      <c r="H46" s="50" t="s">
        <v>1794</v>
      </c>
      <c r="I46" s="50">
        <v>10</v>
      </c>
      <c r="J46" s="61">
        <v>100</v>
      </c>
      <c r="K46" s="61">
        <f t="shared" ref="K46:K78" si="36">I46*J46/1000</f>
        <v>1</v>
      </c>
      <c r="M46" s="50" t="s">
        <v>1794</v>
      </c>
      <c r="N46" s="50">
        <v>9</v>
      </c>
      <c r="O46" s="61">
        <v>100</v>
      </c>
      <c r="P46" s="61">
        <f t="shared" ref="P46:P78" si="37">N46*O46/1000</f>
        <v>0.9</v>
      </c>
    </row>
    <row r="47" spans="2:16">
      <c r="B47" s="47">
        <v>42735</v>
      </c>
      <c r="C47" s="48">
        <f>K79</f>
        <v>1549.7350000000001</v>
      </c>
      <c r="D47" s="49"/>
      <c r="E47" s="50"/>
      <c r="F47" s="50"/>
      <c r="H47" s="50" t="s">
        <v>1795</v>
      </c>
      <c r="I47" s="50">
        <v>4</v>
      </c>
      <c r="J47" s="61">
        <v>300</v>
      </c>
      <c r="K47" s="61">
        <f t="shared" si="36"/>
        <v>1.2</v>
      </c>
      <c r="M47" s="50" t="s">
        <v>1795</v>
      </c>
      <c r="N47" s="50">
        <v>4</v>
      </c>
      <c r="O47" s="61">
        <v>300</v>
      </c>
      <c r="P47" s="61">
        <f t="shared" si="37"/>
        <v>1.2</v>
      </c>
    </row>
    <row r="48" spans="2:16">
      <c r="B48" s="47">
        <v>43070</v>
      </c>
      <c r="C48" s="48">
        <f>P79</f>
        <v>842.87392999999986</v>
      </c>
      <c r="D48" s="51">
        <f>C47-C48</f>
        <v>706.86107000000027</v>
      </c>
      <c r="E48" s="59">
        <v>1</v>
      </c>
      <c r="F48" s="52">
        <f>D48*E48</f>
        <v>706.86107000000027</v>
      </c>
      <c r="H48" s="50" t="s">
        <v>1796</v>
      </c>
      <c r="I48" s="50">
        <v>32</v>
      </c>
      <c r="J48" s="61">
        <v>155</v>
      </c>
      <c r="K48" s="61">
        <f t="shared" si="36"/>
        <v>4.96</v>
      </c>
      <c r="M48" s="50" t="s">
        <v>1796</v>
      </c>
      <c r="N48" s="50">
        <v>32</v>
      </c>
      <c r="O48" s="61">
        <v>155</v>
      </c>
      <c r="P48" s="61">
        <f t="shared" si="37"/>
        <v>4.96</v>
      </c>
    </row>
    <row r="49" spans="2:16">
      <c r="B49" s="54" t="s">
        <v>1983</v>
      </c>
      <c r="C49" s="55"/>
      <c r="D49" s="55"/>
      <c r="E49" s="55"/>
      <c r="F49" s="56">
        <f>F48</f>
        <v>706.86107000000027</v>
      </c>
      <c r="G49" s="53"/>
      <c r="H49" s="50" t="s">
        <v>1797</v>
      </c>
      <c r="I49" s="50">
        <v>731</v>
      </c>
      <c r="J49" s="61">
        <v>215</v>
      </c>
      <c r="K49" s="61">
        <f t="shared" si="36"/>
        <v>157.16499999999999</v>
      </c>
      <c r="M49" s="50" t="s">
        <v>1797</v>
      </c>
      <c r="N49" s="50">
        <v>629</v>
      </c>
      <c r="O49" s="61">
        <v>215</v>
      </c>
      <c r="P49" s="61">
        <f t="shared" si="37"/>
        <v>135.23500000000001</v>
      </c>
    </row>
    <row r="50" spans="2:16">
      <c r="B50" s="47" t="s">
        <v>1809</v>
      </c>
      <c r="C50" s="50"/>
      <c r="D50" s="50"/>
      <c r="E50" s="50"/>
      <c r="F50" s="57">
        <f>F48*12</f>
        <v>8482.3328400000028</v>
      </c>
      <c r="H50" s="50" t="s">
        <v>1798</v>
      </c>
      <c r="I50" s="50">
        <v>30</v>
      </c>
      <c r="J50" s="61">
        <v>290</v>
      </c>
      <c r="K50" s="61">
        <f t="shared" si="36"/>
        <v>8.6999999999999993</v>
      </c>
      <c r="M50" s="50" t="s">
        <v>1798</v>
      </c>
      <c r="N50" s="50">
        <v>2</v>
      </c>
      <c r="O50" s="61">
        <v>290</v>
      </c>
      <c r="P50" s="61">
        <f t="shared" si="37"/>
        <v>0.57999999999999996</v>
      </c>
    </row>
    <row r="51" spans="2:16">
      <c r="B51" s="47" t="s">
        <v>1811</v>
      </c>
      <c r="C51" s="50"/>
      <c r="D51" s="50"/>
      <c r="E51" s="50"/>
      <c r="F51" s="57">
        <f>F50</f>
        <v>8482.3328400000028</v>
      </c>
      <c r="H51" s="50" t="s">
        <v>1799</v>
      </c>
      <c r="I51" s="50">
        <v>12</v>
      </c>
      <c r="J51" s="61">
        <v>450</v>
      </c>
      <c r="K51" s="61">
        <f t="shared" si="36"/>
        <v>5.4</v>
      </c>
      <c r="M51" s="50" t="s">
        <v>1799</v>
      </c>
      <c r="N51" s="50">
        <v>4</v>
      </c>
      <c r="O51" s="61">
        <v>450</v>
      </c>
      <c r="P51" s="61">
        <f t="shared" si="37"/>
        <v>1.8</v>
      </c>
    </row>
    <row r="52" spans="2:16">
      <c r="B52" s="47" t="s">
        <v>1813</v>
      </c>
      <c r="C52" s="50"/>
      <c r="D52" s="50"/>
      <c r="E52" s="50"/>
      <c r="F52" s="57">
        <f t="shared" ref="F52:F54" si="38">F51</f>
        <v>8482.3328400000028</v>
      </c>
      <c r="H52" s="50" t="s">
        <v>1800</v>
      </c>
      <c r="I52" s="50">
        <v>1084</v>
      </c>
      <c r="J52" s="61">
        <v>91</v>
      </c>
      <c r="K52" s="61">
        <f t="shared" si="36"/>
        <v>98.644000000000005</v>
      </c>
      <c r="M52" s="50" t="s">
        <v>1800</v>
      </c>
      <c r="N52" s="50">
        <v>307</v>
      </c>
      <c r="O52" s="61">
        <v>91</v>
      </c>
      <c r="P52" s="61">
        <f t="shared" si="37"/>
        <v>27.937000000000001</v>
      </c>
    </row>
    <row r="53" spans="2:16">
      <c r="B53" s="47" t="s">
        <v>1815</v>
      </c>
      <c r="C53" s="50"/>
      <c r="D53" s="50"/>
      <c r="E53" s="50"/>
      <c r="F53" s="57">
        <f t="shared" si="38"/>
        <v>8482.3328400000028</v>
      </c>
      <c r="H53" s="50" t="s">
        <v>1801</v>
      </c>
      <c r="I53" s="50">
        <v>5570</v>
      </c>
      <c r="J53" s="61">
        <v>130</v>
      </c>
      <c r="K53" s="61">
        <f t="shared" si="36"/>
        <v>724.1</v>
      </c>
      <c r="M53" s="50" t="s">
        <v>1801</v>
      </c>
      <c r="N53" s="50">
        <v>2368</v>
      </c>
      <c r="O53" s="61">
        <v>130</v>
      </c>
      <c r="P53" s="61">
        <f t="shared" si="37"/>
        <v>307.83999999999997</v>
      </c>
    </row>
    <row r="54" spans="2:16">
      <c r="B54" s="47" t="s">
        <v>1817</v>
      </c>
      <c r="C54" s="50"/>
      <c r="D54" s="50"/>
      <c r="E54" s="50"/>
      <c r="F54" s="57">
        <f t="shared" si="38"/>
        <v>8482.3328400000028</v>
      </c>
      <c r="H54" s="50" t="s">
        <v>1802</v>
      </c>
      <c r="I54" s="50">
        <v>1938</v>
      </c>
      <c r="J54" s="61">
        <v>196</v>
      </c>
      <c r="K54" s="61">
        <f t="shared" si="36"/>
        <v>379.84800000000001</v>
      </c>
      <c r="M54" s="50" t="s">
        <v>1802</v>
      </c>
      <c r="N54" s="50">
        <v>317</v>
      </c>
      <c r="O54" s="61">
        <v>196</v>
      </c>
      <c r="P54" s="61">
        <f t="shared" si="37"/>
        <v>62.131999999999998</v>
      </c>
    </row>
    <row r="55" spans="2:16">
      <c r="H55" s="50" t="s">
        <v>1803</v>
      </c>
      <c r="I55" s="50">
        <v>1</v>
      </c>
      <c r="J55" s="61">
        <v>250</v>
      </c>
      <c r="K55" s="61">
        <f t="shared" si="36"/>
        <v>0.25</v>
      </c>
      <c r="M55" s="50" t="s">
        <v>1803</v>
      </c>
      <c r="N55" s="50">
        <v>1</v>
      </c>
      <c r="O55" s="61">
        <v>250</v>
      </c>
      <c r="P55" s="61">
        <f t="shared" si="37"/>
        <v>0.25</v>
      </c>
    </row>
    <row r="56" spans="2:16">
      <c r="H56" s="50" t="s">
        <v>1804</v>
      </c>
      <c r="I56" s="50">
        <v>500</v>
      </c>
      <c r="J56" s="61">
        <v>305</v>
      </c>
      <c r="K56" s="61">
        <f t="shared" si="36"/>
        <v>152.5</v>
      </c>
      <c r="M56" s="50" t="s">
        <v>1804</v>
      </c>
      <c r="N56" s="50">
        <v>55</v>
      </c>
      <c r="O56" s="61">
        <v>305</v>
      </c>
      <c r="P56" s="61">
        <f t="shared" si="37"/>
        <v>16.774999999999999</v>
      </c>
    </row>
    <row r="57" spans="2:16">
      <c r="H57" s="50" t="s">
        <v>1805</v>
      </c>
      <c r="I57" s="50">
        <v>6</v>
      </c>
      <c r="J57" s="61">
        <v>480</v>
      </c>
      <c r="K57" s="61">
        <f t="shared" si="36"/>
        <v>2.88</v>
      </c>
      <c r="M57" s="50" t="s">
        <v>1805</v>
      </c>
      <c r="N57" s="50">
        <v>5</v>
      </c>
      <c r="O57" s="61">
        <v>480</v>
      </c>
      <c r="P57" s="61">
        <f t="shared" si="37"/>
        <v>2.4</v>
      </c>
    </row>
    <row r="58" spans="2:16">
      <c r="H58" s="50" t="s">
        <v>1806</v>
      </c>
      <c r="I58" s="50">
        <v>8</v>
      </c>
      <c r="J58" s="61">
        <v>129</v>
      </c>
      <c r="K58" s="61">
        <f t="shared" si="36"/>
        <v>1.032</v>
      </c>
      <c r="M58" s="50" t="s">
        <v>1806</v>
      </c>
      <c r="N58" s="50">
        <v>8</v>
      </c>
      <c r="O58" s="61">
        <v>129</v>
      </c>
      <c r="P58" s="61">
        <f t="shared" si="37"/>
        <v>1.032</v>
      </c>
    </row>
    <row r="59" spans="2:16">
      <c r="H59" s="50" t="s">
        <v>1808</v>
      </c>
      <c r="I59" s="50">
        <v>38</v>
      </c>
      <c r="J59" s="61">
        <v>82</v>
      </c>
      <c r="K59" s="61">
        <f t="shared" si="36"/>
        <v>3.1160000000000001</v>
      </c>
      <c r="M59" s="50" t="s">
        <v>1808</v>
      </c>
      <c r="N59" s="50">
        <v>38</v>
      </c>
      <c r="O59" s="61">
        <v>82</v>
      </c>
      <c r="P59" s="61">
        <f t="shared" si="37"/>
        <v>3.1160000000000001</v>
      </c>
    </row>
    <row r="60" spans="2:16">
      <c r="H60" s="50" t="s">
        <v>1810</v>
      </c>
      <c r="I60" s="50">
        <v>28</v>
      </c>
      <c r="J60" s="61">
        <v>70</v>
      </c>
      <c r="K60" s="61">
        <f t="shared" si="36"/>
        <v>1.96</v>
      </c>
      <c r="M60" s="50" t="s">
        <v>1810</v>
      </c>
      <c r="N60" s="50">
        <v>28</v>
      </c>
      <c r="O60" s="61">
        <v>70</v>
      </c>
      <c r="P60" s="61">
        <f t="shared" si="37"/>
        <v>1.96</v>
      </c>
    </row>
    <row r="61" spans="2:16">
      <c r="G61" s="58"/>
      <c r="H61" s="50" t="s">
        <v>1812</v>
      </c>
      <c r="I61" s="50">
        <v>32</v>
      </c>
      <c r="J61" s="61">
        <v>100</v>
      </c>
      <c r="K61" s="61">
        <f t="shared" si="36"/>
        <v>3.2</v>
      </c>
      <c r="M61" s="50" t="s">
        <v>1812</v>
      </c>
      <c r="N61" s="50">
        <v>33</v>
      </c>
      <c r="O61" s="61">
        <v>100</v>
      </c>
      <c r="P61" s="61">
        <f t="shared" si="37"/>
        <v>3.3</v>
      </c>
    </row>
    <row r="62" spans="2:16">
      <c r="H62" s="50" t="s">
        <v>1814</v>
      </c>
      <c r="I62" s="50">
        <v>63</v>
      </c>
      <c r="J62" s="61">
        <v>60</v>
      </c>
      <c r="K62" s="61">
        <f t="shared" si="36"/>
        <v>3.78</v>
      </c>
      <c r="M62" s="50" t="s">
        <v>1814</v>
      </c>
      <c r="N62" s="50">
        <v>63</v>
      </c>
      <c r="O62" s="61">
        <v>60</v>
      </c>
      <c r="P62" s="61">
        <f t="shared" si="37"/>
        <v>3.78</v>
      </c>
    </row>
    <row r="63" spans="2:16">
      <c r="H63" s="50" t="s">
        <v>1816</v>
      </c>
      <c r="I63" s="50"/>
      <c r="J63" s="61">
        <v>40</v>
      </c>
      <c r="K63" s="61">
        <f t="shared" si="36"/>
        <v>0</v>
      </c>
      <c r="M63" s="50" t="s">
        <v>1816</v>
      </c>
      <c r="N63" s="50">
        <v>1</v>
      </c>
      <c r="O63" s="61">
        <v>40</v>
      </c>
      <c r="P63" s="61">
        <f t="shared" si="37"/>
        <v>0.04</v>
      </c>
    </row>
    <row r="64" spans="2:16">
      <c r="H64" s="50" t="s">
        <v>1818</v>
      </c>
      <c r="I64" s="50"/>
      <c r="J64" s="61">
        <v>38.5</v>
      </c>
      <c r="K64" s="61">
        <f t="shared" si="36"/>
        <v>0</v>
      </c>
      <c r="M64" s="50" t="s">
        <v>1818</v>
      </c>
      <c r="N64" s="50">
        <v>2782</v>
      </c>
      <c r="O64" s="61">
        <v>38.5</v>
      </c>
      <c r="P64" s="61">
        <f t="shared" si="37"/>
        <v>107.107</v>
      </c>
    </row>
    <row r="65" spans="5:16">
      <c r="H65" s="50" t="s">
        <v>1819</v>
      </c>
      <c r="I65" s="50"/>
      <c r="J65" s="61">
        <v>35.1</v>
      </c>
      <c r="K65" s="61">
        <f t="shared" si="36"/>
        <v>0</v>
      </c>
      <c r="M65" s="50" t="s">
        <v>1819</v>
      </c>
      <c r="N65" s="50">
        <v>1596</v>
      </c>
      <c r="O65" s="61">
        <v>35.1</v>
      </c>
      <c r="P65" s="61">
        <f t="shared" si="37"/>
        <v>56.019600000000004</v>
      </c>
    </row>
    <row r="66" spans="5:16">
      <c r="H66" s="50" t="s">
        <v>1820</v>
      </c>
      <c r="I66" s="50"/>
      <c r="J66" s="61">
        <v>29.4</v>
      </c>
      <c r="K66" s="61">
        <f t="shared" si="36"/>
        <v>0</v>
      </c>
      <c r="M66" s="50" t="s">
        <v>1820</v>
      </c>
      <c r="N66" s="50">
        <v>3</v>
      </c>
      <c r="O66" s="61">
        <v>29.4</v>
      </c>
      <c r="P66" s="61">
        <f t="shared" si="37"/>
        <v>8.8199999999999987E-2</v>
      </c>
    </row>
    <row r="67" spans="5:16">
      <c r="H67" s="50" t="s">
        <v>1821</v>
      </c>
      <c r="I67" s="50"/>
      <c r="J67" s="61">
        <v>134.29</v>
      </c>
      <c r="K67" s="61">
        <f t="shared" si="36"/>
        <v>0</v>
      </c>
      <c r="M67" s="50" t="s">
        <v>1821</v>
      </c>
      <c r="N67" s="50">
        <v>5</v>
      </c>
      <c r="O67" s="61">
        <v>134.29</v>
      </c>
      <c r="P67" s="61">
        <f t="shared" si="37"/>
        <v>0.67144999999999988</v>
      </c>
    </row>
    <row r="68" spans="5:16">
      <c r="H68" s="50" t="s">
        <v>1822</v>
      </c>
      <c r="I68" s="50"/>
      <c r="J68" s="61">
        <v>78</v>
      </c>
      <c r="K68" s="61">
        <f t="shared" si="36"/>
        <v>0</v>
      </c>
      <c r="M68" s="50" t="s">
        <v>1822</v>
      </c>
      <c r="N68" s="50">
        <v>401</v>
      </c>
      <c r="O68" s="61">
        <v>78</v>
      </c>
      <c r="P68" s="61">
        <f t="shared" si="37"/>
        <v>31.277999999999999</v>
      </c>
    </row>
    <row r="69" spans="5:16">
      <c r="H69" s="50" t="s">
        <v>1823</v>
      </c>
      <c r="I69" s="50"/>
      <c r="J69" s="61">
        <v>68.09</v>
      </c>
      <c r="K69" s="61">
        <f t="shared" si="36"/>
        <v>0</v>
      </c>
      <c r="M69" s="50" t="s">
        <v>1823</v>
      </c>
      <c r="N69" s="50">
        <v>17</v>
      </c>
      <c r="O69" s="61">
        <v>68.09</v>
      </c>
      <c r="P69" s="61">
        <f t="shared" si="37"/>
        <v>1.1575299999999999</v>
      </c>
    </row>
    <row r="70" spans="5:16">
      <c r="E70" s="58"/>
      <c r="H70" s="50" t="s">
        <v>1824</v>
      </c>
      <c r="I70" s="50"/>
      <c r="J70" s="61">
        <v>53.4</v>
      </c>
      <c r="K70" s="61">
        <f t="shared" si="36"/>
        <v>0</v>
      </c>
      <c r="M70" s="50" t="s">
        <v>1824</v>
      </c>
      <c r="N70" s="50">
        <v>777</v>
      </c>
      <c r="O70" s="61">
        <v>53.4</v>
      </c>
      <c r="P70" s="61">
        <f t="shared" si="37"/>
        <v>41.491799999999998</v>
      </c>
    </row>
    <row r="71" spans="5:16">
      <c r="H71" s="50" t="s">
        <v>1825</v>
      </c>
      <c r="I71" s="50"/>
      <c r="J71" s="61">
        <v>45.79</v>
      </c>
      <c r="K71" s="61">
        <f t="shared" si="36"/>
        <v>0</v>
      </c>
      <c r="M71" s="50" t="s">
        <v>1825</v>
      </c>
      <c r="N71" s="50">
        <v>425</v>
      </c>
      <c r="O71" s="61">
        <v>45.79</v>
      </c>
      <c r="P71" s="61">
        <f t="shared" si="37"/>
        <v>19.460750000000001</v>
      </c>
    </row>
    <row r="72" spans="5:16">
      <c r="H72" s="50" t="s">
        <v>1826</v>
      </c>
      <c r="I72" s="50"/>
      <c r="J72" s="61">
        <v>34.200000000000003</v>
      </c>
      <c r="K72" s="61">
        <f t="shared" si="36"/>
        <v>0</v>
      </c>
      <c r="M72" s="50" t="s">
        <v>1826</v>
      </c>
      <c r="N72" s="50">
        <v>303</v>
      </c>
      <c r="O72" s="61">
        <v>34.200000000000003</v>
      </c>
      <c r="P72" s="61">
        <f t="shared" si="37"/>
        <v>10.3626</v>
      </c>
    </row>
    <row r="73" spans="5:16">
      <c r="H73" s="50" t="s">
        <v>1827</v>
      </c>
      <c r="I73" s="50"/>
      <c r="J73" s="61">
        <v>54</v>
      </c>
      <c r="K73" s="61">
        <f t="shared" si="36"/>
        <v>0</v>
      </c>
      <c r="M73" s="50" t="s">
        <v>1827</v>
      </c>
      <c r="N73" s="50"/>
      <c r="O73" s="61">
        <v>54</v>
      </c>
      <c r="P73" s="61">
        <f t="shared" si="37"/>
        <v>0</v>
      </c>
    </row>
    <row r="74" spans="5:16">
      <c r="H74" s="50" t="s">
        <v>1828</v>
      </c>
      <c r="I74" s="50"/>
      <c r="J74" s="61">
        <v>120</v>
      </c>
      <c r="K74" s="61">
        <f t="shared" si="36"/>
        <v>0</v>
      </c>
      <c r="M74" s="50" t="s">
        <v>1828</v>
      </c>
      <c r="N74" s="50">
        <v>0</v>
      </c>
      <c r="O74" s="61">
        <v>120</v>
      </c>
      <c r="P74" s="61">
        <f t="shared" si="37"/>
        <v>0</v>
      </c>
    </row>
    <row r="75" spans="5:16">
      <c r="H75" s="50" t="s">
        <v>1829</v>
      </c>
      <c r="I75" s="50"/>
      <c r="J75" s="61">
        <v>72</v>
      </c>
      <c r="K75" s="61">
        <f t="shared" si="36"/>
        <v>0</v>
      </c>
      <c r="M75" s="50" t="s">
        <v>1829</v>
      </c>
      <c r="N75" s="50"/>
      <c r="O75" s="61">
        <v>72</v>
      </c>
      <c r="P75" s="61">
        <f t="shared" si="37"/>
        <v>0</v>
      </c>
    </row>
    <row r="76" spans="5:16">
      <c r="H76" s="50" t="s">
        <v>1830</v>
      </c>
      <c r="I76" s="50"/>
      <c r="J76" s="61">
        <v>108</v>
      </c>
      <c r="K76" s="61">
        <f t="shared" si="36"/>
        <v>0</v>
      </c>
      <c r="M76" s="50" t="s">
        <v>1830</v>
      </c>
      <c r="N76" s="50"/>
      <c r="O76" s="61">
        <v>108</v>
      </c>
      <c r="P76" s="61">
        <f t="shared" si="37"/>
        <v>0</v>
      </c>
    </row>
    <row r="77" spans="5:16">
      <c r="H77" s="50" t="s">
        <v>1831</v>
      </c>
      <c r="I77" s="50"/>
      <c r="J77" s="61">
        <v>160</v>
      </c>
      <c r="K77" s="61">
        <f t="shared" si="36"/>
        <v>0</v>
      </c>
      <c r="M77" s="50" t="s">
        <v>1831</v>
      </c>
      <c r="N77" s="50"/>
      <c r="O77" s="61">
        <v>160</v>
      </c>
      <c r="P77" s="61">
        <f t="shared" si="37"/>
        <v>0</v>
      </c>
    </row>
    <row r="78" spans="5:16">
      <c r="H78" s="50" t="s">
        <v>1832</v>
      </c>
      <c r="I78" s="50"/>
      <c r="J78" s="61">
        <v>30</v>
      </c>
      <c r="K78" s="61">
        <f t="shared" si="36"/>
        <v>0</v>
      </c>
      <c r="M78" s="50" t="s">
        <v>1832</v>
      </c>
      <c r="N78" s="50">
        <v>0</v>
      </c>
      <c r="O78" s="61">
        <v>30</v>
      </c>
      <c r="P78" s="61">
        <f t="shared" si="37"/>
        <v>0</v>
      </c>
    </row>
    <row r="79" spans="5:16">
      <c r="H79" s="54" t="s">
        <v>1807</v>
      </c>
      <c r="I79" s="138">
        <f>SUM(I46:I78)</f>
        <v>10087</v>
      </c>
      <c r="J79" s="61"/>
      <c r="K79" s="137">
        <f>SUM(K46:K78)</f>
        <v>1549.7350000000001</v>
      </c>
      <c r="M79" s="54" t="s">
        <v>1807</v>
      </c>
      <c r="N79" s="138">
        <f>SUM(N46:N78)</f>
        <v>10213</v>
      </c>
      <c r="O79" s="61"/>
      <c r="P79" s="137">
        <f>SUM(P46:P78)</f>
        <v>842.87392999999986</v>
      </c>
    </row>
    <row r="80" spans="5:16">
      <c r="O80" s="72"/>
      <c r="P80" s="72"/>
    </row>
    <row r="81" spans="2:16">
      <c r="K81" s="53"/>
    </row>
    <row r="82" spans="2:16" ht="21">
      <c r="B82" s="44"/>
    </row>
    <row r="84" spans="2:16" ht="21">
      <c r="B84" s="44" t="s">
        <v>1979</v>
      </c>
      <c r="C84" s="45"/>
      <c r="E84" s="45"/>
      <c r="F84" s="45"/>
      <c r="H84" s="43" t="s">
        <v>1982</v>
      </c>
      <c r="M84" s="43" t="s">
        <v>1984</v>
      </c>
    </row>
    <row r="85" spans="2:16" ht="30">
      <c r="B85" s="153" t="s">
        <v>1777</v>
      </c>
      <c r="C85" s="153"/>
      <c r="D85" s="153"/>
      <c r="E85" s="153"/>
      <c r="F85" s="153"/>
      <c r="H85" s="123" t="s">
        <v>1783</v>
      </c>
      <c r="I85" s="123" t="s">
        <v>1976</v>
      </c>
      <c r="J85" s="123" t="s">
        <v>1977</v>
      </c>
      <c r="K85" s="123" t="s">
        <v>1978</v>
      </c>
      <c r="M85" s="123" t="s">
        <v>1783</v>
      </c>
      <c r="N85" s="123" t="s">
        <v>1976</v>
      </c>
      <c r="O85" s="123" t="s">
        <v>1977</v>
      </c>
      <c r="P85" s="123" t="s">
        <v>1978</v>
      </c>
    </row>
    <row r="86" spans="2:16" ht="45">
      <c r="B86" s="123" t="s">
        <v>1778</v>
      </c>
      <c r="C86" s="123" t="s">
        <v>1779</v>
      </c>
      <c r="D86" s="123" t="s">
        <v>1780</v>
      </c>
      <c r="E86" s="123" t="s">
        <v>1781</v>
      </c>
      <c r="F86" s="123" t="s">
        <v>1782</v>
      </c>
      <c r="H86" s="123"/>
      <c r="I86" s="123" t="s">
        <v>1788</v>
      </c>
      <c r="J86" s="123" t="s">
        <v>1789</v>
      </c>
      <c r="K86" s="123" t="s">
        <v>1980</v>
      </c>
      <c r="M86" s="123"/>
      <c r="N86" s="123" t="s">
        <v>1985</v>
      </c>
      <c r="O86" s="123" t="s">
        <v>1986</v>
      </c>
      <c r="P86" s="123" t="s">
        <v>1987</v>
      </c>
    </row>
    <row r="87" spans="2:16">
      <c r="B87" s="123"/>
      <c r="C87" s="123" t="s">
        <v>1784</v>
      </c>
      <c r="D87" s="123" t="s">
        <v>1785</v>
      </c>
      <c r="E87" s="123" t="s">
        <v>1786</v>
      </c>
      <c r="F87" s="123" t="s">
        <v>1787</v>
      </c>
      <c r="H87" s="50" t="s">
        <v>1794</v>
      </c>
      <c r="I87" s="50">
        <v>0</v>
      </c>
      <c r="J87" s="61">
        <v>100</v>
      </c>
      <c r="K87" s="61">
        <f t="shared" ref="K87:K119" si="39">I87*J87/1000</f>
        <v>0</v>
      </c>
      <c r="M87" s="50" t="s">
        <v>1794</v>
      </c>
      <c r="N87" s="50">
        <v>0</v>
      </c>
      <c r="O87" s="61">
        <v>100</v>
      </c>
      <c r="P87" s="61">
        <f t="shared" ref="P87:P119" si="40">N87*O87/1000</f>
        <v>0</v>
      </c>
    </row>
    <row r="88" spans="2:16">
      <c r="B88" s="47">
        <v>42735</v>
      </c>
      <c r="C88" s="48">
        <f>K120</f>
        <v>566.61300000000006</v>
      </c>
      <c r="D88" s="49"/>
      <c r="E88" s="50"/>
      <c r="F88" s="50"/>
      <c r="H88" s="50" t="s">
        <v>1795</v>
      </c>
      <c r="I88" s="50">
        <v>0</v>
      </c>
      <c r="J88" s="61">
        <v>300</v>
      </c>
      <c r="K88" s="61">
        <f t="shared" si="39"/>
        <v>0</v>
      </c>
      <c r="M88" s="50" t="s">
        <v>1795</v>
      </c>
      <c r="N88" s="50">
        <v>0</v>
      </c>
      <c r="O88" s="61">
        <v>300</v>
      </c>
      <c r="P88" s="61">
        <f t="shared" si="40"/>
        <v>0</v>
      </c>
    </row>
    <row r="89" spans="2:16">
      <c r="B89" s="47">
        <v>43070</v>
      </c>
      <c r="C89" s="48">
        <f>P120</f>
        <v>266.52726000000001</v>
      </c>
      <c r="D89" s="51">
        <f>C88-C89</f>
        <v>300.08574000000004</v>
      </c>
      <c r="E89" s="59">
        <v>1</v>
      </c>
      <c r="F89" s="52">
        <f>D89*E89</f>
        <v>300.08574000000004</v>
      </c>
      <c r="H89" s="50" t="s">
        <v>1796</v>
      </c>
      <c r="I89" s="50">
        <v>0</v>
      </c>
      <c r="J89" s="61">
        <v>155</v>
      </c>
      <c r="K89" s="61">
        <f t="shared" si="39"/>
        <v>0</v>
      </c>
      <c r="M89" s="50" t="s">
        <v>1796</v>
      </c>
      <c r="N89" s="50">
        <v>0</v>
      </c>
      <c r="O89" s="61">
        <v>155</v>
      </c>
      <c r="P89" s="61">
        <f t="shared" si="40"/>
        <v>0</v>
      </c>
    </row>
    <row r="90" spans="2:16">
      <c r="B90" s="54" t="s">
        <v>1983</v>
      </c>
      <c r="C90" s="55"/>
      <c r="D90" s="55"/>
      <c r="E90" s="55"/>
      <c r="F90" s="56">
        <f>F89</f>
        <v>300.08574000000004</v>
      </c>
      <c r="G90" s="53"/>
      <c r="H90" s="50" t="s">
        <v>1797</v>
      </c>
      <c r="I90" s="50">
        <v>4</v>
      </c>
      <c r="J90" s="61">
        <v>215</v>
      </c>
      <c r="K90" s="61">
        <f t="shared" si="39"/>
        <v>0.86</v>
      </c>
      <c r="M90" s="50" t="s">
        <v>1797</v>
      </c>
      <c r="N90" s="50">
        <v>0</v>
      </c>
      <c r="O90" s="61">
        <v>215</v>
      </c>
      <c r="P90" s="61">
        <f t="shared" si="40"/>
        <v>0</v>
      </c>
    </row>
    <row r="91" spans="2:16">
      <c r="B91" s="47" t="s">
        <v>1809</v>
      </c>
      <c r="C91" s="50"/>
      <c r="D91" s="50"/>
      <c r="E91" s="50"/>
      <c r="F91" s="57">
        <f>F89*12</f>
        <v>3601.0288800000008</v>
      </c>
      <c r="H91" s="50" t="s">
        <v>1798</v>
      </c>
      <c r="I91" s="50">
        <v>10</v>
      </c>
      <c r="J91" s="61">
        <v>290</v>
      </c>
      <c r="K91" s="61">
        <f t="shared" si="39"/>
        <v>2.9</v>
      </c>
      <c r="M91" s="50" t="s">
        <v>1798</v>
      </c>
      <c r="N91" s="50">
        <v>3</v>
      </c>
      <c r="O91" s="61">
        <v>290</v>
      </c>
      <c r="P91" s="61">
        <f t="shared" si="40"/>
        <v>0.87</v>
      </c>
    </row>
    <row r="92" spans="2:16">
      <c r="B92" s="47" t="s">
        <v>1811</v>
      </c>
      <c r="C92" s="50"/>
      <c r="D92" s="50"/>
      <c r="E92" s="50"/>
      <c r="F92" s="57">
        <f>F91</f>
        <v>3601.0288800000008</v>
      </c>
      <c r="H92" s="50" t="s">
        <v>1799</v>
      </c>
      <c r="I92" s="50">
        <v>15</v>
      </c>
      <c r="J92" s="61">
        <v>450</v>
      </c>
      <c r="K92" s="61">
        <f t="shared" si="39"/>
        <v>6.75</v>
      </c>
      <c r="M92" s="50" t="s">
        <v>1799</v>
      </c>
      <c r="N92" s="50">
        <v>4</v>
      </c>
      <c r="O92" s="61">
        <v>450</v>
      </c>
      <c r="P92" s="61">
        <f t="shared" si="40"/>
        <v>1.8</v>
      </c>
    </row>
    <row r="93" spans="2:16">
      <c r="B93" s="47" t="s">
        <v>1813</v>
      </c>
      <c r="C93" s="50"/>
      <c r="D93" s="50"/>
      <c r="E93" s="50"/>
      <c r="F93" s="57">
        <f t="shared" ref="F93:F95" si="41">F92</f>
        <v>3601.0288800000008</v>
      </c>
      <c r="H93" s="50" t="s">
        <v>1800</v>
      </c>
      <c r="I93" s="50">
        <v>17</v>
      </c>
      <c r="J93" s="61">
        <v>91</v>
      </c>
      <c r="K93" s="61">
        <f t="shared" si="39"/>
        <v>1.5469999999999999</v>
      </c>
      <c r="M93" s="50" t="s">
        <v>1800</v>
      </c>
      <c r="N93" s="50">
        <v>14</v>
      </c>
      <c r="O93" s="61">
        <v>91</v>
      </c>
      <c r="P93" s="61">
        <f t="shared" si="40"/>
        <v>1.274</v>
      </c>
    </row>
    <row r="94" spans="2:16">
      <c r="B94" s="47" t="s">
        <v>1815</v>
      </c>
      <c r="C94" s="50"/>
      <c r="D94" s="50"/>
      <c r="E94" s="50"/>
      <c r="F94" s="57">
        <f t="shared" si="41"/>
        <v>3601.0288800000008</v>
      </c>
      <c r="H94" s="50" t="s">
        <v>1801</v>
      </c>
      <c r="I94" s="50">
        <v>94</v>
      </c>
      <c r="J94" s="61">
        <v>130</v>
      </c>
      <c r="K94" s="61">
        <f t="shared" si="39"/>
        <v>12.22</v>
      </c>
      <c r="M94" s="50" t="s">
        <v>1801</v>
      </c>
      <c r="N94" s="50">
        <v>24</v>
      </c>
      <c r="O94" s="61">
        <v>130</v>
      </c>
      <c r="P94" s="61">
        <f t="shared" si="40"/>
        <v>3.12</v>
      </c>
    </row>
    <row r="95" spans="2:16">
      <c r="B95" s="47" t="s">
        <v>1817</v>
      </c>
      <c r="C95" s="50"/>
      <c r="D95" s="50"/>
      <c r="E95" s="50"/>
      <c r="F95" s="57">
        <f t="shared" si="41"/>
        <v>3601.0288800000008</v>
      </c>
      <c r="H95" s="50" t="s">
        <v>1802</v>
      </c>
      <c r="I95" s="50">
        <v>786</v>
      </c>
      <c r="J95" s="61">
        <v>196</v>
      </c>
      <c r="K95" s="61">
        <f t="shared" si="39"/>
        <v>154.05600000000001</v>
      </c>
      <c r="M95" s="50" t="s">
        <v>1802</v>
      </c>
      <c r="N95" s="50">
        <v>219</v>
      </c>
      <c r="O95" s="61">
        <v>196</v>
      </c>
      <c r="P95" s="61">
        <f t="shared" si="40"/>
        <v>42.923999999999999</v>
      </c>
    </row>
    <row r="96" spans="2:16">
      <c r="H96" s="50" t="s">
        <v>1803</v>
      </c>
      <c r="I96" s="50">
        <v>15</v>
      </c>
      <c r="J96" s="61">
        <v>250</v>
      </c>
      <c r="K96" s="61">
        <f t="shared" si="39"/>
        <v>3.75</v>
      </c>
      <c r="M96" s="50" t="s">
        <v>1803</v>
      </c>
      <c r="N96" s="50">
        <v>3</v>
      </c>
      <c r="O96" s="61">
        <v>250</v>
      </c>
      <c r="P96" s="61">
        <f t="shared" si="40"/>
        <v>0.75</v>
      </c>
    </row>
    <row r="97" spans="5:16">
      <c r="H97" s="50" t="s">
        <v>1804</v>
      </c>
      <c r="I97" s="50">
        <v>1042</v>
      </c>
      <c r="J97" s="61">
        <v>305</v>
      </c>
      <c r="K97" s="61">
        <f t="shared" si="39"/>
        <v>317.81</v>
      </c>
      <c r="M97" s="50" t="s">
        <v>1804</v>
      </c>
      <c r="N97" s="50">
        <v>273</v>
      </c>
      <c r="O97" s="61">
        <v>305</v>
      </c>
      <c r="P97" s="61">
        <f t="shared" si="40"/>
        <v>83.265000000000001</v>
      </c>
    </row>
    <row r="98" spans="5:16">
      <c r="H98" s="50" t="s">
        <v>1805</v>
      </c>
      <c r="I98" s="50">
        <v>139</v>
      </c>
      <c r="J98" s="61">
        <v>480</v>
      </c>
      <c r="K98" s="61">
        <f t="shared" si="39"/>
        <v>66.72</v>
      </c>
      <c r="M98" s="50" t="s">
        <v>1805</v>
      </c>
      <c r="N98" s="50">
        <v>11</v>
      </c>
      <c r="O98" s="61">
        <v>480</v>
      </c>
      <c r="P98" s="61">
        <f t="shared" si="40"/>
        <v>5.28</v>
      </c>
    </row>
    <row r="99" spans="5:16">
      <c r="H99" s="50" t="s">
        <v>1806</v>
      </c>
      <c r="I99" s="50">
        <v>0</v>
      </c>
      <c r="J99" s="61">
        <v>129</v>
      </c>
      <c r="K99" s="61">
        <f t="shared" si="39"/>
        <v>0</v>
      </c>
      <c r="M99" s="50" t="s">
        <v>1806</v>
      </c>
      <c r="N99" s="50">
        <v>0</v>
      </c>
      <c r="O99" s="61">
        <v>129</v>
      </c>
      <c r="P99" s="61">
        <f t="shared" si="40"/>
        <v>0</v>
      </c>
    </row>
    <row r="100" spans="5:16">
      <c r="H100" s="50" t="s">
        <v>1808</v>
      </c>
      <c r="I100" s="50">
        <v>0</v>
      </c>
      <c r="J100" s="61">
        <v>82</v>
      </c>
      <c r="K100" s="61">
        <f t="shared" si="39"/>
        <v>0</v>
      </c>
      <c r="M100" s="50" t="s">
        <v>1808</v>
      </c>
      <c r="N100" s="50">
        <v>0</v>
      </c>
      <c r="O100" s="61">
        <v>82</v>
      </c>
      <c r="P100" s="61">
        <f t="shared" si="40"/>
        <v>0</v>
      </c>
    </row>
    <row r="101" spans="5:16">
      <c r="H101" s="50" t="s">
        <v>1810</v>
      </c>
      <c r="I101" s="50">
        <v>0</v>
      </c>
      <c r="J101" s="61">
        <v>70</v>
      </c>
      <c r="K101" s="61">
        <f t="shared" si="39"/>
        <v>0</v>
      </c>
      <c r="M101" s="50" t="s">
        <v>1810</v>
      </c>
      <c r="N101" s="50">
        <v>0</v>
      </c>
      <c r="O101" s="61">
        <v>91</v>
      </c>
      <c r="P101" s="61">
        <f t="shared" si="40"/>
        <v>0</v>
      </c>
    </row>
    <row r="102" spans="5:16">
      <c r="H102" s="50" t="s">
        <v>1812</v>
      </c>
      <c r="I102" s="50">
        <v>0</v>
      </c>
      <c r="J102" s="61">
        <v>100</v>
      </c>
      <c r="K102" s="61">
        <f t="shared" si="39"/>
        <v>0</v>
      </c>
      <c r="M102" s="50" t="s">
        <v>1812</v>
      </c>
      <c r="N102" s="50">
        <v>0</v>
      </c>
      <c r="O102" s="61">
        <v>100</v>
      </c>
      <c r="P102" s="61">
        <f t="shared" si="40"/>
        <v>0</v>
      </c>
    </row>
    <row r="103" spans="5:16">
      <c r="H103" s="50" t="s">
        <v>1814</v>
      </c>
      <c r="I103" s="50">
        <v>0</v>
      </c>
      <c r="J103" s="61">
        <v>60</v>
      </c>
      <c r="K103" s="61">
        <f t="shared" si="39"/>
        <v>0</v>
      </c>
      <c r="M103" s="50" t="s">
        <v>1814</v>
      </c>
      <c r="N103" s="50">
        <v>0</v>
      </c>
      <c r="O103" s="61">
        <v>60</v>
      </c>
      <c r="P103" s="61">
        <f t="shared" si="40"/>
        <v>0</v>
      </c>
    </row>
    <row r="104" spans="5:16">
      <c r="H104" s="50" t="s">
        <v>1816</v>
      </c>
      <c r="I104" s="50"/>
      <c r="J104" s="61">
        <v>40</v>
      </c>
      <c r="K104" s="61">
        <f t="shared" si="39"/>
        <v>0</v>
      </c>
      <c r="M104" s="50" t="s">
        <v>1816</v>
      </c>
      <c r="N104" s="50">
        <v>0</v>
      </c>
      <c r="O104" s="61">
        <v>40</v>
      </c>
      <c r="P104" s="61">
        <f t="shared" si="40"/>
        <v>0</v>
      </c>
    </row>
    <row r="105" spans="5:16">
      <c r="H105" s="50" t="s">
        <v>1818</v>
      </c>
      <c r="I105" s="50"/>
      <c r="J105" s="61">
        <v>38.5</v>
      </c>
      <c r="K105" s="61">
        <f t="shared" si="39"/>
        <v>0</v>
      </c>
      <c r="M105" s="50" t="s">
        <v>1818</v>
      </c>
      <c r="N105" s="50">
        <v>2</v>
      </c>
      <c r="O105" s="61">
        <v>38.5</v>
      </c>
      <c r="P105" s="61">
        <f t="shared" si="40"/>
        <v>7.6999999999999999E-2</v>
      </c>
    </row>
    <row r="106" spans="5:16">
      <c r="H106" s="50" t="s">
        <v>1819</v>
      </c>
      <c r="I106" s="50"/>
      <c r="J106" s="61">
        <v>35.1</v>
      </c>
      <c r="K106" s="61">
        <f t="shared" si="39"/>
        <v>0</v>
      </c>
      <c r="M106" s="50" t="s">
        <v>1819</v>
      </c>
      <c r="N106" s="50">
        <v>4</v>
      </c>
      <c r="O106" s="61">
        <v>35.1</v>
      </c>
      <c r="P106" s="61">
        <f t="shared" si="40"/>
        <v>0.1404</v>
      </c>
    </row>
    <row r="107" spans="5:16">
      <c r="H107" s="50" t="s">
        <v>1820</v>
      </c>
      <c r="I107" s="50"/>
      <c r="J107" s="61">
        <v>29.4</v>
      </c>
      <c r="K107" s="61">
        <f t="shared" si="39"/>
        <v>0</v>
      </c>
      <c r="M107" s="50" t="s">
        <v>1820</v>
      </c>
      <c r="N107" s="50">
        <v>0</v>
      </c>
      <c r="O107" s="61">
        <v>29.4</v>
      </c>
      <c r="P107" s="61">
        <f t="shared" si="40"/>
        <v>0</v>
      </c>
    </row>
    <row r="108" spans="5:16">
      <c r="H108" s="50" t="s">
        <v>1821</v>
      </c>
      <c r="I108" s="50"/>
      <c r="J108" s="61">
        <v>134.29</v>
      </c>
      <c r="K108" s="61">
        <f t="shared" si="39"/>
        <v>0</v>
      </c>
      <c r="M108" s="50" t="s">
        <v>1821</v>
      </c>
      <c r="N108" s="50">
        <v>123</v>
      </c>
      <c r="O108" s="61">
        <v>134.29</v>
      </c>
      <c r="P108" s="61">
        <f t="shared" si="40"/>
        <v>16.517669999999999</v>
      </c>
    </row>
    <row r="109" spans="5:16">
      <c r="H109" s="50" t="s">
        <v>1822</v>
      </c>
      <c r="I109" s="50"/>
      <c r="J109" s="61">
        <v>78</v>
      </c>
      <c r="K109" s="61">
        <f t="shared" si="39"/>
        <v>0</v>
      </c>
      <c r="M109" s="50" t="s">
        <v>1822</v>
      </c>
      <c r="N109" s="50">
        <v>1396</v>
      </c>
      <c r="O109" s="61">
        <v>78</v>
      </c>
      <c r="P109" s="61">
        <f t="shared" si="40"/>
        <v>108.88800000000001</v>
      </c>
    </row>
    <row r="110" spans="5:16">
      <c r="H110" s="50" t="s">
        <v>1823</v>
      </c>
      <c r="I110" s="50"/>
      <c r="J110" s="61">
        <v>68.09</v>
      </c>
      <c r="K110" s="61">
        <f t="shared" si="39"/>
        <v>0</v>
      </c>
      <c r="M110" s="50" t="s">
        <v>1823</v>
      </c>
      <c r="N110" s="50">
        <v>20</v>
      </c>
      <c r="O110" s="61">
        <v>68.09</v>
      </c>
      <c r="P110" s="61">
        <f t="shared" si="40"/>
        <v>1.3618000000000001</v>
      </c>
    </row>
    <row r="111" spans="5:16">
      <c r="E111" s="58"/>
      <c r="H111" s="50" t="s">
        <v>1824</v>
      </c>
      <c r="I111" s="50"/>
      <c r="J111" s="61">
        <v>53.4</v>
      </c>
      <c r="K111" s="61">
        <f t="shared" si="39"/>
        <v>0</v>
      </c>
      <c r="M111" s="50" t="s">
        <v>1824</v>
      </c>
      <c r="N111" s="50">
        <v>4</v>
      </c>
      <c r="O111" s="61">
        <v>53.4</v>
      </c>
      <c r="P111" s="61">
        <f t="shared" si="40"/>
        <v>0.21359999999999998</v>
      </c>
    </row>
    <row r="112" spans="5:16">
      <c r="H112" s="50" t="s">
        <v>1825</v>
      </c>
      <c r="I112" s="50"/>
      <c r="J112" s="61">
        <v>45.79</v>
      </c>
      <c r="K112" s="61">
        <f t="shared" si="39"/>
        <v>0</v>
      </c>
      <c r="M112" s="50" t="s">
        <v>1825</v>
      </c>
      <c r="N112" s="50">
        <v>1</v>
      </c>
      <c r="O112" s="61">
        <v>45.79</v>
      </c>
      <c r="P112" s="61">
        <f t="shared" si="40"/>
        <v>4.5789999999999997E-2</v>
      </c>
    </row>
    <row r="113" spans="2:16">
      <c r="H113" s="50" t="s">
        <v>1826</v>
      </c>
      <c r="I113" s="50"/>
      <c r="J113" s="61">
        <v>34.200000000000003</v>
      </c>
      <c r="K113" s="61">
        <f t="shared" si="39"/>
        <v>0</v>
      </c>
      <c r="M113" s="50" t="s">
        <v>1826</v>
      </c>
      <c r="N113" s="50">
        <v>0</v>
      </c>
      <c r="O113" s="61">
        <v>34.200000000000003</v>
      </c>
      <c r="P113" s="61">
        <f t="shared" si="40"/>
        <v>0</v>
      </c>
    </row>
    <row r="114" spans="2:16">
      <c r="H114" s="50" t="s">
        <v>1827</v>
      </c>
      <c r="I114" s="50"/>
      <c r="J114" s="61">
        <v>54</v>
      </c>
      <c r="K114" s="61">
        <f t="shared" si="39"/>
        <v>0</v>
      </c>
      <c r="M114" s="50" t="s">
        <v>1827</v>
      </c>
      <c r="N114" s="50">
        <v>0</v>
      </c>
      <c r="O114" s="61">
        <v>54</v>
      </c>
      <c r="P114" s="61">
        <f t="shared" si="40"/>
        <v>0</v>
      </c>
    </row>
    <row r="115" spans="2:16">
      <c r="H115" s="50" t="s">
        <v>1828</v>
      </c>
      <c r="I115" s="50"/>
      <c r="J115" s="61">
        <v>120</v>
      </c>
      <c r="K115" s="61">
        <f t="shared" si="39"/>
        <v>0</v>
      </c>
      <c r="M115" s="50" t="s">
        <v>1828</v>
      </c>
      <c r="N115" s="50">
        <v>0</v>
      </c>
      <c r="O115" s="61">
        <v>120</v>
      </c>
      <c r="P115" s="61">
        <f t="shared" si="40"/>
        <v>0</v>
      </c>
    </row>
    <row r="116" spans="2:16">
      <c r="H116" s="50" t="s">
        <v>1829</v>
      </c>
      <c r="I116" s="50"/>
      <c r="J116" s="61">
        <v>72</v>
      </c>
      <c r="K116" s="61">
        <f t="shared" si="39"/>
        <v>0</v>
      </c>
      <c r="M116" s="50" t="s">
        <v>1829</v>
      </c>
      <c r="N116" s="50">
        <v>0</v>
      </c>
      <c r="O116" s="61">
        <v>72</v>
      </c>
      <c r="P116" s="61">
        <f t="shared" si="40"/>
        <v>0</v>
      </c>
    </row>
    <row r="117" spans="2:16">
      <c r="H117" s="50" t="s">
        <v>1830</v>
      </c>
      <c r="I117" s="50"/>
      <c r="J117" s="61">
        <v>108</v>
      </c>
      <c r="K117" s="61">
        <f t="shared" si="39"/>
        <v>0</v>
      </c>
      <c r="M117" s="50" t="s">
        <v>1830</v>
      </c>
      <c r="N117" s="50">
        <v>0</v>
      </c>
      <c r="O117" s="61">
        <v>108</v>
      </c>
      <c r="P117" s="61">
        <f t="shared" si="40"/>
        <v>0</v>
      </c>
    </row>
    <row r="118" spans="2:16">
      <c r="H118" s="50" t="s">
        <v>1831</v>
      </c>
      <c r="I118" s="50"/>
      <c r="J118" s="61">
        <v>160</v>
      </c>
      <c r="K118" s="61">
        <f t="shared" si="39"/>
        <v>0</v>
      </c>
      <c r="M118" s="50" t="s">
        <v>1831</v>
      </c>
      <c r="N118" s="50">
        <v>0</v>
      </c>
      <c r="O118" s="61">
        <v>160</v>
      </c>
      <c r="P118" s="61">
        <f t="shared" si="40"/>
        <v>0</v>
      </c>
    </row>
    <row r="119" spans="2:16">
      <c r="H119" s="50" t="s">
        <v>1832</v>
      </c>
      <c r="I119" s="50"/>
      <c r="J119" s="61">
        <v>30</v>
      </c>
      <c r="K119" s="61">
        <f t="shared" si="39"/>
        <v>0</v>
      </c>
      <c r="M119" s="50" t="s">
        <v>1832</v>
      </c>
      <c r="N119" s="50">
        <v>0</v>
      </c>
      <c r="O119" s="61">
        <v>30</v>
      </c>
      <c r="P119" s="61">
        <f t="shared" si="40"/>
        <v>0</v>
      </c>
    </row>
    <row r="120" spans="2:16">
      <c r="H120" s="54" t="s">
        <v>1807</v>
      </c>
      <c r="I120" s="138">
        <f>SUM(I87:I119)</f>
        <v>2122</v>
      </c>
      <c r="J120" s="61"/>
      <c r="K120" s="137">
        <f>SUM(K87:K119)</f>
        <v>566.61300000000006</v>
      </c>
      <c r="M120" s="54" t="s">
        <v>1807</v>
      </c>
      <c r="N120" s="138">
        <f>SUM(N87:N119)</f>
        <v>2101</v>
      </c>
      <c r="O120" s="61"/>
      <c r="P120" s="137">
        <f>SUM(P87:P119)</f>
        <v>266.52726000000001</v>
      </c>
    </row>
    <row r="121" spans="2:16">
      <c r="O121" s="72"/>
      <c r="P121" s="72"/>
    </row>
    <row r="122" spans="2:16">
      <c r="K122" s="53"/>
    </row>
    <row r="123" spans="2:16" ht="21">
      <c r="B123" s="44"/>
    </row>
    <row r="125" spans="2:16" ht="21">
      <c r="B125" s="44" t="s">
        <v>1981</v>
      </c>
      <c r="C125" s="45"/>
      <c r="E125" s="45"/>
      <c r="F125" s="45"/>
      <c r="H125" s="43" t="s">
        <v>1982</v>
      </c>
      <c r="M125" s="43" t="s">
        <v>1984</v>
      </c>
    </row>
    <row r="126" spans="2:16" ht="30">
      <c r="B126" s="153" t="s">
        <v>1777</v>
      </c>
      <c r="C126" s="153"/>
      <c r="D126" s="153"/>
      <c r="E126" s="153"/>
      <c r="F126" s="153"/>
      <c r="H126" s="123" t="s">
        <v>1783</v>
      </c>
      <c r="I126" s="123" t="s">
        <v>1976</v>
      </c>
      <c r="J126" s="123" t="s">
        <v>1977</v>
      </c>
      <c r="K126" s="123" t="s">
        <v>1978</v>
      </c>
      <c r="M126" s="123" t="s">
        <v>1783</v>
      </c>
      <c r="N126" s="123" t="s">
        <v>1976</v>
      </c>
      <c r="O126" s="123" t="s">
        <v>1977</v>
      </c>
      <c r="P126" s="123" t="s">
        <v>1978</v>
      </c>
    </row>
    <row r="127" spans="2:16" ht="45">
      <c r="B127" s="123" t="s">
        <v>1778</v>
      </c>
      <c r="C127" s="123" t="s">
        <v>1779</v>
      </c>
      <c r="D127" s="123" t="s">
        <v>1780</v>
      </c>
      <c r="E127" s="123" t="s">
        <v>1781</v>
      </c>
      <c r="F127" s="123" t="s">
        <v>1782</v>
      </c>
      <c r="H127" s="123"/>
      <c r="I127" s="123" t="s">
        <v>1788</v>
      </c>
      <c r="J127" s="123" t="s">
        <v>1789</v>
      </c>
      <c r="K127" s="123" t="s">
        <v>1790</v>
      </c>
      <c r="M127" s="123"/>
      <c r="N127" s="123" t="s">
        <v>1791</v>
      </c>
      <c r="O127" s="123" t="s">
        <v>1792</v>
      </c>
      <c r="P127" s="123" t="s">
        <v>1793</v>
      </c>
    </row>
    <row r="128" spans="2:16">
      <c r="B128" s="123"/>
      <c r="C128" s="123" t="s">
        <v>1784</v>
      </c>
      <c r="D128" s="123" t="s">
        <v>1785</v>
      </c>
      <c r="E128" s="123" t="s">
        <v>1786</v>
      </c>
      <c r="F128" s="123" t="s">
        <v>1787</v>
      </c>
      <c r="H128" s="50" t="s">
        <v>1794</v>
      </c>
      <c r="I128" s="50">
        <v>0</v>
      </c>
      <c r="J128" s="61">
        <v>100</v>
      </c>
      <c r="K128" s="61">
        <f t="shared" ref="K128:K160" si="42">I128*J128/1000</f>
        <v>0</v>
      </c>
      <c r="M128" s="50" t="s">
        <v>1794</v>
      </c>
      <c r="N128" s="50">
        <v>0</v>
      </c>
      <c r="O128" s="61">
        <v>100</v>
      </c>
      <c r="P128" s="61">
        <f t="shared" ref="P128:P160" si="43">N128*O128/1000</f>
        <v>0</v>
      </c>
    </row>
    <row r="129" spans="2:16">
      <c r="B129" s="47">
        <v>42735</v>
      </c>
      <c r="C129" s="48">
        <f>K161</f>
        <v>81.615000000000009</v>
      </c>
      <c r="D129" s="49"/>
      <c r="E129" s="50"/>
      <c r="F129" s="50"/>
      <c r="H129" s="50" t="s">
        <v>1795</v>
      </c>
      <c r="I129" s="50">
        <v>0</v>
      </c>
      <c r="J129" s="61">
        <v>300</v>
      </c>
      <c r="K129" s="61">
        <f t="shared" si="42"/>
        <v>0</v>
      </c>
      <c r="M129" s="50" t="s">
        <v>1795</v>
      </c>
      <c r="N129" s="50">
        <v>0</v>
      </c>
      <c r="O129" s="61">
        <v>300</v>
      </c>
      <c r="P129" s="61">
        <f t="shared" si="43"/>
        <v>0</v>
      </c>
    </row>
    <row r="130" spans="2:16">
      <c r="B130" s="47">
        <v>43070</v>
      </c>
      <c r="C130" s="48">
        <f>P161</f>
        <v>51.607200000000006</v>
      </c>
      <c r="D130" s="51">
        <f>C129-C130</f>
        <v>30.007800000000003</v>
      </c>
      <c r="E130" s="59">
        <v>1</v>
      </c>
      <c r="F130" s="52">
        <f>D130*E130</f>
        <v>30.007800000000003</v>
      </c>
      <c r="H130" s="50" t="s">
        <v>1796</v>
      </c>
      <c r="I130" s="50">
        <v>0</v>
      </c>
      <c r="J130" s="61">
        <v>155</v>
      </c>
      <c r="K130" s="61">
        <f t="shared" si="42"/>
        <v>0</v>
      </c>
      <c r="M130" s="50" t="s">
        <v>1796</v>
      </c>
      <c r="N130" s="50">
        <v>0</v>
      </c>
      <c r="O130" s="61">
        <v>155</v>
      </c>
      <c r="P130" s="61">
        <f t="shared" si="43"/>
        <v>0</v>
      </c>
    </row>
    <row r="131" spans="2:16">
      <c r="B131" s="54" t="s">
        <v>1983</v>
      </c>
      <c r="C131" s="55"/>
      <c r="D131" s="55"/>
      <c r="E131" s="55"/>
      <c r="F131" s="56">
        <f>F130</f>
        <v>30.007800000000003</v>
      </c>
      <c r="G131" s="53"/>
      <c r="H131" s="50" t="s">
        <v>1797</v>
      </c>
      <c r="I131" s="50">
        <v>0</v>
      </c>
      <c r="J131" s="61">
        <v>215</v>
      </c>
      <c r="K131" s="61">
        <f t="shared" si="42"/>
        <v>0</v>
      </c>
      <c r="M131" s="50" t="s">
        <v>1797</v>
      </c>
      <c r="N131" s="50">
        <v>0</v>
      </c>
      <c r="O131" s="61">
        <v>215</v>
      </c>
      <c r="P131" s="61">
        <f t="shared" si="43"/>
        <v>0</v>
      </c>
    </row>
    <row r="132" spans="2:16">
      <c r="B132" s="47" t="s">
        <v>1809</v>
      </c>
      <c r="C132" s="50"/>
      <c r="D132" s="50"/>
      <c r="E132" s="50"/>
      <c r="F132" s="57">
        <f>F130*12</f>
        <v>360.09360000000004</v>
      </c>
      <c r="H132" s="50" t="s">
        <v>1798</v>
      </c>
      <c r="I132" s="50">
        <v>0</v>
      </c>
      <c r="J132" s="61">
        <v>290</v>
      </c>
      <c r="K132" s="61">
        <f t="shared" si="42"/>
        <v>0</v>
      </c>
      <c r="M132" s="50" t="s">
        <v>1798</v>
      </c>
      <c r="N132" s="50">
        <v>0</v>
      </c>
      <c r="O132" s="61">
        <v>290</v>
      </c>
      <c r="P132" s="61">
        <f t="shared" si="43"/>
        <v>0</v>
      </c>
    </row>
    <row r="133" spans="2:16">
      <c r="B133" s="47" t="s">
        <v>1811</v>
      </c>
      <c r="C133" s="50"/>
      <c r="D133" s="50"/>
      <c r="E133" s="50"/>
      <c r="F133" s="57">
        <f>F132</f>
        <v>360.09360000000004</v>
      </c>
      <c r="H133" s="50" t="s">
        <v>1799</v>
      </c>
      <c r="I133" s="50">
        <v>0</v>
      </c>
      <c r="J133" s="61">
        <v>450</v>
      </c>
      <c r="K133" s="61">
        <f t="shared" si="42"/>
        <v>0</v>
      </c>
      <c r="M133" s="50" t="s">
        <v>1799</v>
      </c>
      <c r="N133" s="50">
        <v>0</v>
      </c>
      <c r="O133" s="61">
        <v>450</v>
      </c>
      <c r="P133" s="61">
        <f t="shared" si="43"/>
        <v>0</v>
      </c>
    </row>
    <row r="134" spans="2:16">
      <c r="B134" s="47" t="s">
        <v>1813</v>
      </c>
      <c r="C134" s="50"/>
      <c r="D134" s="50"/>
      <c r="E134" s="50"/>
      <c r="F134" s="57">
        <f t="shared" ref="F134:F136" si="44">F133</f>
        <v>360.09360000000004</v>
      </c>
      <c r="H134" s="50" t="s">
        <v>1800</v>
      </c>
      <c r="I134" s="50">
        <v>14</v>
      </c>
      <c r="J134" s="61">
        <v>91</v>
      </c>
      <c r="K134" s="61">
        <f t="shared" si="42"/>
        <v>1.274</v>
      </c>
      <c r="M134" s="50" t="s">
        <v>1800</v>
      </c>
      <c r="N134" s="50">
        <v>14</v>
      </c>
      <c r="O134" s="61">
        <v>91</v>
      </c>
      <c r="P134" s="61">
        <f t="shared" si="43"/>
        <v>1.274</v>
      </c>
    </row>
    <row r="135" spans="2:16">
      <c r="B135" s="47" t="s">
        <v>1815</v>
      </c>
      <c r="C135" s="50"/>
      <c r="D135" s="50"/>
      <c r="E135" s="50"/>
      <c r="F135" s="57">
        <f t="shared" si="44"/>
        <v>360.09360000000004</v>
      </c>
      <c r="H135" s="50" t="s">
        <v>1801</v>
      </c>
      <c r="I135" s="50">
        <v>421</v>
      </c>
      <c r="J135" s="61">
        <v>130</v>
      </c>
      <c r="K135" s="61">
        <f t="shared" si="42"/>
        <v>54.73</v>
      </c>
      <c r="M135" s="50" t="s">
        <v>1801</v>
      </c>
      <c r="N135" s="50">
        <v>256</v>
      </c>
      <c r="O135" s="61">
        <v>130</v>
      </c>
      <c r="P135" s="61">
        <f t="shared" si="43"/>
        <v>33.28</v>
      </c>
    </row>
    <row r="136" spans="2:16">
      <c r="B136" s="47" t="s">
        <v>1817</v>
      </c>
      <c r="C136" s="50"/>
      <c r="D136" s="50"/>
      <c r="E136" s="50"/>
      <c r="F136" s="57">
        <f t="shared" si="44"/>
        <v>360.09360000000004</v>
      </c>
      <c r="H136" s="50" t="s">
        <v>1802</v>
      </c>
      <c r="I136" s="50">
        <v>126</v>
      </c>
      <c r="J136" s="61">
        <v>196</v>
      </c>
      <c r="K136" s="61">
        <f t="shared" si="42"/>
        <v>24.696000000000002</v>
      </c>
      <c r="M136" s="50" t="s">
        <v>1802</v>
      </c>
      <c r="N136" s="50">
        <v>39</v>
      </c>
      <c r="O136" s="61">
        <v>196</v>
      </c>
      <c r="P136" s="61">
        <f t="shared" si="43"/>
        <v>7.6440000000000001</v>
      </c>
    </row>
    <row r="137" spans="2:16">
      <c r="H137" s="50" t="s">
        <v>1803</v>
      </c>
      <c r="I137" s="50">
        <v>0</v>
      </c>
      <c r="J137" s="61">
        <v>250</v>
      </c>
      <c r="K137" s="61">
        <f t="shared" si="42"/>
        <v>0</v>
      </c>
      <c r="M137" s="50" t="s">
        <v>1803</v>
      </c>
      <c r="N137" s="50">
        <v>0</v>
      </c>
      <c r="O137" s="61">
        <v>250</v>
      </c>
      <c r="P137" s="61">
        <f t="shared" si="43"/>
        <v>0</v>
      </c>
    </row>
    <row r="138" spans="2:16">
      <c r="H138" s="50" t="s">
        <v>1804</v>
      </c>
      <c r="I138" s="50">
        <v>3</v>
      </c>
      <c r="J138" s="61">
        <v>305</v>
      </c>
      <c r="K138" s="61">
        <f t="shared" si="42"/>
        <v>0.91500000000000004</v>
      </c>
      <c r="M138" s="50" t="s">
        <v>1804</v>
      </c>
      <c r="N138" s="50">
        <v>3</v>
      </c>
      <c r="O138" s="61">
        <v>305</v>
      </c>
      <c r="P138" s="61">
        <f t="shared" si="43"/>
        <v>0.91500000000000004</v>
      </c>
    </row>
    <row r="139" spans="2:16">
      <c r="H139" s="50" t="s">
        <v>1805</v>
      </c>
      <c r="I139" s="50">
        <v>0</v>
      </c>
      <c r="J139" s="61">
        <v>480</v>
      </c>
      <c r="K139" s="61">
        <f t="shared" si="42"/>
        <v>0</v>
      </c>
      <c r="M139" s="50" t="s">
        <v>1805</v>
      </c>
      <c r="N139" s="50">
        <v>0</v>
      </c>
      <c r="O139" s="61">
        <v>480</v>
      </c>
      <c r="P139" s="61">
        <f t="shared" si="43"/>
        <v>0</v>
      </c>
    </row>
    <row r="140" spans="2:16">
      <c r="H140" s="50" t="s">
        <v>1806</v>
      </c>
      <c r="I140" s="50">
        <v>0</v>
      </c>
      <c r="J140" s="61">
        <v>129</v>
      </c>
      <c r="K140" s="61">
        <f t="shared" si="42"/>
        <v>0</v>
      </c>
      <c r="M140" s="50" t="s">
        <v>1806</v>
      </c>
      <c r="N140" s="50">
        <v>0</v>
      </c>
      <c r="O140" s="61">
        <v>129</v>
      </c>
      <c r="P140" s="61">
        <f t="shared" si="43"/>
        <v>0</v>
      </c>
    </row>
    <row r="141" spans="2:16">
      <c r="H141" s="50" t="s">
        <v>1808</v>
      </c>
      <c r="I141" s="50">
        <v>0</v>
      </c>
      <c r="J141" s="61">
        <v>82</v>
      </c>
      <c r="K141" s="61">
        <f t="shared" si="42"/>
        <v>0</v>
      </c>
      <c r="M141" s="50" t="s">
        <v>1808</v>
      </c>
      <c r="N141" s="50">
        <v>0</v>
      </c>
      <c r="O141" s="61">
        <v>82</v>
      </c>
      <c r="P141" s="61">
        <f t="shared" si="43"/>
        <v>0</v>
      </c>
    </row>
    <row r="142" spans="2:16">
      <c r="H142" s="50" t="s">
        <v>1810</v>
      </c>
      <c r="I142" s="50">
        <v>0</v>
      </c>
      <c r="J142" s="61">
        <v>70</v>
      </c>
      <c r="K142" s="61">
        <f t="shared" si="42"/>
        <v>0</v>
      </c>
      <c r="M142" s="50" t="s">
        <v>1810</v>
      </c>
      <c r="N142" s="50">
        <v>0</v>
      </c>
      <c r="O142" s="61">
        <v>91</v>
      </c>
      <c r="P142" s="61">
        <f t="shared" si="43"/>
        <v>0</v>
      </c>
    </row>
    <row r="143" spans="2:16">
      <c r="G143" s="58"/>
      <c r="H143" s="50" t="s">
        <v>1812</v>
      </c>
      <c r="I143" s="50">
        <v>0</v>
      </c>
      <c r="J143" s="61">
        <v>100</v>
      </c>
      <c r="K143" s="61">
        <f t="shared" si="42"/>
        <v>0</v>
      </c>
      <c r="M143" s="50" t="s">
        <v>1812</v>
      </c>
      <c r="N143" s="50">
        <v>0</v>
      </c>
      <c r="O143" s="61">
        <v>100</v>
      </c>
      <c r="P143" s="61">
        <f t="shared" si="43"/>
        <v>0</v>
      </c>
    </row>
    <row r="144" spans="2:16">
      <c r="H144" s="50" t="s">
        <v>1814</v>
      </c>
      <c r="I144" s="50">
        <v>0</v>
      </c>
      <c r="J144" s="61">
        <v>60</v>
      </c>
      <c r="K144" s="61">
        <f t="shared" si="42"/>
        <v>0</v>
      </c>
      <c r="M144" s="50" t="s">
        <v>1814</v>
      </c>
      <c r="N144" s="50">
        <v>0</v>
      </c>
      <c r="O144" s="61">
        <v>60</v>
      </c>
      <c r="P144" s="61">
        <f t="shared" si="43"/>
        <v>0</v>
      </c>
    </row>
    <row r="145" spans="5:16">
      <c r="H145" s="50" t="s">
        <v>1816</v>
      </c>
      <c r="I145" s="50"/>
      <c r="J145" s="61">
        <v>40</v>
      </c>
      <c r="K145" s="61">
        <f t="shared" si="42"/>
        <v>0</v>
      </c>
      <c r="M145" s="50" t="s">
        <v>1816</v>
      </c>
      <c r="N145" s="50">
        <v>0</v>
      </c>
      <c r="O145" s="61">
        <v>40</v>
      </c>
      <c r="P145" s="61">
        <f t="shared" si="43"/>
        <v>0</v>
      </c>
    </row>
    <row r="146" spans="5:16">
      <c r="H146" s="50" t="s">
        <v>1818</v>
      </c>
      <c r="I146" s="50"/>
      <c r="J146" s="61">
        <v>38.5</v>
      </c>
      <c r="K146" s="61">
        <f t="shared" si="42"/>
        <v>0</v>
      </c>
      <c r="M146" s="50" t="s">
        <v>1818</v>
      </c>
      <c r="N146" s="50">
        <v>0</v>
      </c>
      <c r="O146" s="61">
        <v>38.5</v>
      </c>
      <c r="P146" s="61">
        <f t="shared" si="43"/>
        <v>0</v>
      </c>
    </row>
    <row r="147" spans="5:16">
      <c r="H147" s="50" t="s">
        <v>1819</v>
      </c>
      <c r="I147" s="50"/>
      <c r="J147" s="61">
        <v>35.1</v>
      </c>
      <c r="K147" s="61">
        <f t="shared" si="42"/>
        <v>0</v>
      </c>
      <c r="M147" s="50" t="s">
        <v>1819</v>
      </c>
      <c r="N147" s="50">
        <v>0</v>
      </c>
      <c r="O147" s="61">
        <v>35.1</v>
      </c>
      <c r="P147" s="61">
        <f t="shared" si="43"/>
        <v>0</v>
      </c>
    </row>
    <row r="148" spans="5:16">
      <c r="H148" s="50" t="s">
        <v>1820</v>
      </c>
      <c r="I148" s="50"/>
      <c r="J148" s="61">
        <v>29.4</v>
      </c>
      <c r="K148" s="61">
        <f t="shared" si="42"/>
        <v>0</v>
      </c>
      <c r="M148" s="50" t="s">
        <v>1820</v>
      </c>
      <c r="N148" s="50">
        <v>273</v>
      </c>
      <c r="O148" s="61">
        <v>29.4</v>
      </c>
      <c r="P148" s="61">
        <f t="shared" si="43"/>
        <v>8.0261999999999993</v>
      </c>
    </row>
    <row r="149" spans="5:16">
      <c r="H149" s="50" t="s">
        <v>1821</v>
      </c>
      <c r="I149" s="50"/>
      <c r="J149" s="61">
        <v>134.29</v>
      </c>
      <c r="K149" s="61">
        <f t="shared" si="42"/>
        <v>0</v>
      </c>
      <c r="M149" s="50" t="s">
        <v>1821</v>
      </c>
      <c r="N149" s="50">
        <v>0</v>
      </c>
      <c r="O149" s="61">
        <v>134.29</v>
      </c>
      <c r="P149" s="61">
        <f t="shared" si="43"/>
        <v>0</v>
      </c>
    </row>
    <row r="150" spans="5:16">
      <c r="H150" s="50" t="s">
        <v>1822</v>
      </c>
      <c r="I150" s="50"/>
      <c r="J150" s="61">
        <v>78</v>
      </c>
      <c r="K150" s="61">
        <f t="shared" si="42"/>
        <v>0</v>
      </c>
      <c r="M150" s="50" t="s">
        <v>1822</v>
      </c>
      <c r="N150" s="50">
        <v>6</v>
      </c>
      <c r="O150" s="61">
        <v>78</v>
      </c>
      <c r="P150" s="61">
        <f t="shared" si="43"/>
        <v>0.46800000000000003</v>
      </c>
    </row>
    <row r="151" spans="5:16">
      <c r="H151" s="50" t="s">
        <v>1823</v>
      </c>
      <c r="I151" s="50"/>
      <c r="J151" s="61">
        <v>68.09</v>
      </c>
      <c r="K151" s="61">
        <f t="shared" si="42"/>
        <v>0</v>
      </c>
      <c r="M151" s="50" t="s">
        <v>1823</v>
      </c>
      <c r="N151" s="50"/>
      <c r="O151" s="61">
        <v>68.09</v>
      </c>
      <c r="P151" s="61">
        <f t="shared" si="43"/>
        <v>0</v>
      </c>
    </row>
    <row r="152" spans="5:16">
      <c r="E152" s="58"/>
      <c r="H152" s="50" t="s">
        <v>1824</v>
      </c>
      <c r="I152" s="50"/>
      <c r="J152" s="61">
        <v>53.4</v>
      </c>
      <c r="K152" s="61">
        <f t="shared" si="42"/>
        <v>0</v>
      </c>
      <c r="M152" s="50" t="s">
        <v>1824</v>
      </c>
      <c r="N152" s="50"/>
      <c r="O152" s="61">
        <v>53.4</v>
      </c>
      <c r="P152" s="61">
        <f t="shared" si="43"/>
        <v>0</v>
      </c>
    </row>
    <row r="153" spans="5:16">
      <c r="H153" s="50" t="s">
        <v>1825</v>
      </c>
      <c r="I153" s="50"/>
      <c r="J153" s="61">
        <v>45.79</v>
      </c>
      <c r="K153" s="61">
        <f t="shared" si="42"/>
        <v>0</v>
      </c>
      <c r="M153" s="50" t="s">
        <v>1825</v>
      </c>
      <c r="N153" s="50"/>
      <c r="O153" s="61">
        <v>45.79</v>
      </c>
      <c r="P153" s="61">
        <f t="shared" si="43"/>
        <v>0</v>
      </c>
    </row>
    <row r="154" spans="5:16">
      <c r="H154" s="50" t="s">
        <v>1826</v>
      </c>
      <c r="I154" s="50"/>
      <c r="J154" s="61">
        <v>34.200000000000003</v>
      </c>
      <c r="K154" s="61">
        <f t="shared" si="42"/>
        <v>0</v>
      </c>
      <c r="M154" s="50" t="s">
        <v>1826</v>
      </c>
      <c r="N154" s="50"/>
      <c r="O154" s="61">
        <v>34.200000000000003</v>
      </c>
      <c r="P154" s="61">
        <f t="shared" si="43"/>
        <v>0</v>
      </c>
    </row>
    <row r="155" spans="5:16">
      <c r="H155" s="50" t="s">
        <v>1827</v>
      </c>
      <c r="I155" s="50"/>
      <c r="J155" s="61">
        <v>54</v>
      </c>
      <c r="K155" s="61">
        <f t="shared" si="42"/>
        <v>0</v>
      </c>
      <c r="M155" s="50" t="s">
        <v>1827</v>
      </c>
      <c r="N155" s="50">
        <v>0</v>
      </c>
      <c r="O155" s="61">
        <v>54</v>
      </c>
      <c r="P155" s="61">
        <f t="shared" si="43"/>
        <v>0</v>
      </c>
    </row>
    <row r="156" spans="5:16">
      <c r="H156" s="50" t="s">
        <v>1828</v>
      </c>
      <c r="I156" s="50"/>
      <c r="J156" s="61">
        <v>120</v>
      </c>
      <c r="K156" s="61">
        <f t="shared" si="42"/>
        <v>0</v>
      </c>
      <c r="M156" s="50" t="s">
        <v>1828</v>
      </c>
      <c r="N156" s="50">
        <v>0</v>
      </c>
      <c r="O156" s="61">
        <v>120</v>
      </c>
      <c r="P156" s="61">
        <f t="shared" si="43"/>
        <v>0</v>
      </c>
    </row>
    <row r="157" spans="5:16">
      <c r="H157" s="50" t="s">
        <v>1829</v>
      </c>
      <c r="I157" s="50"/>
      <c r="J157" s="61">
        <v>72</v>
      </c>
      <c r="K157" s="61">
        <f t="shared" si="42"/>
        <v>0</v>
      </c>
      <c r="M157" s="50" t="s">
        <v>1829</v>
      </c>
      <c r="N157" s="50">
        <v>0</v>
      </c>
      <c r="O157" s="61">
        <v>72</v>
      </c>
      <c r="P157" s="61">
        <f t="shared" si="43"/>
        <v>0</v>
      </c>
    </row>
    <row r="158" spans="5:16">
      <c r="H158" s="50" t="s">
        <v>1830</v>
      </c>
      <c r="I158" s="50"/>
      <c r="J158" s="61">
        <v>108</v>
      </c>
      <c r="K158" s="61">
        <f t="shared" si="42"/>
        <v>0</v>
      </c>
      <c r="M158" s="50" t="s">
        <v>1830</v>
      </c>
      <c r="N158" s="50">
        <v>0</v>
      </c>
      <c r="O158" s="61">
        <v>108</v>
      </c>
      <c r="P158" s="61">
        <f t="shared" si="43"/>
        <v>0</v>
      </c>
    </row>
    <row r="159" spans="5:16">
      <c r="H159" s="50" t="s">
        <v>1831</v>
      </c>
      <c r="I159" s="50"/>
      <c r="J159" s="61">
        <v>160</v>
      </c>
      <c r="K159" s="61">
        <f t="shared" si="42"/>
        <v>0</v>
      </c>
      <c r="M159" s="50" t="s">
        <v>1831</v>
      </c>
      <c r="N159" s="50">
        <v>0</v>
      </c>
      <c r="O159" s="61">
        <v>160</v>
      </c>
      <c r="P159" s="61">
        <f t="shared" si="43"/>
        <v>0</v>
      </c>
    </row>
    <row r="160" spans="5:16">
      <c r="H160" s="50" t="s">
        <v>1832</v>
      </c>
      <c r="I160" s="50"/>
      <c r="J160" s="61">
        <v>30</v>
      </c>
      <c r="K160" s="61">
        <f t="shared" si="42"/>
        <v>0</v>
      </c>
      <c r="M160" s="50" t="s">
        <v>1832</v>
      </c>
      <c r="N160" s="50">
        <v>0</v>
      </c>
      <c r="O160" s="61">
        <v>30</v>
      </c>
      <c r="P160" s="61">
        <f t="shared" si="43"/>
        <v>0</v>
      </c>
    </row>
    <row r="161" spans="8:16">
      <c r="H161" s="54" t="s">
        <v>1807</v>
      </c>
      <c r="I161" s="138">
        <f>SUM(I128:I160)</f>
        <v>564</v>
      </c>
      <c r="J161" s="61"/>
      <c r="K161" s="137">
        <f>SUM(K128:K160)</f>
        <v>81.615000000000009</v>
      </c>
      <c r="M161" s="54" t="s">
        <v>1807</v>
      </c>
      <c r="N161" s="138">
        <f>SUM(N128:N160)</f>
        <v>591</v>
      </c>
      <c r="O161" s="61"/>
      <c r="P161" s="137">
        <f>SUM(P128:P160)</f>
        <v>51.607200000000006</v>
      </c>
    </row>
  </sheetData>
  <mergeCells count="4">
    <mergeCell ref="B3:F3"/>
    <mergeCell ref="B44:F44"/>
    <mergeCell ref="B85:F85"/>
    <mergeCell ref="B126:F126"/>
  </mergeCell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B8C62-31FF-4DF4-9067-105C8F6667F6}">
  <sheetPr>
    <tabColor theme="9" tint="0.79998168889431442"/>
  </sheetPr>
  <dimension ref="B3:M44"/>
  <sheetViews>
    <sheetView showGridLines="0" zoomScaleNormal="100" workbookViewId="0"/>
  </sheetViews>
  <sheetFormatPr defaultColWidth="8.85546875" defaultRowHeight="12.75"/>
  <cols>
    <col min="1" max="1" width="8.85546875" style="94"/>
    <col min="2" max="3" width="11.7109375" style="95" customWidth="1"/>
    <col min="4" max="6" width="15.7109375" style="94" customWidth="1"/>
    <col min="7" max="7" width="8.85546875" style="94"/>
    <col min="8" max="9" width="11.7109375" style="94" customWidth="1"/>
    <col min="10" max="10" width="16" style="94" customWidth="1"/>
    <col min="11" max="11" width="10.140625" style="94" customWidth="1"/>
    <col min="12" max="12" width="16" style="94" customWidth="1"/>
    <col min="13" max="13" width="10.140625" style="94" customWidth="1"/>
    <col min="14" max="16384" width="8.85546875" style="94"/>
  </cols>
  <sheetData>
    <row r="3" spans="2:13" ht="15.75">
      <c r="B3" s="97" t="s">
        <v>1943</v>
      </c>
      <c r="C3" s="97"/>
    </row>
    <row r="4" spans="2:13" ht="18">
      <c r="B4" s="96"/>
      <c r="C4" s="96"/>
    </row>
    <row r="5" spans="2:13" ht="45" customHeight="1">
      <c r="B5" s="139" t="s">
        <v>1703</v>
      </c>
      <c r="C5" s="139" t="s">
        <v>1778</v>
      </c>
      <c r="D5" s="140" t="s">
        <v>1942</v>
      </c>
      <c r="E5" s="140" t="s">
        <v>1941</v>
      </c>
      <c r="F5" s="140" t="s">
        <v>1940</v>
      </c>
      <c r="H5" s="139" t="s">
        <v>1703</v>
      </c>
      <c r="I5" s="139" t="s">
        <v>1778</v>
      </c>
      <c r="J5" s="142" t="s">
        <v>1939</v>
      </c>
      <c r="K5" s="142"/>
      <c r="L5" s="142" t="s">
        <v>1938</v>
      </c>
      <c r="M5" s="143"/>
    </row>
    <row r="6" spans="2:13" ht="15">
      <c r="B6" s="117">
        <v>2020</v>
      </c>
      <c r="C6" s="117">
        <v>10</v>
      </c>
      <c r="D6" s="141">
        <f>SUMIFS('PSUI Customer Total'!AJ:AJ,'PSUI Customer Total'!AE:AE,C6,'E+ PSUI Customer Load'!AB:AB,'PSUI Summary'!B6)</f>
        <v>1331.37</v>
      </c>
      <c r="E6" s="141">
        <f>SUMIFS('E+ PSUI Customer Load'!AJ:AJ,'E+ PSUI Customer Load'!AE:AE,C6,'E+ PSUI Customer Load'!AB:AB,B6)</f>
        <v>1331.37</v>
      </c>
      <c r="F6" s="141">
        <f t="shared" ref="F6:F32" si="0">D6-E6</f>
        <v>0</v>
      </c>
      <c r="H6" s="117">
        <v>2020</v>
      </c>
      <c r="I6" s="117">
        <v>10</v>
      </c>
      <c r="J6" s="144">
        <f>VLOOKUP(H6&amp;"-"&amp;I6,'PSUI Customer Total'!AD:AM,9,0)</f>
        <v>44135</v>
      </c>
      <c r="K6" s="145" t="str">
        <f>VLOOKUP(H6&amp;"-"&amp;I6,'PSUI Customer Total'!AD:AM,10,0)</f>
        <v>8:00</v>
      </c>
      <c r="L6" s="146">
        <f>VLOOKUP(H6&amp;"-"&amp;I6,'E+ PSUI Customer Load'!AD:AM,9,0)</f>
        <v>44135</v>
      </c>
      <c r="M6" s="144" t="str">
        <f>VLOOKUP(H6&amp;"-"&amp;I6,'E+ PSUI Customer Load'!AD:AM,10,0)</f>
        <v>8:00</v>
      </c>
    </row>
    <row r="7" spans="2:13" ht="15">
      <c r="B7" s="117">
        <v>2020</v>
      </c>
      <c r="C7" s="117">
        <v>11</v>
      </c>
      <c r="D7" s="141">
        <f>SUMIFS('PSUI Customer Total'!AJ:AJ,'PSUI Customer Total'!AE:AE,C7,'E+ PSUI Customer Load'!AB:AB,'PSUI Summary'!B7)</f>
        <v>1760.74</v>
      </c>
      <c r="E7" s="141">
        <f>SUMIFS('E+ PSUI Customer Load'!AJ:AJ,'E+ PSUI Customer Load'!AE:AE,C7,'E+ PSUI Customer Load'!AB:AB,B7)</f>
        <v>1760.74</v>
      </c>
      <c r="F7" s="141">
        <f t="shared" si="0"/>
        <v>0</v>
      </c>
      <c r="H7" s="117">
        <v>2020</v>
      </c>
      <c r="I7" s="117">
        <v>11</v>
      </c>
      <c r="J7" s="144">
        <f>VLOOKUP(H7&amp;"-"&amp;I7,'PSUI Customer Total'!AD:AM,9,0)</f>
        <v>44144</v>
      </c>
      <c r="K7" s="145" t="str">
        <f>VLOOKUP(H7&amp;"-"&amp;I7,'PSUI Customer Total'!AD:AM,10,0)</f>
        <v>12:00</v>
      </c>
      <c r="L7" s="146">
        <f>VLOOKUP(H7&amp;"-"&amp;I7,'E+ PSUI Customer Load'!AD:AM,9,0)</f>
        <v>44144</v>
      </c>
      <c r="M7" s="144" t="str">
        <f>VLOOKUP(H7&amp;"-"&amp;I7,'E+ PSUI Customer Load'!AD:AM,10,0)</f>
        <v>12:00</v>
      </c>
    </row>
    <row r="8" spans="2:13" ht="15">
      <c r="B8" s="117">
        <v>2020</v>
      </c>
      <c r="C8" s="117">
        <v>12</v>
      </c>
      <c r="D8" s="141">
        <f>SUMIFS('PSUI Customer Total'!AJ:AJ,'PSUI Customer Total'!AE:AE,C8,'E+ PSUI Customer Load'!AB:AB,'PSUI Summary'!B8)</f>
        <v>1490.0509999999999</v>
      </c>
      <c r="E8" s="141">
        <f>SUMIFS('E+ PSUI Customer Load'!AJ:AJ,'E+ PSUI Customer Load'!AE:AE,C8,'E+ PSUI Customer Load'!AB:AB,B8)</f>
        <v>1486.98</v>
      </c>
      <c r="F8" s="141">
        <f t="shared" si="0"/>
        <v>3.0709999999999127</v>
      </c>
      <c r="H8" s="117">
        <v>2020</v>
      </c>
      <c r="I8" s="117">
        <v>12</v>
      </c>
      <c r="J8" s="144">
        <f>VLOOKUP(H8&amp;"-"&amp;I8,'PSUI Customer Total'!AD:AM,9,0)</f>
        <v>44187</v>
      </c>
      <c r="K8" s="145" t="str">
        <f>VLOOKUP(H8&amp;"-"&amp;I8,'PSUI Customer Total'!AD:AM,10,0)</f>
        <v>13:00</v>
      </c>
      <c r="L8" s="146">
        <f>VLOOKUP(H8&amp;"-"&amp;I8,'E+ PSUI Customer Load'!AD:AM,9,0)</f>
        <v>44181</v>
      </c>
      <c r="M8" s="144" t="str">
        <f>VLOOKUP(H8&amp;"-"&amp;I8,'E+ PSUI Customer Load'!AD:AM,10,0)</f>
        <v>11:00</v>
      </c>
    </row>
    <row r="9" spans="2:13" ht="15">
      <c r="B9" s="117">
        <v>2021</v>
      </c>
      <c r="C9" s="117">
        <v>1</v>
      </c>
      <c r="D9" s="141">
        <f>SUMIFS('PSUI Customer Total'!AJ:AJ,'PSUI Customer Total'!AE:AE,C9,'E+ PSUI Customer Load'!AB:AB,'PSUI Summary'!B9)</f>
        <v>1575.1550000000002</v>
      </c>
      <c r="E9" s="141">
        <f>SUMIFS('E+ PSUI Customer Load'!AJ:AJ,'E+ PSUI Customer Load'!AE:AE,C9,'E+ PSUI Customer Load'!AB:AB,B9)</f>
        <v>1505.14</v>
      </c>
      <c r="F9" s="141">
        <f t="shared" si="0"/>
        <v>70.0150000000001</v>
      </c>
      <c r="H9" s="117">
        <v>2021</v>
      </c>
      <c r="I9" s="117">
        <v>1</v>
      </c>
      <c r="J9" s="144">
        <f>VLOOKUP(H9&amp;"-"&amp;I9,'PSUI Customer Total'!AD:AM,9,0)</f>
        <v>44225</v>
      </c>
      <c r="K9" s="145" t="str">
        <f>VLOOKUP(H9&amp;"-"&amp;I9,'PSUI Customer Total'!AD:AM,10,0)</f>
        <v>14:00</v>
      </c>
      <c r="L9" s="146">
        <f>VLOOKUP(H9&amp;"-"&amp;I9,'E+ PSUI Customer Load'!AD:AM,9,0)</f>
        <v>44224</v>
      </c>
      <c r="M9" s="144" t="str">
        <f>VLOOKUP(H9&amp;"-"&amp;I9,'E+ PSUI Customer Load'!AD:AM,10,0)</f>
        <v>12:00</v>
      </c>
    </row>
    <row r="10" spans="2:13" ht="15">
      <c r="B10" s="117">
        <v>2021</v>
      </c>
      <c r="C10" s="117">
        <v>2</v>
      </c>
      <c r="D10" s="141">
        <f>SUMIFS('PSUI Customer Total'!AJ:AJ,'PSUI Customer Total'!AE:AE,C10,'E+ PSUI Customer Load'!AB:AB,'PSUI Summary'!B10)</f>
        <v>1595.7080000000001</v>
      </c>
      <c r="E10" s="141">
        <f>SUMIFS('E+ PSUI Customer Load'!AJ:AJ,'E+ PSUI Customer Load'!AE:AE,C10,'E+ PSUI Customer Load'!AB:AB,B10)</f>
        <v>1505.77</v>
      </c>
      <c r="F10" s="141">
        <f t="shared" si="0"/>
        <v>89.938000000000102</v>
      </c>
      <c r="H10" s="117">
        <v>2021</v>
      </c>
      <c r="I10" s="117">
        <v>2</v>
      </c>
      <c r="J10" s="144">
        <f>VLOOKUP(H10&amp;"-"&amp;I10,'PSUI Customer Total'!AD:AM,9,0)</f>
        <v>44239</v>
      </c>
      <c r="K10" s="145" t="str">
        <f>VLOOKUP(H10&amp;"-"&amp;I10,'PSUI Customer Total'!AD:AM,10,0)</f>
        <v>11:00</v>
      </c>
      <c r="L10" s="146">
        <f>VLOOKUP(H10&amp;"-"&amp;I10,'E+ PSUI Customer Load'!AD:AM,9,0)</f>
        <v>44243</v>
      </c>
      <c r="M10" s="144" t="str">
        <f>VLOOKUP(H10&amp;"-"&amp;I10,'E+ PSUI Customer Load'!AD:AM,10,0)</f>
        <v>12:00</v>
      </c>
    </row>
    <row r="11" spans="2:13" ht="15">
      <c r="B11" s="117">
        <v>2021</v>
      </c>
      <c r="C11" s="117">
        <v>3</v>
      </c>
      <c r="D11" s="141">
        <f>SUMIFS('PSUI Customer Total'!AJ:AJ,'PSUI Customer Total'!AE:AE,C11,'E+ PSUI Customer Load'!AB:AB,'PSUI Summary'!B11)</f>
        <v>1478.3220000000001</v>
      </c>
      <c r="E11" s="141">
        <f>SUMIFS('E+ PSUI Customer Load'!AJ:AJ,'E+ PSUI Customer Load'!AE:AE,C11,'E+ PSUI Customer Load'!AB:AB,B11)</f>
        <v>1476.58</v>
      </c>
      <c r="F11" s="141">
        <f t="shared" si="0"/>
        <v>1.7420000000001892</v>
      </c>
      <c r="H11" s="117">
        <v>2021</v>
      </c>
      <c r="I11" s="117">
        <v>3</v>
      </c>
      <c r="J11" s="144">
        <f>VLOOKUP(H11&amp;"-"&amp;I11,'PSUI Customer Total'!AD:AM,9,0)</f>
        <v>44258</v>
      </c>
      <c r="K11" s="145" t="str">
        <f>VLOOKUP(H11&amp;"-"&amp;I11,'PSUI Customer Total'!AD:AM,10,0)</f>
        <v>10:00</v>
      </c>
      <c r="L11" s="146">
        <f>VLOOKUP(H11&amp;"-"&amp;I11,'E+ PSUI Customer Load'!AD:AM,9,0)</f>
        <v>44257</v>
      </c>
      <c r="M11" s="144" t="str">
        <f>VLOOKUP(H11&amp;"-"&amp;I11,'E+ PSUI Customer Load'!AD:AM,10,0)</f>
        <v>11:00</v>
      </c>
    </row>
    <row r="12" spans="2:13" ht="15">
      <c r="B12" s="117">
        <v>2021</v>
      </c>
      <c r="C12" s="117">
        <v>4</v>
      </c>
      <c r="D12" s="141">
        <f>SUMIFS('PSUI Customer Total'!AJ:AJ,'PSUI Customer Total'!AE:AE,C12,'E+ PSUI Customer Load'!AB:AB,'PSUI Summary'!B12)</f>
        <v>1677.817</v>
      </c>
      <c r="E12" s="141">
        <f>SUMIFS('E+ PSUI Customer Load'!AJ:AJ,'E+ PSUI Customer Load'!AE:AE,C12,'E+ PSUI Customer Load'!AB:AB,B12)</f>
        <v>1606.57</v>
      </c>
      <c r="F12" s="141">
        <f t="shared" si="0"/>
        <v>71.247000000000071</v>
      </c>
      <c r="H12" s="117">
        <v>2021</v>
      </c>
      <c r="I12" s="117">
        <v>4</v>
      </c>
      <c r="J12" s="144">
        <f>VLOOKUP(H12&amp;"-"&amp;I12,'PSUI Customer Total'!AD:AM,9,0)</f>
        <v>44314</v>
      </c>
      <c r="K12" s="145" t="str">
        <f>VLOOKUP(H12&amp;"-"&amp;I12,'PSUI Customer Total'!AD:AM,10,0)</f>
        <v>15:00</v>
      </c>
      <c r="L12" s="146">
        <f>VLOOKUP(H12&amp;"-"&amp;I12,'E+ PSUI Customer Load'!AD:AM,9,0)</f>
        <v>44299</v>
      </c>
      <c r="M12" s="144" t="str">
        <f>VLOOKUP(H12&amp;"-"&amp;I12,'E+ PSUI Customer Load'!AD:AM,10,0)</f>
        <v>12:00</v>
      </c>
    </row>
    <row r="13" spans="2:13" ht="15">
      <c r="B13" s="117">
        <v>2021</v>
      </c>
      <c r="C13" s="117">
        <v>5</v>
      </c>
      <c r="D13" s="141">
        <f>SUMIFS('PSUI Customer Total'!AJ:AJ,'PSUI Customer Total'!AE:AE,C13,'E+ PSUI Customer Load'!AB:AB,'PSUI Summary'!B13)</f>
        <v>2009.35</v>
      </c>
      <c r="E13" s="141">
        <f>SUMIFS('E+ PSUI Customer Load'!AJ:AJ,'E+ PSUI Customer Load'!AE:AE,C13,'E+ PSUI Customer Load'!AB:AB,B13)</f>
        <v>2009.35</v>
      </c>
      <c r="F13" s="141">
        <f t="shared" si="0"/>
        <v>0</v>
      </c>
      <c r="H13" s="117">
        <v>2021</v>
      </c>
      <c r="I13" s="117">
        <v>5</v>
      </c>
      <c r="J13" s="144">
        <f>VLOOKUP(H13&amp;"-"&amp;I13,'PSUI Customer Total'!AD:AM,9,0)</f>
        <v>44341</v>
      </c>
      <c r="K13" s="145" t="str">
        <f>VLOOKUP(H13&amp;"-"&amp;I13,'PSUI Customer Total'!AD:AM,10,0)</f>
        <v>11:00</v>
      </c>
      <c r="L13" s="146">
        <f>VLOOKUP(H13&amp;"-"&amp;I13,'E+ PSUI Customer Load'!AD:AM,9,0)</f>
        <v>44341</v>
      </c>
      <c r="M13" s="144" t="str">
        <f>VLOOKUP(H13&amp;"-"&amp;I13,'E+ PSUI Customer Load'!AD:AM,10,0)</f>
        <v>11:00</v>
      </c>
    </row>
    <row r="14" spans="2:13" ht="15">
      <c r="B14" s="117">
        <v>2021</v>
      </c>
      <c r="C14" s="117">
        <v>6</v>
      </c>
      <c r="D14" s="141">
        <f>SUMIFS('PSUI Customer Total'!AJ:AJ,'PSUI Customer Total'!AE:AE,C14,'E+ PSUI Customer Load'!AB:AB,'PSUI Summary'!B14)</f>
        <v>2471.39</v>
      </c>
      <c r="E14" s="141">
        <f>SUMIFS('E+ PSUI Customer Load'!AJ:AJ,'E+ PSUI Customer Load'!AE:AE,C14,'E+ PSUI Customer Load'!AB:AB,B14)</f>
        <v>2471.39</v>
      </c>
      <c r="F14" s="141">
        <f t="shared" si="0"/>
        <v>0</v>
      </c>
      <c r="H14" s="117">
        <v>2021</v>
      </c>
      <c r="I14" s="117">
        <v>6</v>
      </c>
      <c r="J14" s="144">
        <f>VLOOKUP(H14&amp;"-"&amp;I14,'PSUI Customer Total'!AD:AM,9,0)</f>
        <v>44376</v>
      </c>
      <c r="K14" s="145" t="str">
        <f>VLOOKUP(H14&amp;"-"&amp;I14,'PSUI Customer Total'!AD:AM,10,0)</f>
        <v>11:00</v>
      </c>
      <c r="L14" s="146">
        <f>VLOOKUP(H14&amp;"-"&amp;I14,'E+ PSUI Customer Load'!AD:AM,9,0)</f>
        <v>44376</v>
      </c>
      <c r="M14" s="144" t="str">
        <f>VLOOKUP(H14&amp;"-"&amp;I14,'E+ PSUI Customer Load'!AD:AM,10,0)</f>
        <v>11:00</v>
      </c>
    </row>
    <row r="15" spans="2:13" ht="15">
      <c r="B15" s="117">
        <v>2021</v>
      </c>
      <c r="C15" s="117">
        <v>7</v>
      </c>
      <c r="D15" s="141">
        <f>SUMIFS('PSUI Customer Total'!AJ:AJ,'PSUI Customer Total'!AE:AE,C15,'E+ PSUI Customer Load'!AB:AB,'PSUI Summary'!B15)</f>
        <v>2322.34</v>
      </c>
      <c r="E15" s="141">
        <f>SUMIFS('E+ PSUI Customer Load'!AJ:AJ,'E+ PSUI Customer Load'!AE:AE,C15,'E+ PSUI Customer Load'!AB:AB,B15)</f>
        <v>2315.2199999999998</v>
      </c>
      <c r="F15" s="141">
        <f t="shared" si="0"/>
        <v>7.1200000000003456</v>
      </c>
      <c r="H15" s="117">
        <v>2021</v>
      </c>
      <c r="I15" s="117">
        <v>7</v>
      </c>
      <c r="J15" s="144">
        <f>VLOOKUP(H15&amp;"-"&amp;I15,'PSUI Customer Total'!AD:AM,9,0)</f>
        <v>44383</v>
      </c>
      <c r="K15" s="145" t="str">
        <f>VLOOKUP(H15&amp;"-"&amp;I15,'PSUI Customer Total'!AD:AM,10,0)</f>
        <v>9:00</v>
      </c>
      <c r="L15" s="146">
        <f>VLOOKUP(H15&amp;"-"&amp;I15,'E+ PSUI Customer Load'!AD:AM,9,0)</f>
        <v>44383</v>
      </c>
      <c r="M15" s="144" t="str">
        <f>VLOOKUP(H15&amp;"-"&amp;I15,'E+ PSUI Customer Load'!AD:AM,10,0)</f>
        <v>11:00</v>
      </c>
    </row>
    <row r="16" spans="2:13" ht="15">
      <c r="B16" s="117">
        <v>2021</v>
      </c>
      <c r="C16" s="117">
        <v>8</v>
      </c>
      <c r="D16" s="141">
        <f>SUMIFS('PSUI Customer Total'!AJ:AJ,'PSUI Customer Total'!AE:AE,C16,'E+ PSUI Customer Load'!AB:AB,'PSUI Summary'!B16)</f>
        <v>2472.96</v>
      </c>
      <c r="E16" s="141">
        <f>SUMIFS('E+ PSUI Customer Load'!AJ:AJ,'E+ PSUI Customer Load'!AE:AE,C16,'E+ PSUI Customer Load'!AB:AB,B16)</f>
        <v>2472.96</v>
      </c>
      <c r="F16" s="141">
        <f t="shared" si="0"/>
        <v>0</v>
      </c>
      <c r="H16" s="117">
        <v>2021</v>
      </c>
      <c r="I16" s="117">
        <v>8</v>
      </c>
      <c r="J16" s="144">
        <f>VLOOKUP(H16&amp;"-"&amp;I16,'PSUI Customer Total'!AD:AM,9,0)</f>
        <v>44434</v>
      </c>
      <c r="K16" s="145" t="str">
        <f>VLOOKUP(H16&amp;"-"&amp;I16,'PSUI Customer Total'!AD:AM,10,0)</f>
        <v>15:00</v>
      </c>
      <c r="L16" s="146">
        <f>VLOOKUP(H16&amp;"-"&amp;I16,'E+ PSUI Customer Load'!AD:AM,9,0)</f>
        <v>44434</v>
      </c>
      <c r="M16" s="144" t="str">
        <f>VLOOKUP(H16&amp;"-"&amp;I16,'E+ PSUI Customer Load'!AD:AM,10,0)</f>
        <v>15:00</v>
      </c>
    </row>
    <row r="17" spans="2:13" ht="15">
      <c r="B17" s="117">
        <v>2021</v>
      </c>
      <c r="C17" s="117">
        <v>9</v>
      </c>
      <c r="D17" s="141">
        <f>SUMIFS('PSUI Customer Total'!AJ:AJ,'PSUI Customer Total'!AE:AE,C17,'E+ PSUI Customer Load'!AB:AB,'PSUI Summary'!B17)</f>
        <v>2049.7399999999998</v>
      </c>
      <c r="E17" s="141">
        <f>SUMIFS('E+ PSUI Customer Load'!AJ:AJ,'E+ PSUI Customer Load'!AE:AE,C17,'E+ PSUI Customer Load'!AB:AB,B17)</f>
        <v>2049.7399999999998</v>
      </c>
      <c r="F17" s="141">
        <f t="shared" si="0"/>
        <v>0</v>
      </c>
      <c r="H17" s="117">
        <v>2021</v>
      </c>
      <c r="I17" s="117">
        <v>9</v>
      </c>
      <c r="J17" s="144">
        <f>VLOOKUP(H17&amp;"-"&amp;I17,'PSUI Customer Total'!AD:AM,9,0)</f>
        <v>44453</v>
      </c>
      <c r="K17" s="145" t="str">
        <f>VLOOKUP(H17&amp;"-"&amp;I17,'PSUI Customer Total'!AD:AM,10,0)</f>
        <v>15:00</v>
      </c>
      <c r="L17" s="146">
        <f>VLOOKUP(H17&amp;"-"&amp;I17,'E+ PSUI Customer Load'!AD:AM,9,0)</f>
        <v>44453</v>
      </c>
      <c r="M17" s="144" t="str">
        <f>VLOOKUP(H17&amp;"-"&amp;I17,'E+ PSUI Customer Load'!AD:AM,10,0)</f>
        <v>15:00</v>
      </c>
    </row>
    <row r="18" spans="2:13" ht="15">
      <c r="B18" s="117">
        <v>2021</v>
      </c>
      <c r="C18" s="117">
        <v>10</v>
      </c>
      <c r="D18" s="141">
        <f>SUMIFS('PSUI Customer Total'!AJ:AJ,'PSUI Customer Total'!AE:AE,C18,'E+ PSUI Customer Load'!AB:AB,'PSUI Summary'!B18)</f>
        <v>1893.99</v>
      </c>
      <c r="E18" s="141">
        <f>SUMIFS('E+ PSUI Customer Load'!AJ:AJ,'E+ PSUI Customer Load'!AE:AE,C18,'E+ PSUI Customer Load'!AB:AB,B18)</f>
        <v>1893.99</v>
      </c>
      <c r="F18" s="141">
        <f t="shared" si="0"/>
        <v>0</v>
      </c>
      <c r="H18" s="117">
        <v>2021</v>
      </c>
      <c r="I18" s="117">
        <v>10</v>
      </c>
      <c r="J18" s="144">
        <f>VLOOKUP(H18&amp;"-"&amp;I18,'PSUI Customer Total'!AD:AM,9,0)</f>
        <v>44483</v>
      </c>
      <c r="K18" s="145" t="str">
        <f>VLOOKUP(H18&amp;"-"&amp;I18,'PSUI Customer Total'!AD:AM,10,0)</f>
        <v>15:00</v>
      </c>
      <c r="L18" s="146">
        <f>VLOOKUP(H18&amp;"-"&amp;I18,'E+ PSUI Customer Load'!AD:AM,9,0)</f>
        <v>44483</v>
      </c>
      <c r="M18" s="144" t="str">
        <f>VLOOKUP(H18&amp;"-"&amp;I18,'E+ PSUI Customer Load'!AD:AM,10,0)</f>
        <v>15:00</v>
      </c>
    </row>
    <row r="19" spans="2:13" ht="15">
      <c r="B19" s="117">
        <v>2021</v>
      </c>
      <c r="C19" s="117">
        <v>11</v>
      </c>
      <c r="D19" s="141">
        <f>SUMIFS('PSUI Customer Total'!AJ:AJ,'PSUI Customer Total'!AE:AE,C19,'E+ PSUI Customer Load'!AB:AB,'PSUI Summary'!B19)</f>
        <v>1473.8789999999999</v>
      </c>
      <c r="E19" s="141">
        <f>SUMIFS('E+ PSUI Customer Load'!AJ:AJ,'E+ PSUI Customer Load'!AE:AE,C19,'E+ PSUI Customer Load'!AB:AB,B19)</f>
        <v>1422.3</v>
      </c>
      <c r="F19" s="141">
        <f t="shared" si="0"/>
        <v>51.578999999999951</v>
      </c>
      <c r="H19" s="117">
        <v>2021</v>
      </c>
      <c r="I19" s="117">
        <v>11</v>
      </c>
      <c r="J19" s="144">
        <f>VLOOKUP(H19&amp;"-"&amp;I19,'PSUI Customer Total'!AD:AM,9,0)</f>
        <v>44529</v>
      </c>
      <c r="K19" s="145" t="str">
        <f>VLOOKUP(H19&amp;"-"&amp;I19,'PSUI Customer Total'!AD:AM,10,0)</f>
        <v>11:00</v>
      </c>
      <c r="L19" s="146">
        <f>VLOOKUP(H19&amp;"-"&amp;I19,'E+ PSUI Customer Load'!AD:AM,9,0)</f>
        <v>44529</v>
      </c>
      <c r="M19" s="144" t="str">
        <f>VLOOKUP(H19&amp;"-"&amp;I19,'E+ PSUI Customer Load'!AD:AM,10,0)</f>
        <v>10:00</v>
      </c>
    </row>
    <row r="20" spans="2:13" ht="15">
      <c r="B20" s="117">
        <v>2021</v>
      </c>
      <c r="C20" s="117">
        <v>12</v>
      </c>
      <c r="D20" s="141">
        <f>SUMIFS('PSUI Customer Total'!AJ:AJ,'PSUI Customer Total'!AE:AE,C20,'E+ PSUI Customer Load'!AB:AB,'PSUI Summary'!B20)</f>
        <v>1476.2220000000002</v>
      </c>
      <c r="E20" s="141">
        <f>SUMIFS('E+ PSUI Customer Load'!AJ:AJ,'E+ PSUI Customer Load'!AE:AE,C20,'E+ PSUI Customer Load'!AB:AB,B20)</f>
        <v>1448.62</v>
      </c>
      <c r="F20" s="141">
        <f t="shared" si="0"/>
        <v>27.602000000000317</v>
      </c>
      <c r="H20" s="117">
        <v>2021</v>
      </c>
      <c r="I20" s="117">
        <v>12</v>
      </c>
      <c r="J20" s="144">
        <f>VLOOKUP(H20&amp;"-"&amp;I20,'PSUI Customer Total'!AD:AM,9,0)</f>
        <v>44537</v>
      </c>
      <c r="K20" s="145" t="str">
        <f>VLOOKUP(H20&amp;"-"&amp;I20,'PSUI Customer Total'!AD:AM,10,0)</f>
        <v>12:00</v>
      </c>
      <c r="L20" s="146">
        <f>VLOOKUP(H20&amp;"-"&amp;I20,'E+ PSUI Customer Load'!AD:AM,9,0)</f>
        <v>44545</v>
      </c>
      <c r="M20" s="144" t="str">
        <f>VLOOKUP(H20&amp;"-"&amp;I20,'E+ PSUI Customer Load'!AD:AM,10,0)</f>
        <v>12:00</v>
      </c>
    </row>
    <row r="21" spans="2:13" ht="15">
      <c r="B21" s="117">
        <v>2022</v>
      </c>
      <c r="C21" s="117">
        <v>1</v>
      </c>
      <c r="D21" s="141">
        <f>SUMIFS('PSUI Customer Total'!AJ:AJ,'PSUI Customer Total'!AE:AE,C21,'E+ PSUI Customer Load'!AB:AB,'PSUI Summary'!B21)</f>
        <v>1657.3039999999999</v>
      </c>
      <c r="E21" s="141">
        <f>SUMIFS('E+ PSUI Customer Load'!AJ:AJ,'E+ PSUI Customer Load'!AE:AE,C21,'E+ PSUI Customer Load'!AB:AB,B21)</f>
        <v>1542.31</v>
      </c>
      <c r="F21" s="141">
        <f t="shared" si="0"/>
        <v>114.99399999999991</v>
      </c>
      <c r="H21" s="117">
        <v>2022</v>
      </c>
      <c r="I21" s="117">
        <v>1</v>
      </c>
      <c r="J21" s="144">
        <f>VLOOKUP(H21&amp;"-"&amp;I21,'PSUI Customer Total'!AD:AM,9,0)</f>
        <v>44585</v>
      </c>
      <c r="K21" s="145" t="str">
        <f>VLOOKUP(H21&amp;"-"&amp;I21,'PSUI Customer Total'!AD:AM,10,0)</f>
        <v>11:00</v>
      </c>
      <c r="L21" s="146">
        <f>VLOOKUP(H21&amp;"-"&amp;I21,'E+ PSUI Customer Load'!AD:AM,9,0)</f>
        <v>44586</v>
      </c>
      <c r="M21" s="144" t="str">
        <f>VLOOKUP(H21&amp;"-"&amp;I21,'E+ PSUI Customer Load'!AD:AM,10,0)</f>
        <v>12:00</v>
      </c>
    </row>
    <row r="22" spans="2:13" ht="15">
      <c r="B22" s="117">
        <v>2022</v>
      </c>
      <c r="C22" s="117">
        <v>2</v>
      </c>
      <c r="D22" s="141">
        <f>SUMIFS('PSUI Customer Total'!AJ:AJ,'PSUI Customer Total'!AE:AE,C22,'E+ PSUI Customer Load'!AB:AB,'PSUI Summary'!B22)</f>
        <v>1575.5709999999999</v>
      </c>
      <c r="E22" s="141">
        <f>SUMIFS('E+ PSUI Customer Load'!AJ:AJ,'E+ PSUI Customer Load'!AE:AE,C22,'E+ PSUI Customer Load'!AB:AB,B22)</f>
        <v>1503.22</v>
      </c>
      <c r="F22" s="141">
        <f t="shared" si="0"/>
        <v>72.350999999999885</v>
      </c>
      <c r="H22" s="117">
        <v>2022</v>
      </c>
      <c r="I22" s="117">
        <v>2</v>
      </c>
      <c r="J22" s="144">
        <f>VLOOKUP(H22&amp;"-"&amp;I22,'PSUI Customer Total'!AD:AM,9,0)</f>
        <v>44607</v>
      </c>
      <c r="K22" s="145" t="str">
        <f>VLOOKUP(H22&amp;"-"&amp;I22,'PSUI Customer Total'!AD:AM,10,0)</f>
        <v>9:00</v>
      </c>
      <c r="L22" s="146">
        <f>VLOOKUP(H22&amp;"-"&amp;I22,'E+ PSUI Customer Load'!AD:AM,9,0)</f>
        <v>44620</v>
      </c>
      <c r="M22" s="144" t="str">
        <f>VLOOKUP(H22&amp;"-"&amp;I22,'E+ PSUI Customer Load'!AD:AM,10,0)</f>
        <v>11:00</v>
      </c>
    </row>
    <row r="23" spans="2:13" ht="15">
      <c r="B23" s="117">
        <v>2022</v>
      </c>
      <c r="C23" s="117">
        <v>3</v>
      </c>
      <c r="D23" s="141">
        <f>SUMIFS('PSUI Customer Total'!AJ:AJ,'PSUI Customer Total'!AE:AE,C23,'E+ PSUI Customer Load'!AB:AB,'PSUI Summary'!B23)</f>
        <v>1506.075</v>
      </c>
      <c r="E23" s="141">
        <f>SUMIFS('E+ PSUI Customer Load'!AJ:AJ,'E+ PSUI Customer Load'!AE:AE,C23,'E+ PSUI Customer Load'!AB:AB,B23)</f>
        <v>1459.81</v>
      </c>
      <c r="F23" s="141">
        <f t="shared" si="0"/>
        <v>46.2650000000001</v>
      </c>
      <c r="H23" s="117">
        <v>2022</v>
      </c>
      <c r="I23" s="117">
        <v>3</v>
      </c>
      <c r="J23" s="144">
        <f>VLOOKUP(H23&amp;"-"&amp;I23,'PSUI Customer Total'!AD:AM,9,0)</f>
        <v>44648</v>
      </c>
      <c r="K23" s="145" t="str">
        <f>VLOOKUP(H23&amp;"-"&amp;I23,'PSUI Customer Total'!AD:AM,10,0)</f>
        <v>11:00</v>
      </c>
      <c r="L23" s="146">
        <f>VLOOKUP(H23&amp;"-"&amp;I23,'E+ PSUI Customer Load'!AD:AM,9,0)</f>
        <v>44623</v>
      </c>
      <c r="M23" s="144" t="str">
        <f>VLOOKUP(H23&amp;"-"&amp;I23,'E+ PSUI Customer Load'!AD:AM,10,0)</f>
        <v>12:00</v>
      </c>
    </row>
    <row r="24" spans="2:13" ht="15">
      <c r="B24" s="117">
        <v>2022</v>
      </c>
      <c r="C24" s="117">
        <v>4</v>
      </c>
      <c r="D24" s="141">
        <f>SUMIFS('PSUI Customer Total'!AJ:AJ,'PSUI Customer Total'!AE:AE,C24,'E+ PSUI Customer Load'!AB:AB,'PSUI Summary'!B24)</f>
        <v>1470.577</v>
      </c>
      <c r="E24" s="141">
        <f>SUMIFS('E+ PSUI Customer Load'!AJ:AJ,'E+ PSUI Customer Load'!AE:AE,C24,'E+ PSUI Customer Load'!AB:AB,B24)</f>
        <v>1449.04</v>
      </c>
      <c r="F24" s="141">
        <f t="shared" si="0"/>
        <v>21.537000000000035</v>
      </c>
      <c r="H24" s="117">
        <v>2022</v>
      </c>
      <c r="I24" s="117">
        <v>4</v>
      </c>
      <c r="J24" s="144">
        <f>VLOOKUP(H24&amp;"-"&amp;I24,'PSUI Customer Total'!AD:AM,9,0)</f>
        <v>44676</v>
      </c>
      <c r="K24" s="145" t="str">
        <f>VLOOKUP(H24&amp;"-"&amp;I24,'PSUI Customer Total'!AD:AM,10,0)</f>
        <v>15:00</v>
      </c>
      <c r="L24" s="146">
        <f>VLOOKUP(H24&amp;"-"&amp;I24,'E+ PSUI Customer Load'!AD:AM,9,0)</f>
        <v>44676</v>
      </c>
      <c r="M24" s="144" t="str">
        <f>VLOOKUP(H24&amp;"-"&amp;I24,'E+ PSUI Customer Load'!AD:AM,10,0)</f>
        <v>15:00</v>
      </c>
    </row>
    <row r="25" spans="2:13" ht="15">
      <c r="B25" s="117">
        <v>2022</v>
      </c>
      <c r="C25" s="117">
        <v>5</v>
      </c>
      <c r="D25" s="141">
        <f>SUMIFS('PSUI Customer Total'!AJ:AJ,'PSUI Customer Total'!AE:AE,C25,'E+ PSUI Customer Load'!AB:AB,'PSUI Summary'!B25)</f>
        <v>2229.7339999999999</v>
      </c>
      <c r="E25" s="141">
        <f>SUMIFS('E+ PSUI Customer Load'!AJ:AJ,'E+ PSUI Customer Load'!AE:AE,C25,'E+ PSUI Customer Load'!AB:AB,B25)</f>
        <v>1954.96</v>
      </c>
      <c r="F25" s="141">
        <f t="shared" si="0"/>
        <v>274.77399999999989</v>
      </c>
      <c r="H25" s="117">
        <v>2022</v>
      </c>
      <c r="I25" s="117">
        <v>5</v>
      </c>
      <c r="J25" s="144">
        <f>VLOOKUP(H25&amp;"-"&amp;I25,'PSUI Customer Total'!AD:AM,9,0)</f>
        <v>44712</v>
      </c>
      <c r="K25" s="145" t="str">
        <f>VLOOKUP(H25&amp;"-"&amp;I25,'PSUI Customer Total'!AD:AM,10,0)</f>
        <v>11:00</v>
      </c>
      <c r="L25" s="146">
        <f>VLOOKUP(H25&amp;"-"&amp;I25,'E+ PSUI Customer Load'!AD:AM,9,0)</f>
        <v>44707</v>
      </c>
      <c r="M25" s="144" t="str">
        <f>VLOOKUP(H25&amp;"-"&amp;I25,'E+ PSUI Customer Load'!AD:AM,10,0)</f>
        <v>15:00</v>
      </c>
    </row>
    <row r="26" spans="2:13" ht="15">
      <c r="B26" s="117">
        <v>2022</v>
      </c>
      <c r="C26" s="117">
        <v>6</v>
      </c>
      <c r="D26" s="141">
        <f>SUMIFS('PSUI Customer Total'!AJ:AJ,'PSUI Customer Total'!AE:AE,C26,'E+ PSUI Customer Load'!AB:AB,'PSUI Summary'!B26)</f>
        <v>2453.4740000000002</v>
      </c>
      <c r="E26" s="141">
        <f>SUMIFS('E+ PSUI Customer Load'!AJ:AJ,'E+ PSUI Customer Load'!AE:AE,C26,'E+ PSUI Customer Load'!AB:AB,B26)</f>
        <v>2429.67</v>
      </c>
      <c r="F26" s="141">
        <f t="shared" si="0"/>
        <v>23.804000000000087</v>
      </c>
      <c r="H26" s="117">
        <v>2022</v>
      </c>
      <c r="I26" s="117">
        <v>6</v>
      </c>
      <c r="J26" s="144">
        <f>VLOOKUP(H26&amp;"-"&amp;I26,'PSUI Customer Total'!AD:AM,9,0)</f>
        <v>44734</v>
      </c>
      <c r="K26" s="145" t="str">
        <f>VLOOKUP(H26&amp;"-"&amp;I26,'PSUI Customer Total'!AD:AM,10,0)</f>
        <v>10:00</v>
      </c>
      <c r="L26" s="146">
        <f>VLOOKUP(H26&amp;"-"&amp;I26,'E+ PSUI Customer Load'!AD:AM,9,0)</f>
        <v>44728</v>
      </c>
      <c r="M26" s="144" t="str">
        <f>VLOOKUP(H26&amp;"-"&amp;I26,'E+ PSUI Customer Load'!AD:AM,10,0)</f>
        <v>12:00</v>
      </c>
    </row>
    <row r="27" spans="2:13" ht="15">
      <c r="B27" s="117">
        <v>2022</v>
      </c>
      <c r="C27" s="117">
        <v>7</v>
      </c>
      <c r="D27" s="141">
        <f>SUMIFS('PSUI Customer Total'!AJ:AJ,'PSUI Customer Total'!AE:AE,C27,'E+ PSUI Customer Load'!AB:AB,'PSUI Summary'!B27)</f>
        <v>2313.471</v>
      </c>
      <c r="E27" s="141">
        <f>SUMIFS('E+ PSUI Customer Load'!AJ:AJ,'E+ PSUI Customer Load'!AE:AE,C27,'E+ PSUI Customer Load'!AB:AB,B27)</f>
        <v>2001.69</v>
      </c>
      <c r="F27" s="141">
        <f t="shared" si="0"/>
        <v>311.78099999999995</v>
      </c>
      <c r="H27" s="117">
        <v>2022</v>
      </c>
      <c r="I27" s="117">
        <v>7</v>
      </c>
      <c r="J27" s="144">
        <f>VLOOKUP(H27&amp;"-"&amp;I27,'PSUI Customer Total'!AD:AM,9,0)</f>
        <v>44761</v>
      </c>
      <c r="K27" s="145" t="str">
        <f>VLOOKUP(H27&amp;"-"&amp;I27,'PSUI Customer Total'!AD:AM,10,0)</f>
        <v>12:00</v>
      </c>
      <c r="L27" s="146">
        <f>VLOOKUP(H27&amp;"-"&amp;I27,'E+ PSUI Customer Load'!AD:AM,9,0)</f>
        <v>44763</v>
      </c>
      <c r="M27" s="144" t="str">
        <f>VLOOKUP(H27&amp;"-"&amp;I27,'E+ PSUI Customer Load'!AD:AM,10,0)</f>
        <v>11:00</v>
      </c>
    </row>
    <row r="28" spans="2:13" ht="15">
      <c r="B28" s="117">
        <v>2022</v>
      </c>
      <c r="C28" s="117">
        <v>8</v>
      </c>
      <c r="D28" s="141">
        <f>SUMIFS('PSUI Customer Total'!AJ:AJ,'PSUI Customer Total'!AE:AE,C28,'E+ PSUI Customer Load'!AB:AB,'PSUI Summary'!B28)</f>
        <v>2340.7690000000002</v>
      </c>
      <c r="E28" s="141">
        <f>SUMIFS('E+ PSUI Customer Load'!AJ:AJ,'E+ PSUI Customer Load'!AE:AE,C28,'E+ PSUI Customer Load'!AB:AB,B28)</f>
        <v>2156.6999999999998</v>
      </c>
      <c r="F28" s="141">
        <f t="shared" si="0"/>
        <v>184.06900000000041</v>
      </c>
      <c r="H28" s="117">
        <v>2022</v>
      </c>
      <c r="I28" s="117">
        <v>8</v>
      </c>
      <c r="J28" s="144">
        <f>VLOOKUP(H28&amp;"-"&amp;I28,'PSUI Customer Total'!AD:AM,9,0)</f>
        <v>44781</v>
      </c>
      <c r="K28" s="145" t="str">
        <f>VLOOKUP(H28&amp;"-"&amp;I28,'PSUI Customer Total'!AD:AM,10,0)</f>
        <v>14:00</v>
      </c>
      <c r="L28" s="146">
        <f>VLOOKUP(H28&amp;"-"&amp;I28,'E+ PSUI Customer Load'!AD:AM,9,0)</f>
        <v>44802</v>
      </c>
      <c r="M28" s="144" t="str">
        <f>VLOOKUP(H28&amp;"-"&amp;I28,'E+ PSUI Customer Load'!AD:AM,10,0)</f>
        <v>11:00</v>
      </c>
    </row>
    <row r="29" spans="2:13" ht="15">
      <c r="B29" s="117">
        <v>2022</v>
      </c>
      <c r="C29" s="117">
        <v>9</v>
      </c>
      <c r="D29" s="141">
        <f>SUMIFS('PSUI Customer Total'!AJ:AJ,'PSUI Customer Total'!AE:AE,C29,'E+ PSUI Customer Load'!AB:AB,'PSUI Summary'!B29)</f>
        <v>1950.9</v>
      </c>
      <c r="E29" s="141">
        <f>SUMIFS('E+ PSUI Customer Load'!AJ:AJ,'E+ PSUI Customer Load'!AE:AE,C29,'E+ PSUI Customer Load'!AB:AB,B29)</f>
        <v>1950.9</v>
      </c>
      <c r="F29" s="141">
        <f t="shared" si="0"/>
        <v>0</v>
      </c>
      <c r="H29" s="117">
        <v>2022</v>
      </c>
      <c r="I29" s="117">
        <v>9</v>
      </c>
      <c r="J29" s="144">
        <f>VLOOKUP(H29&amp;"-"&amp;I29,'PSUI Customer Total'!AD:AM,9,0)</f>
        <v>44816</v>
      </c>
      <c r="K29" s="145" t="str">
        <f>VLOOKUP(H29&amp;"-"&amp;I29,'PSUI Customer Total'!AD:AM,10,0)</f>
        <v>11:00</v>
      </c>
      <c r="L29" s="146">
        <f>VLOOKUP(H29&amp;"-"&amp;I29,'E+ PSUI Customer Load'!AD:AM,9,0)</f>
        <v>44816</v>
      </c>
      <c r="M29" s="144" t="str">
        <f>VLOOKUP(H29&amp;"-"&amp;I29,'E+ PSUI Customer Load'!AD:AM,10,0)</f>
        <v>11:00</v>
      </c>
    </row>
    <row r="30" spans="2:13" ht="15">
      <c r="B30" s="117">
        <v>2022</v>
      </c>
      <c r="C30" s="117">
        <v>10</v>
      </c>
      <c r="D30" s="141">
        <f>SUMIFS('PSUI Customer Total'!AJ:AJ,'PSUI Customer Total'!AE:AE,C30,'E+ PSUI Customer Load'!AB:AB,'PSUI Summary'!B30)</f>
        <v>1766.5410000000002</v>
      </c>
      <c r="E30" s="141">
        <f>SUMIFS('E+ PSUI Customer Load'!AJ:AJ,'E+ PSUI Customer Load'!AE:AE,C30,'E+ PSUI Customer Load'!AB:AB,B30)</f>
        <v>1698.62</v>
      </c>
      <c r="F30" s="141">
        <f t="shared" si="0"/>
        <v>67.921000000000276</v>
      </c>
      <c r="H30" s="117">
        <v>2022</v>
      </c>
      <c r="I30" s="117">
        <v>10</v>
      </c>
      <c r="J30" s="144">
        <f>VLOOKUP(H30&amp;"-"&amp;I30,'PSUI Customer Total'!AD:AM,9,0)</f>
        <v>44839</v>
      </c>
      <c r="K30" s="145" t="str">
        <f>VLOOKUP(H30&amp;"-"&amp;I30,'PSUI Customer Total'!AD:AM,10,0)</f>
        <v>13:00</v>
      </c>
      <c r="L30" s="146">
        <f>VLOOKUP(H30&amp;"-"&amp;I30,'E+ PSUI Customer Load'!AD:AM,9,0)</f>
        <v>44858</v>
      </c>
      <c r="M30" s="144" t="str">
        <f>VLOOKUP(H30&amp;"-"&amp;I30,'E+ PSUI Customer Load'!AD:AM,10,0)</f>
        <v>15:00</v>
      </c>
    </row>
    <row r="31" spans="2:13" ht="15">
      <c r="B31" s="117">
        <v>2022</v>
      </c>
      <c r="C31" s="117">
        <v>11</v>
      </c>
      <c r="D31" s="141">
        <f>SUMIFS('PSUI Customer Total'!AJ:AJ,'PSUI Customer Total'!AE:AE,C31,'E+ PSUI Customer Load'!AB:AB,'PSUI Summary'!B31)</f>
        <v>1696.38</v>
      </c>
      <c r="E31" s="141">
        <f>SUMIFS('E+ PSUI Customer Load'!AJ:AJ,'E+ PSUI Customer Load'!AE:AE,C31,'E+ PSUI Customer Load'!AB:AB,B31)</f>
        <v>1696.38</v>
      </c>
      <c r="F31" s="141">
        <f t="shared" si="0"/>
        <v>0</v>
      </c>
      <c r="H31" s="117">
        <v>2022</v>
      </c>
      <c r="I31" s="117">
        <v>11</v>
      </c>
      <c r="J31" s="144">
        <f>VLOOKUP(H31&amp;"-"&amp;I31,'PSUI Customer Total'!AD:AM,9,0)</f>
        <v>44870</v>
      </c>
      <c r="K31" s="145" t="str">
        <f>VLOOKUP(H31&amp;"-"&amp;I31,'PSUI Customer Total'!AD:AM,10,0)</f>
        <v>16:00</v>
      </c>
      <c r="L31" s="146">
        <f>VLOOKUP(H31&amp;"-"&amp;I31,'E+ PSUI Customer Load'!AD:AM,9,0)</f>
        <v>44870</v>
      </c>
      <c r="M31" s="144" t="str">
        <f>VLOOKUP(H31&amp;"-"&amp;I31,'E+ PSUI Customer Load'!AD:AM,10,0)</f>
        <v>16:00</v>
      </c>
    </row>
    <row r="32" spans="2:13" ht="15">
      <c r="B32" s="117">
        <v>2022</v>
      </c>
      <c r="C32" s="117">
        <v>12</v>
      </c>
      <c r="D32" s="141">
        <f>SUMIFS('PSUI Customer Total'!AJ:AJ,'PSUI Customer Total'!AE:AE,C32,'E+ PSUI Customer Load'!AB:AB,'PSUI Summary'!B32)</f>
        <v>1608.6290000000001</v>
      </c>
      <c r="E32" s="141">
        <f>SUMIFS('E+ PSUI Customer Load'!AJ:AJ,'E+ PSUI Customer Load'!AE:AE,C32,'E+ PSUI Customer Load'!AB:AB,B32)</f>
        <v>1503.81</v>
      </c>
      <c r="F32" s="141">
        <f t="shared" si="0"/>
        <v>104.81900000000019</v>
      </c>
      <c r="H32" s="117">
        <v>2022</v>
      </c>
      <c r="I32" s="117">
        <v>12</v>
      </c>
      <c r="J32" s="144">
        <f>VLOOKUP(H32&amp;"-"&amp;I32,'PSUI Customer Total'!AD:AM,9,0)</f>
        <v>44919</v>
      </c>
      <c r="K32" s="145" t="str">
        <f>VLOOKUP(H32&amp;"-"&amp;I32,'PSUI Customer Total'!AD:AM,10,0)</f>
        <v>9:00</v>
      </c>
      <c r="L32" s="146">
        <f>VLOOKUP(H32&amp;"-"&amp;I32,'E+ PSUI Customer Load'!AD:AM,9,0)</f>
        <v>44919</v>
      </c>
      <c r="M32" s="144" t="str">
        <f>VLOOKUP(H32&amp;"-"&amp;I32,'E+ PSUI Customer Load'!AD:AM,10,0)</f>
        <v>8:00</v>
      </c>
    </row>
    <row r="34" spans="2:10">
      <c r="B34" s="115"/>
      <c r="C34" s="120"/>
      <c r="D34" s="116" t="s">
        <v>1948</v>
      </c>
      <c r="E34" s="116" t="s">
        <v>1747</v>
      </c>
      <c r="F34" s="116" t="s">
        <v>1947</v>
      </c>
    </row>
    <row r="35" spans="2:10">
      <c r="B35" s="117" t="s">
        <v>1944</v>
      </c>
      <c r="C35" s="120"/>
      <c r="D35" s="118">
        <f>SUM(F6:F8)</f>
        <v>3.0709999999999127</v>
      </c>
      <c r="E35" s="119">
        <v>1</v>
      </c>
      <c r="F35" s="118">
        <f>D35*E35</f>
        <v>3.0709999999999127</v>
      </c>
    </row>
    <row r="36" spans="2:10">
      <c r="B36" s="117" t="s">
        <v>1945</v>
      </c>
      <c r="C36" s="120"/>
      <c r="D36" s="118">
        <f>SUM(F9:F20)</f>
        <v>319.24300000000108</v>
      </c>
      <c r="E36" s="119">
        <f>E35</f>
        <v>1</v>
      </c>
      <c r="F36" s="118">
        <f t="shared" ref="F36:F37" si="1">D36*E36</f>
        <v>319.24300000000108</v>
      </c>
    </row>
    <row r="37" spans="2:10">
      <c r="B37" s="117" t="s">
        <v>1946</v>
      </c>
      <c r="C37" s="120"/>
      <c r="D37" s="118">
        <f>SUM(F21:F32)</f>
        <v>1222.3150000000007</v>
      </c>
      <c r="E37" s="119">
        <f>E36</f>
        <v>1</v>
      </c>
      <c r="F37" s="118">
        <f t="shared" si="1"/>
        <v>1222.3150000000007</v>
      </c>
    </row>
    <row r="38" spans="2:10">
      <c r="D38" s="95"/>
      <c r="E38" s="95"/>
      <c r="F38" s="95"/>
      <c r="G38" s="95"/>
      <c r="H38" s="95"/>
      <c r="I38" s="95"/>
      <c r="J38" s="95"/>
    </row>
    <row r="39" spans="2:10">
      <c r="D39" s="95"/>
      <c r="E39" s="95"/>
      <c r="F39" s="95"/>
      <c r="G39" s="95"/>
      <c r="H39" s="95"/>
      <c r="I39" s="95"/>
      <c r="J39" s="95"/>
    </row>
    <row r="40" spans="2:10">
      <c r="D40" s="95"/>
      <c r="E40" s="95"/>
      <c r="F40" s="95"/>
      <c r="G40" s="95"/>
      <c r="H40" s="95"/>
      <c r="I40" s="95"/>
      <c r="J40" s="95"/>
    </row>
    <row r="41" spans="2:10">
      <c r="D41" s="95"/>
      <c r="E41" s="95"/>
      <c r="F41" s="95"/>
      <c r="G41" s="95"/>
      <c r="H41" s="95"/>
      <c r="I41" s="95"/>
      <c r="J41" s="95"/>
    </row>
    <row r="42" spans="2:10">
      <c r="D42" s="95"/>
      <c r="E42" s="95"/>
      <c r="F42" s="95"/>
      <c r="G42" s="95"/>
      <c r="H42" s="95"/>
      <c r="I42" s="95"/>
      <c r="J42" s="95"/>
    </row>
    <row r="43" spans="2:10">
      <c r="D43" s="95"/>
      <c r="E43" s="95"/>
      <c r="F43" s="95"/>
      <c r="G43" s="95"/>
      <c r="H43" s="95"/>
      <c r="I43" s="95"/>
      <c r="J43" s="95"/>
    </row>
    <row r="44" spans="2:10">
      <c r="D44" s="95"/>
      <c r="E44" s="95"/>
      <c r="F44" s="95"/>
      <c r="G44" s="95"/>
      <c r="H44" s="95"/>
      <c r="I44" s="95"/>
      <c r="J44" s="9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71649-AC4D-41FF-AA12-69FAB71EF4BD}">
  <sheetPr>
    <tabColor theme="9" tint="0.79998168889431442"/>
  </sheetPr>
  <dimension ref="B1:AM794"/>
  <sheetViews>
    <sheetView workbookViewId="0">
      <pane xSplit="2" ySplit="2" topLeftCell="C3" activePane="bottomRight" state="frozen"/>
      <selection activeCell="F21" sqref="F21:F32"/>
      <selection pane="topRight" activeCell="F21" sqref="F21:F32"/>
      <selection pane="bottomLeft" activeCell="F21" sqref="F21:F32"/>
      <selection pane="bottomRight" activeCell="C3" sqref="C3"/>
    </sheetView>
  </sheetViews>
  <sheetFormatPr defaultColWidth="8.85546875" defaultRowHeight="12.75"/>
  <cols>
    <col min="1" max="1" width="2.5703125" style="74" customWidth="1"/>
    <col min="2" max="2" width="16.28515625" style="74" bestFit="1" customWidth="1"/>
    <col min="3" max="26" width="8.7109375" style="76" bestFit="1" customWidth="1"/>
    <col min="27" max="27" width="10" style="76" bestFit="1" customWidth="1"/>
    <col min="28" max="29" width="10" style="77" bestFit="1" customWidth="1"/>
    <col min="30" max="31" width="10" style="77" customWidth="1"/>
    <col min="32" max="32" width="15.85546875" style="76" bestFit="1" customWidth="1"/>
    <col min="33" max="33" width="15.85546875" style="76" customWidth="1"/>
    <col min="34" max="34" width="9" style="76" bestFit="1" customWidth="1"/>
    <col min="35" max="35" width="10" style="76" bestFit="1" customWidth="1"/>
    <col min="36" max="36" width="17.5703125" style="76" bestFit="1" customWidth="1"/>
    <col min="37" max="37" width="17.7109375" style="76" bestFit="1" customWidth="1"/>
    <col min="38" max="39" width="18.140625" style="75" bestFit="1" customWidth="1"/>
    <col min="40" max="16384" width="8.85546875" style="74"/>
  </cols>
  <sheetData>
    <row r="1" spans="2:39" ht="13.5" thickBot="1"/>
    <row r="2" spans="2:39" ht="13.5" thickBot="1">
      <c r="B2" s="92" t="s">
        <v>1937</v>
      </c>
      <c r="C2" s="91" t="s">
        <v>1936</v>
      </c>
      <c r="D2" s="91" t="s">
        <v>1935</v>
      </c>
      <c r="E2" s="91" t="s">
        <v>1934</v>
      </c>
      <c r="F2" s="91" t="s">
        <v>1933</v>
      </c>
      <c r="G2" s="91" t="s">
        <v>1932</v>
      </c>
      <c r="H2" s="91" t="s">
        <v>1931</v>
      </c>
      <c r="I2" s="91" t="s">
        <v>1930</v>
      </c>
      <c r="J2" s="91" t="s">
        <v>1929</v>
      </c>
      <c r="K2" s="91" t="s">
        <v>1928</v>
      </c>
      <c r="L2" s="91" t="s">
        <v>1927</v>
      </c>
      <c r="M2" s="91" t="s">
        <v>1926</v>
      </c>
      <c r="N2" s="91" t="s">
        <v>1925</v>
      </c>
      <c r="O2" s="91" t="s">
        <v>1924</v>
      </c>
      <c r="P2" s="91" t="s">
        <v>1923</v>
      </c>
      <c r="Q2" s="91" t="s">
        <v>1922</v>
      </c>
      <c r="R2" s="91" t="s">
        <v>1921</v>
      </c>
      <c r="S2" s="91" t="s">
        <v>1920</v>
      </c>
      <c r="T2" s="91" t="s">
        <v>1919</v>
      </c>
      <c r="U2" s="91" t="s">
        <v>1918</v>
      </c>
      <c r="V2" s="91" t="s">
        <v>1917</v>
      </c>
      <c r="W2" s="91" t="s">
        <v>1916</v>
      </c>
      <c r="X2" s="91" t="s">
        <v>1915</v>
      </c>
      <c r="Y2" s="91" t="s">
        <v>1914</v>
      </c>
      <c r="Z2" s="91" t="s">
        <v>1913</v>
      </c>
      <c r="AA2" s="91" t="s">
        <v>1912</v>
      </c>
      <c r="AB2" s="90" t="s">
        <v>1703</v>
      </c>
      <c r="AC2" s="90" t="s">
        <v>1778</v>
      </c>
      <c r="AD2" s="90" t="s">
        <v>1911</v>
      </c>
      <c r="AE2" s="90" t="s">
        <v>1910</v>
      </c>
      <c r="AF2" s="89" t="s">
        <v>1909</v>
      </c>
      <c r="AG2" s="89" t="s">
        <v>1908</v>
      </c>
      <c r="AH2" s="89" t="s">
        <v>1907</v>
      </c>
      <c r="AI2" s="88" t="s">
        <v>1906</v>
      </c>
      <c r="AJ2" s="88" t="s">
        <v>1905</v>
      </c>
      <c r="AK2" s="88" t="s">
        <v>1904</v>
      </c>
      <c r="AL2" s="87" t="s">
        <v>1903</v>
      </c>
      <c r="AM2" s="87" t="s">
        <v>1903</v>
      </c>
    </row>
    <row r="3" spans="2:39" ht="13.5" thickBot="1">
      <c r="B3" s="86">
        <v>44135</v>
      </c>
      <c r="C3" s="85">
        <v>1208.24</v>
      </c>
      <c r="D3" s="85">
        <v>1197.7</v>
      </c>
      <c r="E3" s="85">
        <v>1208.3399999999999</v>
      </c>
      <c r="F3" s="85">
        <v>1200.78</v>
      </c>
      <c r="G3" s="85">
        <v>1226.6500000000001</v>
      </c>
      <c r="H3" s="85">
        <v>1260.04</v>
      </c>
      <c r="I3" s="85">
        <v>1324.12</v>
      </c>
      <c r="J3" s="85">
        <v>1331.37</v>
      </c>
      <c r="K3" s="85">
        <v>1318.8</v>
      </c>
      <c r="L3" s="85">
        <v>1309.25</v>
      </c>
      <c r="M3" s="85">
        <v>1299.4100000000001</v>
      </c>
      <c r="N3" s="85">
        <v>1269.45</v>
      </c>
      <c r="O3" s="85">
        <v>1268.82</v>
      </c>
      <c r="P3" s="85">
        <v>1256.57</v>
      </c>
      <c r="Q3" s="85">
        <v>1116.08</v>
      </c>
      <c r="R3" s="85">
        <v>1102.1199999999999</v>
      </c>
      <c r="S3" s="85">
        <v>1074.43</v>
      </c>
      <c r="T3" s="85">
        <v>1101.98</v>
      </c>
      <c r="U3" s="85">
        <v>1104.01</v>
      </c>
      <c r="V3" s="85">
        <v>1126.58</v>
      </c>
      <c r="W3" s="85">
        <v>1188.1500000000001</v>
      </c>
      <c r="X3" s="85">
        <v>1166.55</v>
      </c>
      <c r="Y3" s="85">
        <v>1108.5899999999999</v>
      </c>
      <c r="Z3" s="85">
        <v>1034.25</v>
      </c>
      <c r="AA3" s="85">
        <f t="shared" ref="AA3:AA66" si="0">MAX(C3:Z3)</f>
        <v>1331.37</v>
      </c>
      <c r="AB3" s="84">
        <f t="shared" ref="AB3:AB66" si="1">YEAR(B3)</f>
        <v>2020</v>
      </c>
      <c r="AC3" s="83">
        <f t="shared" ref="AC3:AC66" si="2">MONTH(B3)</f>
        <v>10</v>
      </c>
      <c r="AD3" s="83" t="str">
        <f t="shared" ref="AD3:AD66" si="3">IF(AE3="","",AB3&amp;"-"&amp;AE3)</f>
        <v>2020-10</v>
      </c>
      <c r="AE3" s="83">
        <f t="shared" ref="AE3:AE66" si="4">IF(DAY(B3+1)=1,AC3,"")</f>
        <v>10</v>
      </c>
      <c r="AF3" s="81">
        <f t="shared" ref="AF3:AF66" si="5">MAX(C3:Z3)</f>
        <v>1331.37</v>
      </c>
      <c r="AG3" s="82" t="str">
        <f t="shared" ref="AG3:AG66" si="6">INDEX($C$2:$Z$2,MATCH(AF3,C3:Z3,0))</f>
        <v>8:00</v>
      </c>
      <c r="AH3" s="81">
        <f t="shared" ref="AH3:AH66" si="7">SUM(C3:AA3)</f>
        <v>30133.649999999991</v>
      </c>
      <c r="AI3" s="80">
        <f t="shared" ref="AI3:AI66" si="8">IF(AE3&lt;&gt;"",SUMIFS(AF:AF,AC:AC,AC3,AB:AB,AB3),"")</f>
        <v>1331.37</v>
      </c>
      <c r="AJ3" s="80">
        <f t="shared" ref="AJ3:AJ66" si="9">IF(AI3="","",_xlfn.MAXIFS(AF:AF,AC:AC,AC3,AB:AB,AB3))</f>
        <v>1331.37</v>
      </c>
      <c r="AK3" s="80">
        <f t="shared" ref="AK3:AK66" si="10">IF(AI3="","",_xlfn.MAXIFS(AH:AH,AC:AC,AC3,AB:AB,AB3))</f>
        <v>30133.649999999991</v>
      </c>
      <c r="AL3" s="79">
        <f t="shared" ref="AL3:AL66" si="11">IF(AI3&lt;&gt;"",INDEX(B:B,MATCH(AJ3,AF:AF,0)),"")</f>
        <v>44135</v>
      </c>
      <c r="AM3" s="78" t="str">
        <f t="shared" ref="AM3:AM66" si="12">IF(AI3&lt;&gt;"",INDEX(AG:AG,MATCH(AJ3,AF:AF,0)),"")</f>
        <v>8:00</v>
      </c>
    </row>
    <row r="4" spans="2:39" ht="13.5" thickBot="1">
      <c r="B4" s="86">
        <v>44136</v>
      </c>
      <c r="C4" s="85">
        <v>1013.74</v>
      </c>
      <c r="D4" s="85">
        <v>1022.24</v>
      </c>
      <c r="E4" s="85">
        <v>1006.78</v>
      </c>
      <c r="F4" s="85">
        <v>1018.29</v>
      </c>
      <c r="G4" s="85">
        <v>1002.79</v>
      </c>
      <c r="H4" s="85">
        <v>1032.01</v>
      </c>
      <c r="I4" s="85">
        <v>1051.58</v>
      </c>
      <c r="J4" s="85">
        <v>1127.18</v>
      </c>
      <c r="K4" s="85">
        <v>1143.3499999999999</v>
      </c>
      <c r="L4" s="85">
        <v>1142.19</v>
      </c>
      <c r="M4" s="85">
        <v>1164.7</v>
      </c>
      <c r="N4" s="85">
        <v>1166.44</v>
      </c>
      <c r="O4" s="85">
        <v>1139.32</v>
      </c>
      <c r="P4" s="85">
        <v>1143.5899999999999</v>
      </c>
      <c r="Q4" s="85">
        <v>1188.67</v>
      </c>
      <c r="R4" s="85">
        <v>1231.72</v>
      </c>
      <c r="S4" s="85">
        <v>1254.02</v>
      </c>
      <c r="T4" s="85">
        <v>1239.8</v>
      </c>
      <c r="U4" s="85">
        <v>1268.54</v>
      </c>
      <c r="V4" s="85">
        <v>1250.24</v>
      </c>
      <c r="W4" s="85">
        <v>1232.7</v>
      </c>
      <c r="X4" s="85">
        <v>1205.82</v>
      </c>
      <c r="Y4" s="85">
        <v>1200.5</v>
      </c>
      <c r="Z4" s="85">
        <v>1227</v>
      </c>
      <c r="AA4" s="85">
        <f t="shared" si="0"/>
        <v>1268.54</v>
      </c>
      <c r="AB4" s="84">
        <f t="shared" si="1"/>
        <v>2020</v>
      </c>
      <c r="AC4" s="83">
        <f t="shared" si="2"/>
        <v>11</v>
      </c>
      <c r="AD4" s="83" t="str">
        <f t="shared" si="3"/>
        <v/>
      </c>
      <c r="AE4" s="83" t="str">
        <f t="shared" si="4"/>
        <v/>
      </c>
      <c r="AF4" s="81">
        <f t="shared" si="5"/>
        <v>1268.54</v>
      </c>
      <c r="AG4" s="82" t="str">
        <f t="shared" si="6"/>
        <v>19:00</v>
      </c>
      <c r="AH4" s="81">
        <f t="shared" si="7"/>
        <v>28741.750000000007</v>
      </c>
      <c r="AI4" s="80" t="str">
        <f t="shared" si="8"/>
        <v/>
      </c>
      <c r="AJ4" s="80" t="str">
        <f t="shared" si="9"/>
        <v/>
      </c>
      <c r="AK4" s="80" t="str">
        <f t="shared" si="10"/>
        <v/>
      </c>
      <c r="AL4" s="79" t="str">
        <f t="shared" si="11"/>
        <v/>
      </c>
      <c r="AM4" s="78" t="str">
        <f t="shared" si="12"/>
        <v/>
      </c>
    </row>
    <row r="5" spans="2:39" ht="13.5" thickBot="1">
      <c r="B5" s="86">
        <v>44137</v>
      </c>
      <c r="C5" s="85">
        <v>1202.67</v>
      </c>
      <c r="D5" s="85">
        <v>1191.44</v>
      </c>
      <c r="E5" s="85">
        <v>1205.6500000000001</v>
      </c>
      <c r="F5" s="85">
        <v>1203.82</v>
      </c>
      <c r="G5" s="85">
        <v>1248.17</v>
      </c>
      <c r="H5" s="85">
        <v>1272.32</v>
      </c>
      <c r="I5" s="85">
        <v>1336.51</v>
      </c>
      <c r="J5" s="85">
        <v>1408.16</v>
      </c>
      <c r="K5" s="85">
        <v>1427.62</v>
      </c>
      <c r="L5" s="85">
        <v>1448.09</v>
      </c>
      <c r="M5" s="85">
        <v>1496.95</v>
      </c>
      <c r="N5" s="85">
        <v>1536.4</v>
      </c>
      <c r="O5" s="85">
        <v>1480.85</v>
      </c>
      <c r="P5" s="85">
        <v>1485.47</v>
      </c>
      <c r="Q5" s="85">
        <v>1461.74</v>
      </c>
      <c r="R5" s="85">
        <v>1379.63</v>
      </c>
      <c r="S5" s="85">
        <v>1363.46</v>
      </c>
      <c r="T5" s="85">
        <v>1318.66</v>
      </c>
      <c r="U5" s="85">
        <v>1291.22</v>
      </c>
      <c r="V5" s="85">
        <v>1235.57</v>
      </c>
      <c r="W5" s="85">
        <v>1194.6600000000001</v>
      </c>
      <c r="X5" s="85">
        <v>1171.1400000000001</v>
      </c>
      <c r="Y5" s="85">
        <v>1152.48</v>
      </c>
      <c r="Z5" s="85">
        <v>1165.33</v>
      </c>
      <c r="AA5" s="85">
        <f t="shared" si="0"/>
        <v>1536.4</v>
      </c>
      <c r="AB5" s="84">
        <f t="shared" si="1"/>
        <v>2020</v>
      </c>
      <c r="AC5" s="83">
        <f t="shared" si="2"/>
        <v>11</v>
      </c>
      <c r="AD5" s="83" t="str">
        <f t="shared" si="3"/>
        <v/>
      </c>
      <c r="AE5" s="83" t="str">
        <f t="shared" si="4"/>
        <v/>
      </c>
      <c r="AF5" s="81">
        <f t="shared" si="5"/>
        <v>1536.4</v>
      </c>
      <c r="AG5" s="82" t="str">
        <f t="shared" si="6"/>
        <v>12:00</v>
      </c>
      <c r="AH5" s="81">
        <f t="shared" si="7"/>
        <v>33214.410000000003</v>
      </c>
      <c r="AI5" s="80" t="str">
        <f t="shared" si="8"/>
        <v/>
      </c>
      <c r="AJ5" s="80" t="str">
        <f t="shared" si="9"/>
        <v/>
      </c>
      <c r="AK5" s="80" t="str">
        <f t="shared" si="10"/>
        <v/>
      </c>
      <c r="AL5" s="79" t="str">
        <f t="shared" si="11"/>
        <v/>
      </c>
      <c r="AM5" s="78" t="str">
        <f t="shared" si="12"/>
        <v/>
      </c>
    </row>
    <row r="6" spans="2:39" ht="13.5" thickBot="1">
      <c r="B6" s="86">
        <v>44138</v>
      </c>
      <c r="C6" s="85">
        <v>1152.6199999999999</v>
      </c>
      <c r="D6" s="85">
        <v>1146.8800000000001</v>
      </c>
      <c r="E6" s="85">
        <v>1121.1600000000001</v>
      </c>
      <c r="F6" s="85">
        <v>1143.24</v>
      </c>
      <c r="G6" s="85">
        <v>1161.55</v>
      </c>
      <c r="H6" s="85">
        <v>1178.3499999999999</v>
      </c>
      <c r="I6" s="85">
        <v>1247.26</v>
      </c>
      <c r="J6" s="85">
        <v>1320.41</v>
      </c>
      <c r="K6" s="85">
        <v>1398.36</v>
      </c>
      <c r="L6" s="85">
        <v>1365.88</v>
      </c>
      <c r="M6" s="85">
        <v>1414.42</v>
      </c>
      <c r="N6" s="85">
        <v>1411.55</v>
      </c>
      <c r="O6" s="85">
        <v>1388.28</v>
      </c>
      <c r="P6" s="85">
        <v>1386.52</v>
      </c>
      <c r="Q6" s="85">
        <v>1364.2</v>
      </c>
      <c r="R6" s="85">
        <v>1377.36</v>
      </c>
      <c r="S6" s="85">
        <v>1333.92</v>
      </c>
      <c r="T6" s="85">
        <v>1295.18</v>
      </c>
      <c r="U6" s="85">
        <v>1265.5999999999999</v>
      </c>
      <c r="V6" s="85">
        <v>1216.53</v>
      </c>
      <c r="W6" s="85">
        <v>1174.43</v>
      </c>
      <c r="X6" s="85">
        <v>1159.2</v>
      </c>
      <c r="Y6" s="85">
        <v>1187.48</v>
      </c>
      <c r="Z6" s="85">
        <v>1209.9100000000001</v>
      </c>
      <c r="AA6" s="85">
        <f t="shared" si="0"/>
        <v>1414.42</v>
      </c>
      <c r="AB6" s="84">
        <f t="shared" si="1"/>
        <v>2020</v>
      </c>
      <c r="AC6" s="83">
        <f t="shared" si="2"/>
        <v>11</v>
      </c>
      <c r="AD6" s="83" t="str">
        <f t="shared" si="3"/>
        <v/>
      </c>
      <c r="AE6" s="83" t="str">
        <f t="shared" si="4"/>
        <v/>
      </c>
      <c r="AF6" s="81">
        <f t="shared" si="5"/>
        <v>1414.42</v>
      </c>
      <c r="AG6" s="82" t="str">
        <f t="shared" si="6"/>
        <v>11:00</v>
      </c>
      <c r="AH6" s="81">
        <f t="shared" si="7"/>
        <v>31834.71</v>
      </c>
      <c r="AI6" s="80" t="str">
        <f t="shared" si="8"/>
        <v/>
      </c>
      <c r="AJ6" s="80" t="str">
        <f t="shared" si="9"/>
        <v/>
      </c>
      <c r="AK6" s="80" t="str">
        <f t="shared" si="10"/>
        <v/>
      </c>
      <c r="AL6" s="79" t="str">
        <f t="shared" si="11"/>
        <v/>
      </c>
      <c r="AM6" s="78" t="str">
        <f t="shared" si="12"/>
        <v/>
      </c>
    </row>
    <row r="7" spans="2:39" ht="13.5" thickBot="1">
      <c r="B7" s="86">
        <v>44139</v>
      </c>
      <c r="C7" s="85">
        <v>1193.43</v>
      </c>
      <c r="D7" s="85">
        <v>1083.5999999999999</v>
      </c>
      <c r="E7" s="85">
        <v>1060.57</v>
      </c>
      <c r="F7" s="85">
        <v>1089.9000000000001</v>
      </c>
      <c r="G7" s="85">
        <v>1112.93</v>
      </c>
      <c r="H7" s="85">
        <v>1124.55</v>
      </c>
      <c r="I7" s="85">
        <v>1187.45</v>
      </c>
      <c r="J7" s="85">
        <v>1280.8599999999999</v>
      </c>
      <c r="K7" s="85">
        <v>1307.81</v>
      </c>
      <c r="L7" s="85">
        <v>1321.85</v>
      </c>
      <c r="M7" s="85">
        <v>1333.05</v>
      </c>
      <c r="N7" s="85">
        <v>1533.67</v>
      </c>
      <c r="O7" s="85">
        <v>1526.8</v>
      </c>
      <c r="P7" s="85">
        <v>1525.62</v>
      </c>
      <c r="Q7" s="85">
        <v>1506.54</v>
      </c>
      <c r="R7" s="85">
        <v>1508.85</v>
      </c>
      <c r="S7" s="85">
        <v>1472.31</v>
      </c>
      <c r="T7" s="85">
        <v>1395.49</v>
      </c>
      <c r="U7" s="85">
        <v>1359.15</v>
      </c>
      <c r="V7" s="85">
        <v>1284.54</v>
      </c>
      <c r="W7" s="85">
        <v>1235.78</v>
      </c>
      <c r="X7" s="85">
        <v>1213.24</v>
      </c>
      <c r="Y7" s="85">
        <v>1206.9100000000001</v>
      </c>
      <c r="Z7" s="85">
        <v>1186.82</v>
      </c>
      <c r="AA7" s="85">
        <f t="shared" si="0"/>
        <v>1533.67</v>
      </c>
      <c r="AB7" s="84">
        <f t="shared" si="1"/>
        <v>2020</v>
      </c>
      <c r="AC7" s="83">
        <f t="shared" si="2"/>
        <v>11</v>
      </c>
      <c r="AD7" s="83" t="str">
        <f t="shared" si="3"/>
        <v/>
      </c>
      <c r="AE7" s="83" t="str">
        <f t="shared" si="4"/>
        <v/>
      </c>
      <c r="AF7" s="81">
        <f t="shared" si="5"/>
        <v>1533.67</v>
      </c>
      <c r="AG7" s="82" t="str">
        <f t="shared" si="6"/>
        <v>12:00</v>
      </c>
      <c r="AH7" s="81">
        <f t="shared" si="7"/>
        <v>32585.390000000007</v>
      </c>
      <c r="AI7" s="80" t="str">
        <f t="shared" si="8"/>
        <v/>
      </c>
      <c r="AJ7" s="80" t="str">
        <f t="shared" si="9"/>
        <v/>
      </c>
      <c r="AK7" s="80" t="str">
        <f t="shared" si="10"/>
        <v/>
      </c>
      <c r="AL7" s="79" t="str">
        <f t="shared" si="11"/>
        <v/>
      </c>
      <c r="AM7" s="78" t="str">
        <f t="shared" si="12"/>
        <v/>
      </c>
    </row>
    <row r="8" spans="2:39" ht="13.5" thickBot="1">
      <c r="B8" s="86">
        <v>44140</v>
      </c>
      <c r="C8" s="85">
        <v>1207.68</v>
      </c>
      <c r="D8" s="85">
        <v>1102.25</v>
      </c>
      <c r="E8" s="85">
        <v>1062.6400000000001</v>
      </c>
      <c r="F8" s="85">
        <v>1058.19</v>
      </c>
      <c r="G8" s="85">
        <v>1093.43</v>
      </c>
      <c r="H8" s="85">
        <v>1082.55</v>
      </c>
      <c r="I8" s="85">
        <v>1165.26</v>
      </c>
      <c r="J8" s="85">
        <v>1266.26</v>
      </c>
      <c r="K8" s="85">
        <v>1310.44</v>
      </c>
      <c r="L8" s="85">
        <v>1295.56</v>
      </c>
      <c r="M8" s="85">
        <v>1513.51</v>
      </c>
      <c r="N8" s="85">
        <v>1552.84</v>
      </c>
      <c r="O8" s="85">
        <v>1556.84</v>
      </c>
      <c r="P8" s="85">
        <v>1578.01</v>
      </c>
      <c r="Q8" s="85">
        <v>1541.93</v>
      </c>
      <c r="R8" s="85">
        <v>1548.16</v>
      </c>
      <c r="S8" s="85">
        <v>1454.36</v>
      </c>
      <c r="T8" s="85">
        <v>1371.83</v>
      </c>
      <c r="U8" s="85">
        <v>1319.54</v>
      </c>
      <c r="V8" s="85">
        <v>1286.5999999999999</v>
      </c>
      <c r="W8" s="85">
        <v>1244.98</v>
      </c>
      <c r="X8" s="85">
        <v>1214.75</v>
      </c>
      <c r="Y8" s="85">
        <v>1179.96</v>
      </c>
      <c r="Z8" s="85">
        <v>1078.81</v>
      </c>
      <c r="AA8" s="85">
        <f t="shared" si="0"/>
        <v>1578.01</v>
      </c>
      <c r="AB8" s="84">
        <f t="shared" si="1"/>
        <v>2020</v>
      </c>
      <c r="AC8" s="83">
        <f t="shared" si="2"/>
        <v>11</v>
      </c>
      <c r="AD8" s="83" t="str">
        <f t="shared" si="3"/>
        <v/>
      </c>
      <c r="AE8" s="83" t="str">
        <f t="shared" si="4"/>
        <v/>
      </c>
      <c r="AF8" s="81">
        <f t="shared" si="5"/>
        <v>1578.01</v>
      </c>
      <c r="AG8" s="82" t="str">
        <f t="shared" si="6"/>
        <v>14:00</v>
      </c>
      <c r="AH8" s="81">
        <f t="shared" si="7"/>
        <v>32664.389999999996</v>
      </c>
      <c r="AI8" s="80" t="str">
        <f t="shared" si="8"/>
        <v/>
      </c>
      <c r="AJ8" s="80" t="str">
        <f t="shared" si="9"/>
        <v/>
      </c>
      <c r="AK8" s="80" t="str">
        <f t="shared" si="10"/>
        <v/>
      </c>
      <c r="AL8" s="79" t="str">
        <f t="shared" si="11"/>
        <v/>
      </c>
      <c r="AM8" s="78" t="str">
        <f t="shared" si="12"/>
        <v/>
      </c>
    </row>
    <row r="9" spans="2:39" ht="13.5" thickBot="1">
      <c r="B9" s="86">
        <v>44141</v>
      </c>
      <c r="C9" s="85">
        <v>1077.44</v>
      </c>
      <c r="D9" s="85">
        <v>1061.58</v>
      </c>
      <c r="E9" s="85">
        <v>1056.9000000000001</v>
      </c>
      <c r="F9" s="85">
        <v>1060.92</v>
      </c>
      <c r="G9" s="85">
        <v>1091.2</v>
      </c>
      <c r="H9" s="85">
        <v>1113.07</v>
      </c>
      <c r="I9" s="85">
        <v>1180.0999999999999</v>
      </c>
      <c r="J9" s="85">
        <v>1253.81</v>
      </c>
      <c r="K9" s="85">
        <v>1281.98</v>
      </c>
      <c r="L9" s="85">
        <v>1290.24</v>
      </c>
      <c r="M9" s="85">
        <v>1386.74</v>
      </c>
      <c r="N9" s="85">
        <v>1580.22</v>
      </c>
      <c r="O9" s="85">
        <v>1546.16</v>
      </c>
      <c r="P9" s="85">
        <v>1575.52</v>
      </c>
      <c r="Q9" s="85">
        <v>1564.4</v>
      </c>
      <c r="R9" s="85">
        <v>1577.14</v>
      </c>
      <c r="S9" s="85">
        <v>1539.68</v>
      </c>
      <c r="T9" s="85">
        <v>1420.93</v>
      </c>
      <c r="U9" s="85">
        <v>1334.13</v>
      </c>
      <c r="V9" s="85">
        <v>1304.7</v>
      </c>
      <c r="W9" s="85">
        <v>1165.19</v>
      </c>
      <c r="X9" s="85">
        <v>1119.3399999999999</v>
      </c>
      <c r="Y9" s="85">
        <v>1097.29</v>
      </c>
      <c r="Z9" s="85">
        <v>1066.24</v>
      </c>
      <c r="AA9" s="85">
        <f t="shared" si="0"/>
        <v>1580.22</v>
      </c>
      <c r="AB9" s="84">
        <f t="shared" si="1"/>
        <v>2020</v>
      </c>
      <c r="AC9" s="83">
        <f t="shared" si="2"/>
        <v>11</v>
      </c>
      <c r="AD9" s="83" t="str">
        <f t="shared" si="3"/>
        <v/>
      </c>
      <c r="AE9" s="83" t="str">
        <f t="shared" si="4"/>
        <v/>
      </c>
      <c r="AF9" s="81">
        <f t="shared" si="5"/>
        <v>1580.22</v>
      </c>
      <c r="AG9" s="82" t="str">
        <f t="shared" si="6"/>
        <v>12:00</v>
      </c>
      <c r="AH9" s="81">
        <f t="shared" si="7"/>
        <v>32325.140000000003</v>
      </c>
      <c r="AI9" s="80" t="str">
        <f t="shared" si="8"/>
        <v/>
      </c>
      <c r="AJ9" s="80" t="str">
        <f t="shared" si="9"/>
        <v/>
      </c>
      <c r="AK9" s="80" t="str">
        <f t="shared" si="10"/>
        <v/>
      </c>
      <c r="AL9" s="79" t="str">
        <f t="shared" si="11"/>
        <v/>
      </c>
      <c r="AM9" s="78" t="str">
        <f t="shared" si="12"/>
        <v/>
      </c>
    </row>
    <row r="10" spans="2:39" ht="13.5" thickBot="1">
      <c r="B10" s="86">
        <v>44142</v>
      </c>
      <c r="C10" s="85">
        <v>1050.0999999999999</v>
      </c>
      <c r="D10" s="85">
        <v>1037.08</v>
      </c>
      <c r="E10" s="85">
        <v>1040.94</v>
      </c>
      <c r="F10" s="85">
        <v>1044.47</v>
      </c>
      <c r="G10" s="85">
        <v>1034.29</v>
      </c>
      <c r="H10" s="85">
        <v>1045.42</v>
      </c>
      <c r="I10" s="85">
        <v>1069.22</v>
      </c>
      <c r="J10" s="85">
        <v>1122.31</v>
      </c>
      <c r="K10" s="85">
        <v>1163.19</v>
      </c>
      <c r="L10" s="85">
        <v>633.64</v>
      </c>
      <c r="M10" s="85">
        <v>729.23</v>
      </c>
      <c r="N10" s="85">
        <v>1135.68</v>
      </c>
      <c r="O10" s="85">
        <v>1097.92</v>
      </c>
      <c r="P10" s="85">
        <v>1136.8</v>
      </c>
      <c r="Q10" s="85">
        <v>1125.18</v>
      </c>
      <c r="R10" s="85">
        <v>1109.78</v>
      </c>
      <c r="S10" s="85">
        <v>1104.8499999999999</v>
      </c>
      <c r="T10" s="85">
        <v>1083.8499999999999</v>
      </c>
      <c r="U10" s="85">
        <v>1106.8399999999999</v>
      </c>
      <c r="V10" s="85">
        <v>1079.54</v>
      </c>
      <c r="W10" s="85">
        <v>1074.92</v>
      </c>
      <c r="X10" s="85">
        <v>1061.3399999999999</v>
      </c>
      <c r="Y10" s="85">
        <v>1059.5899999999999</v>
      </c>
      <c r="Z10" s="85">
        <v>1045.8399999999999</v>
      </c>
      <c r="AA10" s="85">
        <f t="shared" si="0"/>
        <v>1163.19</v>
      </c>
      <c r="AB10" s="84">
        <f t="shared" si="1"/>
        <v>2020</v>
      </c>
      <c r="AC10" s="83">
        <f t="shared" si="2"/>
        <v>11</v>
      </c>
      <c r="AD10" s="83" t="str">
        <f t="shared" si="3"/>
        <v/>
      </c>
      <c r="AE10" s="83" t="str">
        <f t="shared" si="4"/>
        <v/>
      </c>
      <c r="AF10" s="81">
        <f t="shared" si="5"/>
        <v>1163.19</v>
      </c>
      <c r="AG10" s="82" t="str">
        <f t="shared" si="6"/>
        <v>9:00</v>
      </c>
      <c r="AH10" s="81">
        <f t="shared" si="7"/>
        <v>26355.21</v>
      </c>
      <c r="AI10" s="80" t="str">
        <f t="shared" si="8"/>
        <v/>
      </c>
      <c r="AJ10" s="80" t="str">
        <f t="shared" si="9"/>
        <v/>
      </c>
      <c r="AK10" s="80" t="str">
        <f t="shared" si="10"/>
        <v/>
      </c>
      <c r="AL10" s="79" t="str">
        <f t="shared" si="11"/>
        <v/>
      </c>
      <c r="AM10" s="78" t="str">
        <f t="shared" si="12"/>
        <v/>
      </c>
    </row>
    <row r="11" spans="2:39" ht="13.5" thickBot="1">
      <c r="B11" s="86">
        <v>44143</v>
      </c>
      <c r="C11" s="85">
        <v>1050.49</v>
      </c>
      <c r="D11" s="85">
        <v>1035.3399999999999</v>
      </c>
      <c r="E11" s="85">
        <v>1044.44</v>
      </c>
      <c r="F11" s="85">
        <v>1048.6300000000001</v>
      </c>
      <c r="G11" s="85">
        <v>1039.8499999999999</v>
      </c>
      <c r="H11" s="85">
        <v>1064.49</v>
      </c>
      <c r="I11" s="85">
        <v>1097.1500000000001</v>
      </c>
      <c r="J11" s="85">
        <v>1141.8800000000001</v>
      </c>
      <c r="K11" s="85">
        <v>1160.1099999999999</v>
      </c>
      <c r="L11" s="85">
        <v>1145.3399999999999</v>
      </c>
      <c r="M11" s="85">
        <v>1162.5899999999999</v>
      </c>
      <c r="N11" s="85">
        <v>1164.76</v>
      </c>
      <c r="O11" s="85">
        <v>1141.98</v>
      </c>
      <c r="P11" s="85">
        <v>1153.32</v>
      </c>
      <c r="Q11" s="85">
        <v>1129.24</v>
      </c>
      <c r="R11" s="85">
        <v>1111.53</v>
      </c>
      <c r="S11" s="85">
        <v>1101.8399999999999</v>
      </c>
      <c r="T11" s="85">
        <v>1078.77</v>
      </c>
      <c r="U11" s="85">
        <v>1102.43</v>
      </c>
      <c r="V11" s="85">
        <v>1074.01</v>
      </c>
      <c r="W11" s="85">
        <v>1079.96</v>
      </c>
      <c r="X11" s="85">
        <v>1075.06</v>
      </c>
      <c r="Y11" s="85">
        <v>1060.22</v>
      </c>
      <c r="Z11" s="85">
        <v>1072.82</v>
      </c>
      <c r="AA11" s="85">
        <f t="shared" si="0"/>
        <v>1164.76</v>
      </c>
      <c r="AB11" s="84">
        <f t="shared" si="1"/>
        <v>2020</v>
      </c>
      <c r="AC11" s="83">
        <f t="shared" si="2"/>
        <v>11</v>
      </c>
      <c r="AD11" s="83" t="str">
        <f t="shared" si="3"/>
        <v/>
      </c>
      <c r="AE11" s="83" t="str">
        <f t="shared" si="4"/>
        <v/>
      </c>
      <c r="AF11" s="81">
        <f t="shared" si="5"/>
        <v>1164.76</v>
      </c>
      <c r="AG11" s="82" t="str">
        <f t="shared" si="6"/>
        <v>12:00</v>
      </c>
      <c r="AH11" s="81">
        <f t="shared" si="7"/>
        <v>27501.01</v>
      </c>
      <c r="AI11" s="80" t="str">
        <f t="shared" si="8"/>
        <v/>
      </c>
      <c r="AJ11" s="80" t="str">
        <f t="shared" si="9"/>
        <v/>
      </c>
      <c r="AK11" s="80" t="str">
        <f t="shared" si="10"/>
        <v/>
      </c>
      <c r="AL11" s="79" t="str">
        <f t="shared" si="11"/>
        <v/>
      </c>
      <c r="AM11" s="78" t="str">
        <f t="shared" si="12"/>
        <v/>
      </c>
    </row>
    <row r="12" spans="2:39" ht="13.5" thickBot="1">
      <c r="B12" s="86">
        <v>44144</v>
      </c>
      <c r="C12" s="85">
        <v>1070.79</v>
      </c>
      <c r="D12" s="85">
        <v>1050.1400000000001</v>
      </c>
      <c r="E12" s="85">
        <v>1060.5</v>
      </c>
      <c r="F12" s="85">
        <v>1058.1199999999999</v>
      </c>
      <c r="G12" s="85">
        <v>1102.71</v>
      </c>
      <c r="H12" s="85">
        <v>1097.8399999999999</v>
      </c>
      <c r="I12" s="85">
        <v>1174.46</v>
      </c>
      <c r="J12" s="85">
        <v>1240.1199999999999</v>
      </c>
      <c r="K12" s="85">
        <v>1279.53</v>
      </c>
      <c r="L12" s="85">
        <v>1292.1300000000001</v>
      </c>
      <c r="M12" s="85">
        <v>1384.5</v>
      </c>
      <c r="N12" s="85">
        <v>1760.74</v>
      </c>
      <c r="O12" s="85">
        <v>1663.13</v>
      </c>
      <c r="P12" s="85">
        <v>1663.2</v>
      </c>
      <c r="Q12" s="85">
        <v>1640.73</v>
      </c>
      <c r="R12" s="85">
        <v>1636.74</v>
      </c>
      <c r="S12" s="85">
        <v>1601.15</v>
      </c>
      <c r="T12" s="85">
        <v>1521.66</v>
      </c>
      <c r="U12" s="85">
        <v>1468.88</v>
      </c>
      <c r="V12" s="85">
        <v>1377.67</v>
      </c>
      <c r="W12" s="85">
        <v>1293.78</v>
      </c>
      <c r="X12" s="85">
        <v>1246.9100000000001</v>
      </c>
      <c r="Y12" s="85">
        <v>1145.9000000000001</v>
      </c>
      <c r="Z12" s="85">
        <v>1075.06</v>
      </c>
      <c r="AA12" s="85">
        <f t="shared" si="0"/>
        <v>1760.74</v>
      </c>
      <c r="AB12" s="84">
        <f t="shared" si="1"/>
        <v>2020</v>
      </c>
      <c r="AC12" s="83">
        <f t="shared" si="2"/>
        <v>11</v>
      </c>
      <c r="AD12" s="83" t="str">
        <f t="shared" si="3"/>
        <v/>
      </c>
      <c r="AE12" s="83" t="str">
        <f t="shared" si="4"/>
        <v/>
      </c>
      <c r="AF12" s="81">
        <f t="shared" si="5"/>
        <v>1760.74</v>
      </c>
      <c r="AG12" s="82" t="str">
        <f t="shared" si="6"/>
        <v>12:00</v>
      </c>
      <c r="AH12" s="81">
        <f t="shared" si="7"/>
        <v>33667.130000000005</v>
      </c>
      <c r="AI12" s="80" t="str">
        <f t="shared" si="8"/>
        <v/>
      </c>
      <c r="AJ12" s="80" t="str">
        <f t="shared" si="9"/>
        <v/>
      </c>
      <c r="AK12" s="80" t="str">
        <f t="shared" si="10"/>
        <v/>
      </c>
      <c r="AL12" s="79" t="str">
        <f t="shared" si="11"/>
        <v/>
      </c>
      <c r="AM12" s="78" t="str">
        <f t="shared" si="12"/>
        <v/>
      </c>
    </row>
    <row r="13" spans="2:39" ht="13.5" thickBot="1">
      <c r="B13" s="86">
        <v>44145</v>
      </c>
      <c r="C13" s="85">
        <v>1256.96</v>
      </c>
      <c r="D13" s="85">
        <v>1228.67</v>
      </c>
      <c r="E13" s="85">
        <v>1205.5</v>
      </c>
      <c r="F13" s="85">
        <v>1214.78</v>
      </c>
      <c r="G13" s="85">
        <v>1225.07</v>
      </c>
      <c r="H13" s="85">
        <v>1239.9100000000001</v>
      </c>
      <c r="I13" s="85">
        <v>1309.94</v>
      </c>
      <c r="J13" s="85">
        <v>1383.2</v>
      </c>
      <c r="K13" s="85">
        <v>1448.55</v>
      </c>
      <c r="L13" s="85">
        <v>1513.92</v>
      </c>
      <c r="M13" s="85">
        <v>1602.83</v>
      </c>
      <c r="N13" s="85">
        <v>1626.38</v>
      </c>
      <c r="O13" s="85">
        <v>1606.26</v>
      </c>
      <c r="P13" s="85">
        <v>1652.07</v>
      </c>
      <c r="Q13" s="85">
        <v>1656.27</v>
      </c>
      <c r="R13" s="85">
        <v>1652.24</v>
      </c>
      <c r="S13" s="85">
        <v>1613.12</v>
      </c>
      <c r="T13" s="85">
        <v>1555.47</v>
      </c>
      <c r="U13" s="85">
        <v>1486.94</v>
      </c>
      <c r="V13" s="85">
        <v>1449.07</v>
      </c>
      <c r="W13" s="85">
        <v>1389.57</v>
      </c>
      <c r="X13" s="85">
        <v>1365.04</v>
      </c>
      <c r="Y13" s="85">
        <v>1343.97</v>
      </c>
      <c r="Z13" s="85">
        <v>1325.77</v>
      </c>
      <c r="AA13" s="85">
        <f t="shared" si="0"/>
        <v>1656.27</v>
      </c>
      <c r="AB13" s="84">
        <f t="shared" si="1"/>
        <v>2020</v>
      </c>
      <c r="AC13" s="83">
        <f t="shared" si="2"/>
        <v>11</v>
      </c>
      <c r="AD13" s="83" t="str">
        <f t="shared" si="3"/>
        <v/>
      </c>
      <c r="AE13" s="83" t="str">
        <f t="shared" si="4"/>
        <v/>
      </c>
      <c r="AF13" s="81">
        <f t="shared" si="5"/>
        <v>1656.27</v>
      </c>
      <c r="AG13" s="82" t="str">
        <f t="shared" si="6"/>
        <v>15:00</v>
      </c>
      <c r="AH13" s="81">
        <f t="shared" si="7"/>
        <v>36007.76999999999</v>
      </c>
      <c r="AI13" s="80" t="str">
        <f t="shared" si="8"/>
        <v/>
      </c>
      <c r="AJ13" s="80" t="str">
        <f t="shared" si="9"/>
        <v/>
      </c>
      <c r="AK13" s="80" t="str">
        <f t="shared" si="10"/>
        <v/>
      </c>
      <c r="AL13" s="79" t="str">
        <f t="shared" si="11"/>
        <v/>
      </c>
      <c r="AM13" s="78" t="str">
        <f t="shared" si="12"/>
        <v/>
      </c>
    </row>
    <row r="14" spans="2:39" ht="13.5" thickBot="1">
      <c r="B14" s="86">
        <v>44146</v>
      </c>
      <c r="C14" s="85">
        <v>1321.88</v>
      </c>
      <c r="D14" s="85">
        <v>1293.6400000000001</v>
      </c>
      <c r="E14" s="85">
        <v>1314.88</v>
      </c>
      <c r="F14" s="85">
        <v>1341.86</v>
      </c>
      <c r="G14" s="85">
        <v>1372.94</v>
      </c>
      <c r="H14" s="85">
        <v>1384.84</v>
      </c>
      <c r="I14" s="85">
        <v>1422.05</v>
      </c>
      <c r="J14" s="85">
        <v>1439.24</v>
      </c>
      <c r="K14" s="85">
        <v>1437.63</v>
      </c>
      <c r="L14" s="85">
        <v>1340.26</v>
      </c>
      <c r="M14" s="85">
        <v>1358.74</v>
      </c>
      <c r="N14" s="85">
        <v>1347.64</v>
      </c>
      <c r="O14" s="85">
        <v>1241.03</v>
      </c>
      <c r="P14" s="85">
        <v>1170.96</v>
      </c>
      <c r="Q14" s="85">
        <v>1173.44</v>
      </c>
      <c r="R14" s="85">
        <v>1191.82</v>
      </c>
      <c r="S14" s="85">
        <v>1171.3499999999999</v>
      </c>
      <c r="T14" s="85">
        <v>1150.52</v>
      </c>
      <c r="U14" s="85">
        <v>1147.9000000000001</v>
      </c>
      <c r="V14" s="85">
        <v>1107.05</v>
      </c>
      <c r="W14" s="85">
        <v>1095.6099999999999</v>
      </c>
      <c r="X14" s="85">
        <v>1068.2</v>
      </c>
      <c r="Y14" s="85">
        <v>1055.81</v>
      </c>
      <c r="Z14" s="85">
        <v>1067.68</v>
      </c>
      <c r="AA14" s="85">
        <f t="shared" si="0"/>
        <v>1439.24</v>
      </c>
      <c r="AB14" s="84">
        <f t="shared" si="1"/>
        <v>2020</v>
      </c>
      <c r="AC14" s="83">
        <f t="shared" si="2"/>
        <v>11</v>
      </c>
      <c r="AD14" s="83" t="str">
        <f t="shared" si="3"/>
        <v/>
      </c>
      <c r="AE14" s="83" t="str">
        <f t="shared" si="4"/>
        <v/>
      </c>
      <c r="AF14" s="81">
        <f t="shared" si="5"/>
        <v>1439.24</v>
      </c>
      <c r="AG14" s="82" t="str">
        <f t="shared" si="6"/>
        <v>8:00</v>
      </c>
      <c r="AH14" s="81">
        <f t="shared" si="7"/>
        <v>31456.21</v>
      </c>
      <c r="AI14" s="80" t="str">
        <f t="shared" si="8"/>
        <v/>
      </c>
      <c r="AJ14" s="80" t="str">
        <f t="shared" si="9"/>
        <v/>
      </c>
      <c r="AK14" s="80" t="str">
        <f t="shared" si="10"/>
        <v/>
      </c>
      <c r="AL14" s="79" t="str">
        <f t="shared" si="11"/>
        <v/>
      </c>
      <c r="AM14" s="78" t="str">
        <f t="shared" si="12"/>
        <v/>
      </c>
    </row>
    <row r="15" spans="2:39" ht="13.5" thickBot="1">
      <c r="B15" s="86">
        <v>44147</v>
      </c>
      <c r="C15" s="85">
        <v>1057.25</v>
      </c>
      <c r="D15" s="85">
        <v>1056.72</v>
      </c>
      <c r="E15" s="85">
        <v>1038.5899999999999</v>
      </c>
      <c r="F15" s="85">
        <v>1061.1300000000001</v>
      </c>
      <c r="G15" s="85">
        <v>1089.52</v>
      </c>
      <c r="H15" s="85">
        <v>1103.52</v>
      </c>
      <c r="I15" s="85">
        <v>1157.8</v>
      </c>
      <c r="J15" s="85">
        <v>1245.9000000000001</v>
      </c>
      <c r="K15" s="85">
        <v>1277.71</v>
      </c>
      <c r="L15" s="85">
        <v>1287.58</v>
      </c>
      <c r="M15" s="85">
        <v>1325.76</v>
      </c>
      <c r="N15" s="85">
        <v>1354.12</v>
      </c>
      <c r="O15" s="85">
        <v>1335.18</v>
      </c>
      <c r="P15" s="85">
        <v>1330.35</v>
      </c>
      <c r="Q15" s="85">
        <v>1314.74</v>
      </c>
      <c r="R15" s="85">
        <v>1303.29</v>
      </c>
      <c r="S15" s="85">
        <v>1279.8800000000001</v>
      </c>
      <c r="T15" s="85">
        <v>1241.8699999999999</v>
      </c>
      <c r="U15" s="85">
        <v>1208.55</v>
      </c>
      <c r="V15" s="85">
        <v>1163.93</v>
      </c>
      <c r="W15" s="85">
        <v>1129.21</v>
      </c>
      <c r="X15" s="85">
        <v>1120.3900000000001</v>
      </c>
      <c r="Y15" s="85">
        <v>1132.57</v>
      </c>
      <c r="Z15" s="85">
        <v>1161.96</v>
      </c>
      <c r="AA15" s="85">
        <f t="shared" si="0"/>
        <v>1354.12</v>
      </c>
      <c r="AB15" s="84">
        <f t="shared" si="1"/>
        <v>2020</v>
      </c>
      <c r="AC15" s="83">
        <f t="shared" si="2"/>
        <v>11</v>
      </c>
      <c r="AD15" s="83" t="str">
        <f t="shared" si="3"/>
        <v/>
      </c>
      <c r="AE15" s="83" t="str">
        <f t="shared" si="4"/>
        <v/>
      </c>
      <c r="AF15" s="81">
        <f t="shared" si="5"/>
        <v>1354.12</v>
      </c>
      <c r="AG15" s="82" t="str">
        <f t="shared" si="6"/>
        <v>12:00</v>
      </c>
      <c r="AH15" s="81">
        <f t="shared" si="7"/>
        <v>30131.64</v>
      </c>
      <c r="AI15" s="80" t="str">
        <f t="shared" si="8"/>
        <v/>
      </c>
      <c r="AJ15" s="80" t="str">
        <f t="shared" si="9"/>
        <v/>
      </c>
      <c r="AK15" s="80" t="str">
        <f t="shared" si="10"/>
        <v/>
      </c>
      <c r="AL15" s="79" t="str">
        <f t="shared" si="11"/>
        <v/>
      </c>
      <c r="AM15" s="78" t="str">
        <f t="shared" si="12"/>
        <v/>
      </c>
    </row>
    <row r="16" spans="2:39" ht="13.5" thickBot="1">
      <c r="B16" s="86">
        <v>44148</v>
      </c>
      <c r="C16" s="85">
        <v>1157.7</v>
      </c>
      <c r="D16" s="85">
        <v>1144.54</v>
      </c>
      <c r="E16" s="85">
        <v>1130.99</v>
      </c>
      <c r="F16" s="85">
        <v>1162.7</v>
      </c>
      <c r="G16" s="85">
        <v>1186.78</v>
      </c>
      <c r="H16" s="85">
        <v>1199.49</v>
      </c>
      <c r="I16" s="85">
        <v>1269</v>
      </c>
      <c r="J16" s="85">
        <v>1317.33</v>
      </c>
      <c r="K16" s="85">
        <v>1304.03</v>
      </c>
      <c r="L16" s="85">
        <v>1302.6300000000001</v>
      </c>
      <c r="M16" s="85">
        <v>1351.07</v>
      </c>
      <c r="N16" s="85">
        <v>1361.01</v>
      </c>
      <c r="O16" s="85">
        <v>1317.44</v>
      </c>
      <c r="P16" s="85">
        <v>1312.15</v>
      </c>
      <c r="Q16" s="85">
        <v>1307.46</v>
      </c>
      <c r="R16" s="85">
        <v>1317.26</v>
      </c>
      <c r="S16" s="85">
        <v>1286.8499999999999</v>
      </c>
      <c r="T16" s="85">
        <v>1246.8800000000001</v>
      </c>
      <c r="U16" s="85">
        <v>1214.99</v>
      </c>
      <c r="V16" s="85">
        <v>1159.17</v>
      </c>
      <c r="W16" s="85">
        <v>1132.8499999999999</v>
      </c>
      <c r="X16" s="85">
        <v>1105.51</v>
      </c>
      <c r="Y16" s="85">
        <v>1090.5</v>
      </c>
      <c r="Z16" s="85">
        <v>1070.8599999999999</v>
      </c>
      <c r="AA16" s="85">
        <f t="shared" si="0"/>
        <v>1361.01</v>
      </c>
      <c r="AB16" s="84">
        <f t="shared" si="1"/>
        <v>2020</v>
      </c>
      <c r="AC16" s="83">
        <f t="shared" si="2"/>
        <v>11</v>
      </c>
      <c r="AD16" s="83" t="str">
        <f t="shared" si="3"/>
        <v/>
      </c>
      <c r="AE16" s="83" t="str">
        <f t="shared" si="4"/>
        <v/>
      </c>
      <c r="AF16" s="81">
        <f t="shared" si="5"/>
        <v>1361.01</v>
      </c>
      <c r="AG16" s="82" t="str">
        <f t="shared" si="6"/>
        <v>12:00</v>
      </c>
      <c r="AH16" s="81">
        <f t="shared" si="7"/>
        <v>30810.199999999997</v>
      </c>
      <c r="AI16" s="80" t="str">
        <f t="shared" si="8"/>
        <v/>
      </c>
      <c r="AJ16" s="80" t="str">
        <f t="shared" si="9"/>
        <v/>
      </c>
      <c r="AK16" s="80" t="str">
        <f t="shared" si="10"/>
        <v/>
      </c>
      <c r="AL16" s="79" t="str">
        <f t="shared" si="11"/>
        <v/>
      </c>
      <c r="AM16" s="78" t="str">
        <f t="shared" si="12"/>
        <v/>
      </c>
    </row>
    <row r="17" spans="2:39" ht="13.5" thickBot="1">
      <c r="B17" s="86">
        <v>44149</v>
      </c>
      <c r="C17" s="85">
        <v>1064.32</v>
      </c>
      <c r="D17" s="85">
        <v>1128.6400000000001</v>
      </c>
      <c r="E17" s="85">
        <v>1136.6600000000001</v>
      </c>
      <c r="F17" s="85">
        <v>1132.3599999999999</v>
      </c>
      <c r="G17" s="85">
        <v>1128.79</v>
      </c>
      <c r="H17" s="85">
        <v>1136.8399999999999</v>
      </c>
      <c r="I17" s="85">
        <v>1164.8</v>
      </c>
      <c r="J17" s="85">
        <v>1245.72</v>
      </c>
      <c r="K17" s="85">
        <v>1269.9100000000001</v>
      </c>
      <c r="L17" s="85">
        <v>1242.33</v>
      </c>
      <c r="M17" s="85">
        <v>1184.72</v>
      </c>
      <c r="N17" s="85">
        <v>1194.76</v>
      </c>
      <c r="O17" s="85">
        <v>1163.82</v>
      </c>
      <c r="P17" s="85">
        <v>1156.96</v>
      </c>
      <c r="Q17" s="85">
        <v>1136.21</v>
      </c>
      <c r="R17" s="85">
        <v>1128.51</v>
      </c>
      <c r="S17" s="85">
        <v>1130.01</v>
      </c>
      <c r="T17" s="85">
        <v>1110.6600000000001</v>
      </c>
      <c r="U17" s="85">
        <v>1162.25</v>
      </c>
      <c r="V17" s="85">
        <v>1188.8499999999999</v>
      </c>
      <c r="W17" s="85">
        <v>1175.3399999999999</v>
      </c>
      <c r="X17" s="85">
        <v>1186.43</v>
      </c>
      <c r="Y17" s="85">
        <v>1175.4000000000001</v>
      </c>
      <c r="Z17" s="85">
        <v>1172.82</v>
      </c>
      <c r="AA17" s="85">
        <f t="shared" si="0"/>
        <v>1269.9100000000001</v>
      </c>
      <c r="AB17" s="84">
        <f t="shared" si="1"/>
        <v>2020</v>
      </c>
      <c r="AC17" s="83">
        <f t="shared" si="2"/>
        <v>11</v>
      </c>
      <c r="AD17" s="83" t="str">
        <f t="shared" si="3"/>
        <v/>
      </c>
      <c r="AE17" s="83" t="str">
        <f t="shared" si="4"/>
        <v/>
      </c>
      <c r="AF17" s="81">
        <f t="shared" si="5"/>
        <v>1269.9100000000001</v>
      </c>
      <c r="AG17" s="82" t="str">
        <f t="shared" si="6"/>
        <v>9:00</v>
      </c>
      <c r="AH17" s="81">
        <f t="shared" si="7"/>
        <v>29187.019999999993</v>
      </c>
      <c r="AI17" s="80" t="str">
        <f t="shared" si="8"/>
        <v/>
      </c>
      <c r="AJ17" s="80" t="str">
        <f t="shared" si="9"/>
        <v/>
      </c>
      <c r="AK17" s="80" t="str">
        <f t="shared" si="10"/>
        <v/>
      </c>
      <c r="AL17" s="79" t="str">
        <f t="shared" si="11"/>
        <v/>
      </c>
      <c r="AM17" s="78" t="str">
        <f t="shared" si="12"/>
        <v/>
      </c>
    </row>
    <row r="18" spans="2:39" ht="13.5" thickBot="1">
      <c r="B18" s="86">
        <v>44150</v>
      </c>
      <c r="C18" s="85">
        <v>1166.8</v>
      </c>
      <c r="D18" s="85">
        <v>1168.97</v>
      </c>
      <c r="E18" s="85">
        <v>1153.08</v>
      </c>
      <c r="F18" s="85">
        <v>1159.9000000000001</v>
      </c>
      <c r="G18" s="85">
        <v>1156.54</v>
      </c>
      <c r="H18" s="85">
        <v>1160.81</v>
      </c>
      <c r="I18" s="85">
        <v>1192.45</v>
      </c>
      <c r="J18" s="85">
        <v>1171.07</v>
      </c>
      <c r="K18" s="85">
        <v>1189.06</v>
      </c>
      <c r="L18" s="85">
        <v>1163.3</v>
      </c>
      <c r="M18" s="85">
        <v>1187.3399999999999</v>
      </c>
      <c r="N18" s="85">
        <v>1198.4000000000001</v>
      </c>
      <c r="O18" s="85">
        <v>1158.99</v>
      </c>
      <c r="P18" s="85">
        <v>1165.5</v>
      </c>
      <c r="Q18" s="85">
        <v>1124.6600000000001</v>
      </c>
      <c r="R18" s="85">
        <v>1144.99</v>
      </c>
      <c r="S18" s="85">
        <v>1098.23</v>
      </c>
      <c r="T18" s="85">
        <v>1090.74</v>
      </c>
      <c r="U18" s="85">
        <v>1096.2</v>
      </c>
      <c r="V18" s="85">
        <v>1066.0999999999999</v>
      </c>
      <c r="W18" s="85">
        <v>1073.31</v>
      </c>
      <c r="X18" s="85">
        <v>1048.81</v>
      </c>
      <c r="Y18" s="85">
        <v>1056.23</v>
      </c>
      <c r="Z18" s="85">
        <v>1036.8399999999999</v>
      </c>
      <c r="AA18" s="85">
        <f t="shared" si="0"/>
        <v>1198.4000000000001</v>
      </c>
      <c r="AB18" s="84">
        <f t="shared" si="1"/>
        <v>2020</v>
      </c>
      <c r="AC18" s="83">
        <f t="shared" si="2"/>
        <v>11</v>
      </c>
      <c r="AD18" s="83" t="str">
        <f t="shared" si="3"/>
        <v/>
      </c>
      <c r="AE18" s="83" t="str">
        <f t="shared" si="4"/>
        <v/>
      </c>
      <c r="AF18" s="81">
        <f t="shared" si="5"/>
        <v>1198.4000000000001</v>
      </c>
      <c r="AG18" s="82" t="str">
        <f t="shared" si="6"/>
        <v>12:00</v>
      </c>
      <c r="AH18" s="81">
        <f t="shared" si="7"/>
        <v>28426.720000000005</v>
      </c>
      <c r="AI18" s="80" t="str">
        <f t="shared" si="8"/>
        <v/>
      </c>
      <c r="AJ18" s="80" t="str">
        <f t="shared" si="9"/>
        <v/>
      </c>
      <c r="AK18" s="80" t="str">
        <f t="shared" si="10"/>
        <v/>
      </c>
      <c r="AL18" s="79" t="str">
        <f t="shared" si="11"/>
        <v/>
      </c>
      <c r="AM18" s="78" t="str">
        <f t="shared" si="12"/>
        <v/>
      </c>
    </row>
    <row r="19" spans="2:39" ht="13.5" thickBot="1">
      <c r="B19" s="86">
        <v>44151</v>
      </c>
      <c r="C19" s="85">
        <v>1110.4100000000001</v>
      </c>
      <c r="D19" s="85">
        <v>1127.0999999999999</v>
      </c>
      <c r="E19" s="85">
        <v>1128.79</v>
      </c>
      <c r="F19" s="85">
        <v>1132.01</v>
      </c>
      <c r="G19" s="85">
        <v>1151.26</v>
      </c>
      <c r="H19" s="85">
        <v>1127.1099999999999</v>
      </c>
      <c r="I19" s="85">
        <v>1161.72</v>
      </c>
      <c r="J19" s="85">
        <v>1340.29</v>
      </c>
      <c r="K19" s="85">
        <v>1387.89</v>
      </c>
      <c r="L19" s="85">
        <v>1429.02</v>
      </c>
      <c r="M19" s="85">
        <v>1469.23</v>
      </c>
      <c r="N19" s="85">
        <v>1460.58</v>
      </c>
      <c r="O19" s="85">
        <v>1405.64</v>
      </c>
      <c r="P19" s="85">
        <v>1411.62</v>
      </c>
      <c r="Q19" s="85">
        <v>1365.56</v>
      </c>
      <c r="R19" s="85">
        <v>1352.44</v>
      </c>
      <c r="S19" s="85">
        <v>1324.93</v>
      </c>
      <c r="T19" s="85">
        <v>1267.04</v>
      </c>
      <c r="U19" s="85">
        <v>1245.02</v>
      </c>
      <c r="V19" s="85">
        <v>1208.24</v>
      </c>
      <c r="W19" s="85">
        <v>1208.8699999999999</v>
      </c>
      <c r="X19" s="85">
        <v>1201.31</v>
      </c>
      <c r="Y19" s="85">
        <v>1167.22</v>
      </c>
      <c r="Z19" s="85">
        <v>1145.45</v>
      </c>
      <c r="AA19" s="85">
        <f t="shared" si="0"/>
        <v>1469.23</v>
      </c>
      <c r="AB19" s="84">
        <f t="shared" si="1"/>
        <v>2020</v>
      </c>
      <c r="AC19" s="83">
        <f t="shared" si="2"/>
        <v>11</v>
      </c>
      <c r="AD19" s="83" t="str">
        <f t="shared" si="3"/>
        <v/>
      </c>
      <c r="AE19" s="83" t="str">
        <f t="shared" si="4"/>
        <v/>
      </c>
      <c r="AF19" s="81">
        <f t="shared" si="5"/>
        <v>1469.23</v>
      </c>
      <c r="AG19" s="82" t="str">
        <f t="shared" si="6"/>
        <v>11:00</v>
      </c>
      <c r="AH19" s="81">
        <f t="shared" si="7"/>
        <v>31797.980000000003</v>
      </c>
      <c r="AI19" s="80" t="str">
        <f t="shared" si="8"/>
        <v/>
      </c>
      <c r="AJ19" s="80" t="str">
        <f t="shared" si="9"/>
        <v/>
      </c>
      <c r="AK19" s="80" t="str">
        <f t="shared" si="10"/>
        <v/>
      </c>
      <c r="AL19" s="79" t="str">
        <f t="shared" si="11"/>
        <v/>
      </c>
      <c r="AM19" s="78" t="str">
        <f t="shared" si="12"/>
        <v/>
      </c>
    </row>
    <row r="20" spans="2:39" ht="13.5" thickBot="1">
      <c r="B20" s="86">
        <v>44152</v>
      </c>
      <c r="C20" s="85">
        <v>1127.8399999999999</v>
      </c>
      <c r="D20" s="85">
        <v>1122.5899999999999</v>
      </c>
      <c r="E20" s="85">
        <v>1122.07</v>
      </c>
      <c r="F20" s="85">
        <v>1132.1400000000001</v>
      </c>
      <c r="G20" s="85">
        <v>1154.2</v>
      </c>
      <c r="H20" s="85">
        <v>1155.04</v>
      </c>
      <c r="I20" s="85">
        <v>1229.6199999999999</v>
      </c>
      <c r="J20" s="85">
        <v>1324.44</v>
      </c>
      <c r="K20" s="85">
        <v>1386.21</v>
      </c>
      <c r="L20" s="85">
        <v>1394.86</v>
      </c>
      <c r="M20" s="85">
        <v>1422.22</v>
      </c>
      <c r="N20" s="85">
        <v>1458.87</v>
      </c>
      <c r="O20" s="85">
        <v>1405.74</v>
      </c>
      <c r="P20" s="85">
        <v>1388.38</v>
      </c>
      <c r="Q20" s="85">
        <v>1366.19</v>
      </c>
      <c r="R20" s="85">
        <v>1382.54</v>
      </c>
      <c r="S20" s="85">
        <v>1348.34</v>
      </c>
      <c r="T20" s="85">
        <v>1317.44</v>
      </c>
      <c r="U20" s="85">
        <v>1275.82</v>
      </c>
      <c r="V20" s="85">
        <v>1235.99</v>
      </c>
      <c r="W20" s="85">
        <v>1192.1400000000001</v>
      </c>
      <c r="X20" s="85">
        <v>1178.94</v>
      </c>
      <c r="Y20" s="85">
        <v>1164.1400000000001</v>
      </c>
      <c r="Z20" s="85">
        <v>1144.5</v>
      </c>
      <c r="AA20" s="85">
        <f t="shared" si="0"/>
        <v>1458.87</v>
      </c>
      <c r="AB20" s="84">
        <f t="shared" si="1"/>
        <v>2020</v>
      </c>
      <c r="AC20" s="83">
        <f t="shared" si="2"/>
        <v>11</v>
      </c>
      <c r="AD20" s="83" t="str">
        <f t="shared" si="3"/>
        <v/>
      </c>
      <c r="AE20" s="83" t="str">
        <f t="shared" si="4"/>
        <v/>
      </c>
      <c r="AF20" s="81">
        <f t="shared" si="5"/>
        <v>1458.87</v>
      </c>
      <c r="AG20" s="82" t="str">
        <f t="shared" si="6"/>
        <v>12:00</v>
      </c>
      <c r="AH20" s="81">
        <f t="shared" si="7"/>
        <v>31889.13</v>
      </c>
      <c r="AI20" s="80" t="str">
        <f t="shared" si="8"/>
        <v/>
      </c>
      <c r="AJ20" s="80" t="str">
        <f t="shared" si="9"/>
        <v/>
      </c>
      <c r="AK20" s="80" t="str">
        <f t="shared" si="10"/>
        <v/>
      </c>
      <c r="AL20" s="79" t="str">
        <f t="shared" si="11"/>
        <v/>
      </c>
      <c r="AM20" s="78" t="str">
        <f t="shared" si="12"/>
        <v/>
      </c>
    </row>
    <row r="21" spans="2:39" ht="13.5" thickBot="1">
      <c r="B21" s="86">
        <v>44153</v>
      </c>
      <c r="C21" s="85">
        <v>1130.1199999999999</v>
      </c>
      <c r="D21" s="85">
        <v>1121.3699999999999</v>
      </c>
      <c r="E21" s="85">
        <v>1119.3</v>
      </c>
      <c r="F21" s="85">
        <v>1141.25</v>
      </c>
      <c r="G21" s="85">
        <v>1155.1099999999999</v>
      </c>
      <c r="H21" s="85">
        <v>1165.6400000000001</v>
      </c>
      <c r="I21" s="85">
        <v>1235.19</v>
      </c>
      <c r="J21" s="85">
        <v>1337.98</v>
      </c>
      <c r="K21" s="85">
        <v>1371.62</v>
      </c>
      <c r="L21" s="85">
        <v>1385.02</v>
      </c>
      <c r="M21" s="85">
        <v>1421.35</v>
      </c>
      <c r="N21" s="85">
        <v>1437.94</v>
      </c>
      <c r="O21" s="85">
        <v>1397.41</v>
      </c>
      <c r="P21" s="85">
        <v>1378.93</v>
      </c>
      <c r="Q21" s="85">
        <v>1359.86</v>
      </c>
      <c r="R21" s="85">
        <v>1363.85</v>
      </c>
      <c r="S21" s="85">
        <v>1306.83</v>
      </c>
      <c r="T21" s="85">
        <v>1275.93</v>
      </c>
      <c r="U21" s="85">
        <v>1232.67</v>
      </c>
      <c r="V21" s="85">
        <v>1196.9000000000001</v>
      </c>
      <c r="W21" s="85">
        <v>1178.98</v>
      </c>
      <c r="X21" s="85">
        <v>1154.58</v>
      </c>
      <c r="Y21" s="85">
        <v>1138.27</v>
      </c>
      <c r="Z21" s="85">
        <v>1120.28</v>
      </c>
      <c r="AA21" s="85">
        <f t="shared" si="0"/>
        <v>1437.94</v>
      </c>
      <c r="AB21" s="84">
        <f t="shared" si="1"/>
        <v>2020</v>
      </c>
      <c r="AC21" s="83">
        <f t="shared" si="2"/>
        <v>11</v>
      </c>
      <c r="AD21" s="83" t="str">
        <f t="shared" si="3"/>
        <v/>
      </c>
      <c r="AE21" s="83" t="str">
        <f t="shared" si="4"/>
        <v/>
      </c>
      <c r="AF21" s="81">
        <f t="shared" si="5"/>
        <v>1437.94</v>
      </c>
      <c r="AG21" s="82" t="str">
        <f t="shared" si="6"/>
        <v>12:00</v>
      </c>
      <c r="AH21" s="81">
        <f t="shared" si="7"/>
        <v>31564.319999999992</v>
      </c>
      <c r="AI21" s="80" t="str">
        <f t="shared" si="8"/>
        <v/>
      </c>
      <c r="AJ21" s="80" t="str">
        <f t="shared" si="9"/>
        <v/>
      </c>
      <c r="AK21" s="80" t="str">
        <f t="shared" si="10"/>
        <v/>
      </c>
      <c r="AL21" s="79" t="str">
        <f t="shared" si="11"/>
        <v/>
      </c>
      <c r="AM21" s="78" t="str">
        <f t="shared" si="12"/>
        <v/>
      </c>
    </row>
    <row r="22" spans="2:39" ht="13.5" thickBot="1">
      <c r="B22" s="86">
        <v>44154</v>
      </c>
      <c r="C22" s="85">
        <v>1127.49</v>
      </c>
      <c r="D22" s="85">
        <v>1104.5</v>
      </c>
      <c r="E22" s="85">
        <v>1099.07</v>
      </c>
      <c r="F22" s="85">
        <v>1117.4100000000001</v>
      </c>
      <c r="G22" s="85">
        <v>1121.6500000000001</v>
      </c>
      <c r="H22" s="85">
        <v>1132.81</v>
      </c>
      <c r="I22" s="85">
        <v>1197.95</v>
      </c>
      <c r="J22" s="85">
        <v>1272.67</v>
      </c>
      <c r="K22" s="85">
        <v>1330.53</v>
      </c>
      <c r="L22" s="85">
        <v>1320.87</v>
      </c>
      <c r="M22" s="85">
        <v>1342.46</v>
      </c>
      <c r="N22" s="85">
        <v>1359.96</v>
      </c>
      <c r="O22" s="85">
        <v>1335.74</v>
      </c>
      <c r="P22" s="85">
        <v>1321.08</v>
      </c>
      <c r="Q22" s="85">
        <v>1295.24</v>
      </c>
      <c r="R22" s="85">
        <v>1307.08</v>
      </c>
      <c r="S22" s="85">
        <v>1291.4000000000001</v>
      </c>
      <c r="T22" s="85">
        <v>1245.26</v>
      </c>
      <c r="U22" s="85">
        <v>1184.51</v>
      </c>
      <c r="V22" s="85">
        <v>1155.21</v>
      </c>
      <c r="W22" s="85">
        <v>1118.28</v>
      </c>
      <c r="X22" s="85">
        <v>1100.82</v>
      </c>
      <c r="Y22" s="85">
        <v>1086.82</v>
      </c>
      <c r="Z22" s="85">
        <v>1076.5</v>
      </c>
      <c r="AA22" s="85">
        <f t="shared" si="0"/>
        <v>1359.96</v>
      </c>
      <c r="AB22" s="84">
        <f t="shared" si="1"/>
        <v>2020</v>
      </c>
      <c r="AC22" s="83">
        <f t="shared" si="2"/>
        <v>11</v>
      </c>
      <c r="AD22" s="83" t="str">
        <f t="shared" si="3"/>
        <v/>
      </c>
      <c r="AE22" s="83" t="str">
        <f t="shared" si="4"/>
        <v/>
      </c>
      <c r="AF22" s="81">
        <f t="shared" si="5"/>
        <v>1359.96</v>
      </c>
      <c r="AG22" s="82" t="str">
        <f t="shared" si="6"/>
        <v>12:00</v>
      </c>
      <c r="AH22" s="81">
        <f t="shared" si="7"/>
        <v>30405.269999999997</v>
      </c>
      <c r="AI22" s="80" t="str">
        <f t="shared" si="8"/>
        <v/>
      </c>
      <c r="AJ22" s="80" t="str">
        <f t="shared" si="9"/>
        <v/>
      </c>
      <c r="AK22" s="80" t="str">
        <f t="shared" si="10"/>
        <v/>
      </c>
      <c r="AL22" s="79" t="str">
        <f t="shared" si="11"/>
        <v/>
      </c>
      <c r="AM22" s="78" t="str">
        <f t="shared" si="12"/>
        <v/>
      </c>
    </row>
    <row r="23" spans="2:39" ht="13.5" thickBot="1">
      <c r="B23" s="86">
        <v>44155</v>
      </c>
      <c r="C23" s="85">
        <v>1066.21</v>
      </c>
      <c r="D23" s="85">
        <v>1054.1300000000001</v>
      </c>
      <c r="E23" s="85">
        <v>1045.52</v>
      </c>
      <c r="F23" s="85">
        <v>1073.3499999999999</v>
      </c>
      <c r="G23" s="85">
        <v>1097.04</v>
      </c>
      <c r="H23" s="85">
        <v>1103.76</v>
      </c>
      <c r="I23" s="85">
        <v>1173.0999999999999</v>
      </c>
      <c r="J23" s="85">
        <v>1260</v>
      </c>
      <c r="K23" s="85">
        <v>1285.0899999999999</v>
      </c>
      <c r="L23" s="85">
        <v>1305.71</v>
      </c>
      <c r="M23" s="85">
        <v>1325.59</v>
      </c>
      <c r="N23" s="85">
        <v>1334.34</v>
      </c>
      <c r="O23" s="85">
        <v>1295.46</v>
      </c>
      <c r="P23" s="85">
        <v>1296.3</v>
      </c>
      <c r="Q23" s="85">
        <v>1278.3399999999999</v>
      </c>
      <c r="R23" s="85">
        <v>1278.76</v>
      </c>
      <c r="S23" s="85">
        <v>1255.52</v>
      </c>
      <c r="T23" s="85">
        <v>1224.3399999999999</v>
      </c>
      <c r="U23" s="85">
        <v>1180.02</v>
      </c>
      <c r="V23" s="85">
        <v>1124.2</v>
      </c>
      <c r="W23" s="85">
        <v>1107.1199999999999</v>
      </c>
      <c r="X23" s="85">
        <v>1112.48</v>
      </c>
      <c r="Y23" s="85">
        <v>1091.23</v>
      </c>
      <c r="Z23" s="85">
        <v>1067.99</v>
      </c>
      <c r="AA23" s="85">
        <f t="shared" si="0"/>
        <v>1334.34</v>
      </c>
      <c r="AB23" s="84">
        <f t="shared" si="1"/>
        <v>2020</v>
      </c>
      <c r="AC23" s="83">
        <f t="shared" si="2"/>
        <v>11</v>
      </c>
      <c r="AD23" s="83" t="str">
        <f t="shared" si="3"/>
        <v/>
      </c>
      <c r="AE23" s="83" t="str">
        <f t="shared" si="4"/>
        <v/>
      </c>
      <c r="AF23" s="81">
        <f t="shared" si="5"/>
        <v>1334.34</v>
      </c>
      <c r="AG23" s="82" t="str">
        <f t="shared" si="6"/>
        <v>12:00</v>
      </c>
      <c r="AH23" s="81">
        <f t="shared" si="7"/>
        <v>29769.94</v>
      </c>
      <c r="AI23" s="80" t="str">
        <f t="shared" si="8"/>
        <v/>
      </c>
      <c r="AJ23" s="80" t="str">
        <f t="shared" si="9"/>
        <v/>
      </c>
      <c r="AK23" s="80" t="str">
        <f t="shared" si="10"/>
        <v/>
      </c>
      <c r="AL23" s="79" t="str">
        <f t="shared" si="11"/>
        <v/>
      </c>
      <c r="AM23" s="78" t="str">
        <f t="shared" si="12"/>
        <v/>
      </c>
    </row>
    <row r="24" spans="2:39" ht="13.5" thickBot="1">
      <c r="B24" s="86">
        <v>44156</v>
      </c>
      <c r="C24" s="85">
        <v>1068.1300000000001</v>
      </c>
      <c r="D24" s="85">
        <v>1049.3399999999999</v>
      </c>
      <c r="E24" s="85">
        <v>1060.68</v>
      </c>
      <c r="F24" s="85">
        <v>1068.52</v>
      </c>
      <c r="G24" s="85">
        <v>1065.54</v>
      </c>
      <c r="H24" s="85">
        <v>1073.24</v>
      </c>
      <c r="I24" s="85">
        <v>1100.19</v>
      </c>
      <c r="J24" s="85">
        <v>1175.2</v>
      </c>
      <c r="K24" s="85">
        <v>1204.04</v>
      </c>
      <c r="L24" s="85">
        <v>1187.06</v>
      </c>
      <c r="M24" s="85">
        <v>1200.92</v>
      </c>
      <c r="N24" s="85">
        <v>1186.78</v>
      </c>
      <c r="O24" s="85">
        <v>1167.43</v>
      </c>
      <c r="P24" s="85">
        <v>1167.5</v>
      </c>
      <c r="Q24" s="85">
        <v>1125.53</v>
      </c>
      <c r="R24" s="85">
        <v>1120.18</v>
      </c>
      <c r="S24" s="85">
        <v>1111.21</v>
      </c>
      <c r="T24" s="85">
        <v>1112.55</v>
      </c>
      <c r="U24" s="85">
        <v>1124.97</v>
      </c>
      <c r="V24" s="85">
        <v>1096.8699999999999</v>
      </c>
      <c r="W24" s="85">
        <v>1091.6500000000001</v>
      </c>
      <c r="X24" s="85">
        <v>1092</v>
      </c>
      <c r="Y24" s="85">
        <v>1085.1099999999999</v>
      </c>
      <c r="Z24" s="85">
        <v>1074.6400000000001</v>
      </c>
      <c r="AA24" s="85">
        <f t="shared" si="0"/>
        <v>1204.04</v>
      </c>
      <c r="AB24" s="84">
        <f t="shared" si="1"/>
        <v>2020</v>
      </c>
      <c r="AC24" s="83">
        <f t="shared" si="2"/>
        <v>11</v>
      </c>
      <c r="AD24" s="83" t="str">
        <f t="shared" si="3"/>
        <v/>
      </c>
      <c r="AE24" s="83" t="str">
        <f t="shared" si="4"/>
        <v/>
      </c>
      <c r="AF24" s="81">
        <f t="shared" si="5"/>
        <v>1204.04</v>
      </c>
      <c r="AG24" s="82" t="str">
        <f t="shared" si="6"/>
        <v>9:00</v>
      </c>
      <c r="AH24" s="81">
        <f t="shared" si="7"/>
        <v>28013.320000000003</v>
      </c>
      <c r="AI24" s="80" t="str">
        <f t="shared" si="8"/>
        <v/>
      </c>
      <c r="AJ24" s="80" t="str">
        <f t="shared" si="9"/>
        <v/>
      </c>
      <c r="AK24" s="80" t="str">
        <f t="shared" si="10"/>
        <v/>
      </c>
      <c r="AL24" s="79" t="str">
        <f t="shared" si="11"/>
        <v/>
      </c>
      <c r="AM24" s="78" t="str">
        <f t="shared" si="12"/>
        <v/>
      </c>
    </row>
    <row r="25" spans="2:39" ht="13.5" thickBot="1">
      <c r="B25" s="86">
        <v>44157</v>
      </c>
      <c r="C25" s="85">
        <v>1077.48</v>
      </c>
      <c r="D25" s="85">
        <v>1064.74</v>
      </c>
      <c r="E25" s="85">
        <v>1064.67</v>
      </c>
      <c r="F25" s="85">
        <v>1065.0899999999999</v>
      </c>
      <c r="G25" s="85">
        <v>1062.3900000000001</v>
      </c>
      <c r="H25" s="85">
        <v>1064.56</v>
      </c>
      <c r="I25" s="85">
        <v>1096.94</v>
      </c>
      <c r="J25" s="85">
        <v>1184.05</v>
      </c>
      <c r="K25" s="85">
        <v>1169.74</v>
      </c>
      <c r="L25" s="85">
        <v>1173.94</v>
      </c>
      <c r="M25" s="85">
        <v>1191.6099999999999</v>
      </c>
      <c r="N25" s="85">
        <v>1197.8399999999999</v>
      </c>
      <c r="O25" s="85">
        <v>1169.6300000000001</v>
      </c>
      <c r="P25" s="85">
        <v>1173.72</v>
      </c>
      <c r="Q25" s="85">
        <v>1173.97</v>
      </c>
      <c r="R25" s="85">
        <v>1154.48</v>
      </c>
      <c r="S25" s="85">
        <v>1147.76</v>
      </c>
      <c r="T25" s="85">
        <v>1134.3499999999999</v>
      </c>
      <c r="U25" s="85">
        <v>1152.73</v>
      </c>
      <c r="V25" s="85">
        <v>1120</v>
      </c>
      <c r="W25" s="85">
        <v>1116.29</v>
      </c>
      <c r="X25" s="85">
        <v>1095.1500000000001</v>
      </c>
      <c r="Y25" s="85">
        <v>1106.3900000000001</v>
      </c>
      <c r="Z25" s="85">
        <v>1083.3900000000001</v>
      </c>
      <c r="AA25" s="85">
        <f t="shared" si="0"/>
        <v>1197.8399999999999</v>
      </c>
      <c r="AB25" s="84">
        <f t="shared" si="1"/>
        <v>2020</v>
      </c>
      <c r="AC25" s="83">
        <f t="shared" si="2"/>
        <v>11</v>
      </c>
      <c r="AD25" s="83" t="str">
        <f t="shared" si="3"/>
        <v/>
      </c>
      <c r="AE25" s="83" t="str">
        <f t="shared" si="4"/>
        <v/>
      </c>
      <c r="AF25" s="81">
        <f t="shared" si="5"/>
        <v>1197.8399999999999</v>
      </c>
      <c r="AG25" s="82" t="str">
        <f t="shared" si="6"/>
        <v>12:00</v>
      </c>
      <c r="AH25" s="81">
        <f t="shared" si="7"/>
        <v>28238.749999999996</v>
      </c>
      <c r="AI25" s="80" t="str">
        <f t="shared" si="8"/>
        <v/>
      </c>
      <c r="AJ25" s="80" t="str">
        <f t="shared" si="9"/>
        <v/>
      </c>
      <c r="AK25" s="80" t="str">
        <f t="shared" si="10"/>
        <v/>
      </c>
      <c r="AL25" s="79" t="str">
        <f t="shared" si="11"/>
        <v/>
      </c>
      <c r="AM25" s="78" t="str">
        <f t="shared" si="12"/>
        <v/>
      </c>
    </row>
    <row r="26" spans="2:39" ht="13.5" thickBot="1">
      <c r="B26" s="86">
        <v>44158</v>
      </c>
      <c r="C26" s="85">
        <v>1100.3699999999999</v>
      </c>
      <c r="D26" s="85">
        <v>1094.48</v>
      </c>
      <c r="E26" s="85">
        <v>1089.58</v>
      </c>
      <c r="F26" s="85">
        <v>1098.58</v>
      </c>
      <c r="G26" s="85">
        <v>1139.67</v>
      </c>
      <c r="H26" s="85">
        <v>1138.48</v>
      </c>
      <c r="I26" s="85">
        <v>1204.6600000000001</v>
      </c>
      <c r="J26" s="85">
        <v>1297.77</v>
      </c>
      <c r="K26" s="85">
        <v>1308.79</v>
      </c>
      <c r="L26" s="85">
        <v>1339.84</v>
      </c>
      <c r="M26" s="85">
        <v>1382.47</v>
      </c>
      <c r="N26" s="85">
        <v>1382.47</v>
      </c>
      <c r="O26" s="85">
        <v>1354.47</v>
      </c>
      <c r="P26" s="85">
        <v>1332.98</v>
      </c>
      <c r="Q26" s="85">
        <v>1328.53</v>
      </c>
      <c r="R26" s="85">
        <v>1326.82</v>
      </c>
      <c r="S26" s="85">
        <v>1313.62</v>
      </c>
      <c r="T26" s="85">
        <v>1270.05</v>
      </c>
      <c r="U26" s="85">
        <v>1222.55</v>
      </c>
      <c r="V26" s="85">
        <v>1166.45</v>
      </c>
      <c r="W26" s="85">
        <v>1144.5</v>
      </c>
      <c r="X26" s="85">
        <v>1119.6199999999999</v>
      </c>
      <c r="Y26" s="85">
        <v>1106.42</v>
      </c>
      <c r="Z26" s="85">
        <v>1118.92</v>
      </c>
      <c r="AA26" s="85">
        <f t="shared" si="0"/>
        <v>1382.47</v>
      </c>
      <c r="AB26" s="84">
        <f t="shared" si="1"/>
        <v>2020</v>
      </c>
      <c r="AC26" s="83">
        <f t="shared" si="2"/>
        <v>11</v>
      </c>
      <c r="AD26" s="83" t="str">
        <f t="shared" si="3"/>
        <v/>
      </c>
      <c r="AE26" s="83" t="str">
        <f t="shared" si="4"/>
        <v/>
      </c>
      <c r="AF26" s="81">
        <f t="shared" si="5"/>
        <v>1382.47</v>
      </c>
      <c r="AG26" s="82" t="str">
        <f t="shared" si="6"/>
        <v>11:00</v>
      </c>
      <c r="AH26" s="81">
        <f t="shared" si="7"/>
        <v>30764.559999999998</v>
      </c>
      <c r="AI26" s="80" t="str">
        <f t="shared" si="8"/>
        <v/>
      </c>
      <c r="AJ26" s="80" t="str">
        <f t="shared" si="9"/>
        <v/>
      </c>
      <c r="AK26" s="80" t="str">
        <f t="shared" si="10"/>
        <v/>
      </c>
      <c r="AL26" s="79" t="str">
        <f t="shared" si="11"/>
        <v/>
      </c>
      <c r="AM26" s="78" t="str">
        <f t="shared" si="12"/>
        <v/>
      </c>
    </row>
    <row r="27" spans="2:39" ht="13.5" thickBot="1">
      <c r="B27" s="86">
        <v>44159</v>
      </c>
      <c r="C27" s="85">
        <v>1110.55</v>
      </c>
      <c r="D27" s="85">
        <v>1092.18</v>
      </c>
      <c r="E27" s="85">
        <v>1094.03</v>
      </c>
      <c r="F27" s="85">
        <v>1098.97</v>
      </c>
      <c r="G27" s="85">
        <v>1136.28</v>
      </c>
      <c r="H27" s="85">
        <v>1142.6099999999999</v>
      </c>
      <c r="I27" s="85">
        <v>1195.92</v>
      </c>
      <c r="J27" s="85">
        <v>1289.33</v>
      </c>
      <c r="K27" s="85">
        <v>1325.49</v>
      </c>
      <c r="L27" s="85">
        <v>1342.81</v>
      </c>
      <c r="M27" s="85">
        <v>1372.74</v>
      </c>
      <c r="N27" s="85">
        <v>1371.09</v>
      </c>
      <c r="O27" s="85">
        <v>1340.08</v>
      </c>
      <c r="P27" s="85">
        <v>1354.01</v>
      </c>
      <c r="Q27" s="85">
        <v>1345.26</v>
      </c>
      <c r="R27" s="85">
        <v>1332.31</v>
      </c>
      <c r="S27" s="85">
        <v>1308.6500000000001</v>
      </c>
      <c r="T27" s="85">
        <v>1287.58</v>
      </c>
      <c r="U27" s="85">
        <v>1227.77</v>
      </c>
      <c r="V27" s="85">
        <v>1171.94</v>
      </c>
      <c r="W27" s="85">
        <v>1158.92</v>
      </c>
      <c r="X27" s="85">
        <v>1133.55</v>
      </c>
      <c r="Y27" s="85">
        <v>1130.8499999999999</v>
      </c>
      <c r="Z27" s="85">
        <v>1092.3800000000001</v>
      </c>
      <c r="AA27" s="85">
        <f t="shared" si="0"/>
        <v>1372.74</v>
      </c>
      <c r="AB27" s="84">
        <f t="shared" si="1"/>
        <v>2020</v>
      </c>
      <c r="AC27" s="83">
        <f t="shared" si="2"/>
        <v>11</v>
      </c>
      <c r="AD27" s="83" t="str">
        <f t="shared" si="3"/>
        <v/>
      </c>
      <c r="AE27" s="83" t="str">
        <f t="shared" si="4"/>
        <v/>
      </c>
      <c r="AF27" s="81">
        <f t="shared" si="5"/>
        <v>1372.74</v>
      </c>
      <c r="AG27" s="82" t="str">
        <f t="shared" si="6"/>
        <v>11:00</v>
      </c>
      <c r="AH27" s="81">
        <f t="shared" si="7"/>
        <v>30828.039999999997</v>
      </c>
      <c r="AI27" s="80" t="str">
        <f t="shared" si="8"/>
        <v/>
      </c>
      <c r="AJ27" s="80" t="str">
        <f t="shared" si="9"/>
        <v/>
      </c>
      <c r="AK27" s="80" t="str">
        <f t="shared" si="10"/>
        <v/>
      </c>
      <c r="AL27" s="79" t="str">
        <f t="shared" si="11"/>
        <v/>
      </c>
      <c r="AM27" s="78" t="str">
        <f t="shared" si="12"/>
        <v/>
      </c>
    </row>
    <row r="28" spans="2:39" ht="13.5" thickBot="1">
      <c r="B28" s="86">
        <v>44160</v>
      </c>
      <c r="C28" s="85">
        <v>1096.27</v>
      </c>
      <c r="D28" s="85">
        <v>1079.22</v>
      </c>
      <c r="E28" s="85">
        <v>1092.49</v>
      </c>
      <c r="F28" s="85">
        <v>1084.2</v>
      </c>
      <c r="G28" s="85">
        <v>1111.3900000000001</v>
      </c>
      <c r="H28" s="85">
        <v>1115.8399999999999</v>
      </c>
      <c r="I28" s="85">
        <v>1180.94</v>
      </c>
      <c r="J28" s="85">
        <v>1288.5999999999999</v>
      </c>
      <c r="K28" s="85">
        <v>1304.17</v>
      </c>
      <c r="L28" s="85">
        <v>1338.79</v>
      </c>
      <c r="M28" s="85">
        <v>1363.35</v>
      </c>
      <c r="N28" s="85">
        <v>1351.95</v>
      </c>
      <c r="O28" s="85">
        <v>1337.53</v>
      </c>
      <c r="P28" s="85">
        <v>1316.67</v>
      </c>
      <c r="Q28" s="85">
        <v>1308.02</v>
      </c>
      <c r="R28" s="85">
        <v>1325.49</v>
      </c>
      <c r="S28" s="85">
        <v>1284.22</v>
      </c>
      <c r="T28" s="85">
        <v>1246.04</v>
      </c>
      <c r="U28" s="85">
        <v>1185.0999999999999</v>
      </c>
      <c r="V28" s="85">
        <v>1143.1400000000001</v>
      </c>
      <c r="W28" s="85">
        <v>1119.79</v>
      </c>
      <c r="X28" s="85">
        <v>1093.1600000000001</v>
      </c>
      <c r="Y28" s="85">
        <v>1090.78</v>
      </c>
      <c r="Z28" s="85">
        <v>1062.95</v>
      </c>
      <c r="AA28" s="85">
        <f t="shared" si="0"/>
        <v>1363.35</v>
      </c>
      <c r="AB28" s="84">
        <f t="shared" si="1"/>
        <v>2020</v>
      </c>
      <c r="AC28" s="83">
        <f t="shared" si="2"/>
        <v>11</v>
      </c>
      <c r="AD28" s="83" t="str">
        <f t="shared" si="3"/>
        <v/>
      </c>
      <c r="AE28" s="83" t="str">
        <f t="shared" si="4"/>
        <v/>
      </c>
      <c r="AF28" s="81">
        <f t="shared" si="5"/>
        <v>1363.35</v>
      </c>
      <c r="AG28" s="82" t="str">
        <f t="shared" si="6"/>
        <v>11:00</v>
      </c>
      <c r="AH28" s="81">
        <f t="shared" si="7"/>
        <v>30283.450000000004</v>
      </c>
      <c r="AI28" s="80" t="str">
        <f t="shared" si="8"/>
        <v/>
      </c>
      <c r="AJ28" s="80" t="str">
        <f t="shared" si="9"/>
        <v/>
      </c>
      <c r="AK28" s="80" t="str">
        <f t="shared" si="10"/>
        <v/>
      </c>
      <c r="AL28" s="79" t="str">
        <f t="shared" si="11"/>
        <v/>
      </c>
      <c r="AM28" s="78" t="str">
        <f t="shared" si="12"/>
        <v/>
      </c>
    </row>
    <row r="29" spans="2:39" ht="13.5" thickBot="1">
      <c r="B29" s="86">
        <v>44161</v>
      </c>
      <c r="C29" s="85">
        <v>1059.31</v>
      </c>
      <c r="D29" s="85">
        <v>1052.0999999999999</v>
      </c>
      <c r="E29" s="85">
        <v>1058.54</v>
      </c>
      <c r="F29" s="85">
        <v>1065.1600000000001</v>
      </c>
      <c r="G29" s="85">
        <v>1077.72</v>
      </c>
      <c r="H29" s="85">
        <v>1102.75</v>
      </c>
      <c r="I29" s="85">
        <v>1155.1099999999999</v>
      </c>
      <c r="J29" s="85">
        <v>1276.98</v>
      </c>
      <c r="K29" s="85">
        <v>1295.9100000000001</v>
      </c>
      <c r="L29" s="85">
        <v>1322.48</v>
      </c>
      <c r="M29" s="85">
        <v>1346.1</v>
      </c>
      <c r="N29" s="85">
        <v>1375.08</v>
      </c>
      <c r="O29" s="85">
        <v>1360.63</v>
      </c>
      <c r="P29" s="85">
        <v>1342.08</v>
      </c>
      <c r="Q29" s="85">
        <v>1334.62</v>
      </c>
      <c r="R29" s="85">
        <v>1339.45</v>
      </c>
      <c r="S29" s="85">
        <v>1301.72</v>
      </c>
      <c r="T29" s="85">
        <v>1270.6400000000001</v>
      </c>
      <c r="U29" s="85">
        <v>1207.22</v>
      </c>
      <c r="V29" s="85">
        <v>1167.8499999999999</v>
      </c>
      <c r="W29" s="85">
        <v>1145.45</v>
      </c>
      <c r="X29" s="85">
        <v>1117.3800000000001</v>
      </c>
      <c r="Y29" s="85">
        <v>1105.69</v>
      </c>
      <c r="Z29" s="85">
        <v>1071.7</v>
      </c>
      <c r="AA29" s="85">
        <f t="shared" si="0"/>
        <v>1375.08</v>
      </c>
      <c r="AB29" s="84">
        <f t="shared" si="1"/>
        <v>2020</v>
      </c>
      <c r="AC29" s="83">
        <f t="shared" si="2"/>
        <v>11</v>
      </c>
      <c r="AD29" s="83" t="str">
        <f t="shared" si="3"/>
        <v/>
      </c>
      <c r="AE29" s="83" t="str">
        <f t="shared" si="4"/>
        <v/>
      </c>
      <c r="AF29" s="81">
        <f t="shared" si="5"/>
        <v>1375.08</v>
      </c>
      <c r="AG29" s="82" t="str">
        <f t="shared" si="6"/>
        <v>12:00</v>
      </c>
      <c r="AH29" s="81">
        <f t="shared" si="7"/>
        <v>30326.75</v>
      </c>
      <c r="AI29" s="80" t="str">
        <f t="shared" si="8"/>
        <v/>
      </c>
      <c r="AJ29" s="80" t="str">
        <f t="shared" si="9"/>
        <v/>
      </c>
      <c r="AK29" s="80" t="str">
        <f t="shared" si="10"/>
        <v/>
      </c>
      <c r="AL29" s="79" t="str">
        <f t="shared" si="11"/>
        <v/>
      </c>
      <c r="AM29" s="78" t="str">
        <f t="shared" si="12"/>
        <v/>
      </c>
    </row>
    <row r="30" spans="2:39" ht="13.5" thickBot="1">
      <c r="B30" s="86">
        <v>44162</v>
      </c>
      <c r="C30" s="85">
        <v>1073.0999999999999</v>
      </c>
      <c r="D30" s="85">
        <v>1068.1600000000001</v>
      </c>
      <c r="E30" s="85">
        <v>1057.18</v>
      </c>
      <c r="F30" s="85">
        <v>1078.42</v>
      </c>
      <c r="G30" s="85">
        <v>1093.82</v>
      </c>
      <c r="H30" s="85">
        <v>1100.82</v>
      </c>
      <c r="I30" s="85">
        <v>1168.0899999999999</v>
      </c>
      <c r="J30" s="85">
        <v>1261.02</v>
      </c>
      <c r="K30" s="85">
        <v>1300.67</v>
      </c>
      <c r="L30" s="85">
        <v>1318.07</v>
      </c>
      <c r="M30" s="85">
        <v>1363.29</v>
      </c>
      <c r="N30" s="85">
        <v>1373.36</v>
      </c>
      <c r="O30" s="85">
        <v>1359.02</v>
      </c>
      <c r="P30" s="85">
        <v>1351.77</v>
      </c>
      <c r="Q30" s="85">
        <v>1348.59</v>
      </c>
      <c r="R30" s="85">
        <v>1362.1</v>
      </c>
      <c r="S30" s="85">
        <v>1338.3</v>
      </c>
      <c r="T30" s="85">
        <v>1283.0999999999999</v>
      </c>
      <c r="U30" s="85">
        <v>1237.8800000000001</v>
      </c>
      <c r="V30" s="85">
        <v>1183.7</v>
      </c>
      <c r="W30" s="85">
        <v>1149.68</v>
      </c>
      <c r="X30" s="85">
        <v>1112.3699999999999</v>
      </c>
      <c r="Y30" s="85">
        <v>1112.44</v>
      </c>
      <c r="Z30" s="85">
        <v>1081.99</v>
      </c>
      <c r="AA30" s="85">
        <f t="shared" si="0"/>
        <v>1373.36</v>
      </c>
      <c r="AB30" s="84">
        <f t="shared" si="1"/>
        <v>2020</v>
      </c>
      <c r="AC30" s="83">
        <f t="shared" si="2"/>
        <v>11</v>
      </c>
      <c r="AD30" s="83" t="str">
        <f t="shared" si="3"/>
        <v/>
      </c>
      <c r="AE30" s="83" t="str">
        <f t="shared" si="4"/>
        <v/>
      </c>
      <c r="AF30" s="81">
        <f t="shared" si="5"/>
        <v>1373.36</v>
      </c>
      <c r="AG30" s="82" t="str">
        <f t="shared" si="6"/>
        <v>12:00</v>
      </c>
      <c r="AH30" s="81">
        <f t="shared" si="7"/>
        <v>30550.3</v>
      </c>
      <c r="AI30" s="80" t="str">
        <f t="shared" si="8"/>
        <v/>
      </c>
      <c r="AJ30" s="80" t="str">
        <f t="shared" si="9"/>
        <v/>
      </c>
      <c r="AK30" s="80" t="str">
        <f t="shared" si="10"/>
        <v/>
      </c>
      <c r="AL30" s="79" t="str">
        <f t="shared" si="11"/>
        <v/>
      </c>
      <c r="AM30" s="78" t="str">
        <f t="shared" si="12"/>
        <v/>
      </c>
    </row>
    <row r="31" spans="2:39" ht="13.5" thickBot="1">
      <c r="B31" s="86">
        <v>44163</v>
      </c>
      <c r="C31" s="85">
        <v>1063.4000000000001</v>
      </c>
      <c r="D31" s="85">
        <v>1055.67</v>
      </c>
      <c r="E31" s="85">
        <v>1052.45</v>
      </c>
      <c r="F31" s="85">
        <v>1050.56</v>
      </c>
      <c r="G31" s="85">
        <v>1060.57</v>
      </c>
      <c r="H31" s="85">
        <v>1065.08</v>
      </c>
      <c r="I31" s="85">
        <v>1107.79</v>
      </c>
      <c r="J31" s="85">
        <v>1178.45</v>
      </c>
      <c r="K31" s="85">
        <v>1193.43</v>
      </c>
      <c r="L31" s="85">
        <v>1184.05</v>
      </c>
      <c r="M31" s="85">
        <v>1201.0999999999999</v>
      </c>
      <c r="N31" s="85">
        <v>1202.57</v>
      </c>
      <c r="O31" s="85">
        <v>1164.3499999999999</v>
      </c>
      <c r="P31" s="85">
        <v>1176.1400000000001</v>
      </c>
      <c r="Q31" s="85">
        <v>1154.26</v>
      </c>
      <c r="R31" s="85">
        <v>1150.24</v>
      </c>
      <c r="S31" s="85">
        <v>1142.23</v>
      </c>
      <c r="T31" s="85">
        <v>1137.5999999999999</v>
      </c>
      <c r="U31" s="85">
        <v>1151.4000000000001</v>
      </c>
      <c r="V31" s="85">
        <v>1120.5999999999999</v>
      </c>
      <c r="W31" s="85">
        <v>1104.18</v>
      </c>
      <c r="X31" s="85">
        <v>1107.47</v>
      </c>
      <c r="Y31" s="85">
        <v>1102.26</v>
      </c>
      <c r="Z31" s="85">
        <v>1093.79</v>
      </c>
      <c r="AA31" s="85">
        <f t="shared" si="0"/>
        <v>1202.57</v>
      </c>
      <c r="AB31" s="84">
        <f t="shared" si="1"/>
        <v>2020</v>
      </c>
      <c r="AC31" s="83">
        <f t="shared" si="2"/>
        <v>11</v>
      </c>
      <c r="AD31" s="83" t="str">
        <f t="shared" si="3"/>
        <v/>
      </c>
      <c r="AE31" s="83" t="str">
        <f t="shared" si="4"/>
        <v/>
      </c>
      <c r="AF31" s="81">
        <f t="shared" si="5"/>
        <v>1202.57</v>
      </c>
      <c r="AG31" s="82" t="str">
        <f t="shared" si="6"/>
        <v>12:00</v>
      </c>
      <c r="AH31" s="81">
        <f t="shared" si="7"/>
        <v>28222.21</v>
      </c>
      <c r="AI31" s="80" t="str">
        <f t="shared" si="8"/>
        <v/>
      </c>
      <c r="AJ31" s="80" t="str">
        <f t="shared" si="9"/>
        <v/>
      </c>
      <c r="AK31" s="80" t="str">
        <f t="shared" si="10"/>
        <v/>
      </c>
      <c r="AL31" s="79" t="str">
        <f t="shared" si="11"/>
        <v/>
      </c>
      <c r="AM31" s="78" t="str">
        <f t="shared" si="12"/>
        <v/>
      </c>
    </row>
    <row r="32" spans="2:39" ht="13.5" thickBot="1">
      <c r="B32" s="86">
        <v>44164</v>
      </c>
      <c r="C32" s="85">
        <v>1094.56</v>
      </c>
      <c r="D32" s="85">
        <v>1092.04</v>
      </c>
      <c r="E32" s="85">
        <v>1087.0999999999999</v>
      </c>
      <c r="F32" s="85">
        <v>1084.8599999999999</v>
      </c>
      <c r="G32" s="85">
        <v>1083.67</v>
      </c>
      <c r="H32" s="85">
        <v>1098.3</v>
      </c>
      <c r="I32" s="85">
        <v>1122.1400000000001</v>
      </c>
      <c r="J32" s="85">
        <v>1199.0999999999999</v>
      </c>
      <c r="K32" s="85">
        <v>1173.55</v>
      </c>
      <c r="L32" s="85">
        <v>1164.5899999999999</v>
      </c>
      <c r="M32" s="85">
        <v>1187.06</v>
      </c>
      <c r="N32" s="85">
        <v>1174.3599999999999</v>
      </c>
      <c r="O32" s="85">
        <v>1155.42</v>
      </c>
      <c r="P32" s="85">
        <v>1142.82</v>
      </c>
      <c r="Q32" s="85">
        <v>1133.76</v>
      </c>
      <c r="R32" s="85">
        <v>1103.83</v>
      </c>
      <c r="S32" s="85">
        <v>1098.1600000000001</v>
      </c>
      <c r="T32" s="85">
        <v>1097.32</v>
      </c>
      <c r="U32" s="85">
        <v>1112.6199999999999</v>
      </c>
      <c r="V32" s="85">
        <v>1084.4000000000001</v>
      </c>
      <c r="W32" s="85">
        <v>1067.99</v>
      </c>
      <c r="X32" s="85">
        <v>1062.6400000000001</v>
      </c>
      <c r="Y32" s="85">
        <v>1054.9000000000001</v>
      </c>
      <c r="Z32" s="85">
        <v>1072.96</v>
      </c>
      <c r="AA32" s="85">
        <f t="shared" si="0"/>
        <v>1199.0999999999999</v>
      </c>
      <c r="AB32" s="84">
        <f t="shared" si="1"/>
        <v>2020</v>
      </c>
      <c r="AC32" s="83">
        <f t="shared" si="2"/>
        <v>11</v>
      </c>
      <c r="AD32" s="83" t="str">
        <f t="shared" si="3"/>
        <v/>
      </c>
      <c r="AE32" s="83" t="str">
        <f t="shared" si="4"/>
        <v/>
      </c>
      <c r="AF32" s="81">
        <f t="shared" si="5"/>
        <v>1199.0999999999999</v>
      </c>
      <c r="AG32" s="82" t="str">
        <f t="shared" si="6"/>
        <v>8:00</v>
      </c>
      <c r="AH32" s="81">
        <f t="shared" si="7"/>
        <v>27947.249999999996</v>
      </c>
      <c r="AI32" s="80" t="str">
        <f t="shared" si="8"/>
        <v/>
      </c>
      <c r="AJ32" s="80" t="str">
        <f t="shared" si="9"/>
        <v/>
      </c>
      <c r="AK32" s="80" t="str">
        <f t="shared" si="10"/>
        <v/>
      </c>
      <c r="AL32" s="79" t="str">
        <f t="shared" si="11"/>
        <v/>
      </c>
      <c r="AM32" s="78" t="str">
        <f t="shared" si="12"/>
        <v/>
      </c>
    </row>
    <row r="33" spans="2:39" ht="13.5" thickBot="1">
      <c r="B33" s="86">
        <v>44165</v>
      </c>
      <c r="C33" s="85">
        <v>1078.9100000000001</v>
      </c>
      <c r="D33" s="85">
        <v>1073.98</v>
      </c>
      <c r="E33" s="85">
        <v>1077.27</v>
      </c>
      <c r="F33" s="85">
        <v>1085.6600000000001</v>
      </c>
      <c r="G33" s="85">
        <v>1140.83</v>
      </c>
      <c r="H33" s="85">
        <v>1138.27</v>
      </c>
      <c r="I33" s="85">
        <v>1201.97</v>
      </c>
      <c r="J33" s="85">
        <v>1298.5</v>
      </c>
      <c r="K33" s="85">
        <v>1310.54</v>
      </c>
      <c r="L33" s="85">
        <v>1333.75</v>
      </c>
      <c r="M33" s="85">
        <v>1365.91</v>
      </c>
      <c r="N33" s="85">
        <v>1378.23</v>
      </c>
      <c r="O33" s="85">
        <v>1352.5</v>
      </c>
      <c r="P33" s="85">
        <v>1356.64</v>
      </c>
      <c r="Q33" s="85">
        <v>1337.77</v>
      </c>
      <c r="R33" s="85">
        <v>1351.49</v>
      </c>
      <c r="S33" s="85">
        <v>1332.35</v>
      </c>
      <c r="T33" s="85">
        <v>1259.2</v>
      </c>
      <c r="U33" s="85">
        <v>1228.22</v>
      </c>
      <c r="V33" s="85">
        <v>1161.58</v>
      </c>
      <c r="W33" s="85">
        <v>1140.51</v>
      </c>
      <c r="X33" s="85">
        <v>1124.69</v>
      </c>
      <c r="Y33" s="85">
        <v>1128.51</v>
      </c>
      <c r="Z33" s="85">
        <v>1121.78</v>
      </c>
      <c r="AA33" s="85">
        <f t="shared" si="0"/>
        <v>1378.23</v>
      </c>
      <c r="AB33" s="84">
        <f t="shared" si="1"/>
        <v>2020</v>
      </c>
      <c r="AC33" s="83">
        <f t="shared" si="2"/>
        <v>11</v>
      </c>
      <c r="AD33" s="83" t="str">
        <f t="shared" si="3"/>
        <v>2020-11</v>
      </c>
      <c r="AE33" s="83">
        <f t="shared" si="4"/>
        <v>11</v>
      </c>
      <c r="AF33" s="81">
        <f t="shared" si="5"/>
        <v>1378.23</v>
      </c>
      <c r="AG33" s="82" t="str">
        <f t="shared" si="6"/>
        <v>12:00</v>
      </c>
      <c r="AH33" s="81">
        <f t="shared" si="7"/>
        <v>30757.289999999994</v>
      </c>
      <c r="AI33" s="80">
        <f t="shared" si="8"/>
        <v>41388.020000000004</v>
      </c>
      <c r="AJ33" s="80">
        <f t="shared" si="9"/>
        <v>1760.74</v>
      </c>
      <c r="AK33" s="80">
        <f t="shared" si="10"/>
        <v>36007.76999999999</v>
      </c>
      <c r="AL33" s="79">
        <f t="shared" si="11"/>
        <v>44144</v>
      </c>
      <c r="AM33" s="78" t="str">
        <f t="shared" si="12"/>
        <v>12:00</v>
      </c>
    </row>
    <row r="34" spans="2:39" ht="13.5" thickBot="1">
      <c r="B34" s="86">
        <v>44166</v>
      </c>
      <c r="C34" s="85">
        <v>1110.03</v>
      </c>
      <c r="D34" s="85">
        <v>1098.8599999999999</v>
      </c>
      <c r="E34" s="85">
        <v>1115.76</v>
      </c>
      <c r="F34" s="85">
        <v>1114.75</v>
      </c>
      <c r="G34" s="85">
        <v>1138.97</v>
      </c>
      <c r="H34" s="85">
        <v>1159.69</v>
      </c>
      <c r="I34" s="85">
        <v>1210.3399999999999</v>
      </c>
      <c r="J34" s="85">
        <v>1296.3699999999999</v>
      </c>
      <c r="K34" s="85">
        <v>1329.27</v>
      </c>
      <c r="L34" s="85">
        <v>1375.88</v>
      </c>
      <c r="M34" s="85">
        <v>1433.25</v>
      </c>
      <c r="N34" s="85">
        <v>1410.33</v>
      </c>
      <c r="O34" s="85">
        <v>1405.39</v>
      </c>
      <c r="P34" s="85">
        <v>1395.8</v>
      </c>
      <c r="Q34" s="85">
        <v>1372.88</v>
      </c>
      <c r="R34" s="85">
        <v>1368.61</v>
      </c>
      <c r="S34" s="85">
        <v>1324.61</v>
      </c>
      <c r="T34" s="85">
        <v>1294.6500000000001</v>
      </c>
      <c r="U34" s="85">
        <v>1253.1400000000001</v>
      </c>
      <c r="V34" s="85">
        <v>1228.26</v>
      </c>
      <c r="W34" s="85">
        <v>1186.1199999999999</v>
      </c>
      <c r="X34" s="85">
        <v>1174.92</v>
      </c>
      <c r="Y34" s="85">
        <v>1145.17</v>
      </c>
      <c r="Z34" s="85">
        <v>1147.02</v>
      </c>
      <c r="AA34" s="85">
        <f t="shared" si="0"/>
        <v>1433.25</v>
      </c>
      <c r="AB34" s="84">
        <f t="shared" si="1"/>
        <v>2020</v>
      </c>
      <c r="AC34" s="83">
        <f t="shared" si="2"/>
        <v>12</v>
      </c>
      <c r="AD34" s="83" t="str">
        <f t="shared" si="3"/>
        <v/>
      </c>
      <c r="AE34" s="83" t="str">
        <f t="shared" si="4"/>
        <v/>
      </c>
      <c r="AF34" s="81">
        <f t="shared" si="5"/>
        <v>1433.25</v>
      </c>
      <c r="AG34" s="82" t="str">
        <f t="shared" si="6"/>
        <v>11:00</v>
      </c>
      <c r="AH34" s="81">
        <f t="shared" si="7"/>
        <v>31523.320000000003</v>
      </c>
      <c r="AI34" s="80" t="str">
        <f t="shared" si="8"/>
        <v/>
      </c>
      <c r="AJ34" s="80" t="str">
        <f t="shared" si="9"/>
        <v/>
      </c>
      <c r="AK34" s="80" t="str">
        <f t="shared" si="10"/>
        <v/>
      </c>
      <c r="AL34" s="79" t="str">
        <f t="shared" si="11"/>
        <v/>
      </c>
      <c r="AM34" s="78" t="str">
        <f t="shared" si="12"/>
        <v/>
      </c>
    </row>
    <row r="35" spans="2:39" ht="13.5" thickBot="1">
      <c r="B35" s="86">
        <v>44167</v>
      </c>
      <c r="C35" s="85">
        <v>1138.06</v>
      </c>
      <c r="D35" s="85">
        <v>1130.54</v>
      </c>
      <c r="E35" s="85">
        <v>1125.8499999999999</v>
      </c>
      <c r="F35" s="85">
        <v>1142.79</v>
      </c>
      <c r="G35" s="85">
        <v>1155.5999999999999</v>
      </c>
      <c r="H35" s="85">
        <v>1184.19</v>
      </c>
      <c r="I35" s="85">
        <v>1245.93</v>
      </c>
      <c r="J35" s="85">
        <v>1214.96</v>
      </c>
      <c r="K35" s="85">
        <v>1218.6300000000001</v>
      </c>
      <c r="L35" s="85">
        <v>1346.17</v>
      </c>
      <c r="M35" s="85">
        <v>1393.04</v>
      </c>
      <c r="N35" s="85">
        <v>1377.18</v>
      </c>
      <c r="O35" s="85">
        <v>1345.47</v>
      </c>
      <c r="P35" s="85">
        <v>1353.38</v>
      </c>
      <c r="Q35" s="85">
        <v>1318.7</v>
      </c>
      <c r="R35" s="85">
        <v>1221.43</v>
      </c>
      <c r="S35" s="85">
        <v>1318.7</v>
      </c>
      <c r="T35" s="85">
        <v>1262.8</v>
      </c>
      <c r="U35" s="85">
        <v>1222.24</v>
      </c>
      <c r="V35" s="85">
        <v>1189.3399999999999</v>
      </c>
      <c r="W35" s="85">
        <v>1161.3699999999999</v>
      </c>
      <c r="X35" s="85">
        <v>1140.1600000000001</v>
      </c>
      <c r="Y35" s="85">
        <v>1144.08</v>
      </c>
      <c r="Z35" s="85">
        <v>1113.5999999999999</v>
      </c>
      <c r="AA35" s="85">
        <f t="shared" si="0"/>
        <v>1393.04</v>
      </c>
      <c r="AB35" s="84">
        <f t="shared" si="1"/>
        <v>2020</v>
      </c>
      <c r="AC35" s="83">
        <f t="shared" si="2"/>
        <v>12</v>
      </c>
      <c r="AD35" s="83" t="str">
        <f t="shared" si="3"/>
        <v/>
      </c>
      <c r="AE35" s="83" t="str">
        <f t="shared" si="4"/>
        <v/>
      </c>
      <c r="AF35" s="81">
        <f t="shared" si="5"/>
        <v>1393.04</v>
      </c>
      <c r="AG35" s="82" t="str">
        <f t="shared" si="6"/>
        <v>11:00</v>
      </c>
      <c r="AH35" s="81">
        <f t="shared" si="7"/>
        <v>30857.25</v>
      </c>
      <c r="AI35" s="80" t="str">
        <f t="shared" si="8"/>
        <v/>
      </c>
      <c r="AJ35" s="80" t="str">
        <f t="shared" si="9"/>
        <v/>
      </c>
      <c r="AK35" s="80" t="str">
        <f t="shared" si="10"/>
        <v/>
      </c>
      <c r="AL35" s="79" t="str">
        <f t="shared" si="11"/>
        <v/>
      </c>
      <c r="AM35" s="78" t="str">
        <f t="shared" si="12"/>
        <v/>
      </c>
    </row>
    <row r="36" spans="2:39" ht="13.5" thickBot="1">
      <c r="B36" s="86">
        <v>44168</v>
      </c>
      <c r="C36" s="85">
        <v>1103.9000000000001</v>
      </c>
      <c r="D36" s="85">
        <v>1107.26</v>
      </c>
      <c r="E36" s="85">
        <v>1091.83</v>
      </c>
      <c r="F36" s="85">
        <v>1110.73</v>
      </c>
      <c r="G36" s="85">
        <v>1142.75</v>
      </c>
      <c r="H36" s="85">
        <v>1155.67</v>
      </c>
      <c r="I36" s="85">
        <v>1237.57</v>
      </c>
      <c r="J36" s="85">
        <v>1325.45</v>
      </c>
      <c r="K36" s="85">
        <v>1346.24</v>
      </c>
      <c r="L36" s="85">
        <v>1341.03</v>
      </c>
      <c r="M36" s="85">
        <v>1380.86</v>
      </c>
      <c r="N36" s="85">
        <v>1382.47</v>
      </c>
      <c r="O36" s="85">
        <v>1358.56</v>
      </c>
      <c r="P36" s="85">
        <v>1318.59</v>
      </c>
      <c r="Q36" s="85">
        <v>1338.33</v>
      </c>
      <c r="R36" s="85">
        <v>1318.7</v>
      </c>
      <c r="S36" s="85">
        <v>1002.19</v>
      </c>
      <c r="T36" s="85">
        <v>1070.02</v>
      </c>
      <c r="U36" s="85">
        <v>1223.67</v>
      </c>
      <c r="V36" s="85">
        <v>1179.71</v>
      </c>
      <c r="W36" s="85">
        <v>1143.17</v>
      </c>
      <c r="X36" s="85">
        <v>1140.9000000000001</v>
      </c>
      <c r="Y36" s="85">
        <v>1119.83</v>
      </c>
      <c r="Z36" s="85">
        <v>1112.97</v>
      </c>
      <c r="AA36" s="85">
        <f t="shared" si="0"/>
        <v>1382.47</v>
      </c>
      <c r="AB36" s="84">
        <f t="shared" si="1"/>
        <v>2020</v>
      </c>
      <c r="AC36" s="83">
        <f t="shared" si="2"/>
        <v>12</v>
      </c>
      <c r="AD36" s="83" t="str">
        <f t="shared" si="3"/>
        <v/>
      </c>
      <c r="AE36" s="83" t="str">
        <f t="shared" si="4"/>
        <v/>
      </c>
      <c r="AF36" s="81">
        <f t="shared" si="5"/>
        <v>1382.47</v>
      </c>
      <c r="AG36" s="82" t="str">
        <f t="shared" si="6"/>
        <v>12:00</v>
      </c>
      <c r="AH36" s="81">
        <f t="shared" si="7"/>
        <v>30434.870000000003</v>
      </c>
      <c r="AI36" s="80" t="str">
        <f t="shared" si="8"/>
        <v/>
      </c>
      <c r="AJ36" s="80" t="str">
        <f t="shared" si="9"/>
        <v/>
      </c>
      <c r="AK36" s="80" t="str">
        <f t="shared" si="10"/>
        <v/>
      </c>
      <c r="AL36" s="79" t="str">
        <f t="shared" si="11"/>
        <v/>
      </c>
      <c r="AM36" s="78" t="str">
        <f t="shared" si="12"/>
        <v/>
      </c>
    </row>
    <row r="37" spans="2:39" ht="13.5" thickBot="1">
      <c r="B37" s="86">
        <v>44169</v>
      </c>
      <c r="C37" s="85">
        <v>1099</v>
      </c>
      <c r="D37" s="85">
        <v>1069.78</v>
      </c>
      <c r="E37" s="85">
        <v>1097.25</v>
      </c>
      <c r="F37" s="85">
        <v>1103.17</v>
      </c>
      <c r="G37" s="85">
        <v>1137.1500000000001</v>
      </c>
      <c r="H37" s="85">
        <v>1146.25</v>
      </c>
      <c r="I37" s="85">
        <v>1195.3900000000001</v>
      </c>
      <c r="J37" s="85">
        <v>1301.6199999999999</v>
      </c>
      <c r="K37" s="85">
        <v>1327.8</v>
      </c>
      <c r="L37" s="85">
        <v>1360.87</v>
      </c>
      <c r="M37" s="85">
        <v>1384.15</v>
      </c>
      <c r="N37" s="85">
        <v>1310.54</v>
      </c>
      <c r="O37" s="85">
        <v>1355.8</v>
      </c>
      <c r="P37" s="85">
        <v>1218.25</v>
      </c>
      <c r="Q37" s="85">
        <v>1020.01</v>
      </c>
      <c r="R37" s="85">
        <v>1346.59</v>
      </c>
      <c r="S37" s="85">
        <v>1329.23</v>
      </c>
      <c r="T37" s="85">
        <v>1270.68</v>
      </c>
      <c r="U37" s="85">
        <v>1221.26</v>
      </c>
      <c r="V37" s="85">
        <v>1167.57</v>
      </c>
      <c r="W37" s="85">
        <v>1139.8499999999999</v>
      </c>
      <c r="X37" s="85">
        <v>1134.98</v>
      </c>
      <c r="Y37" s="85">
        <v>1125.1400000000001</v>
      </c>
      <c r="Z37" s="85">
        <v>1086.19</v>
      </c>
      <c r="AA37" s="85">
        <f t="shared" si="0"/>
        <v>1384.15</v>
      </c>
      <c r="AB37" s="84">
        <f t="shared" si="1"/>
        <v>2020</v>
      </c>
      <c r="AC37" s="83">
        <f t="shared" si="2"/>
        <v>12</v>
      </c>
      <c r="AD37" s="83" t="str">
        <f t="shared" si="3"/>
        <v/>
      </c>
      <c r="AE37" s="83" t="str">
        <f t="shared" si="4"/>
        <v/>
      </c>
      <c r="AF37" s="81">
        <f t="shared" si="5"/>
        <v>1384.15</v>
      </c>
      <c r="AG37" s="82" t="str">
        <f t="shared" si="6"/>
        <v>11:00</v>
      </c>
      <c r="AH37" s="81">
        <f t="shared" si="7"/>
        <v>30332.669999999991</v>
      </c>
      <c r="AI37" s="80" t="str">
        <f t="shared" si="8"/>
        <v/>
      </c>
      <c r="AJ37" s="80" t="str">
        <f t="shared" si="9"/>
        <v/>
      </c>
      <c r="AK37" s="80" t="str">
        <f t="shared" si="10"/>
        <v/>
      </c>
      <c r="AL37" s="79" t="str">
        <f t="shared" si="11"/>
        <v/>
      </c>
      <c r="AM37" s="78" t="str">
        <f t="shared" si="12"/>
        <v/>
      </c>
    </row>
    <row r="38" spans="2:39" ht="13.5" thickBot="1">
      <c r="B38" s="86">
        <v>44170</v>
      </c>
      <c r="C38" s="85">
        <v>1086.08</v>
      </c>
      <c r="D38" s="85">
        <v>1072.82</v>
      </c>
      <c r="E38" s="85">
        <v>1080.1400000000001</v>
      </c>
      <c r="F38" s="85">
        <v>1090.5999999999999</v>
      </c>
      <c r="G38" s="85">
        <v>1097.25</v>
      </c>
      <c r="H38" s="85">
        <v>1112.93</v>
      </c>
      <c r="I38" s="85">
        <v>1145.03</v>
      </c>
      <c r="J38" s="85">
        <v>1192.28</v>
      </c>
      <c r="K38" s="85">
        <v>1196.6500000000001</v>
      </c>
      <c r="L38" s="85">
        <v>1198.47</v>
      </c>
      <c r="M38" s="85">
        <v>1238.47</v>
      </c>
      <c r="N38" s="85">
        <v>1228.4000000000001</v>
      </c>
      <c r="O38" s="85">
        <v>1213.9000000000001</v>
      </c>
      <c r="P38" s="85">
        <v>1223.5</v>
      </c>
      <c r="Q38" s="85">
        <v>1219.47</v>
      </c>
      <c r="R38" s="85">
        <v>1198.3699999999999</v>
      </c>
      <c r="S38" s="85">
        <v>1210.79</v>
      </c>
      <c r="T38" s="85">
        <v>1191.75</v>
      </c>
      <c r="U38" s="85">
        <v>1203.72</v>
      </c>
      <c r="V38" s="85">
        <v>1166.31</v>
      </c>
      <c r="W38" s="85">
        <v>1168.58</v>
      </c>
      <c r="X38" s="85">
        <v>1147.97</v>
      </c>
      <c r="Y38" s="85">
        <v>1146.43</v>
      </c>
      <c r="Z38" s="85">
        <v>1125.8800000000001</v>
      </c>
      <c r="AA38" s="85">
        <f t="shared" si="0"/>
        <v>1238.47</v>
      </c>
      <c r="AB38" s="84">
        <f t="shared" si="1"/>
        <v>2020</v>
      </c>
      <c r="AC38" s="83">
        <f t="shared" si="2"/>
        <v>12</v>
      </c>
      <c r="AD38" s="83" t="str">
        <f t="shared" si="3"/>
        <v/>
      </c>
      <c r="AE38" s="83" t="str">
        <f t="shared" si="4"/>
        <v/>
      </c>
      <c r="AF38" s="81">
        <f t="shared" si="5"/>
        <v>1238.47</v>
      </c>
      <c r="AG38" s="82" t="str">
        <f t="shared" si="6"/>
        <v>11:00</v>
      </c>
      <c r="AH38" s="81">
        <f t="shared" si="7"/>
        <v>29194.260000000006</v>
      </c>
      <c r="AI38" s="80" t="str">
        <f t="shared" si="8"/>
        <v/>
      </c>
      <c r="AJ38" s="80" t="str">
        <f t="shared" si="9"/>
        <v/>
      </c>
      <c r="AK38" s="80" t="str">
        <f t="shared" si="10"/>
        <v/>
      </c>
      <c r="AL38" s="79" t="str">
        <f t="shared" si="11"/>
        <v/>
      </c>
      <c r="AM38" s="78" t="str">
        <f t="shared" si="12"/>
        <v/>
      </c>
    </row>
    <row r="39" spans="2:39" ht="13.5" thickBot="1">
      <c r="B39" s="86">
        <v>44171</v>
      </c>
      <c r="C39" s="85">
        <v>1127</v>
      </c>
      <c r="D39" s="85">
        <v>1099.46</v>
      </c>
      <c r="E39" s="85">
        <v>1103.8699999999999</v>
      </c>
      <c r="F39" s="85">
        <v>1103.6199999999999</v>
      </c>
      <c r="G39" s="85">
        <v>1113.56</v>
      </c>
      <c r="H39" s="85">
        <v>1120.8800000000001</v>
      </c>
      <c r="I39" s="85">
        <v>1146.46</v>
      </c>
      <c r="J39" s="85">
        <v>1199.31</v>
      </c>
      <c r="K39" s="85">
        <v>1205.8900000000001</v>
      </c>
      <c r="L39" s="85">
        <v>1193.71</v>
      </c>
      <c r="M39" s="85">
        <v>1236.24</v>
      </c>
      <c r="N39" s="85">
        <v>1213.6600000000001</v>
      </c>
      <c r="O39" s="85">
        <v>1184.05</v>
      </c>
      <c r="P39" s="85">
        <v>1202.18</v>
      </c>
      <c r="Q39" s="85">
        <v>1197.04</v>
      </c>
      <c r="R39" s="85">
        <v>1177.68</v>
      </c>
      <c r="S39" s="85">
        <v>1183</v>
      </c>
      <c r="T39" s="85">
        <v>1170.96</v>
      </c>
      <c r="U39" s="85">
        <v>1190.8699999999999</v>
      </c>
      <c r="V39" s="85">
        <v>1164.9100000000001</v>
      </c>
      <c r="W39" s="85">
        <v>1138.06</v>
      </c>
      <c r="X39" s="85">
        <v>1141.95</v>
      </c>
      <c r="Y39" s="85">
        <v>1137.96</v>
      </c>
      <c r="Z39" s="85">
        <v>1156.26</v>
      </c>
      <c r="AA39" s="85">
        <f t="shared" si="0"/>
        <v>1236.24</v>
      </c>
      <c r="AB39" s="84">
        <f t="shared" si="1"/>
        <v>2020</v>
      </c>
      <c r="AC39" s="83">
        <f t="shared" si="2"/>
        <v>12</v>
      </c>
      <c r="AD39" s="83" t="str">
        <f t="shared" si="3"/>
        <v/>
      </c>
      <c r="AE39" s="83" t="str">
        <f t="shared" si="4"/>
        <v/>
      </c>
      <c r="AF39" s="81">
        <f t="shared" si="5"/>
        <v>1236.24</v>
      </c>
      <c r="AG39" s="82" t="str">
        <f t="shared" si="6"/>
        <v>11:00</v>
      </c>
      <c r="AH39" s="81">
        <f t="shared" si="7"/>
        <v>29144.819999999996</v>
      </c>
      <c r="AI39" s="80" t="str">
        <f t="shared" si="8"/>
        <v/>
      </c>
      <c r="AJ39" s="80" t="str">
        <f t="shared" si="9"/>
        <v/>
      </c>
      <c r="AK39" s="80" t="str">
        <f t="shared" si="10"/>
        <v/>
      </c>
      <c r="AL39" s="79" t="str">
        <f t="shared" si="11"/>
        <v/>
      </c>
      <c r="AM39" s="78" t="str">
        <f t="shared" si="12"/>
        <v/>
      </c>
    </row>
    <row r="40" spans="2:39" ht="13.5" thickBot="1">
      <c r="B40" s="86">
        <v>44172</v>
      </c>
      <c r="C40" s="85">
        <v>1158.6400000000001</v>
      </c>
      <c r="D40" s="85">
        <v>1145.27</v>
      </c>
      <c r="E40" s="85">
        <v>1137.08</v>
      </c>
      <c r="F40" s="85">
        <v>1152.45</v>
      </c>
      <c r="G40" s="85">
        <v>1207.22</v>
      </c>
      <c r="H40" s="85">
        <v>1191.05</v>
      </c>
      <c r="I40" s="85">
        <v>1266.69</v>
      </c>
      <c r="J40" s="85">
        <v>1340.78</v>
      </c>
      <c r="K40" s="85">
        <v>1381.38</v>
      </c>
      <c r="L40" s="85">
        <v>1397.27</v>
      </c>
      <c r="M40" s="85">
        <v>1380.44</v>
      </c>
      <c r="N40" s="85">
        <v>1394.68</v>
      </c>
      <c r="O40" s="85">
        <v>1279.3900000000001</v>
      </c>
      <c r="P40" s="85">
        <v>1079.33</v>
      </c>
      <c r="Q40" s="85">
        <v>1345.58</v>
      </c>
      <c r="R40" s="85">
        <v>1003.42</v>
      </c>
      <c r="S40" s="85">
        <v>948.12</v>
      </c>
      <c r="T40" s="85">
        <v>1285.5899999999999</v>
      </c>
      <c r="U40" s="85">
        <v>1259.72</v>
      </c>
      <c r="V40" s="85">
        <v>1207.19</v>
      </c>
      <c r="W40" s="85">
        <v>1175.3399999999999</v>
      </c>
      <c r="X40" s="85">
        <v>1171.97</v>
      </c>
      <c r="Y40" s="85">
        <v>1158.5</v>
      </c>
      <c r="Z40" s="85">
        <v>1136.3800000000001</v>
      </c>
      <c r="AA40" s="85">
        <f t="shared" si="0"/>
        <v>1397.27</v>
      </c>
      <c r="AB40" s="84">
        <f t="shared" si="1"/>
        <v>2020</v>
      </c>
      <c r="AC40" s="83">
        <f t="shared" si="2"/>
        <v>12</v>
      </c>
      <c r="AD40" s="83" t="str">
        <f t="shared" si="3"/>
        <v/>
      </c>
      <c r="AE40" s="83" t="str">
        <f t="shared" si="4"/>
        <v/>
      </c>
      <c r="AF40" s="81">
        <f t="shared" si="5"/>
        <v>1397.27</v>
      </c>
      <c r="AG40" s="82" t="str">
        <f t="shared" si="6"/>
        <v>10:00</v>
      </c>
      <c r="AH40" s="81">
        <f t="shared" si="7"/>
        <v>30600.750000000007</v>
      </c>
      <c r="AI40" s="80" t="str">
        <f t="shared" si="8"/>
        <v/>
      </c>
      <c r="AJ40" s="80" t="str">
        <f t="shared" si="9"/>
        <v/>
      </c>
      <c r="AK40" s="80" t="str">
        <f t="shared" si="10"/>
        <v/>
      </c>
      <c r="AL40" s="79" t="str">
        <f t="shared" si="11"/>
        <v/>
      </c>
      <c r="AM40" s="78" t="str">
        <f t="shared" si="12"/>
        <v/>
      </c>
    </row>
    <row r="41" spans="2:39" ht="13.5" thickBot="1">
      <c r="B41" s="86">
        <v>44173</v>
      </c>
      <c r="C41" s="85">
        <v>1145.02</v>
      </c>
      <c r="D41" s="85">
        <v>1132.32</v>
      </c>
      <c r="E41" s="85">
        <v>1138.3399999999999</v>
      </c>
      <c r="F41" s="85">
        <v>1149.26</v>
      </c>
      <c r="G41" s="85">
        <v>1164.6600000000001</v>
      </c>
      <c r="H41" s="85">
        <v>1191.3599999999999</v>
      </c>
      <c r="I41" s="85">
        <v>1262.7</v>
      </c>
      <c r="J41" s="85">
        <v>1354.19</v>
      </c>
      <c r="K41" s="85">
        <v>1387.16</v>
      </c>
      <c r="L41" s="85">
        <v>1401.58</v>
      </c>
      <c r="M41" s="85">
        <v>632.73</v>
      </c>
      <c r="N41" s="85">
        <v>1417.92</v>
      </c>
      <c r="O41" s="85">
        <v>1306.69</v>
      </c>
      <c r="P41" s="85">
        <v>805.46</v>
      </c>
      <c r="Q41" s="85">
        <v>1357.3</v>
      </c>
      <c r="R41" s="85">
        <v>1310.72</v>
      </c>
      <c r="S41" s="85">
        <v>1075.1300000000001</v>
      </c>
      <c r="T41" s="85">
        <v>824.11</v>
      </c>
      <c r="U41" s="85">
        <v>1248.56</v>
      </c>
      <c r="V41" s="85">
        <v>1219.78</v>
      </c>
      <c r="W41" s="85">
        <v>1176.18</v>
      </c>
      <c r="X41" s="85">
        <v>1166.1600000000001</v>
      </c>
      <c r="Y41" s="85">
        <v>1159.3800000000001</v>
      </c>
      <c r="Z41" s="85">
        <v>1126.44</v>
      </c>
      <c r="AA41" s="85">
        <f t="shared" si="0"/>
        <v>1417.92</v>
      </c>
      <c r="AB41" s="84">
        <f t="shared" si="1"/>
        <v>2020</v>
      </c>
      <c r="AC41" s="83">
        <f t="shared" si="2"/>
        <v>12</v>
      </c>
      <c r="AD41" s="83" t="str">
        <f t="shared" si="3"/>
        <v/>
      </c>
      <c r="AE41" s="83" t="str">
        <f t="shared" si="4"/>
        <v/>
      </c>
      <c r="AF41" s="81">
        <f t="shared" si="5"/>
        <v>1417.92</v>
      </c>
      <c r="AG41" s="82" t="str">
        <f t="shared" si="6"/>
        <v>12:00</v>
      </c>
      <c r="AH41" s="81">
        <f t="shared" si="7"/>
        <v>29571.07</v>
      </c>
      <c r="AI41" s="80" t="str">
        <f t="shared" si="8"/>
        <v/>
      </c>
      <c r="AJ41" s="80" t="str">
        <f t="shared" si="9"/>
        <v/>
      </c>
      <c r="AK41" s="80" t="str">
        <f t="shared" si="10"/>
        <v/>
      </c>
      <c r="AL41" s="79" t="str">
        <f t="shared" si="11"/>
        <v/>
      </c>
      <c r="AM41" s="78" t="str">
        <f t="shared" si="12"/>
        <v/>
      </c>
    </row>
    <row r="42" spans="2:39" ht="13.5" thickBot="1">
      <c r="B42" s="86">
        <v>44174</v>
      </c>
      <c r="C42" s="85">
        <v>1129.1400000000001</v>
      </c>
      <c r="D42" s="85">
        <v>1115.9100000000001</v>
      </c>
      <c r="E42" s="85">
        <v>1119.48</v>
      </c>
      <c r="F42" s="85">
        <v>1123.92</v>
      </c>
      <c r="G42" s="85">
        <v>1150.17</v>
      </c>
      <c r="H42" s="85">
        <v>1152.1300000000001</v>
      </c>
      <c r="I42" s="85">
        <v>1223.29</v>
      </c>
      <c r="J42" s="85">
        <v>1323.67</v>
      </c>
      <c r="K42" s="85">
        <v>1367.52</v>
      </c>
      <c r="L42" s="85">
        <v>1364.55</v>
      </c>
      <c r="M42" s="85">
        <v>1011.22</v>
      </c>
      <c r="N42" s="85">
        <v>416.29</v>
      </c>
      <c r="O42" s="85">
        <v>432.99</v>
      </c>
      <c r="P42" s="85">
        <v>1260.7</v>
      </c>
      <c r="Q42" s="85">
        <v>1386.42</v>
      </c>
      <c r="R42" s="85">
        <v>1393</v>
      </c>
      <c r="S42" s="85">
        <v>712.95</v>
      </c>
      <c r="T42" s="85">
        <v>1285.06</v>
      </c>
      <c r="U42" s="85">
        <v>1233.44</v>
      </c>
      <c r="V42" s="85">
        <v>1190.18</v>
      </c>
      <c r="W42" s="85">
        <v>1143.94</v>
      </c>
      <c r="X42" s="85">
        <v>1141.74</v>
      </c>
      <c r="Y42" s="85">
        <v>1130.71</v>
      </c>
      <c r="Z42" s="85">
        <v>1125.78</v>
      </c>
      <c r="AA42" s="85">
        <f t="shared" si="0"/>
        <v>1393</v>
      </c>
      <c r="AB42" s="84">
        <f t="shared" si="1"/>
        <v>2020</v>
      </c>
      <c r="AC42" s="83">
        <f t="shared" si="2"/>
        <v>12</v>
      </c>
      <c r="AD42" s="83" t="str">
        <f t="shared" si="3"/>
        <v/>
      </c>
      <c r="AE42" s="83" t="str">
        <f t="shared" si="4"/>
        <v/>
      </c>
      <c r="AF42" s="81">
        <f t="shared" si="5"/>
        <v>1393</v>
      </c>
      <c r="AG42" s="82" t="str">
        <f t="shared" si="6"/>
        <v>16:00</v>
      </c>
      <c r="AH42" s="81">
        <f t="shared" si="7"/>
        <v>28327.200000000001</v>
      </c>
      <c r="AI42" s="80" t="str">
        <f t="shared" si="8"/>
        <v/>
      </c>
      <c r="AJ42" s="80" t="str">
        <f t="shared" si="9"/>
        <v/>
      </c>
      <c r="AK42" s="80" t="str">
        <f t="shared" si="10"/>
        <v/>
      </c>
      <c r="AL42" s="79" t="str">
        <f t="shared" si="11"/>
        <v/>
      </c>
      <c r="AM42" s="78" t="str">
        <f t="shared" si="12"/>
        <v/>
      </c>
    </row>
    <row r="43" spans="2:39" ht="13.5" thickBot="1">
      <c r="B43" s="86">
        <v>44175</v>
      </c>
      <c r="C43" s="85">
        <v>1117.31</v>
      </c>
      <c r="D43" s="85">
        <v>1117.3399999999999</v>
      </c>
      <c r="E43" s="85">
        <v>1097.8499999999999</v>
      </c>
      <c r="F43" s="85">
        <v>1130.6400000000001</v>
      </c>
      <c r="G43" s="85">
        <v>1163.82</v>
      </c>
      <c r="H43" s="85">
        <v>1166.24</v>
      </c>
      <c r="I43" s="85">
        <v>1230.67</v>
      </c>
      <c r="J43" s="85">
        <v>1327.06</v>
      </c>
      <c r="K43" s="85">
        <v>1353.31</v>
      </c>
      <c r="L43" s="85">
        <v>1380.86</v>
      </c>
      <c r="M43" s="85">
        <v>1237.98</v>
      </c>
      <c r="N43" s="85">
        <v>1098.76</v>
      </c>
      <c r="O43" s="85">
        <v>858.31</v>
      </c>
      <c r="P43" s="85">
        <v>291.2</v>
      </c>
      <c r="Q43" s="85">
        <v>282.8</v>
      </c>
      <c r="R43" s="85">
        <v>135.35</v>
      </c>
      <c r="S43" s="85">
        <v>933.52</v>
      </c>
      <c r="T43" s="85">
        <v>1256.6099999999999</v>
      </c>
      <c r="U43" s="85">
        <v>1219.1600000000001</v>
      </c>
      <c r="V43" s="85">
        <v>1174.5999999999999</v>
      </c>
      <c r="W43" s="85">
        <v>1162.1099999999999</v>
      </c>
      <c r="X43" s="85">
        <v>1148.52</v>
      </c>
      <c r="Y43" s="85">
        <v>1138.8</v>
      </c>
      <c r="Z43" s="85">
        <v>1127.1099999999999</v>
      </c>
      <c r="AA43" s="85">
        <f t="shared" si="0"/>
        <v>1380.86</v>
      </c>
      <c r="AB43" s="84">
        <f t="shared" si="1"/>
        <v>2020</v>
      </c>
      <c r="AC43" s="83">
        <f t="shared" si="2"/>
        <v>12</v>
      </c>
      <c r="AD43" s="83" t="str">
        <f t="shared" si="3"/>
        <v/>
      </c>
      <c r="AE43" s="83" t="str">
        <f t="shared" si="4"/>
        <v/>
      </c>
      <c r="AF43" s="81">
        <f t="shared" si="5"/>
        <v>1380.86</v>
      </c>
      <c r="AG43" s="82" t="str">
        <f t="shared" si="6"/>
        <v>10:00</v>
      </c>
      <c r="AH43" s="81">
        <f t="shared" si="7"/>
        <v>26530.789999999997</v>
      </c>
      <c r="AI43" s="80" t="str">
        <f t="shared" si="8"/>
        <v/>
      </c>
      <c r="AJ43" s="80" t="str">
        <f t="shared" si="9"/>
        <v/>
      </c>
      <c r="AK43" s="80" t="str">
        <f t="shared" si="10"/>
        <v/>
      </c>
      <c r="AL43" s="79" t="str">
        <f t="shared" si="11"/>
        <v/>
      </c>
      <c r="AM43" s="78" t="str">
        <f t="shared" si="12"/>
        <v/>
      </c>
    </row>
    <row r="44" spans="2:39" ht="13.5" thickBot="1">
      <c r="B44" s="86">
        <v>44176</v>
      </c>
      <c r="C44" s="85">
        <v>1127.98</v>
      </c>
      <c r="D44" s="85">
        <v>1125.74</v>
      </c>
      <c r="E44" s="85">
        <v>1121.68</v>
      </c>
      <c r="F44" s="85">
        <v>1129.6600000000001</v>
      </c>
      <c r="G44" s="85">
        <v>1156.82</v>
      </c>
      <c r="H44" s="85">
        <v>1160.29</v>
      </c>
      <c r="I44" s="85">
        <v>1227.98</v>
      </c>
      <c r="J44" s="85">
        <v>1283.24</v>
      </c>
      <c r="K44" s="85">
        <v>1371.34</v>
      </c>
      <c r="L44" s="85">
        <v>1352.72</v>
      </c>
      <c r="M44" s="85">
        <v>1264.1300000000001</v>
      </c>
      <c r="N44" s="85">
        <v>730.42</v>
      </c>
      <c r="O44" s="85">
        <v>892.05</v>
      </c>
      <c r="P44" s="85">
        <v>797.09</v>
      </c>
      <c r="Q44" s="85">
        <v>33.92</v>
      </c>
      <c r="R44" s="85">
        <v>1232.7</v>
      </c>
      <c r="S44" s="85">
        <v>1304.03</v>
      </c>
      <c r="T44" s="85">
        <v>1265.1500000000001</v>
      </c>
      <c r="U44" s="85">
        <v>1209.92</v>
      </c>
      <c r="V44" s="85">
        <v>1169.04</v>
      </c>
      <c r="W44" s="85">
        <v>1124.73</v>
      </c>
      <c r="X44" s="85">
        <v>1126.2</v>
      </c>
      <c r="Y44" s="85">
        <v>1111.43</v>
      </c>
      <c r="Z44" s="85">
        <v>1083.81</v>
      </c>
      <c r="AA44" s="85">
        <f t="shared" si="0"/>
        <v>1371.34</v>
      </c>
      <c r="AB44" s="84">
        <f t="shared" si="1"/>
        <v>2020</v>
      </c>
      <c r="AC44" s="83">
        <f t="shared" si="2"/>
        <v>12</v>
      </c>
      <c r="AD44" s="83" t="str">
        <f t="shared" si="3"/>
        <v/>
      </c>
      <c r="AE44" s="83" t="str">
        <f t="shared" si="4"/>
        <v/>
      </c>
      <c r="AF44" s="81">
        <f t="shared" si="5"/>
        <v>1371.34</v>
      </c>
      <c r="AG44" s="82" t="str">
        <f t="shared" si="6"/>
        <v>9:00</v>
      </c>
      <c r="AH44" s="81">
        <f t="shared" si="7"/>
        <v>27773.410000000003</v>
      </c>
      <c r="AI44" s="80" t="str">
        <f t="shared" si="8"/>
        <v/>
      </c>
      <c r="AJ44" s="80" t="str">
        <f t="shared" si="9"/>
        <v/>
      </c>
      <c r="AK44" s="80" t="str">
        <f t="shared" si="10"/>
        <v/>
      </c>
      <c r="AL44" s="79" t="str">
        <f t="shared" si="11"/>
        <v/>
      </c>
      <c r="AM44" s="78" t="str">
        <f t="shared" si="12"/>
        <v/>
      </c>
    </row>
    <row r="45" spans="2:39" ht="13.5" thickBot="1">
      <c r="B45" s="86">
        <v>44177</v>
      </c>
      <c r="C45" s="85">
        <v>1082.9000000000001</v>
      </c>
      <c r="D45" s="85">
        <v>1058.33</v>
      </c>
      <c r="E45" s="85">
        <v>1066</v>
      </c>
      <c r="F45" s="85">
        <v>1063.06</v>
      </c>
      <c r="G45" s="85">
        <v>1074.8800000000001</v>
      </c>
      <c r="H45" s="85">
        <v>1084.1300000000001</v>
      </c>
      <c r="I45" s="85">
        <v>1115.77</v>
      </c>
      <c r="J45" s="85">
        <v>1176.42</v>
      </c>
      <c r="K45" s="85">
        <v>1216.32</v>
      </c>
      <c r="L45" s="85">
        <v>1200.78</v>
      </c>
      <c r="M45" s="85">
        <v>1220.6600000000001</v>
      </c>
      <c r="N45" s="85">
        <v>1208.23</v>
      </c>
      <c r="O45" s="85">
        <v>1188.32</v>
      </c>
      <c r="P45" s="85">
        <v>1197.95</v>
      </c>
      <c r="Q45" s="85">
        <v>1179.53</v>
      </c>
      <c r="R45" s="85">
        <v>1155.81</v>
      </c>
      <c r="S45" s="85">
        <v>1147.2</v>
      </c>
      <c r="T45" s="85">
        <v>1126.54</v>
      </c>
      <c r="U45" s="85">
        <v>1138.27</v>
      </c>
      <c r="V45" s="85">
        <v>1106.8399999999999</v>
      </c>
      <c r="W45" s="85">
        <v>1097.3599999999999</v>
      </c>
      <c r="X45" s="85">
        <v>1099.25</v>
      </c>
      <c r="Y45" s="85">
        <v>1092.67</v>
      </c>
      <c r="Z45" s="85">
        <v>1083.1099999999999</v>
      </c>
      <c r="AA45" s="85">
        <f t="shared" si="0"/>
        <v>1220.6600000000001</v>
      </c>
      <c r="AB45" s="84">
        <f t="shared" si="1"/>
        <v>2020</v>
      </c>
      <c r="AC45" s="83">
        <f t="shared" si="2"/>
        <v>12</v>
      </c>
      <c r="AD45" s="83" t="str">
        <f t="shared" si="3"/>
        <v/>
      </c>
      <c r="AE45" s="83" t="str">
        <f t="shared" si="4"/>
        <v/>
      </c>
      <c r="AF45" s="81">
        <f t="shared" si="5"/>
        <v>1220.6600000000001</v>
      </c>
      <c r="AG45" s="82" t="str">
        <f t="shared" si="6"/>
        <v>11:00</v>
      </c>
      <c r="AH45" s="81">
        <f t="shared" si="7"/>
        <v>28400.99</v>
      </c>
      <c r="AI45" s="80" t="str">
        <f t="shared" si="8"/>
        <v/>
      </c>
      <c r="AJ45" s="80" t="str">
        <f t="shared" si="9"/>
        <v/>
      </c>
      <c r="AK45" s="80" t="str">
        <f t="shared" si="10"/>
        <v/>
      </c>
      <c r="AL45" s="79" t="str">
        <f t="shared" si="11"/>
        <v/>
      </c>
      <c r="AM45" s="78" t="str">
        <f t="shared" si="12"/>
        <v/>
      </c>
    </row>
    <row r="46" spans="2:39" ht="13.5" thickBot="1">
      <c r="B46" s="86">
        <v>44178</v>
      </c>
      <c r="C46" s="85">
        <v>1084.3699999999999</v>
      </c>
      <c r="D46" s="85">
        <v>1070.3699999999999</v>
      </c>
      <c r="E46" s="85">
        <v>1081.26</v>
      </c>
      <c r="F46" s="85">
        <v>1083.29</v>
      </c>
      <c r="G46" s="85">
        <v>1085.95</v>
      </c>
      <c r="H46" s="85">
        <v>1088.22</v>
      </c>
      <c r="I46" s="85">
        <v>1135.54</v>
      </c>
      <c r="J46" s="85">
        <v>1219.58</v>
      </c>
      <c r="K46" s="85">
        <v>1234.2</v>
      </c>
      <c r="L46" s="85">
        <v>1217.3699999999999</v>
      </c>
      <c r="M46" s="85">
        <v>1239.07</v>
      </c>
      <c r="N46" s="85">
        <v>1246.25</v>
      </c>
      <c r="O46" s="85">
        <v>1214.67</v>
      </c>
      <c r="P46" s="85">
        <v>1208.06</v>
      </c>
      <c r="Q46" s="85">
        <v>1197.18</v>
      </c>
      <c r="R46" s="85">
        <v>1186.47</v>
      </c>
      <c r="S46" s="85">
        <v>1166.3800000000001</v>
      </c>
      <c r="T46" s="85">
        <v>1169.81</v>
      </c>
      <c r="U46" s="85">
        <v>1173.0999999999999</v>
      </c>
      <c r="V46" s="85">
        <v>1165.22</v>
      </c>
      <c r="W46" s="85">
        <v>1130.8499999999999</v>
      </c>
      <c r="X46" s="85">
        <v>1122.17</v>
      </c>
      <c r="Y46" s="85">
        <v>1121.05</v>
      </c>
      <c r="Z46" s="85">
        <v>1133.1300000000001</v>
      </c>
      <c r="AA46" s="85">
        <f t="shared" si="0"/>
        <v>1246.25</v>
      </c>
      <c r="AB46" s="84">
        <f t="shared" si="1"/>
        <v>2020</v>
      </c>
      <c r="AC46" s="83">
        <f t="shared" si="2"/>
        <v>12</v>
      </c>
      <c r="AD46" s="83" t="str">
        <f t="shared" si="3"/>
        <v/>
      </c>
      <c r="AE46" s="83" t="str">
        <f t="shared" si="4"/>
        <v/>
      </c>
      <c r="AF46" s="81">
        <f t="shared" si="5"/>
        <v>1246.25</v>
      </c>
      <c r="AG46" s="82" t="str">
        <f t="shared" si="6"/>
        <v>12:00</v>
      </c>
      <c r="AH46" s="81">
        <f t="shared" si="7"/>
        <v>29019.810000000005</v>
      </c>
      <c r="AI46" s="80" t="str">
        <f t="shared" si="8"/>
        <v/>
      </c>
      <c r="AJ46" s="80" t="str">
        <f t="shared" si="9"/>
        <v/>
      </c>
      <c r="AK46" s="80" t="str">
        <f t="shared" si="10"/>
        <v/>
      </c>
      <c r="AL46" s="79" t="str">
        <f t="shared" si="11"/>
        <v/>
      </c>
      <c r="AM46" s="78" t="str">
        <f t="shared" si="12"/>
        <v/>
      </c>
    </row>
    <row r="47" spans="2:39" ht="13.5" thickBot="1">
      <c r="B47" s="86">
        <v>44179</v>
      </c>
      <c r="C47" s="85">
        <v>1126.58</v>
      </c>
      <c r="D47" s="85">
        <v>1110.27</v>
      </c>
      <c r="E47" s="85">
        <v>1119.1600000000001</v>
      </c>
      <c r="F47" s="85">
        <v>1126.02</v>
      </c>
      <c r="G47" s="85">
        <v>1156.93</v>
      </c>
      <c r="H47" s="85">
        <v>1166.97</v>
      </c>
      <c r="I47" s="85">
        <v>1214.71</v>
      </c>
      <c r="J47" s="85">
        <v>1321.78</v>
      </c>
      <c r="K47" s="85">
        <v>1350.76</v>
      </c>
      <c r="L47" s="85">
        <v>1353.17</v>
      </c>
      <c r="M47" s="85">
        <v>1413.44</v>
      </c>
      <c r="N47" s="85">
        <v>1421.88</v>
      </c>
      <c r="O47" s="85">
        <v>1403.64</v>
      </c>
      <c r="P47" s="85">
        <v>1395.31</v>
      </c>
      <c r="Q47" s="85">
        <v>1383.17</v>
      </c>
      <c r="R47" s="85">
        <v>1378.19</v>
      </c>
      <c r="S47" s="85">
        <v>1377.5</v>
      </c>
      <c r="T47" s="85">
        <v>1327.03</v>
      </c>
      <c r="U47" s="85">
        <v>1260.25</v>
      </c>
      <c r="V47" s="85">
        <v>557.03</v>
      </c>
      <c r="W47" s="85">
        <v>720.13</v>
      </c>
      <c r="X47" s="85">
        <v>746.97</v>
      </c>
      <c r="Y47" s="85">
        <v>428.86</v>
      </c>
      <c r="Z47" s="85">
        <v>1.29</v>
      </c>
      <c r="AA47" s="85">
        <f t="shared" si="0"/>
        <v>1421.88</v>
      </c>
      <c r="AB47" s="84">
        <f t="shared" si="1"/>
        <v>2020</v>
      </c>
      <c r="AC47" s="83">
        <f t="shared" si="2"/>
        <v>12</v>
      </c>
      <c r="AD47" s="83" t="str">
        <f t="shared" si="3"/>
        <v/>
      </c>
      <c r="AE47" s="83" t="str">
        <f t="shared" si="4"/>
        <v/>
      </c>
      <c r="AF47" s="81">
        <f t="shared" si="5"/>
        <v>1421.88</v>
      </c>
      <c r="AG47" s="82" t="str">
        <f t="shared" si="6"/>
        <v>12:00</v>
      </c>
      <c r="AH47" s="81">
        <f t="shared" si="7"/>
        <v>28282.920000000002</v>
      </c>
      <c r="AI47" s="80" t="str">
        <f t="shared" si="8"/>
        <v/>
      </c>
      <c r="AJ47" s="80" t="str">
        <f t="shared" si="9"/>
        <v/>
      </c>
      <c r="AK47" s="80" t="str">
        <f t="shared" si="10"/>
        <v/>
      </c>
      <c r="AL47" s="79" t="str">
        <f t="shared" si="11"/>
        <v/>
      </c>
      <c r="AM47" s="78" t="str">
        <f t="shared" si="12"/>
        <v/>
      </c>
    </row>
    <row r="48" spans="2:39" ht="13.5" thickBot="1">
      <c r="B48" s="86">
        <v>44180</v>
      </c>
      <c r="C48" s="85">
        <v>0</v>
      </c>
      <c r="D48" s="85">
        <v>0</v>
      </c>
      <c r="E48" s="85">
        <v>0</v>
      </c>
      <c r="F48" s="85">
        <v>105.04</v>
      </c>
      <c r="G48" s="85">
        <v>1187.69</v>
      </c>
      <c r="H48" s="85">
        <v>1190.77</v>
      </c>
      <c r="I48" s="85">
        <v>1230.71</v>
      </c>
      <c r="J48" s="85">
        <v>1320.83</v>
      </c>
      <c r="K48" s="85">
        <v>1399.16</v>
      </c>
      <c r="L48" s="85">
        <v>1427.16</v>
      </c>
      <c r="M48" s="85">
        <v>1451.52</v>
      </c>
      <c r="N48" s="85">
        <v>1465.63</v>
      </c>
      <c r="O48" s="85">
        <v>1429.19</v>
      </c>
      <c r="P48" s="85">
        <v>1432.8</v>
      </c>
      <c r="Q48" s="85">
        <v>1410.15</v>
      </c>
      <c r="R48" s="85">
        <v>1401.72</v>
      </c>
      <c r="S48" s="85">
        <v>1380.65</v>
      </c>
      <c r="T48" s="85">
        <v>1337.07</v>
      </c>
      <c r="U48" s="85">
        <v>1286.01</v>
      </c>
      <c r="V48" s="85">
        <v>1292.48</v>
      </c>
      <c r="W48" s="85">
        <v>1250.9000000000001</v>
      </c>
      <c r="X48" s="85">
        <v>1229.69</v>
      </c>
      <c r="Y48" s="85">
        <v>1231.4100000000001</v>
      </c>
      <c r="Z48" s="85">
        <v>1209.53</v>
      </c>
      <c r="AA48" s="85">
        <f t="shared" si="0"/>
        <v>1465.63</v>
      </c>
      <c r="AB48" s="84">
        <f t="shared" si="1"/>
        <v>2020</v>
      </c>
      <c r="AC48" s="83">
        <f t="shared" si="2"/>
        <v>12</v>
      </c>
      <c r="AD48" s="83" t="str">
        <f t="shared" si="3"/>
        <v/>
      </c>
      <c r="AE48" s="83" t="str">
        <f t="shared" si="4"/>
        <v/>
      </c>
      <c r="AF48" s="81">
        <f t="shared" si="5"/>
        <v>1465.63</v>
      </c>
      <c r="AG48" s="82" t="str">
        <f t="shared" si="6"/>
        <v>12:00</v>
      </c>
      <c r="AH48" s="81">
        <f t="shared" si="7"/>
        <v>28135.739999999998</v>
      </c>
      <c r="AI48" s="80" t="str">
        <f t="shared" si="8"/>
        <v/>
      </c>
      <c r="AJ48" s="80" t="str">
        <f t="shared" si="9"/>
        <v/>
      </c>
      <c r="AK48" s="80" t="str">
        <f t="shared" si="10"/>
        <v/>
      </c>
      <c r="AL48" s="79" t="str">
        <f t="shared" si="11"/>
        <v/>
      </c>
      <c r="AM48" s="78" t="str">
        <f t="shared" si="12"/>
        <v/>
      </c>
    </row>
    <row r="49" spans="2:39" ht="13.5" thickBot="1">
      <c r="B49" s="86">
        <v>44181</v>
      </c>
      <c r="C49" s="85">
        <v>1208.4100000000001</v>
      </c>
      <c r="D49" s="85">
        <v>1200.92</v>
      </c>
      <c r="E49" s="85">
        <v>1193.6400000000001</v>
      </c>
      <c r="F49" s="85">
        <v>1215.1300000000001</v>
      </c>
      <c r="G49" s="85">
        <v>1243.97</v>
      </c>
      <c r="H49" s="85">
        <v>1244.3599999999999</v>
      </c>
      <c r="I49" s="85">
        <v>1306.73</v>
      </c>
      <c r="J49" s="85">
        <v>1398.99</v>
      </c>
      <c r="K49" s="85">
        <v>1468.57</v>
      </c>
      <c r="L49" s="85">
        <v>1465.59</v>
      </c>
      <c r="M49" s="85">
        <v>1486.98</v>
      </c>
      <c r="N49" s="85">
        <v>1486.24</v>
      </c>
      <c r="O49" s="85">
        <v>1451.63</v>
      </c>
      <c r="P49" s="85">
        <v>1442.25</v>
      </c>
      <c r="Q49" s="85">
        <v>1434.86</v>
      </c>
      <c r="R49" s="85">
        <v>1435</v>
      </c>
      <c r="S49" s="85">
        <v>1408.16</v>
      </c>
      <c r="T49" s="85">
        <v>1391.53</v>
      </c>
      <c r="U49" s="85">
        <v>1322.27</v>
      </c>
      <c r="V49" s="85">
        <v>1306.0999999999999</v>
      </c>
      <c r="W49" s="85">
        <v>1268.0899999999999</v>
      </c>
      <c r="X49" s="85">
        <v>1249.53</v>
      </c>
      <c r="Y49" s="85">
        <v>1240.82</v>
      </c>
      <c r="Z49" s="85">
        <v>1217.8599999999999</v>
      </c>
      <c r="AA49" s="85">
        <f t="shared" si="0"/>
        <v>1486.98</v>
      </c>
      <c r="AB49" s="84">
        <f t="shared" si="1"/>
        <v>2020</v>
      </c>
      <c r="AC49" s="83">
        <f t="shared" si="2"/>
        <v>12</v>
      </c>
      <c r="AD49" s="83" t="str">
        <f t="shared" si="3"/>
        <v/>
      </c>
      <c r="AE49" s="83" t="str">
        <f t="shared" si="4"/>
        <v/>
      </c>
      <c r="AF49" s="81">
        <f t="shared" si="5"/>
        <v>1486.98</v>
      </c>
      <c r="AG49" s="82" t="str">
        <f t="shared" si="6"/>
        <v>11:00</v>
      </c>
      <c r="AH49" s="81">
        <f t="shared" si="7"/>
        <v>33574.61</v>
      </c>
      <c r="AI49" s="80" t="str">
        <f t="shared" si="8"/>
        <v/>
      </c>
      <c r="AJ49" s="80" t="str">
        <f t="shared" si="9"/>
        <v/>
      </c>
      <c r="AK49" s="80" t="str">
        <f t="shared" si="10"/>
        <v/>
      </c>
      <c r="AL49" s="79" t="str">
        <f t="shared" si="11"/>
        <v/>
      </c>
      <c r="AM49" s="78" t="str">
        <f t="shared" si="12"/>
        <v/>
      </c>
    </row>
    <row r="50" spans="2:39" ht="13.5" thickBot="1">
      <c r="B50" s="86">
        <v>44182</v>
      </c>
      <c r="C50" s="85">
        <v>1227.42</v>
      </c>
      <c r="D50" s="85">
        <v>1209.8499999999999</v>
      </c>
      <c r="E50" s="85">
        <v>1216.53</v>
      </c>
      <c r="F50" s="85">
        <v>1214.29</v>
      </c>
      <c r="G50" s="85">
        <v>1255.17</v>
      </c>
      <c r="H50" s="85">
        <v>1257.3399999999999</v>
      </c>
      <c r="I50" s="85">
        <v>1298.78</v>
      </c>
      <c r="J50" s="85">
        <v>1392.79</v>
      </c>
      <c r="K50" s="85">
        <v>1424.19</v>
      </c>
      <c r="L50" s="85">
        <v>1423.77</v>
      </c>
      <c r="M50" s="85">
        <v>1447.67</v>
      </c>
      <c r="N50" s="85">
        <v>1474.59</v>
      </c>
      <c r="O50" s="85">
        <v>1441.9</v>
      </c>
      <c r="P50" s="85">
        <v>1437.35</v>
      </c>
      <c r="Q50" s="85">
        <v>1428.77</v>
      </c>
      <c r="R50" s="85">
        <v>1416.14</v>
      </c>
      <c r="S50" s="85">
        <v>1408.09</v>
      </c>
      <c r="T50" s="85">
        <v>1349.64</v>
      </c>
      <c r="U50" s="85">
        <v>1317.68</v>
      </c>
      <c r="V50" s="85">
        <v>1267.5999999999999</v>
      </c>
      <c r="W50" s="85">
        <v>1248.1400000000001</v>
      </c>
      <c r="X50" s="85">
        <v>1232.28</v>
      </c>
      <c r="Y50" s="85">
        <v>1222.48</v>
      </c>
      <c r="Z50" s="85">
        <v>1205.3699999999999</v>
      </c>
      <c r="AA50" s="85">
        <f t="shared" si="0"/>
        <v>1474.59</v>
      </c>
      <c r="AB50" s="84">
        <f t="shared" si="1"/>
        <v>2020</v>
      </c>
      <c r="AC50" s="83">
        <f t="shared" si="2"/>
        <v>12</v>
      </c>
      <c r="AD50" s="83" t="str">
        <f t="shared" si="3"/>
        <v/>
      </c>
      <c r="AE50" s="83" t="str">
        <f t="shared" si="4"/>
        <v/>
      </c>
      <c r="AF50" s="81">
        <f t="shared" si="5"/>
        <v>1474.59</v>
      </c>
      <c r="AG50" s="82" t="str">
        <f t="shared" si="6"/>
        <v>12:00</v>
      </c>
      <c r="AH50" s="81">
        <f t="shared" si="7"/>
        <v>33292.42</v>
      </c>
      <c r="AI50" s="80" t="str">
        <f t="shared" si="8"/>
        <v/>
      </c>
      <c r="AJ50" s="80" t="str">
        <f t="shared" si="9"/>
        <v/>
      </c>
      <c r="AK50" s="80" t="str">
        <f t="shared" si="10"/>
        <v/>
      </c>
      <c r="AL50" s="79" t="str">
        <f t="shared" si="11"/>
        <v/>
      </c>
      <c r="AM50" s="78" t="str">
        <f t="shared" si="12"/>
        <v/>
      </c>
    </row>
    <row r="51" spans="2:39" ht="13.5" thickBot="1">
      <c r="B51" s="86">
        <v>44183</v>
      </c>
      <c r="C51" s="85">
        <v>1197.28</v>
      </c>
      <c r="D51" s="85">
        <v>1155.42</v>
      </c>
      <c r="E51" s="85">
        <v>1054.8</v>
      </c>
      <c r="F51" s="85">
        <v>1048.95</v>
      </c>
      <c r="G51" s="85">
        <v>1074.8499999999999</v>
      </c>
      <c r="H51" s="85">
        <v>1139.5</v>
      </c>
      <c r="I51" s="85">
        <v>1294.8599999999999</v>
      </c>
      <c r="J51" s="85">
        <v>1378.37</v>
      </c>
      <c r="K51" s="85">
        <v>1400.42</v>
      </c>
      <c r="L51" s="85">
        <v>1407</v>
      </c>
      <c r="M51" s="85">
        <v>1418.48</v>
      </c>
      <c r="N51" s="85">
        <v>1424.88</v>
      </c>
      <c r="O51" s="85">
        <v>1382.22</v>
      </c>
      <c r="P51" s="85">
        <v>1380.82</v>
      </c>
      <c r="Q51" s="85">
        <v>1379.49</v>
      </c>
      <c r="R51" s="85">
        <v>1358.49</v>
      </c>
      <c r="S51" s="85">
        <v>1345.61</v>
      </c>
      <c r="T51" s="85">
        <v>1329.82</v>
      </c>
      <c r="U51" s="85">
        <v>1266.51</v>
      </c>
      <c r="V51" s="85">
        <v>1255.3800000000001</v>
      </c>
      <c r="W51" s="85">
        <v>1220.9100000000001</v>
      </c>
      <c r="X51" s="85">
        <v>1197.95</v>
      </c>
      <c r="Y51" s="85">
        <v>1184.58</v>
      </c>
      <c r="Z51" s="85">
        <v>1155.8399999999999</v>
      </c>
      <c r="AA51" s="85">
        <f t="shared" si="0"/>
        <v>1424.88</v>
      </c>
      <c r="AB51" s="84">
        <f t="shared" si="1"/>
        <v>2020</v>
      </c>
      <c r="AC51" s="83">
        <f t="shared" si="2"/>
        <v>12</v>
      </c>
      <c r="AD51" s="83" t="str">
        <f t="shared" si="3"/>
        <v/>
      </c>
      <c r="AE51" s="83" t="str">
        <f t="shared" si="4"/>
        <v/>
      </c>
      <c r="AF51" s="81">
        <f t="shared" si="5"/>
        <v>1424.88</v>
      </c>
      <c r="AG51" s="82" t="str">
        <f t="shared" si="6"/>
        <v>12:00</v>
      </c>
      <c r="AH51" s="81">
        <f t="shared" si="7"/>
        <v>31877.310000000005</v>
      </c>
      <c r="AI51" s="80" t="str">
        <f t="shared" si="8"/>
        <v/>
      </c>
      <c r="AJ51" s="80" t="str">
        <f t="shared" si="9"/>
        <v/>
      </c>
      <c r="AK51" s="80" t="str">
        <f t="shared" si="10"/>
        <v/>
      </c>
      <c r="AL51" s="79" t="str">
        <f t="shared" si="11"/>
        <v/>
      </c>
      <c r="AM51" s="78" t="str">
        <f t="shared" si="12"/>
        <v/>
      </c>
    </row>
    <row r="52" spans="2:39" ht="13.5" thickBot="1">
      <c r="B52" s="86">
        <v>44184</v>
      </c>
      <c r="C52" s="85">
        <v>1155.5999999999999</v>
      </c>
      <c r="D52" s="85">
        <v>1136.8699999999999</v>
      </c>
      <c r="E52" s="85">
        <v>1144.26</v>
      </c>
      <c r="F52" s="85">
        <v>1124.6500000000001</v>
      </c>
      <c r="G52" s="85">
        <v>1152.6600000000001</v>
      </c>
      <c r="H52" s="85">
        <v>1143.17</v>
      </c>
      <c r="I52" s="85">
        <v>1165.71</v>
      </c>
      <c r="J52" s="85">
        <v>1224.06</v>
      </c>
      <c r="K52" s="85">
        <v>1246.42</v>
      </c>
      <c r="L52" s="85">
        <v>1249.71</v>
      </c>
      <c r="M52" s="85">
        <v>1275.79</v>
      </c>
      <c r="N52" s="85">
        <v>1283.28</v>
      </c>
      <c r="O52" s="85">
        <v>1237.6400000000001</v>
      </c>
      <c r="P52" s="85">
        <v>1259.6500000000001</v>
      </c>
      <c r="Q52" s="85">
        <v>1254.26</v>
      </c>
      <c r="R52" s="85">
        <v>1217.3399999999999</v>
      </c>
      <c r="S52" s="85">
        <v>1250.3399999999999</v>
      </c>
      <c r="T52" s="85">
        <v>1212.68</v>
      </c>
      <c r="U52" s="85">
        <v>1233.93</v>
      </c>
      <c r="V52" s="85">
        <v>1203.96</v>
      </c>
      <c r="W52" s="85">
        <v>1169.18</v>
      </c>
      <c r="X52" s="85">
        <v>1162.8</v>
      </c>
      <c r="Y52" s="85">
        <v>1146.53</v>
      </c>
      <c r="Z52" s="85">
        <v>1146.01</v>
      </c>
      <c r="AA52" s="85">
        <f t="shared" si="0"/>
        <v>1283.28</v>
      </c>
      <c r="AB52" s="84">
        <f t="shared" si="1"/>
        <v>2020</v>
      </c>
      <c r="AC52" s="83">
        <f t="shared" si="2"/>
        <v>12</v>
      </c>
      <c r="AD52" s="83" t="str">
        <f t="shared" si="3"/>
        <v/>
      </c>
      <c r="AE52" s="83" t="str">
        <f t="shared" si="4"/>
        <v/>
      </c>
      <c r="AF52" s="81">
        <f t="shared" si="5"/>
        <v>1283.28</v>
      </c>
      <c r="AG52" s="82" t="str">
        <f t="shared" si="6"/>
        <v>12:00</v>
      </c>
      <c r="AH52" s="81">
        <f t="shared" si="7"/>
        <v>30079.779999999995</v>
      </c>
      <c r="AI52" s="80" t="str">
        <f t="shared" si="8"/>
        <v/>
      </c>
      <c r="AJ52" s="80" t="str">
        <f t="shared" si="9"/>
        <v/>
      </c>
      <c r="AK52" s="80" t="str">
        <f t="shared" si="10"/>
        <v/>
      </c>
      <c r="AL52" s="79" t="str">
        <f t="shared" si="11"/>
        <v/>
      </c>
      <c r="AM52" s="78" t="str">
        <f t="shared" si="12"/>
        <v/>
      </c>
    </row>
    <row r="53" spans="2:39" ht="13.5" thickBot="1">
      <c r="B53" s="86">
        <v>44185</v>
      </c>
      <c r="C53" s="85">
        <v>1126.51</v>
      </c>
      <c r="D53" s="85">
        <v>1131.24</v>
      </c>
      <c r="E53" s="85">
        <v>1117.03</v>
      </c>
      <c r="F53" s="85">
        <v>1126.79</v>
      </c>
      <c r="G53" s="85">
        <v>1132.6400000000001</v>
      </c>
      <c r="H53" s="85">
        <v>1103.76</v>
      </c>
      <c r="I53" s="85">
        <v>1143.42</v>
      </c>
      <c r="J53" s="85">
        <v>1204.21</v>
      </c>
      <c r="K53" s="85">
        <v>1219.8900000000001</v>
      </c>
      <c r="L53" s="85">
        <v>1225.49</v>
      </c>
      <c r="M53" s="85">
        <v>1225.3900000000001</v>
      </c>
      <c r="N53" s="85">
        <v>1251.18</v>
      </c>
      <c r="O53" s="85">
        <v>1202.8499999999999</v>
      </c>
      <c r="P53" s="85">
        <v>1213.5899999999999</v>
      </c>
      <c r="Q53" s="85">
        <v>1195.3599999999999</v>
      </c>
      <c r="R53" s="85">
        <v>1174.95</v>
      </c>
      <c r="S53" s="85">
        <v>1188.01</v>
      </c>
      <c r="T53" s="85">
        <v>1170.8599999999999</v>
      </c>
      <c r="U53" s="85">
        <v>1183.81</v>
      </c>
      <c r="V53" s="85">
        <v>1154.3699999999999</v>
      </c>
      <c r="W53" s="85">
        <v>1145.58</v>
      </c>
      <c r="X53" s="85">
        <v>1128.47</v>
      </c>
      <c r="Y53" s="85">
        <v>1127.32</v>
      </c>
      <c r="Z53" s="85">
        <v>1122.3399999999999</v>
      </c>
      <c r="AA53" s="85">
        <f t="shared" si="0"/>
        <v>1251.18</v>
      </c>
      <c r="AB53" s="84">
        <f t="shared" si="1"/>
        <v>2020</v>
      </c>
      <c r="AC53" s="83">
        <f t="shared" si="2"/>
        <v>12</v>
      </c>
      <c r="AD53" s="83" t="str">
        <f t="shared" si="3"/>
        <v/>
      </c>
      <c r="AE53" s="83" t="str">
        <f t="shared" si="4"/>
        <v/>
      </c>
      <c r="AF53" s="81">
        <f t="shared" si="5"/>
        <v>1251.18</v>
      </c>
      <c r="AG53" s="82" t="str">
        <f t="shared" si="6"/>
        <v>12:00</v>
      </c>
      <c r="AH53" s="81">
        <f t="shared" si="7"/>
        <v>29266.240000000002</v>
      </c>
      <c r="AI53" s="80" t="str">
        <f t="shared" si="8"/>
        <v/>
      </c>
      <c r="AJ53" s="80" t="str">
        <f t="shared" si="9"/>
        <v/>
      </c>
      <c r="AK53" s="80" t="str">
        <f t="shared" si="10"/>
        <v/>
      </c>
      <c r="AL53" s="79" t="str">
        <f t="shared" si="11"/>
        <v/>
      </c>
      <c r="AM53" s="78" t="str">
        <f t="shared" si="12"/>
        <v/>
      </c>
    </row>
    <row r="54" spans="2:39" ht="13.5" thickBot="1">
      <c r="B54" s="86">
        <v>44186</v>
      </c>
      <c r="C54" s="85">
        <v>1136.52</v>
      </c>
      <c r="D54" s="85">
        <v>1125.5</v>
      </c>
      <c r="E54" s="85">
        <v>1137.26</v>
      </c>
      <c r="F54" s="85">
        <v>1151.99</v>
      </c>
      <c r="G54" s="85">
        <v>1163.58</v>
      </c>
      <c r="H54" s="85">
        <v>1176.1400000000001</v>
      </c>
      <c r="I54" s="85">
        <v>1229.97</v>
      </c>
      <c r="J54" s="85">
        <v>1326.78</v>
      </c>
      <c r="K54" s="85">
        <v>1375.75</v>
      </c>
      <c r="L54" s="85">
        <v>1370.46</v>
      </c>
      <c r="M54" s="85">
        <v>1413.72</v>
      </c>
      <c r="N54" s="85">
        <v>1406.72</v>
      </c>
      <c r="O54" s="85">
        <v>1359.09</v>
      </c>
      <c r="P54" s="85">
        <v>681.45</v>
      </c>
      <c r="Q54" s="85">
        <v>296</v>
      </c>
      <c r="R54" s="85">
        <v>85.47</v>
      </c>
      <c r="S54" s="85">
        <v>1169.95</v>
      </c>
      <c r="T54" s="85">
        <v>1276.21</v>
      </c>
      <c r="U54" s="85">
        <v>1231.93</v>
      </c>
      <c r="V54" s="85">
        <v>1187.9000000000001</v>
      </c>
      <c r="W54" s="85">
        <v>1158.08</v>
      </c>
      <c r="X54" s="85">
        <v>1138.48</v>
      </c>
      <c r="Y54" s="85">
        <v>1137.1199999999999</v>
      </c>
      <c r="Z54" s="85">
        <v>1103.03</v>
      </c>
      <c r="AA54" s="85">
        <f t="shared" si="0"/>
        <v>1413.72</v>
      </c>
      <c r="AB54" s="84">
        <f t="shared" si="1"/>
        <v>2020</v>
      </c>
      <c r="AC54" s="83">
        <f t="shared" si="2"/>
        <v>12</v>
      </c>
      <c r="AD54" s="83" t="str">
        <f t="shared" si="3"/>
        <v/>
      </c>
      <c r="AE54" s="83" t="str">
        <f t="shared" si="4"/>
        <v/>
      </c>
      <c r="AF54" s="81">
        <f t="shared" si="5"/>
        <v>1413.72</v>
      </c>
      <c r="AG54" s="82" t="str">
        <f t="shared" si="6"/>
        <v>11:00</v>
      </c>
      <c r="AH54" s="81">
        <f t="shared" si="7"/>
        <v>28252.82</v>
      </c>
      <c r="AI54" s="80" t="str">
        <f t="shared" si="8"/>
        <v/>
      </c>
      <c r="AJ54" s="80" t="str">
        <f t="shared" si="9"/>
        <v/>
      </c>
      <c r="AK54" s="80" t="str">
        <f t="shared" si="10"/>
        <v/>
      </c>
      <c r="AL54" s="79" t="str">
        <f t="shared" si="11"/>
        <v/>
      </c>
      <c r="AM54" s="78" t="str">
        <f t="shared" si="12"/>
        <v/>
      </c>
    </row>
    <row r="55" spans="2:39" ht="13.5" thickBot="1">
      <c r="B55" s="86">
        <v>44187</v>
      </c>
      <c r="C55" s="85">
        <v>1092.53</v>
      </c>
      <c r="D55" s="85">
        <v>1090.81</v>
      </c>
      <c r="E55" s="85">
        <v>1100.6500000000001</v>
      </c>
      <c r="F55" s="85">
        <v>1134.6300000000001</v>
      </c>
      <c r="G55" s="85">
        <v>1143.28</v>
      </c>
      <c r="H55" s="85">
        <v>1154.4100000000001</v>
      </c>
      <c r="I55" s="85">
        <v>1225.32</v>
      </c>
      <c r="J55" s="85">
        <v>1341.69</v>
      </c>
      <c r="K55" s="85">
        <v>1359.61</v>
      </c>
      <c r="L55" s="85">
        <v>1355.45</v>
      </c>
      <c r="M55" s="85">
        <v>1378.62</v>
      </c>
      <c r="N55" s="85">
        <v>1415.09</v>
      </c>
      <c r="O55" s="85">
        <v>1154.1199999999999</v>
      </c>
      <c r="P55" s="85">
        <v>972.55</v>
      </c>
      <c r="Q55" s="85">
        <v>1281</v>
      </c>
      <c r="R55" s="85">
        <v>751.83</v>
      </c>
      <c r="S55" s="85">
        <v>1013.95</v>
      </c>
      <c r="T55" s="85">
        <v>1295.9100000000001</v>
      </c>
      <c r="U55" s="85">
        <v>1256.04</v>
      </c>
      <c r="V55" s="85">
        <v>1235.68</v>
      </c>
      <c r="W55" s="85">
        <v>1203.6199999999999</v>
      </c>
      <c r="X55" s="85">
        <v>1200.68</v>
      </c>
      <c r="Y55" s="85">
        <v>1169.94</v>
      </c>
      <c r="Z55" s="85">
        <v>1135.96</v>
      </c>
      <c r="AA55" s="85">
        <f t="shared" si="0"/>
        <v>1415.09</v>
      </c>
      <c r="AB55" s="84">
        <f t="shared" si="1"/>
        <v>2020</v>
      </c>
      <c r="AC55" s="83">
        <f t="shared" si="2"/>
        <v>12</v>
      </c>
      <c r="AD55" s="83" t="str">
        <f t="shared" si="3"/>
        <v/>
      </c>
      <c r="AE55" s="83" t="str">
        <f t="shared" si="4"/>
        <v/>
      </c>
      <c r="AF55" s="81">
        <f t="shared" si="5"/>
        <v>1415.09</v>
      </c>
      <c r="AG55" s="82" t="str">
        <f t="shared" si="6"/>
        <v>12:00</v>
      </c>
      <c r="AH55" s="81">
        <f t="shared" si="7"/>
        <v>29878.46</v>
      </c>
      <c r="AI55" s="80" t="str">
        <f t="shared" si="8"/>
        <v/>
      </c>
      <c r="AJ55" s="80" t="str">
        <f t="shared" si="9"/>
        <v/>
      </c>
      <c r="AK55" s="80" t="str">
        <f t="shared" si="10"/>
        <v/>
      </c>
      <c r="AL55" s="79" t="str">
        <f t="shared" si="11"/>
        <v/>
      </c>
      <c r="AM55" s="78" t="str">
        <f t="shared" si="12"/>
        <v/>
      </c>
    </row>
    <row r="56" spans="2:39" ht="13.5" thickBot="1">
      <c r="B56" s="86">
        <v>44188</v>
      </c>
      <c r="C56" s="85">
        <v>1128.75</v>
      </c>
      <c r="D56" s="85">
        <v>1136.3800000000001</v>
      </c>
      <c r="E56" s="85">
        <v>1131.6199999999999</v>
      </c>
      <c r="F56" s="85">
        <v>1139.81</v>
      </c>
      <c r="G56" s="85">
        <v>1177.58</v>
      </c>
      <c r="H56" s="85">
        <v>1176.94</v>
      </c>
      <c r="I56" s="85">
        <v>1248.45</v>
      </c>
      <c r="J56" s="85">
        <v>1330.98</v>
      </c>
      <c r="K56" s="85">
        <v>1352.51</v>
      </c>
      <c r="L56" s="85">
        <v>1353.49</v>
      </c>
      <c r="M56" s="85">
        <v>1383.55</v>
      </c>
      <c r="N56" s="85">
        <v>1378.93</v>
      </c>
      <c r="O56" s="85">
        <v>1354.89</v>
      </c>
      <c r="P56" s="85">
        <v>1329.06</v>
      </c>
      <c r="Q56" s="85">
        <v>1303.58</v>
      </c>
      <c r="R56" s="85">
        <v>1321.74</v>
      </c>
      <c r="S56" s="85">
        <v>1287.76</v>
      </c>
      <c r="T56" s="85">
        <v>1256.68</v>
      </c>
      <c r="U56" s="85">
        <v>1212.8599999999999</v>
      </c>
      <c r="V56" s="85">
        <v>1189.96</v>
      </c>
      <c r="W56" s="85">
        <v>1150.52</v>
      </c>
      <c r="X56" s="85">
        <v>1133.27</v>
      </c>
      <c r="Y56" s="85">
        <v>1102.01</v>
      </c>
      <c r="Z56" s="85">
        <v>1078.56</v>
      </c>
      <c r="AA56" s="85">
        <f t="shared" si="0"/>
        <v>1383.55</v>
      </c>
      <c r="AB56" s="84">
        <f t="shared" si="1"/>
        <v>2020</v>
      </c>
      <c r="AC56" s="83">
        <f t="shared" si="2"/>
        <v>12</v>
      </c>
      <c r="AD56" s="83" t="str">
        <f t="shared" si="3"/>
        <v/>
      </c>
      <c r="AE56" s="83" t="str">
        <f t="shared" si="4"/>
        <v/>
      </c>
      <c r="AF56" s="81">
        <f t="shared" si="5"/>
        <v>1383.55</v>
      </c>
      <c r="AG56" s="82" t="str">
        <f t="shared" si="6"/>
        <v>11:00</v>
      </c>
      <c r="AH56" s="81">
        <f t="shared" si="7"/>
        <v>31043.429999999997</v>
      </c>
      <c r="AI56" s="80" t="str">
        <f t="shared" si="8"/>
        <v/>
      </c>
      <c r="AJ56" s="80" t="str">
        <f t="shared" si="9"/>
        <v/>
      </c>
      <c r="AK56" s="80" t="str">
        <f t="shared" si="10"/>
        <v/>
      </c>
      <c r="AL56" s="79" t="str">
        <f t="shared" si="11"/>
        <v/>
      </c>
      <c r="AM56" s="78" t="str">
        <f t="shared" si="12"/>
        <v/>
      </c>
    </row>
    <row r="57" spans="2:39" ht="13.5" thickBot="1">
      <c r="B57" s="86">
        <v>44189</v>
      </c>
      <c r="C57" s="85">
        <v>1080.07</v>
      </c>
      <c r="D57" s="85">
        <v>1065.82</v>
      </c>
      <c r="E57" s="85">
        <v>1067.99</v>
      </c>
      <c r="F57" s="85">
        <v>1096.55</v>
      </c>
      <c r="G57" s="85">
        <v>1103.73</v>
      </c>
      <c r="H57" s="85">
        <v>1127.07</v>
      </c>
      <c r="I57" s="85">
        <v>1160.7</v>
      </c>
      <c r="J57" s="85">
        <v>1267.25</v>
      </c>
      <c r="K57" s="85">
        <v>1287.3399999999999</v>
      </c>
      <c r="L57" s="85">
        <v>1277.43</v>
      </c>
      <c r="M57" s="85">
        <v>1309.9100000000001</v>
      </c>
      <c r="N57" s="85">
        <v>1341.41</v>
      </c>
      <c r="O57" s="85">
        <v>1332.9</v>
      </c>
      <c r="P57" s="85">
        <v>1333.54</v>
      </c>
      <c r="Q57" s="85">
        <v>1308.79</v>
      </c>
      <c r="R57" s="85">
        <v>1288.7</v>
      </c>
      <c r="S57" s="85">
        <v>1286.78</v>
      </c>
      <c r="T57" s="85">
        <v>1253.77</v>
      </c>
      <c r="U57" s="85">
        <v>1227.8699999999999</v>
      </c>
      <c r="V57" s="85">
        <v>1200.68</v>
      </c>
      <c r="W57" s="85">
        <v>1186.1199999999999</v>
      </c>
      <c r="X57" s="85">
        <v>1151.6099999999999</v>
      </c>
      <c r="Y57" s="85">
        <v>1156.58</v>
      </c>
      <c r="Z57" s="85">
        <v>1142.19</v>
      </c>
      <c r="AA57" s="85">
        <f t="shared" si="0"/>
        <v>1341.41</v>
      </c>
      <c r="AB57" s="84">
        <f t="shared" si="1"/>
        <v>2020</v>
      </c>
      <c r="AC57" s="83">
        <f t="shared" si="2"/>
        <v>12</v>
      </c>
      <c r="AD57" s="83" t="str">
        <f t="shared" si="3"/>
        <v/>
      </c>
      <c r="AE57" s="83" t="str">
        <f t="shared" si="4"/>
        <v/>
      </c>
      <c r="AF57" s="81">
        <f t="shared" si="5"/>
        <v>1341.41</v>
      </c>
      <c r="AG57" s="82" t="str">
        <f t="shared" si="6"/>
        <v>12:00</v>
      </c>
      <c r="AH57" s="81">
        <f t="shared" si="7"/>
        <v>30396.21</v>
      </c>
      <c r="AI57" s="80" t="str">
        <f t="shared" si="8"/>
        <v/>
      </c>
      <c r="AJ57" s="80" t="str">
        <f t="shared" si="9"/>
        <v/>
      </c>
      <c r="AK57" s="80" t="str">
        <f t="shared" si="10"/>
        <v/>
      </c>
      <c r="AL57" s="79" t="str">
        <f t="shared" si="11"/>
        <v/>
      </c>
      <c r="AM57" s="78" t="str">
        <f t="shared" si="12"/>
        <v/>
      </c>
    </row>
    <row r="58" spans="2:39" ht="13.5" thickBot="1">
      <c r="B58" s="86">
        <v>44190</v>
      </c>
      <c r="C58" s="85">
        <v>1154.3399999999999</v>
      </c>
      <c r="D58" s="85">
        <v>1136.6300000000001</v>
      </c>
      <c r="E58" s="85">
        <v>1145.52</v>
      </c>
      <c r="F58" s="85">
        <v>1144.4000000000001</v>
      </c>
      <c r="G58" s="85">
        <v>1167.53</v>
      </c>
      <c r="H58" s="85">
        <v>1161.44</v>
      </c>
      <c r="I58" s="85">
        <v>1191.93</v>
      </c>
      <c r="J58" s="85">
        <v>1228.3599999999999</v>
      </c>
      <c r="K58" s="85">
        <v>1243.3399999999999</v>
      </c>
      <c r="L58" s="85">
        <v>1212.3</v>
      </c>
      <c r="M58" s="85">
        <v>1227.73</v>
      </c>
      <c r="N58" s="85">
        <v>1220.94</v>
      </c>
      <c r="O58" s="85">
        <v>1195.95</v>
      </c>
      <c r="P58" s="85">
        <v>1200.54</v>
      </c>
      <c r="Q58" s="85">
        <v>1198.6500000000001</v>
      </c>
      <c r="R58" s="85">
        <v>1210.69</v>
      </c>
      <c r="S58" s="85">
        <v>1242.8499999999999</v>
      </c>
      <c r="T58" s="85">
        <v>1236.73</v>
      </c>
      <c r="U58" s="85">
        <v>1229.9000000000001</v>
      </c>
      <c r="V58" s="85">
        <v>1200.26</v>
      </c>
      <c r="W58" s="85">
        <v>1172.82</v>
      </c>
      <c r="X58" s="85">
        <v>1165.47</v>
      </c>
      <c r="Y58" s="85">
        <v>1170.8599999999999</v>
      </c>
      <c r="Z58" s="85">
        <v>1162.04</v>
      </c>
      <c r="AA58" s="85">
        <f t="shared" si="0"/>
        <v>1243.3399999999999</v>
      </c>
      <c r="AB58" s="84">
        <f t="shared" si="1"/>
        <v>2020</v>
      </c>
      <c r="AC58" s="83">
        <f t="shared" si="2"/>
        <v>12</v>
      </c>
      <c r="AD58" s="83" t="str">
        <f t="shared" si="3"/>
        <v/>
      </c>
      <c r="AE58" s="83" t="str">
        <f t="shared" si="4"/>
        <v/>
      </c>
      <c r="AF58" s="81">
        <f t="shared" si="5"/>
        <v>1243.3399999999999</v>
      </c>
      <c r="AG58" s="82" t="str">
        <f t="shared" si="6"/>
        <v>9:00</v>
      </c>
      <c r="AH58" s="81">
        <f t="shared" si="7"/>
        <v>29864.560000000001</v>
      </c>
      <c r="AI58" s="80" t="str">
        <f t="shared" si="8"/>
        <v/>
      </c>
      <c r="AJ58" s="80" t="str">
        <f t="shared" si="9"/>
        <v/>
      </c>
      <c r="AK58" s="80" t="str">
        <f t="shared" si="10"/>
        <v/>
      </c>
      <c r="AL58" s="79" t="str">
        <f t="shared" si="11"/>
        <v/>
      </c>
      <c r="AM58" s="78" t="str">
        <f t="shared" si="12"/>
        <v/>
      </c>
    </row>
    <row r="59" spans="2:39" ht="13.5" thickBot="1">
      <c r="B59" s="86">
        <v>44191</v>
      </c>
      <c r="C59" s="85">
        <v>1163.82</v>
      </c>
      <c r="D59" s="85">
        <v>1157.21</v>
      </c>
      <c r="E59" s="85">
        <v>1169.8399999999999</v>
      </c>
      <c r="F59" s="85">
        <v>1165.18</v>
      </c>
      <c r="G59" s="85">
        <v>1153.29</v>
      </c>
      <c r="H59" s="85">
        <v>1179.1500000000001</v>
      </c>
      <c r="I59" s="85">
        <v>1185.7</v>
      </c>
      <c r="J59" s="85">
        <v>1247.44</v>
      </c>
      <c r="K59" s="85">
        <v>1234.03</v>
      </c>
      <c r="L59" s="85">
        <v>1239.42</v>
      </c>
      <c r="M59" s="85">
        <v>1241.77</v>
      </c>
      <c r="N59" s="85">
        <v>1264.0999999999999</v>
      </c>
      <c r="O59" s="85">
        <v>1228.54</v>
      </c>
      <c r="P59" s="85">
        <v>1230.04</v>
      </c>
      <c r="Q59" s="85">
        <v>1215.55</v>
      </c>
      <c r="R59" s="85">
        <v>1225.3900000000001</v>
      </c>
      <c r="S59" s="85">
        <v>1214.99</v>
      </c>
      <c r="T59" s="85">
        <v>1199.42</v>
      </c>
      <c r="U59" s="85">
        <v>1221.53</v>
      </c>
      <c r="V59" s="85">
        <v>1210.97</v>
      </c>
      <c r="W59" s="85">
        <v>1171.76</v>
      </c>
      <c r="X59" s="85">
        <v>1163.44</v>
      </c>
      <c r="Y59" s="85">
        <v>1167.18</v>
      </c>
      <c r="Z59" s="85">
        <v>1160.01</v>
      </c>
      <c r="AA59" s="85">
        <f t="shared" si="0"/>
        <v>1264.0999999999999</v>
      </c>
      <c r="AB59" s="84">
        <f t="shared" si="1"/>
        <v>2020</v>
      </c>
      <c r="AC59" s="83">
        <f t="shared" si="2"/>
        <v>12</v>
      </c>
      <c r="AD59" s="83" t="str">
        <f t="shared" si="3"/>
        <v/>
      </c>
      <c r="AE59" s="83" t="str">
        <f t="shared" si="4"/>
        <v/>
      </c>
      <c r="AF59" s="81">
        <f t="shared" si="5"/>
        <v>1264.0999999999999</v>
      </c>
      <c r="AG59" s="82" t="str">
        <f t="shared" si="6"/>
        <v>12:00</v>
      </c>
      <c r="AH59" s="81">
        <f t="shared" si="7"/>
        <v>30073.87</v>
      </c>
      <c r="AI59" s="80" t="str">
        <f t="shared" si="8"/>
        <v/>
      </c>
      <c r="AJ59" s="80" t="str">
        <f t="shared" si="9"/>
        <v/>
      </c>
      <c r="AK59" s="80" t="str">
        <f t="shared" si="10"/>
        <v/>
      </c>
      <c r="AL59" s="79" t="str">
        <f t="shared" si="11"/>
        <v/>
      </c>
      <c r="AM59" s="78" t="str">
        <f t="shared" si="12"/>
        <v/>
      </c>
    </row>
    <row r="60" spans="2:39" ht="13.5" thickBot="1">
      <c r="B60" s="86">
        <v>44192</v>
      </c>
      <c r="C60" s="85">
        <v>1173.52</v>
      </c>
      <c r="D60" s="85">
        <v>1153.1099999999999</v>
      </c>
      <c r="E60" s="85">
        <v>1146.08</v>
      </c>
      <c r="F60" s="85">
        <v>1150.31</v>
      </c>
      <c r="G60" s="85">
        <v>1141.7</v>
      </c>
      <c r="H60" s="85">
        <v>1129.73</v>
      </c>
      <c r="I60" s="85">
        <v>1164.03</v>
      </c>
      <c r="J60" s="85">
        <v>1234.27</v>
      </c>
      <c r="K60" s="85">
        <v>1260</v>
      </c>
      <c r="L60" s="85">
        <v>1238.97</v>
      </c>
      <c r="M60" s="85">
        <v>1256.6400000000001</v>
      </c>
      <c r="N60" s="85">
        <v>1268.68</v>
      </c>
      <c r="O60" s="85">
        <v>1239.42</v>
      </c>
      <c r="P60" s="85">
        <v>1241.52</v>
      </c>
      <c r="Q60" s="85">
        <v>1208.3399999999999</v>
      </c>
      <c r="R60" s="85">
        <v>1206.3399999999999</v>
      </c>
      <c r="S60" s="85">
        <v>1208.69</v>
      </c>
      <c r="T60" s="85">
        <v>1212.6500000000001</v>
      </c>
      <c r="U60" s="85">
        <v>1209.18</v>
      </c>
      <c r="V60" s="85">
        <v>1184.6099999999999</v>
      </c>
      <c r="W60" s="85">
        <v>1171.21</v>
      </c>
      <c r="X60" s="85">
        <v>1146.18</v>
      </c>
      <c r="Y60" s="85">
        <v>1142.23</v>
      </c>
      <c r="Z60" s="85">
        <v>1131.73</v>
      </c>
      <c r="AA60" s="85">
        <f t="shared" si="0"/>
        <v>1268.68</v>
      </c>
      <c r="AB60" s="84">
        <f t="shared" si="1"/>
        <v>2020</v>
      </c>
      <c r="AC60" s="83">
        <f t="shared" si="2"/>
        <v>12</v>
      </c>
      <c r="AD60" s="83" t="str">
        <f t="shared" si="3"/>
        <v/>
      </c>
      <c r="AE60" s="83" t="str">
        <f t="shared" si="4"/>
        <v/>
      </c>
      <c r="AF60" s="81">
        <f t="shared" si="5"/>
        <v>1268.68</v>
      </c>
      <c r="AG60" s="82" t="str">
        <f t="shared" si="6"/>
        <v>12:00</v>
      </c>
      <c r="AH60" s="81">
        <f t="shared" si="7"/>
        <v>29887.82</v>
      </c>
      <c r="AI60" s="80" t="str">
        <f t="shared" si="8"/>
        <v/>
      </c>
      <c r="AJ60" s="80" t="str">
        <f t="shared" si="9"/>
        <v/>
      </c>
      <c r="AK60" s="80" t="str">
        <f t="shared" si="10"/>
        <v/>
      </c>
      <c r="AL60" s="79" t="str">
        <f t="shared" si="11"/>
        <v/>
      </c>
      <c r="AM60" s="78" t="str">
        <f t="shared" si="12"/>
        <v/>
      </c>
    </row>
    <row r="61" spans="2:39" ht="13.5" thickBot="1">
      <c r="B61" s="86">
        <v>44193</v>
      </c>
      <c r="C61" s="85">
        <v>1130.8499999999999</v>
      </c>
      <c r="D61" s="85">
        <v>1132.8800000000001</v>
      </c>
      <c r="E61" s="85">
        <v>1134.53</v>
      </c>
      <c r="F61" s="85">
        <v>1132.92</v>
      </c>
      <c r="G61" s="85">
        <v>1149.1199999999999</v>
      </c>
      <c r="H61" s="85">
        <v>1136.7</v>
      </c>
      <c r="I61" s="85">
        <v>1170.1199999999999</v>
      </c>
      <c r="J61" s="85">
        <v>1236.45</v>
      </c>
      <c r="K61" s="85">
        <v>1246.1400000000001</v>
      </c>
      <c r="L61" s="85">
        <v>1250.3399999999999</v>
      </c>
      <c r="M61" s="85">
        <v>1291.26</v>
      </c>
      <c r="N61" s="85">
        <v>1282.6500000000001</v>
      </c>
      <c r="O61" s="85">
        <v>1272.43</v>
      </c>
      <c r="P61" s="85">
        <v>1263.6099999999999</v>
      </c>
      <c r="Q61" s="85">
        <v>1247.33</v>
      </c>
      <c r="R61" s="85">
        <v>1257.31</v>
      </c>
      <c r="S61" s="85">
        <v>1272.71</v>
      </c>
      <c r="T61" s="85">
        <v>1250.27</v>
      </c>
      <c r="U61" s="85">
        <v>1247.58</v>
      </c>
      <c r="V61" s="85">
        <v>1207.8900000000001</v>
      </c>
      <c r="W61" s="85">
        <v>1176.67</v>
      </c>
      <c r="X61" s="85">
        <v>1177.72</v>
      </c>
      <c r="Y61" s="85">
        <v>1160.46</v>
      </c>
      <c r="Z61" s="85">
        <v>1157.98</v>
      </c>
      <c r="AA61" s="85">
        <f t="shared" si="0"/>
        <v>1291.26</v>
      </c>
      <c r="AB61" s="84">
        <f t="shared" si="1"/>
        <v>2020</v>
      </c>
      <c r="AC61" s="83">
        <f t="shared" si="2"/>
        <v>12</v>
      </c>
      <c r="AD61" s="83" t="str">
        <f t="shared" si="3"/>
        <v/>
      </c>
      <c r="AE61" s="83" t="str">
        <f t="shared" si="4"/>
        <v/>
      </c>
      <c r="AF61" s="81">
        <f t="shared" si="5"/>
        <v>1291.26</v>
      </c>
      <c r="AG61" s="82" t="str">
        <f t="shared" si="6"/>
        <v>11:00</v>
      </c>
      <c r="AH61" s="81">
        <f t="shared" si="7"/>
        <v>30277.18</v>
      </c>
      <c r="AI61" s="80" t="str">
        <f t="shared" si="8"/>
        <v/>
      </c>
      <c r="AJ61" s="80" t="str">
        <f t="shared" si="9"/>
        <v/>
      </c>
      <c r="AK61" s="80" t="str">
        <f t="shared" si="10"/>
        <v/>
      </c>
      <c r="AL61" s="79" t="str">
        <f t="shared" si="11"/>
        <v/>
      </c>
      <c r="AM61" s="78" t="str">
        <f t="shared" si="12"/>
        <v/>
      </c>
    </row>
    <row r="62" spans="2:39" ht="13.5" thickBot="1">
      <c r="B62" s="86">
        <v>44194</v>
      </c>
      <c r="C62" s="85">
        <v>1147.55</v>
      </c>
      <c r="D62" s="85">
        <v>1148.18</v>
      </c>
      <c r="E62" s="85">
        <v>1150.8</v>
      </c>
      <c r="F62" s="85">
        <v>1166.2</v>
      </c>
      <c r="G62" s="85">
        <v>1167.8800000000001</v>
      </c>
      <c r="H62" s="85">
        <v>1181.71</v>
      </c>
      <c r="I62" s="85">
        <v>1242.68</v>
      </c>
      <c r="J62" s="85">
        <v>1337.56</v>
      </c>
      <c r="K62" s="85">
        <v>1332.17</v>
      </c>
      <c r="L62" s="85">
        <v>1342.71</v>
      </c>
      <c r="M62" s="85">
        <v>1365.88</v>
      </c>
      <c r="N62" s="85">
        <v>1353.59</v>
      </c>
      <c r="O62" s="85">
        <v>1313.62</v>
      </c>
      <c r="P62" s="85">
        <v>1309.28</v>
      </c>
      <c r="Q62" s="85">
        <v>1310.3699999999999</v>
      </c>
      <c r="R62" s="85">
        <v>1292.3800000000001</v>
      </c>
      <c r="S62" s="85">
        <v>1284.8499999999999</v>
      </c>
      <c r="T62" s="85">
        <v>1281.07</v>
      </c>
      <c r="U62" s="85">
        <v>1267.18</v>
      </c>
      <c r="V62" s="85">
        <v>1241.56</v>
      </c>
      <c r="W62" s="85">
        <v>1213.3499999999999</v>
      </c>
      <c r="X62" s="85">
        <v>1206.3499999999999</v>
      </c>
      <c r="Y62" s="85">
        <v>1194.94</v>
      </c>
      <c r="Z62" s="85">
        <v>1175.6199999999999</v>
      </c>
      <c r="AA62" s="85">
        <f t="shared" si="0"/>
        <v>1365.88</v>
      </c>
      <c r="AB62" s="84">
        <f t="shared" si="1"/>
        <v>2020</v>
      </c>
      <c r="AC62" s="83">
        <f t="shared" si="2"/>
        <v>12</v>
      </c>
      <c r="AD62" s="83" t="str">
        <f t="shared" si="3"/>
        <v/>
      </c>
      <c r="AE62" s="83" t="str">
        <f t="shared" si="4"/>
        <v/>
      </c>
      <c r="AF62" s="81">
        <f t="shared" si="5"/>
        <v>1365.88</v>
      </c>
      <c r="AG62" s="82" t="str">
        <f t="shared" si="6"/>
        <v>11:00</v>
      </c>
      <c r="AH62" s="81">
        <f t="shared" si="7"/>
        <v>31393.359999999993</v>
      </c>
      <c r="AI62" s="80" t="str">
        <f t="shared" si="8"/>
        <v/>
      </c>
      <c r="AJ62" s="80" t="str">
        <f t="shared" si="9"/>
        <v/>
      </c>
      <c r="AK62" s="80" t="str">
        <f t="shared" si="10"/>
        <v/>
      </c>
      <c r="AL62" s="79" t="str">
        <f t="shared" si="11"/>
        <v/>
      </c>
      <c r="AM62" s="78" t="str">
        <f t="shared" si="12"/>
        <v/>
      </c>
    </row>
    <row r="63" spans="2:39" ht="13.5" thickBot="1">
      <c r="B63" s="86">
        <v>44195</v>
      </c>
      <c r="C63" s="85">
        <v>1154.8599999999999</v>
      </c>
      <c r="D63" s="85">
        <v>1157.6300000000001</v>
      </c>
      <c r="E63" s="85">
        <v>1147.9000000000001</v>
      </c>
      <c r="F63" s="85">
        <v>1159.83</v>
      </c>
      <c r="G63" s="85">
        <v>1169</v>
      </c>
      <c r="H63" s="85">
        <v>1166.69</v>
      </c>
      <c r="I63" s="85">
        <v>1214.1500000000001</v>
      </c>
      <c r="J63" s="85">
        <v>1313.55</v>
      </c>
      <c r="K63" s="85">
        <v>1336.79</v>
      </c>
      <c r="L63" s="85">
        <v>1327.13</v>
      </c>
      <c r="M63" s="85">
        <v>1346.03</v>
      </c>
      <c r="N63" s="85">
        <v>1353.87</v>
      </c>
      <c r="O63" s="85">
        <v>1345.78</v>
      </c>
      <c r="P63" s="85">
        <v>1353.1</v>
      </c>
      <c r="Q63" s="85">
        <v>1335.71</v>
      </c>
      <c r="R63" s="85">
        <v>1316.6</v>
      </c>
      <c r="S63" s="85">
        <v>1307.1500000000001</v>
      </c>
      <c r="T63" s="85">
        <v>1263.5999999999999</v>
      </c>
      <c r="U63" s="85">
        <v>1244.57</v>
      </c>
      <c r="V63" s="85">
        <v>1199.98</v>
      </c>
      <c r="W63" s="85">
        <v>1173.69</v>
      </c>
      <c r="X63" s="85">
        <v>1167.5999999999999</v>
      </c>
      <c r="Y63" s="85">
        <v>1154.3</v>
      </c>
      <c r="Z63" s="85">
        <v>1135.58</v>
      </c>
      <c r="AA63" s="85">
        <f t="shared" si="0"/>
        <v>1353.87</v>
      </c>
      <c r="AB63" s="84">
        <f t="shared" si="1"/>
        <v>2020</v>
      </c>
      <c r="AC63" s="83">
        <f t="shared" si="2"/>
        <v>12</v>
      </c>
      <c r="AD63" s="83" t="str">
        <f t="shared" si="3"/>
        <v/>
      </c>
      <c r="AE63" s="83" t="str">
        <f t="shared" si="4"/>
        <v/>
      </c>
      <c r="AF63" s="81">
        <f t="shared" si="5"/>
        <v>1353.87</v>
      </c>
      <c r="AG63" s="82" t="str">
        <f t="shared" si="6"/>
        <v>12:00</v>
      </c>
      <c r="AH63" s="81">
        <f t="shared" si="7"/>
        <v>31198.959999999995</v>
      </c>
      <c r="AI63" s="80" t="str">
        <f t="shared" si="8"/>
        <v/>
      </c>
      <c r="AJ63" s="80" t="str">
        <f t="shared" si="9"/>
        <v/>
      </c>
      <c r="AK63" s="80" t="str">
        <f t="shared" si="10"/>
        <v/>
      </c>
      <c r="AL63" s="79" t="str">
        <f t="shared" si="11"/>
        <v/>
      </c>
      <c r="AM63" s="78" t="str">
        <f t="shared" si="12"/>
        <v/>
      </c>
    </row>
    <row r="64" spans="2:39" ht="13.5" thickBot="1">
      <c r="B64" s="86">
        <v>44196</v>
      </c>
      <c r="C64" s="85">
        <v>1138.55</v>
      </c>
      <c r="D64" s="85">
        <v>1142.58</v>
      </c>
      <c r="E64" s="85">
        <v>1141.98</v>
      </c>
      <c r="F64" s="85">
        <v>1146.42</v>
      </c>
      <c r="G64" s="85">
        <v>1166.55</v>
      </c>
      <c r="H64" s="85">
        <v>1170.54</v>
      </c>
      <c r="I64" s="85">
        <v>1217.97</v>
      </c>
      <c r="J64" s="85">
        <v>1312.89</v>
      </c>
      <c r="K64" s="85">
        <v>1322.55</v>
      </c>
      <c r="L64" s="85">
        <v>1332.38</v>
      </c>
      <c r="M64" s="85">
        <v>1377.08</v>
      </c>
      <c r="N64" s="85">
        <v>1348.9</v>
      </c>
      <c r="O64" s="85">
        <v>1319.92</v>
      </c>
      <c r="P64" s="85">
        <v>1332.91</v>
      </c>
      <c r="Q64" s="85">
        <v>1298.6400000000001</v>
      </c>
      <c r="R64" s="85">
        <v>1283.7</v>
      </c>
      <c r="S64" s="85">
        <v>1282.4000000000001</v>
      </c>
      <c r="T64" s="85">
        <v>1256.81</v>
      </c>
      <c r="U64" s="85">
        <v>1245.97</v>
      </c>
      <c r="V64" s="85">
        <v>1207.6400000000001</v>
      </c>
      <c r="W64" s="85">
        <v>1205.96</v>
      </c>
      <c r="X64" s="85">
        <v>1207.3599999999999</v>
      </c>
      <c r="Y64" s="85">
        <v>1183.3800000000001</v>
      </c>
      <c r="Z64" s="85">
        <v>1183.56</v>
      </c>
      <c r="AA64" s="85">
        <f t="shared" si="0"/>
        <v>1377.08</v>
      </c>
      <c r="AB64" s="84">
        <f t="shared" si="1"/>
        <v>2020</v>
      </c>
      <c r="AC64" s="83">
        <f t="shared" si="2"/>
        <v>12</v>
      </c>
      <c r="AD64" s="83" t="str">
        <f t="shared" si="3"/>
        <v>2020-12</v>
      </c>
      <c r="AE64" s="83">
        <f t="shared" si="4"/>
        <v>12</v>
      </c>
      <c r="AF64" s="81">
        <f t="shared" si="5"/>
        <v>1377.08</v>
      </c>
      <c r="AG64" s="82" t="str">
        <f t="shared" si="6"/>
        <v>11:00</v>
      </c>
      <c r="AH64" s="81">
        <f t="shared" si="7"/>
        <v>31203.720000000008</v>
      </c>
      <c r="AI64" s="80">
        <f t="shared" si="8"/>
        <v>42021.32</v>
      </c>
      <c r="AJ64" s="80">
        <f t="shared" si="9"/>
        <v>1486.98</v>
      </c>
      <c r="AK64" s="80">
        <f t="shared" si="10"/>
        <v>33574.61</v>
      </c>
      <c r="AL64" s="79">
        <f t="shared" si="11"/>
        <v>44181</v>
      </c>
      <c r="AM64" s="78" t="str">
        <f t="shared" si="12"/>
        <v>11:00</v>
      </c>
    </row>
    <row r="65" spans="2:39" ht="13.5" thickBot="1">
      <c r="B65" s="86">
        <v>44197</v>
      </c>
      <c r="C65" s="85">
        <v>1174.57</v>
      </c>
      <c r="D65" s="85">
        <v>1166.3800000000001</v>
      </c>
      <c r="E65" s="85">
        <v>1178.9100000000001</v>
      </c>
      <c r="F65" s="85">
        <v>1178.8</v>
      </c>
      <c r="G65" s="85">
        <v>1192.8399999999999</v>
      </c>
      <c r="H65" s="85">
        <v>1199.0999999999999</v>
      </c>
      <c r="I65" s="85">
        <v>1211.32</v>
      </c>
      <c r="J65" s="85">
        <v>1278.4100000000001</v>
      </c>
      <c r="K65" s="85">
        <v>1243.76</v>
      </c>
      <c r="L65" s="85">
        <v>1231.4100000000001</v>
      </c>
      <c r="M65" s="85">
        <v>1248.5899999999999</v>
      </c>
      <c r="N65" s="85">
        <v>1250.3699999999999</v>
      </c>
      <c r="O65" s="85">
        <v>1229.17</v>
      </c>
      <c r="P65" s="85">
        <v>1218.77</v>
      </c>
      <c r="Q65" s="85">
        <v>1218.8800000000001</v>
      </c>
      <c r="R65" s="85">
        <v>1226.0899999999999</v>
      </c>
      <c r="S65" s="85">
        <v>1238.72</v>
      </c>
      <c r="T65" s="85">
        <v>1224.6199999999999</v>
      </c>
      <c r="U65" s="85">
        <v>1238.02</v>
      </c>
      <c r="V65" s="85">
        <v>1217.58</v>
      </c>
      <c r="W65" s="85">
        <v>1174.29</v>
      </c>
      <c r="X65" s="85">
        <v>1171.49</v>
      </c>
      <c r="Y65" s="85">
        <v>1170.1199999999999</v>
      </c>
      <c r="Z65" s="85">
        <v>1148.07</v>
      </c>
      <c r="AA65" s="85">
        <f t="shared" si="0"/>
        <v>1278.4100000000001</v>
      </c>
      <c r="AB65" s="84">
        <f t="shared" si="1"/>
        <v>2021</v>
      </c>
      <c r="AC65" s="83">
        <f t="shared" si="2"/>
        <v>1</v>
      </c>
      <c r="AD65" s="83" t="str">
        <f t="shared" si="3"/>
        <v/>
      </c>
      <c r="AE65" s="83" t="str">
        <f t="shared" si="4"/>
        <v/>
      </c>
      <c r="AF65" s="81">
        <f t="shared" si="5"/>
        <v>1278.4100000000001</v>
      </c>
      <c r="AG65" s="82" t="str">
        <f t="shared" si="6"/>
        <v>8:00</v>
      </c>
      <c r="AH65" s="81">
        <f t="shared" si="7"/>
        <v>30308.69</v>
      </c>
      <c r="AI65" s="80" t="str">
        <f t="shared" si="8"/>
        <v/>
      </c>
      <c r="AJ65" s="80" t="str">
        <f t="shared" si="9"/>
        <v/>
      </c>
      <c r="AK65" s="80" t="str">
        <f t="shared" si="10"/>
        <v/>
      </c>
      <c r="AL65" s="79" t="str">
        <f t="shared" si="11"/>
        <v/>
      </c>
      <c r="AM65" s="78" t="str">
        <f t="shared" si="12"/>
        <v/>
      </c>
    </row>
    <row r="66" spans="2:39" ht="13.5" thickBot="1">
      <c r="B66" s="86">
        <v>44198</v>
      </c>
      <c r="C66" s="85">
        <v>1143.8399999999999</v>
      </c>
      <c r="D66" s="85">
        <v>1133.23</v>
      </c>
      <c r="E66" s="85">
        <v>1134.0999999999999</v>
      </c>
      <c r="F66" s="85">
        <v>1135.79</v>
      </c>
      <c r="G66" s="85">
        <v>1133.58</v>
      </c>
      <c r="H66" s="85">
        <v>1141.98</v>
      </c>
      <c r="I66" s="85">
        <v>1174.29</v>
      </c>
      <c r="J66" s="85">
        <v>1218.1400000000001</v>
      </c>
      <c r="K66" s="85">
        <v>1249.78</v>
      </c>
      <c r="L66" s="85">
        <v>1241.17</v>
      </c>
      <c r="M66" s="85">
        <v>1258.1099999999999</v>
      </c>
      <c r="N66" s="85">
        <v>1260</v>
      </c>
      <c r="O66" s="85">
        <v>1240.44</v>
      </c>
      <c r="P66" s="85">
        <v>1242.75</v>
      </c>
      <c r="Q66" s="85">
        <v>1219.05</v>
      </c>
      <c r="R66" s="85">
        <v>1207.92</v>
      </c>
      <c r="S66" s="85">
        <v>1219.6500000000001</v>
      </c>
      <c r="T66" s="85">
        <v>1198.1199999999999</v>
      </c>
      <c r="U66" s="85">
        <v>1214.5</v>
      </c>
      <c r="V66" s="85">
        <v>1195.67</v>
      </c>
      <c r="W66" s="85">
        <v>1180.45</v>
      </c>
      <c r="X66" s="85">
        <v>1160.98</v>
      </c>
      <c r="Y66" s="85">
        <v>1172.1199999999999</v>
      </c>
      <c r="Z66" s="85">
        <v>1151.99</v>
      </c>
      <c r="AA66" s="85">
        <f t="shared" si="0"/>
        <v>1260</v>
      </c>
      <c r="AB66" s="84">
        <f t="shared" si="1"/>
        <v>2021</v>
      </c>
      <c r="AC66" s="83">
        <f t="shared" si="2"/>
        <v>1</v>
      </c>
      <c r="AD66" s="83" t="str">
        <f t="shared" si="3"/>
        <v/>
      </c>
      <c r="AE66" s="83" t="str">
        <f t="shared" si="4"/>
        <v/>
      </c>
      <c r="AF66" s="81">
        <f t="shared" si="5"/>
        <v>1260</v>
      </c>
      <c r="AG66" s="82" t="str">
        <f t="shared" si="6"/>
        <v>12:00</v>
      </c>
      <c r="AH66" s="81">
        <f t="shared" si="7"/>
        <v>29887.65</v>
      </c>
      <c r="AI66" s="80" t="str">
        <f t="shared" si="8"/>
        <v/>
      </c>
      <c r="AJ66" s="80" t="str">
        <f t="shared" si="9"/>
        <v/>
      </c>
      <c r="AK66" s="80" t="str">
        <f t="shared" si="10"/>
        <v/>
      </c>
      <c r="AL66" s="79" t="str">
        <f t="shared" si="11"/>
        <v/>
      </c>
      <c r="AM66" s="78" t="str">
        <f t="shared" si="12"/>
        <v/>
      </c>
    </row>
    <row r="67" spans="2:39" ht="13.5" thickBot="1">
      <c r="B67" s="86">
        <v>44199</v>
      </c>
      <c r="C67" s="85">
        <v>1152.1300000000001</v>
      </c>
      <c r="D67" s="85">
        <v>1146.22</v>
      </c>
      <c r="E67" s="85">
        <v>1152.97</v>
      </c>
      <c r="F67" s="85">
        <v>1157.17</v>
      </c>
      <c r="G67" s="85">
        <v>1146.25</v>
      </c>
      <c r="H67" s="85">
        <v>1143.8399999999999</v>
      </c>
      <c r="I67" s="85">
        <v>1170.3699999999999</v>
      </c>
      <c r="J67" s="85">
        <v>1244.25</v>
      </c>
      <c r="K67" s="85">
        <v>1245.48</v>
      </c>
      <c r="L67" s="85">
        <v>1224.3699999999999</v>
      </c>
      <c r="M67" s="85">
        <v>1243.8699999999999</v>
      </c>
      <c r="N67" s="85">
        <v>1263.8499999999999</v>
      </c>
      <c r="O67" s="85">
        <v>1212.26</v>
      </c>
      <c r="P67" s="85">
        <v>1216.6400000000001</v>
      </c>
      <c r="Q67" s="85">
        <v>1209.67</v>
      </c>
      <c r="R67" s="85">
        <v>1195.74</v>
      </c>
      <c r="S67" s="85">
        <v>1175.9000000000001</v>
      </c>
      <c r="T67" s="85">
        <v>1169.07</v>
      </c>
      <c r="U67" s="85">
        <v>1221.08</v>
      </c>
      <c r="V67" s="85">
        <v>1175.76</v>
      </c>
      <c r="W67" s="85">
        <v>1172.01</v>
      </c>
      <c r="X67" s="85">
        <v>1164.5899999999999</v>
      </c>
      <c r="Y67" s="85">
        <v>1150.42</v>
      </c>
      <c r="Z67" s="85">
        <v>1150.5899999999999</v>
      </c>
      <c r="AA67" s="85">
        <f t="shared" ref="AA67:AA130" si="13">MAX(C67:Z67)</f>
        <v>1263.8499999999999</v>
      </c>
      <c r="AB67" s="84">
        <f t="shared" ref="AB67:AB130" si="14">YEAR(B67)</f>
        <v>2021</v>
      </c>
      <c r="AC67" s="83">
        <f t="shared" ref="AC67:AC130" si="15">MONTH(B67)</f>
        <v>1</v>
      </c>
      <c r="AD67" s="83" t="str">
        <f t="shared" ref="AD67:AD130" si="16">IF(AE67="","",AB67&amp;"-"&amp;AE67)</f>
        <v/>
      </c>
      <c r="AE67" s="83" t="str">
        <f t="shared" ref="AE67:AE130" si="17">IF(DAY(B67+1)=1,AC67,"")</f>
        <v/>
      </c>
      <c r="AF67" s="81">
        <f t="shared" ref="AF67:AF130" si="18">MAX(C67:Z67)</f>
        <v>1263.8499999999999</v>
      </c>
      <c r="AG67" s="82" t="str">
        <f t="shared" ref="AG67:AG130" si="19">INDEX($C$2:$Z$2,MATCH(AF67,C67:Z67,0))</f>
        <v>12:00</v>
      </c>
      <c r="AH67" s="81">
        <f t="shared" ref="AH67:AH130" si="20">SUM(C67:AA67)</f>
        <v>29768.349999999995</v>
      </c>
      <c r="AI67" s="80" t="str">
        <f t="shared" ref="AI67:AI130" si="21">IF(AE67&lt;&gt;"",SUMIFS(AF:AF,AC:AC,AC67,AB:AB,AB67),"")</f>
        <v/>
      </c>
      <c r="AJ67" s="80" t="str">
        <f t="shared" ref="AJ67:AJ130" si="22">IF(AI67="","",_xlfn.MAXIFS(AF:AF,AC:AC,AC67,AB:AB,AB67))</f>
        <v/>
      </c>
      <c r="AK67" s="80" t="str">
        <f t="shared" ref="AK67:AK130" si="23">IF(AI67="","",_xlfn.MAXIFS(AH:AH,AC:AC,AC67,AB:AB,AB67))</f>
        <v/>
      </c>
      <c r="AL67" s="79" t="str">
        <f t="shared" ref="AL67:AL130" si="24">IF(AI67&lt;&gt;"",INDEX(B:B,MATCH(AJ67,AF:AF,0)),"")</f>
        <v/>
      </c>
      <c r="AM67" s="78" t="str">
        <f t="shared" ref="AM67:AM130" si="25">IF(AI67&lt;&gt;"",INDEX(AG:AG,MATCH(AJ67,AF:AF,0)),"")</f>
        <v/>
      </c>
    </row>
    <row r="68" spans="2:39" ht="13.5" thickBot="1">
      <c r="B68" s="86">
        <v>44200</v>
      </c>
      <c r="C68" s="85">
        <v>1148.81</v>
      </c>
      <c r="D68" s="85">
        <v>1148.3900000000001</v>
      </c>
      <c r="E68" s="85">
        <v>1144.99</v>
      </c>
      <c r="F68" s="85">
        <v>1159.73</v>
      </c>
      <c r="G68" s="85">
        <v>1169.98</v>
      </c>
      <c r="H68" s="85">
        <v>1196.69</v>
      </c>
      <c r="I68" s="85">
        <v>1230.71</v>
      </c>
      <c r="J68" s="85">
        <v>1326.5</v>
      </c>
      <c r="K68" s="85">
        <v>1347.57</v>
      </c>
      <c r="L68" s="85">
        <v>1347.57</v>
      </c>
      <c r="M68" s="85">
        <v>1384.25</v>
      </c>
      <c r="N68" s="85">
        <v>1393.91</v>
      </c>
      <c r="O68" s="85">
        <v>1365.46</v>
      </c>
      <c r="P68" s="85">
        <v>1353.98</v>
      </c>
      <c r="Q68" s="85">
        <v>1343.41</v>
      </c>
      <c r="R68" s="85">
        <v>1344.7</v>
      </c>
      <c r="S68" s="85">
        <v>1336.83</v>
      </c>
      <c r="T68" s="85">
        <v>1262.8399999999999</v>
      </c>
      <c r="U68" s="85">
        <v>1258.5999999999999</v>
      </c>
      <c r="V68" s="85">
        <v>1216.28</v>
      </c>
      <c r="W68" s="85">
        <v>1172.08</v>
      </c>
      <c r="X68" s="85">
        <v>1173.3800000000001</v>
      </c>
      <c r="Y68" s="85">
        <v>1162.81</v>
      </c>
      <c r="Z68" s="85">
        <v>1160.25</v>
      </c>
      <c r="AA68" s="85">
        <f t="shared" si="13"/>
        <v>1393.91</v>
      </c>
      <c r="AB68" s="84">
        <f t="shared" si="14"/>
        <v>2021</v>
      </c>
      <c r="AC68" s="83">
        <f t="shared" si="15"/>
        <v>1</v>
      </c>
      <c r="AD68" s="83" t="str">
        <f t="shared" si="16"/>
        <v/>
      </c>
      <c r="AE68" s="83" t="str">
        <f t="shared" si="17"/>
        <v/>
      </c>
      <c r="AF68" s="81">
        <f t="shared" si="18"/>
        <v>1393.91</v>
      </c>
      <c r="AG68" s="82" t="str">
        <f t="shared" si="19"/>
        <v>12:00</v>
      </c>
      <c r="AH68" s="81">
        <f t="shared" si="20"/>
        <v>31543.629999999994</v>
      </c>
      <c r="AI68" s="80" t="str">
        <f t="shared" si="21"/>
        <v/>
      </c>
      <c r="AJ68" s="80" t="str">
        <f t="shared" si="22"/>
        <v/>
      </c>
      <c r="AK68" s="80" t="str">
        <f t="shared" si="23"/>
        <v/>
      </c>
      <c r="AL68" s="79" t="str">
        <f t="shared" si="24"/>
        <v/>
      </c>
      <c r="AM68" s="78" t="str">
        <f t="shared" si="25"/>
        <v/>
      </c>
    </row>
    <row r="69" spans="2:39" ht="13.5" thickBot="1">
      <c r="B69" s="86">
        <v>44201</v>
      </c>
      <c r="C69" s="85">
        <v>1145.76</v>
      </c>
      <c r="D69" s="85">
        <v>1140.1300000000001</v>
      </c>
      <c r="E69" s="85">
        <v>1168.69</v>
      </c>
      <c r="F69" s="85">
        <v>1149.33</v>
      </c>
      <c r="G69" s="85">
        <v>1153.78</v>
      </c>
      <c r="H69" s="85">
        <v>1169.07</v>
      </c>
      <c r="I69" s="85">
        <v>1233.93</v>
      </c>
      <c r="J69" s="85">
        <v>1323.04</v>
      </c>
      <c r="K69" s="85">
        <v>1346.42</v>
      </c>
      <c r="L69" s="85">
        <v>1338.96</v>
      </c>
      <c r="M69" s="85">
        <v>1367.49</v>
      </c>
      <c r="N69" s="85">
        <v>1388.21</v>
      </c>
      <c r="O69" s="85">
        <v>1369.62</v>
      </c>
      <c r="P69" s="85">
        <v>1361.26</v>
      </c>
      <c r="Q69" s="85">
        <v>1343.2</v>
      </c>
      <c r="R69" s="85">
        <v>1332.8</v>
      </c>
      <c r="S69" s="85">
        <v>1313.27</v>
      </c>
      <c r="T69" s="85">
        <v>1277.29</v>
      </c>
      <c r="U69" s="85">
        <v>1263.78</v>
      </c>
      <c r="V69" s="85">
        <v>1218.8399999999999</v>
      </c>
      <c r="W69" s="85">
        <v>1205.8599999999999</v>
      </c>
      <c r="X69" s="85">
        <v>1186.99</v>
      </c>
      <c r="Y69" s="85">
        <v>1167.18</v>
      </c>
      <c r="Z69" s="85">
        <v>1174.57</v>
      </c>
      <c r="AA69" s="85">
        <f t="shared" si="13"/>
        <v>1388.21</v>
      </c>
      <c r="AB69" s="84">
        <f t="shared" si="14"/>
        <v>2021</v>
      </c>
      <c r="AC69" s="83">
        <f t="shared" si="15"/>
        <v>1</v>
      </c>
      <c r="AD69" s="83" t="str">
        <f t="shared" si="16"/>
        <v/>
      </c>
      <c r="AE69" s="83" t="str">
        <f t="shared" si="17"/>
        <v/>
      </c>
      <c r="AF69" s="81">
        <f t="shared" si="18"/>
        <v>1388.21</v>
      </c>
      <c r="AG69" s="82" t="str">
        <f t="shared" si="19"/>
        <v>12:00</v>
      </c>
      <c r="AH69" s="81">
        <f t="shared" si="20"/>
        <v>31527.68</v>
      </c>
      <c r="AI69" s="80" t="str">
        <f t="shared" si="21"/>
        <v/>
      </c>
      <c r="AJ69" s="80" t="str">
        <f t="shared" si="22"/>
        <v/>
      </c>
      <c r="AK69" s="80" t="str">
        <f t="shared" si="23"/>
        <v/>
      </c>
      <c r="AL69" s="79" t="str">
        <f t="shared" si="24"/>
        <v/>
      </c>
      <c r="AM69" s="78" t="str">
        <f t="shared" si="25"/>
        <v/>
      </c>
    </row>
    <row r="70" spans="2:39" ht="13.5" thickBot="1">
      <c r="B70" s="86">
        <v>44202</v>
      </c>
      <c r="C70" s="85">
        <v>1156.8599999999999</v>
      </c>
      <c r="D70" s="85">
        <v>1157.77</v>
      </c>
      <c r="E70" s="85">
        <v>1156.3</v>
      </c>
      <c r="F70" s="85">
        <v>1163.3</v>
      </c>
      <c r="G70" s="85">
        <v>1164.56</v>
      </c>
      <c r="H70" s="85">
        <v>1181.74</v>
      </c>
      <c r="I70" s="85">
        <v>1239.77</v>
      </c>
      <c r="J70" s="85">
        <v>1320.48</v>
      </c>
      <c r="K70" s="85">
        <v>1343.16</v>
      </c>
      <c r="L70" s="85">
        <v>1373.33</v>
      </c>
      <c r="M70" s="85">
        <v>1377.95</v>
      </c>
      <c r="N70" s="85">
        <v>1393.25</v>
      </c>
      <c r="O70" s="85">
        <v>1351.53</v>
      </c>
      <c r="P70" s="85">
        <v>1158.8900000000001</v>
      </c>
      <c r="Q70" s="85">
        <v>1144.01</v>
      </c>
      <c r="R70" s="85">
        <v>1268.0899999999999</v>
      </c>
      <c r="S70" s="85">
        <v>1257.3800000000001</v>
      </c>
      <c r="T70" s="85">
        <v>1266.23</v>
      </c>
      <c r="U70" s="85">
        <v>1258.3900000000001</v>
      </c>
      <c r="V70" s="85">
        <v>1204.53</v>
      </c>
      <c r="W70" s="85">
        <v>1210.58</v>
      </c>
      <c r="X70" s="85">
        <v>1165.4000000000001</v>
      </c>
      <c r="Y70" s="85">
        <v>1159.83</v>
      </c>
      <c r="Z70" s="85">
        <v>1154.48</v>
      </c>
      <c r="AA70" s="85">
        <f t="shared" si="13"/>
        <v>1393.25</v>
      </c>
      <c r="AB70" s="84">
        <f t="shared" si="14"/>
        <v>2021</v>
      </c>
      <c r="AC70" s="83">
        <f t="shared" si="15"/>
        <v>1</v>
      </c>
      <c r="AD70" s="83" t="str">
        <f t="shared" si="16"/>
        <v/>
      </c>
      <c r="AE70" s="83" t="str">
        <f t="shared" si="17"/>
        <v/>
      </c>
      <c r="AF70" s="81">
        <f t="shared" si="18"/>
        <v>1393.25</v>
      </c>
      <c r="AG70" s="82" t="str">
        <f t="shared" si="19"/>
        <v>12:00</v>
      </c>
      <c r="AH70" s="81">
        <f t="shared" si="20"/>
        <v>31021.06</v>
      </c>
      <c r="AI70" s="80" t="str">
        <f t="shared" si="21"/>
        <v/>
      </c>
      <c r="AJ70" s="80" t="str">
        <f t="shared" si="22"/>
        <v/>
      </c>
      <c r="AK70" s="80" t="str">
        <f t="shared" si="23"/>
        <v/>
      </c>
      <c r="AL70" s="79" t="str">
        <f t="shared" si="24"/>
        <v/>
      </c>
      <c r="AM70" s="78" t="str">
        <f t="shared" si="25"/>
        <v/>
      </c>
    </row>
    <row r="71" spans="2:39" ht="13.5" thickBot="1">
      <c r="B71" s="86">
        <v>44203</v>
      </c>
      <c r="C71" s="85">
        <v>1148.77</v>
      </c>
      <c r="D71" s="85">
        <v>1137.8900000000001</v>
      </c>
      <c r="E71" s="85">
        <v>1137.68</v>
      </c>
      <c r="F71" s="85">
        <v>1148.81</v>
      </c>
      <c r="G71" s="85">
        <v>1163.33</v>
      </c>
      <c r="H71" s="85">
        <v>1171.6600000000001</v>
      </c>
      <c r="I71" s="85">
        <v>1249.8499999999999</v>
      </c>
      <c r="J71" s="85">
        <v>1330.7</v>
      </c>
      <c r="K71" s="85">
        <v>1384.53</v>
      </c>
      <c r="L71" s="85">
        <v>1396.29</v>
      </c>
      <c r="M71" s="85">
        <v>1414.7</v>
      </c>
      <c r="N71" s="85">
        <v>1409.1</v>
      </c>
      <c r="O71" s="85">
        <v>1371.51</v>
      </c>
      <c r="P71" s="85">
        <v>1354.32</v>
      </c>
      <c r="Q71" s="85">
        <v>1349.11</v>
      </c>
      <c r="R71" s="85">
        <v>1333.08</v>
      </c>
      <c r="S71" s="85">
        <v>1311.38</v>
      </c>
      <c r="T71" s="85">
        <v>1272.95</v>
      </c>
      <c r="U71" s="85">
        <v>1258.46</v>
      </c>
      <c r="V71" s="85">
        <v>1230.1500000000001</v>
      </c>
      <c r="W71" s="85">
        <v>1211.74</v>
      </c>
      <c r="X71" s="85">
        <v>1190.28</v>
      </c>
      <c r="Y71" s="85">
        <v>1182.58</v>
      </c>
      <c r="Z71" s="85">
        <v>1184.19</v>
      </c>
      <c r="AA71" s="85">
        <f t="shared" si="13"/>
        <v>1414.7</v>
      </c>
      <c r="AB71" s="84">
        <f t="shared" si="14"/>
        <v>2021</v>
      </c>
      <c r="AC71" s="83">
        <f t="shared" si="15"/>
        <v>1</v>
      </c>
      <c r="AD71" s="83" t="str">
        <f t="shared" si="16"/>
        <v/>
      </c>
      <c r="AE71" s="83" t="str">
        <f t="shared" si="17"/>
        <v/>
      </c>
      <c r="AF71" s="81">
        <f t="shared" si="18"/>
        <v>1414.7</v>
      </c>
      <c r="AG71" s="82" t="str">
        <f t="shared" si="19"/>
        <v>11:00</v>
      </c>
      <c r="AH71" s="81">
        <f t="shared" si="20"/>
        <v>31757.760000000002</v>
      </c>
      <c r="AI71" s="80" t="str">
        <f t="shared" si="21"/>
        <v/>
      </c>
      <c r="AJ71" s="80" t="str">
        <f t="shared" si="22"/>
        <v/>
      </c>
      <c r="AK71" s="80" t="str">
        <f t="shared" si="23"/>
        <v/>
      </c>
      <c r="AL71" s="79" t="str">
        <f t="shared" si="24"/>
        <v/>
      </c>
      <c r="AM71" s="78" t="str">
        <f t="shared" si="25"/>
        <v/>
      </c>
    </row>
    <row r="72" spans="2:39" ht="13.5" thickBot="1">
      <c r="B72" s="86">
        <v>44204</v>
      </c>
      <c r="C72" s="85">
        <v>1186.71</v>
      </c>
      <c r="D72" s="85">
        <v>1189.02</v>
      </c>
      <c r="E72" s="85">
        <v>1185.8</v>
      </c>
      <c r="F72" s="85">
        <v>1185.8699999999999</v>
      </c>
      <c r="G72" s="85">
        <v>1212.82</v>
      </c>
      <c r="H72" s="85">
        <v>1233.93</v>
      </c>
      <c r="I72" s="85">
        <v>1280.79</v>
      </c>
      <c r="J72" s="85">
        <v>1373.51</v>
      </c>
      <c r="K72" s="85">
        <v>1384.88</v>
      </c>
      <c r="L72" s="85">
        <v>1387.65</v>
      </c>
      <c r="M72" s="85">
        <v>1411.13</v>
      </c>
      <c r="N72" s="85">
        <v>1397.48</v>
      </c>
      <c r="O72" s="85">
        <v>1358.32</v>
      </c>
      <c r="P72" s="85">
        <v>1356.15</v>
      </c>
      <c r="Q72" s="85">
        <v>1332.87</v>
      </c>
      <c r="R72" s="85">
        <v>1318.38</v>
      </c>
      <c r="S72" s="85">
        <v>1296.96</v>
      </c>
      <c r="T72" s="85">
        <v>1274.67</v>
      </c>
      <c r="U72" s="85">
        <v>1262.07</v>
      </c>
      <c r="V72" s="85">
        <v>1250.76</v>
      </c>
      <c r="W72" s="85">
        <v>1218.77</v>
      </c>
      <c r="X72" s="85">
        <v>1213.1400000000001</v>
      </c>
      <c r="Y72" s="85">
        <v>1214.71</v>
      </c>
      <c r="Z72" s="85">
        <v>1166.6199999999999</v>
      </c>
      <c r="AA72" s="85">
        <f t="shared" si="13"/>
        <v>1411.13</v>
      </c>
      <c r="AB72" s="84">
        <f t="shared" si="14"/>
        <v>2021</v>
      </c>
      <c r="AC72" s="83">
        <f t="shared" si="15"/>
        <v>1</v>
      </c>
      <c r="AD72" s="83" t="str">
        <f t="shared" si="16"/>
        <v/>
      </c>
      <c r="AE72" s="83" t="str">
        <f t="shared" si="17"/>
        <v/>
      </c>
      <c r="AF72" s="81">
        <f t="shared" si="18"/>
        <v>1411.13</v>
      </c>
      <c r="AG72" s="82" t="str">
        <f t="shared" si="19"/>
        <v>11:00</v>
      </c>
      <c r="AH72" s="81">
        <f t="shared" si="20"/>
        <v>32104.139999999992</v>
      </c>
      <c r="AI72" s="80" t="str">
        <f t="shared" si="21"/>
        <v/>
      </c>
      <c r="AJ72" s="80" t="str">
        <f t="shared" si="22"/>
        <v/>
      </c>
      <c r="AK72" s="80" t="str">
        <f t="shared" si="23"/>
        <v/>
      </c>
      <c r="AL72" s="79" t="str">
        <f t="shared" si="24"/>
        <v/>
      </c>
      <c r="AM72" s="78" t="str">
        <f t="shared" si="25"/>
        <v/>
      </c>
    </row>
    <row r="73" spans="2:39" ht="13.5" thickBot="1">
      <c r="B73" s="86">
        <v>44205</v>
      </c>
      <c r="C73" s="85">
        <v>1167.5</v>
      </c>
      <c r="D73" s="85">
        <v>1158.01</v>
      </c>
      <c r="E73" s="85">
        <v>1151.22</v>
      </c>
      <c r="F73" s="85">
        <v>1154.44</v>
      </c>
      <c r="G73" s="85">
        <v>1161.9000000000001</v>
      </c>
      <c r="H73" s="85">
        <v>1161.3699999999999</v>
      </c>
      <c r="I73" s="85">
        <v>1191.33</v>
      </c>
      <c r="J73" s="85">
        <v>1251.1500000000001</v>
      </c>
      <c r="K73" s="85">
        <v>1257.3399999999999</v>
      </c>
      <c r="L73" s="85">
        <v>1256.32</v>
      </c>
      <c r="M73" s="85">
        <v>1244.7</v>
      </c>
      <c r="N73" s="85">
        <v>1224.44</v>
      </c>
      <c r="O73" s="85">
        <v>1188.22</v>
      </c>
      <c r="P73" s="85">
        <v>1193.68</v>
      </c>
      <c r="Q73" s="85">
        <v>1169.77</v>
      </c>
      <c r="R73" s="85">
        <v>1150.31</v>
      </c>
      <c r="S73" s="85">
        <v>1166.69</v>
      </c>
      <c r="T73" s="85">
        <v>1190.53</v>
      </c>
      <c r="U73" s="85">
        <v>1208.9000000000001</v>
      </c>
      <c r="V73" s="85">
        <v>1201.06</v>
      </c>
      <c r="W73" s="85">
        <v>1173.9000000000001</v>
      </c>
      <c r="X73" s="85">
        <v>1170.19</v>
      </c>
      <c r="Y73" s="85">
        <v>1170.05</v>
      </c>
      <c r="Z73" s="85">
        <v>1148.49</v>
      </c>
      <c r="AA73" s="85">
        <f t="shared" si="13"/>
        <v>1257.3399999999999</v>
      </c>
      <c r="AB73" s="84">
        <f t="shared" si="14"/>
        <v>2021</v>
      </c>
      <c r="AC73" s="83">
        <f t="shared" si="15"/>
        <v>1</v>
      </c>
      <c r="AD73" s="83" t="str">
        <f t="shared" si="16"/>
        <v/>
      </c>
      <c r="AE73" s="83" t="str">
        <f t="shared" si="17"/>
        <v/>
      </c>
      <c r="AF73" s="81">
        <f t="shared" si="18"/>
        <v>1257.3399999999999</v>
      </c>
      <c r="AG73" s="82" t="str">
        <f t="shared" si="19"/>
        <v>9:00</v>
      </c>
      <c r="AH73" s="81">
        <f t="shared" si="20"/>
        <v>29768.850000000002</v>
      </c>
      <c r="AI73" s="80" t="str">
        <f t="shared" si="21"/>
        <v/>
      </c>
      <c r="AJ73" s="80" t="str">
        <f t="shared" si="22"/>
        <v/>
      </c>
      <c r="AK73" s="80" t="str">
        <f t="shared" si="23"/>
        <v/>
      </c>
      <c r="AL73" s="79" t="str">
        <f t="shared" si="24"/>
        <v/>
      </c>
      <c r="AM73" s="78" t="str">
        <f t="shared" si="25"/>
        <v/>
      </c>
    </row>
    <row r="74" spans="2:39" ht="13.5" thickBot="1">
      <c r="B74" s="86">
        <v>44206</v>
      </c>
      <c r="C74" s="85">
        <v>1160.81</v>
      </c>
      <c r="D74" s="85">
        <v>1161.69</v>
      </c>
      <c r="E74" s="85">
        <v>1139.6400000000001</v>
      </c>
      <c r="F74" s="85">
        <v>1157.1400000000001</v>
      </c>
      <c r="G74" s="85">
        <v>1168.69</v>
      </c>
      <c r="H74" s="85">
        <v>1161.2</v>
      </c>
      <c r="I74" s="85">
        <v>1179.96</v>
      </c>
      <c r="J74" s="85">
        <v>1258.74</v>
      </c>
      <c r="K74" s="85">
        <v>1236.4100000000001</v>
      </c>
      <c r="L74" s="85">
        <v>1233.19</v>
      </c>
      <c r="M74" s="85">
        <v>1247.3</v>
      </c>
      <c r="N74" s="85">
        <v>1242.1199999999999</v>
      </c>
      <c r="O74" s="85">
        <v>1218.67</v>
      </c>
      <c r="P74" s="85">
        <v>1227.94</v>
      </c>
      <c r="Q74" s="85">
        <v>1194.6600000000001</v>
      </c>
      <c r="R74" s="85">
        <v>1178.94</v>
      </c>
      <c r="S74" s="85">
        <v>1206.8399999999999</v>
      </c>
      <c r="T74" s="85">
        <v>1189.48</v>
      </c>
      <c r="U74" s="85">
        <v>1219.96</v>
      </c>
      <c r="V74" s="85">
        <v>1202.57</v>
      </c>
      <c r="W74" s="85">
        <v>1174.78</v>
      </c>
      <c r="X74" s="85">
        <v>1166.83</v>
      </c>
      <c r="Y74" s="85">
        <v>1173.06</v>
      </c>
      <c r="Z74" s="85">
        <v>1171.0999999999999</v>
      </c>
      <c r="AA74" s="85">
        <f t="shared" si="13"/>
        <v>1258.74</v>
      </c>
      <c r="AB74" s="84">
        <f t="shared" si="14"/>
        <v>2021</v>
      </c>
      <c r="AC74" s="83">
        <f t="shared" si="15"/>
        <v>1</v>
      </c>
      <c r="AD74" s="83" t="str">
        <f t="shared" si="16"/>
        <v/>
      </c>
      <c r="AE74" s="83" t="str">
        <f t="shared" si="17"/>
        <v/>
      </c>
      <c r="AF74" s="81">
        <f t="shared" si="18"/>
        <v>1258.74</v>
      </c>
      <c r="AG74" s="82" t="str">
        <f t="shared" si="19"/>
        <v>8:00</v>
      </c>
      <c r="AH74" s="81">
        <f t="shared" si="20"/>
        <v>29930.46</v>
      </c>
      <c r="AI74" s="80" t="str">
        <f t="shared" si="21"/>
        <v/>
      </c>
      <c r="AJ74" s="80" t="str">
        <f t="shared" si="22"/>
        <v/>
      </c>
      <c r="AK74" s="80" t="str">
        <f t="shared" si="23"/>
        <v/>
      </c>
      <c r="AL74" s="79" t="str">
        <f t="shared" si="24"/>
        <v/>
      </c>
      <c r="AM74" s="78" t="str">
        <f t="shared" si="25"/>
        <v/>
      </c>
    </row>
    <row r="75" spans="2:39" ht="13.5" thickBot="1">
      <c r="B75" s="86">
        <v>44207</v>
      </c>
      <c r="C75" s="85">
        <v>1177.58</v>
      </c>
      <c r="D75" s="85">
        <v>1175.97</v>
      </c>
      <c r="E75" s="85">
        <v>1169.7</v>
      </c>
      <c r="F75" s="85">
        <v>1173.06</v>
      </c>
      <c r="G75" s="85">
        <v>1195.3900000000001</v>
      </c>
      <c r="H75" s="85">
        <v>1201.69</v>
      </c>
      <c r="I75" s="85">
        <v>1252.79</v>
      </c>
      <c r="J75" s="85">
        <v>1354.99</v>
      </c>
      <c r="K75" s="85">
        <v>1380.02</v>
      </c>
      <c r="L75" s="85">
        <v>1409.14</v>
      </c>
      <c r="M75" s="85">
        <v>1436.4</v>
      </c>
      <c r="N75" s="85">
        <v>1439.76</v>
      </c>
      <c r="O75" s="85">
        <v>1402.66</v>
      </c>
      <c r="P75" s="85">
        <v>1419.25</v>
      </c>
      <c r="Q75" s="85">
        <v>1390.69</v>
      </c>
      <c r="R75" s="85">
        <v>1385.34</v>
      </c>
      <c r="S75" s="85">
        <v>1381.38</v>
      </c>
      <c r="T75" s="85">
        <v>1334.38</v>
      </c>
      <c r="U75" s="85">
        <v>1309.46</v>
      </c>
      <c r="V75" s="85">
        <v>1263.75</v>
      </c>
      <c r="W75" s="85">
        <v>1252.3399999999999</v>
      </c>
      <c r="X75" s="85">
        <v>1234.56</v>
      </c>
      <c r="Y75" s="85">
        <v>1219.75</v>
      </c>
      <c r="Z75" s="85">
        <v>1197.3900000000001</v>
      </c>
      <c r="AA75" s="85">
        <f t="shared" si="13"/>
        <v>1439.76</v>
      </c>
      <c r="AB75" s="84">
        <f t="shared" si="14"/>
        <v>2021</v>
      </c>
      <c r="AC75" s="83">
        <f t="shared" si="15"/>
        <v>1</v>
      </c>
      <c r="AD75" s="83" t="str">
        <f t="shared" si="16"/>
        <v/>
      </c>
      <c r="AE75" s="83" t="str">
        <f t="shared" si="17"/>
        <v/>
      </c>
      <c r="AF75" s="81">
        <f t="shared" si="18"/>
        <v>1439.76</v>
      </c>
      <c r="AG75" s="82" t="str">
        <f t="shared" si="19"/>
        <v>12:00</v>
      </c>
      <c r="AH75" s="81">
        <f t="shared" si="20"/>
        <v>32597.200000000001</v>
      </c>
      <c r="AI75" s="80" t="str">
        <f t="shared" si="21"/>
        <v/>
      </c>
      <c r="AJ75" s="80" t="str">
        <f t="shared" si="22"/>
        <v/>
      </c>
      <c r="AK75" s="80" t="str">
        <f t="shared" si="23"/>
        <v/>
      </c>
      <c r="AL75" s="79" t="str">
        <f t="shared" si="24"/>
        <v/>
      </c>
      <c r="AM75" s="78" t="str">
        <f t="shared" si="25"/>
        <v/>
      </c>
    </row>
    <row r="76" spans="2:39" ht="13.5" thickBot="1">
      <c r="B76" s="86">
        <v>44208</v>
      </c>
      <c r="C76" s="85">
        <v>1180.27</v>
      </c>
      <c r="D76" s="85">
        <v>1188.67</v>
      </c>
      <c r="E76" s="85">
        <v>1164.6600000000001</v>
      </c>
      <c r="F76" s="85">
        <v>1173.3800000000001</v>
      </c>
      <c r="G76" s="85">
        <v>1189.76</v>
      </c>
      <c r="H76" s="85">
        <v>1198.22</v>
      </c>
      <c r="I76" s="85">
        <v>1254.58</v>
      </c>
      <c r="J76" s="85">
        <v>1358.56</v>
      </c>
      <c r="K76" s="85">
        <v>1397.1</v>
      </c>
      <c r="L76" s="85">
        <v>1391.81</v>
      </c>
      <c r="M76" s="85">
        <v>1425.83</v>
      </c>
      <c r="N76" s="85">
        <v>1441.41</v>
      </c>
      <c r="O76" s="85">
        <v>1424.99</v>
      </c>
      <c r="P76" s="85">
        <v>1399.44</v>
      </c>
      <c r="Q76" s="85">
        <v>1390.41</v>
      </c>
      <c r="R76" s="85">
        <v>1391.78</v>
      </c>
      <c r="S76" s="85">
        <v>1379.98</v>
      </c>
      <c r="T76" s="85">
        <v>1323.25</v>
      </c>
      <c r="U76" s="85">
        <v>1298.1199999999999</v>
      </c>
      <c r="V76" s="85">
        <v>1260.3499999999999</v>
      </c>
      <c r="W76" s="85">
        <v>1232.32</v>
      </c>
      <c r="X76" s="85">
        <v>1224.19</v>
      </c>
      <c r="Y76" s="85">
        <v>1196.02</v>
      </c>
      <c r="Z76" s="85">
        <v>1187.24</v>
      </c>
      <c r="AA76" s="85">
        <f t="shared" si="13"/>
        <v>1441.41</v>
      </c>
      <c r="AB76" s="84">
        <f t="shared" si="14"/>
        <v>2021</v>
      </c>
      <c r="AC76" s="83">
        <f t="shared" si="15"/>
        <v>1</v>
      </c>
      <c r="AD76" s="83" t="str">
        <f t="shared" si="16"/>
        <v/>
      </c>
      <c r="AE76" s="83" t="str">
        <f t="shared" si="17"/>
        <v/>
      </c>
      <c r="AF76" s="81">
        <f t="shared" si="18"/>
        <v>1441.41</v>
      </c>
      <c r="AG76" s="82" t="str">
        <f t="shared" si="19"/>
        <v>12:00</v>
      </c>
      <c r="AH76" s="81">
        <f t="shared" si="20"/>
        <v>32513.749999999996</v>
      </c>
      <c r="AI76" s="80" t="str">
        <f t="shared" si="21"/>
        <v/>
      </c>
      <c r="AJ76" s="80" t="str">
        <f t="shared" si="22"/>
        <v/>
      </c>
      <c r="AK76" s="80" t="str">
        <f t="shared" si="23"/>
        <v/>
      </c>
      <c r="AL76" s="79" t="str">
        <f t="shared" si="24"/>
        <v/>
      </c>
      <c r="AM76" s="78" t="str">
        <f t="shared" si="25"/>
        <v/>
      </c>
    </row>
    <row r="77" spans="2:39" ht="13.5" thickBot="1">
      <c r="B77" s="86">
        <v>44209</v>
      </c>
      <c r="C77" s="85">
        <v>1181.8499999999999</v>
      </c>
      <c r="D77" s="85">
        <v>1167.53</v>
      </c>
      <c r="E77" s="85">
        <v>1146.5</v>
      </c>
      <c r="F77" s="85">
        <v>1154.06</v>
      </c>
      <c r="G77" s="85">
        <v>1164.03</v>
      </c>
      <c r="H77" s="85">
        <v>1177.3</v>
      </c>
      <c r="I77" s="85">
        <v>1251.57</v>
      </c>
      <c r="J77" s="85">
        <v>1346.1</v>
      </c>
      <c r="K77" s="85">
        <v>1360.17</v>
      </c>
      <c r="L77" s="85">
        <v>1365.04</v>
      </c>
      <c r="M77" s="85">
        <v>1405.25</v>
      </c>
      <c r="N77" s="85">
        <v>1422.96</v>
      </c>
      <c r="O77" s="85">
        <v>1388.1</v>
      </c>
      <c r="P77" s="85">
        <v>1363.6</v>
      </c>
      <c r="Q77" s="85">
        <v>1370.81</v>
      </c>
      <c r="R77" s="85">
        <v>1367.24</v>
      </c>
      <c r="S77" s="85">
        <v>1324.26</v>
      </c>
      <c r="T77" s="85">
        <v>1279.78</v>
      </c>
      <c r="U77" s="85">
        <v>1267.21</v>
      </c>
      <c r="V77" s="85">
        <v>1229.24</v>
      </c>
      <c r="W77" s="85">
        <v>1212.26</v>
      </c>
      <c r="X77" s="85">
        <v>1174.5999999999999</v>
      </c>
      <c r="Y77" s="85">
        <v>1173.06</v>
      </c>
      <c r="Z77" s="85">
        <v>1162.9100000000001</v>
      </c>
      <c r="AA77" s="85">
        <f t="shared" si="13"/>
        <v>1422.96</v>
      </c>
      <c r="AB77" s="84">
        <f t="shared" si="14"/>
        <v>2021</v>
      </c>
      <c r="AC77" s="83">
        <f t="shared" si="15"/>
        <v>1</v>
      </c>
      <c r="AD77" s="83" t="str">
        <f t="shared" si="16"/>
        <v/>
      </c>
      <c r="AE77" s="83" t="str">
        <f t="shared" si="17"/>
        <v/>
      </c>
      <c r="AF77" s="81">
        <f t="shared" si="18"/>
        <v>1422.96</v>
      </c>
      <c r="AG77" s="82" t="str">
        <f t="shared" si="19"/>
        <v>12:00</v>
      </c>
      <c r="AH77" s="81">
        <f t="shared" si="20"/>
        <v>31878.389999999996</v>
      </c>
      <c r="AI77" s="80" t="str">
        <f t="shared" si="21"/>
        <v/>
      </c>
      <c r="AJ77" s="80" t="str">
        <f t="shared" si="22"/>
        <v/>
      </c>
      <c r="AK77" s="80" t="str">
        <f t="shared" si="23"/>
        <v/>
      </c>
      <c r="AL77" s="79" t="str">
        <f t="shared" si="24"/>
        <v/>
      </c>
      <c r="AM77" s="78" t="str">
        <f t="shared" si="25"/>
        <v/>
      </c>
    </row>
    <row r="78" spans="2:39" ht="13.5" thickBot="1">
      <c r="B78" s="86">
        <v>44210</v>
      </c>
      <c r="C78" s="85">
        <v>1156.23</v>
      </c>
      <c r="D78" s="85">
        <v>1138.24</v>
      </c>
      <c r="E78" s="85">
        <v>1139.32</v>
      </c>
      <c r="F78" s="85">
        <v>1138.9000000000001</v>
      </c>
      <c r="G78" s="85">
        <v>1139.74</v>
      </c>
      <c r="H78" s="85">
        <v>1168.97</v>
      </c>
      <c r="I78" s="85">
        <v>1231.4100000000001</v>
      </c>
      <c r="J78" s="85">
        <v>1313.62</v>
      </c>
      <c r="K78" s="85">
        <v>1338.19</v>
      </c>
      <c r="L78" s="85">
        <v>1348.24</v>
      </c>
      <c r="M78" s="85">
        <v>1335.67</v>
      </c>
      <c r="N78" s="85">
        <v>473.8</v>
      </c>
      <c r="O78" s="85">
        <v>1328.74</v>
      </c>
      <c r="P78" s="85">
        <v>1012.87</v>
      </c>
      <c r="Q78" s="85">
        <v>1182.4000000000001</v>
      </c>
      <c r="R78" s="85">
        <v>437.01</v>
      </c>
      <c r="S78" s="85">
        <v>433.06</v>
      </c>
      <c r="T78" s="85">
        <v>1247.72</v>
      </c>
      <c r="U78" s="85">
        <v>1234.3800000000001</v>
      </c>
      <c r="V78" s="85">
        <v>1207.8499999999999</v>
      </c>
      <c r="W78" s="85">
        <v>1164.07</v>
      </c>
      <c r="X78" s="85">
        <v>1160.22</v>
      </c>
      <c r="Y78" s="85">
        <v>1134.07</v>
      </c>
      <c r="Z78" s="85">
        <v>1131.1300000000001</v>
      </c>
      <c r="AA78" s="85">
        <f t="shared" si="13"/>
        <v>1348.24</v>
      </c>
      <c r="AB78" s="84">
        <f t="shared" si="14"/>
        <v>2021</v>
      </c>
      <c r="AC78" s="83">
        <f t="shared" si="15"/>
        <v>1</v>
      </c>
      <c r="AD78" s="83" t="str">
        <f t="shared" si="16"/>
        <v/>
      </c>
      <c r="AE78" s="83" t="str">
        <f t="shared" si="17"/>
        <v/>
      </c>
      <c r="AF78" s="81">
        <f t="shared" si="18"/>
        <v>1348.24</v>
      </c>
      <c r="AG78" s="82" t="str">
        <f t="shared" si="19"/>
        <v>10:00</v>
      </c>
      <c r="AH78" s="81">
        <f t="shared" si="20"/>
        <v>27944.090000000004</v>
      </c>
      <c r="AI78" s="80" t="str">
        <f t="shared" si="21"/>
        <v/>
      </c>
      <c r="AJ78" s="80" t="str">
        <f t="shared" si="22"/>
        <v/>
      </c>
      <c r="AK78" s="80" t="str">
        <f t="shared" si="23"/>
        <v/>
      </c>
      <c r="AL78" s="79" t="str">
        <f t="shared" si="24"/>
        <v/>
      </c>
      <c r="AM78" s="78" t="str">
        <f t="shared" si="25"/>
        <v/>
      </c>
    </row>
    <row r="79" spans="2:39" ht="13.5" thickBot="1">
      <c r="B79" s="86">
        <v>44211</v>
      </c>
      <c r="C79" s="85">
        <v>1130.3599999999999</v>
      </c>
      <c r="D79" s="85">
        <v>1118</v>
      </c>
      <c r="E79" s="85">
        <v>1122</v>
      </c>
      <c r="F79" s="85">
        <v>1133.3399999999999</v>
      </c>
      <c r="G79" s="85">
        <v>1140.51</v>
      </c>
      <c r="H79" s="85">
        <v>1142.1199999999999</v>
      </c>
      <c r="I79" s="85">
        <v>1218.8800000000001</v>
      </c>
      <c r="J79" s="85">
        <v>1325.2</v>
      </c>
      <c r="K79" s="85">
        <v>1332.8</v>
      </c>
      <c r="L79" s="85">
        <v>1360.63</v>
      </c>
      <c r="M79" s="85">
        <v>1243.3</v>
      </c>
      <c r="N79" s="85">
        <v>940.07</v>
      </c>
      <c r="O79" s="85">
        <v>1346.9</v>
      </c>
      <c r="P79" s="85">
        <v>994.18</v>
      </c>
      <c r="Q79" s="85">
        <v>667.41</v>
      </c>
      <c r="R79" s="85">
        <v>33.5</v>
      </c>
      <c r="S79" s="85">
        <v>1191.47</v>
      </c>
      <c r="T79" s="85">
        <v>1259.93</v>
      </c>
      <c r="U79" s="85">
        <v>1246.21</v>
      </c>
      <c r="V79" s="85">
        <v>1204.21</v>
      </c>
      <c r="W79" s="85">
        <v>1176.49</v>
      </c>
      <c r="X79" s="85">
        <v>1165.96</v>
      </c>
      <c r="Y79" s="85">
        <v>1136.73</v>
      </c>
      <c r="Z79" s="85">
        <v>1115.9100000000001</v>
      </c>
      <c r="AA79" s="85">
        <f t="shared" si="13"/>
        <v>1360.63</v>
      </c>
      <c r="AB79" s="84">
        <f t="shared" si="14"/>
        <v>2021</v>
      </c>
      <c r="AC79" s="83">
        <f t="shared" si="15"/>
        <v>1</v>
      </c>
      <c r="AD79" s="83" t="str">
        <f t="shared" si="16"/>
        <v/>
      </c>
      <c r="AE79" s="83" t="str">
        <f t="shared" si="17"/>
        <v/>
      </c>
      <c r="AF79" s="81">
        <f t="shared" si="18"/>
        <v>1360.63</v>
      </c>
      <c r="AG79" s="82" t="str">
        <f t="shared" si="19"/>
        <v>10:00</v>
      </c>
      <c r="AH79" s="81">
        <f t="shared" si="20"/>
        <v>28106.739999999998</v>
      </c>
      <c r="AI79" s="80" t="str">
        <f t="shared" si="21"/>
        <v/>
      </c>
      <c r="AJ79" s="80" t="str">
        <f t="shared" si="22"/>
        <v/>
      </c>
      <c r="AK79" s="80" t="str">
        <f t="shared" si="23"/>
        <v/>
      </c>
      <c r="AL79" s="79" t="str">
        <f t="shared" si="24"/>
        <v/>
      </c>
      <c r="AM79" s="78" t="str">
        <f t="shared" si="25"/>
        <v/>
      </c>
    </row>
    <row r="80" spans="2:39" ht="13.5" thickBot="1">
      <c r="B80" s="86">
        <v>44212</v>
      </c>
      <c r="C80" s="85">
        <v>1115.94</v>
      </c>
      <c r="D80" s="85">
        <v>1102.92</v>
      </c>
      <c r="E80" s="85">
        <v>1110.94</v>
      </c>
      <c r="F80" s="85">
        <v>1097.1099999999999</v>
      </c>
      <c r="G80" s="85">
        <v>1112.93</v>
      </c>
      <c r="H80" s="85">
        <v>1115.9100000000001</v>
      </c>
      <c r="I80" s="85">
        <v>1145.73</v>
      </c>
      <c r="J80" s="85">
        <v>1214.54</v>
      </c>
      <c r="K80" s="85">
        <v>1250.45</v>
      </c>
      <c r="L80" s="85">
        <v>1200.3599999999999</v>
      </c>
      <c r="M80" s="85">
        <v>1239.56</v>
      </c>
      <c r="N80" s="85">
        <v>1234.1400000000001</v>
      </c>
      <c r="O80" s="85">
        <v>1205.8499999999999</v>
      </c>
      <c r="P80" s="85">
        <v>1209.57</v>
      </c>
      <c r="Q80" s="85">
        <v>1191.8599999999999</v>
      </c>
      <c r="R80" s="85">
        <v>1190.8399999999999</v>
      </c>
      <c r="S80" s="85">
        <v>1201.76</v>
      </c>
      <c r="T80" s="85">
        <v>1177.1600000000001</v>
      </c>
      <c r="U80" s="85">
        <v>1206.21</v>
      </c>
      <c r="V80" s="85">
        <v>1178.9100000000001</v>
      </c>
      <c r="W80" s="85">
        <v>1157.69</v>
      </c>
      <c r="X80" s="85">
        <v>1152.45</v>
      </c>
      <c r="Y80" s="85">
        <v>1134.42</v>
      </c>
      <c r="Z80" s="85">
        <v>1129.28</v>
      </c>
      <c r="AA80" s="85">
        <f t="shared" si="13"/>
        <v>1250.45</v>
      </c>
      <c r="AB80" s="84">
        <f t="shared" si="14"/>
        <v>2021</v>
      </c>
      <c r="AC80" s="83">
        <f t="shared" si="15"/>
        <v>1</v>
      </c>
      <c r="AD80" s="83" t="str">
        <f t="shared" si="16"/>
        <v/>
      </c>
      <c r="AE80" s="83" t="str">
        <f t="shared" si="17"/>
        <v/>
      </c>
      <c r="AF80" s="81">
        <f t="shared" si="18"/>
        <v>1250.45</v>
      </c>
      <c r="AG80" s="82" t="str">
        <f t="shared" si="19"/>
        <v>9:00</v>
      </c>
      <c r="AH80" s="81">
        <f t="shared" si="20"/>
        <v>29326.98</v>
      </c>
      <c r="AI80" s="80" t="str">
        <f t="shared" si="21"/>
        <v/>
      </c>
      <c r="AJ80" s="80" t="str">
        <f t="shared" si="22"/>
        <v/>
      </c>
      <c r="AK80" s="80" t="str">
        <f t="shared" si="23"/>
        <v/>
      </c>
      <c r="AL80" s="79" t="str">
        <f t="shared" si="24"/>
        <v/>
      </c>
      <c r="AM80" s="78" t="str">
        <f t="shared" si="25"/>
        <v/>
      </c>
    </row>
    <row r="81" spans="2:39" ht="13.5" thickBot="1">
      <c r="B81" s="86">
        <v>44213</v>
      </c>
      <c r="C81" s="85">
        <v>1122.7</v>
      </c>
      <c r="D81" s="85">
        <v>1115.98</v>
      </c>
      <c r="E81" s="85">
        <v>1115.8</v>
      </c>
      <c r="F81" s="85">
        <v>1118.32</v>
      </c>
      <c r="G81" s="85">
        <v>1129.6300000000001</v>
      </c>
      <c r="H81" s="85">
        <v>1123.8499999999999</v>
      </c>
      <c r="I81" s="85">
        <v>1146.8800000000001</v>
      </c>
      <c r="J81" s="85">
        <v>1217.55</v>
      </c>
      <c r="K81" s="85">
        <v>1220.73</v>
      </c>
      <c r="L81" s="85">
        <v>1197.46</v>
      </c>
      <c r="M81" s="85">
        <v>1238.76</v>
      </c>
      <c r="N81" s="85">
        <v>1232.49</v>
      </c>
      <c r="O81" s="85">
        <v>1211.8800000000001</v>
      </c>
      <c r="P81" s="85">
        <v>1219.02</v>
      </c>
      <c r="Q81" s="85">
        <v>1187.76</v>
      </c>
      <c r="R81" s="85">
        <v>1184.72</v>
      </c>
      <c r="S81" s="85">
        <v>1182.93</v>
      </c>
      <c r="T81" s="85">
        <v>1180.55</v>
      </c>
      <c r="U81" s="85">
        <v>1192.8699999999999</v>
      </c>
      <c r="V81" s="85">
        <v>1167.22</v>
      </c>
      <c r="W81" s="85">
        <v>1149.33</v>
      </c>
      <c r="X81" s="85">
        <v>1136.28</v>
      </c>
      <c r="Y81" s="85">
        <v>1131.76</v>
      </c>
      <c r="Z81" s="85">
        <v>1148.32</v>
      </c>
      <c r="AA81" s="85">
        <f t="shared" si="13"/>
        <v>1238.76</v>
      </c>
      <c r="AB81" s="84">
        <f t="shared" si="14"/>
        <v>2021</v>
      </c>
      <c r="AC81" s="83">
        <f t="shared" si="15"/>
        <v>1</v>
      </c>
      <c r="AD81" s="83" t="str">
        <f t="shared" si="16"/>
        <v/>
      </c>
      <c r="AE81" s="83" t="str">
        <f t="shared" si="17"/>
        <v/>
      </c>
      <c r="AF81" s="81">
        <f t="shared" si="18"/>
        <v>1238.76</v>
      </c>
      <c r="AG81" s="82" t="str">
        <f t="shared" si="19"/>
        <v>11:00</v>
      </c>
      <c r="AH81" s="81">
        <f t="shared" si="20"/>
        <v>29311.549999999996</v>
      </c>
      <c r="AI81" s="80" t="str">
        <f t="shared" si="21"/>
        <v/>
      </c>
      <c r="AJ81" s="80" t="str">
        <f t="shared" si="22"/>
        <v/>
      </c>
      <c r="AK81" s="80" t="str">
        <f t="shared" si="23"/>
        <v/>
      </c>
      <c r="AL81" s="79" t="str">
        <f t="shared" si="24"/>
        <v/>
      </c>
      <c r="AM81" s="78" t="str">
        <f t="shared" si="25"/>
        <v/>
      </c>
    </row>
    <row r="82" spans="2:39" ht="13.5" thickBot="1">
      <c r="B82" s="86">
        <v>44214</v>
      </c>
      <c r="C82" s="85">
        <v>1149.4000000000001</v>
      </c>
      <c r="D82" s="85">
        <v>1142.23</v>
      </c>
      <c r="E82" s="85">
        <v>1140.48</v>
      </c>
      <c r="F82" s="85">
        <v>1146.95</v>
      </c>
      <c r="G82" s="85">
        <v>1176.95</v>
      </c>
      <c r="H82" s="85">
        <v>1171.52</v>
      </c>
      <c r="I82" s="85">
        <v>1234.07</v>
      </c>
      <c r="J82" s="85">
        <v>1314.57</v>
      </c>
      <c r="K82" s="85">
        <v>1371.61</v>
      </c>
      <c r="L82" s="85">
        <v>1365.18</v>
      </c>
      <c r="M82" s="85">
        <v>1374.94</v>
      </c>
      <c r="N82" s="85">
        <v>757.01</v>
      </c>
      <c r="O82" s="85">
        <v>462</v>
      </c>
      <c r="P82" s="85">
        <v>1100.8599999999999</v>
      </c>
      <c r="Q82" s="85">
        <v>685.23</v>
      </c>
      <c r="R82" s="85">
        <v>1018.99</v>
      </c>
      <c r="S82" s="85">
        <v>871.5</v>
      </c>
      <c r="T82" s="85">
        <v>620.24</v>
      </c>
      <c r="U82" s="85">
        <v>1141</v>
      </c>
      <c r="V82" s="85">
        <v>1213.56</v>
      </c>
      <c r="W82" s="85">
        <v>1196.02</v>
      </c>
      <c r="X82" s="85">
        <v>1175.44</v>
      </c>
      <c r="Y82" s="85">
        <v>1166.9000000000001</v>
      </c>
      <c r="Z82" s="85">
        <v>1169.67</v>
      </c>
      <c r="AA82" s="85">
        <f t="shared" si="13"/>
        <v>1374.94</v>
      </c>
      <c r="AB82" s="84">
        <f t="shared" si="14"/>
        <v>2021</v>
      </c>
      <c r="AC82" s="83">
        <f t="shared" si="15"/>
        <v>1</v>
      </c>
      <c r="AD82" s="83" t="str">
        <f t="shared" si="16"/>
        <v/>
      </c>
      <c r="AE82" s="83" t="str">
        <f t="shared" si="17"/>
        <v/>
      </c>
      <c r="AF82" s="81">
        <f t="shared" si="18"/>
        <v>1374.94</v>
      </c>
      <c r="AG82" s="82" t="str">
        <f t="shared" si="19"/>
        <v>11:00</v>
      </c>
      <c r="AH82" s="81">
        <f t="shared" si="20"/>
        <v>27541.260000000006</v>
      </c>
      <c r="AI82" s="80" t="str">
        <f t="shared" si="21"/>
        <v/>
      </c>
      <c r="AJ82" s="80" t="str">
        <f t="shared" si="22"/>
        <v/>
      </c>
      <c r="AK82" s="80" t="str">
        <f t="shared" si="23"/>
        <v/>
      </c>
      <c r="AL82" s="79" t="str">
        <f t="shared" si="24"/>
        <v/>
      </c>
      <c r="AM82" s="78" t="str">
        <f t="shared" si="25"/>
        <v/>
      </c>
    </row>
    <row r="83" spans="2:39" ht="13.5" thickBot="1">
      <c r="B83" s="86">
        <v>44215</v>
      </c>
      <c r="C83" s="85">
        <v>1162.21</v>
      </c>
      <c r="D83" s="85">
        <v>1144.43</v>
      </c>
      <c r="E83" s="85">
        <v>1153.1099999999999</v>
      </c>
      <c r="F83" s="85">
        <v>1158.8499999999999</v>
      </c>
      <c r="G83" s="85">
        <v>1168.83</v>
      </c>
      <c r="H83" s="85">
        <v>1194.83</v>
      </c>
      <c r="I83" s="85">
        <v>1230.71</v>
      </c>
      <c r="J83" s="85">
        <v>1365.21</v>
      </c>
      <c r="K83" s="85">
        <v>1410.99</v>
      </c>
      <c r="L83" s="85">
        <v>1364.2</v>
      </c>
      <c r="M83" s="85">
        <v>1427.93</v>
      </c>
      <c r="N83" s="85">
        <v>1433.64</v>
      </c>
      <c r="O83" s="85">
        <v>1393.07</v>
      </c>
      <c r="P83" s="85">
        <v>1398.32</v>
      </c>
      <c r="Q83" s="85">
        <v>1396.05</v>
      </c>
      <c r="R83" s="85">
        <v>1378.02</v>
      </c>
      <c r="S83" s="85">
        <v>1359.02</v>
      </c>
      <c r="T83" s="85">
        <v>1314.91</v>
      </c>
      <c r="U83" s="85">
        <v>1291.96</v>
      </c>
      <c r="V83" s="85">
        <v>1257.4100000000001</v>
      </c>
      <c r="W83" s="85">
        <v>1218.28</v>
      </c>
      <c r="X83" s="85">
        <v>1209.74</v>
      </c>
      <c r="Y83" s="85">
        <v>1204.3900000000001</v>
      </c>
      <c r="Z83" s="85">
        <v>1204.73</v>
      </c>
      <c r="AA83" s="85">
        <f t="shared" si="13"/>
        <v>1433.64</v>
      </c>
      <c r="AB83" s="84">
        <f t="shared" si="14"/>
        <v>2021</v>
      </c>
      <c r="AC83" s="83">
        <f t="shared" si="15"/>
        <v>1</v>
      </c>
      <c r="AD83" s="83" t="str">
        <f t="shared" si="16"/>
        <v/>
      </c>
      <c r="AE83" s="83" t="str">
        <f t="shared" si="17"/>
        <v/>
      </c>
      <c r="AF83" s="81">
        <f t="shared" si="18"/>
        <v>1433.64</v>
      </c>
      <c r="AG83" s="82" t="str">
        <f t="shared" si="19"/>
        <v>12:00</v>
      </c>
      <c r="AH83" s="81">
        <f t="shared" si="20"/>
        <v>32274.48</v>
      </c>
      <c r="AI83" s="80" t="str">
        <f t="shared" si="21"/>
        <v/>
      </c>
      <c r="AJ83" s="80" t="str">
        <f t="shared" si="22"/>
        <v/>
      </c>
      <c r="AK83" s="80" t="str">
        <f t="shared" si="23"/>
        <v/>
      </c>
      <c r="AL83" s="79" t="str">
        <f t="shared" si="24"/>
        <v/>
      </c>
      <c r="AM83" s="78" t="str">
        <f t="shared" si="25"/>
        <v/>
      </c>
    </row>
    <row r="84" spans="2:39" ht="13.5" thickBot="1">
      <c r="B84" s="86">
        <v>44216</v>
      </c>
      <c r="C84" s="85">
        <v>1195.81</v>
      </c>
      <c r="D84" s="85">
        <v>1199.73</v>
      </c>
      <c r="E84" s="85">
        <v>1196.3</v>
      </c>
      <c r="F84" s="85">
        <v>1208.1300000000001</v>
      </c>
      <c r="G84" s="85">
        <v>1221.08</v>
      </c>
      <c r="H84" s="85">
        <v>1230.04</v>
      </c>
      <c r="I84" s="85">
        <v>1306.48</v>
      </c>
      <c r="J84" s="85">
        <v>1384.22</v>
      </c>
      <c r="K84" s="85">
        <v>1394.02</v>
      </c>
      <c r="L84" s="85">
        <v>1428.49</v>
      </c>
      <c r="M84" s="85">
        <v>1440.92</v>
      </c>
      <c r="N84" s="85">
        <v>1474.1</v>
      </c>
      <c r="O84" s="85">
        <v>1428.8</v>
      </c>
      <c r="P84" s="85">
        <v>1429.89</v>
      </c>
      <c r="Q84" s="85">
        <v>1416.13</v>
      </c>
      <c r="R84" s="85">
        <v>1429.51</v>
      </c>
      <c r="S84" s="85">
        <v>1371.23</v>
      </c>
      <c r="T84" s="85">
        <v>1345.86</v>
      </c>
      <c r="U84" s="85">
        <v>1330.74</v>
      </c>
      <c r="V84" s="85">
        <v>1285.1300000000001</v>
      </c>
      <c r="W84" s="85">
        <v>1257.48</v>
      </c>
      <c r="X84" s="85">
        <v>1235.75</v>
      </c>
      <c r="Y84" s="85">
        <v>1234.3800000000001</v>
      </c>
      <c r="Z84" s="85">
        <v>1209.01</v>
      </c>
      <c r="AA84" s="85">
        <f t="shared" si="13"/>
        <v>1474.1</v>
      </c>
      <c r="AB84" s="84">
        <f t="shared" si="14"/>
        <v>2021</v>
      </c>
      <c r="AC84" s="83">
        <f t="shared" si="15"/>
        <v>1</v>
      </c>
      <c r="AD84" s="83" t="str">
        <f t="shared" si="16"/>
        <v/>
      </c>
      <c r="AE84" s="83" t="str">
        <f t="shared" si="17"/>
        <v/>
      </c>
      <c r="AF84" s="81">
        <f t="shared" si="18"/>
        <v>1474.1</v>
      </c>
      <c r="AG84" s="82" t="str">
        <f t="shared" si="19"/>
        <v>12:00</v>
      </c>
      <c r="AH84" s="81">
        <f t="shared" si="20"/>
        <v>33127.33</v>
      </c>
      <c r="AI84" s="80" t="str">
        <f t="shared" si="21"/>
        <v/>
      </c>
      <c r="AJ84" s="80" t="str">
        <f t="shared" si="22"/>
        <v/>
      </c>
      <c r="AK84" s="80" t="str">
        <f t="shared" si="23"/>
        <v/>
      </c>
      <c r="AL84" s="79" t="str">
        <f t="shared" si="24"/>
        <v/>
      </c>
      <c r="AM84" s="78" t="str">
        <f t="shared" si="25"/>
        <v/>
      </c>
    </row>
    <row r="85" spans="2:39" ht="13.5" thickBot="1">
      <c r="B85" s="86">
        <v>44217</v>
      </c>
      <c r="C85" s="85">
        <v>1190.21</v>
      </c>
      <c r="D85" s="85">
        <v>1191.93</v>
      </c>
      <c r="E85" s="85">
        <v>1188.99</v>
      </c>
      <c r="F85" s="85">
        <v>1197.18</v>
      </c>
      <c r="G85" s="85">
        <v>1202.57</v>
      </c>
      <c r="H85" s="85">
        <v>1204.9100000000001</v>
      </c>
      <c r="I85" s="85">
        <v>1273.8599999999999</v>
      </c>
      <c r="J85" s="85">
        <v>1350.79</v>
      </c>
      <c r="K85" s="85">
        <v>1382.4</v>
      </c>
      <c r="L85" s="85">
        <v>1394.44</v>
      </c>
      <c r="M85" s="85">
        <v>1312.54</v>
      </c>
      <c r="N85" s="85">
        <v>838.43</v>
      </c>
      <c r="O85" s="85">
        <v>876.3</v>
      </c>
      <c r="P85" s="85">
        <v>713.13</v>
      </c>
      <c r="Q85" s="85">
        <v>609.07000000000005</v>
      </c>
      <c r="R85" s="85">
        <v>739.34</v>
      </c>
      <c r="S85" s="85">
        <v>803.64</v>
      </c>
      <c r="T85" s="85">
        <v>520.66</v>
      </c>
      <c r="U85" s="85">
        <v>903.56</v>
      </c>
      <c r="V85" s="85">
        <v>1209.21</v>
      </c>
      <c r="W85" s="85">
        <v>1185.77</v>
      </c>
      <c r="X85" s="85">
        <v>1185.45</v>
      </c>
      <c r="Y85" s="85">
        <v>1182.1300000000001</v>
      </c>
      <c r="Z85" s="85">
        <v>1177.19</v>
      </c>
      <c r="AA85" s="85">
        <f t="shared" si="13"/>
        <v>1394.44</v>
      </c>
      <c r="AB85" s="84">
        <f t="shared" si="14"/>
        <v>2021</v>
      </c>
      <c r="AC85" s="83">
        <f t="shared" si="15"/>
        <v>1</v>
      </c>
      <c r="AD85" s="83" t="str">
        <f t="shared" si="16"/>
        <v/>
      </c>
      <c r="AE85" s="83" t="str">
        <f t="shared" si="17"/>
        <v/>
      </c>
      <c r="AF85" s="81">
        <f t="shared" si="18"/>
        <v>1394.44</v>
      </c>
      <c r="AG85" s="82" t="str">
        <f t="shared" si="19"/>
        <v>10:00</v>
      </c>
      <c r="AH85" s="81">
        <f t="shared" si="20"/>
        <v>27228.14</v>
      </c>
      <c r="AI85" s="80" t="str">
        <f t="shared" si="21"/>
        <v/>
      </c>
      <c r="AJ85" s="80" t="str">
        <f t="shared" si="22"/>
        <v/>
      </c>
      <c r="AK85" s="80" t="str">
        <f t="shared" si="23"/>
        <v/>
      </c>
      <c r="AL85" s="79" t="str">
        <f t="shared" si="24"/>
        <v/>
      </c>
      <c r="AM85" s="78" t="str">
        <f t="shared" si="25"/>
        <v/>
      </c>
    </row>
    <row r="86" spans="2:39" ht="13.5" thickBot="1">
      <c r="B86" s="86">
        <v>44218</v>
      </c>
      <c r="C86" s="85">
        <v>1159.06</v>
      </c>
      <c r="D86" s="85">
        <v>1152.8</v>
      </c>
      <c r="E86" s="85">
        <v>1152.52</v>
      </c>
      <c r="F86" s="85">
        <v>1148.98</v>
      </c>
      <c r="G86" s="85">
        <v>1156.72</v>
      </c>
      <c r="H86" s="85">
        <v>1172.29</v>
      </c>
      <c r="I86" s="85">
        <v>1236.31</v>
      </c>
      <c r="J86" s="85">
        <v>1347.22</v>
      </c>
      <c r="K86" s="85">
        <v>1372.6</v>
      </c>
      <c r="L86" s="85">
        <v>1348.41</v>
      </c>
      <c r="M86" s="85">
        <v>42.42</v>
      </c>
      <c r="N86" s="85">
        <v>504.21</v>
      </c>
      <c r="O86" s="85">
        <v>1395.17</v>
      </c>
      <c r="P86" s="85">
        <v>1398.53</v>
      </c>
      <c r="Q86" s="85">
        <v>1402.91</v>
      </c>
      <c r="R86" s="85">
        <v>819.11</v>
      </c>
      <c r="S86" s="85">
        <v>232.54</v>
      </c>
      <c r="T86" s="85">
        <v>1302.25</v>
      </c>
      <c r="U86" s="85">
        <v>1291.5</v>
      </c>
      <c r="V86" s="85">
        <v>1243.9000000000001</v>
      </c>
      <c r="W86" s="85">
        <v>1243.55</v>
      </c>
      <c r="X86" s="85">
        <v>1228.68</v>
      </c>
      <c r="Y86" s="85">
        <v>1238.48</v>
      </c>
      <c r="Z86" s="85">
        <v>1203.72</v>
      </c>
      <c r="AA86" s="85">
        <f t="shared" si="13"/>
        <v>1402.91</v>
      </c>
      <c r="AB86" s="84">
        <f t="shared" si="14"/>
        <v>2021</v>
      </c>
      <c r="AC86" s="83">
        <f t="shared" si="15"/>
        <v>1</v>
      </c>
      <c r="AD86" s="83" t="str">
        <f t="shared" si="16"/>
        <v/>
      </c>
      <c r="AE86" s="83" t="str">
        <f t="shared" si="17"/>
        <v/>
      </c>
      <c r="AF86" s="81">
        <f t="shared" si="18"/>
        <v>1402.91</v>
      </c>
      <c r="AG86" s="82" t="str">
        <f t="shared" si="19"/>
        <v>15:00</v>
      </c>
      <c r="AH86" s="81">
        <f t="shared" si="20"/>
        <v>28196.790000000005</v>
      </c>
      <c r="AI86" s="80" t="str">
        <f t="shared" si="21"/>
        <v/>
      </c>
      <c r="AJ86" s="80" t="str">
        <f t="shared" si="22"/>
        <v/>
      </c>
      <c r="AK86" s="80" t="str">
        <f t="shared" si="23"/>
        <v/>
      </c>
      <c r="AL86" s="79" t="str">
        <f t="shared" si="24"/>
        <v/>
      </c>
      <c r="AM86" s="78" t="str">
        <f t="shared" si="25"/>
        <v/>
      </c>
    </row>
    <row r="87" spans="2:39" ht="13.5" thickBot="1">
      <c r="B87" s="86">
        <v>44219</v>
      </c>
      <c r="C87" s="85">
        <v>1202.29</v>
      </c>
      <c r="D87" s="85">
        <v>1196.23</v>
      </c>
      <c r="E87" s="85">
        <v>1190.6300000000001</v>
      </c>
      <c r="F87" s="85">
        <v>1197.9100000000001</v>
      </c>
      <c r="G87" s="85">
        <v>1202.3900000000001</v>
      </c>
      <c r="H87" s="85">
        <v>1206.21</v>
      </c>
      <c r="I87" s="85">
        <v>1239.98</v>
      </c>
      <c r="J87" s="85">
        <v>1308.1300000000001</v>
      </c>
      <c r="K87" s="85">
        <v>970.62</v>
      </c>
      <c r="L87" s="85">
        <v>35.880000000000003</v>
      </c>
      <c r="M87" s="85">
        <v>35.880000000000003</v>
      </c>
      <c r="N87" s="85">
        <v>36.020000000000003</v>
      </c>
      <c r="O87" s="85">
        <v>46.2</v>
      </c>
      <c r="P87" s="85">
        <v>224.35</v>
      </c>
      <c r="Q87" s="85">
        <v>36.72</v>
      </c>
      <c r="R87" s="85">
        <v>34.549999999999997</v>
      </c>
      <c r="S87" s="85">
        <v>204.33</v>
      </c>
      <c r="T87" s="85">
        <v>1237.46</v>
      </c>
      <c r="U87" s="85">
        <v>1248.8699999999999</v>
      </c>
      <c r="V87" s="85">
        <v>1222.83</v>
      </c>
      <c r="W87" s="85">
        <v>1200.18</v>
      </c>
      <c r="X87" s="85">
        <v>1197.9100000000001</v>
      </c>
      <c r="Y87" s="85">
        <v>1196.72</v>
      </c>
      <c r="Z87" s="85">
        <v>1184.8599999999999</v>
      </c>
      <c r="AA87" s="85">
        <f t="shared" si="13"/>
        <v>1308.1300000000001</v>
      </c>
      <c r="AB87" s="84">
        <f t="shared" si="14"/>
        <v>2021</v>
      </c>
      <c r="AC87" s="83">
        <f t="shared" si="15"/>
        <v>1</v>
      </c>
      <c r="AD87" s="83" t="str">
        <f t="shared" si="16"/>
        <v/>
      </c>
      <c r="AE87" s="83" t="str">
        <f t="shared" si="17"/>
        <v/>
      </c>
      <c r="AF87" s="81">
        <f t="shared" si="18"/>
        <v>1308.1300000000001</v>
      </c>
      <c r="AG87" s="82" t="str">
        <f t="shared" si="19"/>
        <v>8:00</v>
      </c>
      <c r="AH87" s="81">
        <f t="shared" si="20"/>
        <v>21165.280000000002</v>
      </c>
      <c r="AI87" s="80" t="str">
        <f t="shared" si="21"/>
        <v/>
      </c>
      <c r="AJ87" s="80" t="str">
        <f t="shared" si="22"/>
        <v/>
      </c>
      <c r="AK87" s="80" t="str">
        <f t="shared" si="23"/>
        <v/>
      </c>
      <c r="AL87" s="79" t="str">
        <f t="shared" si="24"/>
        <v/>
      </c>
      <c r="AM87" s="78" t="str">
        <f t="shared" si="25"/>
        <v/>
      </c>
    </row>
    <row r="88" spans="2:39" ht="13.5" thickBot="1">
      <c r="B88" s="86">
        <v>44220</v>
      </c>
      <c r="C88" s="85">
        <v>1180.1300000000001</v>
      </c>
      <c r="D88" s="85">
        <v>1179.82</v>
      </c>
      <c r="E88" s="85">
        <v>1176.07</v>
      </c>
      <c r="F88" s="85">
        <v>1183.32</v>
      </c>
      <c r="G88" s="85">
        <v>1181.71</v>
      </c>
      <c r="H88" s="85">
        <v>1176.98</v>
      </c>
      <c r="I88" s="85">
        <v>1213.42</v>
      </c>
      <c r="J88" s="85">
        <v>1286.81</v>
      </c>
      <c r="K88" s="85">
        <v>1305.1199999999999</v>
      </c>
      <c r="L88" s="85">
        <v>1261.3</v>
      </c>
      <c r="M88" s="85">
        <v>1294.79</v>
      </c>
      <c r="N88" s="85">
        <v>1270.08</v>
      </c>
      <c r="O88" s="85">
        <v>1243.03</v>
      </c>
      <c r="P88" s="85">
        <v>1248.28</v>
      </c>
      <c r="Q88" s="85">
        <v>1200.92</v>
      </c>
      <c r="R88" s="85">
        <v>1221.5999999999999</v>
      </c>
      <c r="S88" s="85">
        <v>1229.9000000000001</v>
      </c>
      <c r="T88" s="85">
        <v>1209.8800000000001</v>
      </c>
      <c r="U88" s="85">
        <v>1231.27</v>
      </c>
      <c r="V88" s="85">
        <v>1208.6600000000001</v>
      </c>
      <c r="W88" s="85">
        <v>1199.17</v>
      </c>
      <c r="X88" s="85">
        <v>1201.24</v>
      </c>
      <c r="Y88" s="85">
        <v>1179.05</v>
      </c>
      <c r="Z88" s="85">
        <v>1194.4100000000001</v>
      </c>
      <c r="AA88" s="85">
        <f t="shared" si="13"/>
        <v>1305.1199999999999</v>
      </c>
      <c r="AB88" s="84">
        <f t="shared" si="14"/>
        <v>2021</v>
      </c>
      <c r="AC88" s="83">
        <f t="shared" si="15"/>
        <v>1</v>
      </c>
      <c r="AD88" s="83" t="str">
        <f t="shared" si="16"/>
        <v/>
      </c>
      <c r="AE88" s="83" t="str">
        <f t="shared" si="17"/>
        <v/>
      </c>
      <c r="AF88" s="81">
        <f t="shared" si="18"/>
        <v>1305.1199999999999</v>
      </c>
      <c r="AG88" s="82" t="str">
        <f t="shared" si="19"/>
        <v>9:00</v>
      </c>
      <c r="AH88" s="81">
        <f t="shared" si="20"/>
        <v>30582.080000000002</v>
      </c>
      <c r="AI88" s="80" t="str">
        <f t="shared" si="21"/>
        <v/>
      </c>
      <c r="AJ88" s="80" t="str">
        <f t="shared" si="22"/>
        <v/>
      </c>
      <c r="AK88" s="80" t="str">
        <f t="shared" si="23"/>
        <v/>
      </c>
      <c r="AL88" s="79" t="str">
        <f t="shared" si="24"/>
        <v/>
      </c>
      <c r="AM88" s="78" t="str">
        <f t="shared" si="25"/>
        <v/>
      </c>
    </row>
    <row r="89" spans="2:39" ht="13.5" thickBot="1">
      <c r="B89" s="86">
        <v>44221</v>
      </c>
      <c r="C89" s="85">
        <v>1190.42</v>
      </c>
      <c r="D89" s="85">
        <v>1179.92</v>
      </c>
      <c r="E89" s="85">
        <v>1178.98</v>
      </c>
      <c r="F89" s="85">
        <v>1182.2</v>
      </c>
      <c r="G89" s="85">
        <v>1201.83</v>
      </c>
      <c r="H89" s="85">
        <v>1211.3800000000001</v>
      </c>
      <c r="I89" s="85">
        <v>1281.28</v>
      </c>
      <c r="J89" s="85">
        <v>1380.75</v>
      </c>
      <c r="K89" s="85">
        <v>1390.87</v>
      </c>
      <c r="L89" s="85">
        <v>1393.56</v>
      </c>
      <c r="M89" s="85">
        <v>1435.91</v>
      </c>
      <c r="N89" s="85">
        <v>1415.37</v>
      </c>
      <c r="O89" s="85">
        <v>1375.92</v>
      </c>
      <c r="P89" s="85">
        <v>1354.29</v>
      </c>
      <c r="Q89" s="85">
        <v>1351.77</v>
      </c>
      <c r="R89" s="85">
        <v>1375.71</v>
      </c>
      <c r="S89" s="85">
        <v>1349.43</v>
      </c>
      <c r="T89" s="85">
        <v>1281.28</v>
      </c>
      <c r="U89" s="85">
        <v>1280.79</v>
      </c>
      <c r="V89" s="85">
        <v>854.6</v>
      </c>
      <c r="W89" s="85">
        <v>297.92</v>
      </c>
      <c r="X89" s="85">
        <v>362.67</v>
      </c>
      <c r="Y89" s="85">
        <v>99.44</v>
      </c>
      <c r="Z89" s="85">
        <v>0</v>
      </c>
      <c r="AA89" s="85">
        <f t="shared" si="13"/>
        <v>1435.91</v>
      </c>
      <c r="AB89" s="84">
        <f t="shared" si="14"/>
        <v>2021</v>
      </c>
      <c r="AC89" s="83">
        <f t="shared" si="15"/>
        <v>1</v>
      </c>
      <c r="AD89" s="83" t="str">
        <f t="shared" si="16"/>
        <v/>
      </c>
      <c r="AE89" s="83" t="str">
        <f t="shared" si="17"/>
        <v/>
      </c>
      <c r="AF89" s="81">
        <f t="shared" si="18"/>
        <v>1435.91</v>
      </c>
      <c r="AG89" s="82" t="str">
        <f t="shared" si="19"/>
        <v>11:00</v>
      </c>
      <c r="AH89" s="81">
        <f t="shared" si="20"/>
        <v>27862.199999999993</v>
      </c>
      <c r="AI89" s="80" t="str">
        <f t="shared" si="21"/>
        <v/>
      </c>
      <c r="AJ89" s="80" t="str">
        <f t="shared" si="22"/>
        <v/>
      </c>
      <c r="AK89" s="80" t="str">
        <f t="shared" si="23"/>
        <v/>
      </c>
      <c r="AL89" s="79" t="str">
        <f t="shared" si="24"/>
        <v/>
      </c>
      <c r="AM89" s="78" t="str">
        <f t="shared" si="25"/>
        <v/>
      </c>
    </row>
    <row r="90" spans="2:39" ht="13.5" thickBot="1">
      <c r="B90" s="86">
        <v>44222</v>
      </c>
      <c r="C90" s="85">
        <v>0</v>
      </c>
      <c r="D90" s="85">
        <v>0</v>
      </c>
      <c r="E90" s="85">
        <v>0</v>
      </c>
      <c r="F90" s="85">
        <v>65.239999999999995</v>
      </c>
      <c r="G90" s="85">
        <v>1093.33</v>
      </c>
      <c r="H90" s="85">
        <v>1132.08</v>
      </c>
      <c r="I90" s="85">
        <v>1208.52</v>
      </c>
      <c r="J90" s="85">
        <v>1302.3499999999999</v>
      </c>
      <c r="K90" s="85">
        <v>1390.52</v>
      </c>
      <c r="L90" s="85">
        <v>1410.12</v>
      </c>
      <c r="M90" s="85">
        <v>1445.33</v>
      </c>
      <c r="N90" s="85">
        <v>1450.47</v>
      </c>
      <c r="O90" s="85">
        <v>1436.72</v>
      </c>
      <c r="P90" s="85">
        <v>1431.89</v>
      </c>
      <c r="Q90" s="85">
        <v>1409.63</v>
      </c>
      <c r="R90" s="85">
        <v>1402.14</v>
      </c>
      <c r="S90" s="85">
        <v>1382.29</v>
      </c>
      <c r="T90" s="85">
        <v>1343.47</v>
      </c>
      <c r="U90" s="85">
        <v>1333.61</v>
      </c>
      <c r="V90" s="85">
        <v>1282.72</v>
      </c>
      <c r="W90" s="85">
        <v>1262.4100000000001</v>
      </c>
      <c r="X90" s="85">
        <v>1240.33</v>
      </c>
      <c r="Y90" s="85">
        <v>1231.47</v>
      </c>
      <c r="Z90" s="85">
        <v>1222.94</v>
      </c>
      <c r="AA90" s="85">
        <f t="shared" si="13"/>
        <v>1450.47</v>
      </c>
      <c r="AB90" s="84">
        <f t="shared" si="14"/>
        <v>2021</v>
      </c>
      <c r="AC90" s="83">
        <f t="shared" si="15"/>
        <v>1</v>
      </c>
      <c r="AD90" s="83" t="str">
        <f t="shared" si="16"/>
        <v/>
      </c>
      <c r="AE90" s="83" t="str">
        <f t="shared" si="17"/>
        <v/>
      </c>
      <c r="AF90" s="81">
        <f t="shared" si="18"/>
        <v>1450.47</v>
      </c>
      <c r="AG90" s="82" t="str">
        <f t="shared" si="19"/>
        <v>12:00</v>
      </c>
      <c r="AH90" s="81">
        <f t="shared" si="20"/>
        <v>27928.05</v>
      </c>
      <c r="AI90" s="80" t="str">
        <f t="shared" si="21"/>
        <v/>
      </c>
      <c r="AJ90" s="80" t="str">
        <f t="shared" si="22"/>
        <v/>
      </c>
      <c r="AK90" s="80" t="str">
        <f t="shared" si="23"/>
        <v/>
      </c>
      <c r="AL90" s="79" t="str">
        <f t="shared" si="24"/>
        <v/>
      </c>
      <c r="AM90" s="78" t="str">
        <f t="shared" si="25"/>
        <v/>
      </c>
    </row>
    <row r="91" spans="2:39" ht="13.5" thickBot="1">
      <c r="B91" s="86">
        <v>44223</v>
      </c>
      <c r="C91" s="85">
        <v>1220.45</v>
      </c>
      <c r="D91" s="85">
        <v>1202.67</v>
      </c>
      <c r="E91" s="85">
        <v>1190.07</v>
      </c>
      <c r="F91" s="85">
        <v>1202.5999999999999</v>
      </c>
      <c r="G91" s="85">
        <v>1215.8699999999999</v>
      </c>
      <c r="H91" s="85">
        <v>1222.5899999999999</v>
      </c>
      <c r="I91" s="85">
        <v>1302.98</v>
      </c>
      <c r="J91" s="85">
        <v>1389.92</v>
      </c>
      <c r="K91" s="85">
        <v>1416.9</v>
      </c>
      <c r="L91" s="85">
        <v>1439.45</v>
      </c>
      <c r="M91" s="85">
        <v>1455.16</v>
      </c>
      <c r="N91" s="85">
        <v>1462.51</v>
      </c>
      <c r="O91" s="85">
        <v>1431.04</v>
      </c>
      <c r="P91" s="85">
        <v>1411.59</v>
      </c>
      <c r="Q91" s="85">
        <v>1411.97</v>
      </c>
      <c r="R91" s="85">
        <v>1281.1400000000001</v>
      </c>
      <c r="S91" s="85">
        <v>1368.26</v>
      </c>
      <c r="T91" s="85">
        <v>1321.04</v>
      </c>
      <c r="U91" s="85">
        <v>1305.71</v>
      </c>
      <c r="V91" s="85">
        <v>1292.3</v>
      </c>
      <c r="W91" s="85">
        <v>1274.21</v>
      </c>
      <c r="X91" s="85">
        <v>1263.92</v>
      </c>
      <c r="Y91" s="85">
        <v>1262.31</v>
      </c>
      <c r="Z91" s="85">
        <v>1250.1600000000001</v>
      </c>
      <c r="AA91" s="85">
        <f t="shared" si="13"/>
        <v>1462.51</v>
      </c>
      <c r="AB91" s="84">
        <f t="shared" si="14"/>
        <v>2021</v>
      </c>
      <c r="AC91" s="83">
        <f t="shared" si="15"/>
        <v>1</v>
      </c>
      <c r="AD91" s="83" t="str">
        <f t="shared" si="16"/>
        <v/>
      </c>
      <c r="AE91" s="83" t="str">
        <f t="shared" si="17"/>
        <v/>
      </c>
      <c r="AF91" s="81">
        <f t="shared" si="18"/>
        <v>1462.51</v>
      </c>
      <c r="AG91" s="82" t="str">
        <f t="shared" si="19"/>
        <v>12:00</v>
      </c>
      <c r="AH91" s="81">
        <f t="shared" si="20"/>
        <v>33057.33</v>
      </c>
      <c r="AI91" s="80" t="str">
        <f t="shared" si="21"/>
        <v/>
      </c>
      <c r="AJ91" s="80" t="str">
        <f t="shared" si="22"/>
        <v/>
      </c>
      <c r="AK91" s="80" t="str">
        <f t="shared" si="23"/>
        <v/>
      </c>
      <c r="AL91" s="79" t="str">
        <f t="shared" si="24"/>
        <v/>
      </c>
      <c r="AM91" s="78" t="str">
        <f t="shared" si="25"/>
        <v/>
      </c>
    </row>
    <row r="92" spans="2:39" ht="13.5" thickBot="1">
      <c r="B92" s="86">
        <v>44224</v>
      </c>
      <c r="C92" s="85">
        <v>1245.05</v>
      </c>
      <c r="D92" s="85">
        <v>1252.1300000000001</v>
      </c>
      <c r="E92" s="85">
        <v>1233.58</v>
      </c>
      <c r="F92" s="85">
        <v>1263.82</v>
      </c>
      <c r="G92" s="85">
        <v>1250.2</v>
      </c>
      <c r="H92" s="85">
        <v>1280.9000000000001</v>
      </c>
      <c r="I92" s="85">
        <v>1357.13</v>
      </c>
      <c r="J92" s="85">
        <v>1446.69</v>
      </c>
      <c r="K92" s="85">
        <v>1454.85</v>
      </c>
      <c r="L92" s="85">
        <v>1455.27</v>
      </c>
      <c r="M92" s="85">
        <v>1499.33</v>
      </c>
      <c r="N92" s="85">
        <v>1505.14</v>
      </c>
      <c r="O92" s="85">
        <v>1460.8</v>
      </c>
      <c r="P92" s="85">
        <v>1455.79</v>
      </c>
      <c r="Q92" s="85">
        <v>1422.44</v>
      </c>
      <c r="R92" s="85">
        <v>1442.25</v>
      </c>
      <c r="S92" s="85">
        <v>1431.6</v>
      </c>
      <c r="T92" s="85">
        <v>1366.61</v>
      </c>
      <c r="U92" s="85">
        <v>1333.54</v>
      </c>
      <c r="V92" s="85">
        <v>1302.98</v>
      </c>
      <c r="W92" s="85">
        <v>1276.3499999999999</v>
      </c>
      <c r="X92" s="85">
        <v>1284.05</v>
      </c>
      <c r="Y92" s="85">
        <v>1273.55</v>
      </c>
      <c r="Z92" s="85">
        <v>1260.25</v>
      </c>
      <c r="AA92" s="85">
        <f t="shared" si="13"/>
        <v>1505.14</v>
      </c>
      <c r="AB92" s="84">
        <f t="shared" si="14"/>
        <v>2021</v>
      </c>
      <c r="AC92" s="83">
        <f t="shared" si="15"/>
        <v>1</v>
      </c>
      <c r="AD92" s="83" t="str">
        <f t="shared" si="16"/>
        <v/>
      </c>
      <c r="AE92" s="83" t="str">
        <f t="shared" si="17"/>
        <v/>
      </c>
      <c r="AF92" s="81">
        <f t="shared" si="18"/>
        <v>1505.14</v>
      </c>
      <c r="AG92" s="82" t="str">
        <f t="shared" si="19"/>
        <v>12:00</v>
      </c>
      <c r="AH92" s="81">
        <f t="shared" si="20"/>
        <v>34059.440000000002</v>
      </c>
      <c r="AI92" s="80" t="str">
        <f t="shared" si="21"/>
        <v/>
      </c>
      <c r="AJ92" s="80" t="str">
        <f t="shared" si="22"/>
        <v/>
      </c>
      <c r="AK92" s="80" t="str">
        <f t="shared" si="23"/>
        <v/>
      </c>
      <c r="AL92" s="79" t="str">
        <f t="shared" si="24"/>
        <v/>
      </c>
      <c r="AM92" s="78" t="str">
        <f t="shared" si="25"/>
        <v/>
      </c>
    </row>
    <row r="93" spans="2:39" ht="13.5" thickBot="1">
      <c r="B93" s="86">
        <v>44225</v>
      </c>
      <c r="C93" s="85">
        <v>1272.5</v>
      </c>
      <c r="D93" s="85">
        <v>1253.8399999999999</v>
      </c>
      <c r="E93" s="85">
        <v>1259.51</v>
      </c>
      <c r="F93" s="85">
        <v>1256.99</v>
      </c>
      <c r="G93" s="85">
        <v>1258.81</v>
      </c>
      <c r="H93" s="85">
        <v>1281.6300000000001</v>
      </c>
      <c r="I93" s="85">
        <v>1346.77</v>
      </c>
      <c r="J93" s="85">
        <v>1445.26</v>
      </c>
      <c r="K93" s="85">
        <v>1439.03</v>
      </c>
      <c r="L93" s="85">
        <v>1471.93</v>
      </c>
      <c r="M93" s="85">
        <v>1495.8</v>
      </c>
      <c r="N93" s="85">
        <v>1481.27</v>
      </c>
      <c r="O93" s="85">
        <v>1479.66</v>
      </c>
      <c r="P93" s="85">
        <v>982.94</v>
      </c>
      <c r="Q93" s="85">
        <v>42.98</v>
      </c>
      <c r="R93" s="85">
        <v>413</v>
      </c>
      <c r="S93" s="85">
        <v>1410.89</v>
      </c>
      <c r="T93" s="85">
        <v>1365.74</v>
      </c>
      <c r="U93" s="85">
        <v>1343.4</v>
      </c>
      <c r="V93" s="85">
        <v>1302.74</v>
      </c>
      <c r="W93" s="85">
        <v>1286.95</v>
      </c>
      <c r="X93" s="85">
        <v>1256.26</v>
      </c>
      <c r="Y93" s="85">
        <v>1259.9000000000001</v>
      </c>
      <c r="Z93" s="85">
        <v>1221.78</v>
      </c>
      <c r="AA93" s="85">
        <f t="shared" si="13"/>
        <v>1495.8</v>
      </c>
      <c r="AB93" s="84">
        <f t="shared" si="14"/>
        <v>2021</v>
      </c>
      <c r="AC93" s="83">
        <f t="shared" si="15"/>
        <v>1</v>
      </c>
      <c r="AD93" s="83" t="str">
        <f t="shared" si="16"/>
        <v/>
      </c>
      <c r="AE93" s="83" t="str">
        <f t="shared" si="17"/>
        <v/>
      </c>
      <c r="AF93" s="81">
        <f t="shared" si="18"/>
        <v>1495.8</v>
      </c>
      <c r="AG93" s="82" t="str">
        <f t="shared" si="19"/>
        <v>11:00</v>
      </c>
      <c r="AH93" s="81">
        <f t="shared" si="20"/>
        <v>31125.38</v>
      </c>
      <c r="AI93" s="80" t="str">
        <f t="shared" si="21"/>
        <v/>
      </c>
      <c r="AJ93" s="80" t="str">
        <f t="shared" si="22"/>
        <v/>
      </c>
      <c r="AK93" s="80" t="str">
        <f t="shared" si="23"/>
        <v/>
      </c>
      <c r="AL93" s="79" t="str">
        <f t="shared" si="24"/>
        <v/>
      </c>
      <c r="AM93" s="78" t="str">
        <f t="shared" si="25"/>
        <v/>
      </c>
    </row>
    <row r="94" spans="2:39" ht="13.5" thickBot="1">
      <c r="B94" s="86">
        <v>44226</v>
      </c>
      <c r="C94" s="85">
        <v>1211.32</v>
      </c>
      <c r="D94" s="85">
        <v>1216.08</v>
      </c>
      <c r="E94" s="85">
        <v>1204.28</v>
      </c>
      <c r="F94" s="85">
        <v>1209.08</v>
      </c>
      <c r="G94" s="85">
        <v>1202.8800000000001</v>
      </c>
      <c r="H94" s="85">
        <v>1202.81</v>
      </c>
      <c r="I94" s="85">
        <v>1249.05</v>
      </c>
      <c r="J94" s="85">
        <v>1283.6600000000001</v>
      </c>
      <c r="K94" s="85">
        <v>1302.98</v>
      </c>
      <c r="L94" s="85">
        <v>1319.26</v>
      </c>
      <c r="M94" s="85">
        <v>1304.9100000000001</v>
      </c>
      <c r="N94" s="85">
        <v>1313.55</v>
      </c>
      <c r="O94" s="85">
        <v>1290.6300000000001</v>
      </c>
      <c r="P94" s="85">
        <v>1289.4000000000001</v>
      </c>
      <c r="Q94" s="85">
        <v>1273.93</v>
      </c>
      <c r="R94" s="85">
        <v>1255.98</v>
      </c>
      <c r="S94" s="85">
        <v>1236.48</v>
      </c>
      <c r="T94" s="85">
        <v>1227.98</v>
      </c>
      <c r="U94" s="85">
        <v>1268.26</v>
      </c>
      <c r="V94" s="85">
        <v>1234.76</v>
      </c>
      <c r="W94" s="85">
        <v>1218.1099999999999</v>
      </c>
      <c r="X94" s="85">
        <v>1230.42</v>
      </c>
      <c r="Y94" s="85">
        <v>1231.3699999999999</v>
      </c>
      <c r="Z94" s="85">
        <v>1224.3699999999999</v>
      </c>
      <c r="AA94" s="85">
        <f t="shared" si="13"/>
        <v>1319.26</v>
      </c>
      <c r="AB94" s="84">
        <f t="shared" si="14"/>
        <v>2021</v>
      </c>
      <c r="AC94" s="83">
        <f t="shared" si="15"/>
        <v>1</v>
      </c>
      <c r="AD94" s="83" t="str">
        <f t="shared" si="16"/>
        <v/>
      </c>
      <c r="AE94" s="83" t="str">
        <f t="shared" si="17"/>
        <v/>
      </c>
      <c r="AF94" s="81">
        <f t="shared" si="18"/>
        <v>1319.26</v>
      </c>
      <c r="AG94" s="82" t="str">
        <f t="shared" si="19"/>
        <v>10:00</v>
      </c>
      <c r="AH94" s="81">
        <f t="shared" si="20"/>
        <v>31320.809999999994</v>
      </c>
      <c r="AI94" s="80" t="str">
        <f t="shared" si="21"/>
        <v/>
      </c>
      <c r="AJ94" s="80" t="str">
        <f t="shared" si="22"/>
        <v/>
      </c>
      <c r="AK94" s="80" t="str">
        <f t="shared" si="23"/>
        <v/>
      </c>
      <c r="AL94" s="79" t="str">
        <f t="shared" si="24"/>
        <v/>
      </c>
      <c r="AM94" s="78" t="str">
        <f t="shared" si="25"/>
        <v/>
      </c>
    </row>
    <row r="95" spans="2:39" ht="13.5" thickBot="1">
      <c r="B95" s="86">
        <v>44227</v>
      </c>
      <c r="C95" s="85">
        <v>1227.17</v>
      </c>
      <c r="D95" s="85">
        <v>1223.22</v>
      </c>
      <c r="E95" s="85">
        <v>1206.8699999999999</v>
      </c>
      <c r="F95" s="85">
        <v>1209.18</v>
      </c>
      <c r="G95" s="85">
        <v>1208.1300000000001</v>
      </c>
      <c r="H95" s="85">
        <v>1214.54</v>
      </c>
      <c r="I95" s="85">
        <v>1254.93</v>
      </c>
      <c r="J95" s="85">
        <v>1309.95</v>
      </c>
      <c r="K95" s="85">
        <v>1324.33</v>
      </c>
      <c r="L95" s="85">
        <v>1285.3800000000001</v>
      </c>
      <c r="M95" s="85">
        <v>1303.72</v>
      </c>
      <c r="N95" s="85">
        <v>1317.23</v>
      </c>
      <c r="O95" s="85">
        <v>1284.99</v>
      </c>
      <c r="P95" s="85">
        <v>1290.2</v>
      </c>
      <c r="Q95" s="85">
        <v>1284.5</v>
      </c>
      <c r="R95" s="85">
        <v>1283.6600000000001</v>
      </c>
      <c r="S95" s="85">
        <v>1270.6099999999999</v>
      </c>
      <c r="T95" s="85">
        <v>1263.1199999999999</v>
      </c>
      <c r="U95" s="85">
        <v>1284.78</v>
      </c>
      <c r="V95" s="85">
        <v>1249.68</v>
      </c>
      <c r="W95" s="85">
        <v>1235.4000000000001</v>
      </c>
      <c r="X95" s="85">
        <v>1237.18</v>
      </c>
      <c r="Y95" s="85">
        <v>1233.33</v>
      </c>
      <c r="Z95" s="85">
        <v>1246.42</v>
      </c>
      <c r="AA95" s="85">
        <f t="shared" si="13"/>
        <v>1324.33</v>
      </c>
      <c r="AB95" s="84">
        <f t="shared" si="14"/>
        <v>2021</v>
      </c>
      <c r="AC95" s="83">
        <f t="shared" si="15"/>
        <v>1</v>
      </c>
      <c r="AD95" s="83" t="str">
        <f t="shared" si="16"/>
        <v>2021-1</v>
      </c>
      <c r="AE95" s="83">
        <f t="shared" si="17"/>
        <v>1</v>
      </c>
      <c r="AF95" s="81">
        <f t="shared" si="18"/>
        <v>1324.33</v>
      </c>
      <c r="AG95" s="82" t="str">
        <f t="shared" si="19"/>
        <v>9:00</v>
      </c>
      <c r="AH95" s="81">
        <f t="shared" si="20"/>
        <v>31572.85</v>
      </c>
      <c r="AI95" s="80">
        <f t="shared" si="21"/>
        <v>42508.450000000004</v>
      </c>
      <c r="AJ95" s="80">
        <f t="shared" si="22"/>
        <v>1505.14</v>
      </c>
      <c r="AK95" s="80">
        <f t="shared" si="23"/>
        <v>34059.440000000002</v>
      </c>
      <c r="AL95" s="79">
        <f t="shared" si="24"/>
        <v>44224</v>
      </c>
      <c r="AM95" s="78" t="str">
        <f t="shared" si="25"/>
        <v>12:00</v>
      </c>
    </row>
    <row r="96" spans="2:39" ht="13.5" thickBot="1">
      <c r="B96" s="86">
        <v>44228</v>
      </c>
      <c r="C96" s="85">
        <v>1243.73</v>
      </c>
      <c r="D96" s="85">
        <v>1249.82</v>
      </c>
      <c r="E96" s="85">
        <v>1235.33</v>
      </c>
      <c r="F96" s="85">
        <v>1249.6099999999999</v>
      </c>
      <c r="G96" s="85">
        <v>1263.99</v>
      </c>
      <c r="H96" s="85">
        <v>1287.44</v>
      </c>
      <c r="I96" s="85">
        <v>1330.35</v>
      </c>
      <c r="J96" s="85">
        <v>1425.1</v>
      </c>
      <c r="K96" s="85">
        <v>1460.52</v>
      </c>
      <c r="L96" s="85">
        <v>1449.42</v>
      </c>
      <c r="M96" s="85">
        <v>1480.85</v>
      </c>
      <c r="N96" s="85">
        <v>1480.99</v>
      </c>
      <c r="O96" s="85">
        <v>1436.12</v>
      </c>
      <c r="P96" s="85">
        <v>1119.55</v>
      </c>
      <c r="Q96" s="85">
        <v>583.52</v>
      </c>
      <c r="R96" s="85">
        <v>1423.66</v>
      </c>
      <c r="S96" s="85">
        <v>1376.03</v>
      </c>
      <c r="T96" s="85">
        <v>1310.71</v>
      </c>
      <c r="U96" s="85">
        <v>1305.19</v>
      </c>
      <c r="V96" s="85">
        <v>1271.3399999999999</v>
      </c>
      <c r="W96" s="85">
        <v>1252.72</v>
      </c>
      <c r="X96" s="85">
        <v>1249.71</v>
      </c>
      <c r="Y96" s="85">
        <v>1226.54</v>
      </c>
      <c r="Z96" s="85">
        <v>1219.6500000000001</v>
      </c>
      <c r="AA96" s="85">
        <f t="shared" si="13"/>
        <v>1480.99</v>
      </c>
      <c r="AB96" s="84">
        <f t="shared" si="14"/>
        <v>2021</v>
      </c>
      <c r="AC96" s="83">
        <f t="shared" si="15"/>
        <v>2</v>
      </c>
      <c r="AD96" s="83" t="str">
        <f t="shared" si="16"/>
        <v/>
      </c>
      <c r="AE96" s="83" t="str">
        <f t="shared" si="17"/>
        <v/>
      </c>
      <c r="AF96" s="81">
        <f t="shared" si="18"/>
        <v>1480.99</v>
      </c>
      <c r="AG96" s="82" t="str">
        <f t="shared" si="19"/>
        <v>12:00</v>
      </c>
      <c r="AH96" s="81">
        <f t="shared" si="20"/>
        <v>32412.880000000001</v>
      </c>
      <c r="AI96" s="80" t="str">
        <f t="shared" si="21"/>
        <v/>
      </c>
      <c r="AJ96" s="80" t="str">
        <f t="shared" si="22"/>
        <v/>
      </c>
      <c r="AK96" s="80" t="str">
        <f t="shared" si="23"/>
        <v/>
      </c>
      <c r="AL96" s="79" t="str">
        <f t="shared" si="24"/>
        <v/>
      </c>
      <c r="AM96" s="78" t="str">
        <f t="shared" si="25"/>
        <v/>
      </c>
    </row>
    <row r="97" spans="2:39" ht="13.5" thickBot="1">
      <c r="B97" s="86">
        <v>44229</v>
      </c>
      <c r="C97" s="85">
        <v>1222.17</v>
      </c>
      <c r="D97" s="85">
        <v>1217.44</v>
      </c>
      <c r="E97" s="85">
        <v>1211.07</v>
      </c>
      <c r="F97" s="85">
        <v>1220.6300000000001</v>
      </c>
      <c r="G97" s="85">
        <v>1219.6500000000001</v>
      </c>
      <c r="H97" s="85">
        <v>1238.3</v>
      </c>
      <c r="I97" s="85">
        <v>1314.95</v>
      </c>
      <c r="J97" s="85">
        <v>1397.86</v>
      </c>
      <c r="K97" s="85">
        <v>1441.65</v>
      </c>
      <c r="L97" s="85">
        <v>1446.76</v>
      </c>
      <c r="M97" s="85">
        <v>1210.06</v>
      </c>
      <c r="N97" s="85">
        <v>319.52</v>
      </c>
      <c r="O97" s="85">
        <v>38.89</v>
      </c>
      <c r="P97" s="85">
        <v>255.19</v>
      </c>
      <c r="Q97" s="85">
        <v>38.99</v>
      </c>
      <c r="R97" s="85">
        <v>192.01</v>
      </c>
      <c r="S97" s="85">
        <v>589.44000000000005</v>
      </c>
      <c r="T97" s="85">
        <v>1202.71</v>
      </c>
      <c r="U97" s="85">
        <v>1293.1099999999999</v>
      </c>
      <c r="V97" s="85">
        <v>1274.3900000000001</v>
      </c>
      <c r="W97" s="85">
        <v>1241.24</v>
      </c>
      <c r="X97" s="85">
        <v>1229.48</v>
      </c>
      <c r="Y97" s="85">
        <v>1226.54</v>
      </c>
      <c r="Z97" s="85">
        <v>1205.47</v>
      </c>
      <c r="AA97" s="85">
        <f t="shared" si="13"/>
        <v>1446.76</v>
      </c>
      <c r="AB97" s="84">
        <f t="shared" si="14"/>
        <v>2021</v>
      </c>
      <c r="AC97" s="83">
        <f t="shared" si="15"/>
        <v>2</v>
      </c>
      <c r="AD97" s="83" t="str">
        <f t="shared" si="16"/>
        <v/>
      </c>
      <c r="AE97" s="83" t="str">
        <f t="shared" si="17"/>
        <v/>
      </c>
      <c r="AF97" s="81">
        <f t="shared" si="18"/>
        <v>1446.76</v>
      </c>
      <c r="AG97" s="82" t="str">
        <f t="shared" si="19"/>
        <v>10:00</v>
      </c>
      <c r="AH97" s="81">
        <f t="shared" si="20"/>
        <v>25694.280000000002</v>
      </c>
      <c r="AI97" s="80" t="str">
        <f t="shared" si="21"/>
        <v/>
      </c>
      <c r="AJ97" s="80" t="str">
        <f t="shared" si="22"/>
        <v/>
      </c>
      <c r="AK97" s="80" t="str">
        <f t="shared" si="23"/>
        <v/>
      </c>
      <c r="AL97" s="79" t="str">
        <f t="shared" si="24"/>
        <v/>
      </c>
      <c r="AM97" s="78" t="str">
        <f t="shared" si="25"/>
        <v/>
      </c>
    </row>
    <row r="98" spans="2:39" ht="13.5" thickBot="1">
      <c r="B98" s="86">
        <v>44230</v>
      </c>
      <c r="C98" s="85">
        <v>1216.6300000000001</v>
      </c>
      <c r="D98" s="85">
        <v>1204.74</v>
      </c>
      <c r="E98" s="85">
        <v>1203.4100000000001</v>
      </c>
      <c r="F98" s="85">
        <v>1226.19</v>
      </c>
      <c r="G98" s="85">
        <v>1213.21</v>
      </c>
      <c r="H98" s="85">
        <v>1251.8499999999999</v>
      </c>
      <c r="I98" s="85">
        <v>1301.44</v>
      </c>
      <c r="J98" s="85">
        <v>1335.95</v>
      </c>
      <c r="K98" s="85">
        <v>1336.83</v>
      </c>
      <c r="L98" s="85">
        <v>1421.25</v>
      </c>
      <c r="M98" s="85">
        <v>1437.56</v>
      </c>
      <c r="N98" s="85">
        <v>1432.62</v>
      </c>
      <c r="O98" s="85">
        <v>1409.35</v>
      </c>
      <c r="P98" s="85">
        <v>1395.13</v>
      </c>
      <c r="Q98" s="85">
        <v>1380.4</v>
      </c>
      <c r="R98" s="85">
        <v>1361.57</v>
      </c>
      <c r="S98" s="85">
        <v>1337.95</v>
      </c>
      <c r="T98" s="85">
        <v>1289.44</v>
      </c>
      <c r="U98" s="85">
        <v>1286.8800000000001</v>
      </c>
      <c r="V98" s="85">
        <v>1273.3</v>
      </c>
      <c r="W98" s="85">
        <v>1244.5999999999999</v>
      </c>
      <c r="X98" s="85">
        <v>1249.43</v>
      </c>
      <c r="Y98" s="85">
        <v>1231.69</v>
      </c>
      <c r="Z98" s="85">
        <v>1218.6300000000001</v>
      </c>
      <c r="AA98" s="85">
        <f t="shared" si="13"/>
        <v>1437.56</v>
      </c>
      <c r="AB98" s="84">
        <f t="shared" si="14"/>
        <v>2021</v>
      </c>
      <c r="AC98" s="83">
        <f t="shared" si="15"/>
        <v>2</v>
      </c>
      <c r="AD98" s="83" t="str">
        <f t="shared" si="16"/>
        <v/>
      </c>
      <c r="AE98" s="83" t="str">
        <f t="shared" si="17"/>
        <v/>
      </c>
      <c r="AF98" s="81">
        <f t="shared" si="18"/>
        <v>1437.56</v>
      </c>
      <c r="AG98" s="82" t="str">
        <f t="shared" si="19"/>
        <v>11:00</v>
      </c>
      <c r="AH98" s="81">
        <f t="shared" si="20"/>
        <v>32697.61</v>
      </c>
      <c r="AI98" s="80" t="str">
        <f t="shared" si="21"/>
        <v/>
      </c>
      <c r="AJ98" s="80" t="str">
        <f t="shared" si="22"/>
        <v/>
      </c>
      <c r="AK98" s="80" t="str">
        <f t="shared" si="23"/>
        <v/>
      </c>
      <c r="AL98" s="79" t="str">
        <f t="shared" si="24"/>
        <v/>
      </c>
      <c r="AM98" s="78" t="str">
        <f t="shared" si="25"/>
        <v/>
      </c>
    </row>
    <row r="99" spans="2:39" ht="13.5" thickBot="1">
      <c r="B99" s="86">
        <v>44231</v>
      </c>
      <c r="C99" s="85">
        <v>1229.8</v>
      </c>
      <c r="D99" s="85">
        <v>1211.25</v>
      </c>
      <c r="E99" s="85">
        <v>1211</v>
      </c>
      <c r="F99" s="85">
        <v>1211.7</v>
      </c>
      <c r="G99" s="85">
        <v>1210.02</v>
      </c>
      <c r="H99" s="85">
        <v>1218.9100000000001</v>
      </c>
      <c r="I99" s="85">
        <v>1296.47</v>
      </c>
      <c r="J99" s="85">
        <v>1400.32</v>
      </c>
      <c r="K99" s="85">
        <v>1433.32</v>
      </c>
      <c r="L99" s="85">
        <v>1420.34</v>
      </c>
      <c r="M99" s="85">
        <v>1435.42</v>
      </c>
      <c r="N99" s="85">
        <v>1425.94</v>
      </c>
      <c r="O99" s="85">
        <v>1381.69</v>
      </c>
      <c r="P99" s="85">
        <v>1350.13</v>
      </c>
      <c r="Q99" s="85">
        <v>1340.26</v>
      </c>
      <c r="R99" s="85">
        <v>1367.07</v>
      </c>
      <c r="S99" s="85">
        <v>1328.08</v>
      </c>
      <c r="T99" s="85">
        <v>1286.95</v>
      </c>
      <c r="U99" s="85">
        <v>1289.54</v>
      </c>
      <c r="V99" s="85">
        <v>1246.46</v>
      </c>
      <c r="W99" s="85">
        <v>1231.69</v>
      </c>
      <c r="X99" s="85">
        <v>1225.24</v>
      </c>
      <c r="Y99" s="85">
        <v>1199.42</v>
      </c>
      <c r="Z99" s="85">
        <v>1201.69</v>
      </c>
      <c r="AA99" s="85">
        <f t="shared" si="13"/>
        <v>1435.42</v>
      </c>
      <c r="AB99" s="84">
        <f t="shared" si="14"/>
        <v>2021</v>
      </c>
      <c r="AC99" s="83">
        <f t="shared" si="15"/>
        <v>2</v>
      </c>
      <c r="AD99" s="83" t="str">
        <f t="shared" si="16"/>
        <v/>
      </c>
      <c r="AE99" s="83" t="str">
        <f t="shared" si="17"/>
        <v/>
      </c>
      <c r="AF99" s="81">
        <f t="shared" si="18"/>
        <v>1435.42</v>
      </c>
      <c r="AG99" s="82" t="str">
        <f t="shared" si="19"/>
        <v>11:00</v>
      </c>
      <c r="AH99" s="81">
        <f t="shared" si="20"/>
        <v>32588.130000000005</v>
      </c>
      <c r="AI99" s="80" t="str">
        <f t="shared" si="21"/>
        <v/>
      </c>
      <c r="AJ99" s="80" t="str">
        <f t="shared" si="22"/>
        <v/>
      </c>
      <c r="AK99" s="80" t="str">
        <f t="shared" si="23"/>
        <v/>
      </c>
      <c r="AL99" s="79" t="str">
        <f t="shared" si="24"/>
        <v/>
      </c>
      <c r="AM99" s="78" t="str">
        <f t="shared" si="25"/>
        <v/>
      </c>
    </row>
    <row r="100" spans="2:39" ht="13.5" thickBot="1">
      <c r="B100" s="86">
        <v>44232</v>
      </c>
      <c r="C100" s="85">
        <v>1174.01</v>
      </c>
      <c r="D100" s="85">
        <v>1170.19</v>
      </c>
      <c r="E100" s="85">
        <v>1161.44</v>
      </c>
      <c r="F100" s="85">
        <v>1159.83</v>
      </c>
      <c r="G100" s="85">
        <v>1174.3900000000001</v>
      </c>
      <c r="H100" s="85">
        <v>1189.4000000000001</v>
      </c>
      <c r="I100" s="85">
        <v>1268.4000000000001</v>
      </c>
      <c r="J100" s="85">
        <v>1371.72</v>
      </c>
      <c r="K100" s="85">
        <v>1394.86</v>
      </c>
      <c r="L100" s="85">
        <v>1416.03</v>
      </c>
      <c r="M100" s="85">
        <v>1446.34</v>
      </c>
      <c r="N100" s="85">
        <v>1451.91</v>
      </c>
      <c r="O100" s="85">
        <v>1434.76</v>
      </c>
      <c r="P100" s="85">
        <v>1438.74</v>
      </c>
      <c r="Q100" s="85">
        <v>1431.5</v>
      </c>
      <c r="R100" s="85">
        <v>1446.73</v>
      </c>
      <c r="S100" s="85">
        <v>1388.14</v>
      </c>
      <c r="T100" s="85">
        <v>1341.8</v>
      </c>
      <c r="U100" s="85">
        <v>1344.94</v>
      </c>
      <c r="V100" s="85">
        <v>1307.29</v>
      </c>
      <c r="W100" s="85">
        <v>1285.5899999999999</v>
      </c>
      <c r="X100" s="85">
        <v>1258.29</v>
      </c>
      <c r="Y100" s="85">
        <v>1235.1500000000001</v>
      </c>
      <c r="Z100" s="85">
        <v>1209.3499999999999</v>
      </c>
      <c r="AA100" s="85">
        <f t="shared" si="13"/>
        <v>1451.91</v>
      </c>
      <c r="AB100" s="84">
        <f t="shared" si="14"/>
        <v>2021</v>
      </c>
      <c r="AC100" s="83">
        <f t="shared" si="15"/>
        <v>2</v>
      </c>
      <c r="AD100" s="83" t="str">
        <f t="shared" si="16"/>
        <v/>
      </c>
      <c r="AE100" s="83" t="str">
        <f t="shared" si="17"/>
        <v/>
      </c>
      <c r="AF100" s="81">
        <f t="shared" si="18"/>
        <v>1451.91</v>
      </c>
      <c r="AG100" s="82" t="str">
        <f t="shared" si="19"/>
        <v>12:00</v>
      </c>
      <c r="AH100" s="81">
        <f t="shared" si="20"/>
        <v>32952.71</v>
      </c>
      <c r="AI100" s="80" t="str">
        <f t="shared" si="21"/>
        <v/>
      </c>
      <c r="AJ100" s="80" t="str">
        <f t="shared" si="22"/>
        <v/>
      </c>
      <c r="AK100" s="80" t="str">
        <f t="shared" si="23"/>
        <v/>
      </c>
      <c r="AL100" s="79" t="str">
        <f t="shared" si="24"/>
        <v/>
      </c>
      <c r="AM100" s="78" t="str">
        <f t="shared" si="25"/>
        <v/>
      </c>
    </row>
    <row r="101" spans="2:39" ht="13.5" thickBot="1">
      <c r="B101" s="86">
        <v>44233</v>
      </c>
      <c r="C101" s="85">
        <v>1204.67</v>
      </c>
      <c r="D101" s="85">
        <v>1204.3499999999999</v>
      </c>
      <c r="E101" s="85">
        <v>1198.02</v>
      </c>
      <c r="F101" s="85">
        <v>1199.24</v>
      </c>
      <c r="G101" s="85">
        <v>1207.71</v>
      </c>
      <c r="H101" s="85">
        <v>1210.48</v>
      </c>
      <c r="I101" s="85">
        <v>1243.17</v>
      </c>
      <c r="J101" s="85">
        <v>1317.3</v>
      </c>
      <c r="K101" s="85">
        <v>1329.48</v>
      </c>
      <c r="L101" s="85">
        <v>1307.43</v>
      </c>
      <c r="M101" s="85">
        <v>1345.16</v>
      </c>
      <c r="N101" s="85">
        <v>1335.6</v>
      </c>
      <c r="O101" s="85">
        <v>1301.72</v>
      </c>
      <c r="P101" s="85">
        <v>1317.05</v>
      </c>
      <c r="Q101" s="85">
        <v>1291.19</v>
      </c>
      <c r="R101" s="85">
        <v>1290.77</v>
      </c>
      <c r="S101" s="85">
        <v>1273.1600000000001</v>
      </c>
      <c r="T101" s="85">
        <v>1247.26</v>
      </c>
      <c r="U101" s="85">
        <v>1285.27</v>
      </c>
      <c r="V101" s="85">
        <v>1259.2</v>
      </c>
      <c r="W101" s="85">
        <v>1245.83</v>
      </c>
      <c r="X101" s="85">
        <v>1230.1099999999999</v>
      </c>
      <c r="Y101" s="85">
        <v>1224.8599999999999</v>
      </c>
      <c r="Z101" s="85">
        <v>1204.46</v>
      </c>
      <c r="AA101" s="85">
        <f t="shared" si="13"/>
        <v>1345.16</v>
      </c>
      <c r="AB101" s="84">
        <f t="shared" si="14"/>
        <v>2021</v>
      </c>
      <c r="AC101" s="83">
        <f t="shared" si="15"/>
        <v>2</v>
      </c>
      <c r="AD101" s="83" t="str">
        <f t="shared" si="16"/>
        <v/>
      </c>
      <c r="AE101" s="83" t="str">
        <f t="shared" si="17"/>
        <v/>
      </c>
      <c r="AF101" s="81">
        <f t="shared" si="18"/>
        <v>1345.16</v>
      </c>
      <c r="AG101" s="82" t="str">
        <f t="shared" si="19"/>
        <v>11:00</v>
      </c>
      <c r="AH101" s="81">
        <f t="shared" si="20"/>
        <v>31618.649999999998</v>
      </c>
      <c r="AI101" s="80" t="str">
        <f t="shared" si="21"/>
        <v/>
      </c>
      <c r="AJ101" s="80" t="str">
        <f t="shared" si="22"/>
        <v/>
      </c>
      <c r="AK101" s="80" t="str">
        <f t="shared" si="23"/>
        <v/>
      </c>
      <c r="AL101" s="79" t="str">
        <f t="shared" si="24"/>
        <v/>
      </c>
      <c r="AM101" s="78" t="str">
        <f t="shared" si="25"/>
        <v/>
      </c>
    </row>
    <row r="102" spans="2:39" ht="13.5" thickBot="1">
      <c r="B102" s="86">
        <v>44234</v>
      </c>
      <c r="C102" s="85">
        <v>1212.79</v>
      </c>
      <c r="D102" s="85">
        <v>1196.72</v>
      </c>
      <c r="E102" s="85">
        <v>1188.74</v>
      </c>
      <c r="F102" s="85">
        <v>1203.69</v>
      </c>
      <c r="G102" s="85">
        <v>1195.32</v>
      </c>
      <c r="H102" s="85">
        <v>1213.56</v>
      </c>
      <c r="I102" s="85">
        <v>1236.9000000000001</v>
      </c>
      <c r="J102" s="85">
        <v>1285.55</v>
      </c>
      <c r="K102" s="85">
        <v>1318.94</v>
      </c>
      <c r="L102" s="85">
        <v>1222.8</v>
      </c>
      <c r="M102" s="85">
        <v>1313.31</v>
      </c>
      <c r="N102" s="85">
        <v>1333.57</v>
      </c>
      <c r="O102" s="85">
        <v>1298.54</v>
      </c>
      <c r="P102" s="85">
        <v>1276.98</v>
      </c>
      <c r="Q102" s="85">
        <v>1270.22</v>
      </c>
      <c r="R102" s="85">
        <v>1270.05</v>
      </c>
      <c r="S102" s="85">
        <v>1261.4000000000001</v>
      </c>
      <c r="T102" s="85">
        <v>1259.83</v>
      </c>
      <c r="U102" s="85">
        <v>1294.79</v>
      </c>
      <c r="V102" s="85">
        <v>1264.69</v>
      </c>
      <c r="W102" s="85">
        <v>1248.42</v>
      </c>
      <c r="X102" s="85">
        <v>1257.31</v>
      </c>
      <c r="Y102" s="85">
        <v>1263.54</v>
      </c>
      <c r="Z102" s="85">
        <v>1272.1099999999999</v>
      </c>
      <c r="AA102" s="85">
        <f t="shared" si="13"/>
        <v>1333.57</v>
      </c>
      <c r="AB102" s="84">
        <f t="shared" si="14"/>
        <v>2021</v>
      </c>
      <c r="AC102" s="83">
        <f t="shared" si="15"/>
        <v>2</v>
      </c>
      <c r="AD102" s="83" t="str">
        <f t="shared" si="16"/>
        <v/>
      </c>
      <c r="AE102" s="83" t="str">
        <f t="shared" si="17"/>
        <v/>
      </c>
      <c r="AF102" s="81">
        <f t="shared" si="18"/>
        <v>1333.57</v>
      </c>
      <c r="AG102" s="82" t="str">
        <f t="shared" si="19"/>
        <v>12:00</v>
      </c>
      <c r="AH102" s="81">
        <f t="shared" si="20"/>
        <v>31493.34</v>
      </c>
      <c r="AI102" s="80" t="str">
        <f t="shared" si="21"/>
        <v/>
      </c>
      <c r="AJ102" s="80" t="str">
        <f t="shared" si="22"/>
        <v/>
      </c>
      <c r="AK102" s="80" t="str">
        <f t="shared" si="23"/>
        <v/>
      </c>
      <c r="AL102" s="79" t="str">
        <f t="shared" si="24"/>
        <v/>
      </c>
      <c r="AM102" s="78" t="str">
        <f t="shared" si="25"/>
        <v/>
      </c>
    </row>
    <row r="103" spans="2:39" ht="13.5" thickBot="1">
      <c r="B103" s="86">
        <v>44235</v>
      </c>
      <c r="C103" s="85">
        <v>1269.3499999999999</v>
      </c>
      <c r="D103" s="85">
        <v>1251.29</v>
      </c>
      <c r="E103" s="85">
        <v>1257.52</v>
      </c>
      <c r="F103" s="85">
        <v>1241.49</v>
      </c>
      <c r="G103" s="85">
        <v>1272.7</v>
      </c>
      <c r="H103" s="85">
        <v>1277.82</v>
      </c>
      <c r="I103" s="85">
        <v>1331.16</v>
      </c>
      <c r="J103" s="85">
        <v>1410.26</v>
      </c>
      <c r="K103" s="85">
        <v>1464.86</v>
      </c>
      <c r="L103" s="85">
        <v>1463.07</v>
      </c>
      <c r="M103" s="85">
        <v>1464.65</v>
      </c>
      <c r="N103" s="85">
        <v>1482.53</v>
      </c>
      <c r="O103" s="85">
        <v>1432.2</v>
      </c>
      <c r="P103" s="85">
        <v>1435.07</v>
      </c>
      <c r="Q103" s="85">
        <v>1429.08</v>
      </c>
      <c r="R103" s="85">
        <v>1435.14</v>
      </c>
      <c r="S103" s="85">
        <v>1413.83</v>
      </c>
      <c r="T103" s="85">
        <v>1358.11</v>
      </c>
      <c r="U103" s="85">
        <v>1367.8</v>
      </c>
      <c r="V103" s="85">
        <v>1324.02</v>
      </c>
      <c r="W103" s="85">
        <v>1279.32</v>
      </c>
      <c r="X103" s="85">
        <v>1274.6300000000001</v>
      </c>
      <c r="Y103" s="85">
        <v>1262.56</v>
      </c>
      <c r="Z103" s="85">
        <v>1232.3800000000001</v>
      </c>
      <c r="AA103" s="85">
        <f t="shared" si="13"/>
        <v>1482.53</v>
      </c>
      <c r="AB103" s="84">
        <f t="shared" si="14"/>
        <v>2021</v>
      </c>
      <c r="AC103" s="83">
        <f t="shared" si="15"/>
        <v>2</v>
      </c>
      <c r="AD103" s="83" t="str">
        <f t="shared" si="16"/>
        <v/>
      </c>
      <c r="AE103" s="83" t="str">
        <f t="shared" si="17"/>
        <v/>
      </c>
      <c r="AF103" s="81">
        <f t="shared" si="18"/>
        <v>1482.53</v>
      </c>
      <c r="AG103" s="82" t="str">
        <f t="shared" si="19"/>
        <v>12:00</v>
      </c>
      <c r="AH103" s="81">
        <f t="shared" si="20"/>
        <v>33913.37000000001</v>
      </c>
      <c r="AI103" s="80" t="str">
        <f t="shared" si="21"/>
        <v/>
      </c>
      <c r="AJ103" s="80" t="str">
        <f t="shared" si="22"/>
        <v/>
      </c>
      <c r="AK103" s="80" t="str">
        <f t="shared" si="23"/>
        <v/>
      </c>
      <c r="AL103" s="79" t="str">
        <f t="shared" si="24"/>
        <v/>
      </c>
      <c r="AM103" s="78" t="str">
        <f t="shared" si="25"/>
        <v/>
      </c>
    </row>
    <row r="104" spans="2:39" ht="13.5" thickBot="1">
      <c r="B104" s="86">
        <v>44236</v>
      </c>
      <c r="C104" s="85">
        <v>1229.83</v>
      </c>
      <c r="D104" s="85">
        <v>1223.22</v>
      </c>
      <c r="E104" s="85">
        <v>1210.44</v>
      </c>
      <c r="F104" s="85">
        <v>1227.6600000000001</v>
      </c>
      <c r="G104" s="85">
        <v>1229.1300000000001</v>
      </c>
      <c r="H104" s="85">
        <v>1251.67</v>
      </c>
      <c r="I104" s="85">
        <v>1317.96</v>
      </c>
      <c r="J104" s="85">
        <v>1398.18</v>
      </c>
      <c r="K104" s="85">
        <v>1439.13</v>
      </c>
      <c r="L104" s="85">
        <v>1438.32</v>
      </c>
      <c r="M104" s="85">
        <v>1453.83</v>
      </c>
      <c r="N104" s="85">
        <v>1456.67</v>
      </c>
      <c r="O104" s="85">
        <v>1420.34</v>
      </c>
      <c r="P104" s="85">
        <v>1426.99</v>
      </c>
      <c r="Q104" s="85">
        <v>1405.95</v>
      </c>
      <c r="R104" s="85">
        <v>1396.19</v>
      </c>
      <c r="S104" s="85">
        <v>1380.3</v>
      </c>
      <c r="T104" s="85">
        <v>1329.16</v>
      </c>
      <c r="U104" s="85">
        <v>1351.28</v>
      </c>
      <c r="V104" s="85">
        <v>1300.98</v>
      </c>
      <c r="W104" s="85">
        <v>1289.19</v>
      </c>
      <c r="X104" s="85">
        <v>1268.93</v>
      </c>
      <c r="Y104" s="85">
        <v>1254.8900000000001</v>
      </c>
      <c r="Z104" s="85">
        <v>1248.27</v>
      </c>
      <c r="AA104" s="85">
        <f t="shared" si="13"/>
        <v>1456.67</v>
      </c>
      <c r="AB104" s="84">
        <f t="shared" si="14"/>
        <v>2021</v>
      </c>
      <c r="AC104" s="83">
        <f t="shared" si="15"/>
        <v>2</v>
      </c>
      <c r="AD104" s="83" t="str">
        <f t="shared" si="16"/>
        <v/>
      </c>
      <c r="AE104" s="83" t="str">
        <f t="shared" si="17"/>
        <v/>
      </c>
      <c r="AF104" s="81">
        <f t="shared" si="18"/>
        <v>1456.67</v>
      </c>
      <c r="AG104" s="82" t="str">
        <f t="shared" si="19"/>
        <v>12:00</v>
      </c>
      <c r="AH104" s="81">
        <f t="shared" si="20"/>
        <v>33405.18</v>
      </c>
      <c r="AI104" s="80" t="str">
        <f t="shared" si="21"/>
        <v/>
      </c>
      <c r="AJ104" s="80" t="str">
        <f t="shared" si="22"/>
        <v/>
      </c>
      <c r="AK104" s="80" t="str">
        <f t="shared" si="23"/>
        <v/>
      </c>
      <c r="AL104" s="79" t="str">
        <f t="shared" si="24"/>
        <v/>
      </c>
      <c r="AM104" s="78" t="str">
        <f t="shared" si="25"/>
        <v/>
      </c>
    </row>
    <row r="105" spans="2:39" ht="13.5" thickBot="1">
      <c r="B105" s="86">
        <v>44237</v>
      </c>
      <c r="C105" s="85">
        <v>1233.47</v>
      </c>
      <c r="D105" s="85">
        <v>1234.4100000000001</v>
      </c>
      <c r="E105" s="85">
        <v>1256.57</v>
      </c>
      <c r="F105" s="85">
        <v>1253.6300000000001</v>
      </c>
      <c r="G105" s="85">
        <v>1241.77</v>
      </c>
      <c r="H105" s="85">
        <v>1279.6400000000001</v>
      </c>
      <c r="I105" s="85">
        <v>1342.11</v>
      </c>
      <c r="J105" s="85">
        <v>1444.31</v>
      </c>
      <c r="K105" s="85">
        <v>1457.23</v>
      </c>
      <c r="L105" s="85">
        <v>1431.82</v>
      </c>
      <c r="M105" s="85">
        <v>1447.6</v>
      </c>
      <c r="N105" s="85">
        <v>1466.75</v>
      </c>
      <c r="O105" s="85">
        <v>1418.2</v>
      </c>
      <c r="P105" s="85">
        <v>1418.8</v>
      </c>
      <c r="Q105" s="85">
        <v>1384.64</v>
      </c>
      <c r="R105" s="85">
        <v>1382.6</v>
      </c>
      <c r="S105" s="85">
        <v>1380.3</v>
      </c>
      <c r="T105" s="85">
        <v>1334.8</v>
      </c>
      <c r="U105" s="85">
        <v>1332.7</v>
      </c>
      <c r="V105" s="85">
        <v>1292.1600000000001</v>
      </c>
      <c r="W105" s="85">
        <v>1262.07</v>
      </c>
      <c r="X105" s="85">
        <v>1264.06</v>
      </c>
      <c r="Y105" s="85">
        <v>1246.42</v>
      </c>
      <c r="Z105" s="85">
        <v>1224.83</v>
      </c>
      <c r="AA105" s="85">
        <f t="shared" si="13"/>
        <v>1466.75</v>
      </c>
      <c r="AB105" s="84">
        <f t="shared" si="14"/>
        <v>2021</v>
      </c>
      <c r="AC105" s="83">
        <f t="shared" si="15"/>
        <v>2</v>
      </c>
      <c r="AD105" s="83" t="str">
        <f t="shared" si="16"/>
        <v/>
      </c>
      <c r="AE105" s="83" t="str">
        <f t="shared" si="17"/>
        <v/>
      </c>
      <c r="AF105" s="81">
        <f t="shared" si="18"/>
        <v>1466.75</v>
      </c>
      <c r="AG105" s="82" t="str">
        <f t="shared" si="19"/>
        <v>12:00</v>
      </c>
      <c r="AH105" s="81">
        <f t="shared" si="20"/>
        <v>33497.64</v>
      </c>
      <c r="AI105" s="80" t="str">
        <f t="shared" si="21"/>
        <v/>
      </c>
      <c r="AJ105" s="80" t="str">
        <f t="shared" si="22"/>
        <v/>
      </c>
      <c r="AK105" s="80" t="str">
        <f t="shared" si="23"/>
        <v/>
      </c>
      <c r="AL105" s="79" t="str">
        <f t="shared" si="24"/>
        <v/>
      </c>
      <c r="AM105" s="78" t="str">
        <f t="shared" si="25"/>
        <v/>
      </c>
    </row>
    <row r="106" spans="2:39" ht="13.5" thickBot="1">
      <c r="B106" s="86">
        <v>44238</v>
      </c>
      <c r="C106" s="85">
        <v>1230.25</v>
      </c>
      <c r="D106" s="85">
        <v>1215.83</v>
      </c>
      <c r="E106" s="85">
        <v>1207.71</v>
      </c>
      <c r="F106" s="85">
        <v>1222.6600000000001</v>
      </c>
      <c r="G106" s="85">
        <v>1230.32</v>
      </c>
      <c r="H106" s="85">
        <v>1252.23</v>
      </c>
      <c r="I106" s="85">
        <v>1329.69</v>
      </c>
      <c r="J106" s="85">
        <v>1415.37</v>
      </c>
      <c r="K106" s="85">
        <v>1439.76</v>
      </c>
      <c r="L106" s="85">
        <v>1323.8</v>
      </c>
      <c r="M106" s="85">
        <v>1225.42</v>
      </c>
      <c r="N106" s="85">
        <v>467.46</v>
      </c>
      <c r="O106" s="85">
        <v>298.94</v>
      </c>
      <c r="P106" s="85">
        <v>677.39</v>
      </c>
      <c r="Q106" s="85">
        <v>121.91</v>
      </c>
      <c r="R106" s="85">
        <v>102.13</v>
      </c>
      <c r="S106" s="85">
        <v>36.54</v>
      </c>
      <c r="T106" s="85">
        <v>840.04</v>
      </c>
      <c r="U106" s="85">
        <v>1322.93</v>
      </c>
      <c r="V106" s="85">
        <v>1296.1600000000001</v>
      </c>
      <c r="W106" s="85">
        <v>1273.83</v>
      </c>
      <c r="X106" s="85">
        <v>1281.04</v>
      </c>
      <c r="Y106" s="85">
        <v>1244.78</v>
      </c>
      <c r="Z106" s="85">
        <v>1236.97</v>
      </c>
      <c r="AA106" s="85">
        <f t="shared" si="13"/>
        <v>1439.76</v>
      </c>
      <c r="AB106" s="84">
        <f t="shared" si="14"/>
        <v>2021</v>
      </c>
      <c r="AC106" s="83">
        <f t="shared" si="15"/>
        <v>2</v>
      </c>
      <c r="AD106" s="83" t="str">
        <f t="shared" si="16"/>
        <v/>
      </c>
      <c r="AE106" s="83" t="str">
        <f t="shared" si="17"/>
        <v/>
      </c>
      <c r="AF106" s="81">
        <f t="shared" si="18"/>
        <v>1439.76</v>
      </c>
      <c r="AG106" s="82" t="str">
        <f t="shared" si="19"/>
        <v>9:00</v>
      </c>
      <c r="AH106" s="81">
        <f t="shared" si="20"/>
        <v>25732.920000000002</v>
      </c>
      <c r="AI106" s="80" t="str">
        <f t="shared" si="21"/>
        <v/>
      </c>
      <c r="AJ106" s="80" t="str">
        <f t="shared" si="22"/>
        <v/>
      </c>
      <c r="AK106" s="80" t="str">
        <f t="shared" si="23"/>
        <v/>
      </c>
      <c r="AL106" s="79" t="str">
        <f t="shared" si="24"/>
        <v/>
      </c>
      <c r="AM106" s="78" t="str">
        <f t="shared" si="25"/>
        <v/>
      </c>
    </row>
    <row r="107" spans="2:39" ht="13.5" thickBot="1">
      <c r="B107" s="86">
        <v>44239</v>
      </c>
      <c r="C107" s="85">
        <v>1248.0999999999999</v>
      </c>
      <c r="D107" s="85">
        <v>1237.46</v>
      </c>
      <c r="E107" s="85">
        <v>1234.03</v>
      </c>
      <c r="F107" s="85">
        <v>1250.2</v>
      </c>
      <c r="G107" s="85">
        <v>1259.8599999999999</v>
      </c>
      <c r="H107" s="85">
        <v>1266.6199999999999</v>
      </c>
      <c r="I107" s="85">
        <v>1333.6</v>
      </c>
      <c r="J107" s="85">
        <v>1405.92</v>
      </c>
      <c r="K107" s="85">
        <v>1452.54</v>
      </c>
      <c r="L107" s="85">
        <v>1463.39</v>
      </c>
      <c r="M107" s="85">
        <v>602.07000000000005</v>
      </c>
      <c r="N107" s="85">
        <v>69.62</v>
      </c>
      <c r="O107" s="85">
        <v>40.25</v>
      </c>
      <c r="P107" s="85">
        <v>38.99</v>
      </c>
      <c r="Q107" s="85">
        <v>370.55</v>
      </c>
      <c r="R107" s="85">
        <v>264.45999999999998</v>
      </c>
      <c r="S107" s="85">
        <v>469.07</v>
      </c>
      <c r="T107" s="85">
        <v>1327.1</v>
      </c>
      <c r="U107" s="85">
        <v>1325.87</v>
      </c>
      <c r="V107" s="85">
        <v>1296.58</v>
      </c>
      <c r="W107" s="85">
        <v>1263.8900000000001</v>
      </c>
      <c r="X107" s="85">
        <v>1272.81</v>
      </c>
      <c r="Y107" s="85">
        <v>1251.81</v>
      </c>
      <c r="Z107" s="85">
        <v>1214.8499999999999</v>
      </c>
      <c r="AA107" s="85">
        <f t="shared" si="13"/>
        <v>1463.39</v>
      </c>
      <c r="AB107" s="84">
        <f t="shared" si="14"/>
        <v>2021</v>
      </c>
      <c r="AC107" s="83">
        <f t="shared" si="15"/>
        <v>2</v>
      </c>
      <c r="AD107" s="83" t="str">
        <f t="shared" si="16"/>
        <v/>
      </c>
      <c r="AE107" s="83" t="str">
        <f t="shared" si="17"/>
        <v/>
      </c>
      <c r="AF107" s="81">
        <f t="shared" si="18"/>
        <v>1463.39</v>
      </c>
      <c r="AG107" s="82" t="str">
        <f t="shared" si="19"/>
        <v>10:00</v>
      </c>
      <c r="AH107" s="81">
        <f t="shared" si="20"/>
        <v>25423.03</v>
      </c>
      <c r="AI107" s="80" t="str">
        <f t="shared" si="21"/>
        <v/>
      </c>
      <c r="AJ107" s="80" t="str">
        <f t="shared" si="22"/>
        <v/>
      </c>
      <c r="AK107" s="80" t="str">
        <f t="shared" si="23"/>
        <v/>
      </c>
      <c r="AL107" s="79" t="str">
        <f t="shared" si="24"/>
        <v/>
      </c>
      <c r="AM107" s="78" t="str">
        <f t="shared" si="25"/>
        <v/>
      </c>
    </row>
    <row r="108" spans="2:39" ht="13.5" thickBot="1">
      <c r="B108" s="86">
        <v>44240</v>
      </c>
      <c r="C108" s="85">
        <v>1223.6400000000001</v>
      </c>
      <c r="D108" s="85">
        <v>1230.25</v>
      </c>
      <c r="E108" s="85">
        <v>1218.81</v>
      </c>
      <c r="F108" s="85">
        <v>1224.6199999999999</v>
      </c>
      <c r="G108" s="85">
        <v>1219.1199999999999</v>
      </c>
      <c r="H108" s="85">
        <v>1244.6400000000001</v>
      </c>
      <c r="I108" s="85">
        <v>1261.6099999999999</v>
      </c>
      <c r="J108" s="85">
        <v>1324.3</v>
      </c>
      <c r="K108" s="85">
        <v>1346.94</v>
      </c>
      <c r="L108" s="85">
        <v>1327.8</v>
      </c>
      <c r="M108" s="85">
        <v>1373.23</v>
      </c>
      <c r="N108" s="85">
        <v>1347.12</v>
      </c>
      <c r="O108" s="85">
        <v>1321.22</v>
      </c>
      <c r="P108" s="85">
        <v>1329.51</v>
      </c>
      <c r="Q108" s="85">
        <v>1312.95</v>
      </c>
      <c r="R108" s="85">
        <v>1319.82</v>
      </c>
      <c r="S108" s="85">
        <v>1307.5</v>
      </c>
      <c r="T108" s="85">
        <v>1286.95</v>
      </c>
      <c r="U108" s="85">
        <v>1315.79</v>
      </c>
      <c r="V108" s="85">
        <v>1290.31</v>
      </c>
      <c r="W108" s="85">
        <v>1286.46</v>
      </c>
      <c r="X108" s="85">
        <v>1278.97</v>
      </c>
      <c r="Y108" s="85">
        <v>1247.3699999999999</v>
      </c>
      <c r="Z108" s="85">
        <v>1234.97</v>
      </c>
      <c r="AA108" s="85">
        <f t="shared" si="13"/>
        <v>1373.23</v>
      </c>
      <c r="AB108" s="84">
        <f t="shared" si="14"/>
        <v>2021</v>
      </c>
      <c r="AC108" s="83">
        <f t="shared" si="15"/>
        <v>2</v>
      </c>
      <c r="AD108" s="83" t="str">
        <f t="shared" si="16"/>
        <v/>
      </c>
      <c r="AE108" s="83" t="str">
        <f t="shared" si="17"/>
        <v/>
      </c>
      <c r="AF108" s="81">
        <f t="shared" si="18"/>
        <v>1373.23</v>
      </c>
      <c r="AG108" s="82" t="str">
        <f t="shared" si="19"/>
        <v>11:00</v>
      </c>
      <c r="AH108" s="81">
        <f t="shared" si="20"/>
        <v>32247.13</v>
      </c>
      <c r="AI108" s="80" t="str">
        <f t="shared" si="21"/>
        <v/>
      </c>
      <c r="AJ108" s="80" t="str">
        <f t="shared" si="22"/>
        <v/>
      </c>
      <c r="AK108" s="80" t="str">
        <f t="shared" si="23"/>
        <v/>
      </c>
      <c r="AL108" s="79" t="str">
        <f t="shared" si="24"/>
        <v/>
      </c>
      <c r="AM108" s="78" t="str">
        <f t="shared" si="25"/>
        <v/>
      </c>
    </row>
    <row r="109" spans="2:39" ht="13.5" thickBot="1">
      <c r="B109" s="86">
        <v>44241</v>
      </c>
      <c r="C109" s="85">
        <v>1232.25</v>
      </c>
      <c r="D109" s="85">
        <v>1226.26</v>
      </c>
      <c r="E109" s="85">
        <v>1218.46</v>
      </c>
      <c r="F109" s="85">
        <v>1223.22</v>
      </c>
      <c r="G109" s="85">
        <v>1225.1099999999999</v>
      </c>
      <c r="H109" s="85">
        <v>1246.81</v>
      </c>
      <c r="I109" s="85">
        <v>1273.19</v>
      </c>
      <c r="J109" s="85">
        <v>1345.19</v>
      </c>
      <c r="K109" s="85">
        <v>1325.35</v>
      </c>
      <c r="L109" s="85">
        <v>1317.19</v>
      </c>
      <c r="M109" s="85">
        <v>1326.33</v>
      </c>
      <c r="N109" s="85">
        <v>1293.3900000000001</v>
      </c>
      <c r="O109" s="85">
        <v>1233.0899999999999</v>
      </c>
      <c r="P109" s="85">
        <v>1235.4000000000001</v>
      </c>
      <c r="Q109" s="85">
        <v>1208.3399999999999</v>
      </c>
      <c r="R109" s="85">
        <v>1221.8499999999999</v>
      </c>
      <c r="S109" s="85">
        <v>1224.83</v>
      </c>
      <c r="T109" s="85">
        <v>1218.07</v>
      </c>
      <c r="U109" s="85">
        <v>1269.3800000000001</v>
      </c>
      <c r="V109" s="85">
        <v>1232.98</v>
      </c>
      <c r="W109" s="85">
        <v>1215.27</v>
      </c>
      <c r="X109" s="85">
        <v>1224.1199999999999</v>
      </c>
      <c r="Y109" s="85">
        <v>1205.05</v>
      </c>
      <c r="Z109" s="85">
        <v>1222.3</v>
      </c>
      <c r="AA109" s="85">
        <f t="shared" si="13"/>
        <v>1345.19</v>
      </c>
      <c r="AB109" s="84">
        <f t="shared" si="14"/>
        <v>2021</v>
      </c>
      <c r="AC109" s="83">
        <f t="shared" si="15"/>
        <v>2</v>
      </c>
      <c r="AD109" s="83" t="str">
        <f t="shared" si="16"/>
        <v/>
      </c>
      <c r="AE109" s="83" t="str">
        <f t="shared" si="17"/>
        <v/>
      </c>
      <c r="AF109" s="81">
        <f t="shared" si="18"/>
        <v>1345.19</v>
      </c>
      <c r="AG109" s="82" t="str">
        <f t="shared" si="19"/>
        <v>8:00</v>
      </c>
      <c r="AH109" s="81">
        <f t="shared" si="20"/>
        <v>31308.62</v>
      </c>
      <c r="AI109" s="80" t="str">
        <f t="shared" si="21"/>
        <v/>
      </c>
      <c r="AJ109" s="80" t="str">
        <f t="shared" si="22"/>
        <v/>
      </c>
      <c r="AK109" s="80" t="str">
        <f t="shared" si="23"/>
        <v/>
      </c>
      <c r="AL109" s="79" t="str">
        <f t="shared" si="24"/>
        <v/>
      </c>
      <c r="AM109" s="78" t="str">
        <f t="shared" si="25"/>
        <v/>
      </c>
    </row>
    <row r="110" spans="2:39" ht="13.5" thickBot="1">
      <c r="B110" s="86">
        <v>44242</v>
      </c>
      <c r="C110" s="85">
        <v>1221.43</v>
      </c>
      <c r="D110" s="85">
        <v>1219.79</v>
      </c>
      <c r="E110" s="85">
        <v>1216.18</v>
      </c>
      <c r="F110" s="85">
        <v>1195.99</v>
      </c>
      <c r="G110" s="85">
        <v>1209.81</v>
      </c>
      <c r="H110" s="85">
        <v>1237.98</v>
      </c>
      <c r="I110" s="85">
        <v>1258.01</v>
      </c>
      <c r="J110" s="85">
        <v>1306.6199999999999</v>
      </c>
      <c r="K110" s="85">
        <v>1301.26</v>
      </c>
      <c r="L110" s="85">
        <v>1290.4100000000001</v>
      </c>
      <c r="M110" s="85">
        <v>1315.27</v>
      </c>
      <c r="N110" s="85">
        <v>1294.3399999999999</v>
      </c>
      <c r="O110" s="85">
        <v>1245.3399999999999</v>
      </c>
      <c r="P110" s="85">
        <v>1258.95</v>
      </c>
      <c r="Q110" s="85">
        <v>1247.79</v>
      </c>
      <c r="R110" s="85">
        <v>1277.26</v>
      </c>
      <c r="S110" s="85">
        <v>1261.6500000000001</v>
      </c>
      <c r="T110" s="85">
        <v>1252.02</v>
      </c>
      <c r="U110" s="85">
        <v>1267.49</v>
      </c>
      <c r="V110" s="85">
        <v>1265.08</v>
      </c>
      <c r="W110" s="85">
        <v>1250.2</v>
      </c>
      <c r="X110" s="85">
        <v>1258.18</v>
      </c>
      <c r="Y110" s="85">
        <v>1248.03</v>
      </c>
      <c r="Z110" s="85">
        <v>1240.1500000000001</v>
      </c>
      <c r="AA110" s="85">
        <f t="shared" si="13"/>
        <v>1315.27</v>
      </c>
      <c r="AB110" s="84">
        <f t="shared" si="14"/>
        <v>2021</v>
      </c>
      <c r="AC110" s="83">
        <f t="shared" si="15"/>
        <v>2</v>
      </c>
      <c r="AD110" s="83" t="str">
        <f t="shared" si="16"/>
        <v/>
      </c>
      <c r="AE110" s="83" t="str">
        <f t="shared" si="17"/>
        <v/>
      </c>
      <c r="AF110" s="81">
        <f t="shared" si="18"/>
        <v>1315.27</v>
      </c>
      <c r="AG110" s="82" t="str">
        <f t="shared" si="19"/>
        <v>11:00</v>
      </c>
      <c r="AH110" s="81">
        <f t="shared" si="20"/>
        <v>31454.500000000007</v>
      </c>
      <c r="AI110" s="80" t="str">
        <f t="shared" si="21"/>
        <v/>
      </c>
      <c r="AJ110" s="80" t="str">
        <f t="shared" si="22"/>
        <v/>
      </c>
      <c r="AK110" s="80" t="str">
        <f t="shared" si="23"/>
        <v/>
      </c>
      <c r="AL110" s="79" t="str">
        <f t="shared" si="24"/>
        <v/>
      </c>
      <c r="AM110" s="78" t="str">
        <f t="shared" si="25"/>
        <v/>
      </c>
    </row>
    <row r="111" spans="2:39" ht="13.5" thickBot="1">
      <c r="B111" s="86">
        <v>44243</v>
      </c>
      <c r="C111" s="85">
        <v>1232.3800000000001</v>
      </c>
      <c r="D111" s="85">
        <v>1227.8699999999999</v>
      </c>
      <c r="E111" s="85">
        <v>1232.67</v>
      </c>
      <c r="F111" s="85">
        <v>1232.94</v>
      </c>
      <c r="G111" s="85">
        <v>1229.8599999999999</v>
      </c>
      <c r="H111" s="85">
        <v>1247.26</v>
      </c>
      <c r="I111" s="85">
        <v>1297.3499999999999</v>
      </c>
      <c r="J111" s="85">
        <v>1384.92</v>
      </c>
      <c r="K111" s="85">
        <v>1428.84</v>
      </c>
      <c r="L111" s="85">
        <v>1447.39</v>
      </c>
      <c r="M111" s="85">
        <v>1480.71</v>
      </c>
      <c r="N111" s="85">
        <v>1505.77</v>
      </c>
      <c r="O111" s="85">
        <v>1491.11</v>
      </c>
      <c r="P111" s="85">
        <v>1373.79</v>
      </c>
      <c r="Q111" s="85">
        <v>1091.69</v>
      </c>
      <c r="R111" s="85">
        <v>1125.04</v>
      </c>
      <c r="S111" s="85">
        <v>1385.2</v>
      </c>
      <c r="T111" s="85">
        <v>1344.46</v>
      </c>
      <c r="U111" s="85">
        <v>1339.17</v>
      </c>
      <c r="V111" s="85">
        <v>1319.15</v>
      </c>
      <c r="W111" s="85">
        <v>1304.8699999999999</v>
      </c>
      <c r="X111" s="85">
        <v>1298.1199999999999</v>
      </c>
      <c r="Y111" s="85">
        <v>1276.3800000000001</v>
      </c>
      <c r="Z111" s="85">
        <v>1282.8599999999999</v>
      </c>
      <c r="AA111" s="85">
        <f t="shared" si="13"/>
        <v>1505.77</v>
      </c>
      <c r="AB111" s="84">
        <f t="shared" si="14"/>
        <v>2021</v>
      </c>
      <c r="AC111" s="83">
        <f t="shared" si="15"/>
        <v>2</v>
      </c>
      <c r="AD111" s="83" t="str">
        <f t="shared" si="16"/>
        <v/>
      </c>
      <c r="AE111" s="83" t="str">
        <f t="shared" si="17"/>
        <v/>
      </c>
      <c r="AF111" s="81">
        <f t="shared" si="18"/>
        <v>1505.77</v>
      </c>
      <c r="AG111" s="82" t="str">
        <f t="shared" si="19"/>
        <v>12:00</v>
      </c>
      <c r="AH111" s="81">
        <f t="shared" si="20"/>
        <v>33085.57</v>
      </c>
      <c r="AI111" s="80" t="str">
        <f t="shared" si="21"/>
        <v/>
      </c>
      <c r="AJ111" s="80" t="str">
        <f t="shared" si="22"/>
        <v/>
      </c>
      <c r="AK111" s="80" t="str">
        <f t="shared" si="23"/>
        <v/>
      </c>
      <c r="AL111" s="79" t="str">
        <f t="shared" si="24"/>
        <v/>
      </c>
      <c r="AM111" s="78" t="str">
        <f t="shared" si="25"/>
        <v/>
      </c>
    </row>
    <row r="112" spans="2:39" ht="13.5" thickBot="1">
      <c r="B112" s="86">
        <v>44244</v>
      </c>
      <c r="C112" s="85">
        <v>1279.74</v>
      </c>
      <c r="D112" s="85">
        <v>1268.6400000000001</v>
      </c>
      <c r="E112" s="85">
        <v>1271.52</v>
      </c>
      <c r="F112" s="85">
        <v>1255.3800000000001</v>
      </c>
      <c r="G112" s="85">
        <v>1268.79</v>
      </c>
      <c r="H112" s="85">
        <v>1288.53</v>
      </c>
      <c r="I112" s="85">
        <v>1361.08</v>
      </c>
      <c r="J112" s="85">
        <v>1430.24</v>
      </c>
      <c r="K112" s="85">
        <v>1448.62</v>
      </c>
      <c r="L112" s="85">
        <v>1433.39</v>
      </c>
      <c r="M112" s="85">
        <v>1464.75</v>
      </c>
      <c r="N112" s="85">
        <v>1490.58</v>
      </c>
      <c r="O112" s="85">
        <v>1452.92</v>
      </c>
      <c r="P112" s="85">
        <v>1410.05</v>
      </c>
      <c r="Q112" s="85">
        <v>1409.21</v>
      </c>
      <c r="R112" s="85">
        <v>1458.87</v>
      </c>
      <c r="S112" s="85">
        <v>1387.44</v>
      </c>
      <c r="T112" s="85">
        <v>1324.23</v>
      </c>
      <c r="U112" s="85">
        <v>1347.43</v>
      </c>
      <c r="V112" s="85">
        <v>1296.19</v>
      </c>
      <c r="W112" s="85">
        <v>1281.67</v>
      </c>
      <c r="X112" s="85">
        <v>1278.52</v>
      </c>
      <c r="Y112" s="85">
        <v>1256.5</v>
      </c>
      <c r="Z112" s="85">
        <v>1255.0999999999999</v>
      </c>
      <c r="AA112" s="85">
        <f t="shared" si="13"/>
        <v>1490.58</v>
      </c>
      <c r="AB112" s="84">
        <f t="shared" si="14"/>
        <v>2021</v>
      </c>
      <c r="AC112" s="83">
        <f t="shared" si="15"/>
        <v>2</v>
      </c>
      <c r="AD112" s="83" t="str">
        <f t="shared" si="16"/>
        <v/>
      </c>
      <c r="AE112" s="83" t="str">
        <f t="shared" si="17"/>
        <v/>
      </c>
      <c r="AF112" s="81">
        <f t="shared" si="18"/>
        <v>1490.58</v>
      </c>
      <c r="AG112" s="82" t="str">
        <f t="shared" si="19"/>
        <v>12:00</v>
      </c>
      <c r="AH112" s="81">
        <f t="shared" si="20"/>
        <v>33909.969999999994</v>
      </c>
      <c r="AI112" s="80" t="str">
        <f t="shared" si="21"/>
        <v/>
      </c>
      <c r="AJ112" s="80" t="str">
        <f t="shared" si="22"/>
        <v/>
      </c>
      <c r="AK112" s="80" t="str">
        <f t="shared" si="23"/>
        <v/>
      </c>
      <c r="AL112" s="79" t="str">
        <f t="shared" si="24"/>
        <v/>
      </c>
      <c r="AM112" s="78" t="str">
        <f t="shared" si="25"/>
        <v/>
      </c>
    </row>
    <row r="113" spans="2:39" ht="13.5" thickBot="1">
      <c r="B113" s="86">
        <v>44245</v>
      </c>
      <c r="C113" s="85">
        <v>1228.82</v>
      </c>
      <c r="D113" s="85">
        <v>1225.46</v>
      </c>
      <c r="E113" s="85">
        <v>1226.23</v>
      </c>
      <c r="F113" s="85">
        <v>1222.6600000000001</v>
      </c>
      <c r="G113" s="85">
        <v>1235.68</v>
      </c>
      <c r="H113" s="85">
        <v>1246.3499999999999</v>
      </c>
      <c r="I113" s="85">
        <v>1305.22</v>
      </c>
      <c r="J113" s="85">
        <v>1408.37</v>
      </c>
      <c r="K113" s="85">
        <v>1445.54</v>
      </c>
      <c r="L113" s="85">
        <v>1439.73</v>
      </c>
      <c r="M113" s="85">
        <v>1480.5</v>
      </c>
      <c r="N113" s="85">
        <v>1493.38</v>
      </c>
      <c r="O113" s="85">
        <v>1442.1</v>
      </c>
      <c r="P113" s="85">
        <v>1433.5</v>
      </c>
      <c r="Q113" s="85">
        <v>1397.69</v>
      </c>
      <c r="R113" s="85">
        <v>1397.52</v>
      </c>
      <c r="S113" s="85">
        <v>1373.92</v>
      </c>
      <c r="T113" s="85">
        <v>1333.08</v>
      </c>
      <c r="U113" s="85">
        <v>1244.78</v>
      </c>
      <c r="V113" s="85">
        <v>1307.81</v>
      </c>
      <c r="W113" s="85">
        <v>1276.6600000000001</v>
      </c>
      <c r="X113" s="85">
        <v>1265.01</v>
      </c>
      <c r="Y113" s="85">
        <v>1233.75</v>
      </c>
      <c r="Z113" s="85">
        <v>1223.57</v>
      </c>
      <c r="AA113" s="85">
        <f t="shared" si="13"/>
        <v>1493.38</v>
      </c>
      <c r="AB113" s="84">
        <f t="shared" si="14"/>
        <v>2021</v>
      </c>
      <c r="AC113" s="83">
        <f t="shared" si="15"/>
        <v>2</v>
      </c>
      <c r="AD113" s="83" t="str">
        <f t="shared" si="16"/>
        <v/>
      </c>
      <c r="AE113" s="83" t="str">
        <f t="shared" si="17"/>
        <v/>
      </c>
      <c r="AF113" s="81">
        <f t="shared" si="18"/>
        <v>1493.38</v>
      </c>
      <c r="AG113" s="82" t="str">
        <f t="shared" si="19"/>
        <v>12:00</v>
      </c>
      <c r="AH113" s="81">
        <f t="shared" si="20"/>
        <v>33380.71</v>
      </c>
      <c r="AI113" s="80" t="str">
        <f t="shared" si="21"/>
        <v/>
      </c>
      <c r="AJ113" s="80" t="str">
        <f t="shared" si="22"/>
        <v/>
      </c>
      <c r="AK113" s="80" t="str">
        <f t="shared" si="23"/>
        <v/>
      </c>
      <c r="AL113" s="79" t="str">
        <f t="shared" si="24"/>
        <v/>
      </c>
      <c r="AM113" s="78" t="str">
        <f t="shared" si="25"/>
        <v/>
      </c>
    </row>
    <row r="114" spans="2:39" ht="13.5" thickBot="1">
      <c r="B114" s="86">
        <v>44246</v>
      </c>
      <c r="C114" s="85">
        <v>1228.99</v>
      </c>
      <c r="D114" s="85">
        <v>1210.75</v>
      </c>
      <c r="E114" s="85">
        <v>1203.9000000000001</v>
      </c>
      <c r="F114" s="85">
        <v>1205.54</v>
      </c>
      <c r="G114" s="85">
        <v>1217.72</v>
      </c>
      <c r="H114" s="85">
        <v>1221.22</v>
      </c>
      <c r="I114" s="85">
        <v>1292.06</v>
      </c>
      <c r="J114" s="85">
        <v>1370.46</v>
      </c>
      <c r="K114" s="85">
        <v>1408.93</v>
      </c>
      <c r="L114" s="85">
        <v>1403.85</v>
      </c>
      <c r="M114" s="85">
        <v>1431.74</v>
      </c>
      <c r="N114" s="85">
        <v>1433.6</v>
      </c>
      <c r="O114" s="85">
        <v>1394.3</v>
      </c>
      <c r="P114" s="85">
        <v>1387.37</v>
      </c>
      <c r="Q114" s="85">
        <v>1385.96</v>
      </c>
      <c r="R114" s="85">
        <v>1413.58</v>
      </c>
      <c r="S114" s="85">
        <v>1364.65</v>
      </c>
      <c r="T114" s="85">
        <v>1311.56</v>
      </c>
      <c r="U114" s="85">
        <v>1308.6500000000001</v>
      </c>
      <c r="V114" s="85">
        <v>1267.53</v>
      </c>
      <c r="W114" s="85">
        <v>1252.44</v>
      </c>
      <c r="X114" s="85">
        <v>1238.93</v>
      </c>
      <c r="Y114" s="85">
        <v>1202.92</v>
      </c>
      <c r="Z114" s="85">
        <v>1195.95</v>
      </c>
      <c r="AA114" s="85">
        <f t="shared" si="13"/>
        <v>1433.6</v>
      </c>
      <c r="AB114" s="84">
        <f t="shared" si="14"/>
        <v>2021</v>
      </c>
      <c r="AC114" s="83">
        <f t="shared" si="15"/>
        <v>2</v>
      </c>
      <c r="AD114" s="83" t="str">
        <f t="shared" si="16"/>
        <v/>
      </c>
      <c r="AE114" s="83" t="str">
        <f t="shared" si="17"/>
        <v/>
      </c>
      <c r="AF114" s="81">
        <f t="shared" si="18"/>
        <v>1433.6</v>
      </c>
      <c r="AG114" s="82" t="str">
        <f t="shared" si="19"/>
        <v>12:00</v>
      </c>
      <c r="AH114" s="81">
        <f t="shared" si="20"/>
        <v>32786.200000000004</v>
      </c>
      <c r="AI114" s="80" t="str">
        <f t="shared" si="21"/>
        <v/>
      </c>
      <c r="AJ114" s="80" t="str">
        <f t="shared" si="22"/>
        <v/>
      </c>
      <c r="AK114" s="80" t="str">
        <f t="shared" si="23"/>
        <v/>
      </c>
      <c r="AL114" s="79" t="str">
        <f t="shared" si="24"/>
        <v/>
      </c>
      <c r="AM114" s="78" t="str">
        <f t="shared" si="25"/>
        <v/>
      </c>
    </row>
    <row r="115" spans="2:39" ht="13.5" thickBot="1">
      <c r="B115" s="86">
        <v>44247</v>
      </c>
      <c r="C115" s="85">
        <v>1195.99</v>
      </c>
      <c r="D115" s="85">
        <v>1186.05</v>
      </c>
      <c r="E115" s="85">
        <v>1176.28</v>
      </c>
      <c r="F115" s="85">
        <v>1172.5999999999999</v>
      </c>
      <c r="G115" s="85">
        <v>1173.31</v>
      </c>
      <c r="H115" s="85">
        <v>1190.95</v>
      </c>
      <c r="I115" s="85">
        <v>1228.8499999999999</v>
      </c>
      <c r="J115" s="85">
        <v>1276.52</v>
      </c>
      <c r="K115" s="85">
        <v>1296.68</v>
      </c>
      <c r="L115" s="85">
        <v>1263.3599999999999</v>
      </c>
      <c r="M115" s="85">
        <v>1299.24</v>
      </c>
      <c r="N115" s="85">
        <v>1311.94</v>
      </c>
      <c r="O115" s="85">
        <v>1223.92</v>
      </c>
      <c r="P115" s="85">
        <v>1244.8800000000001</v>
      </c>
      <c r="Q115" s="85">
        <v>1225.52</v>
      </c>
      <c r="R115" s="85">
        <v>1256.92</v>
      </c>
      <c r="S115" s="85">
        <v>1247.3699999999999</v>
      </c>
      <c r="T115" s="85">
        <v>1203.55</v>
      </c>
      <c r="U115" s="85">
        <v>1269.45</v>
      </c>
      <c r="V115" s="85">
        <v>1241.45</v>
      </c>
      <c r="W115" s="85">
        <v>1218.28</v>
      </c>
      <c r="X115" s="85">
        <v>1233.54</v>
      </c>
      <c r="Y115" s="85">
        <v>1227.7</v>
      </c>
      <c r="Z115" s="85">
        <v>1208.83</v>
      </c>
      <c r="AA115" s="85">
        <f t="shared" si="13"/>
        <v>1311.94</v>
      </c>
      <c r="AB115" s="84">
        <f t="shared" si="14"/>
        <v>2021</v>
      </c>
      <c r="AC115" s="83">
        <f t="shared" si="15"/>
        <v>2</v>
      </c>
      <c r="AD115" s="83" t="str">
        <f t="shared" si="16"/>
        <v/>
      </c>
      <c r="AE115" s="83" t="str">
        <f t="shared" si="17"/>
        <v/>
      </c>
      <c r="AF115" s="81">
        <f t="shared" si="18"/>
        <v>1311.94</v>
      </c>
      <c r="AG115" s="82" t="str">
        <f t="shared" si="19"/>
        <v>12:00</v>
      </c>
      <c r="AH115" s="81">
        <f t="shared" si="20"/>
        <v>30885.119999999999</v>
      </c>
      <c r="AI115" s="80" t="str">
        <f t="shared" si="21"/>
        <v/>
      </c>
      <c r="AJ115" s="80" t="str">
        <f t="shared" si="22"/>
        <v/>
      </c>
      <c r="AK115" s="80" t="str">
        <f t="shared" si="23"/>
        <v/>
      </c>
      <c r="AL115" s="79" t="str">
        <f t="shared" si="24"/>
        <v/>
      </c>
      <c r="AM115" s="78" t="str">
        <f t="shared" si="25"/>
        <v/>
      </c>
    </row>
    <row r="116" spans="2:39" ht="13.5" thickBot="1">
      <c r="B116" s="86">
        <v>44248</v>
      </c>
      <c r="C116" s="85">
        <v>1210.06</v>
      </c>
      <c r="D116" s="85">
        <v>1201.83</v>
      </c>
      <c r="E116" s="85">
        <v>1190.3499999999999</v>
      </c>
      <c r="F116" s="85">
        <v>1201.72</v>
      </c>
      <c r="G116" s="85">
        <v>1211.07</v>
      </c>
      <c r="H116" s="85">
        <v>1207.01</v>
      </c>
      <c r="I116" s="85">
        <v>1259.58</v>
      </c>
      <c r="J116" s="85">
        <v>1307.5</v>
      </c>
      <c r="K116" s="85">
        <v>1325.8</v>
      </c>
      <c r="L116" s="85">
        <v>1313.94</v>
      </c>
      <c r="M116" s="85">
        <v>1313.17</v>
      </c>
      <c r="N116" s="85">
        <v>1288.8399999999999</v>
      </c>
      <c r="O116" s="85">
        <v>1242.6099999999999</v>
      </c>
      <c r="P116" s="85">
        <v>1241.8</v>
      </c>
      <c r="Q116" s="85">
        <v>1217.6500000000001</v>
      </c>
      <c r="R116" s="85">
        <v>1224.83</v>
      </c>
      <c r="S116" s="85">
        <v>1207.47</v>
      </c>
      <c r="T116" s="85">
        <v>1186.29</v>
      </c>
      <c r="U116" s="85">
        <v>1242.92</v>
      </c>
      <c r="V116" s="85">
        <v>1219.75</v>
      </c>
      <c r="W116" s="85">
        <v>1220.73</v>
      </c>
      <c r="X116" s="85">
        <v>1214.5</v>
      </c>
      <c r="Y116" s="85">
        <v>1206.07</v>
      </c>
      <c r="Z116" s="85">
        <v>1222.48</v>
      </c>
      <c r="AA116" s="85">
        <f t="shared" si="13"/>
        <v>1325.8</v>
      </c>
      <c r="AB116" s="84">
        <f t="shared" si="14"/>
        <v>2021</v>
      </c>
      <c r="AC116" s="83">
        <f t="shared" si="15"/>
        <v>2</v>
      </c>
      <c r="AD116" s="83" t="str">
        <f t="shared" si="16"/>
        <v/>
      </c>
      <c r="AE116" s="83" t="str">
        <f t="shared" si="17"/>
        <v/>
      </c>
      <c r="AF116" s="81">
        <f t="shared" si="18"/>
        <v>1325.8</v>
      </c>
      <c r="AG116" s="82" t="str">
        <f t="shared" si="19"/>
        <v>9:00</v>
      </c>
      <c r="AH116" s="81">
        <f t="shared" si="20"/>
        <v>31003.77</v>
      </c>
      <c r="AI116" s="80" t="str">
        <f t="shared" si="21"/>
        <v/>
      </c>
      <c r="AJ116" s="80" t="str">
        <f t="shared" si="22"/>
        <v/>
      </c>
      <c r="AK116" s="80" t="str">
        <f t="shared" si="23"/>
        <v/>
      </c>
      <c r="AL116" s="79" t="str">
        <f t="shared" si="24"/>
        <v/>
      </c>
      <c r="AM116" s="78" t="str">
        <f t="shared" si="25"/>
        <v/>
      </c>
    </row>
    <row r="117" spans="2:39" ht="13.5" thickBot="1">
      <c r="B117" s="86">
        <v>44249</v>
      </c>
      <c r="C117" s="85">
        <v>1235.54</v>
      </c>
      <c r="D117" s="85">
        <v>1199.73</v>
      </c>
      <c r="E117" s="85">
        <v>1184.82</v>
      </c>
      <c r="F117" s="85">
        <v>1199.42</v>
      </c>
      <c r="G117" s="85">
        <v>1213.42</v>
      </c>
      <c r="H117" s="85">
        <v>1233.51</v>
      </c>
      <c r="I117" s="85">
        <v>1264.8</v>
      </c>
      <c r="J117" s="85">
        <v>1345.4</v>
      </c>
      <c r="K117" s="85">
        <v>1357.79</v>
      </c>
      <c r="L117" s="85">
        <v>1387.12</v>
      </c>
      <c r="M117" s="85">
        <v>1430.14</v>
      </c>
      <c r="N117" s="85">
        <v>1434.2</v>
      </c>
      <c r="O117" s="85">
        <v>1418.3</v>
      </c>
      <c r="P117" s="85">
        <v>1407.52</v>
      </c>
      <c r="Q117" s="85">
        <v>1405.67</v>
      </c>
      <c r="R117" s="85">
        <v>1412.22</v>
      </c>
      <c r="S117" s="85">
        <v>1366.05</v>
      </c>
      <c r="T117" s="85">
        <v>544.74</v>
      </c>
      <c r="U117" s="85">
        <v>1301.9000000000001</v>
      </c>
      <c r="V117" s="85">
        <v>1253.42</v>
      </c>
      <c r="W117" s="85">
        <v>1224.58</v>
      </c>
      <c r="X117" s="85">
        <v>1226.05</v>
      </c>
      <c r="Y117" s="85">
        <v>1204.28</v>
      </c>
      <c r="Z117" s="85">
        <v>1192.97</v>
      </c>
      <c r="AA117" s="85">
        <f t="shared" si="13"/>
        <v>1434.2</v>
      </c>
      <c r="AB117" s="84">
        <f t="shared" si="14"/>
        <v>2021</v>
      </c>
      <c r="AC117" s="83">
        <f t="shared" si="15"/>
        <v>2</v>
      </c>
      <c r="AD117" s="83" t="str">
        <f t="shared" si="16"/>
        <v/>
      </c>
      <c r="AE117" s="83" t="str">
        <f t="shared" si="17"/>
        <v/>
      </c>
      <c r="AF117" s="81">
        <f t="shared" si="18"/>
        <v>1434.2</v>
      </c>
      <c r="AG117" s="82" t="str">
        <f t="shared" si="19"/>
        <v>12:00</v>
      </c>
      <c r="AH117" s="81">
        <f t="shared" si="20"/>
        <v>31877.79</v>
      </c>
      <c r="AI117" s="80" t="str">
        <f t="shared" si="21"/>
        <v/>
      </c>
      <c r="AJ117" s="80" t="str">
        <f t="shared" si="22"/>
        <v/>
      </c>
      <c r="AK117" s="80" t="str">
        <f t="shared" si="23"/>
        <v/>
      </c>
      <c r="AL117" s="79" t="str">
        <f t="shared" si="24"/>
        <v/>
      </c>
      <c r="AM117" s="78" t="str">
        <f t="shared" si="25"/>
        <v/>
      </c>
    </row>
    <row r="118" spans="2:39" ht="13.5" thickBot="1">
      <c r="B118" s="86">
        <v>44250</v>
      </c>
      <c r="C118" s="85">
        <v>1190.67</v>
      </c>
      <c r="D118" s="85">
        <v>1178.8</v>
      </c>
      <c r="E118" s="85">
        <v>1165.5999999999999</v>
      </c>
      <c r="F118" s="85">
        <v>1180.31</v>
      </c>
      <c r="G118" s="85">
        <v>1169.3499999999999</v>
      </c>
      <c r="H118" s="85">
        <v>1183.3800000000001</v>
      </c>
      <c r="I118" s="85">
        <v>1264.97</v>
      </c>
      <c r="J118" s="85">
        <v>1357.62</v>
      </c>
      <c r="K118" s="85">
        <v>1372.7</v>
      </c>
      <c r="L118" s="85">
        <v>1409.28</v>
      </c>
      <c r="M118" s="85">
        <v>1426.08</v>
      </c>
      <c r="N118" s="85">
        <v>1437.38</v>
      </c>
      <c r="O118" s="85">
        <v>1431.4</v>
      </c>
      <c r="P118" s="85">
        <v>1404.06</v>
      </c>
      <c r="Q118" s="85">
        <v>1374.24</v>
      </c>
      <c r="R118" s="85">
        <v>1381.28</v>
      </c>
      <c r="S118" s="85">
        <v>1330.73</v>
      </c>
      <c r="T118" s="85">
        <v>1257.83</v>
      </c>
      <c r="U118" s="85">
        <v>1255.3499999999999</v>
      </c>
      <c r="V118" s="85">
        <v>1251.98</v>
      </c>
      <c r="W118" s="85">
        <v>1203.76</v>
      </c>
      <c r="X118" s="85">
        <v>1187.83</v>
      </c>
      <c r="Y118" s="85">
        <v>1176.3499999999999</v>
      </c>
      <c r="Z118" s="85">
        <v>1163.4000000000001</v>
      </c>
      <c r="AA118" s="85">
        <f t="shared" si="13"/>
        <v>1437.38</v>
      </c>
      <c r="AB118" s="84">
        <f t="shared" si="14"/>
        <v>2021</v>
      </c>
      <c r="AC118" s="83">
        <f t="shared" si="15"/>
        <v>2</v>
      </c>
      <c r="AD118" s="83" t="str">
        <f t="shared" si="16"/>
        <v/>
      </c>
      <c r="AE118" s="83" t="str">
        <f t="shared" si="17"/>
        <v/>
      </c>
      <c r="AF118" s="81">
        <f t="shared" si="18"/>
        <v>1437.38</v>
      </c>
      <c r="AG118" s="82" t="str">
        <f t="shared" si="19"/>
        <v>12:00</v>
      </c>
      <c r="AH118" s="81">
        <f t="shared" si="20"/>
        <v>32191.730000000007</v>
      </c>
      <c r="AI118" s="80" t="str">
        <f t="shared" si="21"/>
        <v/>
      </c>
      <c r="AJ118" s="80" t="str">
        <f t="shared" si="22"/>
        <v/>
      </c>
      <c r="AK118" s="80" t="str">
        <f t="shared" si="23"/>
        <v/>
      </c>
      <c r="AL118" s="79" t="str">
        <f t="shared" si="24"/>
        <v/>
      </c>
      <c r="AM118" s="78" t="str">
        <f t="shared" si="25"/>
        <v/>
      </c>
    </row>
    <row r="119" spans="2:39" ht="13.5" thickBot="1">
      <c r="B119" s="86">
        <v>44251</v>
      </c>
      <c r="C119" s="85">
        <v>1178.6300000000001</v>
      </c>
      <c r="D119" s="85">
        <v>1178.07</v>
      </c>
      <c r="E119" s="85">
        <v>1161.76</v>
      </c>
      <c r="F119" s="85">
        <v>1168.79</v>
      </c>
      <c r="G119" s="85">
        <v>1182.69</v>
      </c>
      <c r="H119" s="85">
        <v>1194.69</v>
      </c>
      <c r="I119" s="85">
        <v>1259.82</v>
      </c>
      <c r="J119" s="85">
        <v>1351.07</v>
      </c>
      <c r="K119" s="85">
        <v>1389.01</v>
      </c>
      <c r="L119" s="85">
        <v>639.24</v>
      </c>
      <c r="M119" s="85">
        <v>208.22</v>
      </c>
      <c r="N119" s="85">
        <v>466.34</v>
      </c>
      <c r="O119" s="85">
        <v>280.11</v>
      </c>
      <c r="P119" s="85">
        <v>255.85</v>
      </c>
      <c r="Q119" s="85">
        <v>35.53</v>
      </c>
      <c r="R119" s="85">
        <v>574.04</v>
      </c>
      <c r="S119" s="85">
        <v>896.39</v>
      </c>
      <c r="T119" s="85">
        <v>1244.1400000000001</v>
      </c>
      <c r="U119" s="85">
        <v>1259.6500000000001</v>
      </c>
      <c r="V119" s="85">
        <v>1213.94</v>
      </c>
      <c r="W119" s="85">
        <v>1192.98</v>
      </c>
      <c r="X119" s="85">
        <v>1185.31</v>
      </c>
      <c r="Y119" s="85">
        <v>1189.76</v>
      </c>
      <c r="Z119" s="85">
        <v>1186.43</v>
      </c>
      <c r="AA119" s="85">
        <f t="shared" si="13"/>
        <v>1389.01</v>
      </c>
      <c r="AB119" s="84">
        <f t="shared" si="14"/>
        <v>2021</v>
      </c>
      <c r="AC119" s="83">
        <f t="shared" si="15"/>
        <v>2</v>
      </c>
      <c r="AD119" s="83" t="str">
        <f t="shared" si="16"/>
        <v/>
      </c>
      <c r="AE119" s="83" t="str">
        <f t="shared" si="17"/>
        <v/>
      </c>
      <c r="AF119" s="81">
        <f t="shared" si="18"/>
        <v>1389.01</v>
      </c>
      <c r="AG119" s="82" t="str">
        <f t="shared" si="19"/>
        <v>9:00</v>
      </c>
      <c r="AH119" s="81">
        <f t="shared" si="20"/>
        <v>24281.469999999998</v>
      </c>
      <c r="AI119" s="80" t="str">
        <f t="shared" si="21"/>
        <v/>
      </c>
      <c r="AJ119" s="80" t="str">
        <f t="shared" si="22"/>
        <v/>
      </c>
      <c r="AK119" s="80" t="str">
        <f t="shared" si="23"/>
        <v/>
      </c>
      <c r="AL119" s="79" t="str">
        <f t="shared" si="24"/>
        <v/>
      </c>
      <c r="AM119" s="78" t="str">
        <f t="shared" si="25"/>
        <v/>
      </c>
    </row>
    <row r="120" spans="2:39" ht="13.5" thickBot="1">
      <c r="B120" s="86">
        <v>44252</v>
      </c>
      <c r="C120" s="85">
        <v>1185.7</v>
      </c>
      <c r="D120" s="85">
        <v>1169.95</v>
      </c>
      <c r="E120" s="85">
        <v>1173.76</v>
      </c>
      <c r="F120" s="85">
        <v>1179.47</v>
      </c>
      <c r="G120" s="85">
        <v>1185</v>
      </c>
      <c r="H120" s="85">
        <v>1210.3</v>
      </c>
      <c r="I120" s="85">
        <v>1278.8</v>
      </c>
      <c r="J120" s="85">
        <v>1354.29</v>
      </c>
      <c r="K120" s="85">
        <v>1378.72</v>
      </c>
      <c r="L120" s="85">
        <v>1389.96</v>
      </c>
      <c r="M120" s="85">
        <v>1380.16</v>
      </c>
      <c r="N120" s="85">
        <v>1411.8</v>
      </c>
      <c r="O120" s="85">
        <v>1380.5</v>
      </c>
      <c r="P120" s="85">
        <v>1368.22</v>
      </c>
      <c r="Q120" s="85">
        <v>1336.51</v>
      </c>
      <c r="R120" s="85">
        <v>1350.65</v>
      </c>
      <c r="S120" s="85">
        <v>1327.51</v>
      </c>
      <c r="T120" s="85">
        <v>1272.81</v>
      </c>
      <c r="U120" s="85">
        <v>1266.1600000000001</v>
      </c>
      <c r="V120" s="85">
        <v>1242.3599999999999</v>
      </c>
      <c r="W120" s="85">
        <v>1223.08</v>
      </c>
      <c r="X120" s="85">
        <v>1202.08</v>
      </c>
      <c r="Y120" s="85">
        <v>1195.1099999999999</v>
      </c>
      <c r="Z120" s="85">
        <v>1188.25</v>
      </c>
      <c r="AA120" s="85">
        <f t="shared" si="13"/>
        <v>1411.8</v>
      </c>
      <c r="AB120" s="84">
        <f t="shared" si="14"/>
        <v>2021</v>
      </c>
      <c r="AC120" s="83">
        <f t="shared" si="15"/>
        <v>2</v>
      </c>
      <c r="AD120" s="83" t="str">
        <f t="shared" si="16"/>
        <v/>
      </c>
      <c r="AE120" s="83" t="str">
        <f t="shared" si="17"/>
        <v/>
      </c>
      <c r="AF120" s="81">
        <f t="shared" si="18"/>
        <v>1411.8</v>
      </c>
      <c r="AG120" s="82" t="str">
        <f t="shared" si="19"/>
        <v>12:00</v>
      </c>
      <c r="AH120" s="81">
        <f t="shared" si="20"/>
        <v>32062.95</v>
      </c>
      <c r="AI120" s="80" t="str">
        <f t="shared" si="21"/>
        <v/>
      </c>
      <c r="AJ120" s="80" t="str">
        <f t="shared" si="22"/>
        <v/>
      </c>
      <c r="AK120" s="80" t="str">
        <f t="shared" si="23"/>
        <v/>
      </c>
      <c r="AL120" s="79" t="str">
        <f t="shared" si="24"/>
        <v/>
      </c>
      <c r="AM120" s="78" t="str">
        <f t="shared" si="25"/>
        <v/>
      </c>
    </row>
    <row r="121" spans="2:39" ht="13.5" thickBot="1">
      <c r="B121" s="86">
        <v>44253</v>
      </c>
      <c r="C121" s="85">
        <v>1186.26</v>
      </c>
      <c r="D121" s="85">
        <v>1165.8900000000001</v>
      </c>
      <c r="E121" s="85">
        <v>1176.73</v>
      </c>
      <c r="F121" s="85">
        <v>1201.8</v>
      </c>
      <c r="G121" s="85">
        <v>1197.74</v>
      </c>
      <c r="H121" s="85">
        <v>1229.27</v>
      </c>
      <c r="I121" s="85">
        <v>1293.1500000000001</v>
      </c>
      <c r="J121" s="85">
        <v>1344.98</v>
      </c>
      <c r="K121" s="85">
        <v>1385.79</v>
      </c>
      <c r="L121" s="85">
        <v>1364.3</v>
      </c>
      <c r="M121" s="85">
        <v>1393.53</v>
      </c>
      <c r="N121" s="85">
        <v>1378.86</v>
      </c>
      <c r="O121" s="85">
        <v>1352.44</v>
      </c>
      <c r="P121" s="85">
        <v>1346.17</v>
      </c>
      <c r="Q121" s="85">
        <v>1329.62</v>
      </c>
      <c r="R121" s="85">
        <v>1328.39</v>
      </c>
      <c r="S121" s="85">
        <v>1306.52</v>
      </c>
      <c r="T121" s="85">
        <v>1259.93</v>
      </c>
      <c r="U121" s="85">
        <v>1259.23</v>
      </c>
      <c r="V121" s="85">
        <v>1251.74</v>
      </c>
      <c r="W121" s="85">
        <v>1227.6600000000001</v>
      </c>
      <c r="X121" s="85">
        <v>1210.51</v>
      </c>
      <c r="Y121" s="85">
        <v>1202.99</v>
      </c>
      <c r="Z121" s="85">
        <v>1171.8399999999999</v>
      </c>
      <c r="AA121" s="85">
        <f t="shared" si="13"/>
        <v>1393.53</v>
      </c>
      <c r="AB121" s="84">
        <f t="shared" si="14"/>
        <v>2021</v>
      </c>
      <c r="AC121" s="83">
        <f t="shared" si="15"/>
        <v>2</v>
      </c>
      <c r="AD121" s="83" t="str">
        <f t="shared" si="16"/>
        <v/>
      </c>
      <c r="AE121" s="83" t="str">
        <f t="shared" si="17"/>
        <v/>
      </c>
      <c r="AF121" s="81">
        <f t="shared" si="18"/>
        <v>1393.53</v>
      </c>
      <c r="AG121" s="82" t="str">
        <f t="shared" si="19"/>
        <v>11:00</v>
      </c>
      <c r="AH121" s="81">
        <f t="shared" si="20"/>
        <v>31958.870000000003</v>
      </c>
      <c r="AI121" s="80" t="str">
        <f t="shared" si="21"/>
        <v/>
      </c>
      <c r="AJ121" s="80" t="str">
        <f t="shared" si="22"/>
        <v/>
      </c>
      <c r="AK121" s="80" t="str">
        <f t="shared" si="23"/>
        <v/>
      </c>
      <c r="AL121" s="79" t="str">
        <f t="shared" si="24"/>
        <v/>
      </c>
      <c r="AM121" s="78" t="str">
        <f t="shared" si="25"/>
        <v/>
      </c>
    </row>
    <row r="122" spans="2:39" ht="13.5" thickBot="1">
      <c r="B122" s="86">
        <v>44254</v>
      </c>
      <c r="C122" s="85">
        <v>1148.95</v>
      </c>
      <c r="D122" s="85">
        <v>1151.8800000000001</v>
      </c>
      <c r="E122" s="85">
        <v>1150.28</v>
      </c>
      <c r="F122" s="85">
        <v>1135.79</v>
      </c>
      <c r="G122" s="85">
        <v>1146.8499999999999</v>
      </c>
      <c r="H122" s="85">
        <v>951.72</v>
      </c>
      <c r="I122" s="85">
        <v>1095.78</v>
      </c>
      <c r="J122" s="85">
        <v>1165.33</v>
      </c>
      <c r="K122" s="85">
        <v>1193.68</v>
      </c>
      <c r="L122" s="85">
        <v>1245.79</v>
      </c>
      <c r="M122" s="85">
        <v>1251.57</v>
      </c>
      <c r="N122" s="85">
        <v>1237.53</v>
      </c>
      <c r="O122" s="85">
        <v>1233.8900000000001</v>
      </c>
      <c r="P122" s="85">
        <v>1224.3699999999999</v>
      </c>
      <c r="Q122" s="85">
        <v>1184.6099999999999</v>
      </c>
      <c r="R122" s="85">
        <v>1181.5999999999999</v>
      </c>
      <c r="S122" s="85">
        <v>1175.44</v>
      </c>
      <c r="T122" s="85">
        <v>1133.93</v>
      </c>
      <c r="U122" s="85">
        <v>1182.79</v>
      </c>
      <c r="V122" s="85">
        <v>1164.8399999999999</v>
      </c>
      <c r="W122" s="85">
        <v>1162.9100000000001</v>
      </c>
      <c r="X122" s="85">
        <v>1169.8800000000001</v>
      </c>
      <c r="Y122" s="85">
        <v>1161.79</v>
      </c>
      <c r="Z122" s="85">
        <v>1158.71</v>
      </c>
      <c r="AA122" s="85">
        <f t="shared" si="13"/>
        <v>1251.57</v>
      </c>
      <c r="AB122" s="84">
        <f t="shared" si="14"/>
        <v>2021</v>
      </c>
      <c r="AC122" s="83">
        <f t="shared" si="15"/>
        <v>2</v>
      </c>
      <c r="AD122" s="83" t="str">
        <f t="shared" si="16"/>
        <v/>
      </c>
      <c r="AE122" s="83" t="str">
        <f t="shared" si="17"/>
        <v/>
      </c>
      <c r="AF122" s="81">
        <f t="shared" si="18"/>
        <v>1251.57</v>
      </c>
      <c r="AG122" s="82" t="str">
        <f t="shared" si="19"/>
        <v>11:00</v>
      </c>
      <c r="AH122" s="81">
        <f t="shared" si="20"/>
        <v>29261.48</v>
      </c>
      <c r="AI122" s="80" t="str">
        <f t="shared" si="21"/>
        <v/>
      </c>
      <c r="AJ122" s="80" t="str">
        <f t="shared" si="22"/>
        <v/>
      </c>
      <c r="AK122" s="80" t="str">
        <f t="shared" si="23"/>
        <v/>
      </c>
      <c r="AL122" s="79" t="str">
        <f t="shared" si="24"/>
        <v/>
      </c>
      <c r="AM122" s="78" t="str">
        <f t="shared" si="25"/>
        <v/>
      </c>
    </row>
    <row r="123" spans="2:39" ht="13.5" thickBot="1">
      <c r="B123" s="86">
        <v>44255</v>
      </c>
      <c r="C123" s="85">
        <v>1153.7</v>
      </c>
      <c r="D123" s="85">
        <v>1155.21</v>
      </c>
      <c r="E123" s="85">
        <v>1140.9000000000001</v>
      </c>
      <c r="F123" s="85">
        <v>1151.54</v>
      </c>
      <c r="G123" s="85">
        <v>1161.6500000000001</v>
      </c>
      <c r="H123" s="85">
        <v>1142.96</v>
      </c>
      <c r="I123" s="85">
        <v>1165.33</v>
      </c>
      <c r="J123" s="85">
        <v>1232.53</v>
      </c>
      <c r="K123" s="85">
        <v>1228.6099999999999</v>
      </c>
      <c r="L123" s="85">
        <v>1217.1300000000001</v>
      </c>
      <c r="M123" s="85">
        <v>1236.27</v>
      </c>
      <c r="N123" s="85">
        <v>1240.54</v>
      </c>
      <c r="O123" s="85">
        <v>1245.3</v>
      </c>
      <c r="P123" s="85">
        <v>1226.1199999999999</v>
      </c>
      <c r="Q123" s="85">
        <v>1210.2</v>
      </c>
      <c r="R123" s="85">
        <v>1208.17</v>
      </c>
      <c r="S123" s="85">
        <v>1188.92</v>
      </c>
      <c r="T123" s="85">
        <v>1155.32</v>
      </c>
      <c r="U123" s="85">
        <v>1187.3399999999999</v>
      </c>
      <c r="V123" s="85">
        <v>1172.95</v>
      </c>
      <c r="W123" s="85">
        <v>1154.83</v>
      </c>
      <c r="X123" s="85">
        <v>1154.02</v>
      </c>
      <c r="Y123" s="85">
        <v>1125.81</v>
      </c>
      <c r="Z123" s="85">
        <v>1122.3800000000001</v>
      </c>
      <c r="AA123" s="85">
        <f t="shared" si="13"/>
        <v>1245.3</v>
      </c>
      <c r="AB123" s="84">
        <f t="shared" si="14"/>
        <v>2021</v>
      </c>
      <c r="AC123" s="83">
        <f t="shared" si="15"/>
        <v>2</v>
      </c>
      <c r="AD123" s="83" t="str">
        <f t="shared" si="16"/>
        <v>2021-2</v>
      </c>
      <c r="AE123" s="83">
        <f t="shared" si="17"/>
        <v>2</v>
      </c>
      <c r="AF123" s="81">
        <f t="shared" si="18"/>
        <v>1245.3</v>
      </c>
      <c r="AG123" s="82" t="str">
        <f t="shared" si="19"/>
        <v>13:00</v>
      </c>
      <c r="AH123" s="81">
        <f t="shared" si="20"/>
        <v>29623.030000000006</v>
      </c>
      <c r="AI123" s="80">
        <f t="shared" si="21"/>
        <v>39398.020000000004</v>
      </c>
      <c r="AJ123" s="80">
        <f t="shared" si="22"/>
        <v>1505.77</v>
      </c>
      <c r="AK123" s="80">
        <f t="shared" si="23"/>
        <v>33913.37000000001</v>
      </c>
      <c r="AL123" s="79">
        <f t="shared" si="24"/>
        <v>44243</v>
      </c>
      <c r="AM123" s="78" t="str">
        <f t="shared" si="25"/>
        <v>12:00</v>
      </c>
    </row>
    <row r="124" spans="2:39" ht="13.5" thickBot="1">
      <c r="B124" s="86">
        <v>44256</v>
      </c>
      <c r="C124" s="85">
        <v>1130.96</v>
      </c>
      <c r="D124" s="85">
        <v>1121.68</v>
      </c>
      <c r="E124" s="85">
        <v>1122.8399999999999</v>
      </c>
      <c r="F124" s="85">
        <v>1139.53</v>
      </c>
      <c r="G124" s="85">
        <v>1156.47</v>
      </c>
      <c r="H124" s="85">
        <v>1168.72</v>
      </c>
      <c r="I124" s="85">
        <v>1250.97</v>
      </c>
      <c r="J124" s="85">
        <v>1322.54</v>
      </c>
      <c r="K124" s="85">
        <v>1385.51</v>
      </c>
      <c r="L124" s="85">
        <v>1400.35</v>
      </c>
      <c r="M124" s="85">
        <v>1418.52</v>
      </c>
      <c r="N124" s="85">
        <v>1440.81</v>
      </c>
      <c r="O124" s="85">
        <v>1424.68</v>
      </c>
      <c r="P124" s="85">
        <v>1452.4</v>
      </c>
      <c r="Q124" s="85">
        <v>1419.04</v>
      </c>
      <c r="R124" s="85">
        <v>1420.55</v>
      </c>
      <c r="S124" s="85">
        <v>1394.36</v>
      </c>
      <c r="T124" s="85">
        <v>1348.2</v>
      </c>
      <c r="U124" s="85">
        <v>1351.98</v>
      </c>
      <c r="V124" s="85">
        <v>1315.41</v>
      </c>
      <c r="W124" s="85">
        <v>1307.3599999999999</v>
      </c>
      <c r="X124" s="85">
        <v>1290.31</v>
      </c>
      <c r="Y124" s="85">
        <v>1286.3900000000001</v>
      </c>
      <c r="Z124" s="85">
        <v>1273.72</v>
      </c>
      <c r="AA124" s="85">
        <f t="shared" si="13"/>
        <v>1452.4</v>
      </c>
      <c r="AB124" s="84">
        <f t="shared" si="14"/>
        <v>2021</v>
      </c>
      <c r="AC124" s="83">
        <f t="shared" si="15"/>
        <v>3</v>
      </c>
      <c r="AD124" s="83" t="str">
        <f t="shared" si="16"/>
        <v/>
      </c>
      <c r="AE124" s="83" t="str">
        <f t="shared" si="17"/>
        <v/>
      </c>
      <c r="AF124" s="81">
        <f t="shared" si="18"/>
        <v>1452.4</v>
      </c>
      <c r="AG124" s="82" t="str">
        <f t="shared" si="19"/>
        <v>14:00</v>
      </c>
      <c r="AH124" s="81">
        <f t="shared" si="20"/>
        <v>32795.700000000004</v>
      </c>
      <c r="AI124" s="80" t="str">
        <f t="shared" si="21"/>
        <v/>
      </c>
      <c r="AJ124" s="80" t="str">
        <f t="shared" si="22"/>
        <v/>
      </c>
      <c r="AK124" s="80" t="str">
        <f t="shared" si="23"/>
        <v/>
      </c>
      <c r="AL124" s="79" t="str">
        <f t="shared" si="24"/>
        <v/>
      </c>
      <c r="AM124" s="78" t="str">
        <f t="shared" si="25"/>
        <v/>
      </c>
    </row>
    <row r="125" spans="2:39" ht="13.5" thickBot="1">
      <c r="B125" s="86">
        <v>44257</v>
      </c>
      <c r="C125" s="85">
        <v>1256.33</v>
      </c>
      <c r="D125" s="85">
        <v>1242.26</v>
      </c>
      <c r="E125" s="85">
        <v>1248.24</v>
      </c>
      <c r="F125" s="85">
        <v>1250.0999999999999</v>
      </c>
      <c r="G125" s="85">
        <v>1253.7</v>
      </c>
      <c r="H125" s="85">
        <v>1286.57</v>
      </c>
      <c r="I125" s="85">
        <v>1354.01</v>
      </c>
      <c r="J125" s="85">
        <v>1430.91</v>
      </c>
      <c r="K125" s="85">
        <v>1468.39</v>
      </c>
      <c r="L125" s="85">
        <v>1471.68</v>
      </c>
      <c r="M125" s="85">
        <v>1476.58</v>
      </c>
      <c r="N125" s="85">
        <v>1474.13</v>
      </c>
      <c r="O125" s="85">
        <v>1415.15</v>
      </c>
      <c r="P125" s="85">
        <v>1396.43</v>
      </c>
      <c r="Q125" s="85">
        <v>1400.35</v>
      </c>
      <c r="R125" s="85">
        <v>1390.45</v>
      </c>
      <c r="S125" s="85">
        <v>1374.91</v>
      </c>
      <c r="T125" s="85">
        <v>1333.89</v>
      </c>
      <c r="U125" s="85">
        <v>1338.89</v>
      </c>
      <c r="V125" s="85">
        <v>1315.55</v>
      </c>
      <c r="W125" s="85">
        <v>1277.68</v>
      </c>
      <c r="X125" s="85">
        <v>1247.4000000000001</v>
      </c>
      <c r="Y125" s="85">
        <v>1240.44</v>
      </c>
      <c r="Z125" s="85">
        <v>1223.67</v>
      </c>
      <c r="AA125" s="85">
        <f t="shared" si="13"/>
        <v>1476.58</v>
      </c>
      <c r="AB125" s="84">
        <f t="shared" si="14"/>
        <v>2021</v>
      </c>
      <c r="AC125" s="83">
        <f t="shared" si="15"/>
        <v>3</v>
      </c>
      <c r="AD125" s="83" t="str">
        <f t="shared" si="16"/>
        <v/>
      </c>
      <c r="AE125" s="83" t="str">
        <f t="shared" si="17"/>
        <v/>
      </c>
      <c r="AF125" s="81">
        <f t="shared" si="18"/>
        <v>1476.58</v>
      </c>
      <c r="AG125" s="82" t="str">
        <f t="shared" si="19"/>
        <v>11:00</v>
      </c>
      <c r="AH125" s="81">
        <f t="shared" si="20"/>
        <v>33644.29</v>
      </c>
      <c r="AI125" s="80" t="str">
        <f t="shared" si="21"/>
        <v/>
      </c>
      <c r="AJ125" s="80" t="str">
        <f t="shared" si="22"/>
        <v/>
      </c>
      <c r="AK125" s="80" t="str">
        <f t="shared" si="23"/>
        <v/>
      </c>
      <c r="AL125" s="79" t="str">
        <f t="shared" si="24"/>
        <v/>
      </c>
      <c r="AM125" s="78" t="str">
        <f t="shared" si="25"/>
        <v/>
      </c>
    </row>
    <row r="126" spans="2:39" ht="13.5" thickBot="1">
      <c r="B126" s="86">
        <v>44258</v>
      </c>
      <c r="C126" s="85">
        <v>1215.3399999999999</v>
      </c>
      <c r="D126" s="85">
        <v>1207.43</v>
      </c>
      <c r="E126" s="85">
        <v>1204.6300000000001</v>
      </c>
      <c r="F126" s="85">
        <v>1205.47</v>
      </c>
      <c r="G126" s="85">
        <v>1208.31</v>
      </c>
      <c r="H126" s="85">
        <v>1224.6199999999999</v>
      </c>
      <c r="I126" s="85">
        <v>1282.96</v>
      </c>
      <c r="J126" s="85">
        <v>1301.97</v>
      </c>
      <c r="K126" s="85">
        <v>1336.41</v>
      </c>
      <c r="L126" s="85">
        <v>655.55</v>
      </c>
      <c r="M126" s="85">
        <v>40.71</v>
      </c>
      <c r="N126" s="85">
        <v>106.65</v>
      </c>
      <c r="O126" s="85">
        <v>305.52</v>
      </c>
      <c r="P126" s="85">
        <v>668.33</v>
      </c>
      <c r="Q126" s="85">
        <v>1164.8399999999999</v>
      </c>
      <c r="R126" s="85">
        <v>1328.46</v>
      </c>
      <c r="S126" s="85">
        <v>1300.5999999999999</v>
      </c>
      <c r="T126" s="85">
        <v>1248.03</v>
      </c>
      <c r="U126" s="85">
        <v>1238.6199999999999</v>
      </c>
      <c r="V126" s="85">
        <v>1210.26</v>
      </c>
      <c r="W126" s="85">
        <v>1192.8699999999999</v>
      </c>
      <c r="X126" s="85">
        <v>1172.78</v>
      </c>
      <c r="Y126" s="85">
        <v>1159.97</v>
      </c>
      <c r="Z126" s="85">
        <v>1145.03</v>
      </c>
      <c r="AA126" s="85">
        <f t="shared" si="13"/>
        <v>1336.41</v>
      </c>
      <c r="AB126" s="84">
        <f t="shared" si="14"/>
        <v>2021</v>
      </c>
      <c r="AC126" s="83">
        <f t="shared" si="15"/>
        <v>3</v>
      </c>
      <c r="AD126" s="83" t="str">
        <f t="shared" si="16"/>
        <v/>
      </c>
      <c r="AE126" s="83" t="str">
        <f t="shared" si="17"/>
        <v/>
      </c>
      <c r="AF126" s="81">
        <f t="shared" si="18"/>
        <v>1336.41</v>
      </c>
      <c r="AG126" s="82" t="str">
        <f t="shared" si="19"/>
        <v>9:00</v>
      </c>
      <c r="AH126" s="81">
        <f t="shared" si="20"/>
        <v>26461.76999999999</v>
      </c>
      <c r="AI126" s="80" t="str">
        <f t="shared" si="21"/>
        <v/>
      </c>
      <c r="AJ126" s="80" t="str">
        <f t="shared" si="22"/>
        <v/>
      </c>
      <c r="AK126" s="80" t="str">
        <f t="shared" si="23"/>
        <v/>
      </c>
      <c r="AL126" s="79" t="str">
        <f t="shared" si="24"/>
        <v/>
      </c>
      <c r="AM126" s="78" t="str">
        <f t="shared" si="25"/>
        <v/>
      </c>
    </row>
    <row r="127" spans="2:39" ht="13.5" thickBot="1">
      <c r="B127" s="86">
        <v>44259</v>
      </c>
      <c r="C127" s="85">
        <v>1152.4100000000001</v>
      </c>
      <c r="D127" s="85">
        <v>1151.74</v>
      </c>
      <c r="E127" s="85">
        <v>1046.57</v>
      </c>
      <c r="F127" s="85">
        <v>1148.3499999999999</v>
      </c>
      <c r="G127" s="85">
        <v>1152.97</v>
      </c>
      <c r="H127" s="85">
        <v>1188.01</v>
      </c>
      <c r="I127" s="85">
        <v>1269.6600000000001</v>
      </c>
      <c r="J127" s="85">
        <v>1353.06</v>
      </c>
      <c r="K127" s="85">
        <v>1387.12</v>
      </c>
      <c r="L127" s="85">
        <v>1398.78</v>
      </c>
      <c r="M127" s="85">
        <v>1439.3</v>
      </c>
      <c r="N127" s="85">
        <v>1453.13</v>
      </c>
      <c r="O127" s="85">
        <v>1427.34</v>
      </c>
      <c r="P127" s="85">
        <v>1410.82</v>
      </c>
      <c r="Q127" s="85">
        <v>1396.47</v>
      </c>
      <c r="R127" s="85">
        <v>1395.35</v>
      </c>
      <c r="S127" s="85">
        <v>1368.71</v>
      </c>
      <c r="T127" s="85">
        <v>1330.35</v>
      </c>
      <c r="U127" s="85">
        <v>1333.47</v>
      </c>
      <c r="V127" s="85">
        <v>1312.85</v>
      </c>
      <c r="W127" s="85">
        <v>1293.25</v>
      </c>
      <c r="X127" s="85">
        <v>1268.8900000000001</v>
      </c>
      <c r="Y127" s="85">
        <v>1264.94</v>
      </c>
      <c r="Z127" s="85">
        <v>1242.8900000000001</v>
      </c>
      <c r="AA127" s="85">
        <f t="shared" si="13"/>
        <v>1453.13</v>
      </c>
      <c r="AB127" s="84">
        <f t="shared" si="14"/>
        <v>2021</v>
      </c>
      <c r="AC127" s="83">
        <f t="shared" si="15"/>
        <v>3</v>
      </c>
      <c r="AD127" s="83" t="str">
        <f t="shared" si="16"/>
        <v/>
      </c>
      <c r="AE127" s="83" t="str">
        <f t="shared" si="17"/>
        <v/>
      </c>
      <c r="AF127" s="81">
        <f t="shared" si="18"/>
        <v>1453.13</v>
      </c>
      <c r="AG127" s="82" t="str">
        <f t="shared" si="19"/>
        <v>12:00</v>
      </c>
      <c r="AH127" s="81">
        <f t="shared" si="20"/>
        <v>32639.559999999994</v>
      </c>
      <c r="AI127" s="80" t="str">
        <f t="shared" si="21"/>
        <v/>
      </c>
      <c r="AJ127" s="80" t="str">
        <f t="shared" si="22"/>
        <v/>
      </c>
      <c r="AK127" s="80" t="str">
        <f t="shared" si="23"/>
        <v/>
      </c>
      <c r="AL127" s="79" t="str">
        <f t="shared" si="24"/>
        <v/>
      </c>
      <c r="AM127" s="78" t="str">
        <f t="shared" si="25"/>
        <v/>
      </c>
    </row>
    <row r="128" spans="2:39" ht="13.5" thickBot="1">
      <c r="B128" s="86">
        <v>44260</v>
      </c>
      <c r="C128" s="85">
        <v>1229.4100000000001</v>
      </c>
      <c r="D128" s="85">
        <v>1244.18</v>
      </c>
      <c r="E128" s="85">
        <v>1234.17</v>
      </c>
      <c r="F128" s="85">
        <v>1236.45</v>
      </c>
      <c r="G128" s="85">
        <v>1242.5</v>
      </c>
      <c r="H128" s="85">
        <v>1254.51</v>
      </c>
      <c r="I128" s="85">
        <v>1306.31</v>
      </c>
      <c r="J128" s="85">
        <v>1386.56</v>
      </c>
      <c r="K128" s="85">
        <v>1445.26</v>
      </c>
      <c r="L128" s="85">
        <v>1445.68</v>
      </c>
      <c r="M128" s="85">
        <v>1460.62</v>
      </c>
      <c r="N128" s="85">
        <v>1458.66</v>
      </c>
      <c r="O128" s="85">
        <v>1427.47</v>
      </c>
      <c r="P128" s="85">
        <v>1412.36</v>
      </c>
      <c r="Q128" s="85">
        <v>854</v>
      </c>
      <c r="R128" s="85">
        <v>1033.02</v>
      </c>
      <c r="S128" s="85">
        <v>1358.74</v>
      </c>
      <c r="T128" s="85">
        <v>1308.8900000000001</v>
      </c>
      <c r="U128" s="85">
        <v>1300.18</v>
      </c>
      <c r="V128" s="85">
        <v>1284.74</v>
      </c>
      <c r="W128" s="85">
        <v>1257.83</v>
      </c>
      <c r="X128" s="85">
        <v>1251.46</v>
      </c>
      <c r="Y128" s="85">
        <v>1231.48</v>
      </c>
      <c r="Z128" s="85">
        <v>1210.02</v>
      </c>
      <c r="AA128" s="85">
        <f t="shared" si="13"/>
        <v>1460.62</v>
      </c>
      <c r="AB128" s="84">
        <f t="shared" si="14"/>
        <v>2021</v>
      </c>
      <c r="AC128" s="83">
        <f t="shared" si="15"/>
        <v>3</v>
      </c>
      <c r="AD128" s="83" t="str">
        <f t="shared" si="16"/>
        <v/>
      </c>
      <c r="AE128" s="83" t="str">
        <f t="shared" si="17"/>
        <v/>
      </c>
      <c r="AF128" s="81">
        <f t="shared" si="18"/>
        <v>1460.62</v>
      </c>
      <c r="AG128" s="82" t="str">
        <f t="shared" si="19"/>
        <v>11:00</v>
      </c>
      <c r="AH128" s="81">
        <f t="shared" si="20"/>
        <v>32335.120000000006</v>
      </c>
      <c r="AI128" s="80" t="str">
        <f t="shared" si="21"/>
        <v/>
      </c>
      <c r="AJ128" s="80" t="str">
        <f t="shared" si="22"/>
        <v/>
      </c>
      <c r="AK128" s="80" t="str">
        <f t="shared" si="23"/>
        <v/>
      </c>
      <c r="AL128" s="79" t="str">
        <f t="shared" si="24"/>
        <v/>
      </c>
      <c r="AM128" s="78" t="str">
        <f t="shared" si="25"/>
        <v/>
      </c>
    </row>
    <row r="129" spans="2:39" ht="13.5" thickBot="1">
      <c r="B129" s="86">
        <v>44261</v>
      </c>
      <c r="C129" s="85">
        <v>1202.32</v>
      </c>
      <c r="D129" s="85">
        <v>1198.68</v>
      </c>
      <c r="E129" s="85">
        <v>1195.5</v>
      </c>
      <c r="F129" s="85">
        <v>1219.58</v>
      </c>
      <c r="G129" s="85">
        <v>1202</v>
      </c>
      <c r="H129" s="85">
        <v>1215.2</v>
      </c>
      <c r="I129" s="85">
        <v>1235.29</v>
      </c>
      <c r="J129" s="85">
        <v>1306.27</v>
      </c>
      <c r="K129" s="85">
        <v>1335.25</v>
      </c>
      <c r="L129" s="85">
        <v>1321.53</v>
      </c>
      <c r="M129" s="85">
        <v>1356.84</v>
      </c>
      <c r="N129" s="85">
        <v>1331.01</v>
      </c>
      <c r="O129" s="85">
        <v>1302.28</v>
      </c>
      <c r="P129" s="85">
        <v>1291.96</v>
      </c>
      <c r="Q129" s="85">
        <v>1262.8399999999999</v>
      </c>
      <c r="R129" s="85">
        <v>1288.5999999999999</v>
      </c>
      <c r="S129" s="85">
        <v>1271.06</v>
      </c>
      <c r="T129" s="85">
        <v>1252.58</v>
      </c>
      <c r="U129" s="85">
        <v>1296.6099999999999</v>
      </c>
      <c r="V129" s="85">
        <v>1273.55</v>
      </c>
      <c r="W129" s="85">
        <v>1267.95</v>
      </c>
      <c r="X129" s="85">
        <v>1271.27</v>
      </c>
      <c r="Y129" s="85">
        <v>1256.26</v>
      </c>
      <c r="Z129" s="85">
        <v>1232.5999999999999</v>
      </c>
      <c r="AA129" s="85">
        <f t="shared" si="13"/>
        <v>1356.84</v>
      </c>
      <c r="AB129" s="84">
        <f t="shared" si="14"/>
        <v>2021</v>
      </c>
      <c r="AC129" s="83">
        <f t="shared" si="15"/>
        <v>3</v>
      </c>
      <c r="AD129" s="83" t="str">
        <f t="shared" si="16"/>
        <v/>
      </c>
      <c r="AE129" s="83" t="str">
        <f t="shared" si="17"/>
        <v/>
      </c>
      <c r="AF129" s="81">
        <f t="shared" si="18"/>
        <v>1356.84</v>
      </c>
      <c r="AG129" s="82" t="str">
        <f t="shared" si="19"/>
        <v>11:00</v>
      </c>
      <c r="AH129" s="81">
        <f t="shared" si="20"/>
        <v>31743.87</v>
      </c>
      <c r="AI129" s="80" t="str">
        <f t="shared" si="21"/>
        <v/>
      </c>
      <c r="AJ129" s="80" t="str">
        <f t="shared" si="22"/>
        <v/>
      </c>
      <c r="AK129" s="80" t="str">
        <f t="shared" si="23"/>
        <v/>
      </c>
      <c r="AL129" s="79" t="str">
        <f t="shared" si="24"/>
        <v/>
      </c>
      <c r="AM129" s="78" t="str">
        <f t="shared" si="25"/>
        <v/>
      </c>
    </row>
    <row r="130" spans="2:39" ht="13.5" thickBot="1">
      <c r="B130" s="86">
        <v>44262</v>
      </c>
      <c r="C130" s="85">
        <v>1240.23</v>
      </c>
      <c r="D130" s="85">
        <v>1221.6400000000001</v>
      </c>
      <c r="E130" s="85">
        <v>1223.04</v>
      </c>
      <c r="F130" s="85">
        <v>1221.74</v>
      </c>
      <c r="G130" s="85">
        <v>1223.92</v>
      </c>
      <c r="H130" s="85">
        <v>1247.93</v>
      </c>
      <c r="I130" s="85">
        <v>1260.04</v>
      </c>
      <c r="J130" s="85">
        <v>1325.56</v>
      </c>
      <c r="K130" s="85">
        <v>1324.33</v>
      </c>
      <c r="L130" s="85">
        <v>1299.52</v>
      </c>
      <c r="M130" s="85">
        <v>1315.79</v>
      </c>
      <c r="N130" s="85">
        <v>1311.52</v>
      </c>
      <c r="O130" s="85">
        <v>1278.55</v>
      </c>
      <c r="P130" s="85">
        <v>1279.29</v>
      </c>
      <c r="Q130" s="85">
        <v>1243.03</v>
      </c>
      <c r="R130" s="85">
        <v>1269.8699999999999</v>
      </c>
      <c r="S130" s="85">
        <v>1261.19</v>
      </c>
      <c r="T130" s="85">
        <v>1217.6199999999999</v>
      </c>
      <c r="U130" s="85">
        <v>1270.57</v>
      </c>
      <c r="V130" s="85">
        <v>1265.01</v>
      </c>
      <c r="W130" s="85">
        <v>1251.43</v>
      </c>
      <c r="X130" s="85">
        <v>1246.8399999999999</v>
      </c>
      <c r="Y130" s="85">
        <v>1250.3800000000001</v>
      </c>
      <c r="Z130" s="85">
        <v>1265.3599999999999</v>
      </c>
      <c r="AA130" s="85">
        <f t="shared" si="13"/>
        <v>1325.56</v>
      </c>
      <c r="AB130" s="84">
        <f t="shared" si="14"/>
        <v>2021</v>
      </c>
      <c r="AC130" s="83">
        <f t="shared" si="15"/>
        <v>3</v>
      </c>
      <c r="AD130" s="83" t="str">
        <f t="shared" si="16"/>
        <v/>
      </c>
      <c r="AE130" s="83" t="str">
        <f t="shared" si="17"/>
        <v/>
      </c>
      <c r="AF130" s="81">
        <f t="shared" si="18"/>
        <v>1325.56</v>
      </c>
      <c r="AG130" s="82" t="str">
        <f t="shared" si="19"/>
        <v>8:00</v>
      </c>
      <c r="AH130" s="81">
        <f t="shared" si="20"/>
        <v>31639.96</v>
      </c>
      <c r="AI130" s="80" t="str">
        <f t="shared" si="21"/>
        <v/>
      </c>
      <c r="AJ130" s="80" t="str">
        <f t="shared" si="22"/>
        <v/>
      </c>
      <c r="AK130" s="80" t="str">
        <f t="shared" si="23"/>
        <v/>
      </c>
      <c r="AL130" s="79" t="str">
        <f t="shared" si="24"/>
        <v/>
      </c>
      <c r="AM130" s="78" t="str">
        <f t="shared" si="25"/>
        <v/>
      </c>
    </row>
    <row r="131" spans="2:39" ht="13.5" thickBot="1">
      <c r="B131" s="86">
        <v>44263</v>
      </c>
      <c r="C131" s="85">
        <v>1254.0899999999999</v>
      </c>
      <c r="D131" s="85">
        <v>1251.8800000000001</v>
      </c>
      <c r="E131" s="85">
        <v>1236.0999999999999</v>
      </c>
      <c r="F131" s="85">
        <v>1236.94</v>
      </c>
      <c r="G131" s="85">
        <v>1258.22</v>
      </c>
      <c r="H131" s="85">
        <v>1266.55</v>
      </c>
      <c r="I131" s="85">
        <v>1318.03</v>
      </c>
      <c r="J131" s="85">
        <v>1401.09</v>
      </c>
      <c r="K131" s="85">
        <v>1428.63</v>
      </c>
      <c r="L131" s="85">
        <v>1439.31</v>
      </c>
      <c r="M131" s="85">
        <v>1439.31</v>
      </c>
      <c r="N131" s="85">
        <v>1432.24</v>
      </c>
      <c r="O131" s="85">
        <v>1402.06</v>
      </c>
      <c r="P131" s="85">
        <v>1388.91</v>
      </c>
      <c r="Q131" s="85">
        <v>1366.19</v>
      </c>
      <c r="R131" s="85">
        <v>1380.58</v>
      </c>
      <c r="S131" s="85">
        <v>1342.01</v>
      </c>
      <c r="T131" s="85">
        <v>1289.3699999999999</v>
      </c>
      <c r="U131" s="85">
        <v>1271.03</v>
      </c>
      <c r="V131" s="85">
        <v>1222.03</v>
      </c>
      <c r="W131" s="85">
        <v>1206.3800000000001</v>
      </c>
      <c r="X131" s="85">
        <v>1205.05</v>
      </c>
      <c r="Y131" s="85">
        <v>1175.44</v>
      </c>
      <c r="Z131" s="85">
        <v>1170.44</v>
      </c>
      <c r="AA131" s="85">
        <f t="shared" ref="AA131:AA194" si="26">MAX(C131:Z131)</f>
        <v>1439.31</v>
      </c>
      <c r="AB131" s="84">
        <f t="shared" ref="AB131:AB194" si="27">YEAR(B131)</f>
        <v>2021</v>
      </c>
      <c r="AC131" s="83">
        <f t="shared" ref="AC131:AC194" si="28">MONTH(B131)</f>
        <v>3</v>
      </c>
      <c r="AD131" s="83" t="str">
        <f t="shared" ref="AD131:AD194" si="29">IF(AE131="","",AB131&amp;"-"&amp;AE131)</f>
        <v/>
      </c>
      <c r="AE131" s="83" t="str">
        <f t="shared" ref="AE131:AE194" si="30">IF(DAY(B131+1)=1,AC131,"")</f>
        <v/>
      </c>
      <c r="AF131" s="81">
        <f t="shared" ref="AF131:AF194" si="31">MAX(C131:Z131)</f>
        <v>1439.31</v>
      </c>
      <c r="AG131" s="82" t="str">
        <f t="shared" ref="AG131:AG194" si="32">INDEX($C$2:$Z$2,MATCH(AF131,C131:Z131,0))</f>
        <v>10:00</v>
      </c>
      <c r="AH131" s="81">
        <f t="shared" ref="AH131:AH194" si="33">SUM(C131:AA131)</f>
        <v>32821.189999999988</v>
      </c>
      <c r="AI131" s="80" t="str">
        <f t="shared" ref="AI131:AI194" si="34">IF(AE131&lt;&gt;"",SUMIFS(AF:AF,AC:AC,AC131,AB:AB,AB131),"")</f>
        <v/>
      </c>
      <c r="AJ131" s="80" t="str">
        <f t="shared" ref="AJ131:AJ194" si="35">IF(AI131="","",_xlfn.MAXIFS(AF:AF,AC:AC,AC131,AB:AB,AB131))</f>
        <v/>
      </c>
      <c r="AK131" s="80" t="str">
        <f t="shared" ref="AK131:AK194" si="36">IF(AI131="","",_xlfn.MAXIFS(AH:AH,AC:AC,AC131,AB:AB,AB131))</f>
        <v/>
      </c>
      <c r="AL131" s="79" t="str">
        <f t="shared" ref="AL131:AL194" si="37">IF(AI131&lt;&gt;"",INDEX(B:B,MATCH(AJ131,AF:AF,0)),"")</f>
        <v/>
      </c>
      <c r="AM131" s="78" t="str">
        <f t="shared" ref="AM131:AM194" si="38">IF(AI131&lt;&gt;"",INDEX(AG:AG,MATCH(AJ131,AF:AF,0)),"")</f>
        <v/>
      </c>
    </row>
    <row r="132" spans="2:39" ht="13.5" thickBot="1">
      <c r="B132" s="86">
        <v>44264</v>
      </c>
      <c r="C132" s="85">
        <v>1154.97</v>
      </c>
      <c r="D132" s="85">
        <v>1144.82</v>
      </c>
      <c r="E132" s="85">
        <v>1145.83</v>
      </c>
      <c r="F132" s="85">
        <v>1165.5</v>
      </c>
      <c r="G132" s="85">
        <v>1177.05</v>
      </c>
      <c r="H132" s="85">
        <v>1190.49</v>
      </c>
      <c r="I132" s="85">
        <v>1248.52</v>
      </c>
      <c r="J132" s="85">
        <v>1338.93</v>
      </c>
      <c r="K132" s="85">
        <v>1362.16</v>
      </c>
      <c r="L132" s="85">
        <v>1370.53</v>
      </c>
      <c r="M132" s="85">
        <v>1388.73</v>
      </c>
      <c r="N132" s="85">
        <v>1407.88</v>
      </c>
      <c r="O132" s="85">
        <v>1351.1</v>
      </c>
      <c r="P132" s="85">
        <v>1348.9</v>
      </c>
      <c r="Q132" s="85">
        <v>1340.29</v>
      </c>
      <c r="R132" s="85">
        <v>1343.34</v>
      </c>
      <c r="S132" s="85">
        <v>1305.4000000000001</v>
      </c>
      <c r="T132" s="85">
        <v>1255.49</v>
      </c>
      <c r="U132" s="85">
        <v>1242.01</v>
      </c>
      <c r="V132" s="85">
        <v>1226.82</v>
      </c>
      <c r="W132" s="85">
        <v>1197.49</v>
      </c>
      <c r="X132" s="85">
        <v>1192.52</v>
      </c>
      <c r="Y132" s="85">
        <v>1178.98</v>
      </c>
      <c r="Z132" s="85">
        <v>1165.3599999999999</v>
      </c>
      <c r="AA132" s="85">
        <f t="shared" si="26"/>
        <v>1407.88</v>
      </c>
      <c r="AB132" s="84">
        <f t="shared" si="27"/>
        <v>2021</v>
      </c>
      <c r="AC132" s="83">
        <f t="shared" si="28"/>
        <v>3</v>
      </c>
      <c r="AD132" s="83" t="str">
        <f t="shared" si="29"/>
        <v/>
      </c>
      <c r="AE132" s="83" t="str">
        <f t="shared" si="30"/>
        <v/>
      </c>
      <c r="AF132" s="81">
        <f t="shared" si="31"/>
        <v>1407.88</v>
      </c>
      <c r="AG132" s="82" t="str">
        <f t="shared" si="32"/>
        <v>12:00</v>
      </c>
      <c r="AH132" s="81">
        <f t="shared" si="33"/>
        <v>31650.990000000005</v>
      </c>
      <c r="AI132" s="80" t="str">
        <f t="shared" si="34"/>
        <v/>
      </c>
      <c r="AJ132" s="80" t="str">
        <f t="shared" si="35"/>
        <v/>
      </c>
      <c r="AK132" s="80" t="str">
        <f t="shared" si="36"/>
        <v/>
      </c>
      <c r="AL132" s="79" t="str">
        <f t="shared" si="37"/>
        <v/>
      </c>
      <c r="AM132" s="78" t="str">
        <f t="shared" si="38"/>
        <v/>
      </c>
    </row>
    <row r="133" spans="2:39" ht="13.5" thickBot="1">
      <c r="B133" s="86">
        <v>44265</v>
      </c>
      <c r="C133" s="85">
        <v>1149.8900000000001</v>
      </c>
      <c r="D133" s="85">
        <v>1149.4000000000001</v>
      </c>
      <c r="E133" s="85">
        <v>1138.55</v>
      </c>
      <c r="F133" s="85">
        <v>1163.96</v>
      </c>
      <c r="G133" s="85">
        <v>1180.94</v>
      </c>
      <c r="H133" s="85">
        <v>1197.28</v>
      </c>
      <c r="I133" s="85">
        <v>1269.17</v>
      </c>
      <c r="J133" s="85">
        <v>1339</v>
      </c>
      <c r="K133" s="85">
        <v>1369.9</v>
      </c>
      <c r="L133" s="85">
        <v>1371.76</v>
      </c>
      <c r="M133" s="85">
        <v>1373.71</v>
      </c>
      <c r="N133" s="85">
        <v>1367.03</v>
      </c>
      <c r="O133" s="85">
        <v>1288.21</v>
      </c>
      <c r="P133" s="85">
        <v>1297.5899999999999</v>
      </c>
      <c r="Q133" s="85">
        <v>1282.93</v>
      </c>
      <c r="R133" s="85">
        <v>1296.3</v>
      </c>
      <c r="S133" s="85">
        <v>1247.05</v>
      </c>
      <c r="T133" s="85">
        <v>1195.04</v>
      </c>
      <c r="U133" s="85">
        <v>1183.53</v>
      </c>
      <c r="V133" s="85">
        <v>1146.81</v>
      </c>
      <c r="W133" s="85">
        <v>1127.8</v>
      </c>
      <c r="X133" s="85">
        <v>1107.44</v>
      </c>
      <c r="Y133" s="85">
        <v>1111.6400000000001</v>
      </c>
      <c r="Z133" s="85">
        <v>1111.1400000000001</v>
      </c>
      <c r="AA133" s="85">
        <f t="shared" si="26"/>
        <v>1373.71</v>
      </c>
      <c r="AB133" s="84">
        <f t="shared" si="27"/>
        <v>2021</v>
      </c>
      <c r="AC133" s="83">
        <f t="shared" si="28"/>
        <v>3</v>
      </c>
      <c r="AD133" s="83" t="str">
        <f t="shared" si="29"/>
        <v/>
      </c>
      <c r="AE133" s="83" t="str">
        <f t="shared" si="30"/>
        <v/>
      </c>
      <c r="AF133" s="81">
        <f t="shared" si="31"/>
        <v>1373.71</v>
      </c>
      <c r="AG133" s="82" t="str">
        <f t="shared" si="32"/>
        <v>11:00</v>
      </c>
      <c r="AH133" s="81">
        <f t="shared" si="33"/>
        <v>30839.779999999995</v>
      </c>
      <c r="AI133" s="80" t="str">
        <f t="shared" si="34"/>
        <v/>
      </c>
      <c r="AJ133" s="80" t="str">
        <f t="shared" si="35"/>
        <v/>
      </c>
      <c r="AK133" s="80" t="str">
        <f t="shared" si="36"/>
        <v/>
      </c>
      <c r="AL133" s="79" t="str">
        <f t="shared" si="37"/>
        <v/>
      </c>
      <c r="AM133" s="78" t="str">
        <f t="shared" si="38"/>
        <v/>
      </c>
    </row>
    <row r="134" spans="2:39" ht="13.5" thickBot="1">
      <c r="B134" s="86">
        <v>44266</v>
      </c>
      <c r="C134" s="85">
        <v>1094.6600000000001</v>
      </c>
      <c r="D134" s="85">
        <v>1071.49</v>
      </c>
      <c r="E134" s="85">
        <v>1062.04</v>
      </c>
      <c r="F134" s="85">
        <v>1065.02</v>
      </c>
      <c r="G134" s="85">
        <v>1081.57</v>
      </c>
      <c r="H134" s="85">
        <v>1101.98</v>
      </c>
      <c r="I134" s="85">
        <v>1170.02</v>
      </c>
      <c r="J134" s="85">
        <v>1240.0899999999999</v>
      </c>
      <c r="K134" s="85">
        <v>1291.01</v>
      </c>
      <c r="L134" s="85">
        <v>1275.79</v>
      </c>
      <c r="M134" s="85">
        <v>1318.56</v>
      </c>
      <c r="N134" s="85">
        <v>1332.35</v>
      </c>
      <c r="O134" s="85">
        <v>1323.25</v>
      </c>
      <c r="P134" s="85">
        <v>1325.42</v>
      </c>
      <c r="Q134" s="85">
        <v>1295</v>
      </c>
      <c r="R134" s="85">
        <v>1311.77</v>
      </c>
      <c r="S134" s="85">
        <v>1261.01</v>
      </c>
      <c r="T134" s="85">
        <v>1222.3800000000001</v>
      </c>
      <c r="U134" s="85">
        <v>1215.5899999999999</v>
      </c>
      <c r="V134" s="85">
        <v>1172.22</v>
      </c>
      <c r="W134" s="85">
        <v>1153.95</v>
      </c>
      <c r="X134" s="85">
        <v>1150.77</v>
      </c>
      <c r="Y134" s="85">
        <v>1133.06</v>
      </c>
      <c r="Z134" s="85">
        <v>1135.58</v>
      </c>
      <c r="AA134" s="85">
        <f t="shared" si="26"/>
        <v>1332.35</v>
      </c>
      <c r="AB134" s="84">
        <f t="shared" si="27"/>
        <v>2021</v>
      </c>
      <c r="AC134" s="83">
        <f t="shared" si="28"/>
        <v>3</v>
      </c>
      <c r="AD134" s="83" t="str">
        <f t="shared" si="29"/>
        <v/>
      </c>
      <c r="AE134" s="83" t="str">
        <f t="shared" si="30"/>
        <v/>
      </c>
      <c r="AF134" s="81">
        <f t="shared" si="31"/>
        <v>1332.35</v>
      </c>
      <c r="AG134" s="82" t="str">
        <f t="shared" si="32"/>
        <v>12:00</v>
      </c>
      <c r="AH134" s="81">
        <f t="shared" si="33"/>
        <v>30136.93</v>
      </c>
      <c r="AI134" s="80" t="str">
        <f t="shared" si="34"/>
        <v/>
      </c>
      <c r="AJ134" s="80" t="str">
        <f t="shared" si="35"/>
        <v/>
      </c>
      <c r="AK134" s="80" t="str">
        <f t="shared" si="36"/>
        <v/>
      </c>
      <c r="AL134" s="79" t="str">
        <f t="shared" si="37"/>
        <v/>
      </c>
      <c r="AM134" s="78" t="str">
        <f t="shared" si="38"/>
        <v/>
      </c>
    </row>
    <row r="135" spans="2:39" ht="13.5" thickBot="1">
      <c r="B135" s="86">
        <v>44267</v>
      </c>
      <c r="C135" s="85">
        <v>1139.71</v>
      </c>
      <c r="D135" s="85">
        <v>1131.3800000000001</v>
      </c>
      <c r="E135" s="85">
        <v>1122.6300000000001</v>
      </c>
      <c r="F135" s="85">
        <v>1124.24</v>
      </c>
      <c r="G135" s="85">
        <v>1128.8599999999999</v>
      </c>
      <c r="H135" s="85">
        <v>1156.82</v>
      </c>
      <c r="I135" s="85">
        <v>1207.01</v>
      </c>
      <c r="J135" s="85">
        <v>1306.76</v>
      </c>
      <c r="K135" s="85">
        <v>1339</v>
      </c>
      <c r="L135" s="85">
        <v>1299.02</v>
      </c>
      <c r="M135" s="85">
        <v>1371.69</v>
      </c>
      <c r="N135" s="85">
        <v>1401.61</v>
      </c>
      <c r="O135" s="85">
        <v>1368.19</v>
      </c>
      <c r="P135" s="85">
        <v>1363.18</v>
      </c>
      <c r="Q135" s="85">
        <v>1335.99</v>
      </c>
      <c r="R135" s="85">
        <v>1324.23</v>
      </c>
      <c r="S135" s="85">
        <v>1295.49</v>
      </c>
      <c r="T135" s="85">
        <v>1257.6199999999999</v>
      </c>
      <c r="U135" s="85">
        <v>1236.94</v>
      </c>
      <c r="V135" s="85">
        <v>1219.82</v>
      </c>
      <c r="W135" s="85">
        <v>1227.31</v>
      </c>
      <c r="X135" s="85">
        <v>1214.5</v>
      </c>
      <c r="Y135" s="85">
        <v>1205.8900000000001</v>
      </c>
      <c r="Z135" s="85">
        <v>1174.95</v>
      </c>
      <c r="AA135" s="85">
        <f t="shared" si="26"/>
        <v>1401.61</v>
      </c>
      <c r="AB135" s="84">
        <f t="shared" si="27"/>
        <v>2021</v>
      </c>
      <c r="AC135" s="83">
        <f t="shared" si="28"/>
        <v>3</v>
      </c>
      <c r="AD135" s="83" t="str">
        <f t="shared" si="29"/>
        <v/>
      </c>
      <c r="AE135" s="83" t="str">
        <f t="shared" si="30"/>
        <v/>
      </c>
      <c r="AF135" s="81">
        <f t="shared" si="31"/>
        <v>1401.61</v>
      </c>
      <c r="AG135" s="82" t="str">
        <f t="shared" si="32"/>
        <v>12:00</v>
      </c>
      <c r="AH135" s="81">
        <f t="shared" si="33"/>
        <v>31354.450000000004</v>
      </c>
      <c r="AI135" s="80" t="str">
        <f t="shared" si="34"/>
        <v/>
      </c>
      <c r="AJ135" s="80" t="str">
        <f t="shared" si="35"/>
        <v/>
      </c>
      <c r="AK135" s="80" t="str">
        <f t="shared" si="36"/>
        <v/>
      </c>
      <c r="AL135" s="79" t="str">
        <f t="shared" si="37"/>
        <v/>
      </c>
      <c r="AM135" s="78" t="str">
        <f t="shared" si="38"/>
        <v/>
      </c>
    </row>
    <row r="136" spans="2:39" ht="13.5" thickBot="1">
      <c r="B136" s="86">
        <v>44268</v>
      </c>
      <c r="C136" s="85">
        <v>1168.0899999999999</v>
      </c>
      <c r="D136" s="85">
        <v>1158.54</v>
      </c>
      <c r="E136" s="85">
        <v>1152.8</v>
      </c>
      <c r="F136" s="85">
        <v>1158.19</v>
      </c>
      <c r="G136" s="85">
        <v>1153.92</v>
      </c>
      <c r="H136" s="85">
        <v>1161.1300000000001</v>
      </c>
      <c r="I136" s="85">
        <v>1183.8800000000001</v>
      </c>
      <c r="J136" s="85">
        <v>1229.83</v>
      </c>
      <c r="K136" s="85">
        <v>1251.46</v>
      </c>
      <c r="L136" s="85">
        <v>1215.8</v>
      </c>
      <c r="M136" s="85">
        <v>1243.0999999999999</v>
      </c>
      <c r="N136" s="85">
        <v>1241</v>
      </c>
      <c r="O136" s="85">
        <v>1214.8900000000001</v>
      </c>
      <c r="P136" s="85">
        <v>1210.55</v>
      </c>
      <c r="Q136" s="85">
        <v>1181.8499999999999</v>
      </c>
      <c r="R136" s="85">
        <v>1180.06</v>
      </c>
      <c r="S136" s="85">
        <v>1159.55</v>
      </c>
      <c r="T136" s="85">
        <v>1137.78</v>
      </c>
      <c r="U136" s="85">
        <v>1163.8599999999999</v>
      </c>
      <c r="V136" s="85">
        <v>1154.76</v>
      </c>
      <c r="W136" s="85">
        <v>1155.8399999999999</v>
      </c>
      <c r="X136" s="85">
        <v>1165.54</v>
      </c>
      <c r="Y136" s="85">
        <v>1125.04</v>
      </c>
      <c r="Z136" s="85">
        <v>1121.23</v>
      </c>
      <c r="AA136" s="85">
        <f t="shared" si="26"/>
        <v>1251.46</v>
      </c>
      <c r="AB136" s="84">
        <f t="shared" si="27"/>
        <v>2021</v>
      </c>
      <c r="AC136" s="83">
        <f t="shared" si="28"/>
        <v>3</v>
      </c>
      <c r="AD136" s="83" t="str">
        <f t="shared" si="29"/>
        <v/>
      </c>
      <c r="AE136" s="83" t="str">
        <f t="shared" si="30"/>
        <v/>
      </c>
      <c r="AF136" s="81">
        <f t="shared" si="31"/>
        <v>1251.46</v>
      </c>
      <c r="AG136" s="82" t="str">
        <f t="shared" si="32"/>
        <v>9:00</v>
      </c>
      <c r="AH136" s="81">
        <f t="shared" si="33"/>
        <v>29540.149999999998</v>
      </c>
      <c r="AI136" s="80" t="str">
        <f t="shared" si="34"/>
        <v/>
      </c>
      <c r="AJ136" s="80" t="str">
        <f t="shared" si="35"/>
        <v/>
      </c>
      <c r="AK136" s="80" t="str">
        <f t="shared" si="36"/>
        <v/>
      </c>
      <c r="AL136" s="79" t="str">
        <f t="shared" si="37"/>
        <v/>
      </c>
      <c r="AM136" s="78" t="str">
        <f t="shared" si="38"/>
        <v/>
      </c>
    </row>
    <row r="137" spans="2:39" ht="13.5" thickBot="1">
      <c r="B137" s="86">
        <v>44269</v>
      </c>
      <c r="C137" s="85">
        <v>1116.75</v>
      </c>
      <c r="D137" s="85">
        <v>1095.6099999999999</v>
      </c>
      <c r="E137" s="85">
        <v>1094</v>
      </c>
      <c r="F137" s="85">
        <v>1095.53</v>
      </c>
      <c r="G137" s="85">
        <v>1110.55</v>
      </c>
      <c r="H137" s="85">
        <v>1139.67</v>
      </c>
      <c r="I137" s="85">
        <v>1218.07</v>
      </c>
      <c r="J137" s="85">
        <v>1216.3599999999999</v>
      </c>
      <c r="K137" s="85">
        <v>1190.3900000000001</v>
      </c>
      <c r="L137" s="85">
        <v>1225.95</v>
      </c>
      <c r="M137" s="85">
        <v>1234.56</v>
      </c>
      <c r="N137" s="85">
        <v>1199.28</v>
      </c>
      <c r="O137" s="85">
        <v>1197.04</v>
      </c>
      <c r="P137" s="85">
        <v>1184.26</v>
      </c>
      <c r="Q137" s="85">
        <v>1173.3399999999999</v>
      </c>
      <c r="R137" s="85">
        <v>1177.1199999999999</v>
      </c>
      <c r="S137" s="85">
        <v>1160.43</v>
      </c>
      <c r="T137" s="85">
        <v>1159.02</v>
      </c>
      <c r="U137" s="85">
        <v>1158.4000000000001</v>
      </c>
      <c r="V137" s="85">
        <v>1161.23</v>
      </c>
      <c r="W137" s="85">
        <v>1160.01</v>
      </c>
      <c r="X137" s="85">
        <v>1166.55</v>
      </c>
      <c r="Y137" s="85">
        <v>1179.1199999999999</v>
      </c>
      <c r="Z137" s="85">
        <v>1181.29</v>
      </c>
      <c r="AA137" s="85">
        <f t="shared" si="26"/>
        <v>1234.56</v>
      </c>
      <c r="AB137" s="84">
        <f t="shared" si="27"/>
        <v>2021</v>
      </c>
      <c r="AC137" s="83">
        <f t="shared" si="28"/>
        <v>3</v>
      </c>
      <c r="AD137" s="83" t="str">
        <f t="shared" si="29"/>
        <v/>
      </c>
      <c r="AE137" s="83" t="str">
        <f t="shared" si="30"/>
        <v/>
      </c>
      <c r="AF137" s="81">
        <f t="shared" si="31"/>
        <v>1234.56</v>
      </c>
      <c r="AG137" s="82" t="str">
        <f t="shared" si="32"/>
        <v>11:00</v>
      </c>
      <c r="AH137" s="81">
        <f t="shared" si="33"/>
        <v>29229.089999999997</v>
      </c>
      <c r="AI137" s="80" t="str">
        <f t="shared" si="34"/>
        <v/>
      </c>
      <c r="AJ137" s="80" t="str">
        <f t="shared" si="35"/>
        <v/>
      </c>
      <c r="AK137" s="80" t="str">
        <f t="shared" si="36"/>
        <v/>
      </c>
      <c r="AL137" s="79" t="str">
        <f t="shared" si="37"/>
        <v/>
      </c>
      <c r="AM137" s="78" t="str">
        <f t="shared" si="38"/>
        <v/>
      </c>
    </row>
    <row r="138" spans="2:39" ht="13.5" thickBot="1">
      <c r="B138" s="86">
        <v>44270</v>
      </c>
      <c r="C138" s="85">
        <v>1183.6300000000001</v>
      </c>
      <c r="D138" s="85">
        <v>1184.3</v>
      </c>
      <c r="E138" s="85">
        <v>1178.31</v>
      </c>
      <c r="F138" s="85">
        <v>1211.7</v>
      </c>
      <c r="G138" s="85">
        <v>1224.58</v>
      </c>
      <c r="H138" s="85">
        <v>1288.1099999999999</v>
      </c>
      <c r="I138" s="85">
        <v>1369.24</v>
      </c>
      <c r="J138" s="85">
        <v>1425.66</v>
      </c>
      <c r="K138" s="85">
        <v>1416.59</v>
      </c>
      <c r="L138" s="85">
        <v>1445.04</v>
      </c>
      <c r="M138" s="85">
        <v>1460.97</v>
      </c>
      <c r="N138" s="85">
        <v>1409.59</v>
      </c>
      <c r="O138" s="85">
        <v>1412.91</v>
      </c>
      <c r="P138" s="85">
        <v>1373.12</v>
      </c>
      <c r="Q138" s="85">
        <v>1354.08</v>
      </c>
      <c r="R138" s="85">
        <v>1320.34</v>
      </c>
      <c r="S138" s="85">
        <v>1250.24</v>
      </c>
      <c r="T138" s="85">
        <v>1232.42</v>
      </c>
      <c r="U138" s="85">
        <v>1219.3</v>
      </c>
      <c r="V138" s="85">
        <v>1228.92</v>
      </c>
      <c r="W138" s="85">
        <v>1224.97</v>
      </c>
      <c r="X138" s="85">
        <v>1208.3800000000001</v>
      </c>
      <c r="Y138" s="85">
        <v>1184.22</v>
      </c>
      <c r="Z138" s="85">
        <v>1168.0899999999999</v>
      </c>
      <c r="AA138" s="85">
        <f t="shared" si="26"/>
        <v>1460.97</v>
      </c>
      <c r="AB138" s="84">
        <f t="shared" si="27"/>
        <v>2021</v>
      </c>
      <c r="AC138" s="83">
        <f t="shared" si="28"/>
        <v>3</v>
      </c>
      <c r="AD138" s="83" t="str">
        <f t="shared" si="29"/>
        <v/>
      </c>
      <c r="AE138" s="83" t="str">
        <f t="shared" si="30"/>
        <v/>
      </c>
      <c r="AF138" s="81">
        <f t="shared" si="31"/>
        <v>1460.97</v>
      </c>
      <c r="AG138" s="82" t="str">
        <f t="shared" si="32"/>
        <v>11:00</v>
      </c>
      <c r="AH138" s="81">
        <f t="shared" si="33"/>
        <v>32435.680000000008</v>
      </c>
      <c r="AI138" s="80" t="str">
        <f t="shared" si="34"/>
        <v/>
      </c>
      <c r="AJ138" s="80" t="str">
        <f t="shared" si="35"/>
        <v/>
      </c>
      <c r="AK138" s="80" t="str">
        <f t="shared" si="36"/>
        <v/>
      </c>
      <c r="AL138" s="79" t="str">
        <f t="shared" si="37"/>
        <v/>
      </c>
      <c r="AM138" s="78" t="str">
        <f t="shared" si="38"/>
        <v/>
      </c>
    </row>
    <row r="139" spans="2:39" ht="13.5" thickBot="1">
      <c r="B139" s="86">
        <v>44271</v>
      </c>
      <c r="C139" s="85">
        <v>1169.07</v>
      </c>
      <c r="D139" s="85">
        <v>1167.81</v>
      </c>
      <c r="E139" s="85">
        <v>1169.8800000000001</v>
      </c>
      <c r="F139" s="85">
        <v>1189.72</v>
      </c>
      <c r="G139" s="85">
        <v>1186.43</v>
      </c>
      <c r="H139" s="85">
        <v>1256.47</v>
      </c>
      <c r="I139" s="85">
        <v>1359.47</v>
      </c>
      <c r="J139" s="85">
        <v>1380.12</v>
      </c>
      <c r="K139" s="85">
        <v>1382.43</v>
      </c>
      <c r="L139" s="85">
        <v>1428.7</v>
      </c>
      <c r="M139" s="85">
        <v>1430.07</v>
      </c>
      <c r="N139" s="85">
        <v>1385.02</v>
      </c>
      <c r="O139" s="85">
        <v>1386.49</v>
      </c>
      <c r="P139" s="85">
        <v>1360.91</v>
      </c>
      <c r="Q139" s="85">
        <v>1349.29</v>
      </c>
      <c r="R139" s="85">
        <v>1330.67</v>
      </c>
      <c r="S139" s="85">
        <v>1258.3599999999999</v>
      </c>
      <c r="T139" s="85">
        <v>1242.8900000000001</v>
      </c>
      <c r="U139" s="85">
        <v>1209.1500000000001</v>
      </c>
      <c r="V139" s="85">
        <v>1200.4000000000001</v>
      </c>
      <c r="W139" s="85">
        <v>1202.3599999999999</v>
      </c>
      <c r="X139" s="85">
        <v>1174.81</v>
      </c>
      <c r="Y139" s="85">
        <v>1153.29</v>
      </c>
      <c r="Z139" s="85">
        <v>1158.6099999999999</v>
      </c>
      <c r="AA139" s="85">
        <f t="shared" si="26"/>
        <v>1430.07</v>
      </c>
      <c r="AB139" s="84">
        <f t="shared" si="27"/>
        <v>2021</v>
      </c>
      <c r="AC139" s="83">
        <f t="shared" si="28"/>
        <v>3</v>
      </c>
      <c r="AD139" s="83" t="str">
        <f t="shared" si="29"/>
        <v/>
      </c>
      <c r="AE139" s="83" t="str">
        <f t="shared" si="30"/>
        <v/>
      </c>
      <c r="AF139" s="81">
        <f t="shared" si="31"/>
        <v>1430.07</v>
      </c>
      <c r="AG139" s="82" t="str">
        <f t="shared" si="32"/>
        <v>11:00</v>
      </c>
      <c r="AH139" s="81">
        <f t="shared" si="33"/>
        <v>31962.490000000009</v>
      </c>
      <c r="AI139" s="80" t="str">
        <f t="shared" si="34"/>
        <v/>
      </c>
      <c r="AJ139" s="80" t="str">
        <f t="shared" si="35"/>
        <v/>
      </c>
      <c r="AK139" s="80" t="str">
        <f t="shared" si="36"/>
        <v/>
      </c>
      <c r="AL139" s="79" t="str">
        <f t="shared" si="37"/>
        <v/>
      </c>
      <c r="AM139" s="78" t="str">
        <f t="shared" si="38"/>
        <v/>
      </c>
    </row>
    <row r="140" spans="2:39" ht="13.5" thickBot="1">
      <c r="B140" s="86">
        <v>44272</v>
      </c>
      <c r="C140" s="85">
        <v>1154.8599999999999</v>
      </c>
      <c r="D140" s="85">
        <v>1141.49</v>
      </c>
      <c r="E140" s="85">
        <v>1138.97</v>
      </c>
      <c r="F140" s="85">
        <v>1148.95</v>
      </c>
      <c r="G140" s="85">
        <v>1161.93</v>
      </c>
      <c r="H140" s="85">
        <v>1224.4100000000001</v>
      </c>
      <c r="I140" s="85">
        <v>1320.69</v>
      </c>
      <c r="J140" s="85">
        <v>1379.63</v>
      </c>
      <c r="K140" s="85">
        <v>1371.72</v>
      </c>
      <c r="L140" s="85">
        <v>1390.45</v>
      </c>
      <c r="M140" s="85">
        <v>1393.14</v>
      </c>
      <c r="N140" s="85">
        <v>1337.42</v>
      </c>
      <c r="O140" s="85">
        <v>1338.05</v>
      </c>
      <c r="P140" s="85">
        <v>1315.79</v>
      </c>
      <c r="Q140" s="85">
        <v>1325.66</v>
      </c>
      <c r="R140" s="85">
        <v>1265.5</v>
      </c>
      <c r="S140" s="85">
        <v>1218.04</v>
      </c>
      <c r="T140" s="85">
        <v>1169.8</v>
      </c>
      <c r="U140" s="85">
        <v>1148.1400000000001</v>
      </c>
      <c r="V140" s="85">
        <v>1121.1199999999999</v>
      </c>
      <c r="W140" s="85">
        <v>1108.49</v>
      </c>
      <c r="X140" s="85">
        <v>1106.3900000000001</v>
      </c>
      <c r="Y140" s="85">
        <v>1101.98</v>
      </c>
      <c r="Z140" s="85">
        <v>1090.46</v>
      </c>
      <c r="AA140" s="85">
        <f t="shared" si="26"/>
        <v>1393.14</v>
      </c>
      <c r="AB140" s="84">
        <f t="shared" si="27"/>
        <v>2021</v>
      </c>
      <c r="AC140" s="83">
        <f t="shared" si="28"/>
        <v>3</v>
      </c>
      <c r="AD140" s="83" t="str">
        <f t="shared" si="29"/>
        <v/>
      </c>
      <c r="AE140" s="83" t="str">
        <f t="shared" si="30"/>
        <v/>
      </c>
      <c r="AF140" s="81">
        <f t="shared" si="31"/>
        <v>1393.14</v>
      </c>
      <c r="AG140" s="82" t="str">
        <f t="shared" si="32"/>
        <v>11:00</v>
      </c>
      <c r="AH140" s="81">
        <f t="shared" si="33"/>
        <v>30866.219999999998</v>
      </c>
      <c r="AI140" s="80" t="str">
        <f t="shared" si="34"/>
        <v/>
      </c>
      <c r="AJ140" s="80" t="str">
        <f t="shared" si="35"/>
        <v/>
      </c>
      <c r="AK140" s="80" t="str">
        <f t="shared" si="36"/>
        <v/>
      </c>
      <c r="AL140" s="79" t="str">
        <f t="shared" si="37"/>
        <v/>
      </c>
      <c r="AM140" s="78" t="str">
        <f t="shared" si="38"/>
        <v/>
      </c>
    </row>
    <row r="141" spans="2:39" ht="13.5" thickBot="1">
      <c r="B141" s="86">
        <v>44273</v>
      </c>
      <c r="C141" s="85">
        <v>1087.24</v>
      </c>
      <c r="D141" s="85">
        <v>1078.95</v>
      </c>
      <c r="E141" s="85">
        <v>1108.52</v>
      </c>
      <c r="F141" s="85">
        <v>1117.83</v>
      </c>
      <c r="G141" s="85">
        <v>1129.8699999999999</v>
      </c>
      <c r="H141" s="85">
        <v>1207.68</v>
      </c>
      <c r="I141" s="85">
        <v>1302.67</v>
      </c>
      <c r="J141" s="85">
        <v>1356.15</v>
      </c>
      <c r="K141" s="85">
        <v>1344.28</v>
      </c>
      <c r="L141" s="85">
        <v>1367.87</v>
      </c>
      <c r="M141" s="85">
        <v>1379.67</v>
      </c>
      <c r="N141" s="85">
        <v>1355.48</v>
      </c>
      <c r="O141" s="85">
        <v>1340.81</v>
      </c>
      <c r="P141" s="85">
        <v>1341.69</v>
      </c>
      <c r="Q141" s="85">
        <v>1330.7</v>
      </c>
      <c r="R141" s="85">
        <v>1309.81</v>
      </c>
      <c r="S141" s="85">
        <v>1251.1099999999999</v>
      </c>
      <c r="T141" s="85">
        <v>1223.67</v>
      </c>
      <c r="U141" s="85">
        <v>1201.27</v>
      </c>
      <c r="V141" s="85">
        <v>1181.1099999999999</v>
      </c>
      <c r="W141" s="85">
        <v>1160.18</v>
      </c>
      <c r="X141" s="85">
        <v>1166.27</v>
      </c>
      <c r="Y141" s="85">
        <v>1169.04</v>
      </c>
      <c r="Z141" s="85">
        <v>1160.92</v>
      </c>
      <c r="AA141" s="85">
        <f t="shared" si="26"/>
        <v>1379.67</v>
      </c>
      <c r="AB141" s="84">
        <f t="shared" si="27"/>
        <v>2021</v>
      </c>
      <c r="AC141" s="83">
        <f t="shared" si="28"/>
        <v>3</v>
      </c>
      <c r="AD141" s="83" t="str">
        <f t="shared" si="29"/>
        <v/>
      </c>
      <c r="AE141" s="83" t="str">
        <f t="shared" si="30"/>
        <v/>
      </c>
      <c r="AF141" s="81">
        <f t="shared" si="31"/>
        <v>1379.67</v>
      </c>
      <c r="AG141" s="82" t="str">
        <f t="shared" si="32"/>
        <v>11:00</v>
      </c>
      <c r="AH141" s="81">
        <f t="shared" si="33"/>
        <v>31052.46</v>
      </c>
      <c r="AI141" s="80" t="str">
        <f t="shared" si="34"/>
        <v/>
      </c>
      <c r="AJ141" s="80" t="str">
        <f t="shared" si="35"/>
        <v/>
      </c>
      <c r="AK141" s="80" t="str">
        <f t="shared" si="36"/>
        <v/>
      </c>
      <c r="AL141" s="79" t="str">
        <f t="shared" si="37"/>
        <v/>
      </c>
      <c r="AM141" s="78" t="str">
        <f t="shared" si="38"/>
        <v/>
      </c>
    </row>
    <row r="142" spans="2:39" ht="13.5" thickBot="1">
      <c r="B142" s="86">
        <v>44274</v>
      </c>
      <c r="C142" s="85">
        <v>1151.54</v>
      </c>
      <c r="D142" s="85">
        <v>1161.2</v>
      </c>
      <c r="E142" s="85">
        <v>1164.0999999999999</v>
      </c>
      <c r="F142" s="85">
        <v>1185.17</v>
      </c>
      <c r="G142" s="85">
        <v>1206.55</v>
      </c>
      <c r="H142" s="85">
        <v>1277.6400000000001</v>
      </c>
      <c r="I142" s="85">
        <v>1360.7</v>
      </c>
      <c r="J142" s="85">
        <v>1387.37</v>
      </c>
      <c r="K142" s="85">
        <v>1376.73</v>
      </c>
      <c r="L142" s="85">
        <v>1395.59</v>
      </c>
      <c r="M142" s="85">
        <v>1397.52</v>
      </c>
      <c r="N142" s="85">
        <v>1354.15</v>
      </c>
      <c r="O142" s="85">
        <v>1340.08</v>
      </c>
      <c r="P142" s="85">
        <v>1316.32</v>
      </c>
      <c r="Q142" s="85">
        <v>1298.08</v>
      </c>
      <c r="R142" s="85">
        <v>1292.48</v>
      </c>
      <c r="S142" s="85">
        <v>1241.3800000000001</v>
      </c>
      <c r="T142" s="85">
        <v>1213.98</v>
      </c>
      <c r="U142" s="85">
        <v>1199.6600000000001</v>
      </c>
      <c r="V142" s="85">
        <v>1182.44</v>
      </c>
      <c r="W142" s="85">
        <v>1162.1400000000001</v>
      </c>
      <c r="X142" s="85">
        <v>1164.3499999999999</v>
      </c>
      <c r="Y142" s="85">
        <v>1160.81</v>
      </c>
      <c r="Z142" s="85">
        <v>1175.02</v>
      </c>
      <c r="AA142" s="85">
        <f t="shared" si="26"/>
        <v>1397.52</v>
      </c>
      <c r="AB142" s="84">
        <f t="shared" si="27"/>
        <v>2021</v>
      </c>
      <c r="AC142" s="83">
        <f t="shared" si="28"/>
        <v>3</v>
      </c>
      <c r="AD142" s="83" t="str">
        <f t="shared" si="29"/>
        <v/>
      </c>
      <c r="AE142" s="83" t="str">
        <f t="shared" si="30"/>
        <v/>
      </c>
      <c r="AF142" s="81">
        <f t="shared" si="31"/>
        <v>1397.52</v>
      </c>
      <c r="AG142" s="82" t="str">
        <f t="shared" si="32"/>
        <v>11:00</v>
      </c>
      <c r="AH142" s="81">
        <f t="shared" si="33"/>
        <v>31562.519999999997</v>
      </c>
      <c r="AI142" s="80" t="str">
        <f t="shared" si="34"/>
        <v/>
      </c>
      <c r="AJ142" s="80" t="str">
        <f t="shared" si="35"/>
        <v/>
      </c>
      <c r="AK142" s="80" t="str">
        <f t="shared" si="36"/>
        <v/>
      </c>
      <c r="AL142" s="79" t="str">
        <f t="shared" si="37"/>
        <v/>
      </c>
      <c r="AM142" s="78" t="str">
        <f t="shared" si="38"/>
        <v/>
      </c>
    </row>
    <row r="143" spans="2:39" ht="13.5" thickBot="1">
      <c r="B143" s="86">
        <v>44275</v>
      </c>
      <c r="C143" s="85">
        <v>1163.6099999999999</v>
      </c>
      <c r="D143" s="85">
        <v>1165.68</v>
      </c>
      <c r="E143" s="85">
        <v>1167.32</v>
      </c>
      <c r="F143" s="85">
        <v>1167.8499999999999</v>
      </c>
      <c r="G143" s="85">
        <v>1179.8900000000001</v>
      </c>
      <c r="H143" s="85">
        <v>1218.07</v>
      </c>
      <c r="I143" s="85">
        <v>1297.8399999999999</v>
      </c>
      <c r="J143" s="85">
        <v>1285.31</v>
      </c>
      <c r="K143" s="85">
        <v>1193.33</v>
      </c>
      <c r="L143" s="85">
        <v>1177.0899999999999</v>
      </c>
      <c r="M143" s="85">
        <v>1220.6300000000001</v>
      </c>
      <c r="N143" s="85">
        <v>1200.5</v>
      </c>
      <c r="O143" s="85">
        <v>1183.17</v>
      </c>
      <c r="P143" s="85">
        <v>1137.75</v>
      </c>
      <c r="Q143" s="85">
        <v>1131.97</v>
      </c>
      <c r="R143" s="85">
        <v>1136.07</v>
      </c>
      <c r="S143" s="85">
        <v>1102.1500000000001</v>
      </c>
      <c r="T143" s="85">
        <v>1112.48</v>
      </c>
      <c r="U143" s="85">
        <v>1102.19</v>
      </c>
      <c r="V143" s="85">
        <v>1117.27</v>
      </c>
      <c r="W143" s="85">
        <v>1093.47</v>
      </c>
      <c r="X143" s="85">
        <v>1103.83</v>
      </c>
      <c r="Y143" s="85">
        <v>1093.82</v>
      </c>
      <c r="Z143" s="85">
        <v>1100.5</v>
      </c>
      <c r="AA143" s="85">
        <f t="shared" si="26"/>
        <v>1297.8399999999999</v>
      </c>
      <c r="AB143" s="84">
        <f t="shared" si="27"/>
        <v>2021</v>
      </c>
      <c r="AC143" s="83">
        <f t="shared" si="28"/>
        <v>3</v>
      </c>
      <c r="AD143" s="83" t="str">
        <f t="shared" si="29"/>
        <v/>
      </c>
      <c r="AE143" s="83" t="str">
        <f t="shared" si="30"/>
        <v/>
      </c>
      <c r="AF143" s="81">
        <f t="shared" si="31"/>
        <v>1297.8399999999999</v>
      </c>
      <c r="AG143" s="82" t="str">
        <f t="shared" si="32"/>
        <v>7:00</v>
      </c>
      <c r="AH143" s="81">
        <f t="shared" si="33"/>
        <v>29149.63</v>
      </c>
      <c r="AI143" s="80" t="str">
        <f t="shared" si="34"/>
        <v/>
      </c>
      <c r="AJ143" s="80" t="str">
        <f t="shared" si="35"/>
        <v/>
      </c>
      <c r="AK143" s="80" t="str">
        <f t="shared" si="36"/>
        <v/>
      </c>
      <c r="AL143" s="79" t="str">
        <f t="shared" si="37"/>
        <v/>
      </c>
      <c r="AM143" s="78" t="str">
        <f t="shared" si="38"/>
        <v/>
      </c>
    </row>
    <row r="144" spans="2:39" ht="13.5" thickBot="1">
      <c r="B144" s="86">
        <v>44276</v>
      </c>
      <c r="C144" s="85">
        <v>1088.96</v>
      </c>
      <c r="D144" s="85">
        <v>1104.71</v>
      </c>
      <c r="E144" s="85">
        <v>1095.54</v>
      </c>
      <c r="F144" s="85">
        <v>1099.5999999999999</v>
      </c>
      <c r="G144" s="85">
        <v>1102.01</v>
      </c>
      <c r="H144" s="85">
        <v>1130.19</v>
      </c>
      <c r="I144" s="85">
        <v>1215.31</v>
      </c>
      <c r="J144" s="85">
        <v>1240.23</v>
      </c>
      <c r="K144" s="85">
        <v>1216.8499999999999</v>
      </c>
      <c r="L144" s="85">
        <v>1216.67</v>
      </c>
      <c r="M144" s="85">
        <v>1211.42</v>
      </c>
      <c r="N144" s="85">
        <v>1161.55</v>
      </c>
      <c r="O144" s="85">
        <v>1164.5899999999999</v>
      </c>
      <c r="P144" s="85">
        <v>1136.07</v>
      </c>
      <c r="Q144" s="85">
        <v>1123.3599999999999</v>
      </c>
      <c r="R144" s="85">
        <v>1092.5999999999999</v>
      </c>
      <c r="S144" s="85">
        <v>1068.45</v>
      </c>
      <c r="T144" s="85">
        <v>1080.1300000000001</v>
      </c>
      <c r="U144" s="85">
        <v>1063.97</v>
      </c>
      <c r="V144" s="85">
        <v>1084.79</v>
      </c>
      <c r="W144" s="85">
        <v>1080.28</v>
      </c>
      <c r="X144" s="85">
        <v>1082.6199999999999</v>
      </c>
      <c r="Y144" s="85">
        <v>1092.8800000000001</v>
      </c>
      <c r="Z144" s="85">
        <v>1106.3499999999999</v>
      </c>
      <c r="AA144" s="85">
        <f t="shared" si="26"/>
        <v>1240.23</v>
      </c>
      <c r="AB144" s="84">
        <f t="shared" si="27"/>
        <v>2021</v>
      </c>
      <c r="AC144" s="83">
        <f t="shared" si="28"/>
        <v>3</v>
      </c>
      <c r="AD144" s="83" t="str">
        <f t="shared" si="29"/>
        <v/>
      </c>
      <c r="AE144" s="83" t="str">
        <f t="shared" si="30"/>
        <v/>
      </c>
      <c r="AF144" s="81">
        <f t="shared" si="31"/>
        <v>1240.23</v>
      </c>
      <c r="AG144" s="82" t="str">
        <f t="shared" si="32"/>
        <v>8:00</v>
      </c>
      <c r="AH144" s="81">
        <f t="shared" si="33"/>
        <v>28299.359999999997</v>
      </c>
      <c r="AI144" s="80" t="str">
        <f t="shared" si="34"/>
        <v/>
      </c>
      <c r="AJ144" s="80" t="str">
        <f t="shared" si="35"/>
        <v/>
      </c>
      <c r="AK144" s="80" t="str">
        <f t="shared" si="36"/>
        <v/>
      </c>
      <c r="AL144" s="79" t="str">
        <f t="shared" si="37"/>
        <v/>
      </c>
      <c r="AM144" s="78" t="str">
        <f t="shared" si="38"/>
        <v/>
      </c>
    </row>
    <row r="145" spans="2:39" ht="13.5" thickBot="1">
      <c r="B145" s="86">
        <v>44277</v>
      </c>
      <c r="C145" s="85">
        <v>1106.7</v>
      </c>
      <c r="D145" s="85">
        <v>1122.42</v>
      </c>
      <c r="E145" s="85">
        <v>1145.4100000000001</v>
      </c>
      <c r="F145" s="85">
        <v>1163.19</v>
      </c>
      <c r="G145" s="85">
        <v>1165.47</v>
      </c>
      <c r="H145" s="85">
        <v>1229.06</v>
      </c>
      <c r="I145" s="85">
        <v>1326.54</v>
      </c>
      <c r="J145" s="85">
        <v>1352.79</v>
      </c>
      <c r="K145" s="85">
        <v>1342.36</v>
      </c>
      <c r="L145" s="85">
        <v>1361.82</v>
      </c>
      <c r="M145" s="85">
        <v>1361.99</v>
      </c>
      <c r="N145" s="85">
        <v>1329.26</v>
      </c>
      <c r="O145" s="85">
        <v>1310.05</v>
      </c>
      <c r="P145" s="85">
        <v>1279.3900000000001</v>
      </c>
      <c r="Q145" s="85">
        <v>1300.5999999999999</v>
      </c>
      <c r="R145" s="85">
        <v>1267.3499999999999</v>
      </c>
      <c r="S145" s="85">
        <v>1197.98</v>
      </c>
      <c r="T145" s="85">
        <v>1160.01</v>
      </c>
      <c r="U145" s="85">
        <v>1138.31</v>
      </c>
      <c r="V145" s="85">
        <v>1131.31</v>
      </c>
      <c r="W145" s="85">
        <v>1133.4100000000001</v>
      </c>
      <c r="X145" s="85">
        <v>1137.8900000000001</v>
      </c>
      <c r="Y145" s="85">
        <v>1121.96</v>
      </c>
      <c r="Z145" s="85">
        <v>1109.1500000000001</v>
      </c>
      <c r="AA145" s="85">
        <f t="shared" si="26"/>
        <v>1361.99</v>
      </c>
      <c r="AB145" s="84">
        <f t="shared" si="27"/>
        <v>2021</v>
      </c>
      <c r="AC145" s="83">
        <f t="shared" si="28"/>
        <v>3</v>
      </c>
      <c r="AD145" s="83" t="str">
        <f t="shared" si="29"/>
        <v/>
      </c>
      <c r="AE145" s="83" t="str">
        <f t="shared" si="30"/>
        <v/>
      </c>
      <c r="AF145" s="81">
        <f t="shared" si="31"/>
        <v>1361.99</v>
      </c>
      <c r="AG145" s="82" t="str">
        <f t="shared" si="32"/>
        <v>11:00</v>
      </c>
      <c r="AH145" s="81">
        <f t="shared" si="33"/>
        <v>30656.41</v>
      </c>
      <c r="AI145" s="80" t="str">
        <f t="shared" si="34"/>
        <v/>
      </c>
      <c r="AJ145" s="80" t="str">
        <f t="shared" si="35"/>
        <v/>
      </c>
      <c r="AK145" s="80" t="str">
        <f t="shared" si="36"/>
        <v/>
      </c>
      <c r="AL145" s="79" t="str">
        <f t="shared" si="37"/>
        <v/>
      </c>
      <c r="AM145" s="78" t="str">
        <f t="shared" si="38"/>
        <v/>
      </c>
    </row>
    <row r="146" spans="2:39" ht="13.5" thickBot="1">
      <c r="B146" s="86">
        <v>44278</v>
      </c>
      <c r="C146" s="85">
        <v>1125.74</v>
      </c>
      <c r="D146" s="85">
        <v>1118.71</v>
      </c>
      <c r="E146" s="85">
        <v>1127.56</v>
      </c>
      <c r="F146" s="85">
        <v>1147.23</v>
      </c>
      <c r="G146" s="85">
        <v>1152.9000000000001</v>
      </c>
      <c r="H146" s="85">
        <v>1225.8800000000001</v>
      </c>
      <c r="I146" s="85">
        <v>1325.07</v>
      </c>
      <c r="J146" s="85">
        <v>1383.62</v>
      </c>
      <c r="K146" s="85">
        <v>1379.32</v>
      </c>
      <c r="L146" s="85">
        <v>1406.27</v>
      </c>
      <c r="M146" s="85">
        <v>1399.09</v>
      </c>
      <c r="N146" s="85">
        <v>1364.58</v>
      </c>
      <c r="O146" s="85">
        <v>1325.1</v>
      </c>
      <c r="P146" s="85">
        <v>1324.09</v>
      </c>
      <c r="Q146" s="85">
        <v>1333.85</v>
      </c>
      <c r="R146" s="85">
        <v>1297.9100000000001</v>
      </c>
      <c r="S146" s="85">
        <v>1226.8599999999999</v>
      </c>
      <c r="T146" s="85">
        <v>1213.77</v>
      </c>
      <c r="U146" s="85">
        <v>1196.1600000000001</v>
      </c>
      <c r="V146" s="85">
        <v>1181.6400000000001</v>
      </c>
      <c r="W146" s="85">
        <v>1179.71</v>
      </c>
      <c r="X146" s="85">
        <v>1170.8900000000001</v>
      </c>
      <c r="Y146" s="85">
        <v>1161.48</v>
      </c>
      <c r="Z146" s="85">
        <v>1152.6600000000001</v>
      </c>
      <c r="AA146" s="85">
        <f t="shared" si="26"/>
        <v>1406.27</v>
      </c>
      <c r="AB146" s="84">
        <f t="shared" si="27"/>
        <v>2021</v>
      </c>
      <c r="AC146" s="83">
        <f t="shared" si="28"/>
        <v>3</v>
      </c>
      <c r="AD146" s="83" t="str">
        <f t="shared" si="29"/>
        <v/>
      </c>
      <c r="AE146" s="83" t="str">
        <f t="shared" si="30"/>
        <v/>
      </c>
      <c r="AF146" s="81">
        <f t="shared" si="31"/>
        <v>1406.27</v>
      </c>
      <c r="AG146" s="82" t="str">
        <f t="shared" si="32"/>
        <v>10:00</v>
      </c>
      <c r="AH146" s="81">
        <f t="shared" si="33"/>
        <v>31326.359999999997</v>
      </c>
      <c r="AI146" s="80" t="str">
        <f t="shared" si="34"/>
        <v/>
      </c>
      <c r="AJ146" s="80" t="str">
        <f t="shared" si="35"/>
        <v/>
      </c>
      <c r="AK146" s="80" t="str">
        <f t="shared" si="36"/>
        <v/>
      </c>
      <c r="AL146" s="79" t="str">
        <f t="shared" si="37"/>
        <v/>
      </c>
      <c r="AM146" s="78" t="str">
        <f t="shared" si="38"/>
        <v/>
      </c>
    </row>
    <row r="147" spans="2:39" ht="13.5" thickBot="1">
      <c r="B147" s="86">
        <v>44279</v>
      </c>
      <c r="C147" s="85">
        <v>1150.56</v>
      </c>
      <c r="D147" s="85">
        <v>1138.06</v>
      </c>
      <c r="E147" s="85">
        <v>1142.75</v>
      </c>
      <c r="F147" s="85">
        <v>1148.74</v>
      </c>
      <c r="G147" s="85">
        <v>1153.49</v>
      </c>
      <c r="H147" s="85">
        <v>1221.47</v>
      </c>
      <c r="I147" s="85">
        <v>1310.68</v>
      </c>
      <c r="J147" s="85">
        <v>1340.4</v>
      </c>
      <c r="K147" s="85">
        <v>1340.36</v>
      </c>
      <c r="L147" s="85">
        <v>1333.15</v>
      </c>
      <c r="M147" s="85">
        <v>1349.5</v>
      </c>
      <c r="N147" s="85">
        <v>1338.86</v>
      </c>
      <c r="O147" s="85">
        <v>1346.98</v>
      </c>
      <c r="P147" s="85">
        <v>1337.91</v>
      </c>
      <c r="Q147" s="85">
        <v>1315.27</v>
      </c>
      <c r="R147" s="85">
        <v>1253.28</v>
      </c>
      <c r="S147" s="85">
        <v>1186.1199999999999</v>
      </c>
      <c r="T147" s="85">
        <v>1168.93</v>
      </c>
      <c r="U147" s="85">
        <v>1128.6099999999999</v>
      </c>
      <c r="V147" s="85">
        <v>1132.08</v>
      </c>
      <c r="W147" s="85">
        <v>1125.81</v>
      </c>
      <c r="X147" s="85">
        <v>1110.76</v>
      </c>
      <c r="Y147" s="85">
        <v>1087.6600000000001</v>
      </c>
      <c r="Z147" s="85">
        <v>1077.51</v>
      </c>
      <c r="AA147" s="85">
        <f t="shared" si="26"/>
        <v>1349.5</v>
      </c>
      <c r="AB147" s="84">
        <f t="shared" si="27"/>
        <v>2021</v>
      </c>
      <c r="AC147" s="83">
        <f t="shared" si="28"/>
        <v>3</v>
      </c>
      <c r="AD147" s="83" t="str">
        <f t="shared" si="29"/>
        <v/>
      </c>
      <c r="AE147" s="83" t="str">
        <f t="shared" si="30"/>
        <v/>
      </c>
      <c r="AF147" s="81">
        <f t="shared" si="31"/>
        <v>1349.5</v>
      </c>
      <c r="AG147" s="82" t="str">
        <f t="shared" si="32"/>
        <v>11:00</v>
      </c>
      <c r="AH147" s="81">
        <f t="shared" si="33"/>
        <v>30588.439999999995</v>
      </c>
      <c r="AI147" s="80" t="str">
        <f t="shared" si="34"/>
        <v/>
      </c>
      <c r="AJ147" s="80" t="str">
        <f t="shared" si="35"/>
        <v/>
      </c>
      <c r="AK147" s="80" t="str">
        <f t="shared" si="36"/>
        <v/>
      </c>
      <c r="AL147" s="79" t="str">
        <f t="shared" si="37"/>
        <v/>
      </c>
      <c r="AM147" s="78" t="str">
        <f t="shared" si="38"/>
        <v/>
      </c>
    </row>
    <row r="148" spans="2:39" ht="13.5" thickBot="1">
      <c r="B148" s="86">
        <v>44280</v>
      </c>
      <c r="C148" s="85">
        <v>1069.7</v>
      </c>
      <c r="D148" s="85">
        <v>1078.21</v>
      </c>
      <c r="E148" s="85">
        <v>1068.31</v>
      </c>
      <c r="F148" s="85">
        <v>1068.45</v>
      </c>
      <c r="G148" s="85">
        <v>1085.04</v>
      </c>
      <c r="H148" s="85">
        <v>1152.17</v>
      </c>
      <c r="I148" s="85">
        <v>1238.0899999999999</v>
      </c>
      <c r="J148" s="85">
        <v>1285.69</v>
      </c>
      <c r="K148" s="85">
        <v>1286.57</v>
      </c>
      <c r="L148" s="85">
        <v>1330.88</v>
      </c>
      <c r="M148" s="85">
        <v>1339.77</v>
      </c>
      <c r="N148" s="85">
        <v>1315.3</v>
      </c>
      <c r="O148" s="85">
        <v>1326.68</v>
      </c>
      <c r="P148" s="85">
        <v>1321.18</v>
      </c>
      <c r="Q148" s="85">
        <v>1298.57</v>
      </c>
      <c r="R148" s="85">
        <v>1243.8</v>
      </c>
      <c r="S148" s="85">
        <v>1182.44</v>
      </c>
      <c r="T148" s="85">
        <v>1162.9100000000001</v>
      </c>
      <c r="U148" s="85">
        <v>1130.82</v>
      </c>
      <c r="V148" s="85">
        <v>1116.71</v>
      </c>
      <c r="W148" s="85">
        <v>1101.8399999999999</v>
      </c>
      <c r="X148" s="85">
        <v>1086.57</v>
      </c>
      <c r="Y148" s="85">
        <v>1085.77</v>
      </c>
      <c r="Z148" s="85">
        <v>1081.19</v>
      </c>
      <c r="AA148" s="85">
        <f t="shared" si="26"/>
        <v>1339.77</v>
      </c>
      <c r="AB148" s="84">
        <f t="shared" si="27"/>
        <v>2021</v>
      </c>
      <c r="AC148" s="83">
        <f t="shared" si="28"/>
        <v>3</v>
      </c>
      <c r="AD148" s="83" t="str">
        <f t="shared" si="29"/>
        <v/>
      </c>
      <c r="AE148" s="83" t="str">
        <f t="shared" si="30"/>
        <v/>
      </c>
      <c r="AF148" s="81">
        <f t="shared" si="31"/>
        <v>1339.77</v>
      </c>
      <c r="AG148" s="82" t="str">
        <f t="shared" si="32"/>
        <v>11:00</v>
      </c>
      <c r="AH148" s="81">
        <f t="shared" si="33"/>
        <v>29796.429999999997</v>
      </c>
      <c r="AI148" s="80" t="str">
        <f t="shared" si="34"/>
        <v/>
      </c>
      <c r="AJ148" s="80" t="str">
        <f t="shared" si="35"/>
        <v/>
      </c>
      <c r="AK148" s="80" t="str">
        <f t="shared" si="36"/>
        <v/>
      </c>
      <c r="AL148" s="79" t="str">
        <f t="shared" si="37"/>
        <v/>
      </c>
      <c r="AM148" s="78" t="str">
        <f t="shared" si="38"/>
        <v/>
      </c>
    </row>
    <row r="149" spans="2:39" ht="13.5" thickBot="1">
      <c r="B149" s="86">
        <v>44281</v>
      </c>
      <c r="C149" s="85">
        <v>1079.47</v>
      </c>
      <c r="D149" s="85">
        <v>1078.8399999999999</v>
      </c>
      <c r="E149" s="85">
        <v>1076.71</v>
      </c>
      <c r="F149" s="85">
        <v>1084.0899999999999</v>
      </c>
      <c r="G149" s="85">
        <v>1092.5999999999999</v>
      </c>
      <c r="H149" s="85">
        <v>1140.27</v>
      </c>
      <c r="I149" s="85">
        <v>1245.69</v>
      </c>
      <c r="J149" s="85">
        <v>1293.57</v>
      </c>
      <c r="K149" s="85">
        <v>1315.89</v>
      </c>
      <c r="L149" s="85">
        <v>1373.23</v>
      </c>
      <c r="M149" s="85">
        <v>1422.65</v>
      </c>
      <c r="N149" s="85">
        <v>1412.08</v>
      </c>
      <c r="O149" s="85">
        <v>1394.19</v>
      </c>
      <c r="P149" s="85">
        <v>1365.98</v>
      </c>
      <c r="Q149" s="85">
        <v>1332.14</v>
      </c>
      <c r="R149" s="85">
        <v>1278.4100000000001</v>
      </c>
      <c r="S149" s="85">
        <v>1228.92</v>
      </c>
      <c r="T149" s="85">
        <v>1209.29</v>
      </c>
      <c r="U149" s="85">
        <v>1191.79</v>
      </c>
      <c r="V149" s="85">
        <v>1147.1600000000001</v>
      </c>
      <c r="W149" s="85">
        <v>1135.1600000000001</v>
      </c>
      <c r="X149" s="85">
        <v>1118.5999999999999</v>
      </c>
      <c r="Y149" s="85">
        <v>1071.56</v>
      </c>
      <c r="Z149" s="85">
        <v>1059.94</v>
      </c>
      <c r="AA149" s="85">
        <f t="shared" si="26"/>
        <v>1422.65</v>
      </c>
      <c r="AB149" s="84">
        <f t="shared" si="27"/>
        <v>2021</v>
      </c>
      <c r="AC149" s="83">
        <f t="shared" si="28"/>
        <v>3</v>
      </c>
      <c r="AD149" s="83" t="str">
        <f t="shared" si="29"/>
        <v/>
      </c>
      <c r="AE149" s="83" t="str">
        <f t="shared" si="30"/>
        <v/>
      </c>
      <c r="AF149" s="81">
        <f t="shared" si="31"/>
        <v>1422.65</v>
      </c>
      <c r="AG149" s="82" t="str">
        <f t="shared" si="32"/>
        <v>11:00</v>
      </c>
      <c r="AH149" s="81">
        <f t="shared" si="33"/>
        <v>30570.879999999997</v>
      </c>
      <c r="AI149" s="80" t="str">
        <f t="shared" si="34"/>
        <v/>
      </c>
      <c r="AJ149" s="80" t="str">
        <f t="shared" si="35"/>
        <v/>
      </c>
      <c r="AK149" s="80" t="str">
        <f t="shared" si="36"/>
        <v/>
      </c>
      <c r="AL149" s="79" t="str">
        <f t="shared" si="37"/>
        <v/>
      </c>
      <c r="AM149" s="78" t="str">
        <f t="shared" si="38"/>
        <v/>
      </c>
    </row>
    <row r="150" spans="2:39" ht="13.5" thickBot="1">
      <c r="B150" s="86">
        <v>44282</v>
      </c>
      <c r="C150" s="85">
        <v>1062.32</v>
      </c>
      <c r="D150" s="85">
        <v>1060.54</v>
      </c>
      <c r="E150" s="85">
        <v>1052.24</v>
      </c>
      <c r="F150" s="85">
        <v>1056.9000000000001</v>
      </c>
      <c r="G150" s="85">
        <v>1073.31</v>
      </c>
      <c r="H150" s="85">
        <v>1103.3399999999999</v>
      </c>
      <c r="I150" s="85">
        <v>1151.6400000000001</v>
      </c>
      <c r="J150" s="85">
        <v>1172.19</v>
      </c>
      <c r="K150" s="85">
        <v>1166.03</v>
      </c>
      <c r="L150" s="85">
        <v>1212.58</v>
      </c>
      <c r="M150" s="85">
        <v>1197.1400000000001</v>
      </c>
      <c r="N150" s="85">
        <v>1176.28</v>
      </c>
      <c r="O150" s="85">
        <v>1170.6500000000001</v>
      </c>
      <c r="P150" s="85">
        <v>1140.6500000000001</v>
      </c>
      <c r="Q150" s="85">
        <v>1140.2</v>
      </c>
      <c r="R150" s="85">
        <v>1125.18</v>
      </c>
      <c r="S150" s="85">
        <v>1084.68</v>
      </c>
      <c r="T150" s="85">
        <v>1084.93</v>
      </c>
      <c r="U150" s="85">
        <v>1067.47</v>
      </c>
      <c r="V150" s="85">
        <v>1106.28</v>
      </c>
      <c r="W150" s="85">
        <v>1102.54</v>
      </c>
      <c r="X150" s="85">
        <v>1082.5899999999999</v>
      </c>
      <c r="Y150" s="85">
        <v>1051.47</v>
      </c>
      <c r="Z150" s="85">
        <v>1048.8499999999999</v>
      </c>
      <c r="AA150" s="85">
        <f t="shared" si="26"/>
        <v>1212.58</v>
      </c>
      <c r="AB150" s="84">
        <f t="shared" si="27"/>
        <v>2021</v>
      </c>
      <c r="AC150" s="83">
        <f t="shared" si="28"/>
        <v>3</v>
      </c>
      <c r="AD150" s="83" t="str">
        <f t="shared" si="29"/>
        <v/>
      </c>
      <c r="AE150" s="83" t="str">
        <f t="shared" si="30"/>
        <v/>
      </c>
      <c r="AF150" s="81">
        <f t="shared" si="31"/>
        <v>1212.58</v>
      </c>
      <c r="AG150" s="82" t="str">
        <f t="shared" si="32"/>
        <v>10:00</v>
      </c>
      <c r="AH150" s="81">
        <f t="shared" si="33"/>
        <v>27902.58</v>
      </c>
      <c r="AI150" s="80" t="str">
        <f t="shared" si="34"/>
        <v/>
      </c>
      <c r="AJ150" s="80" t="str">
        <f t="shared" si="35"/>
        <v/>
      </c>
      <c r="AK150" s="80" t="str">
        <f t="shared" si="36"/>
        <v/>
      </c>
      <c r="AL150" s="79" t="str">
        <f t="shared" si="37"/>
        <v/>
      </c>
      <c r="AM150" s="78" t="str">
        <f t="shared" si="38"/>
        <v/>
      </c>
    </row>
    <row r="151" spans="2:39" ht="13.5" thickBot="1">
      <c r="B151" s="86">
        <v>44283</v>
      </c>
      <c r="C151" s="85">
        <v>1036.98</v>
      </c>
      <c r="D151" s="85">
        <v>1057.21</v>
      </c>
      <c r="E151" s="85">
        <v>1040.76</v>
      </c>
      <c r="F151" s="85">
        <v>1049.3699999999999</v>
      </c>
      <c r="G151" s="85">
        <v>1054.76</v>
      </c>
      <c r="H151" s="85">
        <v>1103.4100000000001</v>
      </c>
      <c r="I151" s="85">
        <v>1162.98</v>
      </c>
      <c r="J151" s="85">
        <v>1160.3900000000001</v>
      </c>
      <c r="K151" s="85">
        <v>1176.3499999999999</v>
      </c>
      <c r="L151" s="85">
        <v>1192.8699999999999</v>
      </c>
      <c r="M151" s="85">
        <v>1189.2</v>
      </c>
      <c r="N151" s="85">
        <v>1174.25</v>
      </c>
      <c r="O151" s="85">
        <v>1161.72</v>
      </c>
      <c r="P151" s="85">
        <v>1149.8599999999999</v>
      </c>
      <c r="Q151" s="85">
        <v>1167.71</v>
      </c>
      <c r="R151" s="85">
        <v>1167.95</v>
      </c>
      <c r="S151" s="85">
        <v>1160.1500000000001</v>
      </c>
      <c r="T151" s="85">
        <v>1158.19</v>
      </c>
      <c r="U151" s="85">
        <v>1141.53</v>
      </c>
      <c r="V151" s="85">
        <v>1131.2</v>
      </c>
      <c r="W151" s="85">
        <v>1138.5899999999999</v>
      </c>
      <c r="X151" s="85">
        <v>1125.3900000000001</v>
      </c>
      <c r="Y151" s="85">
        <v>1097.32</v>
      </c>
      <c r="Z151" s="85">
        <v>1106</v>
      </c>
      <c r="AA151" s="85">
        <f t="shared" si="26"/>
        <v>1192.8699999999999</v>
      </c>
      <c r="AB151" s="84">
        <f t="shared" si="27"/>
        <v>2021</v>
      </c>
      <c r="AC151" s="83">
        <f t="shared" si="28"/>
        <v>3</v>
      </c>
      <c r="AD151" s="83" t="str">
        <f t="shared" si="29"/>
        <v/>
      </c>
      <c r="AE151" s="83" t="str">
        <f t="shared" si="30"/>
        <v/>
      </c>
      <c r="AF151" s="81">
        <f t="shared" si="31"/>
        <v>1192.8699999999999</v>
      </c>
      <c r="AG151" s="82" t="str">
        <f t="shared" si="32"/>
        <v>10:00</v>
      </c>
      <c r="AH151" s="81">
        <f t="shared" si="33"/>
        <v>28297.01</v>
      </c>
      <c r="AI151" s="80" t="str">
        <f t="shared" si="34"/>
        <v/>
      </c>
      <c r="AJ151" s="80" t="str">
        <f t="shared" si="35"/>
        <v/>
      </c>
      <c r="AK151" s="80" t="str">
        <f t="shared" si="36"/>
        <v/>
      </c>
      <c r="AL151" s="79" t="str">
        <f t="shared" si="37"/>
        <v/>
      </c>
      <c r="AM151" s="78" t="str">
        <f t="shared" si="38"/>
        <v/>
      </c>
    </row>
    <row r="152" spans="2:39" ht="13.5" thickBot="1">
      <c r="B152" s="86">
        <v>44284</v>
      </c>
      <c r="C152" s="85">
        <v>1115</v>
      </c>
      <c r="D152" s="85">
        <v>1109.01</v>
      </c>
      <c r="E152" s="85">
        <v>1124.3399999999999</v>
      </c>
      <c r="F152" s="85">
        <v>1132.53</v>
      </c>
      <c r="G152" s="85">
        <v>1187.31</v>
      </c>
      <c r="H152" s="85">
        <v>1226.51</v>
      </c>
      <c r="I152" s="85">
        <v>1341.52</v>
      </c>
      <c r="J152" s="85">
        <v>1397.73</v>
      </c>
      <c r="K152" s="85">
        <v>1409.8</v>
      </c>
      <c r="L152" s="85">
        <v>1459.47</v>
      </c>
      <c r="M152" s="85">
        <v>1441.9</v>
      </c>
      <c r="N152" s="85">
        <v>1385.86</v>
      </c>
      <c r="O152" s="85">
        <v>1365.42</v>
      </c>
      <c r="P152" s="85">
        <v>1333.92</v>
      </c>
      <c r="Q152" s="85">
        <v>1312.05</v>
      </c>
      <c r="R152" s="85">
        <v>1269.31</v>
      </c>
      <c r="S152" s="85">
        <v>1213.07</v>
      </c>
      <c r="T152" s="85">
        <v>1192.42</v>
      </c>
      <c r="U152" s="85">
        <v>1171.31</v>
      </c>
      <c r="V152" s="85">
        <v>1171.7</v>
      </c>
      <c r="W152" s="85">
        <v>1188.53</v>
      </c>
      <c r="X152" s="85">
        <v>1200.22</v>
      </c>
      <c r="Y152" s="85">
        <v>1169.74</v>
      </c>
      <c r="Z152" s="85">
        <v>1189.55</v>
      </c>
      <c r="AA152" s="85">
        <f t="shared" si="26"/>
        <v>1459.47</v>
      </c>
      <c r="AB152" s="84">
        <f t="shared" si="27"/>
        <v>2021</v>
      </c>
      <c r="AC152" s="83">
        <f t="shared" si="28"/>
        <v>3</v>
      </c>
      <c r="AD152" s="83" t="str">
        <f t="shared" si="29"/>
        <v/>
      </c>
      <c r="AE152" s="83" t="str">
        <f t="shared" si="30"/>
        <v/>
      </c>
      <c r="AF152" s="81">
        <f t="shared" si="31"/>
        <v>1459.47</v>
      </c>
      <c r="AG152" s="82" t="str">
        <f t="shared" si="32"/>
        <v>10:00</v>
      </c>
      <c r="AH152" s="81">
        <f t="shared" si="33"/>
        <v>31567.690000000002</v>
      </c>
      <c r="AI152" s="80" t="str">
        <f t="shared" si="34"/>
        <v/>
      </c>
      <c r="AJ152" s="80" t="str">
        <f t="shared" si="35"/>
        <v/>
      </c>
      <c r="AK152" s="80" t="str">
        <f t="shared" si="36"/>
        <v/>
      </c>
      <c r="AL152" s="79" t="str">
        <f t="shared" si="37"/>
        <v/>
      </c>
      <c r="AM152" s="78" t="str">
        <f t="shared" si="38"/>
        <v/>
      </c>
    </row>
    <row r="153" spans="2:39" ht="13.5" thickBot="1">
      <c r="B153" s="86">
        <v>44285</v>
      </c>
      <c r="C153" s="85">
        <v>1207.4000000000001</v>
      </c>
      <c r="D153" s="85">
        <v>1188.3900000000001</v>
      </c>
      <c r="E153" s="85">
        <v>1190.7</v>
      </c>
      <c r="F153" s="85">
        <v>1200.43</v>
      </c>
      <c r="G153" s="85">
        <v>1224.47</v>
      </c>
      <c r="H153" s="85">
        <v>1279.08</v>
      </c>
      <c r="I153" s="85">
        <v>1335.32</v>
      </c>
      <c r="J153" s="85">
        <v>1336.06</v>
      </c>
      <c r="K153" s="85">
        <v>1311.49</v>
      </c>
      <c r="L153" s="85">
        <v>1320.55</v>
      </c>
      <c r="M153" s="85">
        <v>1335.15</v>
      </c>
      <c r="N153" s="85">
        <v>1283.98</v>
      </c>
      <c r="O153" s="85">
        <v>1284.08</v>
      </c>
      <c r="P153" s="85">
        <v>1261.08</v>
      </c>
      <c r="Q153" s="85">
        <v>1264.48</v>
      </c>
      <c r="R153" s="85">
        <v>1237.78</v>
      </c>
      <c r="S153" s="85">
        <v>1182.79</v>
      </c>
      <c r="T153" s="85">
        <v>1149.6099999999999</v>
      </c>
      <c r="U153" s="85">
        <v>1111.18</v>
      </c>
      <c r="V153" s="85">
        <v>1104.46</v>
      </c>
      <c r="W153" s="85">
        <v>1087.7</v>
      </c>
      <c r="X153" s="85">
        <v>1082.3800000000001</v>
      </c>
      <c r="Y153" s="85">
        <v>1047.76</v>
      </c>
      <c r="Z153" s="85">
        <v>1043.28</v>
      </c>
      <c r="AA153" s="85">
        <f t="shared" si="26"/>
        <v>1336.06</v>
      </c>
      <c r="AB153" s="84">
        <f t="shared" si="27"/>
        <v>2021</v>
      </c>
      <c r="AC153" s="83">
        <f t="shared" si="28"/>
        <v>3</v>
      </c>
      <c r="AD153" s="83" t="str">
        <f t="shared" si="29"/>
        <v/>
      </c>
      <c r="AE153" s="83" t="str">
        <f t="shared" si="30"/>
        <v/>
      </c>
      <c r="AF153" s="81">
        <f t="shared" si="31"/>
        <v>1336.06</v>
      </c>
      <c r="AG153" s="82" t="str">
        <f t="shared" si="32"/>
        <v>8:00</v>
      </c>
      <c r="AH153" s="81">
        <f t="shared" si="33"/>
        <v>30405.66</v>
      </c>
      <c r="AI153" s="80" t="str">
        <f t="shared" si="34"/>
        <v/>
      </c>
      <c r="AJ153" s="80" t="str">
        <f t="shared" si="35"/>
        <v/>
      </c>
      <c r="AK153" s="80" t="str">
        <f t="shared" si="36"/>
        <v/>
      </c>
      <c r="AL153" s="79" t="str">
        <f t="shared" si="37"/>
        <v/>
      </c>
      <c r="AM153" s="78" t="str">
        <f t="shared" si="38"/>
        <v/>
      </c>
    </row>
    <row r="154" spans="2:39" ht="13.5" thickBot="1">
      <c r="B154" s="86">
        <v>44286</v>
      </c>
      <c r="C154" s="85">
        <v>1041.8800000000001</v>
      </c>
      <c r="D154" s="85">
        <v>1038.7</v>
      </c>
      <c r="E154" s="85">
        <v>1024.6300000000001</v>
      </c>
      <c r="F154" s="85">
        <v>1053.75</v>
      </c>
      <c r="G154" s="85">
        <v>1076.22</v>
      </c>
      <c r="H154" s="85">
        <v>1140.6199999999999</v>
      </c>
      <c r="I154" s="85">
        <v>1257.5899999999999</v>
      </c>
      <c r="J154" s="85">
        <v>1288.32</v>
      </c>
      <c r="K154" s="85">
        <v>1334.73</v>
      </c>
      <c r="L154" s="85">
        <v>1357.44</v>
      </c>
      <c r="M154" s="85">
        <v>1377.11</v>
      </c>
      <c r="N154" s="85">
        <v>1328.88</v>
      </c>
      <c r="O154" s="85">
        <v>1334.97</v>
      </c>
      <c r="P154" s="85">
        <v>1320.55</v>
      </c>
      <c r="Q154" s="85">
        <v>1325.31</v>
      </c>
      <c r="R154" s="85">
        <v>1296.75</v>
      </c>
      <c r="S154" s="85">
        <v>1254.19</v>
      </c>
      <c r="T154" s="85">
        <v>1222.97</v>
      </c>
      <c r="U154" s="85">
        <v>1174.71</v>
      </c>
      <c r="V154" s="85">
        <v>1177.26</v>
      </c>
      <c r="W154" s="85">
        <v>1165.08</v>
      </c>
      <c r="X154" s="85">
        <v>1169.3499999999999</v>
      </c>
      <c r="Y154" s="85">
        <v>1170.8900000000001</v>
      </c>
      <c r="Z154" s="85">
        <v>1190.25</v>
      </c>
      <c r="AA154" s="85">
        <f t="shared" si="26"/>
        <v>1377.11</v>
      </c>
      <c r="AB154" s="84">
        <f t="shared" si="27"/>
        <v>2021</v>
      </c>
      <c r="AC154" s="83">
        <f t="shared" si="28"/>
        <v>3</v>
      </c>
      <c r="AD154" s="83" t="str">
        <f t="shared" si="29"/>
        <v>2021-3</v>
      </c>
      <c r="AE154" s="83">
        <f t="shared" si="30"/>
        <v>3</v>
      </c>
      <c r="AF154" s="81">
        <f t="shared" si="31"/>
        <v>1377.11</v>
      </c>
      <c r="AG154" s="82" t="str">
        <f t="shared" si="32"/>
        <v>11:00</v>
      </c>
      <c r="AH154" s="81">
        <f t="shared" si="33"/>
        <v>30499.260000000002</v>
      </c>
      <c r="AI154" s="80">
        <f t="shared" si="34"/>
        <v>42360.13</v>
      </c>
      <c r="AJ154" s="80">
        <f t="shared" si="35"/>
        <v>1476.58</v>
      </c>
      <c r="AK154" s="80">
        <f t="shared" si="36"/>
        <v>33644.29</v>
      </c>
      <c r="AL154" s="79">
        <f t="shared" si="37"/>
        <v>44257</v>
      </c>
      <c r="AM154" s="78" t="str">
        <f t="shared" si="38"/>
        <v>11:00</v>
      </c>
    </row>
    <row r="155" spans="2:39" ht="13.5" thickBot="1">
      <c r="B155" s="86">
        <v>44287</v>
      </c>
      <c r="C155" s="85">
        <v>1207.8900000000001</v>
      </c>
      <c r="D155" s="85">
        <v>1197.3499999999999</v>
      </c>
      <c r="E155" s="85">
        <v>1202.1099999999999</v>
      </c>
      <c r="F155" s="85">
        <v>1215.31</v>
      </c>
      <c r="G155" s="85">
        <v>1228.8900000000001</v>
      </c>
      <c r="H155" s="85">
        <v>1301.93</v>
      </c>
      <c r="I155" s="85">
        <v>1386.28</v>
      </c>
      <c r="J155" s="85">
        <v>1411.41</v>
      </c>
      <c r="K155" s="85">
        <v>1407.95</v>
      </c>
      <c r="L155" s="85">
        <v>1445.71</v>
      </c>
      <c r="M155" s="85">
        <v>1465.59</v>
      </c>
      <c r="N155" s="85">
        <v>1444.8</v>
      </c>
      <c r="O155" s="85">
        <v>1448.58</v>
      </c>
      <c r="P155" s="85">
        <v>1411.9</v>
      </c>
      <c r="Q155" s="85">
        <v>1409.42</v>
      </c>
      <c r="R155" s="85">
        <v>1375.36</v>
      </c>
      <c r="S155" s="85">
        <v>1320.45</v>
      </c>
      <c r="T155" s="85">
        <v>1295.53</v>
      </c>
      <c r="U155" s="85">
        <v>1270.71</v>
      </c>
      <c r="V155" s="85">
        <v>1286.81</v>
      </c>
      <c r="W155" s="85">
        <v>1277.71</v>
      </c>
      <c r="X155" s="85">
        <v>1239.1099999999999</v>
      </c>
      <c r="Y155" s="85">
        <v>1213</v>
      </c>
      <c r="Z155" s="85">
        <v>1216.3900000000001</v>
      </c>
      <c r="AA155" s="85">
        <f t="shared" si="26"/>
        <v>1465.59</v>
      </c>
      <c r="AB155" s="84">
        <f t="shared" si="27"/>
        <v>2021</v>
      </c>
      <c r="AC155" s="83">
        <f t="shared" si="28"/>
        <v>4</v>
      </c>
      <c r="AD155" s="83" t="str">
        <f t="shared" si="29"/>
        <v/>
      </c>
      <c r="AE155" s="83" t="str">
        <f t="shared" si="30"/>
        <v/>
      </c>
      <c r="AF155" s="81">
        <f t="shared" si="31"/>
        <v>1465.59</v>
      </c>
      <c r="AG155" s="82" t="str">
        <f t="shared" si="32"/>
        <v>11:00</v>
      </c>
      <c r="AH155" s="81">
        <f t="shared" si="33"/>
        <v>33145.78</v>
      </c>
      <c r="AI155" s="80" t="str">
        <f t="shared" si="34"/>
        <v/>
      </c>
      <c r="AJ155" s="80" t="str">
        <f t="shared" si="35"/>
        <v/>
      </c>
      <c r="AK155" s="80" t="str">
        <f t="shared" si="36"/>
        <v/>
      </c>
      <c r="AL155" s="79" t="str">
        <f t="shared" si="37"/>
        <v/>
      </c>
      <c r="AM155" s="78" t="str">
        <f t="shared" si="38"/>
        <v/>
      </c>
    </row>
    <row r="156" spans="2:39" ht="13.5" thickBot="1">
      <c r="B156" s="86">
        <v>44288</v>
      </c>
      <c r="C156" s="85">
        <v>1202.71</v>
      </c>
      <c r="D156" s="85">
        <v>1199.03</v>
      </c>
      <c r="E156" s="85">
        <v>1218.8399999999999</v>
      </c>
      <c r="F156" s="85">
        <v>1237.32</v>
      </c>
      <c r="G156" s="85">
        <v>1237.43</v>
      </c>
      <c r="H156" s="85">
        <v>1275.02</v>
      </c>
      <c r="I156" s="85">
        <v>1317.26</v>
      </c>
      <c r="J156" s="85">
        <v>1307.5999999999999</v>
      </c>
      <c r="K156" s="85">
        <v>1278.0999999999999</v>
      </c>
      <c r="L156" s="85">
        <v>1294.48</v>
      </c>
      <c r="M156" s="85">
        <v>1286.28</v>
      </c>
      <c r="N156" s="85">
        <v>1255.03</v>
      </c>
      <c r="O156" s="85">
        <v>1261.3</v>
      </c>
      <c r="P156" s="85">
        <v>1244.74</v>
      </c>
      <c r="Q156" s="85">
        <v>1242.29</v>
      </c>
      <c r="R156" s="85">
        <v>1236.55</v>
      </c>
      <c r="S156" s="85">
        <v>1203.6500000000001</v>
      </c>
      <c r="T156" s="85">
        <v>1195.81</v>
      </c>
      <c r="U156" s="85">
        <v>1176.3499999999999</v>
      </c>
      <c r="V156" s="85">
        <v>1187.9000000000001</v>
      </c>
      <c r="W156" s="85">
        <v>1190.8399999999999</v>
      </c>
      <c r="X156" s="85">
        <v>1192.21</v>
      </c>
      <c r="Y156" s="85">
        <v>1183.77</v>
      </c>
      <c r="Z156" s="85">
        <v>1193.75</v>
      </c>
      <c r="AA156" s="85">
        <f t="shared" si="26"/>
        <v>1317.26</v>
      </c>
      <c r="AB156" s="84">
        <f t="shared" si="27"/>
        <v>2021</v>
      </c>
      <c r="AC156" s="83">
        <f t="shared" si="28"/>
        <v>4</v>
      </c>
      <c r="AD156" s="83" t="str">
        <f t="shared" si="29"/>
        <v/>
      </c>
      <c r="AE156" s="83" t="str">
        <f t="shared" si="30"/>
        <v/>
      </c>
      <c r="AF156" s="81">
        <f t="shared" si="31"/>
        <v>1317.26</v>
      </c>
      <c r="AG156" s="82" t="str">
        <f t="shared" si="32"/>
        <v>7:00</v>
      </c>
      <c r="AH156" s="81">
        <f t="shared" si="33"/>
        <v>30935.520000000004</v>
      </c>
      <c r="AI156" s="80" t="str">
        <f t="shared" si="34"/>
        <v/>
      </c>
      <c r="AJ156" s="80" t="str">
        <f t="shared" si="35"/>
        <v/>
      </c>
      <c r="AK156" s="80" t="str">
        <f t="shared" si="36"/>
        <v/>
      </c>
      <c r="AL156" s="79" t="str">
        <f t="shared" si="37"/>
        <v/>
      </c>
      <c r="AM156" s="78" t="str">
        <f t="shared" si="38"/>
        <v/>
      </c>
    </row>
    <row r="157" spans="2:39" ht="13.5" thickBot="1">
      <c r="B157" s="86">
        <v>44289</v>
      </c>
      <c r="C157" s="85">
        <v>1191.58</v>
      </c>
      <c r="D157" s="85">
        <v>1183.0999999999999</v>
      </c>
      <c r="E157" s="85">
        <v>1194.94</v>
      </c>
      <c r="F157" s="85">
        <v>1201.2</v>
      </c>
      <c r="G157" s="85">
        <v>1203.8599999999999</v>
      </c>
      <c r="H157" s="85">
        <v>1252.93</v>
      </c>
      <c r="I157" s="85">
        <v>1297.28</v>
      </c>
      <c r="J157" s="85">
        <v>1289.58</v>
      </c>
      <c r="K157" s="85">
        <v>1267.81</v>
      </c>
      <c r="L157" s="85">
        <v>1249.6400000000001</v>
      </c>
      <c r="M157" s="85">
        <v>1229.17</v>
      </c>
      <c r="N157" s="85">
        <v>1178</v>
      </c>
      <c r="O157" s="85">
        <v>1178.0999999999999</v>
      </c>
      <c r="P157" s="85">
        <v>1149.54</v>
      </c>
      <c r="Q157" s="85">
        <v>1139.22</v>
      </c>
      <c r="R157" s="85">
        <v>1146.43</v>
      </c>
      <c r="S157" s="85">
        <v>1153.3900000000001</v>
      </c>
      <c r="T157" s="85">
        <v>1110.17</v>
      </c>
      <c r="U157" s="85">
        <v>1090.78</v>
      </c>
      <c r="V157" s="85">
        <v>1095.04</v>
      </c>
      <c r="W157" s="85">
        <v>1114.02</v>
      </c>
      <c r="X157" s="85">
        <v>1121.05</v>
      </c>
      <c r="Y157" s="85">
        <v>1102.1500000000001</v>
      </c>
      <c r="Z157" s="85">
        <v>1120.25</v>
      </c>
      <c r="AA157" s="85">
        <f t="shared" si="26"/>
        <v>1297.28</v>
      </c>
      <c r="AB157" s="84">
        <f t="shared" si="27"/>
        <v>2021</v>
      </c>
      <c r="AC157" s="83">
        <f t="shared" si="28"/>
        <v>4</v>
      </c>
      <c r="AD157" s="83" t="str">
        <f t="shared" si="29"/>
        <v/>
      </c>
      <c r="AE157" s="83" t="str">
        <f t="shared" si="30"/>
        <v/>
      </c>
      <c r="AF157" s="81">
        <f t="shared" si="31"/>
        <v>1297.28</v>
      </c>
      <c r="AG157" s="82" t="str">
        <f t="shared" si="32"/>
        <v>7:00</v>
      </c>
      <c r="AH157" s="81">
        <f t="shared" si="33"/>
        <v>29556.510000000002</v>
      </c>
      <c r="AI157" s="80" t="str">
        <f t="shared" si="34"/>
        <v/>
      </c>
      <c r="AJ157" s="80" t="str">
        <f t="shared" si="35"/>
        <v/>
      </c>
      <c r="AK157" s="80" t="str">
        <f t="shared" si="36"/>
        <v/>
      </c>
      <c r="AL157" s="79" t="str">
        <f t="shared" si="37"/>
        <v/>
      </c>
      <c r="AM157" s="78" t="str">
        <f t="shared" si="38"/>
        <v/>
      </c>
    </row>
    <row r="158" spans="2:39" ht="13.5" thickBot="1">
      <c r="B158" s="86">
        <v>44290</v>
      </c>
      <c r="C158" s="85">
        <v>1134.67</v>
      </c>
      <c r="D158" s="85">
        <v>1122.31</v>
      </c>
      <c r="E158" s="85">
        <v>1142.82</v>
      </c>
      <c r="F158" s="85">
        <v>1146.74</v>
      </c>
      <c r="G158" s="85">
        <v>1175.3</v>
      </c>
      <c r="H158" s="85">
        <v>1194.6600000000001</v>
      </c>
      <c r="I158" s="85">
        <v>1264.6199999999999</v>
      </c>
      <c r="J158" s="85">
        <v>1240.58</v>
      </c>
      <c r="K158" s="85">
        <v>1172.92</v>
      </c>
      <c r="L158" s="85">
        <v>1185.17</v>
      </c>
      <c r="M158" s="85">
        <v>1177.93</v>
      </c>
      <c r="N158" s="85">
        <v>1137.43</v>
      </c>
      <c r="O158" s="85">
        <v>1142.4000000000001</v>
      </c>
      <c r="P158" s="85">
        <v>1107.93</v>
      </c>
      <c r="Q158" s="85">
        <v>1088.82</v>
      </c>
      <c r="R158" s="85">
        <v>1085.46</v>
      </c>
      <c r="S158" s="85">
        <v>1061.52</v>
      </c>
      <c r="T158" s="85">
        <v>1059.3800000000001</v>
      </c>
      <c r="U158" s="85">
        <v>1041.5999999999999</v>
      </c>
      <c r="V158" s="85">
        <v>1065.33</v>
      </c>
      <c r="W158" s="85">
        <v>1073.6300000000001</v>
      </c>
      <c r="X158" s="85">
        <v>1068.6199999999999</v>
      </c>
      <c r="Y158" s="85">
        <v>1082.4100000000001</v>
      </c>
      <c r="Z158" s="85">
        <v>1077.51</v>
      </c>
      <c r="AA158" s="85">
        <f t="shared" si="26"/>
        <v>1264.6199999999999</v>
      </c>
      <c r="AB158" s="84">
        <f t="shared" si="27"/>
        <v>2021</v>
      </c>
      <c r="AC158" s="83">
        <f t="shared" si="28"/>
        <v>4</v>
      </c>
      <c r="AD158" s="83" t="str">
        <f t="shared" si="29"/>
        <v/>
      </c>
      <c r="AE158" s="83" t="str">
        <f t="shared" si="30"/>
        <v/>
      </c>
      <c r="AF158" s="81">
        <f t="shared" si="31"/>
        <v>1264.6199999999999</v>
      </c>
      <c r="AG158" s="82" t="str">
        <f t="shared" si="32"/>
        <v>7:00</v>
      </c>
      <c r="AH158" s="81">
        <f t="shared" si="33"/>
        <v>28314.38</v>
      </c>
      <c r="AI158" s="80" t="str">
        <f t="shared" si="34"/>
        <v/>
      </c>
      <c r="AJ158" s="80" t="str">
        <f t="shared" si="35"/>
        <v/>
      </c>
      <c r="AK158" s="80" t="str">
        <f t="shared" si="36"/>
        <v/>
      </c>
      <c r="AL158" s="79" t="str">
        <f t="shared" si="37"/>
        <v/>
      </c>
      <c r="AM158" s="78" t="str">
        <f t="shared" si="38"/>
        <v/>
      </c>
    </row>
    <row r="159" spans="2:39" ht="13.5" thickBot="1">
      <c r="B159" s="86">
        <v>44291</v>
      </c>
      <c r="C159" s="85">
        <v>1105.58</v>
      </c>
      <c r="D159" s="85">
        <v>1122.49</v>
      </c>
      <c r="E159" s="85">
        <v>1113.8800000000001</v>
      </c>
      <c r="F159" s="85">
        <v>1132.95</v>
      </c>
      <c r="G159" s="85">
        <v>1140.6500000000001</v>
      </c>
      <c r="H159" s="85">
        <v>1177.3</v>
      </c>
      <c r="I159" s="85">
        <v>1241</v>
      </c>
      <c r="J159" s="85">
        <v>1263.19</v>
      </c>
      <c r="K159" s="85">
        <v>1250.31</v>
      </c>
      <c r="L159" s="85">
        <v>1261.6099999999999</v>
      </c>
      <c r="M159" s="85">
        <v>1267.1099999999999</v>
      </c>
      <c r="N159" s="85">
        <v>1293.53</v>
      </c>
      <c r="O159" s="85">
        <v>1317.33</v>
      </c>
      <c r="P159" s="85">
        <v>1361.99</v>
      </c>
      <c r="Q159" s="85">
        <v>1350.9</v>
      </c>
      <c r="R159" s="85">
        <v>1212.82</v>
      </c>
      <c r="S159" s="85">
        <v>1185.98</v>
      </c>
      <c r="T159" s="85">
        <v>1144.32</v>
      </c>
      <c r="U159" s="85">
        <v>1111.53</v>
      </c>
      <c r="V159" s="85">
        <v>1111.57</v>
      </c>
      <c r="W159" s="85">
        <v>1111.3900000000001</v>
      </c>
      <c r="X159" s="85">
        <v>1083.71</v>
      </c>
      <c r="Y159" s="85">
        <v>1074.8499999999999</v>
      </c>
      <c r="Z159" s="85">
        <v>1083.01</v>
      </c>
      <c r="AA159" s="85">
        <f t="shared" si="26"/>
        <v>1361.99</v>
      </c>
      <c r="AB159" s="84">
        <f t="shared" si="27"/>
        <v>2021</v>
      </c>
      <c r="AC159" s="83">
        <f t="shared" si="28"/>
        <v>4</v>
      </c>
      <c r="AD159" s="83" t="str">
        <f t="shared" si="29"/>
        <v/>
      </c>
      <c r="AE159" s="83" t="str">
        <f t="shared" si="30"/>
        <v/>
      </c>
      <c r="AF159" s="81">
        <f t="shared" si="31"/>
        <v>1361.99</v>
      </c>
      <c r="AG159" s="82" t="str">
        <f t="shared" si="32"/>
        <v>14:00</v>
      </c>
      <c r="AH159" s="81">
        <f t="shared" si="33"/>
        <v>29880.989999999998</v>
      </c>
      <c r="AI159" s="80" t="str">
        <f t="shared" si="34"/>
        <v/>
      </c>
      <c r="AJ159" s="80" t="str">
        <f t="shared" si="35"/>
        <v/>
      </c>
      <c r="AK159" s="80" t="str">
        <f t="shared" si="36"/>
        <v/>
      </c>
      <c r="AL159" s="79" t="str">
        <f t="shared" si="37"/>
        <v/>
      </c>
      <c r="AM159" s="78" t="str">
        <f t="shared" si="38"/>
        <v/>
      </c>
    </row>
    <row r="160" spans="2:39" ht="13.5" thickBot="1">
      <c r="B160" s="86">
        <v>44292</v>
      </c>
      <c r="C160" s="85">
        <v>1064.28</v>
      </c>
      <c r="D160" s="85">
        <v>1060.4000000000001</v>
      </c>
      <c r="E160" s="85">
        <v>1081.3599999999999</v>
      </c>
      <c r="F160" s="85">
        <v>1095.3599999999999</v>
      </c>
      <c r="G160" s="85">
        <v>1124.9000000000001</v>
      </c>
      <c r="H160" s="85">
        <v>1156.8900000000001</v>
      </c>
      <c r="I160" s="85">
        <v>1267.77</v>
      </c>
      <c r="J160" s="85">
        <v>1306.24</v>
      </c>
      <c r="K160" s="85">
        <v>1304.49</v>
      </c>
      <c r="L160" s="85">
        <v>1327.62</v>
      </c>
      <c r="M160" s="85">
        <v>1338.68</v>
      </c>
      <c r="N160" s="85">
        <v>1310.6500000000001</v>
      </c>
      <c r="O160" s="85">
        <v>1286.95</v>
      </c>
      <c r="P160" s="85">
        <v>1471.33</v>
      </c>
      <c r="Q160" s="85">
        <v>1302.04</v>
      </c>
      <c r="R160" s="85">
        <v>45.57</v>
      </c>
      <c r="S160" s="85">
        <v>607.99</v>
      </c>
      <c r="T160" s="85">
        <v>1180.8699999999999</v>
      </c>
      <c r="U160" s="85">
        <v>1128.5</v>
      </c>
      <c r="V160" s="85">
        <v>1126.26</v>
      </c>
      <c r="W160" s="85">
        <v>1115.6600000000001</v>
      </c>
      <c r="X160" s="85">
        <v>1091.93</v>
      </c>
      <c r="Y160" s="85">
        <v>1071.21</v>
      </c>
      <c r="Z160" s="85">
        <v>1064.74</v>
      </c>
      <c r="AA160" s="85">
        <f t="shared" si="26"/>
        <v>1471.33</v>
      </c>
      <c r="AB160" s="84">
        <f t="shared" si="27"/>
        <v>2021</v>
      </c>
      <c r="AC160" s="83">
        <f t="shared" si="28"/>
        <v>4</v>
      </c>
      <c r="AD160" s="83" t="str">
        <f t="shared" si="29"/>
        <v/>
      </c>
      <c r="AE160" s="83" t="str">
        <f t="shared" si="30"/>
        <v/>
      </c>
      <c r="AF160" s="81">
        <f t="shared" si="31"/>
        <v>1471.33</v>
      </c>
      <c r="AG160" s="82" t="str">
        <f t="shared" si="32"/>
        <v>14:00</v>
      </c>
      <c r="AH160" s="81">
        <f t="shared" si="33"/>
        <v>28403.019999999997</v>
      </c>
      <c r="AI160" s="80" t="str">
        <f t="shared" si="34"/>
        <v/>
      </c>
      <c r="AJ160" s="80" t="str">
        <f t="shared" si="35"/>
        <v/>
      </c>
      <c r="AK160" s="80" t="str">
        <f t="shared" si="36"/>
        <v/>
      </c>
      <c r="AL160" s="79" t="str">
        <f t="shared" si="37"/>
        <v/>
      </c>
      <c r="AM160" s="78" t="str">
        <f t="shared" si="38"/>
        <v/>
      </c>
    </row>
    <row r="161" spans="2:39" ht="13.5" thickBot="1">
      <c r="B161" s="86">
        <v>44293</v>
      </c>
      <c r="C161" s="85">
        <v>1045.1400000000001</v>
      </c>
      <c r="D161" s="85">
        <v>1043.53</v>
      </c>
      <c r="E161" s="85">
        <v>1062.98</v>
      </c>
      <c r="F161" s="85">
        <v>1069.8399999999999</v>
      </c>
      <c r="G161" s="85">
        <v>1101.45</v>
      </c>
      <c r="H161" s="85">
        <v>1147.06</v>
      </c>
      <c r="I161" s="85">
        <v>1150.03</v>
      </c>
      <c r="J161" s="85">
        <v>1141.21</v>
      </c>
      <c r="K161" s="85">
        <v>1259.55</v>
      </c>
      <c r="L161" s="85">
        <v>1294.51</v>
      </c>
      <c r="M161" s="85">
        <v>1449</v>
      </c>
      <c r="N161" s="85">
        <v>1473.29</v>
      </c>
      <c r="O161" s="85">
        <v>1476.93</v>
      </c>
      <c r="P161" s="85">
        <v>1461.08</v>
      </c>
      <c r="Q161" s="85">
        <v>1462.58</v>
      </c>
      <c r="R161" s="85">
        <v>1438.46</v>
      </c>
      <c r="S161" s="85">
        <v>1370.64</v>
      </c>
      <c r="T161" s="85">
        <v>1325.42</v>
      </c>
      <c r="U161" s="85">
        <v>1282.54</v>
      </c>
      <c r="V161" s="85">
        <v>1155.8800000000001</v>
      </c>
      <c r="W161" s="85">
        <v>1099.52</v>
      </c>
      <c r="X161" s="85">
        <v>1089.02</v>
      </c>
      <c r="Y161" s="85">
        <v>1075.5899999999999</v>
      </c>
      <c r="Z161" s="85">
        <v>1071.6300000000001</v>
      </c>
      <c r="AA161" s="85">
        <f t="shared" si="26"/>
        <v>1476.93</v>
      </c>
      <c r="AB161" s="84">
        <f t="shared" si="27"/>
        <v>2021</v>
      </c>
      <c r="AC161" s="83">
        <f t="shared" si="28"/>
        <v>4</v>
      </c>
      <c r="AD161" s="83" t="str">
        <f t="shared" si="29"/>
        <v/>
      </c>
      <c r="AE161" s="83" t="str">
        <f t="shared" si="30"/>
        <v/>
      </c>
      <c r="AF161" s="81">
        <f t="shared" si="31"/>
        <v>1476.93</v>
      </c>
      <c r="AG161" s="82" t="str">
        <f t="shared" si="32"/>
        <v>13:00</v>
      </c>
      <c r="AH161" s="81">
        <f t="shared" si="33"/>
        <v>31023.81</v>
      </c>
      <c r="AI161" s="80" t="str">
        <f t="shared" si="34"/>
        <v/>
      </c>
      <c r="AJ161" s="80" t="str">
        <f t="shared" si="35"/>
        <v/>
      </c>
      <c r="AK161" s="80" t="str">
        <f t="shared" si="36"/>
        <v/>
      </c>
      <c r="AL161" s="79" t="str">
        <f t="shared" si="37"/>
        <v/>
      </c>
      <c r="AM161" s="78" t="str">
        <f t="shared" si="38"/>
        <v/>
      </c>
    </row>
    <row r="162" spans="2:39" ht="13.5" thickBot="1">
      <c r="B162" s="86">
        <v>44294</v>
      </c>
      <c r="C162" s="85">
        <v>1066.17</v>
      </c>
      <c r="D162" s="85">
        <v>1064.07</v>
      </c>
      <c r="E162" s="85">
        <v>1076.04</v>
      </c>
      <c r="F162" s="85">
        <v>1080.3499999999999</v>
      </c>
      <c r="G162" s="85">
        <v>1103.48</v>
      </c>
      <c r="H162" s="85">
        <v>1138.24</v>
      </c>
      <c r="I162" s="85">
        <v>1233.1199999999999</v>
      </c>
      <c r="J162" s="85">
        <v>1278.9000000000001</v>
      </c>
      <c r="K162" s="85">
        <v>1287.6099999999999</v>
      </c>
      <c r="L162" s="85">
        <v>1494.01</v>
      </c>
      <c r="M162" s="85">
        <v>1535.03</v>
      </c>
      <c r="N162" s="85">
        <v>1547.11</v>
      </c>
      <c r="O162" s="85">
        <v>1563.91</v>
      </c>
      <c r="P162" s="85">
        <v>1554.04</v>
      </c>
      <c r="Q162" s="85">
        <v>1543.71</v>
      </c>
      <c r="R162" s="85">
        <v>1494.57</v>
      </c>
      <c r="S162" s="85">
        <v>1421.35</v>
      </c>
      <c r="T162" s="85">
        <v>1370.98</v>
      </c>
      <c r="U162" s="85">
        <v>1316.74</v>
      </c>
      <c r="V162" s="85">
        <v>1305.96</v>
      </c>
      <c r="W162" s="85">
        <v>1288.7</v>
      </c>
      <c r="X162" s="85">
        <v>1259.58</v>
      </c>
      <c r="Y162" s="85">
        <v>1226.33</v>
      </c>
      <c r="Z162" s="85">
        <v>1196.3699999999999</v>
      </c>
      <c r="AA162" s="85">
        <f t="shared" si="26"/>
        <v>1563.91</v>
      </c>
      <c r="AB162" s="84">
        <f t="shared" si="27"/>
        <v>2021</v>
      </c>
      <c r="AC162" s="83">
        <f t="shared" si="28"/>
        <v>4</v>
      </c>
      <c r="AD162" s="83" t="str">
        <f t="shared" si="29"/>
        <v/>
      </c>
      <c r="AE162" s="83" t="str">
        <f t="shared" si="30"/>
        <v/>
      </c>
      <c r="AF162" s="81">
        <f t="shared" si="31"/>
        <v>1563.91</v>
      </c>
      <c r="AG162" s="82" t="str">
        <f t="shared" si="32"/>
        <v>13:00</v>
      </c>
      <c r="AH162" s="81">
        <f t="shared" si="33"/>
        <v>33010.28</v>
      </c>
      <c r="AI162" s="80" t="str">
        <f t="shared" si="34"/>
        <v/>
      </c>
      <c r="AJ162" s="80" t="str">
        <f t="shared" si="35"/>
        <v/>
      </c>
      <c r="AK162" s="80" t="str">
        <f t="shared" si="36"/>
        <v/>
      </c>
      <c r="AL162" s="79" t="str">
        <f t="shared" si="37"/>
        <v/>
      </c>
      <c r="AM162" s="78" t="str">
        <f t="shared" si="38"/>
        <v/>
      </c>
    </row>
    <row r="163" spans="2:39" ht="13.5" thickBot="1">
      <c r="B163" s="86">
        <v>44295</v>
      </c>
      <c r="C163" s="85">
        <v>1186.04</v>
      </c>
      <c r="D163" s="85">
        <v>1181.99</v>
      </c>
      <c r="E163" s="85">
        <v>1204.42</v>
      </c>
      <c r="F163" s="85">
        <v>1105.3699999999999</v>
      </c>
      <c r="G163" s="85">
        <v>1107.23</v>
      </c>
      <c r="H163" s="85">
        <v>1166.69</v>
      </c>
      <c r="I163" s="85">
        <v>1256.57</v>
      </c>
      <c r="J163" s="85">
        <v>1301.6199999999999</v>
      </c>
      <c r="K163" s="85">
        <v>1317.79</v>
      </c>
      <c r="L163" s="85">
        <v>1483.72</v>
      </c>
      <c r="M163" s="85">
        <v>1516.34</v>
      </c>
      <c r="N163" s="85">
        <v>1482.22</v>
      </c>
      <c r="O163" s="85">
        <v>1516.94</v>
      </c>
      <c r="P163" s="85">
        <v>1550.26</v>
      </c>
      <c r="Q163" s="85">
        <v>1538.46</v>
      </c>
      <c r="R163" s="85">
        <v>1510.46</v>
      </c>
      <c r="S163" s="85">
        <v>1418.27</v>
      </c>
      <c r="T163" s="85">
        <v>1396.71</v>
      </c>
      <c r="U163" s="85">
        <v>1327.2</v>
      </c>
      <c r="V163" s="85">
        <v>1299.97</v>
      </c>
      <c r="W163" s="85">
        <v>1273.93</v>
      </c>
      <c r="X163" s="85">
        <v>1234.45</v>
      </c>
      <c r="Y163" s="85">
        <v>1215.6600000000001</v>
      </c>
      <c r="Z163" s="85">
        <v>1140.79</v>
      </c>
      <c r="AA163" s="85">
        <f t="shared" si="26"/>
        <v>1550.26</v>
      </c>
      <c r="AB163" s="84">
        <f t="shared" si="27"/>
        <v>2021</v>
      </c>
      <c r="AC163" s="83">
        <f t="shared" si="28"/>
        <v>4</v>
      </c>
      <c r="AD163" s="83" t="str">
        <f t="shared" si="29"/>
        <v/>
      </c>
      <c r="AE163" s="83" t="str">
        <f t="shared" si="30"/>
        <v/>
      </c>
      <c r="AF163" s="81">
        <f t="shared" si="31"/>
        <v>1550.26</v>
      </c>
      <c r="AG163" s="82" t="str">
        <f t="shared" si="32"/>
        <v>14:00</v>
      </c>
      <c r="AH163" s="81">
        <f t="shared" si="33"/>
        <v>33283.360000000001</v>
      </c>
      <c r="AI163" s="80" t="str">
        <f t="shared" si="34"/>
        <v/>
      </c>
      <c r="AJ163" s="80" t="str">
        <f t="shared" si="35"/>
        <v/>
      </c>
      <c r="AK163" s="80" t="str">
        <f t="shared" si="36"/>
        <v/>
      </c>
      <c r="AL163" s="79" t="str">
        <f t="shared" si="37"/>
        <v/>
      </c>
      <c r="AM163" s="78" t="str">
        <f t="shared" si="38"/>
        <v/>
      </c>
    </row>
    <row r="164" spans="2:39" ht="13.5" thickBot="1">
      <c r="B164" s="86">
        <v>44296</v>
      </c>
      <c r="C164" s="85">
        <v>1030.02</v>
      </c>
      <c r="D164" s="85">
        <v>1018.71</v>
      </c>
      <c r="E164" s="85">
        <v>1028.1600000000001</v>
      </c>
      <c r="F164" s="85">
        <v>1032.75</v>
      </c>
      <c r="G164" s="85">
        <v>1039.68</v>
      </c>
      <c r="H164" s="85">
        <v>1066.28</v>
      </c>
      <c r="I164" s="85">
        <v>1127.49</v>
      </c>
      <c r="J164" s="85">
        <v>1158.1199999999999</v>
      </c>
      <c r="K164" s="85">
        <v>1289.75</v>
      </c>
      <c r="L164" s="85">
        <v>1350.58</v>
      </c>
      <c r="M164" s="85">
        <v>1345.65</v>
      </c>
      <c r="N164" s="85">
        <v>1365</v>
      </c>
      <c r="O164" s="85">
        <v>1406.62</v>
      </c>
      <c r="P164" s="85">
        <v>1387.44</v>
      </c>
      <c r="Q164" s="85">
        <v>1383.13</v>
      </c>
      <c r="R164" s="85">
        <v>1364.06</v>
      </c>
      <c r="S164" s="85">
        <v>1308.93</v>
      </c>
      <c r="T164" s="85">
        <v>1266.3699999999999</v>
      </c>
      <c r="U164" s="85">
        <v>1229.8</v>
      </c>
      <c r="V164" s="85">
        <v>1213.45</v>
      </c>
      <c r="W164" s="85">
        <v>1215.03</v>
      </c>
      <c r="X164" s="85">
        <v>1198.33</v>
      </c>
      <c r="Y164" s="85">
        <v>1193.78</v>
      </c>
      <c r="Z164" s="85">
        <v>1185.8699999999999</v>
      </c>
      <c r="AA164" s="85">
        <f t="shared" si="26"/>
        <v>1406.62</v>
      </c>
      <c r="AB164" s="84">
        <f t="shared" si="27"/>
        <v>2021</v>
      </c>
      <c r="AC164" s="83">
        <f t="shared" si="28"/>
        <v>4</v>
      </c>
      <c r="AD164" s="83" t="str">
        <f t="shared" si="29"/>
        <v/>
      </c>
      <c r="AE164" s="83" t="str">
        <f t="shared" si="30"/>
        <v/>
      </c>
      <c r="AF164" s="81">
        <f t="shared" si="31"/>
        <v>1406.62</v>
      </c>
      <c r="AG164" s="82" t="str">
        <f t="shared" si="32"/>
        <v>13:00</v>
      </c>
      <c r="AH164" s="81">
        <f t="shared" si="33"/>
        <v>30611.619999999995</v>
      </c>
      <c r="AI164" s="80" t="str">
        <f t="shared" si="34"/>
        <v/>
      </c>
      <c r="AJ164" s="80" t="str">
        <f t="shared" si="35"/>
        <v/>
      </c>
      <c r="AK164" s="80" t="str">
        <f t="shared" si="36"/>
        <v/>
      </c>
      <c r="AL164" s="79" t="str">
        <f t="shared" si="37"/>
        <v/>
      </c>
      <c r="AM164" s="78" t="str">
        <f t="shared" si="38"/>
        <v/>
      </c>
    </row>
    <row r="165" spans="2:39" ht="13.5" thickBot="1">
      <c r="B165" s="86">
        <v>44297</v>
      </c>
      <c r="C165" s="85">
        <v>1165.99</v>
      </c>
      <c r="D165" s="85">
        <v>1162.9100000000001</v>
      </c>
      <c r="E165" s="85">
        <v>1163.96</v>
      </c>
      <c r="F165" s="85">
        <v>1029.25</v>
      </c>
      <c r="G165" s="85">
        <v>1014.12</v>
      </c>
      <c r="H165" s="85">
        <v>1042.72</v>
      </c>
      <c r="I165" s="85">
        <v>1115.3800000000001</v>
      </c>
      <c r="J165" s="85">
        <v>1126.3</v>
      </c>
      <c r="K165" s="85">
        <v>1127.3900000000001</v>
      </c>
      <c r="L165" s="85">
        <v>1160.81</v>
      </c>
      <c r="M165" s="85">
        <v>1169.1400000000001</v>
      </c>
      <c r="N165" s="85">
        <v>1364.72</v>
      </c>
      <c r="O165" s="85">
        <v>1388.73</v>
      </c>
      <c r="P165" s="85">
        <v>1349.08</v>
      </c>
      <c r="Q165" s="85">
        <v>1342.11</v>
      </c>
      <c r="R165" s="85">
        <v>1342.42</v>
      </c>
      <c r="S165" s="85">
        <v>1300.5</v>
      </c>
      <c r="T165" s="85">
        <v>1298.8499999999999</v>
      </c>
      <c r="U165" s="85">
        <v>1242.82</v>
      </c>
      <c r="V165" s="85">
        <v>1235.5999999999999</v>
      </c>
      <c r="W165" s="85">
        <v>1086.23</v>
      </c>
      <c r="X165" s="85">
        <v>1063.6500000000001</v>
      </c>
      <c r="Y165" s="85">
        <v>1066.8699999999999</v>
      </c>
      <c r="Z165" s="85">
        <v>1061.3800000000001</v>
      </c>
      <c r="AA165" s="85">
        <f t="shared" si="26"/>
        <v>1388.73</v>
      </c>
      <c r="AB165" s="84">
        <f t="shared" si="27"/>
        <v>2021</v>
      </c>
      <c r="AC165" s="83">
        <f t="shared" si="28"/>
        <v>4</v>
      </c>
      <c r="AD165" s="83" t="str">
        <f t="shared" si="29"/>
        <v/>
      </c>
      <c r="AE165" s="83" t="str">
        <f t="shared" si="30"/>
        <v/>
      </c>
      <c r="AF165" s="81">
        <f t="shared" si="31"/>
        <v>1388.73</v>
      </c>
      <c r="AG165" s="82" t="str">
        <f t="shared" si="32"/>
        <v>13:00</v>
      </c>
      <c r="AH165" s="81">
        <f t="shared" si="33"/>
        <v>29809.659999999996</v>
      </c>
      <c r="AI165" s="80" t="str">
        <f t="shared" si="34"/>
        <v/>
      </c>
      <c r="AJ165" s="80" t="str">
        <f t="shared" si="35"/>
        <v/>
      </c>
      <c r="AK165" s="80" t="str">
        <f t="shared" si="36"/>
        <v/>
      </c>
      <c r="AL165" s="79" t="str">
        <f t="shared" si="37"/>
        <v/>
      </c>
      <c r="AM165" s="78" t="str">
        <f t="shared" si="38"/>
        <v/>
      </c>
    </row>
    <row r="166" spans="2:39" ht="13.5" thickBot="1">
      <c r="B166" s="86">
        <v>44298</v>
      </c>
      <c r="C166" s="85">
        <v>1046.75</v>
      </c>
      <c r="D166" s="85">
        <v>1056.6199999999999</v>
      </c>
      <c r="E166" s="85">
        <v>1060.4000000000001</v>
      </c>
      <c r="F166" s="85">
        <v>1068.06</v>
      </c>
      <c r="G166" s="85">
        <v>1072.8599999999999</v>
      </c>
      <c r="H166" s="85">
        <v>1144.47</v>
      </c>
      <c r="I166" s="85">
        <v>1211.8399999999999</v>
      </c>
      <c r="J166" s="85">
        <v>1270.6400000000001</v>
      </c>
      <c r="K166" s="85">
        <v>1307.8800000000001</v>
      </c>
      <c r="L166" s="85">
        <v>1330.35</v>
      </c>
      <c r="M166" s="85">
        <v>1342.74</v>
      </c>
      <c r="N166" s="85">
        <v>1324.51</v>
      </c>
      <c r="O166" s="85">
        <v>1321.25</v>
      </c>
      <c r="P166" s="85">
        <v>1312.36</v>
      </c>
      <c r="Q166" s="85">
        <v>1302.49</v>
      </c>
      <c r="R166" s="85">
        <v>1285.76</v>
      </c>
      <c r="S166" s="85">
        <v>1217.48</v>
      </c>
      <c r="T166" s="85">
        <v>1182.6199999999999</v>
      </c>
      <c r="U166" s="85">
        <v>1155.5899999999999</v>
      </c>
      <c r="V166" s="85">
        <v>1138.31</v>
      </c>
      <c r="W166" s="85">
        <v>1114.4000000000001</v>
      </c>
      <c r="X166" s="85">
        <v>1107.58</v>
      </c>
      <c r="Y166" s="85">
        <v>1083.53</v>
      </c>
      <c r="Z166" s="85">
        <v>1071.56</v>
      </c>
      <c r="AA166" s="85">
        <f t="shared" si="26"/>
        <v>1342.74</v>
      </c>
      <c r="AB166" s="84">
        <f t="shared" si="27"/>
        <v>2021</v>
      </c>
      <c r="AC166" s="83">
        <f t="shared" si="28"/>
        <v>4</v>
      </c>
      <c r="AD166" s="83" t="str">
        <f t="shared" si="29"/>
        <v/>
      </c>
      <c r="AE166" s="83" t="str">
        <f t="shared" si="30"/>
        <v/>
      </c>
      <c r="AF166" s="81">
        <f t="shared" si="31"/>
        <v>1342.74</v>
      </c>
      <c r="AG166" s="82" t="str">
        <f t="shared" si="32"/>
        <v>11:00</v>
      </c>
      <c r="AH166" s="81">
        <f t="shared" si="33"/>
        <v>29872.79</v>
      </c>
      <c r="AI166" s="80" t="str">
        <f t="shared" si="34"/>
        <v/>
      </c>
      <c r="AJ166" s="80" t="str">
        <f t="shared" si="35"/>
        <v/>
      </c>
      <c r="AK166" s="80" t="str">
        <f t="shared" si="36"/>
        <v/>
      </c>
      <c r="AL166" s="79" t="str">
        <f t="shared" si="37"/>
        <v/>
      </c>
      <c r="AM166" s="78" t="str">
        <f t="shared" si="38"/>
        <v/>
      </c>
    </row>
    <row r="167" spans="2:39" ht="13.5" thickBot="1">
      <c r="B167" s="86">
        <v>44299</v>
      </c>
      <c r="C167" s="85">
        <v>1060.82</v>
      </c>
      <c r="D167" s="85">
        <v>1053.3599999999999</v>
      </c>
      <c r="E167" s="85">
        <v>1067.08</v>
      </c>
      <c r="F167" s="85">
        <v>1078.07</v>
      </c>
      <c r="G167" s="85">
        <v>1091.02</v>
      </c>
      <c r="H167" s="85">
        <v>1144.43</v>
      </c>
      <c r="I167" s="85">
        <v>1244.04</v>
      </c>
      <c r="J167" s="85">
        <v>1293.1500000000001</v>
      </c>
      <c r="K167" s="85">
        <v>1290.31</v>
      </c>
      <c r="L167" s="85">
        <v>1332.28</v>
      </c>
      <c r="M167" s="85">
        <v>1366.44</v>
      </c>
      <c r="N167" s="85">
        <v>1606.57</v>
      </c>
      <c r="O167" s="85">
        <v>1511.65</v>
      </c>
      <c r="P167" s="85">
        <v>1471.68</v>
      </c>
      <c r="Q167" s="85">
        <v>1475.15</v>
      </c>
      <c r="R167" s="85">
        <v>1447.42</v>
      </c>
      <c r="S167" s="85">
        <v>1377.29</v>
      </c>
      <c r="T167" s="85">
        <v>1343.58</v>
      </c>
      <c r="U167" s="85">
        <v>1308.1600000000001</v>
      </c>
      <c r="V167" s="85">
        <v>1274.07</v>
      </c>
      <c r="W167" s="85">
        <v>1205.96</v>
      </c>
      <c r="X167" s="85">
        <v>1105.58</v>
      </c>
      <c r="Y167" s="85">
        <v>1075.83</v>
      </c>
      <c r="Z167" s="85">
        <v>1071.32</v>
      </c>
      <c r="AA167" s="85">
        <f t="shared" si="26"/>
        <v>1606.57</v>
      </c>
      <c r="AB167" s="84">
        <f t="shared" si="27"/>
        <v>2021</v>
      </c>
      <c r="AC167" s="83">
        <f t="shared" si="28"/>
        <v>4</v>
      </c>
      <c r="AD167" s="83" t="str">
        <f t="shared" si="29"/>
        <v/>
      </c>
      <c r="AE167" s="83" t="str">
        <f t="shared" si="30"/>
        <v/>
      </c>
      <c r="AF167" s="81">
        <f t="shared" si="31"/>
        <v>1606.57</v>
      </c>
      <c r="AG167" s="82" t="str">
        <f t="shared" si="32"/>
        <v>12:00</v>
      </c>
      <c r="AH167" s="81">
        <f t="shared" si="33"/>
        <v>31901.83</v>
      </c>
      <c r="AI167" s="80" t="str">
        <f t="shared" si="34"/>
        <v/>
      </c>
      <c r="AJ167" s="80" t="str">
        <f t="shared" si="35"/>
        <v/>
      </c>
      <c r="AK167" s="80" t="str">
        <f t="shared" si="36"/>
        <v/>
      </c>
      <c r="AL167" s="79" t="str">
        <f t="shared" si="37"/>
        <v/>
      </c>
      <c r="AM167" s="78" t="str">
        <f t="shared" si="38"/>
        <v/>
      </c>
    </row>
    <row r="168" spans="2:39" ht="13.5" thickBot="1">
      <c r="B168" s="86">
        <v>44300</v>
      </c>
      <c r="C168" s="85">
        <v>1064.95</v>
      </c>
      <c r="D168" s="85">
        <v>1061.69</v>
      </c>
      <c r="E168" s="85">
        <v>1090.25</v>
      </c>
      <c r="F168" s="85">
        <v>1090.6400000000001</v>
      </c>
      <c r="G168" s="85">
        <v>1106.8800000000001</v>
      </c>
      <c r="H168" s="85">
        <v>1158.1199999999999</v>
      </c>
      <c r="I168" s="85">
        <v>1246.07</v>
      </c>
      <c r="J168" s="85">
        <v>1277.57</v>
      </c>
      <c r="K168" s="85">
        <v>1291.33</v>
      </c>
      <c r="L168" s="85">
        <v>1324.02</v>
      </c>
      <c r="M168" s="85">
        <v>1497.62</v>
      </c>
      <c r="N168" s="85">
        <v>1468.95</v>
      </c>
      <c r="O168" s="85">
        <v>1470.46</v>
      </c>
      <c r="P168" s="85">
        <v>1460.55</v>
      </c>
      <c r="Q168" s="85">
        <v>1458.24</v>
      </c>
      <c r="R168" s="85">
        <v>1396.18</v>
      </c>
      <c r="S168" s="85">
        <v>1344.21</v>
      </c>
      <c r="T168" s="85">
        <v>1216.95</v>
      </c>
      <c r="U168" s="85">
        <v>1126.26</v>
      </c>
      <c r="V168" s="85">
        <v>1123.47</v>
      </c>
      <c r="W168" s="85">
        <v>1111.71</v>
      </c>
      <c r="X168" s="85">
        <v>1078.3900000000001</v>
      </c>
      <c r="Y168" s="85">
        <v>1068.1300000000001</v>
      </c>
      <c r="Z168" s="85">
        <v>1050.56</v>
      </c>
      <c r="AA168" s="85">
        <f t="shared" si="26"/>
        <v>1497.62</v>
      </c>
      <c r="AB168" s="84">
        <f t="shared" si="27"/>
        <v>2021</v>
      </c>
      <c r="AC168" s="83">
        <f t="shared" si="28"/>
        <v>4</v>
      </c>
      <c r="AD168" s="83" t="str">
        <f t="shared" si="29"/>
        <v/>
      </c>
      <c r="AE168" s="83" t="str">
        <f t="shared" si="30"/>
        <v/>
      </c>
      <c r="AF168" s="81">
        <f t="shared" si="31"/>
        <v>1497.62</v>
      </c>
      <c r="AG168" s="82" t="str">
        <f t="shared" si="32"/>
        <v>11:00</v>
      </c>
      <c r="AH168" s="81">
        <f t="shared" si="33"/>
        <v>31080.82</v>
      </c>
      <c r="AI168" s="80" t="str">
        <f t="shared" si="34"/>
        <v/>
      </c>
      <c r="AJ168" s="80" t="str">
        <f t="shared" si="35"/>
        <v/>
      </c>
      <c r="AK168" s="80" t="str">
        <f t="shared" si="36"/>
        <v/>
      </c>
      <c r="AL168" s="79" t="str">
        <f t="shared" si="37"/>
        <v/>
      </c>
      <c r="AM168" s="78" t="str">
        <f t="shared" si="38"/>
        <v/>
      </c>
    </row>
    <row r="169" spans="2:39" ht="13.5" thickBot="1">
      <c r="B169" s="86">
        <v>44301</v>
      </c>
      <c r="C169" s="85">
        <v>1047.03</v>
      </c>
      <c r="D169" s="85">
        <v>1034.08</v>
      </c>
      <c r="E169" s="85">
        <v>1063.79</v>
      </c>
      <c r="F169" s="85">
        <v>1073.42</v>
      </c>
      <c r="G169" s="85">
        <v>1079.5</v>
      </c>
      <c r="H169" s="85">
        <v>1130.26</v>
      </c>
      <c r="I169" s="85">
        <v>1233.6500000000001</v>
      </c>
      <c r="J169" s="85">
        <v>1288.77</v>
      </c>
      <c r="K169" s="85">
        <v>1305.3599999999999</v>
      </c>
      <c r="L169" s="85">
        <v>1324.61</v>
      </c>
      <c r="M169" s="85">
        <v>1342.15</v>
      </c>
      <c r="N169" s="85">
        <v>1329.34</v>
      </c>
      <c r="O169" s="85">
        <v>1333.33</v>
      </c>
      <c r="P169" s="85">
        <v>1318.91</v>
      </c>
      <c r="Q169" s="85">
        <v>1308.3399999999999</v>
      </c>
      <c r="R169" s="85">
        <v>1276.1400000000001</v>
      </c>
      <c r="S169" s="85">
        <v>1217.3</v>
      </c>
      <c r="T169" s="85">
        <v>1180.6199999999999</v>
      </c>
      <c r="U169" s="85">
        <v>1148.3800000000001</v>
      </c>
      <c r="V169" s="85">
        <v>1141.25</v>
      </c>
      <c r="W169" s="85">
        <v>1127.1099999999999</v>
      </c>
      <c r="X169" s="85">
        <v>1093.4000000000001</v>
      </c>
      <c r="Y169" s="85">
        <v>1083.46</v>
      </c>
      <c r="Z169" s="85">
        <v>1074.92</v>
      </c>
      <c r="AA169" s="85">
        <f t="shared" si="26"/>
        <v>1342.15</v>
      </c>
      <c r="AB169" s="84">
        <f t="shared" si="27"/>
        <v>2021</v>
      </c>
      <c r="AC169" s="83">
        <f t="shared" si="28"/>
        <v>4</v>
      </c>
      <c r="AD169" s="83" t="str">
        <f t="shared" si="29"/>
        <v/>
      </c>
      <c r="AE169" s="83" t="str">
        <f t="shared" si="30"/>
        <v/>
      </c>
      <c r="AF169" s="81">
        <f t="shared" si="31"/>
        <v>1342.15</v>
      </c>
      <c r="AG169" s="82" t="str">
        <f t="shared" si="32"/>
        <v>11:00</v>
      </c>
      <c r="AH169" s="81">
        <f t="shared" si="33"/>
        <v>29897.270000000004</v>
      </c>
      <c r="AI169" s="80" t="str">
        <f t="shared" si="34"/>
        <v/>
      </c>
      <c r="AJ169" s="80" t="str">
        <f t="shared" si="35"/>
        <v/>
      </c>
      <c r="AK169" s="80" t="str">
        <f t="shared" si="36"/>
        <v/>
      </c>
      <c r="AL169" s="79" t="str">
        <f t="shared" si="37"/>
        <v/>
      </c>
      <c r="AM169" s="78" t="str">
        <f t="shared" si="38"/>
        <v/>
      </c>
    </row>
    <row r="170" spans="2:39" ht="13.5" thickBot="1">
      <c r="B170" s="86">
        <v>44302</v>
      </c>
      <c r="C170" s="85">
        <v>1059.8399999999999</v>
      </c>
      <c r="D170" s="85">
        <v>1051.05</v>
      </c>
      <c r="E170" s="85">
        <v>1071.42</v>
      </c>
      <c r="F170" s="85">
        <v>1082.6199999999999</v>
      </c>
      <c r="G170" s="85">
        <v>1097.43</v>
      </c>
      <c r="H170" s="85">
        <v>1147.72</v>
      </c>
      <c r="I170" s="85">
        <v>1238.33</v>
      </c>
      <c r="J170" s="85">
        <v>1284.6400000000001</v>
      </c>
      <c r="K170" s="85">
        <v>1319.36</v>
      </c>
      <c r="L170" s="85">
        <v>1347.15</v>
      </c>
      <c r="M170" s="85">
        <v>1341.73</v>
      </c>
      <c r="N170" s="85">
        <v>1317.51</v>
      </c>
      <c r="O170" s="85">
        <v>1324.12</v>
      </c>
      <c r="P170" s="85">
        <v>1302.1099999999999</v>
      </c>
      <c r="Q170" s="85">
        <v>1288.42</v>
      </c>
      <c r="R170" s="85">
        <v>1261.1199999999999</v>
      </c>
      <c r="S170" s="85">
        <v>1200.57</v>
      </c>
      <c r="T170" s="85">
        <v>1171.42</v>
      </c>
      <c r="U170" s="85">
        <v>1138.2</v>
      </c>
      <c r="V170" s="85">
        <v>1118.18</v>
      </c>
      <c r="W170" s="85">
        <v>1109.47</v>
      </c>
      <c r="X170" s="85">
        <v>1099.28</v>
      </c>
      <c r="Y170" s="85">
        <v>1056.23</v>
      </c>
      <c r="Z170" s="85">
        <v>1043</v>
      </c>
      <c r="AA170" s="85">
        <f t="shared" si="26"/>
        <v>1347.15</v>
      </c>
      <c r="AB170" s="84">
        <f t="shared" si="27"/>
        <v>2021</v>
      </c>
      <c r="AC170" s="83">
        <f t="shared" si="28"/>
        <v>4</v>
      </c>
      <c r="AD170" s="83" t="str">
        <f t="shared" si="29"/>
        <v/>
      </c>
      <c r="AE170" s="83" t="str">
        <f t="shared" si="30"/>
        <v/>
      </c>
      <c r="AF170" s="81">
        <f t="shared" si="31"/>
        <v>1347.15</v>
      </c>
      <c r="AG170" s="82" t="str">
        <f t="shared" si="32"/>
        <v>10:00</v>
      </c>
      <c r="AH170" s="81">
        <f t="shared" si="33"/>
        <v>29818.070000000007</v>
      </c>
      <c r="AI170" s="80" t="str">
        <f t="shared" si="34"/>
        <v/>
      </c>
      <c r="AJ170" s="80" t="str">
        <f t="shared" si="35"/>
        <v/>
      </c>
      <c r="AK170" s="80" t="str">
        <f t="shared" si="36"/>
        <v/>
      </c>
      <c r="AL170" s="79" t="str">
        <f t="shared" si="37"/>
        <v/>
      </c>
      <c r="AM170" s="78" t="str">
        <f t="shared" si="38"/>
        <v/>
      </c>
    </row>
    <row r="171" spans="2:39" ht="13.5" thickBot="1">
      <c r="B171" s="86">
        <v>44303</v>
      </c>
      <c r="C171" s="85">
        <v>1038.69</v>
      </c>
      <c r="D171" s="85">
        <v>1043.1099999999999</v>
      </c>
      <c r="E171" s="85">
        <v>1036.67</v>
      </c>
      <c r="F171" s="85">
        <v>1032.68</v>
      </c>
      <c r="G171" s="85">
        <v>1050.3499999999999</v>
      </c>
      <c r="H171" s="85">
        <v>1081.99</v>
      </c>
      <c r="I171" s="85">
        <v>1159.6600000000001</v>
      </c>
      <c r="J171" s="85">
        <v>1189.23</v>
      </c>
      <c r="K171" s="85">
        <v>1166.6199999999999</v>
      </c>
      <c r="L171" s="85">
        <v>1181.5999999999999</v>
      </c>
      <c r="M171" s="85">
        <v>1175.6199999999999</v>
      </c>
      <c r="N171" s="85">
        <v>1158.67</v>
      </c>
      <c r="O171" s="85">
        <v>1153.99</v>
      </c>
      <c r="P171" s="85">
        <v>1111.01</v>
      </c>
      <c r="Q171" s="85">
        <v>1104.78</v>
      </c>
      <c r="R171" s="85">
        <v>1072.58</v>
      </c>
      <c r="S171" s="85">
        <v>1070.44</v>
      </c>
      <c r="T171" s="85">
        <v>1076.1400000000001</v>
      </c>
      <c r="U171" s="85">
        <v>1053.19</v>
      </c>
      <c r="V171" s="85">
        <v>1069.04</v>
      </c>
      <c r="W171" s="85">
        <v>1067.22</v>
      </c>
      <c r="X171" s="85">
        <v>1048.81</v>
      </c>
      <c r="Y171" s="85">
        <v>1056.8599999999999</v>
      </c>
      <c r="Z171" s="85">
        <v>1065.79</v>
      </c>
      <c r="AA171" s="85">
        <f t="shared" si="26"/>
        <v>1189.23</v>
      </c>
      <c r="AB171" s="84">
        <f t="shared" si="27"/>
        <v>2021</v>
      </c>
      <c r="AC171" s="83">
        <f t="shared" si="28"/>
        <v>4</v>
      </c>
      <c r="AD171" s="83" t="str">
        <f t="shared" si="29"/>
        <v/>
      </c>
      <c r="AE171" s="83" t="str">
        <f t="shared" si="30"/>
        <v/>
      </c>
      <c r="AF171" s="81">
        <f t="shared" si="31"/>
        <v>1189.23</v>
      </c>
      <c r="AG171" s="82" t="str">
        <f t="shared" si="32"/>
        <v>8:00</v>
      </c>
      <c r="AH171" s="81">
        <f t="shared" si="33"/>
        <v>27453.97</v>
      </c>
      <c r="AI171" s="80" t="str">
        <f t="shared" si="34"/>
        <v/>
      </c>
      <c r="AJ171" s="80" t="str">
        <f t="shared" si="35"/>
        <v/>
      </c>
      <c r="AK171" s="80" t="str">
        <f t="shared" si="36"/>
        <v/>
      </c>
      <c r="AL171" s="79" t="str">
        <f t="shared" si="37"/>
        <v/>
      </c>
      <c r="AM171" s="78" t="str">
        <f t="shared" si="38"/>
        <v/>
      </c>
    </row>
    <row r="172" spans="2:39" ht="13.5" thickBot="1">
      <c r="B172" s="86">
        <v>44304</v>
      </c>
      <c r="C172" s="85">
        <v>1058.79</v>
      </c>
      <c r="D172" s="85">
        <v>1046.96</v>
      </c>
      <c r="E172" s="85">
        <v>1048.46</v>
      </c>
      <c r="F172" s="85">
        <v>1041.57</v>
      </c>
      <c r="G172" s="85">
        <v>1049.4100000000001</v>
      </c>
      <c r="H172" s="85">
        <v>1063.1300000000001</v>
      </c>
      <c r="I172" s="85">
        <v>1139.67</v>
      </c>
      <c r="J172" s="85">
        <v>1158.82</v>
      </c>
      <c r="K172" s="85">
        <v>1141.6300000000001</v>
      </c>
      <c r="L172" s="85">
        <v>1147.0899999999999</v>
      </c>
      <c r="M172" s="85">
        <v>1332.73</v>
      </c>
      <c r="N172" s="85">
        <v>1281.81</v>
      </c>
      <c r="O172" s="85">
        <v>1284.01</v>
      </c>
      <c r="P172" s="85">
        <v>1222.83</v>
      </c>
      <c r="Q172" s="85">
        <v>1232.32</v>
      </c>
      <c r="R172" s="85">
        <v>1231.51</v>
      </c>
      <c r="S172" s="85">
        <v>1208.27</v>
      </c>
      <c r="T172" s="85">
        <v>1191.96</v>
      </c>
      <c r="U172" s="85">
        <v>1116.4000000000001</v>
      </c>
      <c r="V172" s="85">
        <v>1037.05</v>
      </c>
      <c r="W172" s="85">
        <v>1041.78</v>
      </c>
      <c r="X172" s="85">
        <v>1041.5</v>
      </c>
      <c r="Y172" s="85">
        <v>1027.81</v>
      </c>
      <c r="Z172" s="85">
        <v>1024.7</v>
      </c>
      <c r="AA172" s="85">
        <f t="shared" si="26"/>
        <v>1332.73</v>
      </c>
      <c r="AB172" s="84">
        <f t="shared" si="27"/>
        <v>2021</v>
      </c>
      <c r="AC172" s="83">
        <f t="shared" si="28"/>
        <v>4</v>
      </c>
      <c r="AD172" s="83" t="str">
        <f t="shared" si="29"/>
        <v/>
      </c>
      <c r="AE172" s="83" t="str">
        <f t="shared" si="30"/>
        <v/>
      </c>
      <c r="AF172" s="81">
        <f t="shared" si="31"/>
        <v>1332.73</v>
      </c>
      <c r="AG172" s="82" t="str">
        <f t="shared" si="32"/>
        <v>11:00</v>
      </c>
      <c r="AH172" s="81">
        <f t="shared" si="33"/>
        <v>28502.94</v>
      </c>
      <c r="AI172" s="80" t="str">
        <f t="shared" si="34"/>
        <v/>
      </c>
      <c r="AJ172" s="80" t="str">
        <f t="shared" si="35"/>
        <v/>
      </c>
      <c r="AK172" s="80" t="str">
        <f t="shared" si="36"/>
        <v/>
      </c>
      <c r="AL172" s="79" t="str">
        <f t="shared" si="37"/>
        <v/>
      </c>
      <c r="AM172" s="78" t="str">
        <f t="shared" si="38"/>
        <v/>
      </c>
    </row>
    <row r="173" spans="2:39" ht="13.5" thickBot="1">
      <c r="B173" s="86">
        <v>44305</v>
      </c>
      <c r="C173" s="85">
        <v>1022.53</v>
      </c>
      <c r="D173" s="85">
        <v>1021.27</v>
      </c>
      <c r="E173" s="85">
        <v>1044.44</v>
      </c>
      <c r="F173" s="85">
        <v>1059.17</v>
      </c>
      <c r="G173" s="85">
        <v>1080.3499999999999</v>
      </c>
      <c r="H173" s="85">
        <v>1112.3399999999999</v>
      </c>
      <c r="I173" s="85">
        <v>1214.75</v>
      </c>
      <c r="J173" s="85">
        <v>1267.98</v>
      </c>
      <c r="K173" s="85">
        <v>1257.94</v>
      </c>
      <c r="L173" s="85">
        <v>1418.9</v>
      </c>
      <c r="M173" s="85">
        <v>1451.38</v>
      </c>
      <c r="N173" s="85">
        <v>1442.81</v>
      </c>
      <c r="O173" s="85">
        <v>1444.24</v>
      </c>
      <c r="P173" s="85">
        <v>1433.64</v>
      </c>
      <c r="Q173" s="85">
        <v>1425.83</v>
      </c>
      <c r="R173" s="85">
        <v>1389.18</v>
      </c>
      <c r="S173" s="85">
        <v>1302.5999999999999</v>
      </c>
      <c r="T173" s="85">
        <v>1147.23</v>
      </c>
      <c r="U173" s="85">
        <v>1093.3</v>
      </c>
      <c r="V173" s="85">
        <v>1089.6600000000001</v>
      </c>
      <c r="W173" s="85">
        <v>1089.9000000000001</v>
      </c>
      <c r="X173" s="85">
        <v>1062.74</v>
      </c>
      <c r="Y173" s="85">
        <v>1036.8800000000001</v>
      </c>
      <c r="Z173" s="85">
        <v>1031.8</v>
      </c>
      <c r="AA173" s="85">
        <f t="shared" si="26"/>
        <v>1451.38</v>
      </c>
      <c r="AB173" s="84">
        <f t="shared" si="27"/>
        <v>2021</v>
      </c>
      <c r="AC173" s="83">
        <f t="shared" si="28"/>
        <v>4</v>
      </c>
      <c r="AD173" s="83" t="str">
        <f t="shared" si="29"/>
        <v/>
      </c>
      <c r="AE173" s="83" t="str">
        <f t="shared" si="30"/>
        <v/>
      </c>
      <c r="AF173" s="81">
        <f t="shared" si="31"/>
        <v>1451.38</v>
      </c>
      <c r="AG173" s="82" t="str">
        <f t="shared" si="32"/>
        <v>11:00</v>
      </c>
      <c r="AH173" s="81">
        <f t="shared" si="33"/>
        <v>30392.240000000002</v>
      </c>
      <c r="AI173" s="80" t="str">
        <f t="shared" si="34"/>
        <v/>
      </c>
      <c r="AJ173" s="80" t="str">
        <f t="shared" si="35"/>
        <v/>
      </c>
      <c r="AK173" s="80" t="str">
        <f t="shared" si="36"/>
        <v/>
      </c>
      <c r="AL173" s="79" t="str">
        <f t="shared" si="37"/>
        <v/>
      </c>
      <c r="AM173" s="78" t="str">
        <f t="shared" si="38"/>
        <v/>
      </c>
    </row>
    <row r="174" spans="2:39" ht="13.5" thickBot="1">
      <c r="B174" s="86">
        <v>44306</v>
      </c>
      <c r="C174" s="85">
        <v>1025.8900000000001</v>
      </c>
      <c r="D174" s="85">
        <v>1018.85</v>
      </c>
      <c r="E174" s="85">
        <v>1044.4000000000001</v>
      </c>
      <c r="F174" s="85">
        <v>1064.3800000000001</v>
      </c>
      <c r="G174" s="85">
        <v>1076.42</v>
      </c>
      <c r="H174" s="85">
        <v>1115.6600000000001</v>
      </c>
      <c r="I174" s="85">
        <v>1229.31</v>
      </c>
      <c r="J174" s="85">
        <v>1278.0999999999999</v>
      </c>
      <c r="K174" s="85">
        <v>1287.0899999999999</v>
      </c>
      <c r="L174" s="85">
        <v>1322.3</v>
      </c>
      <c r="M174" s="85">
        <v>1336.16</v>
      </c>
      <c r="N174" s="85">
        <v>1308.8599999999999</v>
      </c>
      <c r="O174" s="85">
        <v>1310.89</v>
      </c>
      <c r="P174" s="85">
        <v>1310.75</v>
      </c>
      <c r="Q174" s="85">
        <v>1295.81</v>
      </c>
      <c r="R174" s="85">
        <v>1257.45</v>
      </c>
      <c r="S174" s="85">
        <v>1210.93</v>
      </c>
      <c r="T174" s="85">
        <v>1187.51</v>
      </c>
      <c r="U174" s="85">
        <v>1181.8800000000001</v>
      </c>
      <c r="V174" s="85">
        <v>1181.01</v>
      </c>
      <c r="W174" s="85">
        <v>1183.74</v>
      </c>
      <c r="X174" s="85">
        <v>1164.5899999999999</v>
      </c>
      <c r="Y174" s="85">
        <v>1143.3800000000001</v>
      </c>
      <c r="Z174" s="85">
        <v>1150.8</v>
      </c>
      <c r="AA174" s="85">
        <f t="shared" si="26"/>
        <v>1336.16</v>
      </c>
      <c r="AB174" s="84">
        <f t="shared" si="27"/>
        <v>2021</v>
      </c>
      <c r="AC174" s="83">
        <f t="shared" si="28"/>
        <v>4</v>
      </c>
      <c r="AD174" s="83" t="str">
        <f t="shared" si="29"/>
        <v/>
      </c>
      <c r="AE174" s="83" t="str">
        <f t="shared" si="30"/>
        <v/>
      </c>
      <c r="AF174" s="81">
        <f t="shared" si="31"/>
        <v>1336.16</v>
      </c>
      <c r="AG174" s="82" t="str">
        <f t="shared" si="32"/>
        <v>11:00</v>
      </c>
      <c r="AH174" s="81">
        <f t="shared" si="33"/>
        <v>30022.32</v>
      </c>
      <c r="AI174" s="80" t="str">
        <f t="shared" si="34"/>
        <v/>
      </c>
      <c r="AJ174" s="80" t="str">
        <f t="shared" si="35"/>
        <v/>
      </c>
      <c r="AK174" s="80" t="str">
        <f t="shared" si="36"/>
        <v/>
      </c>
      <c r="AL174" s="79" t="str">
        <f t="shared" si="37"/>
        <v/>
      </c>
      <c r="AM174" s="78" t="str">
        <f t="shared" si="38"/>
        <v/>
      </c>
    </row>
    <row r="175" spans="2:39" ht="13.5" thickBot="1">
      <c r="B175" s="86">
        <v>44307</v>
      </c>
      <c r="C175" s="85">
        <v>1156.26</v>
      </c>
      <c r="D175" s="85">
        <v>1142.93</v>
      </c>
      <c r="E175" s="85">
        <v>1147.06</v>
      </c>
      <c r="F175" s="85">
        <v>1164.73</v>
      </c>
      <c r="G175" s="85">
        <v>1177.93</v>
      </c>
      <c r="H175" s="85">
        <v>1219.47</v>
      </c>
      <c r="I175" s="85">
        <v>1327.51</v>
      </c>
      <c r="J175" s="85">
        <v>1380.33</v>
      </c>
      <c r="K175" s="85">
        <v>1399.3</v>
      </c>
      <c r="L175" s="85">
        <v>1179.5</v>
      </c>
      <c r="M175" s="85">
        <v>44.73</v>
      </c>
      <c r="N175" s="85">
        <v>39.24</v>
      </c>
      <c r="O175" s="85">
        <v>36.92</v>
      </c>
      <c r="P175" s="85">
        <v>200.38</v>
      </c>
      <c r="Q175" s="85">
        <v>1324.89</v>
      </c>
      <c r="R175" s="85">
        <v>1325.1</v>
      </c>
      <c r="S175" s="85">
        <v>1275.3599999999999</v>
      </c>
      <c r="T175" s="85">
        <v>1263.43</v>
      </c>
      <c r="U175" s="85">
        <v>1222.9000000000001</v>
      </c>
      <c r="V175" s="85">
        <v>1219.44</v>
      </c>
      <c r="W175" s="85">
        <v>1219.02</v>
      </c>
      <c r="X175" s="85">
        <v>1199.8</v>
      </c>
      <c r="Y175" s="85">
        <v>1172.26</v>
      </c>
      <c r="Z175" s="85">
        <v>1164.69</v>
      </c>
      <c r="AA175" s="85">
        <f t="shared" si="26"/>
        <v>1399.3</v>
      </c>
      <c r="AB175" s="84">
        <f t="shared" si="27"/>
        <v>2021</v>
      </c>
      <c r="AC175" s="83">
        <f t="shared" si="28"/>
        <v>4</v>
      </c>
      <c r="AD175" s="83" t="str">
        <f t="shared" si="29"/>
        <v/>
      </c>
      <c r="AE175" s="83" t="str">
        <f t="shared" si="30"/>
        <v/>
      </c>
      <c r="AF175" s="81">
        <f t="shared" si="31"/>
        <v>1399.3</v>
      </c>
      <c r="AG175" s="82" t="str">
        <f t="shared" si="32"/>
        <v>9:00</v>
      </c>
      <c r="AH175" s="81">
        <f t="shared" si="33"/>
        <v>26402.479999999992</v>
      </c>
      <c r="AI175" s="80" t="str">
        <f t="shared" si="34"/>
        <v/>
      </c>
      <c r="AJ175" s="80" t="str">
        <f t="shared" si="35"/>
        <v/>
      </c>
      <c r="AK175" s="80" t="str">
        <f t="shared" si="36"/>
        <v/>
      </c>
      <c r="AL175" s="79" t="str">
        <f t="shared" si="37"/>
        <v/>
      </c>
      <c r="AM175" s="78" t="str">
        <f t="shared" si="38"/>
        <v/>
      </c>
    </row>
    <row r="176" spans="2:39" ht="13.5" thickBot="1">
      <c r="B176" s="86">
        <v>44308</v>
      </c>
      <c r="C176" s="85">
        <v>1161.6199999999999</v>
      </c>
      <c r="D176" s="85">
        <v>1168.9000000000001</v>
      </c>
      <c r="E176" s="85">
        <v>1172.3599999999999</v>
      </c>
      <c r="F176" s="85">
        <v>1189.8599999999999</v>
      </c>
      <c r="G176" s="85">
        <v>1214.26</v>
      </c>
      <c r="H176" s="85">
        <v>1263.75</v>
      </c>
      <c r="I176" s="85">
        <v>1362.06</v>
      </c>
      <c r="J176" s="85">
        <v>1404.94</v>
      </c>
      <c r="K176" s="85">
        <v>1413.97</v>
      </c>
      <c r="L176" s="85">
        <v>1405.43</v>
      </c>
      <c r="M176" s="85">
        <v>1420.76</v>
      </c>
      <c r="N176" s="85">
        <v>1381.9</v>
      </c>
      <c r="O176" s="85">
        <v>1368.99</v>
      </c>
      <c r="P176" s="85">
        <v>1340.15</v>
      </c>
      <c r="Q176" s="85">
        <v>1350.69</v>
      </c>
      <c r="R176" s="85">
        <v>1346.45</v>
      </c>
      <c r="S176" s="85">
        <v>1265.67</v>
      </c>
      <c r="T176" s="85">
        <v>1224.72</v>
      </c>
      <c r="U176" s="85">
        <v>1169.3900000000001</v>
      </c>
      <c r="V176" s="85">
        <v>1160.42</v>
      </c>
      <c r="W176" s="85">
        <v>1153.46</v>
      </c>
      <c r="X176" s="85">
        <v>1142.1600000000001</v>
      </c>
      <c r="Y176" s="85">
        <v>1133.8599999999999</v>
      </c>
      <c r="Z176" s="85">
        <v>1139.8399999999999</v>
      </c>
      <c r="AA176" s="85">
        <f t="shared" si="26"/>
        <v>1420.76</v>
      </c>
      <c r="AB176" s="84">
        <f t="shared" si="27"/>
        <v>2021</v>
      </c>
      <c r="AC176" s="83">
        <f t="shared" si="28"/>
        <v>4</v>
      </c>
      <c r="AD176" s="83" t="str">
        <f t="shared" si="29"/>
        <v/>
      </c>
      <c r="AE176" s="83" t="str">
        <f t="shared" si="30"/>
        <v/>
      </c>
      <c r="AF176" s="81">
        <f t="shared" si="31"/>
        <v>1420.76</v>
      </c>
      <c r="AG176" s="82" t="str">
        <f t="shared" si="32"/>
        <v>11:00</v>
      </c>
      <c r="AH176" s="81">
        <f t="shared" si="33"/>
        <v>31776.37</v>
      </c>
      <c r="AI176" s="80" t="str">
        <f t="shared" si="34"/>
        <v/>
      </c>
      <c r="AJ176" s="80" t="str">
        <f t="shared" si="35"/>
        <v/>
      </c>
      <c r="AK176" s="80" t="str">
        <f t="shared" si="36"/>
        <v/>
      </c>
      <c r="AL176" s="79" t="str">
        <f t="shared" si="37"/>
        <v/>
      </c>
      <c r="AM176" s="78" t="str">
        <f t="shared" si="38"/>
        <v/>
      </c>
    </row>
    <row r="177" spans="2:39" ht="13.5" thickBot="1">
      <c r="B177" s="86">
        <v>44309</v>
      </c>
      <c r="C177" s="85">
        <v>1144.04</v>
      </c>
      <c r="D177" s="85">
        <v>1148.18</v>
      </c>
      <c r="E177" s="85">
        <v>1183.1099999999999</v>
      </c>
      <c r="F177" s="85">
        <v>1178.1400000000001</v>
      </c>
      <c r="G177" s="85">
        <v>1198.23</v>
      </c>
      <c r="H177" s="85">
        <v>1251.21</v>
      </c>
      <c r="I177" s="85">
        <v>1348.83</v>
      </c>
      <c r="J177" s="85">
        <v>1350.02</v>
      </c>
      <c r="K177" s="85">
        <v>1332.91</v>
      </c>
      <c r="L177" s="85">
        <v>1349.08</v>
      </c>
      <c r="M177" s="85">
        <v>1458.87</v>
      </c>
      <c r="N177" s="85">
        <v>1462.93</v>
      </c>
      <c r="O177" s="85">
        <v>1460.55</v>
      </c>
      <c r="P177" s="85">
        <v>1458.59</v>
      </c>
      <c r="Q177" s="85">
        <v>1456.67</v>
      </c>
      <c r="R177" s="85">
        <v>1436.96</v>
      </c>
      <c r="S177" s="85">
        <v>1360.28</v>
      </c>
      <c r="T177" s="85">
        <v>1326.12</v>
      </c>
      <c r="U177" s="85">
        <v>1295.77</v>
      </c>
      <c r="V177" s="85">
        <v>1303.51</v>
      </c>
      <c r="W177" s="85">
        <v>1212.05</v>
      </c>
      <c r="X177" s="85">
        <v>1112.4100000000001</v>
      </c>
      <c r="Y177" s="85">
        <v>1071.8800000000001</v>
      </c>
      <c r="Z177" s="85">
        <v>1073.8699999999999</v>
      </c>
      <c r="AA177" s="85">
        <f t="shared" si="26"/>
        <v>1462.93</v>
      </c>
      <c r="AB177" s="84">
        <f t="shared" si="27"/>
        <v>2021</v>
      </c>
      <c r="AC177" s="83">
        <f t="shared" si="28"/>
        <v>4</v>
      </c>
      <c r="AD177" s="83" t="str">
        <f t="shared" si="29"/>
        <v/>
      </c>
      <c r="AE177" s="83" t="str">
        <f t="shared" si="30"/>
        <v/>
      </c>
      <c r="AF177" s="81">
        <f t="shared" si="31"/>
        <v>1462.93</v>
      </c>
      <c r="AG177" s="82" t="str">
        <f t="shared" si="32"/>
        <v>12:00</v>
      </c>
      <c r="AH177" s="81">
        <f t="shared" si="33"/>
        <v>32437.139999999996</v>
      </c>
      <c r="AI177" s="80" t="str">
        <f t="shared" si="34"/>
        <v/>
      </c>
      <c r="AJ177" s="80" t="str">
        <f t="shared" si="35"/>
        <v/>
      </c>
      <c r="AK177" s="80" t="str">
        <f t="shared" si="36"/>
        <v/>
      </c>
      <c r="AL177" s="79" t="str">
        <f t="shared" si="37"/>
        <v/>
      </c>
      <c r="AM177" s="78" t="str">
        <f t="shared" si="38"/>
        <v/>
      </c>
    </row>
    <row r="178" spans="2:39" ht="13.5" thickBot="1">
      <c r="B178" s="86">
        <v>44310</v>
      </c>
      <c r="C178" s="85">
        <v>1060.43</v>
      </c>
      <c r="D178" s="85">
        <v>1049.1600000000001</v>
      </c>
      <c r="E178" s="85">
        <v>1046.82</v>
      </c>
      <c r="F178" s="85">
        <v>1055.81</v>
      </c>
      <c r="G178" s="85">
        <v>1066.94</v>
      </c>
      <c r="H178" s="85">
        <v>1084.44</v>
      </c>
      <c r="I178" s="85">
        <v>1141.98</v>
      </c>
      <c r="J178" s="85">
        <v>931.7</v>
      </c>
      <c r="K178" s="85">
        <v>928.55</v>
      </c>
      <c r="L178" s="85">
        <v>1068.52</v>
      </c>
      <c r="M178" s="85">
        <v>1051.33</v>
      </c>
      <c r="N178" s="85">
        <v>1037.1600000000001</v>
      </c>
      <c r="O178" s="85">
        <v>1153.6400000000001</v>
      </c>
      <c r="P178" s="85">
        <v>1154.79</v>
      </c>
      <c r="Q178" s="85">
        <v>1241.5899999999999</v>
      </c>
      <c r="R178" s="85">
        <v>1248.73</v>
      </c>
      <c r="S178" s="85">
        <v>1218.42</v>
      </c>
      <c r="T178" s="85">
        <v>1228.71</v>
      </c>
      <c r="U178" s="85">
        <v>1200.01</v>
      </c>
      <c r="V178" s="85">
        <v>1201.8</v>
      </c>
      <c r="W178" s="85">
        <v>1213.03</v>
      </c>
      <c r="X178" s="85">
        <v>1204.77</v>
      </c>
      <c r="Y178" s="85">
        <v>1202.18</v>
      </c>
      <c r="Z178" s="85">
        <v>1092.53</v>
      </c>
      <c r="AA178" s="85">
        <f t="shared" si="26"/>
        <v>1248.73</v>
      </c>
      <c r="AB178" s="84">
        <f t="shared" si="27"/>
        <v>2021</v>
      </c>
      <c r="AC178" s="83">
        <f t="shared" si="28"/>
        <v>4</v>
      </c>
      <c r="AD178" s="83" t="str">
        <f t="shared" si="29"/>
        <v/>
      </c>
      <c r="AE178" s="83" t="str">
        <f t="shared" si="30"/>
        <v/>
      </c>
      <c r="AF178" s="81">
        <f t="shared" si="31"/>
        <v>1248.73</v>
      </c>
      <c r="AG178" s="82" t="str">
        <f t="shared" si="32"/>
        <v>16:00</v>
      </c>
      <c r="AH178" s="81">
        <f t="shared" si="33"/>
        <v>28131.769999999997</v>
      </c>
      <c r="AI178" s="80" t="str">
        <f t="shared" si="34"/>
        <v/>
      </c>
      <c r="AJ178" s="80" t="str">
        <f t="shared" si="35"/>
        <v/>
      </c>
      <c r="AK178" s="80" t="str">
        <f t="shared" si="36"/>
        <v/>
      </c>
      <c r="AL178" s="79" t="str">
        <f t="shared" si="37"/>
        <v/>
      </c>
      <c r="AM178" s="78" t="str">
        <f t="shared" si="38"/>
        <v/>
      </c>
    </row>
    <row r="179" spans="2:39" ht="13.5" thickBot="1">
      <c r="B179" s="86">
        <v>44311</v>
      </c>
      <c r="C179" s="85">
        <v>1062.1500000000001</v>
      </c>
      <c r="D179" s="85">
        <v>1072.02</v>
      </c>
      <c r="E179" s="85">
        <v>1067.96</v>
      </c>
      <c r="F179" s="85">
        <v>1054.8</v>
      </c>
      <c r="G179" s="85">
        <v>1059.07</v>
      </c>
      <c r="H179" s="85">
        <v>1080.42</v>
      </c>
      <c r="I179" s="85">
        <v>1137.3599999999999</v>
      </c>
      <c r="J179" s="85">
        <v>1165.05</v>
      </c>
      <c r="K179" s="85">
        <v>1168.3</v>
      </c>
      <c r="L179" s="85">
        <v>1201.4100000000001</v>
      </c>
      <c r="M179" s="85">
        <v>1172.1099999999999</v>
      </c>
      <c r="N179" s="85">
        <v>1151.6400000000001</v>
      </c>
      <c r="O179" s="85">
        <v>1179.43</v>
      </c>
      <c r="P179" s="85">
        <v>1145.4100000000001</v>
      </c>
      <c r="Q179" s="85">
        <v>1148.53</v>
      </c>
      <c r="R179" s="85">
        <v>1113.49</v>
      </c>
      <c r="S179" s="85">
        <v>1108.9000000000001</v>
      </c>
      <c r="T179" s="85">
        <v>1123.43</v>
      </c>
      <c r="U179" s="85">
        <v>1082.8</v>
      </c>
      <c r="V179" s="85">
        <v>1104.92</v>
      </c>
      <c r="W179" s="85">
        <v>1094</v>
      </c>
      <c r="X179" s="85">
        <v>1104.22</v>
      </c>
      <c r="Y179" s="85">
        <v>1080.73</v>
      </c>
      <c r="Z179" s="85">
        <v>1080.55</v>
      </c>
      <c r="AA179" s="85">
        <f t="shared" si="26"/>
        <v>1201.4100000000001</v>
      </c>
      <c r="AB179" s="84">
        <f t="shared" si="27"/>
        <v>2021</v>
      </c>
      <c r="AC179" s="83">
        <f t="shared" si="28"/>
        <v>4</v>
      </c>
      <c r="AD179" s="83" t="str">
        <f t="shared" si="29"/>
        <v/>
      </c>
      <c r="AE179" s="83" t="str">
        <f t="shared" si="30"/>
        <v/>
      </c>
      <c r="AF179" s="81">
        <f t="shared" si="31"/>
        <v>1201.4100000000001</v>
      </c>
      <c r="AG179" s="82" t="str">
        <f t="shared" si="32"/>
        <v>10:00</v>
      </c>
      <c r="AH179" s="81">
        <f t="shared" si="33"/>
        <v>27960.110000000004</v>
      </c>
      <c r="AI179" s="80" t="str">
        <f t="shared" si="34"/>
        <v/>
      </c>
      <c r="AJ179" s="80" t="str">
        <f t="shared" si="35"/>
        <v/>
      </c>
      <c r="AK179" s="80" t="str">
        <f t="shared" si="36"/>
        <v/>
      </c>
      <c r="AL179" s="79" t="str">
        <f t="shared" si="37"/>
        <v/>
      </c>
      <c r="AM179" s="78" t="str">
        <f t="shared" si="38"/>
        <v/>
      </c>
    </row>
    <row r="180" spans="2:39" ht="13.5" thickBot="1">
      <c r="B180" s="86">
        <v>44312</v>
      </c>
      <c r="C180" s="85">
        <v>1113</v>
      </c>
      <c r="D180" s="85">
        <v>1121.26</v>
      </c>
      <c r="E180" s="85">
        <v>1142.58</v>
      </c>
      <c r="F180" s="85">
        <v>1167.7</v>
      </c>
      <c r="G180" s="85">
        <v>1184.54</v>
      </c>
      <c r="H180" s="85">
        <v>1225.81</v>
      </c>
      <c r="I180" s="85">
        <v>1328.81</v>
      </c>
      <c r="J180" s="85">
        <v>1369.83</v>
      </c>
      <c r="K180" s="85">
        <v>439.15</v>
      </c>
      <c r="L180" s="85">
        <v>37.729999999999997</v>
      </c>
      <c r="M180" s="85">
        <v>35.25</v>
      </c>
      <c r="N180" s="85">
        <v>35.46</v>
      </c>
      <c r="O180" s="85">
        <v>34.369999999999997</v>
      </c>
      <c r="P180" s="85">
        <v>35.53</v>
      </c>
      <c r="Q180" s="85">
        <v>34.270000000000003</v>
      </c>
      <c r="R180" s="85">
        <v>33.92</v>
      </c>
      <c r="S180" s="85">
        <v>34.369999999999997</v>
      </c>
      <c r="T180" s="85">
        <v>33.32</v>
      </c>
      <c r="U180" s="85">
        <v>32.799999999999997</v>
      </c>
      <c r="V180" s="85">
        <v>32.450000000000003</v>
      </c>
      <c r="W180" s="85">
        <v>32.97</v>
      </c>
      <c r="X180" s="85">
        <v>33.64</v>
      </c>
      <c r="Y180" s="85">
        <v>32.83</v>
      </c>
      <c r="Z180" s="85">
        <v>32.619999999999997</v>
      </c>
      <c r="AA180" s="85">
        <f t="shared" si="26"/>
        <v>1369.83</v>
      </c>
      <c r="AB180" s="84">
        <f t="shared" si="27"/>
        <v>2021</v>
      </c>
      <c r="AC180" s="83">
        <f t="shared" si="28"/>
        <v>4</v>
      </c>
      <c r="AD180" s="83" t="str">
        <f t="shared" si="29"/>
        <v/>
      </c>
      <c r="AE180" s="83" t="str">
        <f t="shared" si="30"/>
        <v/>
      </c>
      <c r="AF180" s="81">
        <f t="shared" si="31"/>
        <v>1369.83</v>
      </c>
      <c r="AG180" s="82" t="str">
        <f t="shared" si="32"/>
        <v>8:00</v>
      </c>
      <c r="AH180" s="81">
        <f t="shared" si="33"/>
        <v>11974.039999999999</v>
      </c>
      <c r="AI180" s="80" t="str">
        <f t="shared" si="34"/>
        <v/>
      </c>
      <c r="AJ180" s="80" t="str">
        <f t="shared" si="35"/>
        <v/>
      </c>
      <c r="AK180" s="80" t="str">
        <f t="shared" si="36"/>
        <v/>
      </c>
      <c r="AL180" s="79" t="str">
        <f t="shared" si="37"/>
        <v/>
      </c>
      <c r="AM180" s="78" t="str">
        <f t="shared" si="38"/>
        <v/>
      </c>
    </row>
    <row r="181" spans="2:39" ht="13.5" thickBot="1">
      <c r="B181" s="86">
        <v>44313</v>
      </c>
      <c r="C181" s="85">
        <v>32.619999999999997</v>
      </c>
      <c r="D181" s="85">
        <v>33.15</v>
      </c>
      <c r="E181" s="85">
        <v>33.950000000000003</v>
      </c>
      <c r="F181" s="85">
        <v>33.43</v>
      </c>
      <c r="G181" s="85">
        <v>33.46</v>
      </c>
      <c r="H181" s="85">
        <v>33.57</v>
      </c>
      <c r="I181" s="85">
        <v>33.53</v>
      </c>
      <c r="J181" s="85">
        <v>33.22</v>
      </c>
      <c r="K181" s="85">
        <v>34.409999999999997</v>
      </c>
      <c r="L181" s="85">
        <v>34.369999999999997</v>
      </c>
      <c r="M181" s="85">
        <v>33.950000000000003</v>
      </c>
      <c r="N181" s="85">
        <v>32.94</v>
      </c>
      <c r="O181" s="85">
        <v>33.18</v>
      </c>
      <c r="P181" s="85">
        <v>32.76</v>
      </c>
      <c r="Q181" s="85">
        <v>32.479999999999997</v>
      </c>
      <c r="R181" s="85">
        <v>33.22</v>
      </c>
      <c r="S181" s="85">
        <v>33.01</v>
      </c>
      <c r="T181" s="85">
        <v>34.65</v>
      </c>
      <c r="U181" s="85">
        <v>34.130000000000003</v>
      </c>
      <c r="V181" s="85">
        <v>34.06</v>
      </c>
      <c r="W181" s="85">
        <v>34.58</v>
      </c>
      <c r="X181" s="85">
        <v>33.5</v>
      </c>
      <c r="Y181" s="85">
        <v>33.6</v>
      </c>
      <c r="Z181" s="85">
        <v>34.229999999999997</v>
      </c>
      <c r="AA181" s="85">
        <f t="shared" si="26"/>
        <v>34.65</v>
      </c>
      <c r="AB181" s="84">
        <f t="shared" si="27"/>
        <v>2021</v>
      </c>
      <c r="AC181" s="83">
        <f t="shared" si="28"/>
        <v>4</v>
      </c>
      <c r="AD181" s="83" t="str">
        <f t="shared" si="29"/>
        <v/>
      </c>
      <c r="AE181" s="83" t="str">
        <f t="shared" si="30"/>
        <v/>
      </c>
      <c r="AF181" s="81">
        <f t="shared" si="31"/>
        <v>34.65</v>
      </c>
      <c r="AG181" s="82" t="str">
        <f t="shared" si="32"/>
        <v>18:00</v>
      </c>
      <c r="AH181" s="81">
        <f t="shared" si="33"/>
        <v>840.65</v>
      </c>
      <c r="AI181" s="80" t="str">
        <f t="shared" si="34"/>
        <v/>
      </c>
      <c r="AJ181" s="80" t="str">
        <f t="shared" si="35"/>
        <v/>
      </c>
      <c r="AK181" s="80" t="str">
        <f t="shared" si="36"/>
        <v/>
      </c>
      <c r="AL181" s="79" t="str">
        <f t="shared" si="37"/>
        <v/>
      </c>
      <c r="AM181" s="78" t="str">
        <f t="shared" si="38"/>
        <v/>
      </c>
    </row>
    <row r="182" spans="2:39" ht="13.5" thickBot="1">
      <c r="B182" s="86">
        <v>44314</v>
      </c>
      <c r="C182" s="85">
        <v>33.15</v>
      </c>
      <c r="D182" s="85">
        <v>32.9</v>
      </c>
      <c r="E182" s="85">
        <v>33.29</v>
      </c>
      <c r="F182" s="85">
        <v>33.78</v>
      </c>
      <c r="G182" s="85">
        <v>32.9</v>
      </c>
      <c r="H182" s="85">
        <v>33.43</v>
      </c>
      <c r="I182" s="85">
        <v>34.340000000000003</v>
      </c>
      <c r="J182" s="85">
        <v>33.29</v>
      </c>
      <c r="K182" s="85">
        <v>34.020000000000003</v>
      </c>
      <c r="L182" s="85">
        <v>32.97</v>
      </c>
      <c r="M182" s="85">
        <v>33.74</v>
      </c>
      <c r="N182" s="85">
        <v>35.04</v>
      </c>
      <c r="O182" s="85">
        <v>78.12</v>
      </c>
      <c r="P182" s="85">
        <v>157.91999999999999</v>
      </c>
      <c r="Q182" s="85">
        <v>195.3</v>
      </c>
      <c r="R182" s="85">
        <v>143.96</v>
      </c>
      <c r="S182" s="85">
        <v>97.68</v>
      </c>
      <c r="T182" s="85">
        <v>48.69</v>
      </c>
      <c r="U182" s="85">
        <v>34.130000000000003</v>
      </c>
      <c r="V182" s="85">
        <v>34.58</v>
      </c>
      <c r="W182" s="85">
        <v>34.299999999999997</v>
      </c>
      <c r="X182" s="85">
        <v>34.130000000000003</v>
      </c>
      <c r="Y182" s="85">
        <v>34.299999999999997</v>
      </c>
      <c r="Z182" s="85">
        <v>33.32</v>
      </c>
      <c r="AA182" s="85">
        <f t="shared" si="26"/>
        <v>195.3</v>
      </c>
      <c r="AB182" s="84">
        <f t="shared" si="27"/>
        <v>2021</v>
      </c>
      <c r="AC182" s="83">
        <f t="shared" si="28"/>
        <v>4</v>
      </c>
      <c r="AD182" s="83" t="str">
        <f t="shared" si="29"/>
        <v/>
      </c>
      <c r="AE182" s="83" t="str">
        <f t="shared" si="30"/>
        <v/>
      </c>
      <c r="AF182" s="81">
        <f t="shared" si="31"/>
        <v>195.3</v>
      </c>
      <c r="AG182" s="82" t="str">
        <f t="shared" si="32"/>
        <v>15:00</v>
      </c>
      <c r="AH182" s="81">
        <f t="shared" si="33"/>
        <v>1524.5800000000002</v>
      </c>
      <c r="AI182" s="80" t="str">
        <f t="shared" si="34"/>
        <v/>
      </c>
      <c r="AJ182" s="80" t="str">
        <f t="shared" si="35"/>
        <v/>
      </c>
      <c r="AK182" s="80" t="str">
        <f t="shared" si="36"/>
        <v/>
      </c>
      <c r="AL182" s="79" t="str">
        <f t="shared" si="37"/>
        <v/>
      </c>
      <c r="AM182" s="78" t="str">
        <f t="shared" si="38"/>
        <v/>
      </c>
    </row>
    <row r="183" spans="2:39" ht="13.5" thickBot="1">
      <c r="B183" s="86">
        <v>44315</v>
      </c>
      <c r="C183" s="85">
        <v>33.71</v>
      </c>
      <c r="D183" s="85">
        <v>34.200000000000003</v>
      </c>
      <c r="E183" s="85">
        <v>33.04</v>
      </c>
      <c r="F183" s="85">
        <v>34.299999999999997</v>
      </c>
      <c r="G183" s="85">
        <v>33.74</v>
      </c>
      <c r="H183" s="85">
        <v>34.06</v>
      </c>
      <c r="I183" s="85">
        <v>34.020000000000003</v>
      </c>
      <c r="J183" s="85">
        <v>790.06</v>
      </c>
      <c r="K183" s="85">
        <v>1258.8800000000001</v>
      </c>
      <c r="L183" s="85">
        <v>1296.68</v>
      </c>
      <c r="M183" s="85">
        <v>1286.81</v>
      </c>
      <c r="N183" s="85">
        <v>1277.29</v>
      </c>
      <c r="O183" s="85">
        <v>1268.72</v>
      </c>
      <c r="P183" s="85">
        <v>1289.1199999999999</v>
      </c>
      <c r="Q183" s="85">
        <v>1285.69</v>
      </c>
      <c r="R183" s="85">
        <v>1242.92</v>
      </c>
      <c r="S183" s="85">
        <v>1210.9000000000001</v>
      </c>
      <c r="T183" s="85">
        <v>1160.81</v>
      </c>
      <c r="U183" s="85">
        <v>1140.76</v>
      </c>
      <c r="V183" s="85">
        <v>1132.99</v>
      </c>
      <c r="W183" s="85">
        <v>1105.1600000000001</v>
      </c>
      <c r="X183" s="85">
        <v>1095.75</v>
      </c>
      <c r="Y183" s="85">
        <v>1056.72</v>
      </c>
      <c r="Z183" s="85">
        <v>1054.02</v>
      </c>
      <c r="AA183" s="85">
        <f t="shared" si="26"/>
        <v>1296.68</v>
      </c>
      <c r="AB183" s="84">
        <f t="shared" si="27"/>
        <v>2021</v>
      </c>
      <c r="AC183" s="83">
        <f t="shared" si="28"/>
        <v>4</v>
      </c>
      <c r="AD183" s="83" t="str">
        <f t="shared" si="29"/>
        <v/>
      </c>
      <c r="AE183" s="83" t="str">
        <f t="shared" si="30"/>
        <v/>
      </c>
      <c r="AF183" s="81">
        <f t="shared" si="31"/>
        <v>1296.68</v>
      </c>
      <c r="AG183" s="82" t="str">
        <f t="shared" si="32"/>
        <v>10:00</v>
      </c>
      <c r="AH183" s="81">
        <f t="shared" si="33"/>
        <v>21487.030000000002</v>
      </c>
      <c r="AI183" s="80" t="str">
        <f t="shared" si="34"/>
        <v/>
      </c>
      <c r="AJ183" s="80" t="str">
        <f t="shared" si="35"/>
        <v/>
      </c>
      <c r="AK183" s="80" t="str">
        <f t="shared" si="36"/>
        <v/>
      </c>
      <c r="AL183" s="79" t="str">
        <f t="shared" si="37"/>
        <v/>
      </c>
      <c r="AM183" s="78" t="str">
        <f t="shared" si="38"/>
        <v/>
      </c>
    </row>
    <row r="184" spans="2:39" ht="13.5" thickBot="1">
      <c r="B184" s="86">
        <v>44316</v>
      </c>
      <c r="C184" s="85">
        <v>1049.93</v>
      </c>
      <c r="D184" s="85">
        <v>1043.07</v>
      </c>
      <c r="E184" s="85">
        <v>1048.1400000000001</v>
      </c>
      <c r="F184" s="85">
        <v>1067.47</v>
      </c>
      <c r="G184" s="85">
        <v>1086.01</v>
      </c>
      <c r="H184" s="85">
        <v>1119.72</v>
      </c>
      <c r="I184" s="85">
        <v>1262.24</v>
      </c>
      <c r="J184" s="85">
        <v>1301.44</v>
      </c>
      <c r="K184" s="85">
        <v>1314.88</v>
      </c>
      <c r="L184" s="85">
        <v>1326.89</v>
      </c>
      <c r="M184" s="85">
        <v>1339.56</v>
      </c>
      <c r="N184" s="85">
        <v>1313.38</v>
      </c>
      <c r="O184" s="85">
        <v>1312.61</v>
      </c>
      <c r="P184" s="85">
        <v>1302.77</v>
      </c>
      <c r="Q184" s="85">
        <v>1312.12</v>
      </c>
      <c r="R184" s="85">
        <v>1267.24</v>
      </c>
      <c r="S184" s="85">
        <v>1191.44</v>
      </c>
      <c r="T184" s="85">
        <v>1171.3800000000001</v>
      </c>
      <c r="U184" s="85">
        <v>1138.69</v>
      </c>
      <c r="V184" s="85">
        <v>1127</v>
      </c>
      <c r="W184" s="85">
        <v>1121.3699999999999</v>
      </c>
      <c r="X184" s="85">
        <v>1126.3399999999999</v>
      </c>
      <c r="Y184" s="85">
        <v>1074.47</v>
      </c>
      <c r="Z184" s="85">
        <v>1068.31</v>
      </c>
      <c r="AA184" s="85">
        <f t="shared" si="26"/>
        <v>1339.56</v>
      </c>
      <c r="AB184" s="84">
        <f t="shared" si="27"/>
        <v>2021</v>
      </c>
      <c r="AC184" s="83">
        <f t="shared" si="28"/>
        <v>4</v>
      </c>
      <c r="AD184" s="83" t="str">
        <f t="shared" si="29"/>
        <v>2021-4</v>
      </c>
      <c r="AE184" s="83">
        <f t="shared" si="30"/>
        <v>4</v>
      </c>
      <c r="AF184" s="81">
        <f t="shared" si="31"/>
        <v>1339.56</v>
      </c>
      <c r="AG184" s="82" t="str">
        <f t="shared" si="32"/>
        <v>11:00</v>
      </c>
      <c r="AH184" s="81">
        <f t="shared" si="33"/>
        <v>29826.030000000002</v>
      </c>
      <c r="AI184" s="80">
        <f t="shared" si="34"/>
        <v>38979.400000000009</v>
      </c>
      <c r="AJ184" s="80">
        <f t="shared" si="35"/>
        <v>1606.57</v>
      </c>
      <c r="AK184" s="80">
        <f t="shared" si="36"/>
        <v>33283.360000000001</v>
      </c>
      <c r="AL184" s="79">
        <f t="shared" si="37"/>
        <v>44299</v>
      </c>
      <c r="AM184" s="78" t="str">
        <f t="shared" si="38"/>
        <v>12:00</v>
      </c>
    </row>
    <row r="185" spans="2:39" ht="13.5" thickBot="1">
      <c r="B185" s="86">
        <v>44317</v>
      </c>
      <c r="C185" s="85">
        <v>1063.83</v>
      </c>
      <c r="D185" s="85">
        <v>1081.92</v>
      </c>
      <c r="E185" s="85">
        <v>1064.0999999999999</v>
      </c>
      <c r="F185" s="85">
        <v>1071.8800000000001</v>
      </c>
      <c r="G185" s="85">
        <v>1094.6199999999999</v>
      </c>
      <c r="H185" s="85">
        <v>1111.67</v>
      </c>
      <c r="I185" s="85">
        <v>1172.1199999999999</v>
      </c>
      <c r="J185" s="85">
        <v>1189.9000000000001</v>
      </c>
      <c r="K185" s="85">
        <v>1175.3699999999999</v>
      </c>
      <c r="L185" s="85">
        <v>1191.8900000000001</v>
      </c>
      <c r="M185" s="85">
        <v>1202.95</v>
      </c>
      <c r="N185" s="85">
        <v>1333.22</v>
      </c>
      <c r="O185" s="85">
        <v>1166.1300000000001</v>
      </c>
      <c r="P185" s="85">
        <v>1123.1500000000001</v>
      </c>
      <c r="Q185" s="85">
        <v>1120.42</v>
      </c>
      <c r="R185" s="85">
        <v>1117.3800000000001</v>
      </c>
      <c r="S185" s="85">
        <v>1107.4000000000001</v>
      </c>
      <c r="T185" s="85">
        <v>1128.93</v>
      </c>
      <c r="U185" s="85">
        <v>1116.8900000000001</v>
      </c>
      <c r="V185" s="85">
        <v>1106.6300000000001</v>
      </c>
      <c r="W185" s="85">
        <v>1114.6099999999999</v>
      </c>
      <c r="X185" s="85">
        <v>1102.05</v>
      </c>
      <c r="Y185" s="85">
        <v>1088.57</v>
      </c>
      <c r="Z185" s="85">
        <v>1082.06</v>
      </c>
      <c r="AA185" s="85">
        <f t="shared" si="26"/>
        <v>1333.22</v>
      </c>
      <c r="AB185" s="84">
        <f t="shared" si="27"/>
        <v>2021</v>
      </c>
      <c r="AC185" s="83">
        <f t="shared" si="28"/>
        <v>5</v>
      </c>
      <c r="AD185" s="83" t="str">
        <f t="shared" si="29"/>
        <v/>
      </c>
      <c r="AE185" s="83" t="str">
        <f t="shared" si="30"/>
        <v/>
      </c>
      <c r="AF185" s="81">
        <f t="shared" si="31"/>
        <v>1333.22</v>
      </c>
      <c r="AG185" s="82" t="str">
        <f t="shared" si="32"/>
        <v>12:00</v>
      </c>
      <c r="AH185" s="81">
        <f t="shared" si="33"/>
        <v>28460.910000000003</v>
      </c>
      <c r="AI185" s="80" t="str">
        <f t="shared" si="34"/>
        <v/>
      </c>
      <c r="AJ185" s="80" t="str">
        <f t="shared" si="35"/>
        <v/>
      </c>
      <c r="AK185" s="80" t="str">
        <f t="shared" si="36"/>
        <v/>
      </c>
      <c r="AL185" s="79" t="str">
        <f t="shared" si="37"/>
        <v/>
      </c>
      <c r="AM185" s="78" t="str">
        <f t="shared" si="38"/>
        <v/>
      </c>
    </row>
    <row r="186" spans="2:39" ht="13.5" thickBot="1">
      <c r="B186" s="86">
        <v>44318</v>
      </c>
      <c r="C186" s="85">
        <v>1073.0999999999999</v>
      </c>
      <c r="D186" s="85">
        <v>1055.95</v>
      </c>
      <c r="E186" s="85">
        <v>1048.7</v>
      </c>
      <c r="F186" s="85">
        <v>1044.93</v>
      </c>
      <c r="G186" s="85">
        <v>1048.29</v>
      </c>
      <c r="H186" s="85">
        <v>1068.76</v>
      </c>
      <c r="I186" s="85">
        <v>1145.06</v>
      </c>
      <c r="J186" s="85">
        <v>1141.8800000000001</v>
      </c>
      <c r="K186" s="85">
        <v>1125.99</v>
      </c>
      <c r="L186" s="85">
        <v>1148.53</v>
      </c>
      <c r="M186" s="85">
        <v>1314.5</v>
      </c>
      <c r="N186" s="85">
        <v>1268.26</v>
      </c>
      <c r="O186" s="85">
        <v>1333.78</v>
      </c>
      <c r="P186" s="85">
        <v>1122.6600000000001</v>
      </c>
      <c r="Q186" s="85">
        <v>1106.81</v>
      </c>
      <c r="R186" s="85">
        <v>1086.26</v>
      </c>
      <c r="S186" s="85">
        <v>1065.1600000000001</v>
      </c>
      <c r="T186" s="85">
        <v>1084.02</v>
      </c>
      <c r="U186" s="85">
        <v>1056.8599999999999</v>
      </c>
      <c r="V186" s="85">
        <v>1048.77</v>
      </c>
      <c r="W186" s="85">
        <v>1064.6300000000001</v>
      </c>
      <c r="X186" s="85">
        <v>1072.23</v>
      </c>
      <c r="Y186" s="85">
        <v>1080.3800000000001</v>
      </c>
      <c r="Z186" s="85">
        <v>1080.49</v>
      </c>
      <c r="AA186" s="85">
        <f t="shared" si="26"/>
        <v>1333.78</v>
      </c>
      <c r="AB186" s="84">
        <f t="shared" si="27"/>
        <v>2021</v>
      </c>
      <c r="AC186" s="83">
        <f t="shared" si="28"/>
        <v>5</v>
      </c>
      <c r="AD186" s="83" t="str">
        <f t="shared" si="29"/>
        <v/>
      </c>
      <c r="AE186" s="83" t="str">
        <f t="shared" si="30"/>
        <v/>
      </c>
      <c r="AF186" s="81">
        <f t="shared" si="31"/>
        <v>1333.78</v>
      </c>
      <c r="AG186" s="82" t="str">
        <f t="shared" si="32"/>
        <v>13:00</v>
      </c>
      <c r="AH186" s="81">
        <f t="shared" si="33"/>
        <v>28019.780000000006</v>
      </c>
      <c r="AI186" s="80" t="str">
        <f t="shared" si="34"/>
        <v/>
      </c>
      <c r="AJ186" s="80" t="str">
        <f t="shared" si="35"/>
        <v/>
      </c>
      <c r="AK186" s="80" t="str">
        <f t="shared" si="36"/>
        <v/>
      </c>
      <c r="AL186" s="79" t="str">
        <f t="shared" si="37"/>
        <v/>
      </c>
      <c r="AM186" s="78" t="str">
        <f t="shared" si="38"/>
        <v/>
      </c>
    </row>
    <row r="187" spans="2:39" ht="13.5" thickBot="1">
      <c r="B187" s="86">
        <v>44319</v>
      </c>
      <c r="C187" s="85">
        <v>1080.07</v>
      </c>
      <c r="D187" s="85">
        <v>1077.51</v>
      </c>
      <c r="E187" s="85">
        <v>1074.6400000000001</v>
      </c>
      <c r="F187" s="85">
        <v>1096.45</v>
      </c>
      <c r="G187" s="85">
        <v>1119.51</v>
      </c>
      <c r="H187" s="85">
        <v>1147.27</v>
      </c>
      <c r="I187" s="85">
        <v>1238.9000000000001</v>
      </c>
      <c r="J187" s="85">
        <v>1286.98</v>
      </c>
      <c r="K187" s="85">
        <v>1286.8800000000001</v>
      </c>
      <c r="L187" s="85">
        <v>1306.02</v>
      </c>
      <c r="M187" s="85">
        <v>1296.79</v>
      </c>
      <c r="N187" s="85">
        <v>1293.81</v>
      </c>
      <c r="O187" s="85">
        <v>1294.6199999999999</v>
      </c>
      <c r="P187" s="85">
        <v>1289.6500000000001</v>
      </c>
      <c r="Q187" s="85">
        <v>1293.81</v>
      </c>
      <c r="R187" s="85">
        <v>1284.6099999999999</v>
      </c>
      <c r="S187" s="85">
        <v>1211.95</v>
      </c>
      <c r="T187" s="85">
        <v>1171.8399999999999</v>
      </c>
      <c r="U187" s="85">
        <v>1146.8499999999999</v>
      </c>
      <c r="V187" s="85">
        <v>1120.6600000000001</v>
      </c>
      <c r="W187" s="85">
        <v>1131.6199999999999</v>
      </c>
      <c r="X187" s="85">
        <v>1113.53</v>
      </c>
      <c r="Y187" s="85">
        <v>1102.68</v>
      </c>
      <c r="Z187" s="85">
        <v>1098.23</v>
      </c>
      <c r="AA187" s="85">
        <f t="shared" si="26"/>
        <v>1306.02</v>
      </c>
      <c r="AB187" s="84">
        <f t="shared" si="27"/>
        <v>2021</v>
      </c>
      <c r="AC187" s="83">
        <f t="shared" si="28"/>
        <v>5</v>
      </c>
      <c r="AD187" s="83" t="str">
        <f t="shared" si="29"/>
        <v/>
      </c>
      <c r="AE187" s="83" t="str">
        <f t="shared" si="30"/>
        <v/>
      </c>
      <c r="AF187" s="81">
        <f t="shared" si="31"/>
        <v>1306.02</v>
      </c>
      <c r="AG187" s="82" t="str">
        <f t="shared" si="32"/>
        <v>10:00</v>
      </c>
      <c r="AH187" s="81">
        <f t="shared" si="33"/>
        <v>29870.9</v>
      </c>
      <c r="AI187" s="80" t="str">
        <f t="shared" si="34"/>
        <v/>
      </c>
      <c r="AJ187" s="80" t="str">
        <f t="shared" si="35"/>
        <v/>
      </c>
      <c r="AK187" s="80" t="str">
        <f t="shared" si="36"/>
        <v/>
      </c>
      <c r="AL187" s="79" t="str">
        <f t="shared" si="37"/>
        <v/>
      </c>
      <c r="AM187" s="78" t="str">
        <f t="shared" si="38"/>
        <v/>
      </c>
    </row>
    <row r="188" spans="2:39" ht="13.5" thickBot="1">
      <c r="B188" s="86">
        <v>44320</v>
      </c>
      <c r="C188" s="85">
        <v>1095.33</v>
      </c>
      <c r="D188" s="85">
        <v>1079.3699999999999</v>
      </c>
      <c r="E188" s="85">
        <v>1077.27</v>
      </c>
      <c r="F188" s="85">
        <v>1094.07</v>
      </c>
      <c r="G188" s="85">
        <v>1107.72</v>
      </c>
      <c r="H188" s="85">
        <v>1138.48</v>
      </c>
      <c r="I188" s="85">
        <v>1253.49</v>
      </c>
      <c r="J188" s="85">
        <v>1291.26</v>
      </c>
      <c r="K188" s="85">
        <v>1304.31</v>
      </c>
      <c r="L188" s="85">
        <v>1349.28</v>
      </c>
      <c r="M188" s="85">
        <v>1337.6</v>
      </c>
      <c r="N188" s="85">
        <v>1317.75</v>
      </c>
      <c r="O188" s="85">
        <v>1304.6600000000001</v>
      </c>
      <c r="P188" s="85">
        <v>1300.77</v>
      </c>
      <c r="Q188" s="85">
        <v>1299.97</v>
      </c>
      <c r="R188" s="85">
        <v>1273.1600000000001</v>
      </c>
      <c r="S188" s="85">
        <v>1207.8900000000001</v>
      </c>
      <c r="T188" s="85">
        <v>1198.6099999999999</v>
      </c>
      <c r="U188" s="85">
        <v>1131.52</v>
      </c>
      <c r="V188" s="85">
        <v>1129.6300000000001</v>
      </c>
      <c r="W188" s="85">
        <v>1129.0999999999999</v>
      </c>
      <c r="X188" s="85">
        <v>1100.75</v>
      </c>
      <c r="Y188" s="85">
        <v>1093.19</v>
      </c>
      <c r="Z188" s="85">
        <v>1092.21</v>
      </c>
      <c r="AA188" s="85">
        <f t="shared" si="26"/>
        <v>1349.28</v>
      </c>
      <c r="AB188" s="84">
        <f t="shared" si="27"/>
        <v>2021</v>
      </c>
      <c r="AC188" s="83">
        <f t="shared" si="28"/>
        <v>5</v>
      </c>
      <c r="AD188" s="83" t="str">
        <f t="shared" si="29"/>
        <v/>
      </c>
      <c r="AE188" s="83" t="str">
        <f t="shared" si="30"/>
        <v/>
      </c>
      <c r="AF188" s="81">
        <f t="shared" si="31"/>
        <v>1349.28</v>
      </c>
      <c r="AG188" s="82" t="str">
        <f t="shared" si="32"/>
        <v>10:00</v>
      </c>
      <c r="AH188" s="81">
        <f t="shared" si="33"/>
        <v>30056.67</v>
      </c>
      <c r="AI188" s="80" t="str">
        <f t="shared" si="34"/>
        <v/>
      </c>
      <c r="AJ188" s="80" t="str">
        <f t="shared" si="35"/>
        <v/>
      </c>
      <c r="AK188" s="80" t="str">
        <f t="shared" si="36"/>
        <v/>
      </c>
      <c r="AL188" s="79" t="str">
        <f t="shared" si="37"/>
        <v/>
      </c>
      <c r="AM188" s="78" t="str">
        <f t="shared" si="38"/>
        <v/>
      </c>
    </row>
    <row r="189" spans="2:39" ht="13.5" thickBot="1">
      <c r="B189" s="86">
        <v>44321</v>
      </c>
      <c r="C189" s="85">
        <v>1075.9000000000001</v>
      </c>
      <c r="D189" s="85">
        <v>1056.8599999999999</v>
      </c>
      <c r="E189" s="85">
        <v>1076.78</v>
      </c>
      <c r="F189" s="85">
        <v>1098.83</v>
      </c>
      <c r="G189" s="85">
        <v>1145.55</v>
      </c>
      <c r="H189" s="85">
        <v>1168.72</v>
      </c>
      <c r="I189" s="85">
        <v>1083.92</v>
      </c>
      <c r="J189" s="85">
        <v>1062.95</v>
      </c>
      <c r="K189" s="85">
        <v>1311.45</v>
      </c>
      <c r="L189" s="85">
        <v>1317.12</v>
      </c>
      <c r="M189" s="85">
        <v>175.63</v>
      </c>
      <c r="N189" s="85">
        <v>36.75</v>
      </c>
      <c r="O189" s="85">
        <v>34.9</v>
      </c>
      <c r="P189" s="85">
        <v>34.76</v>
      </c>
      <c r="Q189" s="85">
        <v>34.61</v>
      </c>
      <c r="R189" s="85">
        <v>34.86</v>
      </c>
      <c r="S189" s="85">
        <v>34.65</v>
      </c>
      <c r="T189" s="85">
        <v>32.31</v>
      </c>
      <c r="U189" s="85">
        <v>33.950000000000003</v>
      </c>
      <c r="V189" s="85">
        <v>32.72</v>
      </c>
      <c r="W189" s="85">
        <v>32.799999999999997</v>
      </c>
      <c r="X189" s="85">
        <v>32.97</v>
      </c>
      <c r="Y189" s="85">
        <v>33.04</v>
      </c>
      <c r="Z189" s="85">
        <v>32.520000000000003</v>
      </c>
      <c r="AA189" s="85">
        <f t="shared" si="26"/>
        <v>1317.12</v>
      </c>
      <c r="AB189" s="84">
        <f t="shared" si="27"/>
        <v>2021</v>
      </c>
      <c r="AC189" s="83">
        <f t="shared" si="28"/>
        <v>5</v>
      </c>
      <c r="AD189" s="83" t="str">
        <f t="shared" si="29"/>
        <v/>
      </c>
      <c r="AE189" s="83" t="str">
        <f t="shared" si="30"/>
        <v/>
      </c>
      <c r="AF189" s="81">
        <f t="shared" si="31"/>
        <v>1317.12</v>
      </c>
      <c r="AG189" s="82" t="str">
        <f t="shared" si="32"/>
        <v>10:00</v>
      </c>
      <c r="AH189" s="81">
        <f t="shared" si="33"/>
        <v>13331.670000000002</v>
      </c>
      <c r="AI189" s="80" t="str">
        <f t="shared" si="34"/>
        <v/>
      </c>
      <c r="AJ189" s="80" t="str">
        <f t="shared" si="35"/>
        <v/>
      </c>
      <c r="AK189" s="80" t="str">
        <f t="shared" si="36"/>
        <v/>
      </c>
      <c r="AL189" s="79" t="str">
        <f t="shared" si="37"/>
        <v/>
      </c>
      <c r="AM189" s="78" t="str">
        <f t="shared" si="38"/>
        <v/>
      </c>
    </row>
    <row r="190" spans="2:39" ht="13.5" thickBot="1">
      <c r="B190" s="86">
        <v>44322</v>
      </c>
      <c r="C190" s="85">
        <v>32.380000000000003</v>
      </c>
      <c r="D190" s="85">
        <v>33.81</v>
      </c>
      <c r="E190" s="85">
        <v>32.409999999999997</v>
      </c>
      <c r="F190" s="85">
        <v>33.880000000000003</v>
      </c>
      <c r="G190" s="85">
        <v>33.25</v>
      </c>
      <c r="H190" s="85">
        <v>32.9</v>
      </c>
      <c r="I190" s="85">
        <v>34.51</v>
      </c>
      <c r="J190" s="85">
        <v>33.04</v>
      </c>
      <c r="K190" s="85">
        <v>34.79</v>
      </c>
      <c r="L190" s="85">
        <v>35.49</v>
      </c>
      <c r="M190" s="85">
        <v>33.15</v>
      </c>
      <c r="N190" s="85">
        <v>34.299999999999997</v>
      </c>
      <c r="O190" s="85">
        <v>33.92</v>
      </c>
      <c r="P190" s="85">
        <v>35.04</v>
      </c>
      <c r="Q190" s="85">
        <v>34.270000000000003</v>
      </c>
      <c r="R190" s="85">
        <v>33.74</v>
      </c>
      <c r="S190" s="85">
        <v>33.18</v>
      </c>
      <c r="T190" s="85">
        <v>32.590000000000003</v>
      </c>
      <c r="U190" s="85">
        <v>32.58</v>
      </c>
      <c r="V190" s="85">
        <v>31.99</v>
      </c>
      <c r="W190" s="85">
        <v>32.729999999999997</v>
      </c>
      <c r="X190" s="85">
        <v>32.450000000000003</v>
      </c>
      <c r="Y190" s="85">
        <v>32.590000000000003</v>
      </c>
      <c r="Z190" s="85">
        <v>33.08</v>
      </c>
      <c r="AA190" s="85">
        <f t="shared" si="26"/>
        <v>35.49</v>
      </c>
      <c r="AB190" s="84">
        <f t="shared" si="27"/>
        <v>2021</v>
      </c>
      <c r="AC190" s="83">
        <f t="shared" si="28"/>
        <v>5</v>
      </c>
      <c r="AD190" s="83" t="str">
        <f t="shared" si="29"/>
        <v/>
      </c>
      <c r="AE190" s="83" t="str">
        <f t="shared" si="30"/>
        <v/>
      </c>
      <c r="AF190" s="81">
        <f t="shared" si="31"/>
        <v>35.49</v>
      </c>
      <c r="AG190" s="82" t="str">
        <f t="shared" si="32"/>
        <v>10:00</v>
      </c>
      <c r="AH190" s="81">
        <f t="shared" si="33"/>
        <v>837.56000000000017</v>
      </c>
      <c r="AI190" s="80" t="str">
        <f t="shared" si="34"/>
        <v/>
      </c>
      <c r="AJ190" s="80" t="str">
        <f t="shared" si="35"/>
        <v/>
      </c>
      <c r="AK190" s="80" t="str">
        <f t="shared" si="36"/>
        <v/>
      </c>
      <c r="AL190" s="79" t="str">
        <f t="shared" si="37"/>
        <v/>
      </c>
      <c r="AM190" s="78" t="str">
        <f t="shared" si="38"/>
        <v/>
      </c>
    </row>
    <row r="191" spans="2:39" ht="13.5" thickBot="1">
      <c r="B191" s="86">
        <v>44323</v>
      </c>
      <c r="C191" s="85">
        <v>32.450000000000003</v>
      </c>
      <c r="D191" s="85">
        <v>32.020000000000003</v>
      </c>
      <c r="E191" s="85">
        <v>32.97</v>
      </c>
      <c r="F191" s="85">
        <v>32.380000000000003</v>
      </c>
      <c r="G191" s="85">
        <v>33.15</v>
      </c>
      <c r="H191" s="85">
        <v>33.43</v>
      </c>
      <c r="I191" s="85">
        <v>34.159999999999997</v>
      </c>
      <c r="J191" s="85">
        <v>34.090000000000003</v>
      </c>
      <c r="K191" s="85">
        <v>34.4</v>
      </c>
      <c r="L191" s="85">
        <v>33.6</v>
      </c>
      <c r="M191" s="85">
        <v>33.78</v>
      </c>
      <c r="N191" s="85">
        <v>32.83</v>
      </c>
      <c r="O191" s="85">
        <v>33.85</v>
      </c>
      <c r="P191" s="85">
        <v>33.32</v>
      </c>
      <c r="Q191" s="85">
        <v>32.69</v>
      </c>
      <c r="R191" s="85">
        <v>33.46</v>
      </c>
      <c r="S191" s="85">
        <v>32.24</v>
      </c>
      <c r="T191" s="85">
        <v>32.229999999999997</v>
      </c>
      <c r="U191" s="85">
        <v>33.42</v>
      </c>
      <c r="V191" s="85">
        <v>31.82</v>
      </c>
      <c r="W191" s="85">
        <v>33.01</v>
      </c>
      <c r="X191" s="85">
        <v>33.64</v>
      </c>
      <c r="Y191" s="85">
        <v>32.340000000000003</v>
      </c>
      <c r="Z191" s="85">
        <v>32.619999999999997</v>
      </c>
      <c r="AA191" s="85">
        <f t="shared" si="26"/>
        <v>34.4</v>
      </c>
      <c r="AB191" s="84">
        <f t="shared" si="27"/>
        <v>2021</v>
      </c>
      <c r="AC191" s="83">
        <f t="shared" si="28"/>
        <v>5</v>
      </c>
      <c r="AD191" s="83" t="str">
        <f t="shared" si="29"/>
        <v/>
      </c>
      <c r="AE191" s="83" t="str">
        <f t="shared" si="30"/>
        <v/>
      </c>
      <c r="AF191" s="81">
        <f t="shared" si="31"/>
        <v>34.4</v>
      </c>
      <c r="AG191" s="82" t="str">
        <f t="shared" si="32"/>
        <v>9:00</v>
      </c>
      <c r="AH191" s="81">
        <f t="shared" si="33"/>
        <v>828.3</v>
      </c>
      <c r="AI191" s="80" t="str">
        <f t="shared" si="34"/>
        <v/>
      </c>
      <c r="AJ191" s="80" t="str">
        <f t="shared" si="35"/>
        <v/>
      </c>
      <c r="AK191" s="80" t="str">
        <f t="shared" si="36"/>
        <v/>
      </c>
      <c r="AL191" s="79" t="str">
        <f t="shared" si="37"/>
        <v/>
      </c>
      <c r="AM191" s="78" t="str">
        <f t="shared" si="38"/>
        <v/>
      </c>
    </row>
    <row r="192" spans="2:39" ht="13.5" thickBot="1">
      <c r="B192" s="86">
        <v>44324</v>
      </c>
      <c r="C192" s="85">
        <v>33.04</v>
      </c>
      <c r="D192" s="85">
        <v>33.01</v>
      </c>
      <c r="E192" s="85">
        <v>32.94</v>
      </c>
      <c r="F192" s="85">
        <v>33.81</v>
      </c>
      <c r="G192" s="85">
        <v>32.9</v>
      </c>
      <c r="H192" s="85">
        <v>33.74</v>
      </c>
      <c r="I192" s="85">
        <v>33.92</v>
      </c>
      <c r="J192" s="85">
        <v>32.380000000000003</v>
      </c>
      <c r="K192" s="85">
        <v>34.409999999999997</v>
      </c>
      <c r="L192" s="85">
        <v>32.659999999999997</v>
      </c>
      <c r="M192" s="85">
        <v>33.36</v>
      </c>
      <c r="N192" s="85">
        <v>32.270000000000003</v>
      </c>
      <c r="O192" s="85">
        <v>32.9</v>
      </c>
      <c r="P192" s="85">
        <v>32.1</v>
      </c>
      <c r="Q192" s="85">
        <v>33.04</v>
      </c>
      <c r="R192" s="85">
        <v>31.99</v>
      </c>
      <c r="S192" s="85">
        <v>32.479999999999997</v>
      </c>
      <c r="T192" s="85">
        <v>32.450000000000003</v>
      </c>
      <c r="U192" s="85">
        <v>33.5</v>
      </c>
      <c r="V192" s="85">
        <v>32.83</v>
      </c>
      <c r="W192" s="85">
        <v>32.72</v>
      </c>
      <c r="X192" s="85">
        <v>32.9</v>
      </c>
      <c r="Y192" s="85">
        <v>32.799999999999997</v>
      </c>
      <c r="Z192" s="85">
        <v>33.39</v>
      </c>
      <c r="AA192" s="85">
        <f t="shared" si="26"/>
        <v>34.409999999999997</v>
      </c>
      <c r="AB192" s="84">
        <f t="shared" si="27"/>
        <v>2021</v>
      </c>
      <c r="AC192" s="83">
        <f t="shared" si="28"/>
        <v>5</v>
      </c>
      <c r="AD192" s="83" t="str">
        <f t="shared" si="29"/>
        <v/>
      </c>
      <c r="AE192" s="83" t="str">
        <f t="shared" si="30"/>
        <v/>
      </c>
      <c r="AF192" s="81">
        <f t="shared" si="31"/>
        <v>34.409999999999997</v>
      </c>
      <c r="AG192" s="82" t="str">
        <f t="shared" si="32"/>
        <v>9:00</v>
      </c>
      <c r="AH192" s="81">
        <f t="shared" si="33"/>
        <v>825.94999999999993</v>
      </c>
      <c r="AI192" s="80" t="str">
        <f t="shared" si="34"/>
        <v/>
      </c>
      <c r="AJ192" s="80" t="str">
        <f t="shared" si="35"/>
        <v/>
      </c>
      <c r="AK192" s="80" t="str">
        <f t="shared" si="36"/>
        <v/>
      </c>
      <c r="AL192" s="79" t="str">
        <f t="shared" si="37"/>
        <v/>
      </c>
      <c r="AM192" s="78" t="str">
        <f t="shared" si="38"/>
        <v/>
      </c>
    </row>
    <row r="193" spans="2:39" ht="13.5" thickBot="1">
      <c r="B193" s="86">
        <v>44325</v>
      </c>
      <c r="C193" s="85">
        <v>32.31</v>
      </c>
      <c r="D193" s="85">
        <v>33.6</v>
      </c>
      <c r="E193" s="85">
        <v>32.58</v>
      </c>
      <c r="F193" s="85">
        <v>33.36</v>
      </c>
      <c r="G193" s="85">
        <v>33.04</v>
      </c>
      <c r="H193" s="85">
        <v>34.130000000000003</v>
      </c>
      <c r="I193" s="85">
        <v>32.83</v>
      </c>
      <c r="J193" s="85">
        <v>33.880000000000003</v>
      </c>
      <c r="K193" s="85">
        <v>32.659999999999997</v>
      </c>
      <c r="L193" s="85">
        <v>34.299999999999997</v>
      </c>
      <c r="M193" s="85">
        <v>32.69</v>
      </c>
      <c r="N193" s="85">
        <v>32.86</v>
      </c>
      <c r="O193" s="85">
        <v>33.43</v>
      </c>
      <c r="P193" s="85">
        <v>32.869999999999997</v>
      </c>
      <c r="Q193" s="85">
        <v>32.94</v>
      </c>
      <c r="R193" s="85">
        <v>31.78</v>
      </c>
      <c r="S193" s="85">
        <v>33.01</v>
      </c>
      <c r="T193" s="85">
        <v>32.9</v>
      </c>
      <c r="U193" s="85">
        <v>32.869999999999997</v>
      </c>
      <c r="V193" s="85">
        <v>32.409999999999997</v>
      </c>
      <c r="W193" s="85">
        <v>32.9</v>
      </c>
      <c r="X193" s="85">
        <v>33.25</v>
      </c>
      <c r="Y193" s="85">
        <v>32.76</v>
      </c>
      <c r="Z193" s="85">
        <v>32.130000000000003</v>
      </c>
      <c r="AA193" s="85">
        <f t="shared" si="26"/>
        <v>34.299999999999997</v>
      </c>
      <c r="AB193" s="84">
        <f t="shared" si="27"/>
        <v>2021</v>
      </c>
      <c r="AC193" s="83">
        <f t="shared" si="28"/>
        <v>5</v>
      </c>
      <c r="AD193" s="83" t="str">
        <f t="shared" si="29"/>
        <v/>
      </c>
      <c r="AE193" s="83" t="str">
        <f t="shared" si="30"/>
        <v/>
      </c>
      <c r="AF193" s="81">
        <f t="shared" si="31"/>
        <v>34.299999999999997</v>
      </c>
      <c r="AG193" s="82" t="str">
        <f t="shared" si="32"/>
        <v>10:00</v>
      </c>
      <c r="AH193" s="81">
        <f t="shared" si="33"/>
        <v>825.78999999999985</v>
      </c>
      <c r="AI193" s="80" t="str">
        <f t="shared" si="34"/>
        <v/>
      </c>
      <c r="AJ193" s="80" t="str">
        <f t="shared" si="35"/>
        <v/>
      </c>
      <c r="AK193" s="80" t="str">
        <f t="shared" si="36"/>
        <v/>
      </c>
      <c r="AL193" s="79" t="str">
        <f t="shared" si="37"/>
        <v/>
      </c>
      <c r="AM193" s="78" t="str">
        <f t="shared" si="38"/>
        <v/>
      </c>
    </row>
    <row r="194" spans="2:39" ht="13.5" thickBot="1">
      <c r="B194" s="86">
        <v>44326</v>
      </c>
      <c r="C194" s="85">
        <v>32.83</v>
      </c>
      <c r="D194" s="85">
        <v>32.65</v>
      </c>
      <c r="E194" s="85">
        <v>32.799999999999997</v>
      </c>
      <c r="F194" s="85">
        <v>33.08</v>
      </c>
      <c r="G194" s="85">
        <v>33.78</v>
      </c>
      <c r="H194" s="85">
        <v>33.04</v>
      </c>
      <c r="I194" s="85">
        <v>33.32</v>
      </c>
      <c r="J194" s="85">
        <v>33.74</v>
      </c>
      <c r="K194" s="85">
        <v>1207.05</v>
      </c>
      <c r="L194" s="85">
        <v>1313.97</v>
      </c>
      <c r="M194" s="85">
        <v>1316.42</v>
      </c>
      <c r="N194" s="85">
        <v>1286.71</v>
      </c>
      <c r="O194" s="85">
        <v>1281.74</v>
      </c>
      <c r="P194" s="85">
        <v>1258.57</v>
      </c>
      <c r="Q194" s="85">
        <v>1273.8599999999999</v>
      </c>
      <c r="R194" s="85">
        <v>1246.74</v>
      </c>
      <c r="S194" s="85">
        <v>1183.8399999999999</v>
      </c>
      <c r="T194" s="85">
        <v>1170.23</v>
      </c>
      <c r="U194" s="85">
        <v>1130.68</v>
      </c>
      <c r="V194" s="85">
        <v>1104.1500000000001</v>
      </c>
      <c r="W194" s="85">
        <v>1096.27</v>
      </c>
      <c r="X194" s="85">
        <v>1107.6099999999999</v>
      </c>
      <c r="Y194" s="85">
        <v>1091.06</v>
      </c>
      <c r="Z194" s="85">
        <v>1076.04</v>
      </c>
      <c r="AA194" s="85">
        <f t="shared" si="26"/>
        <v>1316.42</v>
      </c>
      <c r="AB194" s="84">
        <f t="shared" si="27"/>
        <v>2021</v>
      </c>
      <c r="AC194" s="83">
        <f t="shared" si="28"/>
        <v>5</v>
      </c>
      <c r="AD194" s="83" t="str">
        <f t="shared" si="29"/>
        <v/>
      </c>
      <c r="AE194" s="83" t="str">
        <f t="shared" si="30"/>
        <v/>
      </c>
      <c r="AF194" s="81">
        <f t="shared" si="31"/>
        <v>1316.42</v>
      </c>
      <c r="AG194" s="82" t="str">
        <f t="shared" si="32"/>
        <v>11:00</v>
      </c>
      <c r="AH194" s="81">
        <f t="shared" si="33"/>
        <v>20726.599999999999</v>
      </c>
      <c r="AI194" s="80" t="str">
        <f t="shared" si="34"/>
        <v/>
      </c>
      <c r="AJ194" s="80" t="str">
        <f t="shared" si="35"/>
        <v/>
      </c>
      <c r="AK194" s="80" t="str">
        <f t="shared" si="36"/>
        <v/>
      </c>
      <c r="AL194" s="79" t="str">
        <f t="shared" si="37"/>
        <v/>
      </c>
      <c r="AM194" s="78" t="str">
        <f t="shared" si="38"/>
        <v/>
      </c>
    </row>
    <row r="195" spans="2:39" ht="13.5" thickBot="1">
      <c r="B195" s="86">
        <v>44327</v>
      </c>
      <c r="C195" s="85">
        <v>1051.05</v>
      </c>
      <c r="D195" s="85">
        <v>1061.17</v>
      </c>
      <c r="E195" s="85">
        <v>1072.47</v>
      </c>
      <c r="F195" s="85">
        <v>1095.75</v>
      </c>
      <c r="G195" s="85">
        <v>1124.52</v>
      </c>
      <c r="H195" s="85">
        <v>1137.8499999999999</v>
      </c>
      <c r="I195" s="85">
        <v>1259.83</v>
      </c>
      <c r="J195" s="85">
        <v>1290.73</v>
      </c>
      <c r="K195" s="85">
        <v>1276.94</v>
      </c>
      <c r="L195" s="85">
        <v>1325.98</v>
      </c>
      <c r="M195" s="85">
        <v>1322.55</v>
      </c>
      <c r="N195" s="85">
        <v>1307.78</v>
      </c>
      <c r="O195" s="85">
        <v>1294.83</v>
      </c>
      <c r="P195" s="85">
        <v>1296.72</v>
      </c>
      <c r="Q195" s="85">
        <v>1289.44</v>
      </c>
      <c r="R195" s="85">
        <v>1251.8399999999999</v>
      </c>
      <c r="S195" s="85">
        <v>1211.21</v>
      </c>
      <c r="T195" s="85">
        <v>1196.02</v>
      </c>
      <c r="U195" s="85">
        <v>1169.49</v>
      </c>
      <c r="V195" s="85">
        <v>1128.1600000000001</v>
      </c>
      <c r="W195" s="85">
        <v>1115.42</v>
      </c>
      <c r="X195" s="85">
        <v>1092.74</v>
      </c>
      <c r="Y195" s="85">
        <v>1075.52</v>
      </c>
      <c r="Z195" s="85">
        <v>1063.27</v>
      </c>
      <c r="AA195" s="85">
        <f t="shared" ref="AA195:AA258" si="39">MAX(C195:Z195)</f>
        <v>1325.98</v>
      </c>
      <c r="AB195" s="84">
        <f t="shared" ref="AB195:AB258" si="40">YEAR(B195)</f>
        <v>2021</v>
      </c>
      <c r="AC195" s="83">
        <f t="shared" ref="AC195:AC258" si="41">MONTH(B195)</f>
        <v>5</v>
      </c>
      <c r="AD195" s="83" t="str">
        <f t="shared" ref="AD195:AD258" si="42">IF(AE195="","",AB195&amp;"-"&amp;AE195)</f>
        <v/>
      </c>
      <c r="AE195" s="83" t="str">
        <f t="shared" ref="AE195:AE258" si="43">IF(DAY(B195+1)=1,AC195,"")</f>
        <v/>
      </c>
      <c r="AF195" s="81">
        <f t="shared" ref="AF195:AF258" si="44">MAX(C195:Z195)</f>
        <v>1325.98</v>
      </c>
      <c r="AG195" s="82" t="str">
        <f t="shared" ref="AG195:AG258" si="45">INDEX($C$2:$Z$2,MATCH(AF195,C195:Z195,0))</f>
        <v>10:00</v>
      </c>
      <c r="AH195" s="81">
        <f t="shared" ref="AH195:AH258" si="46">SUM(C195:AA195)</f>
        <v>29837.260000000002</v>
      </c>
      <c r="AI195" s="80" t="str">
        <f t="shared" ref="AI195:AI258" si="47">IF(AE195&lt;&gt;"",SUMIFS(AF:AF,AC:AC,AC195,AB:AB,AB195),"")</f>
        <v/>
      </c>
      <c r="AJ195" s="80" t="str">
        <f t="shared" ref="AJ195:AJ258" si="48">IF(AI195="","",_xlfn.MAXIFS(AF:AF,AC:AC,AC195,AB:AB,AB195))</f>
        <v/>
      </c>
      <c r="AK195" s="80" t="str">
        <f t="shared" ref="AK195:AK258" si="49">IF(AI195="","",_xlfn.MAXIFS(AH:AH,AC:AC,AC195,AB:AB,AB195))</f>
        <v/>
      </c>
      <c r="AL195" s="79" t="str">
        <f t="shared" ref="AL195:AL258" si="50">IF(AI195&lt;&gt;"",INDEX(B:B,MATCH(AJ195,AF:AF,0)),"")</f>
        <v/>
      </c>
      <c r="AM195" s="78" t="str">
        <f t="shared" ref="AM195:AM258" si="51">IF(AI195&lt;&gt;"",INDEX(AG:AG,MATCH(AJ195,AF:AF,0)),"")</f>
        <v/>
      </c>
    </row>
    <row r="196" spans="2:39" ht="13.5" thickBot="1">
      <c r="B196" s="86">
        <v>44328</v>
      </c>
      <c r="C196" s="85">
        <v>1065.23</v>
      </c>
      <c r="D196" s="85">
        <v>1058.3</v>
      </c>
      <c r="E196" s="85">
        <v>1093.96</v>
      </c>
      <c r="F196" s="85">
        <v>1096.6500000000001</v>
      </c>
      <c r="G196" s="85">
        <v>1117.03</v>
      </c>
      <c r="H196" s="85">
        <v>1157.24</v>
      </c>
      <c r="I196" s="85">
        <v>1263.5</v>
      </c>
      <c r="J196" s="85">
        <v>1284.5999999999999</v>
      </c>
      <c r="K196" s="85">
        <v>1277.8800000000001</v>
      </c>
      <c r="L196" s="85">
        <v>1311.24</v>
      </c>
      <c r="M196" s="85">
        <v>1324.44</v>
      </c>
      <c r="N196" s="85">
        <v>1338.54</v>
      </c>
      <c r="O196" s="85">
        <v>1630.27</v>
      </c>
      <c r="P196" s="85">
        <v>1483.97</v>
      </c>
      <c r="Q196" s="85">
        <v>1483.41</v>
      </c>
      <c r="R196" s="85">
        <v>1446.41</v>
      </c>
      <c r="S196" s="85">
        <v>1391.39</v>
      </c>
      <c r="T196" s="85">
        <v>1352.93</v>
      </c>
      <c r="U196" s="85">
        <v>1276.56</v>
      </c>
      <c r="V196" s="85">
        <v>1228.4000000000001</v>
      </c>
      <c r="W196" s="85">
        <v>1161.0899999999999</v>
      </c>
      <c r="X196" s="85">
        <v>1087.42</v>
      </c>
      <c r="Y196" s="85">
        <v>1080.73</v>
      </c>
      <c r="Z196" s="85">
        <v>1048.53</v>
      </c>
      <c r="AA196" s="85">
        <f t="shared" si="39"/>
        <v>1630.27</v>
      </c>
      <c r="AB196" s="84">
        <f t="shared" si="40"/>
        <v>2021</v>
      </c>
      <c r="AC196" s="83">
        <f t="shared" si="41"/>
        <v>5</v>
      </c>
      <c r="AD196" s="83" t="str">
        <f t="shared" si="42"/>
        <v/>
      </c>
      <c r="AE196" s="83" t="str">
        <f t="shared" si="43"/>
        <v/>
      </c>
      <c r="AF196" s="81">
        <f t="shared" si="44"/>
        <v>1630.27</v>
      </c>
      <c r="AG196" s="82" t="str">
        <f t="shared" si="45"/>
        <v>13:00</v>
      </c>
      <c r="AH196" s="81">
        <f t="shared" si="46"/>
        <v>31689.990000000005</v>
      </c>
      <c r="AI196" s="80" t="str">
        <f t="shared" si="47"/>
        <v/>
      </c>
      <c r="AJ196" s="80" t="str">
        <f t="shared" si="48"/>
        <v/>
      </c>
      <c r="AK196" s="80" t="str">
        <f t="shared" si="49"/>
        <v/>
      </c>
      <c r="AL196" s="79" t="str">
        <f t="shared" si="50"/>
        <v/>
      </c>
      <c r="AM196" s="78" t="str">
        <f t="shared" si="51"/>
        <v/>
      </c>
    </row>
    <row r="197" spans="2:39" ht="13.5" thickBot="1">
      <c r="B197" s="86">
        <v>44329</v>
      </c>
      <c r="C197" s="85">
        <v>1061.1300000000001</v>
      </c>
      <c r="D197" s="85">
        <v>1066</v>
      </c>
      <c r="E197" s="85">
        <v>1077.6199999999999</v>
      </c>
      <c r="F197" s="85">
        <v>1113.6300000000001</v>
      </c>
      <c r="G197" s="85">
        <v>1119.93</v>
      </c>
      <c r="H197" s="85">
        <v>1147.8599999999999</v>
      </c>
      <c r="I197" s="85">
        <v>1255.3499999999999</v>
      </c>
      <c r="J197" s="85">
        <v>1283.8699999999999</v>
      </c>
      <c r="K197" s="85">
        <v>1312.47</v>
      </c>
      <c r="L197" s="85">
        <v>1553.06</v>
      </c>
      <c r="M197" s="85">
        <v>1548.12</v>
      </c>
      <c r="N197" s="85">
        <v>1557.96</v>
      </c>
      <c r="O197" s="85">
        <v>1549.14</v>
      </c>
      <c r="P197" s="85">
        <v>1548.58</v>
      </c>
      <c r="Q197" s="85">
        <v>1552.29</v>
      </c>
      <c r="R197" s="85">
        <v>1501.68</v>
      </c>
      <c r="S197" s="85">
        <v>1451</v>
      </c>
      <c r="T197" s="85">
        <v>1410.78</v>
      </c>
      <c r="U197" s="85">
        <v>1365.95</v>
      </c>
      <c r="V197" s="85">
        <v>1301.1600000000001</v>
      </c>
      <c r="W197" s="85">
        <v>1271.9000000000001</v>
      </c>
      <c r="X197" s="85">
        <v>1237.1099999999999</v>
      </c>
      <c r="Y197" s="85">
        <v>1198.23</v>
      </c>
      <c r="Z197" s="85">
        <v>1071.3900000000001</v>
      </c>
      <c r="AA197" s="85">
        <f t="shared" si="39"/>
        <v>1557.96</v>
      </c>
      <c r="AB197" s="84">
        <f t="shared" si="40"/>
        <v>2021</v>
      </c>
      <c r="AC197" s="83">
        <f t="shared" si="41"/>
        <v>5</v>
      </c>
      <c r="AD197" s="83" t="str">
        <f t="shared" si="42"/>
        <v/>
      </c>
      <c r="AE197" s="83" t="str">
        <f t="shared" si="43"/>
        <v/>
      </c>
      <c r="AF197" s="81">
        <f t="shared" si="44"/>
        <v>1557.96</v>
      </c>
      <c r="AG197" s="82" t="str">
        <f t="shared" si="45"/>
        <v>12:00</v>
      </c>
      <c r="AH197" s="81">
        <f t="shared" si="46"/>
        <v>33114.17</v>
      </c>
      <c r="AI197" s="80" t="str">
        <f t="shared" si="47"/>
        <v/>
      </c>
      <c r="AJ197" s="80" t="str">
        <f t="shared" si="48"/>
        <v/>
      </c>
      <c r="AK197" s="80" t="str">
        <f t="shared" si="49"/>
        <v/>
      </c>
      <c r="AL197" s="79" t="str">
        <f t="shared" si="50"/>
        <v/>
      </c>
      <c r="AM197" s="78" t="str">
        <f t="shared" si="51"/>
        <v/>
      </c>
    </row>
    <row r="198" spans="2:39" ht="13.5" thickBot="1">
      <c r="B198" s="86">
        <v>44330</v>
      </c>
      <c r="C198" s="85">
        <v>1062.04</v>
      </c>
      <c r="D198" s="85">
        <v>1068.1300000000001</v>
      </c>
      <c r="E198" s="85">
        <v>1072.1600000000001</v>
      </c>
      <c r="F198" s="85">
        <v>1103.3399999999999</v>
      </c>
      <c r="G198" s="85">
        <v>1120.77</v>
      </c>
      <c r="H198" s="85">
        <v>1160.25</v>
      </c>
      <c r="I198" s="85">
        <v>1244.8499999999999</v>
      </c>
      <c r="J198" s="85">
        <v>1289.93</v>
      </c>
      <c r="K198" s="85">
        <v>1488.38</v>
      </c>
      <c r="L198" s="85">
        <v>1555.78</v>
      </c>
      <c r="M198" s="85">
        <v>1578.71</v>
      </c>
      <c r="N198" s="85">
        <v>1545.15</v>
      </c>
      <c r="O198" s="85">
        <v>1546.06</v>
      </c>
      <c r="P198" s="85">
        <v>1540.42</v>
      </c>
      <c r="Q198" s="85">
        <v>1520.58</v>
      </c>
      <c r="R198" s="85">
        <v>1471.75</v>
      </c>
      <c r="S198" s="85">
        <v>1427.96</v>
      </c>
      <c r="T198" s="85">
        <v>1373.36</v>
      </c>
      <c r="U198" s="85">
        <v>1314.53</v>
      </c>
      <c r="V198" s="85">
        <v>1205.79</v>
      </c>
      <c r="W198" s="85">
        <v>1212.01</v>
      </c>
      <c r="X198" s="85">
        <v>1216.67</v>
      </c>
      <c r="Y198" s="85">
        <v>1100.8900000000001</v>
      </c>
      <c r="Z198" s="85">
        <v>1041.67</v>
      </c>
      <c r="AA198" s="85">
        <f t="shared" si="39"/>
        <v>1578.71</v>
      </c>
      <c r="AB198" s="84">
        <f t="shared" si="40"/>
        <v>2021</v>
      </c>
      <c r="AC198" s="83">
        <f t="shared" si="41"/>
        <v>5</v>
      </c>
      <c r="AD198" s="83" t="str">
        <f t="shared" si="42"/>
        <v/>
      </c>
      <c r="AE198" s="83" t="str">
        <f t="shared" si="43"/>
        <v/>
      </c>
      <c r="AF198" s="81">
        <f t="shared" si="44"/>
        <v>1578.71</v>
      </c>
      <c r="AG198" s="82" t="str">
        <f t="shared" si="45"/>
        <v>11:00</v>
      </c>
      <c r="AH198" s="81">
        <f t="shared" si="46"/>
        <v>32839.89</v>
      </c>
      <c r="AI198" s="80" t="str">
        <f t="shared" si="47"/>
        <v/>
      </c>
      <c r="AJ198" s="80" t="str">
        <f t="shared" si="48"/>
        <v/>
      </c>
      <c r="AK198" s="80" t="str">
        <f t="shared" si="49"/>
        <v/>
      </c>
      <c r="AL198" s="79" t="str">
        <f t="shared" si="50"/>
        <v/>
      </c>
      <c r="AM198" s="78" t="str">
        <f t="shared" si="51"/>
        <v/>
      </c>
    </row>
    <row r="199" spans="2:39" ht="13.5" thickBot="1">
      <c r="B199" s="86">
        <v>44331</v>
      </c>
      <c r="C199" s="85">
        <v>1037.68</v>
      </c>
      <c r="D199" s="85">
        <v>1035.58</v>
      </c>
      <c r="E199" s="85">
        <v>1028.3399999999999</v>
      </c>
      <c r="F199" s="85">
        <v>1041.81</v>
      </c>
      <c r="G199" s="85">
        <v>1065.68</v>
      </c>
      <c r="H199" s="85">
        <v>1112.3</v>
      </c>
      <c r="I199" s="85">
        <v>1153.5</v>
      </c>
      <c r="J199" s="85">
        <v>1246.25</v>
      </c>
      <c r="K199" s="85">
        <v>1347.47</v>
      </c>
      <c r="L199" s="85">
        <v>1414.14</v>
      </c>
      <c r="M199" s="85">
        <v>1414.42</v>
      </c>
      <c r="N199" s="85">
        <v>1384.01</v>
      </c>
      <c r="O199" s="85">
        <v>1403.4</v>
      </c>
      <c r="P199" s="85">
        <v>1364.62</v>
      </c>
      <c r="Q199" s="85">
        <v>1365.88</v>
      </c>
      <c r="R199" s="85">
        <v>1363.43</v>
      </c>
      <c r="S199" s="85">
        <v>1318.17</v>
      </c>
      <c r="T199" s="85">
        <v>1319.32</v>
      </c>
      <c r="U199" s="85">
        <v>1290.24</v>
      </c>
      <c r="V199" s="85">
        <v>1272.42</v>
      </c>
      <c r="W199" s="85">
        <v>1270.99</v>
      </c>
      <c r="X199" s="85">
        <v>1242.71</v>
      </c>
      <c r="Y199" s="85">
        <v>1227.03</v>
      </c>
      <c r="Z199" s="85">
        <v>1193.29</v>
      </c>
      <c r="AA199" s="85">
        <f t="shared" si="39"/>
        <v>1414.42</v>
      </c>
      <c r="AB199" s="84">
        <f t="shared" si="40"/>
        <v>2021</v>
      </c>
      <c r="AC199" s="83">
        <f t="shared" si="41"/>
        <v>5</v>
      </c>
      <c r="AD199" s="83" t="str">
        <f t="shared" si="42"/>
        <v/>
      </c>
      <c r="AE199" s="83" t="str">
        <f t="shared" si="43"/>
        <v/>
      </c>
      <c r="AF199" s="81">
        <f t="shared" si="44"/>
        <v>1414.42</v>
      </c>
      <c r="AG199" s="82" t="str">
        <f t="shared" si="45"/>
        <v>11:00</v>
      </c>
      <c r="AH199" s="81">
        <f t="shared" si="46"/>
        <v>31327.100000000006</v>
      </c>
      <c r="AI199" s="80" t="str">
        <f t="shared" si="47"/>
        <v/>
      </c>
      <c r="AJ199" s="80" t="str">
        <f t="shared" si="48"/>
        <v/>
      </c>
      <c r="AK199" s="80" t="str">
        <f t="shared" si="49"/>
        <v/>
      </c>
      <c r="AL199" s="79" t="str">
        <f t="shared" si="50"/>
        <v/>
      </c>
      <c r="AM199" s="78" t="str">
        <f t="shared" si="51"/>
        <v/>
      </c>
    </row>
    <row r="200" spans="2:39" ht="13.5" thickBot="1">
      <c r="B200" s="86">
        <v>44332</v>
      </c>
      <c r="C200" s="85">
        <v>1183.67</v>
      </c>
      <c r="D200" s="85">
        <v>1055.25</v>
      </c>
      <c r="E200" s="85">
        <v>1044.6099999999999</v>
      </c>
      <c r="F200" s="85">
        <v>1046.29</v>
      </c>
      <c r="G200" s="85">
        <v>1045.17</v>
      </c>
      <c r="H200" s="85">
        <v>1069.3900000000001</v>
      </c>
      <c r="I200" s="85">
        <v>1151.08</v>
      </c>
      <c r="J200" s="85">
        <v>1304.49</v>
      </c>
      <c r="K200" s="85">
        <v>1346.1</v>
      </c>
      <c r="L200" s="85">
        <v>1411.31</v>
      </c>
      <c r="M200" s="85">
        <v>1397.97</v>
      </c>
      <c r="N200" s="85">
        <v>1407.42</v>
      </c>
      <c r="O200" s="85">
        <v>1401.68</v>
      </c>
      <c r="P200" s="85">
        <v>1370.18</v>
      </c>
      <c r="Q200" s="85">
        <v>1372.04</v>
      </c>
      <c r="R200" s="85">
        <v>1360.24</v>
      </c>
      <c r="S200" s="85">
        <v>1330.77</v>
      </c>
      <c r="T200" s="85">
        <v>1330.63</v>
      </c>
      <c r="U200" s="85">
        <v>1298.71</v>
      </c>
      <c r="V200" s="85">
        <v>1275.44</v>
      </c>
      <c r="W200" s="85">
        <v>1278.27</v>
      </c>
      <c r="X200" s="85">
        <v>1235.22</v>
      </c>
      <c r="Y200" s="85">
        <v>1207.1500000000001</v>
      </c>
      <c r="Z200" s="85">
        <v>1129.24</v>
      </c>
      <c r="AA200" s="85">
        <f t="shared" si="39"/>
        <v>1411.31</v>
      </c>
      <c r="AB200" s="84">
        <f t="shared" si="40"/>
        <v>2021</v>
      </c>
      <c r="AC200" s="83">
        <f t="shared" si="41"/>
        <v>5</v>
      </c>
      <c r="AD200" s="83" t="str">
        <f t="shared" si="42"/>
        <v/>
      </c>
      <c r="AE200" s="83" t="str">
        <f t="shared" si="43"/>
        <v/>
      </c>
      <c r="AF200" s="81">
        <f t="shared" si="44"/>
        <v>1411.31</v>
      </c>
      <c r="AG200" s="82" t="str">
        <f t="shared" si="45"/>
        <v>10:00</v>
      </c>
      <c r="AH200" s="81">
        <f t="shared" si="46"/>
        <v>31463.630000000008</v>
      </c>
      <c r="AI200" s="80" t="str">
        <f t="shared" si="47"/>
        <v/>
      </c>
      <c r="AJ200" s="80" t="str">
        <f t="shared" si="48"/>
        <v/>
      </c>
      <c r="AK200" s="80" t="str">
        <f t="shared" si="49"/>
        <v/>
      </c>
      <c r="AL200" s="79" t="str">
        <f t="shared" si="50"/>
        <v/>
      </c>
      <c r="AM200" s="78" t="str">
        <f t="shared" si="51"/>
        <v/>
      </c>
    </row>
    <row r="201" spans="2:39" ht="13.5" thickBot="1">
      <c r="B201" s="86">
        <v>44333</v>
      </c>
      <c r="C201" s="85">
        <v>1048.8800000000001</v>
      </c>
      <c r="D201" s="85">
        <v>1048.67</v>
      </c>
      <c r="E201" s="85">
        <v>1064.1400000000001</v>
      </c>
      <c r="F201" s="85">
        <v>1100.93</v>
      </c>
      <c r="G201" s="85">
        <v>1106.95</v>
      </c>
      <c r="H201" s="85">
        <v>1149.3699999999999</v>
      </c>
      <c r="I201" s="85">
        <v>1249.92</v>
      </c>
      <c r="J201" s="85">
        <v>1347.99</v>
      </c>
      <c r="K201" s="85">
        <v>1498.98</v>
      </c>
      <c r="L201" s="85">
        <v>1579.69</v>
      </c>
      <c r="M201" s="85">
        <v>1589.39</v>
      </c>
      <c r="N201" s="85">
        <v>1565.1</v>
      </c>
      <c r="O201" s="85">
        <v>1567.13</v>
      </c>
      <c r="P201" s="85">
        <v>1585.01</v>
      </c>
      <c r="Q201" s="85">
        <v>1578.19</v>
      </c>
      <c r="R201" s="85">
        <v>1521.24</v>
      </c>
      <c r="S201" s="85">
        <v>1488.31</v>
      </c>
      <c r="T201" s="85">
        <v>1437.35</v>
      </c>
      <c r="U201" s="85">
        <v>1408.61</v>
      </c>
      <c r="V201" s="85">
        <v>1367.42</v>
      </c>
      <c r="W201" s="85">
        <v>1369.62</v>
      </c>
      <c r="X201" s="85">
        <v>1343.55</v>
      </c>
      <c r="Y201" s="85">
        <v>1308.93</v>
      </c>
      <c r="Z201" s="85">
        <v>1295.04</v>
      </c>
      <c r="AA201" s="85">
        <f t="shared" si="39"/>
        <v>1589.39</v>
      </c>
      <c r="AB201" s="84">
        <f t="shared" si="40"/>
        <v>2021</v>
      </c>
      <c r="AC201" s="83">
        <f t="shared" si="41"/>
        <v>5</v>
      </c>
      <c r="AD201" s="83" t="str">
        <f t="shared" si="42"/>
        <v/>
      </c>
      <c r="AE201" s="83" t="str">
        <f t="shared" si="43"/>
        <v/>
      </c>
      <c r="AF201" s="81">
        <f t="shared" si="44"/>
        <v>1589.39</v>
      </c>
      <c r="AG201" s="82" t="str">
        <f t="shared" si="45"/>
        <v>11:00</v>
      </c>
      <c r="AH201" s="81">
        <f t="shared" si="46"/>
        <v>34209.799999999996</v>
      </c>
      <c r="AI201" s="80" t="str">
        <f t="shared" si="47"/>
        <v/>
      </c>
      <c r="AJ201" s="80" t="str">
        <f t="shared" si="48"/>
        <v/>
      </c>
      <c r="AK201" s="80" t="str">
        <f t="shared" si="49"/>
        <v/>
      </c>
      <c r="AL201" s="79" t="str">
        <f t="shared" si="50"/>
        <v/>
      </c>
      <c r="AM201" s="78" t="str">
        <f t="shared" si="51"/>
        <v/>
      </c>
    </row>
    <row r="202" spans="2:39" ht="13.5" thickBot="1">
      <c r="B202" s="86">
        <v>44334</v>
      </c>
      <c r="C202" s="85">
        <v>1274.6300000000001</v>
      </c>
      <c r="D202" s="85">
        <v>1213.98</v>
      </c>
      <c r="E202" s="85">
        <v>1131.97</v>
      </c>
      <c r="F202" s="85">
        <v>1107.51</v>
      </c>
      <c r="G202" s="85">
        <v>1114.1600000000001</v>
      </c>
      <c r="H202" s="85">
        <v>1152.48</v>
      </c>
      <c r="I202" s="85">
        <v>1333.75</v>
      </c>
      <c r="J202" s="85">
        <v>1473.18</v>
      </c>
      <c r="K202" s="85">
        <v>1552.99</v>
      </c>
      <c r="L202" s="85">
        <v>1620.5</v>
      </c>
      <c r="M202" s="85">
        <v>1636.6</v>
      </c>
      <c r="N202" s="85">
        <v>1631.88</v>
      </c>
      <c r="O202" s="85">
        <v>1655.05</v>
      </c>
      <c r="P202" s="85">
        <v>1627.61</v>
      </c>
      <c r="Q202" s="85">
        <v>1659.39</v>
      </c>
      <c r="R202" s="85">
        <v>1609.05</v>
      </c>
      <c r="S202" s="85">
        <v>1543.5</v>
      </c>
      <c r="T202" s="85">
        <v>1504.09</v>
      </c>
      <c r="U202" s="85">
        <v>1449.21</v>
      </c>
      <c r="V202" s="85">
        <v>1400.77</v>
      </c>
      <c r="W202" s="85">
        <v>1385.2</v>
      </c>
      <c r="X202" s="85">
        <v>1355.3</v>
      </c>
      <c r="Y202" s="85">
        <v>1320.06</v>
      </c>
      <c r="Z202" s="85">
        <v>1306.5899999999999</v>
      </c>
      <c r="AA202" s="85">
        <f t="shared" si="39"/>
        <v>1659.39</v>
      </c>
      <c r="AB202" s="84">
        <f t="shared" si="40"/>
        <v>2021</v>
      </c>
      <c r="AC202" s="83">
        <f t="shared" si="41"/>
        <v>5</v>
      </c>
      <c r="AD202" s="83" t="str">
        <f t="shared" si="42"/>
        <v/>
      </c>
      <c r="AE202" s="83" t="str">
        <f t="shared" si="43"/>
        <v/>
      </c>
      <c r="AF202" s="81">
        <f t="shared" si="44"/>
        <v>1659.39</v>
      </c>
      <c r="AG202" s="82" t="str">
        <f t="shared" si="45"/>
        <v>15:00</v>
      </c>
      <c r="AH202" s="81">
        <f t="shared" si="46"/>
        <v>35718.839999999997</v>
      </c>
      <c r="AI202" s="80" t="str">
        <f t="shared" si="47"/>
        <v/>
      </c>
      <c r="AJ202" s="80" t="str">
        <f t="shared" si="48"/>
        <v/>
      </c>
      <c r="AK202" s="80" t="str">
        <f t="shared" si="49"/>
        <v/>
      </c>
      <c r="AL202" s="79" t="str">
        <f t="shared" si="50"/>
        <v/>
      </c>
      <c r="AM202" s="78" t="str">
        <f t="shared" si="51"/>
        <v/>
      </c>
    </row>
    <row r="203" spans="2:39" ht="13.5" thickBot="1">
      <c r="B203" s="86">
        <v>44335</v>
      </c>
      <c r="C203" s="85">
        <v>1292.4100000000001</v>
      </c>
      <c r="D203" s="85">
        <v>1279.46</v>
      </c>
      <c r="E203" s="85">
        <v>1274.98</v>
      </c>
      <c r="F203" s="85">
        <v>1210.3</v>
      </c>
      <c r="G203" s="85">
        <v>1144.57</v>
      </c>
      <c r="H203" s="85">
        <v>1175.8599999999999</v>
      </c>
      <c r="I203" s="85">
        <v>1392.51</v>
      </c>
      <c r="J203" s="85">
        <v>1572.48</v>
      </c>
      <c r="K203" s="85">
        <v>1631.95</v>
      </c>
      <c r="L203" s="85">
        <v>1637.13</v>
      </c>
      <c r="M203" s="85">
        <v>1647.2</v>
      </c>
      <c r="N203" s="85">
        <v>1643.56</v>
      </c>
      <c r="O203" s="85">
        <v>1669.78</v>
      </c>
      <c r="P203" s="85">
        <v>1752.97</v>
      </c>
      <c r="Q203" s="85">
        <v>1915.1</v>
      </c>
      <c r="R203" s="85">
        <v>1812.27</v>
      </c>
      <c r="S203" s="85">
        <v>1735.97</v>
      </c>
      <c r="T203" s="85">
        <v>1705.27</v>
      </c>
      <c r="U203" s="85">
        <v>1655.85</v>
      </c>
      <c r="V203" s="85">
        <v>1576.68</v>
      </c>
      <c r="W203" s="85">
        <v>1567.34</v>
      </c>
      <c r="X203" s="85">
        <v>1515.47</v>
      </c>
      <c r="Y203" s="85">
        <v>1377.78</v>
      </c>
      <c r="Z203" s="85">
        <v>1476.51</v>
      </c>
      <c r="AA203" s="85">
        <f t="shared" si="39"/>
        <v>1915.1</v>
      </c>
      <c r="AB203" s="84">
        <f t="shared" si="40"/>
        <v>2021</v>
      </c>
      <c r="AC203" s="83">
        <f t="shared" si="41"/>
        <v>5</v>
      </c>
      <c r="AD203" s="83" t="str">
        <f t="shared" si="42"/>
        <v/>
      </c>
      <c r="AE203" s="83" t="str">
        <f t="shared" si="43"/>
        <v/>
      </c>
      <c r="AF203" s="81">
        <f t="shared" si="44"/>
        <v>1915.1</v>
      </c>
      <c r="AG203" s="82" t="str">
        <f t="shared" si="45"/>
        <v>15:00</v>
      </c>
      <c r="AH203" s="81">
        <f t="shared" si="46"/>
        <v>38578.5</v>
      </c>
      <c r="AI203" s="80" t="str">
        <f t="shared" si="47"/>
        <v/>
      </c>
      <c r="AJ203" s="80" t="str">
        <f t="shared" si="48"/>
        <v/>
      </c>
      <c r="AK203" s="80" t="str">
        <f t="shared" si="49"/>
        <v/>
      </c>
      <c r="AL203" s="79" t="str">
        <f t="shared" si="50"/>
        <v/>
      </c>
      <c r="AM203" s="78" t="str">
        <f t="shared" si="51"/>
        <v/>
      </c>
    </row>
    <row r="204" spans="2:39" ht="13.5" thickBot="1">
      <c r="B204" s="86">
        <v>44336</v>
      </c>
      <c r="C204" s="85">
        <v>1447.95</v>
      </c>
      <c r="D204" s="85">
        <v>1448.4</v>
      </c>
      <c r="E204" s="85">
        <v>1451.28</v>
      </c>
      <c r="F204" s="85">
        <v>1478.44</v>
      </c>
      <c r="G204" s="85">
        <v>1478.19</v>
      </c>
      <c r="H204" s="85">
        <v>1524.64</v>
      </c>
      <c r="I204" s="85">
        <v>1636.84</v>
      </c>
      <c r="J204" s="85">
        <v>1696.76</v>
      </c>
      <c r="K204" s="85">
        <v>1734.18</v>
      </c>
      <c r="L204" s="85">
        <v>1814.68</v>
      </c>
      <c r="M204" s="85">
        <v>1854.93</v>
      </c>
      <c r="N204" s="85">
        <v>1858.22</v>
      </c>
      <c r="O204" s="85">
        <v>1893.12</v>
      </c>
      <c r="P204" s="85">
        <v>1918.63</v>
      </c>
      <c r="Q204" s="85">
        <v>1900.29</v>
      </c>
      <c r="R204" s="85">
        <v>1878.8</v>
      </c>
      <c r="S204" s="85">
        <v>1827.14</v>
      </c>
      <c r="T204" s="85">
        <v>1753.12</v>
      </c>
      <c r="U204" s="85">
        <v>1687.56</v>
      </c>
      <c r="V204" s="85">
        <v>1639.51</v>
      </c>
      <c r="W204" s="85">
        <v>1621.27</v>
      </c>
      <c r="X204" s="85">
        <v>1618.61</v>
      </c>
      <c r="Y204" s="85">
        <v>1595.16</v>
      </c>
      <c r="Z204" s="85">
        <v>1568.42</v>
      </c>
      <c r="AA204" s="85">
        <f t="shared" si="39"/>
        <v>1918.63</v>
      </c>
      <c r="AB204" s="84">
        <f t="shared" si="40"/>
        <v>2021</v>
      </c>
      <c r="AC204" s="83">
        <f t="shared" si="41"/>
        <v>5</v>
      </c>
      <c r="AD204" s="83" t="str">
        <f t="shared" si="42"/>
        <v/>
      </c>
      <c r="AE204" s="83" t="str">
        <f t="shared" si="43"/>
        <v/>
      </c>
      <c r="AF204" s="81">
        <f t="shared" si="44"/>
        <v>1918.63</v>
      </c>
      <c r="AG204" s="82" t="str">
        <f t="shared" si="45"/>
        <v>14:00</v>
      </c>
      <c r="AH204" s="81">
        <f t="shared" si="46"/>
        <v>42244.77</v>
      </c>
      <c r="AI204" s="80" t="str">
        <f t="shared" si="47"/>
        <v/>
      </c>
      <c r="AJ204" s="80" t="str">
        <f t="shared" si="48"/>
        <v/>
      </c>
      <c r="AK204" s="80" t="str">
        <f t="shared" si="49"/>
        <v/>
      </c>
      <c r="AL204" s="79" t="str">
        <f t="shared" si="50"/>
        <v/>
      </c>
      <c r="AM204" s="78" t="str">
        <f t="shared" si="51"/>
        <v/>
      </c>
    </row>
    <row r="205" spans="2:39" ht="13.5" thickBot="1">
      <c r="B205" s="86">
        <v>44337</v>
      </c>
      <c r="C205" s="85">
        <v>1532.3</v>
      </c>
      <c r="D205" s="85">
        <v>1526.67</v>
      </c>
      <c r="E205" s="85">
        <v>1522.89</v>
      </c>
      <c r="F205" s="85">
        <v>1514.94</v>
      </c>
      <c r="G205" s="85">
        <v>1504.82</v>
      </c>
      <c r="H205" s="85">
        <v>1532.2</v>
      </c>
      <c r="I205" s="85">
        <v>1652.56</v>
      </c>
      <c r="J205" s="85">
        <v>1770.4</v>
      </c>
      <c r="K205" s="85">
        <v>1836.49</v>
      </c>
      <c r="L205" s="85">
        <v>1911.04</v>
      </c>
      <c r="M205" s="85">
        <v>1919.54</v>
      </c>
      <c r="N205" s="85">
        <v>1888.64</v>
      </c>
      <c r="O205" s="85">
        <v>1921.88</v>
      </c>
      <c r="P205" s="85">
        <v>1915.13</v>
      </c>
      <c r="Q205" s="85">
        <v>1921.01</v>
      </c>
      <c r="R205" s="85">
        <v>1879.26</v>
      </c>
      <c r="S205" s="85">
        <v>1815.76</v>
      </c>
      <c r="T205" s="85">
        <v>1779.72</v>
      </c>
      <c r="U205" s="85">
        <v>1731.38</v>
      </c>
      <c r="V205" s="85">
        <v>1679.93</v>
      </c>
      <c r="W205" s="85">
        <v>1653.65</v>
      </c>
      <c r="X205" s="85">
        <v>1630.06</v>
      </c>
      <c r="Y205" s="85">
        <v>1550.43</v>
      </c>
      <c r="Z205" s="85">
        <v>1530.45</v>
      </c>
      <c r="AA205" s="85">
        <f t="shared" si="39"/>
        <v>1921.88</v>
      </c>
      <c r="AB205" s="84">
        <f t="shared" si="40"/>
        <v>2021</v>
      </c>
      <c r="AC205" s="83">
        <f t="shared" si="41"/>
        <v>5</v>
      </c>
      <c r="AD205" s="83" t="str">
        <f t="shared" si="42"/>
        <v/>
      </c>
      <c r="AE205" s="83" t="str">
        <f t="shared" si="43"/>
        <v/>
      </c>
      <c r="AF205" s="81">
        <f t="shared" si="44"/>
        <v>1921.88</v>
      </c>
      <c r="AG205" s="82" t="str">
        <f t="shared" si="45"/>
        <v>13:00</v>
      </c>
      <c r="AH205" s="81">
        <f t="shared" si="46"/>
        <v>43043.029999999992</v>
      </c>
      <c r="AI205" s="80" t="str">
        <f t="shared" si="47"/>
        <v/>
      </c>
      <c r="AJ205" s="80" t="str">
        <f t="shared" si="48"/>
        <v/>
      </c>
      <c r="AK205" s="80" t="str">
        <f t="shared" si="49"/>
        <v/>
      </c>
      <c r="AL205" s="79" t="str">
        <f t="shared" si="50"/>
        <v/>
      </c>
      <c r="AM205" s="78" t="str">
        <f t="shared" si="51"/>
        <v/>
      </c>
    </row>
    <row r="206" spans="2:39" ht="13.5" thickBot="1">
      <c r="B206" s="86">
        <v>44338</v>
      </c>
      <c r="C206" s="85">
        <v>1516.83</v>
      </c>
      <c r="D206" s="85">
        <v>1510.99</v>
      </c>
      <c r="E206" s="85">
        <v>1500.73</v>
      </c>
      <c r="F206" s="85">
        <v>1492.93</v>
      </c>
      <c r="G206" s="85">
        <v>1485.44</v>
      </c>
      <c r="H206" s="85">
        <v>1511.51</v>
      </c>
      <c r="I206" s="85">
        <v>1603</v>
      </c>
      <c r="J206" s="85">
        <v>1662.71</v>
      </c>
      <c r="K206" s="85">
        <v>1695.79</v>
      </c>
      <c r="L206" s="85">
        <v>1752.94</v>
      </c>
      <c r="M206" s="85">
        <v>1778.88</v>
      </c>
      <c r="N206" s="85">
        <v>1739.26</v>
      </c>
      <c r="O206" s="85">
        <v>1742.09</v>
      </c>
      <c r="P206" s="85">
        <v>1721.86</v>
      </c>
      <c r="Q206" s="85">
        <v>1729.84</v>
      </c>
      <c r="R206" s="85">
        <v>1735.09</v>
      </c>
      <c r="S206" s="85">
        <v>1699.15</v>
      </c>
      <c r="T206" s="85">
        <v>1717.87</v>
      </c>
      <c r="U206" s="85">
        <v>1686.2</v>
      </c>
      <c r="V206" s="85">
        <v>1649.94</v>
      </c>
      <c r="W206" s="85">
        <v>1627.75</v>
      </c>
      <c r="X206" s="85">
        <v>1620.08</v>
      </c>
      <c r="Y206" s="85">
        <v>1609.86</v>
      </c>
      <c r="Z206" s="85">
        <v>1620.26</v>
      </c>
      <c r="AA206" s="85">
        <f t="shared" si="39"/>
        <v>1778.88</v>
      </c>
      <c r="AB206" s="84">
        <f t="shared" si="40"/>
        <v>2021</v>
      </c>
      <c r="AC206" s="83">
        <f t="shared" si="41"/>
        <v>5</v>
      </c>
      <c r="AD206" s="83" t="str">
        <f t="shared" si="42"/>
        <v/>
      </c>
      <c r="AE206" s="83" t="str">
        <f t="shared" si="43"/>
        <v/>
      </c>
      <c r="AF206" s="81">
        <f t="shared" si="44"/>
        <v>1778.88</v>
      </c>
      <c r="AG206" s="82" t="str">
        <f t="shared" si="45"/>
        <v>11:00</v>
      </c>
      <c r="AH206" s="81">
        <f t="shared" si="46"/>
        <v>41189.880000000005</v>
      </c>
      <c r="AI206" s="80" t="str">
        <f t="shared" si="47"/>
        <v/>
      </c>
      <c r="AJ206" s="80" t="str">
        <f t="shared" si="48"/>
        <v/>
      </c>
      <c r="AK206" s="80" t="str">
        <f t="shared" si="49"/>
        <v/>
      </c>
      <c r="AL206" s="79" t="str">
        <f t="shared" si="50"/>
        <v/>
      </c>
      <c r="AM206" s="78" t="str">
        <f t="shared" si="51"/>
        <v/>
      </c>
    </row>
    <row r="207" spans="2:39" ht="13.5" thickBot="1">
      <c r="B207" s="86">
        <v>44339</v>
      </c>
      <c r="C207" s="85">
        <v>1607.48</v>
      </c>
      <c r="D207" s="85">
        <v>1589.07</v>
      </c>
      <c r="E207" s="85">
        <v>1591.24</v>
      </c>
      <c r="F207" s="85">
        <v>1595.55</v>
      </c>
      <c r="G207" s="85">
        <v>1587.81</v>
      </c>
      <c r="H207" s="85">
        <v>1605.7</v>
      </c>
      <c r="I207" s="85">
        <v>1693.72</v>
      </c>
      <c r="J207" s="85">
        <v>1732.75</v>
      </c>
      <c r="K207" s="85">
        <v>1757.07</v>
      </c>
      <c r="L207" s="85">
        <v>1811.64</v>
      </c>
      <c r="M207" s="85">
        <v>1821.02</v>
      </c>
      <c r="N207" s="85">
        <v>1804.71</v>
      </c>
      <c r="O207" s="85">
        <v>1819.9</v>
      </c>
      <c r="P207" s="85">
        <v>1795.92</v>
      </c>
      <c r="Q207" s="85">
        <v>1731.1</v>
      </c>
      <c r="R207" s="85">
        <v>1699.57</v>
      </c>
      <c r="S207" s="85">
        <v>1651.93</v>
      </c>
      <c r="T207" s="85">
        <v>1641.46</v>
      </c>
      <c r="U207" s="85">
        <v>1569.93</v>
      </c>
      <c r="V207" s="85">
        <v>1507.87</v>
      </c>
      <c r="W207" s="85">
        <v>1486.62</v>
      </c>
      <c r="X207" s="85">
        <v>1418.59</v>
      </c>
      <c r="Y207" s="85">
        <v>1393.53</v>
      </c>
      <c r="Z207" s="85">
        <v>1371.02</v>
      </c>
      <c r="AA207" s="85">
        <f t="shared" si="39"/>
        <v>1821.02</v>
      </c>
      <c r="AB207" s="84">
        <f t="shared" si="40"/>
        <v>2021</v>
      </c>
      <c r="AC207" s="83">
        <f t="shared" si="41"/>
        <v>5</v>
      </c>
      <c r="AD207" s="83" t="str">
        <f t="shared" si="42"/>
        <v/>
      </c>
      <c r="AE207" s="83" t="str">
        <f t="shared" si="43"/>
        <v/>
      </c>
      <c r="AF207" s="81">
        <f t="shared" si="44"/>
        <v>1821.02</v>
      </c>
      <c r="AG207" s="82" t="str">
        <f t="shared" si="45"/>
        <v>11:00</v>
      </c>
      <c r="AH207" s="81">
        <f t="shared" si="46"/>
        <v>41106.219999999994</v>
      </c>
      <c r="AI207" s="80" t="str">
        <f t="shared" si="47"/>
        <v/>
      </c>
      <c r="AJ207" s="80" t="str">
        <f t="shared" si="48"/>
        <v/>
      </c>
      <c r="AK207" s="80" t="str">
        <f t="shared" si="49"/>
        <v/>
      </c>
      <c r="AL207" s="79" t="str">
        <f t="shared" si="50"/>
        <v/>
      </c>
      <c r="AM207" s="78" t="str">
        <f t="shared" si="51"/>
        <v/>
      </c>
    </row>
    <row r="208" spans="2:39" ht="13.5" thickBot="1">
      <c r="B208" s="86">
        <v>44340</v>
      </c>
      <c r="C208" s="85">
        <v>1348.97</v>
      </c>
      <c r="D208" s="85">
        <v>1345.16</v>
      </c>
      <c r="E208" s="85">
        <v>1349.5</v>
      </c>
      <c r="F208" s="85">
        <v>1174.01</v>
      </c>
      <c r="G208" s="85">
        <v>1091.3</v>
      </c>
      <c r="H208" s="85">
        <v>399.74</v>
      </c>
      <c r="I208" s="85">
        <v>0</v>
      </c>
      <c r="J208" s="85">
        <v>800.17</v>
      </c>
      <c r="K208" s="85">
        <v>1340.15</v>
      </c>
      <c r="L208" s="85">
        <v>1357.3</v>
      </c>
      <c r="M208" s="85">
        <v>1662.43</v>
      </c>
      <c r="N208" s="85">
        <v>1649.13</v>
      </c>
      <c r="O208" s="85">
        <v>1655.36</v>
      </c>
      <c r="P208" s="85">
        <v>1668.38</v>
      </c>
      <c r="Q208" s="85">
        <v>1656.45</v>
      </c>
      <c r="R208" s="85">
        <v>1677.06</v>
      </c>
      <c r="S208" s="85">
        <v>1641.43</v>
      </c>
      <c r="T208" s="85">
        <v>1605.35</v>
      </c>
      <c r="U208" s="85">
        <v>1571.19</v>
      </c>
      <c r="V208" s="85">
        <v>1478.44</v>
      </c>
      <c r="W208" s="85">
        <v>1431.22</v>
      </c>
      <c r="X208" s="85">
        <v>1401.26</v>
      </c>
      <c r="Y208" s="85">
        <v>1381.63</v>
      </c>
      <c r="Z208" s="85">
        <v>1401.61</v>
      </c>
      <c r="AA208" s="85">
        <f t="shared" si="39"/>
        <v>1677.06</v>
      </c>
      <c r="AB208" s="84">
        <f t="shared" si="40"/>
        <v>2021</v>
      </c>
      <c r="AC208" s="83">
        <f t="shared" si="41"/>
        <v>5</v>
      </c>
      <c r="AD208" s="83" t="str">
        <f t="shared" si="42"/>
        <v/>
      </c>
      <c r="AE208" s="83" t="str">
        <f t="shared" si="43"/>
        <v/>
      </c>
      <c r="AF208" s="81">
        <f t="shared" si="44"/>
        <v>1677.06</v>
      </c>
      <c r="AG208" s="82" t="str">
        <f t="shared" si="45"/>
        <v>16:00</v>
      </c>
      <c r="AH208" s="81">
        <f t="shared" si="46"/>
        <v>33764.300000000003</v>
      </c>
      <c r="AI208" s="80" t="str">
        <f t="shared" si="47"/>
        <v/>
      </c>
      <c r="AJ208" s="80" t="str">
        <f t="shared" si="48"/>
        <v/>
      </c>
      <c r="AK208" s="80" t="str">
        <f t="shared" si="49"/>
        <v/>
      </c>
      <c r="AL208" s="79" t="str">
        <f t="shared" si="50"/>
        <v/>
      </c>
      <c r="AM208" s="78" t="str">
        <f t="shared" si="51"/>
        <v/>
      </c>
    </row>
    <row r="209" spans="2:39" ht="13.5" thickBot="1">
      <c r="B209" s="86">
        <v>44341</v>
      </c>
      <c r="C209" s="85">
        <v>1432.73</v>
      </c>
      <c r="D209" s="85">
        <v>1441.09</v>
      </c>
      <c r="E209" s="85">
        <v>1466.85</v>
      </c>
      <c r="F209" s="85">
        <v>1489.15</v>
      </c>
      <c r="G209" s="85">
        <v>1506.05</v>
      </c>
      <c r="H209" s="85">
        <v>1569.68</v>
      </c>
      <c r="I209" s="85">
        <v>1705.94</v>
      </c>
      <c r="J209" s="85">
        <v>1822.77</v>
      </c>
      <c r="K209" s="85">
        <v>1895.57</v>
      </c>
      <c r="L209" s="85">
        <v>1983.84</v>
      </c>
      <c r="M209" s="85">
        <v>2009.35</v>
      </c>
      <c r="N209" s="85">
        <v>1969.73</v>
      </c>
      <c r="O209" s="85">
        <v>1973.51</v>
      </c>
      <c r="P209" s="85">
        <v>1946.81</v>
      </c>
      <c r="Q209" s="85">
        <v>1950.73</v>
      </c>
      <c r="R209" s="85">
        <v>1944.07</v>
      </c>
      <c r="S209" s="85">
        <v>1864.42</v>
      </c>
      <c r="T209" s="85">
        <v>1832.42</v>
      </c>
      <c r="U209" s="85">
        <v>1772.61</v>
      </c>
      <c r="V209" s="85">
        <v>1699.53</v>
      </c>
      <c r="W209" s="85">
        <v>1683.22</v>
      </c>
      <c r="X209" s="85">
        <v>1652.21</v>
      </c>
      <c r="Y209" s="85">
        <v>1617.98</v>
      </c>
      <c r="Z209" s="85">
        <v>1622.18</v>
      </c>
      <c r="AA209" s="85">
        <f t="shared" si="39"/>
        <v>2009.35</v>
      </c>
      <c r="AB209" s="84">
        <f t="shared" si="40"/>
        <v>2021</v>
      </c>
      <c r="AC209" s="83">
        <f t="shared" si="41"/>
        <v>5</v>
      </c>
      <c r="AD209" s="83" t="str">
        <f t="shared" si="42"/>
        <v/>
      </c>
      <c r="AE209" s="83" t="str">
        <f t="shared" si="43"/>
        <v/>
      </c>
      <c r="AF209" s="81">
        <f t="shared" si="44"/>
        <v>2009.35</v>
      </c>
      <c r="AG209" s="82" t="str">
        <f t="shared" si="45"/>
        <v>11:00</v>
      </c>
      <c r="AH209" s="81">
        <f t="shared" si="46"/>
        <v>43861.79</v>
      </c>
      <c r="AI209" s="80" t="str">
        <f t="shared" si="47"/>
        <v/>
      </c>
      <c r="AJ209" s="80" t="str">
        <f t="shared" si="48"/>
        <v/>
      </c>
      <c r="AK209" s="80" t="str">
        <f t="shared" si="49"/>
        <v/>
      </c>
      <c r="AL209" s="79" t="str">
        <f t="shared" si="50"/>
        <v/>
      </c>
      <c r="AM209" s="78" t="str">
        <f t="shared" si="51"/>
        <v/>
      </c>
    </row>
    <row r="210" spans="2:39" ht="13.5" thickBot="1">
      <c r="B210" s="86">
        <v>44342</v>
      </c>
      <c r="C210" s="85">
        <v>1599.01</v>
      </c>
      <c r="D210" s="85">
        <v>1605.38</v>
      </c>
      <c r="E210" s="85">
        <v>1617.95</v>
      </c>
      <c r="F210" s="85">
        <v>1625.3</v>
      </c>
      <c r="G210" s="85">
        <v>1636.08</v>
      </c>
      <c r="H210" s="85">
        <v>1693.09</v>
      </c>
      <c r="I210" s="85">
        <v>1811.71</v>
      </c>
      <c r="J210" s="85">
        <v>1883.49</v>
      </c>
      <c r="K210" s="85">
        <v>1889.37</v>
      </c>
      <c r="L210" s="85">
        <v>1780</v>
      </c>
      <c r="M210" s="85">
        <v>1822.07</v>
      </c>
      <c r="N210" s="85">
        <v>1965.29</v>
      </c>
      <c r="O210" s="85">
        <v>1942.6</v>
      </c>
      <c r="P210" s="85">
        <v>1951.64</v>
      </c>
      <c r="Q210" s="85">
        <v>1962.31</v>
      </c>
      <c r="R210" s="85">
        <v>1898.16</v>
      </c>
      <c r="S210" s="85">
        <v>1823.64</v>
      </c>
      <c r="T210" s="85">
        <v>1792.11</v>
      </c>
      <c r="U210" s="85">
        <v>1710.94</v>
      </c>
      <c r="V210" s="85">
        <v>1571.33</v>
      </c>
      <c r="W210" s="85">
        <v>1459.01</v>
      </c>
      <c r="X210" s="85">
        <v>1358.6</v>
      </c>
      <c r="Y210" s="85">
        <v>1150.8</v>
      </c>
      <c r="Z210" s="85">
        <v>1084.48</v>
      </c>
      <c r="AA210" s="85">
        <f t="shared" si="39"/>
        <v>1965.29</v>
      </c>
      <c r="AB210" s="84">
        <f t="shared" si="40"/>
        <v>2021</v>
      </c>
      <c r="AC210" s="83">
        <f t="shared" si="41"/>
        <v>5</v>
      </c>
      <c r="AD210" s="83" t="str">
        <f t="shared" si="42"/>
        <v/>
      </c>
      <c r="AE210" s="83" t="str">
        <f t="shared" si="43"/>
        <v/>
      </c>
      <c r="AF210" s="81">
        <f t="shared" si="44"/>
        <v>1965.29</v>
      </c>
      <c r="AG210" s="82" t="str">
        <f t="shared" si="45"/>
        <v>12:00</v>
      </c>
      <c r="AH210" s="81">
        <f t="shared" si="46"/>
        <v>42599.650000000009</v>
      </c>
      <c r="AI210" s="80" t="str">
        <f t="shared" si="47"/>
        <v/>
      </c>
      <c r="AJ210" s="80" t="str">
        <f t="shared" si="48"/>
        <v/>
      </c>
      <c r="AK210" s="80" t="str">
        <f t="shared" si="49"/>
        <v/>
      </c>
      <c r="AL210" s="79" t="str">
        <f t="shared" si="50"/>
        <v/>
      </c>
      <c r="AM210" s="78" t="str">
        <f t="shared" si="51"/>
        <v/>
      </c>
    </row>
    <row r="211" spans="2:39" ht="13.5" thickBot="1">
      <c r="B211" s="86">
        <v>44343</v>
      </c>
      <c r="C211" s="85">
        <v>1081.96</v>
      </c>
      <c r="D211" s="85">
        <v>1083.78</v>
      </c>
      <c r="E211" s="85">
        <v>1095.99</v>
      </c>
      <c r="F211" s="85">
        <v>1104.32</v>
      </c>
      <c r="G211" s="85">
        <v>1113.98</v>
      </c>
      <c r="H211" s="85">
        <v>1153.3900000000001</v>
      </c>
      <c r="I211" s="85">
        <v>1248.45</v>
      </c>
      <c r="J211" s="85">
        <v>1279.5</v>
      </c>
      <c r="K211" s="85">
        <v>1401.58</v>
      </c>
      <c r="L211" s="85">
        <v>1654.03</v>
      </c>
      <c r="M211" s="85">
        <v>1671.14</v>
      </c>
      <c r="N211" s="85">
        <v>1660.19</v>
      </c>
      <c r="O211" s="85">
        <v>1663.59</v>
      </c>
      <c r="P211" s="85">
        <v>1647.52</v>
      </c>
      <c r="Q211" s="85">
        <v>1678.04</v>
      </c>
      <c r="R211" s="85">
        <v>1631.67</v>
      </c>
      <c r="S211" s="85">
        <v>1538.15</v>
      </c>
      <c r="T211" s="85">
        <v>1486.59</v>
      </c>
      <c r="U211" s="85">
        <v>1418.48</v>
      </c>
      <c r="V211" s="85">
        <v>1191.54</v>
      </c>
      <c r="W211" s="85">
        <v>1110.3399999999999</v>
      </c>
      <c r="X211" s="85">
        <v>1082.24</v>
      </c>
      <c r="Y211" s="85">
        <v>1079.93</v>
      </c>
      <c r="Z211" s="85">
        <v>1065.96</v>
      </c>
      <c r="AA211" s="85">
        <f t="shared" si="39"/>
        <v>1678.04</v>
      </c>
      <c r="AB211" s="84">
        <f t="shared" si="40"/>
        <v>2021</v>
      </c>
      <c r="AC211" s="83">
        <f t="shared" si="41"/>
        <v>5</v>
      </c>
      <c r="AD211" s="83" t="str">
        <f t="shared" si="42"/>
        <v/>
      </c>
      <c r="AE211" s="83" t="str">
        <f t="shared" si="43"/>
        <v/>
      </c>
      <c r="AF211" s="81">
        <f t="shared" si="44"/>
        <v>1678.04</v>
      </c>
      <c r="AG211" s="82" t="str">
        <f t="shared" si="45"/>
        <v>15:00</v>
      </c>
      <c r="AH211" s="81">
        <f t="shared" si="46"/>
        <v>33820.400000000001</v>
      </c>
      <c r="AI211" s="80" t="str">
        <f t="shared" si="47"/>
        <v/>
      </c>
      <c r="AJ211" s="80" t="str">
        <f t="shared" si="48"/>
        <v/>
      </c>
      <c r="AK211" s="80" t="str">
        <f t="shared" si="49"/>
        <v/>
      </c>
      <c r="AL211" s="79" t="str">
        <f t="shared" si="50"/>
        <v/>
      </c>
      <c r="AM211" s="78" t="str">
        <f t="shared" si="51"/>
        <v/>
      </c>
    </row>
    <row r="212" spans="2:39" ht="13.5" thickBot="1">
      <c r="B212" s="86">
        <v>44344</v>
      </c>
      <c r="C212" s="85">
        <v>1054.83</v>
      </c>
      <c r="D212" s="85">
        <v>1062.8399999999999</v>
      </c>
      <c r="E212" s="85">
        <v>1079.3599999999999</v>
      </c>
      <c r="F212" s="85">
        <v>1080.24</v>
      </c>
      <c r="G212" s="85">
        <v>1102.1199999999999</v>
      </c>
      <c r="H212" s="85">
        <v>1141.8800000000001</v>
      </c>
      <c r="I212" s="85">
        <v>1242.68</v>
      </c>
      <c r="J212" s="85">
        <v>1298.22</v>
      </c>
      <c r="K212" s="85">
        <v>1303.8599999999999</v>
      </c>
      <c r="L212" s="85">
        <v>1401.68</v>
      </c>
      <c r="M212" s="85">
        <v>1395.91</v>
      </c>
      <c r="N212" s="85">
        <v>1378.26</v>
      </c>
      <c r="O212" s="85">
        <v>1380.72</v>
      </c>
      <c r="P212" s="85">
        <v>1350.44</v>
      </c>
      <c r="Q212" s="85">
        <v>1303.23</v>
      </c>
      <c r="R212" s="85">
        <v>1266.93</v>
      </c>
      <c r="S212" s="85">
        <v>1200.43</v>
      </c>
      <c r="T212" s="85">
        <v>1166.1300000000001</v>
      </c>
      <c r="U212" s="85">
        <v>1139.1099999999999</v>
      </c>
      <c r="V212" s="85">
        <v>1119.27</v>
      </c>
      <c r="W212" s="85">
        <v>1124.27</v>
      </c>
      <c r="X212" s="85">
        <v>1093.8900000000001</v>
      </c>
      <c r="Y212" s="85">
        <v>1074.1199999999999</v>
      </c>
      <c r="Z212" s="85">
        <v>1068.83</v>
      </c>
      <c r="AA212" s="85">
        <f t="shared" si="39"/>
        <v>1401.68</v>
      </c>
      <c r="AB212" s="84">
        <f t="shared" si="40"/>
        <v>2021</v>
      </c>
      <c r="AC212" s="83">
        <f t="shared" si="41"/>
        <v>5</v>
      </c>
      <c r="AD212" s="83" t="str">
        <f t="shared" si="42"/>
        <v/>
      </c>
      <c r="AE212" s="83" t="str">
        <f t="shared" si="43"/>
        <v/>
      </c>
      <c r="AF212" s="81">
        <f t="shared" si="44"/>
        <v>1401.68</v>
      </c>
      <c r="AG212" s="82" t="str">
        <f t="shared" si="45"/>
        <v>10:00</v>
      </c>
      <c r="AH212" s="81">
        <f t="shared" si="46"/>
        <v>30230.93</v>
      </c>
      <c r="AI212" s="80" t="str">
        <f t="shared" si="47"/>
        <v/>
      </c>
      <c r="AJ212" s="80" t="str">
        <f t="shared" si="48"/>
        <v/>
      </c>
      <c r="AK212" s="80" t="str">
        <f t="shared" si="49"/>
        <v/>
      </c>
      <c r="AL212" s="79" t="str">
        <f t="shared" si="50"/>
        <v/>
      </c>
      <c r="AM212" s="78" t="str">
        <f t="shared" si="51"/>
        <v/>
      </c>
    </row>
    <row r="213" spans="2:39" ht="13.5" thickBot="1">
      <c r="B213" s="86">
        <v>44345</v>
      </c>
      <c r="C213" s="85">
        <v>1060.19</v>
      </c>
      <c r="D213" s="85">
        <v>1054.69</v>
      </c>
      <c r="E213" s="85">
        <v>1071.18</v>
      </c>
      <c r="F213" s="85">
        <v>1067.1500000000001</v>
      </c>
      <c r="G213" s="85">
        <v>1070.19</v>
      </c>
      <c r="H213" s="85">
        <v>1076.74</v>
      </c>
      <c r="I213" s="85">
        <v>1149.79</v>
      </c>
      <c r="J213" s="85">
        <v>1175.9000000000001</v>
      </c>
      <c r="K213" s="85">
        <v>1158.1500000000001</v>
      </c>
      <c r="L213" s="85">
        <v>1183.81</v>
      </c>
      <c r="M213" s="85">
        <v>1197.21</v>
      </c>
      <c r="N213" s="85">
        <v>1173.1300000000001</v>
      </c>
      <c r="O213" s="85">
        <v>1181.1400000000001</v>
      </c>
      <c r="P213" s="85">
        <v>1305.19</v>
      </c>
      <c r="Q213" s="85">
        <v>1257.69</v>
      </c>
      <c r="R213" s="85">
        <v>1239.81</v>
      </c>
      <c r="S213" s="85">
        <v>1165.1500000000001</v>
      </c>
      <c r="T213" s="85">
        <v>1104.8499999999999</v>
      </c>
      <c r="U213" s="85">
        <v>1068.31</v>
      </c>
      <c r="V213" s="85">
        <v>1050.1400000000001</v>
      </c>
      <c r="W213" s="85">
        <v>1067.6400000000001</v>
      </c>
      <c r="X213" s="85">
        <v>1059.42</v>
      </c>
      <c r="Y213" s="85">
        <v>1049.76</v>
      </c>
      <c r="Z213" s="85">
        <v>1047.69</v>
      </c>
      <c r="AA213" s="85">
        <f t="shared" si="39"/>
        <v>1305.19</v>
      </c>
      <c r="AB213" s="84">
        <f t="shared" si="40"/>
        <v>2021</v>
      </c>
      <c r="AC213" s="83">
        <f t="shared" si="41"/>
        <v>5</v>
      </c>
      <c r="AD213" s="83" t="str">
        <f t="shared" si="42"/>
        <v/>
      </c>
      <c r="AE213" s="83" t="str">
        <f t="shared" si="43"/>
        <v/>
      </c>
      <c r="AF213" s="81">
        <f t="shared" si="44"/>
        <v>1305.19</v>
      </c>
      <c r="AG213" s="82" t="str">
        <f t="shared" si="45"/>
        <v>14:00</v>
      </c>
      <c r="AH213" s="81">
        <f t="shared" si="46"/>
        <v>28340.109999999997</v>
      </c>
      <c r="AI213" s="80" t="str">
        <f t="shared" si="47"/>
        <v/>
      </c>
      <c r="AJ213" s="80" t="str">
        <f t="shared" si="48"/>
        <v/>
      </c>
      <c r="AK213" s="80" t="str">
        <f t="shared" si="49"/>
        <v/>
      </c>
      <c r="AL213" s="79" t="str">
        <f t="shared" si="50"/>
        <v/>
      </c>
      <c r="AM213" s="78" t="str">
        <f t="shared" si="51"/>
        <v/>
      </c>
    </row>
    <row r="214" spans="2:39" ht="13.5" thickBot="1">
      <c r="B214" s="86">
        <v>44346</v>
      </c>
      <c r="C214" s="85">
        <v>1049.44</v>
      </c>
      <c r="D214" s="85">
        <v>1050.6300000000001</v>
      </c>
      <c r="E214" s="85">
        <v>1058.93</v>
      </c>
      <c r="F214" s="85">
        <v>1053.19</v>
      </c>
      <c r="G214" s="85">
        <v>1051.02</v>
      </c>
      <c r="H214" s="85">
        <v>1075.83</v>
      </c>
      <c r="I214" s="85">
        <v>1158.08</v>
      </c>
      <c r="J214" s="85">
        <v>1172.1500000000001</v>
      </c>
      <c r="K214" s="85">
        <v>1503.81</v>
      </c>
      <c r="L214" s="85">
        <v>1508.89</v>
      </c>
      <c r="M214" s="85">
        <v>1494.92</v>
      </c>
      <c r="N214" s="85">
        <v>1488.09</v>
      </c>
      <c r="O214" s="85">
        <v>1516.66</v>
      </c>
      <c r="P214" s="85">
        <v>1491.32</v>
      </c>
      <c r="Q214" s="85">
        <v>1491.63</v>
      </c>
      <c r="R214" s="85">
        <v>1492.58</v>
      </c>
      <c r="S214" s="85">
        <v>1474.9</v>
      </c>
      <c r="T214" s="85">
        <v>1483.83</v>
      </c>
      <c r="U214" s="85">
        <v>1429.54</v>
      </c>
      <c r="V214" s="85">
        <v>1373.33</v>
      </c>
      <c r="W214" s="85">
        <v>1306.2</v>
      </c>
      <c r="X214" s="85">
        <v>1203.02</v>
      </c>
      <c r="Y214" s="85">
        <v>1075.27</v>
      </c>
      <c r="Z214" s="85">
        <v>1070.58</v>
      </c>
      <c r="AA214" s="85">
        <f t="shared" si="39"/>
        <v>1516.66</v>
      </c>
      <c r="AB214" s="84">
        <f t="shared" si="40"/>
        <v>2021</v>
      </c>
      <c r="AC214" s="83">
        <f t="shared" si="41"/>
        <v>5</v>
      </c>
      <c r="AD214" s="83" t="str">
        <f t="shared" si="42"/>
        <v/>
      </c>
      <c r="AE214" s="83" t="str">
        <f t="shared" si="43"/>
        <v/>
      </c>
      <c r="AF214" s="81">
        <f t="shared" si="44"/>
        <v>1516.66</v>
      </c>
      <c r="AG214" s="82" t="str">
        <f t="shared" si="45"/>
        <v>13:00</v>
      </c>
      <c r="AH214" s="81">
        <f t="shared" si="46"/>
        <v>32590.500000000004</v>
      </c>
      <c r="AI214" s="80" t="str">
        <f t="shared" si="47"/>
        <v/>
      </c>
      <c r="AJ214" s="80" t="str">
        <f t="shared" si="48"/>
        <v/>
      </c>
      <c r="AK214" s="80" t="str">
        <f t="shared" si="49"/>
        <v/>
      </c>
      <c r="AL214" s="79" t="str">
        <f t="shared" si="50"/>
        <v/>
      </c>
      <c r="AM214" s="78" t="str">
        <f t="shared" si="51"/>
        <v/>
      </c>
    </row>
    <row r="215" spans="2:39" ht="13.5" thickBot="1">
      <c r="B215" s="86">
        <v>44347</v>
      </c>
      <c r="C215" s="85">
        <v>1067.5999999999999</v>
      </c>
      <c r="D215" s="85">
        <v>1073.42</v>
      </c>
      <c r="E215" s="85">
        <v>1079.19</v>
      </c>
      <c r="F215" s="85">
        <v>1107.33</v>
      </c>
      <c r="G215" s="85">
        <v>1107.75</v>
      </c>
      <c r="H215" s="85">
        <v>1148.21</v>
      </c>
      <c r="I215" s="85">
        <v>1235.96</v>
      </c>
      <c r="J215" s="85">
        <v>1331.61</v>
      </c>
      <c r="K215" s="85">
        <v>1664.42</v>
      </c>
      <c r="L215" s="85">
        <v>1729.32</v>
      </c>
      <c r="M215" s="85">
        <v>1785.14</v>
      </c>
      <c r="N215" s="85">
        <v>1780.03</v>
      </c>
      <c r="O215" s="85">
        <v>1800.79</v>
      </c>
      <c r="P215" s="85">
        <v>1807.37</v>
      </c>
      <c r="Q215" s="85">
        <v>1819.3</v>
      </c>
      <c r="R215" s="85">
        <v>1792.63</v>
      </c>
      <c r="S215" s="85">
        <v>1711.75</v>
      </c>
      <c r="T215" s="85">
        <v>1655.36</v>
      </c>
      <c r="U215" s="85">
        <v>1554</v>
      </c>
      <c r="V215" s="85">
        <v>1504.2</v>
      </c>
      <c r="W215" s="85">
        <v>1497.93</v>
      </c>
      <c r="X215" s="85">
        <v>1463.07</v>
      </c>
      <c r="Y215" s="85">
        <v>1420.55</v>
      </c>
      <c r="Z215" s="85">
        <v>1417.96</v>
      </c>
      <c r="AA215" s="85">
        <f t="shared" si="39"/>
        <v>1819.3</v>
      </c>
      <c r="AB215" s="84">
        <f t="shared" si="40"/>
        <v>2021</v>
      </c>
      <c r="AC215" s="83">
        <f t="shared" si="41"/>
        <v>5</v>
      </c>
      <c r="AD215" s="83" t="str">
        <f t="shared" si="42"/>
        <v>2021-5</v>
      </c>
      <c r="AE215" s="83">
        <f t="shared" si="43"/>
        <v>5</v>
      </c>
      <c r="AF215" s="81">
        <f t="shared" si="44"/>
        <v>1819.3</v>
      </c>
      <c r="AG215" s="82" t="str">
        <f t="shared" si="45"/>
        <v>15:00</v>
      </c>
      <c r="AH215" s="81">
        <f t="shared" si="46"/>
        <v>37374.19</v>
      </c>
      <c r="AI215" s="80">
        <f t="shared" si="47"/>
        <v>42989.950000000012</v>
      </c>
      <c r="AJ215" s="80">
        <f t="shared" si="48"/>
        <v>2009.35</v>
      </c>
      <c r="AK215" s="80">
        <f t="shared" si="49"/>
        <v>43861.79</v>
      </c>
      <c r="AL215" s="79">
        <f t="shared" si="50"/>
        <v>44341</v>
      </c>
      <c r="AM215" s="78" t="str">
        <f t="shared" si="51"/>
        <v>11:00</v>
      </c>
    </row>
    <row r="216" spans="2:39" ht="13.5" thickBot="1">
      <c r="B216" s="86">
        <v>44348</v>
      </c>
      <c r="C216" s="85">
        <v>1378.72</v>
      </c>
      <c r="D216" s="85">
        <v>1309.74</v>
      </c>
      <c r="E216" s="85">
        <v>1218.25</v>
      </c>
      <c r="F216" s="85">
        <v>1238.9000000000001</v>
      </c>
      <c r="G216" s="85">
        <v>1235.33</v>
      </c>
      <c r="H216" s="85">
        <v>1284.5</v>
      </c>
      <c r="I216" s="85">
        <v>1395.63</v>
      </c>
      <c r="J216" s="85">
        <v>1653.79</v>
      </c>
      <c r="K216" s="85">
        <v>1780.59</v>
      </c>
      <c r="L216" s="85">
        <v>1835.89</v>
      </c>
      <c r="M216" s="85">
        <v>1870.54</v>
      </c>
      <c r="N216" s="85">
        <v>1853.08</v>
      </c>
      <c r="O216" s="85">
        <v>1861.9</v>
      </c>
      <c r="P216" s="85">
        <v>1857.49</v>
      </c>
      <c r="Q216" s="85">
        <v>1851.96</v>
      </c>
      <c r="R216" s="85">
        <v>1826.69</v>
      </c>
      <c r="S216" s="85">
        <v>1752.87</v>
      </c>
      <c r="T216" s="85">
        <v>1702.47</v>
      </c>
      <c r="U216" s="85">
        <v>1645.77</v>
      </c>
      <c r="V216" s="85">
        <v>1576.33</v>
      </c>
      <c r="W216" s="85">
        <v>1546.44</v>
      </c>
      <c r="X216" s="85">
        <v>1490.55</v>
      </c>
      <c r="Y216" s="85">
        <v>1460.9</v>
      </c>
      <c r="Z216" s="85">
        <v>1446.72</v>
      </c>
      <c r="AA216" s="85">
        <f t="shared" si="39"/>
        <v>1870.54</v>
      </c>
      <c r="AB216" s="84">
        <f t="shared" si="40"/>
        <v>2021</v>
      </c>
      <c r="AC216" s="83">
        <f t="shared" si="41"/>
        <v>6</v>
      </c>
      <c r="AD216" s="83" t="str">
        <f t="shared" si="42"/>
        <v/>
      </c>
      <c r="AE216" s="83" t="str">
        <f t="shared" si="43"/>
        <v/>
      </c>
      <c r="AF216" s="81">
        <f t="shared" si="44"/>
        <v>1870.54</v>
      </c>
      <c r="AG216" s="82" t="str">
        <f t="shared" si="45"/>
        <v>11:00</v>
      </c>
      <c r="AH216" s="81">
        <f t="shared" si="46"/>
        <v>39945.590000000011</v>
      </c>
      <c r="AI216" s="80" t="str">
        <f t="shared" si="47"/>
        <v/>
      </c>
      <c r="AJ216" s="80" t="str">
        <f t="shared" si="48"/>
        <v/>
      </c>
      <c r="AK216" s="80" t="str">
        <f t="shared" si="49"/>
        <v/>
      </c>
      <c r="AL216" s="79" t="str">
        <f t="shared" si="50"/>
        <v/>
      </c>
      <c r="AM216" s="78" t="str">
        <f t="shared" si="51"/>
        <v/>
      </c>
    </row>
    <row r="217" spans="2:39" ht="13.5" thickBot="1">
      <c r="B217" s="86">
        <v>44349</v>
      </c>
      <c r="C217" s="85">
        <v>1372.52</v>
      </c>
      <c r="D217" s="85">
        <v>1373.82</v>
      </c>
      <c r="E217" s="85">
        <v>1207.6400000000001</v>
      </c>
      <c r="F217" s="85">
        <v>1096.48</v>
      </c>
      <c r="G217" s="85">
        <v>1097.6400000000001</v>
      </c>
      <c r="H217" s="85">
        <v>1151.8499999999999</v>
      </c>
      <c r="I217" s="85">
        <v>1281.98</v>
      </c>
      <c r="J217" s="85">
        <v>1501.19</v>
      </c>
      <c r="K217" s="85">
        <v>1743.35</v>
      </c>
      <c r="L217" s="85">
        <v>1823.82</v>
      </c>
      <c r="M217" s="85">
        <v>1891.72</v>
      </c>
      <c r="N217" s="85">
        <v>1851.33</v>
      </c>
      <c r="O217" s="85">
        <v>1873.2</v>
      </c>
      <c r="P217" s="85">
        <v>1876.38</v>
      </c>
      <c r="Q217" s="85">
        <v>1887.2</v>
      </c>
      <c r="R217" s="85">
        <v>1830.85</v>
      </c>
      <c r="S217" s="85">
        <v>1745.03</v>
      </c>
      <c r="T217" s="85">
        <v>1684.69</v>
      </c>
      <c r="U217" s="85">
        <v>1634.15</v>
      </c>
      <c r="V217" s="85">
        <v>1599.71</v>
      </c>
      <c r="W217" s="85">
        <v>1582</v>
      </c>
      <c r="X217" s="85">
        <v>1540.81</v>
      </c>
      <c r="Y217" s="85">
        <v>1500.59</v>
      </c>
      <c r="Z217" s="85">
        <v>1485.02</v>
      </c>
      <c r="AA217" s="85">
        <f t="shared" si="39"/>
        <v>1891.72</v>
      </c>
      <c r="AB217" s="84">
        <f t="shared" si="40"/>
        <v>2021</v>
      </c>
      <c r="AC217" s="83">
        <f t="shared" si="41"/>
        <v>6</v>
      </c>
      <c r="AD217" s="83" t="str">
        <f t="shared" si="42"/>
        <v/>
      </c>
      <c r="AE217" s="83" t="str">
        <f t="shared" si="43"/>
        <v/>
      </c>
      <c r="AF217" s="81">
        <f t="shared" si="44"/>
        <v>1891.72</v>
      </c>
      <c r="AG217" s="82" t="str">
        <f t="shared" si="45"/>
        <v>11:00</v>
      </c>
      <c r="AH217" s="81">
        <f t="shared" si="46"/>
        <v>39524.689999999995</v>
      </c>
      <c r="AI217" s="80" t="str">
        <f t="shared" si="47"/>
        <v/>
      </c>
      <c r="AJ217" s="80" t="str">
        <f t="shared" si="48"/>
        <v/>
      </c>
      <c r="AK217" s="80" t="str">
        <f t="shared" si="49"/>
        <v/>
      </c>
      <c r="AL217" s="79" t="str">
        <f t="shared" si="50"/>
        <v/>
      </c>
      <c r="AM217" s="78" t="str">
        <f t="shared" si="51"/>
        <v/>
      </c>
    </row>
    <row r="218" spans="2:39" ht="13.5" thickBot="1">
      <c r="B218" s="86">
        <v>44350</v>
      </c>
      <c r="C218" s="85">
        <v>1473.01</v>
      </c>
      <c r="D218" s="85">
        <v>1496.88</v>
      </c>
      <c r="E218" s="85">
        <v>1538.85</v>
      </c>
      <c r="F218" s="85">
        <v>1552.64</v>
      </c>
      <c r="G218" s="85">
        <v>1571.5</v>
      </c>
      <c r="H218" s="85">
        <v>1611.79</v>
      </c>
      <c r="I218" s="85">
        <v>1717.1</v>
      </c>
      <c r="J218" s="85">
        <v>1776.39</v>
      </c>
      <c r="K218" s="85">
        <v>1827.39</v>
      </c>
      <c r="L218" s="85">
        <v>1870.05</v>
      </c>
      <c r="M218" s="85">
        <v>1922.8</v>
      </c>
      <c r="N218" s="85">
        <v>1909.01</v>
      </c>
      <c r="O218" s="85">
        <v>1960.28</v>
      </c>
      <c r="P218" s="85">
        <v>1941.07</v>
      </c>
      <c r="Q218" s="85">
        <v>1961.86</v>
      </c>
      <c r="R218" s="85">
        <v>1881.53</v>
      </c>
      <c r="S218" s="85">
        <v>1835.65</v>
      </c>
      <c r="T218" s="85">
        <v>1770.51</v>
      </c>
      <c r="U218" s="85">
        <v>1714.62</v>
      </c>
      <c r="V218" s="85">
        <v>1674.61</v>
      </c>
      <c r="W218" s="85">
        <v>1676.19</v>
      </c>
      <c r="X218" s="85">
        <v>1646.47</v>
      </c>
      <c r="Y218" s="85">
        <v>1577.45</v>
      </c>
      <c r="Z218" s="85">
        <v>1569.36</v>
      </c>
      <c r="AA218" s="85">
        <f t="shared" si="39"/>
        <v>1961.86</v>
      </c>
      <c r="AB218" s="84">
        <f t="shared" si="40"/>
        <v>2021</v>
      </c>
      <c r="AC218" s="83">
        <f t="shared" si="41"/>
        <v>6</v>
      </c>
      <c r="AD218" s="83" t="str">
        <f t="shared" si="42"/>
        <v/>
      </c>
      <c r="AE218" s="83" t="str">
        <f t="shared" si="43"/>
        <v/>
      </c>
      <c r="AF218" s="81">
        <f t="shared" si="44"/>
        <v>1961.86</v>
      </c>
      <c r="AG218" s="82" t="str">
        <f t="shared" si="45"/>
        <v>15:00</v>
      </c>
      <c r="AH218" s="81">
        <f t="shared" si="46"/>
        <v>43438.869999999995</v>
      </c>
      <c r="AI218" s="80" t="str">
        <f t="shared" si="47"/>
        <v/>
      </c>
      <c r="AJ218" s="80" t="str">
        <f t="shared" si="48"/>
        <v/>
      </c>
      <c r="AK218" s="80" t="str">
        <f t="shared" si="49"/>
        <v/>
      </c>
      <c r="AL218" s="79" t="str">
        <f t="shared" si="50"/>
        <v/>
      </c>
      <c r="AM218" s="78" t="str">
        <f t="shared" si="51"/>
        <v/>
      </c>
    </row>
    <row r="219" spans="2:39" ht="13.5" thickBot="1">
      <c r="B219" s="86">
        <v>44351</v>
      </c>
      <c r="C219" s="85">
        <v>1542.03</v>
      </c>
      <c r="D219" s="85">
        <v>1535.14</v>
      </c>
      <c r="E219" s="85">
        <v>1548.79</v>
      </c>
      <c r="F219" s="85">
        <v>1565.8</v>
      </c>
      <c r="G219" s="85">
        <v>1572.06</v>
      </c>
      <c r="H219" s="85">
        <v>1610.53</v>
      </c>
      <c r="I219" s="85">
        <v>1665.44</v>
      </c>
      <c r="J219" s="85">
        <v>1796.55</v>
      </c>
      <c r="K219" s="85">
        <v>1817.31</v>
      </c>
      <c r="L219" s="85">
        <v>1882.23</v>
      </c>
      <c r="M219" s="85">
        <v>1929.59</v>
      </c>
      <c r="N219" s="85">
        <v>1900.29</v>
      </c>
      <c r="O219" s="85">
        <v>1935.18</v>
      </c>
      <c r="P219" s="85">
        <v>1937.18</v>
      </c>
      <c r="Q219" s="85">
        <v>1942.78</v>
      </c>
      <c r="R219" s="85">
        <v>1901.03</v>
      </c>
      <c r="S219" s="85">
        <v>1826.16</v>
      </c>
      <c r="T219" s="85">
        <v>1841.6</v>
      </c>
      <c r="U219" s="85">
        <v>1751.05</v>
      </c>
      <c r="V219" s="85">
        <v>1669.92</v>
      </c>
      <c r="W219" s="85">
        <v>1663.03</v>
      </c>
      <c r="X219" s="85">
        <v>1644.3</v>
      </c>
      <c r="Y219" s="85">
        <v>1613.36</v>
      </c>
      <c r="Z219" s="85">
        <v>1579.59</v>
      </c>
      <c r="AA219" s="85">
        <f t="shared" si="39"/>
        <v>1942.78</v>
      </c>
      <c r="AB219" s="84">
        <f t="shared" si="40"/>
        <v>2021</v>
      </c>
      <c r="AC219" s="83">
        <f t="shared" si="41"/>
        <v>6</v>
      </c>
      <c r="AD219" s="83" t="str">
        <f t="shared" si="42"/>
        <v/>
      </c>
      <c r="AE219" s="83" t="str">
        <f t="shared" si="43"/>
        <v/>
      </c>
      <c r="AF219" s="81">
        <f t="shared" si="44"/>
        <v>1942.78</v>
      </c>
      <c r="AG219" s="82" t="str">
        <f t="shared" si="45"/>
        <v>15:00</v>
      </c>
      <c r="AH219" s="81">
        <f t="shared" si="46"/>
        <v>43613.719999999994</v>
      </c>
      <c r="AI219" s="80" t="str">
        <f t="shared" si="47"/>
        <v/>
      </c>
      <c r="AJ219" s="80" t="str">
        <f t="shared" si="48"/>
        <v/>
      </c>
      <c r="AK219" s="80" t="str">
        <f t="shared" si="49"/>
        <v/>
      </c>
      <c r="AL219" s="79" t="str">
        <f t="shared" si="50"/>
        <v/>
      </c>
      <c r="AM219" s="78" t="str">
        <f t="shared" si="51"/>
        <v/>
      </c>
    </row>
    <row r="220" spans="2:39" ht="13.5" thickBot="1">
      <c r="B220" s="86">
        <v>44352</v>
      </c>
      <c r="C220" s="85">
        <v>1549.49</v>
      </c>
      <c r="D220" s="85">
        <v>1524.88</v>
      </c>
      <c r="E220" s="85">
        <v>1503.46</v>
      </c>
      <c r="F220" s="85">
        <v>1483.48</v>
      </c>
      <c r="G220" s="85">
        <v>1481.87</v>
      </c>
      <c r="H220" s="85">
        <v>1531.36</v>
      </c>
      <c r="I220" s="85">
        <v>1616.65</v>
      </c>
      <c r="J220" s="85">
        <v>1690.99</v>
      </c>
      <c r="K220" s="85">
        <v>1725.33</v>
      </c>
      <c r="L220" s="85">
        <v>1790.15</v>
      </c>
      <c r="M220" s="85">
        <v>1831.69</v>
      </c>
      <c r="N220" s="85">
        <v>1798.69</v>
      </c>
      <c r="O220" s="85">
        <v>1848.98</v>
      </c>
      <c r="P220" s="85">
        <v>1806.7</v>
      </c>
      <c r="Q220" s="85">
        <v>1754.34</v>
      </c>
      <c r="R220" s="85">
        <v>1800.72</v>
      </c>
      <c r="S220" s="85">
        <v>1768.69</v>
      </c>
      <c r="T220" s="85">
        <v>1767.75</v>
      </c>
      <c r="U220" s="85">
        <v>1725.29</v>
      </c>
      <c r="V220" s="85">
        <v>1649.2</v>
      </c>
      <c r="W220" s="85">
        <v>1642.51</v>
      </c>
      <c r="X220" s="85">
        <v>1605.98</v>
      </c>
      <c r="Y220" s="85">
        <v>1580.92</v>
      </c>
      <c r="Z220" s="85">
        <v>1571.12</v>
      </c>
      <c r="AA220" s="85">
        <f t="shared" si="39"/>
        <v>1848.98</v>
      </c>
      <c r="AB220" s="84">
        <f t="shared" si="40"/>
        <v>2021</v>
      </c>
      <c r="AC220" s="83">
        <f t="shared" si="41"/>
        <v>6</v>
      </c>
      <c r="AD220" s="83" t="str">
        <f t="shared" si="42"/>
        <v/>
      </c>
      <c r="AE220" s="83" t="str">
        <f t="shared" si="43"/>
        <v/>
      </c>
      <c r="AF220" s="81">
        <f t="shared" si="44"/>
        <v>1848.98</v>
      </c>
      <c r="AG220" s="82" t="str">
        <f t="shared" si="45"/>
        <v>13:00</v>
      </c>
      <c r="AH220" s="81">
        <f t="shared" si="46"/>
        <v>41899.220000000008</v>
      </c>
      <c r="AI220" s="80" t="str">
        <f t="shared" si="47"/>
        <v/>
      </c>
      <c r="AJ220" s="80" t="str">
        <f t="shared" si="48"/>
        <v/>
      </c>
      <c r="AK220" s="80" t="str">
        <f t="shared" si="49"/>
        <v/>
      </c>
      <c r="AL220" s="79" t="str">
        <f t="shared" si="50"/>
        <v/>
      </c>
      <c r="AM220" s="78" t="str">
        <f t="shared" si="51"/>
        <v/>
      </c>
    </row>
    <row r="221" spans="2:39" ht="13.5" thickBot="1">
      <c r="B221" s="86">
        <v>44353</v>
      </c>
      <c r="C221" s="85">
        <v>1569.05</v>
      </c>
      <c r="D221" s="85">
        <v>1551.62</v>
      </c>
      <c r="E221" s="85">
        <v>1539.55</v>
      </c>
      <c r="F221" s="85">
        <v>1543.71</v>
      </c>
      <c r="G221" s="85">
        <v>1541.54</v>
      </c>
      <c r="H221" s="85">
        <v>1576.61</v>
      </c>
      <c r="I221" s="85">
        <v>1683.54</v>
      </c>
      <c r="J221" s="85">
        <v>1765.19</v>
      </c>
      <c r="K221" s="85">
        <v>1804.22</v>
      </c>
      <c r="L221" s="85">
        <v>1871.91</v>
      </c>
      <c r="M221" s="85">
        <v>1904.14</v>
      </c>
      <c r="N221" s="85">
        <v>1916.85</v>
      </c>
      <c r="O221" s="85">
        <v>1980.3</v>
      </c>
      <c r="P221" s="85">
        <v>1975.02</v>
      </c>
      <c r="Q221" s="85">
        <v>1971.03</v>
      </c>
      <c r="R221" s="85">
        <v>1936.87</v>
      </c>
      <c r="S221" s="85">
        <v>1859.83</v>
      </c>
      <c r="T221" s="85">
        <v>1816.19</v>
      </c>
      <c r="U221" s="85">
        <v>1762.6</v>
      </c>
      <c r="V221" s="85">
        <v>1677.48</v>
      </c>
      <c r="W221" s="85">
        <v>1667.61</v>
      </c>
      <c r="X221" s="85">
        <v>1643.81</v>
      </c>
      <c r="Y221" s="85">
        <v>1621.2</v>
      </c>
      <c r="Z221" s="85">
        <v>1618.79</v>
      </c>
      <c r="AA221" s="85">
        <f t="shared" si="39"/>
        <v>1980.3</v>
      </c>
      <c r="AB221" s="84">
        <f t="shared" si="40"/>
        <v>2021</v>
      </c>
      <c r="AC221" s="83">
        <f t="shared" si="41"/>
        <v>6</v>
      </c>
      <c r="AD221" s="83" t="str">
        <f t="shared" si="42"/>
        <v/>
      </c>
      <c r="AE221" s="83" t="str">
        <f t="shared" si="43"/>
        <v/>
      </c>
      <c r="AF221" s="81">
        <f t="shared" si="44"/>
        <v>1980.3</v>
      </c>
      <c r="AG221" s="82" t="str">
        <f t="shared" si="45"/>
        <v>13:00</v>
      </c>
      <c r="AH221" s="81">
        <f t="shared" si="46"/>
        <v>43778.96</v>
      </c>
      <c r="AI221" s="80" t="str">
        <f t="shared" si="47"/>
        <v/>
      </c>
      <c r="AJ221" s="80" t="str">
        <f t="shared" si="48"/>
        <v/>
      </c>
      <c r="AK221" s="80" t="str">
        <f t="shared" si="49"/>
        <v/>
      </c>
      <c r="AL221" s="79" t="str">
        <f t="shared" si="50"/>
        <v/>
      </c>
      <c r="AM221" s="78" t="str">
        <f t="shared" si="51"/>
        <v/>
      </c>
    </row>
    <row r="222" spans="2:39" ht="13.5" thickBot="1">
      <c r="B222" s="86">
        <v>44354</v>
      </c>
      <c r="C222" s="85">
        <v>1588.69</v>
      </c>
      <c r="D222" s="85">
        <v>1579.17</v>
      </c>
      <c r="E222" s="85">
        <v>1628.8</v>
      </c>
      <c r="F222" s="85">
        <v>1688.26</v>
      </c>
      <c r="G222" s="85">
        <v>1688.54</v>
      </c>
      <c r="H222" s="85">
        <v>1762.5</v>
      </c>
      <c r="I222" s="85">
        <v>1923.81</v>
      </c>
      <c r="J222" s="85">
        <v>1991.92</v>
      </c>
      <c r="K222" s="85">
        <v>2066.4</v>
      </c>
      <c r="L222" s="85">
        <v>2170.35</v>
      </c>
      <c r="M222" s="85">
        <v>2192.0500000000002</v>
      </c>
      <c r="N222" s="85">
        <v>2202.13</v>
      </c>
      <c r="O222" s="85">
        <v>2208.92</v>
      </c>
      <c r="P222" s="85">
        <v>2210.15</v>
      </c>
      <c r="Q222" s="85">
        <v>2197.83</v>
      </c>
      <c r="R222" s="85">
        <v>2165.73</v>
      </c>
      <c r="S222" s="85">
        <v>2085.9299999999998</v>
      </c>
      <c r="T222" s="85">
        <v>2000.01</v>
      </c>
      <c r="U222" s="85">
        <v>1887.45</v>
      </c>
      <c r="V222" s="85">
        <v>1825.85</v>
      </c>
      <c r="W222" s="85">
        <v>1802.12</v>
      </c>
      <c r="X222" s="85">
        <v>1778.77</v>
      </c>
      <c r="Y222" s="85">
        <v>1746.36</v>
      </c>
      <c r="Z222" s="85">
        <v>1739.33</v>
      </c>
      <c r="AA222" s="85">
        <f t="shared" si="39"/>
        <v>2210.15</v>
      </c>
      <c r="AB222" s="84">
        <f t="shared" si="40"/>
        <v>2021</v>
      </c>
      <c r="AC222" s="83">
        <f t="shared" si="41"/>
        <v>6</v>
      </c>
      <c r="AD222" s="83" t="str">
        <f t="shared" si="42"/>
        <v/>
      </c>
      <c r="AE222" s="83" t="str">
        <f t="shared" si="43"/>
        <v/>
      </c>
      <c r="AF222" s="81">
        <f t="shared" si="44"/>
        <v>2210.15</v>
      </c>
      <c r="AG222" s="82" t="str">
        <f t="shared" si="45"/>
        <v>14:00</v>
      </c>
      <c r="AH222" s="81">
        <f t="shared" si="46"/>
        <v>48341.22</v>
      </c>
      <c r="AI222" s="80" t="str">
        <f t="shared" si="47"/>
        <v/>
      </c>
      <c r="AJ222" s="80" t="str">
        <f t="shared" si="48"/>
        <v/>
      </c>
      <c r="AK222" s="80" t="str">
        <f t="shared" si="49"/>
        <v/>
      </c>
      <c r="AL222" s="79" t="str">
        <f t="shared" si="50"/>
        <v/>
      </c>
      <c r="AM222" s="78" t="str">
        <f t="shared" si="51"/>
        <v/>
      </c>
    </row>
    <row r="223" spans="2:39" ht="13.5" thickBot="1">
      <c r="B223" s="86">
        <v>44355</v>
      </c>
      <c r="C223" s="85">
        <v>1714.72</v>
      </c>
      <c r="D223" s="85">
        <v>1712.52</v>
      </c>
      <c r="E223" s="85">
        <v>1773</v>
      </c>
      <c r="F223" s="85">
        <v>1788.99</v>
      </c>
      <c r="G223" s="85">
        <v>1812.61</v>
      </c>
      <c r="H223" s="85">
        <v>1909.15</v>
      </c>
      <c r="I223" s="85">
        <v>2011.84</v>
      </c>
      <c r="J223" s="85">
        <v>2106.34</v>
      </c>
      <c r="K223" s="85">
        <v>2127.02</v>
      </c>
      <c r="L223" s="85">
        <v>2178.5100000000002</v>
      </c>
      <c r="M223" s="85">
        <v>2223.73</v>
      </c>
      <c r="N223" s="85">
        <v>2218.86</v>
      </c>
      <c r="O223" s="85">
        <v>2257.4699999999998</v>
      </c>
      <c r="P223" s="85">
        <v>2247</v>
      </c>
      <c r="Q223" s="85">
        <v>2227.5</v>
      </c>
      <c r="R223" s="85">
        <v>2163.1799999999998</v>
      </c>
      <c r="S223" s="85">
        <v>2074.21</v>
      </c>
      <c r="T223" s="85">
        <v>2010.47</v>
      </c>
      <c r="U223" s="85">
        <v>1977.61</v>
      </c>
      <c r="V223" s="85">
        <v>1921.82</v>
      </c>
      <c r="W223" s="85">
        <v>1857.17</v>
      </c>
      <c r="X223" s="85">
        <v>1809.43</v>
      </c>
      <c r="Y223" s="85">
        <v>1815.59</v>
      </c>
      <c r="Z223" s="85">
        <v>1782.76</v>
      </c>
      <c r="AA223" s="85">
        <f t="shared" si="39"/>
        <v>2257.4699999999998</v>
      </c>
      <c r="AB223" s="84">
        <f t="shared" si="40"/>
        <v>2021</v>
      </c>
      <c r="AC223" s="83">
        <f t="shared" si="41"/>
        <v>6</v>
      </c>
      <c r="AD223" s="83" t="str">
        <f t="shared" si="42"/>
        <v/>
      </c>
      <c r="AE223" s="83" t="str">
        <f t="shared" si="43"/>
        <v/>
      </c>
      <c r="AF223" s="81">
        <f t="shared" si="44"/>
        <v>2257.4699999999998</v>
      </c>
      <c r="AG223" s="82" t="str">
        <f t="shared" si="45"/>
        <v>13:00</v>
      </c>
      <c r="AH223" s="81">
        <f t="shared" si="46"/>
        <v>49978.97</v>
      </c>
      <c r="AI223" s="80" t="str">
        <f t="shared" si="47"/>
        <v/>
      </c>
      <c r="AJ223" s="80" t="str">
        <f t="shared" si="48"/>
        <v/>
      </c>
      <c r="AK223" s="80" t="str">
        <f t="shared" si="49"/>
        <v/>
      </c>
      <c r="AL223" s="79" t="str">
        <f t="shared" si="50"/>
        <v/>
      </c>
      <c r="AM223" s="78" t="str">
        <f t="shared" si="51"/>
        <v/>
      </c>
    </row>
    <row r="224" spans="2:39" ht="13.5" thickBot="1">
      <c r="B224" s="86">
        <v>44356</v>
      </c>
      <c r="C224" s="85">
        <v>1754.9</v>
      </c>
      <c r="D224" s="85">
        <v>1764.21</v>
      </c>
      <c r="E224" s="85">
        <v>1828.19</v>
      </c>
      <c r="F224" s="85">
        <v>1812.79</v>
      </c>
      <c r="G224" s="85">
        <v>1816.75</v>
      </c>
      <c r="H224" s="85">
        <v>1875.65</v>
      </c>
      <c r="I224" s="85">
        <v>2013.44</v>
      </c>
      <c r="J224" s="85">
        <v>2150.4</v>
      </c>
      <c r="K224" s="85">
        <v>2226.39</v>
      </c>
      <c r="L224" s="85">
        <v>2261.04</v>
      </c>
      <c r="M224" s="85">
        <v>2282.7399999999998</v>
      </c>
      <c r="N224" s="85">
        <v>2276.23</v>
      </c>
      <c r="O224" s="85">
        <v>2278.0500000000002</v>
      </c>
      <c r="P224" s="85">
        <v>2255.0500000000002</v>
      </c>
      <c r="Q224" s="85">
        <v>2232.34</v>
      </c>
      <c r="R224" s="85">
        <v>2204.69</v>
      </c>
      <c r="S224" s="85">
        <v>2094.5</v>
      </c>
      <c r="T224" s="85">
        <v>2079.91</v>
      </c>
      <c r="U224" s="85">
        <v>1982.37</v>
      </c>
      <c r="V224" s="85">
        <v>1841.42</v>
      </c>
      <c r="W224" s="85">
        <v>1792.63</v>
      </c>
      <c r="X224" s="85">
        <v>1759.94</v>
      </c>
      <c r="Y224" s="85">
        <v>1722.56</v>
      </c>
      <c r="Z224" s="85">
        <v>1694.39</v>
      </c>
      <c r="AA224" s="85">
        <f t="shared" si="39"/>
        <v>2282.7399999999998</v>
      </c>
      <c r="AB224" s="84">
        <f t="shared" si="40"/>
        <v>2021</v>
      </c>
      <c r="AC224" s="83">
        <f t="shared" si="41"/>
        <v>6</v>
      </c>
      <c r="AD224" s="83" t="str">
        <f t="shared" si="42"/>
        <v/>
      </c>
      <c r="AE224" s="83" t="str">
        <f t="shared" si="43"/>
        <v/>
      </c>
      <c r="AF224" s="81">
        <f t="shared" si="44"/>
        <v>2282.7399999999998</v>
      </c>
      <c r="AG224" s="82" t="str">
        <f t="shared" si="45"/>
        <v>11:00</v>
      </c>
      <c r="AH224" s="81">
        <f t="shared" si="46"/>
        <v>50283.32</v>
      </c>
      <c r="AI224" s="80" t="str">
        <f t="shared" si="47"/>
        <v/>
      </c>
      <c r="AJ224" s="80" t="str">
        <f t="shared" si="48"/>
        <v/>
      </c>
      <c r="AK224" s="80" t="str">
        <f t="shared" si="49"/>
        <v/>
      </c>
      <c r="AL224" s="79" t="str">
        <f t="shared" si="50"/>
        <v/>
      </c>
      <c r="AM224" s="78" t="str">
        <f t="shared" si="51"/>
        <v/>
      </c>
    </row>
    <row r="225" spans="2:39" ht="13.5" thickBot="1">
      <c r="B225" s="86">
        <v>44357</v>
      </c>
      <c r="C225" s="85">
        <v>1662.04</v>
      </c>
      <c r="D225" s="85">
        <v>1645.74</v>
      </c>
      <c r="E225" s="85">
        <v>1628.45</v>
      </c>
      <c r="F225" s="85">
        <v>1616.83</v>
      </c>
      <c r="G225" s="85">
        <v>1588.48</v>
      </c>
      <c r="H225" s="85">
        <v>1583.79</v>
      </c>
      <c r="I225" s="85">
        <v>1669.78</v>
      </c>
      <c r="J225" s="85">
        <v>1761.34</v>
      </c>
      <c r="K225" s="85">
        <v>1789.06</v>
      </c>
      <c r="L225" s="85">
        <v>1833.55</v>
      </c>
      <c r="M225" s="85">
        <v>1807.33</v>
      </c>
      <c r="N225" s="85">
        <v>1831.44</v>
      </c>
      <c r="O225" s="85">
        <v>1875.79</v>
      </c>
      <c r="P225" s="85">
        <v>1864.87</v>
      </c>
      <c r="Q225" s="85">
        <v>1884.75</v>
      </c>
      <c r="R225" s="85">
        <v>1837.78</v>
      </c>
      <c r="S225" s="85">
        <v>1759.52</v>
      </c>
      <c r="T225" s="85">
        <v>1687.88</v>
      </c>
      <c r="U225" s="85">
        <v>1627.05</v>
      </c>
      <c r="V225" s="85">
        <v>1547.17</v>
      </c>
      <c r="W225" s="85">
        <v>1524.85</v>
      </c>
      <c r="X225" s="85">
        <v>1474.8</v>
      </c>
      <c r="Y225" s="85">
        <v>1463.67</v>
      </c>
      <c r="Z225" s="85">
        <v>1430.87</v>
      </c>
      <c r="AA225" s="85">
        <f t="shared" si="39"/>
        <v>1884.75</v>
      </c>
      <c r="AB225" s="84">
        <f t="shared" si="40"/>
        <v>2021</v>
      </c>
      <c r="AC225" s="83">
        <f t="shared" si="41"/>
        <v>6</v>
      </c>
      <c r="AD225" s="83" t="str">
        <f t="shared" si="42"/>
        <v/>
      </c>
      <c r="AE225" s="83" t="str">
        <f t="shared" si="43"/>
        <v/>
      </c>
      <c r="AF225" s="81">
        <f t="shared" si="44"/>
        <v>1884.75</v>
      </c>
      <c r="AG225" s="82" t="str">
        <f t="shared" si="45"/>
        <v>15:00</v>
      </c>
      <c r="AH225" s="81">
        <f t="shared" si="46"/>
        <v>42281.58</v>
      </c>
      <c r="AI225" s="80" t="str">
        <f t="shared" si="47"/>
        <v/>
      </c>
      <c r="AJ225" s="80" t="str">
        <f t="shared" si="48"/>
        <v/>
      </c>
      <c r="AK225" s="80" t="str">
        <f t="shared" si="49"/>
        <v/>
      </c>
      <c r="AL225" s="79" t="str">
        <f t="shared" si="50"/>
        <v/>
      </c>
      <c r="AM225" s="78" t="str">
        <f t="shared" si="51"/>
        <v/>
      </c>
    </row>
    <row r="226" spans="2:39" ht="13.5" thickBot="1">
      <c r="B226" s="86">
        <v>44358</v>
      </c>
      <c r="C226" s="85">
        <v>1412.95</v>
      </c>
      <c r="D226" s="85">
        <v>1396.75</v>
      </c>
      <c r="E226" s="85">
        <v>1431.89</v>
      </c>
      <c r="F226" s="85">
        <v>1427.3</v>
      </c>
      <c r="G226" s="85">
        <v>1413.58</v>
      </c>
      <c r="H226" s="85">
        <v>1464.05</v>
      </c>
      <c r="I226" s="85">
        <v>1593.59</v>
      </c>
      <c r="J226" s="85">
        <v>1682.49</v>
      </c>
      <c r="K226" s="85">
        <v>1762.46</v>
      </c>
      <c r="L226" s="85">
        <v>1839.99</v>
      </c>
      <c r="M226" s="85">
        <v>1925.11</v>
      </c>
      <c r="N226" s="85">
        <v>1929.59</v>
      </c>
      <c r="O226" s="85">
        <v>1979.92</v>
      </c>
      <c r="P226" s="85">
        <v>1986.88</v>
      </c>
      <c r="Q226" s="85">
        <v>1972.88</v>
      </c>
      <c r="R226" s="85">
        <v>1938.23</v>
      </c>
      <c r="S226" s="85">
        <v>1851.68</v>
      </c>
      <c r="T226" s="85">
        <v>1736.98</v>
      </c>
      <c r="U226" s="85">
        <v>1633.38</v>
      </c>
      <c r="V226" s="85">
        <v>1545.08</v>
      </c>
      <c r="W226" s="85">
        <v>1550.36</v>
      </c>
      <c r="X226" s="85">
        <v>1516.87</v>
      </c>
      <c r="Y226" s="85">
        <v>1466.99</v>
      </c>
      <c r="Z226" s="85">
        <v>1438.64</v>
      </c>
      <c r="AA226" s="85">
        <f t="shared" si="39"/>
        <v>1986.88</v>
      </c>
      <c r="AB226" s="84">
        <f t="shared" si="40"/>
        <v>2021</v>
      </c>
      <c r="AC226" s="83">
        <f t="shared" si="41"/>
        <v>6</v>
      </c>
      <c r="AD226" s="83" t="str">
        <f t="shared" si="42"/>
        <v/>
      </c>
      <c r="AE226" s="83" t="str">
        <f t="shared" si="43"/>
        <v/>
      </c>
      <c r="AF226" s="81">
        <f t="shared" si="44"/>
        <v>1986.88</v>
      </c>
      <c r="AG226" s="82" t="str">
        <f t="shared" si="45"/>
        <v>14:00</v>
      </c>
      <c r="AH226" s="81">
        <f t="shared" si="46"/>
        <v>41884.519999999997</v>
      </c>
      <c r="AI226" s="80" t="str">
        <f t="shared" si="47"/>
        <v/>
      </c>
      <c r="AJ226" s="80" t="str">
        <f t="shared" si="48"/>
        <v/>
      </c>
      <c r="AK226" s="80" t="str">
        <f t="shared" si="49"/>
        <v/>
      </c>
      <c r="AL226" s="79" t="str">
        <f t="shared" si="50"/>
        <v/>
      </c>
      <c r="AM226" s="78" t="str">
        <f t="shared" si="51"/>
        <v/>
      </c>
    </row>
    <row r="227" spans="2:39" ht="13.5" thickBot="1">
      <c r="B227" s="86">
        <v>44359</v>
      </c>
      <c r="C227" s="85">
        <v>1409.59</v>
      </c>
      <c r="D227" s="85">
        <v>1399.16</v>
      </c>
      <c r="E227" s="85">
        <v>1383.2</v>
      </c>
      <c r="F227" s="85">
        <v>1382.68</v>
      </c>
      <c r="G227" s="85">
        <v>1389.43</v>
      </c>
      <c r="H227" s="85">
        <v>1426.14</v>
      </c>
      <c r="I227" s="85">
        <v>1530.38</v>
      </c>
      <c r="J227" s="85">
        <v>1189.55</v>
      </c>
      <c r="K227" s="85">
        <v>0</v>
      </c>
      <c r="L227" s="85">
        <v>0</v>
      </c>
      <c r="M227" s="85">
        <v>0</v>
      </c>
      <c r="N227" s="85">
        <v>0</v>
      </c>
      <c r="O227" s="85">
        <v>0</v>
      </c>
      <c r="P227" s="85">
        <v>0</v>
      </c>
      <c r="Q227" s="85">
        <v>1.61</v>
      </c>
      <c r="R227" s="85">
        <v>34.090000000000003</v>
      </c>
      <c r="S227" s="85">
        <v>1482.71</v>
      </c>
      <c r="T227" s="85">
        <v>1656.97</v>
      </c>
      <c r="U227" s="85">
        <v>1642.97</v>
      </c>
      <c r="V227" s="85">
        <v>1562.26</v>
      </c>
      <c r="W227" s="85">
        <v>1535.56</v>
      </c>
      <c r="X227" s="85">
        <v>1518.69</v>
      </c>
      <c r="Y227" s="85">
        <v>1482.29</v>
      </c>
      <c r="Z227" s="85">
        <v>1470.56</v>
      </c>
      <c r="AA227" s="85">
        <f t="shared" si="39"/>
        <v>1656.97</v>
      </c>
      <c r="AB227" s="84">
        <f t="shared" si="40"/>
        <v>2021</v>
      </c>
      <c r="AC227" s="83">
        <f t="shared" si="41"/>
        <v>6</v>
      </c>
      <c r="AD227" s="83" t="str">
        <f t="shared" si="42"/>
        <v/>
      </c>
      <c r="AE227" s="83" t="str">
        <f t="shared" si="43"/>
        <v/>
      </c>
      <c r="AF227" s="81">
        <f t="shared" si="44"/>
        <v>1656.97</v>
      </c>
      <c r="AG227" s="82" t="str">
        <f t="shared" si="45"/>
        <v>18:00</v>
      </c>
      <c r="AH227" s="81">
        <f t="shared" si="46"/>
        <v>25154.81</v>
      </c>
      <c r="AI227" s="80" t="str">
        <f t="shared" si="47"/>
        <v/>
      </c>
      <c r="AJ227" s="80" t="str">
        <f t="shared" si="48"/>
        <v/>
      </c>
      <c r="AK227" s="80" t="str">
        <f t="shared" si="49"/>
        <v/>
      </c>
      <c r="AL227" s="79" t="str">
        <f t="shared" si="50"/>
        <v/>
      </c>
      <c r="AM227" s="78" t="str">
        <f t="shared" si="51"/>
        <v/>
      </c>
    </row>
    <row r="228" spans="2:39" ht="13.5" thickBot="1">
      <c r="B228" s="86">
        <v>44360</v>
      </c>
      <c r="C228" s="85">
        <v>1454.81</v>
      </c>
      <c r="D228" s="85">
        <v>1466.46</v>
      </c>
      <c r="E228" s="85">
        <v>1464.05</v>
      </c>
      <c r="F228" s="85">
        <v>1439.38</v>
      </c>
      <c r="G228" s="85">
        <v>1454.85</v>
      </c>
      <c r="H228" s="85">
        <v>1480.01</v>
      </c>
      <c r="I228" s="85">
        <v>1550.01</v>
      </c>
      <c r="J228" s="85">
        <v>1704.22</v>
      </c>
      <c r="K228" s="85">
        <v>1714.62</v>
      </c>
      <c r="L228" s="85">
        <v>1770.58</v>
      </c>
      <c r="M228" s="85">
        <v>1946.84</v>
      </c>
      <c r="N228" s="85">
        <v>1912.47</v>
      </c>
      <c r="O228" s="85">
        <v>1952.41</v>
      </c>
      <c r="P228" s="85">
        <v>1954.33</v>
      </c>
      <c r="Q228" s="85">
        <v>1945.79</v>
      </c>
      <c r="R228" s="85">
        <v>1900.33</v>
      </c>
      <c r="S228" s="85">
        <v>1830.19</v>
      </c>
      <c r="T228" s="85">
        <v>1696.35</v>
      </c>
      <c r="U228" s="85">
        <v>1656.24</v>
      </c>
      <c r="V228" s="85">
        <v>1599.89</v>
      </c>
      <c r="W228" s="85">
        <v>1593.24</v>
      </c>
      <c r="X228" s="85">
        <v>1580.22</v>
      </c>
      <c r="Y228" s="85">
        <v>1557.71</v>
      </c>
      <c r="Z228" s="85">
        <v>1543.74</v>
      </c>
      <c r="AA228" s="85">
        <f t="shared" si="39"/>
        <v>1954.33</v>
      </c>
      <c r="AB228" s="84">
        <f t="shared" si="40"/>
        <v>2021</v>
      </c>
      <c r="AC228" s="83">
        <f t="shared" si="41"/>
        <v>6</v>
      </c>
      <c r="AD228" s="83" t="str">
        <f t="shared" si="42"/>
        <v/>
      </c>
      <c r="AE228" s="83" t="str">
        <f t="shared" si="43"/>
        <v/>
      </c>
      <c r="AF228" s="81">
        <f t="shared" si="44"/>
        <v>1954.33</v>
      </c>
      <c r="AG228" s="82" t="str">
        <f t="shared" si="45"/>
        <v>14:00</v>
      </c>
      <c r="AH228" s="81">
        <f t="shared" si="46"/>
        <v>42123.07</v>
      </c>
      <c r="AI228" s="80" t="str">
        <f t="shared" si="47"/>
        <v/>
      </c>
      <c r="AJ228" s="80" t="str">
        <f t="shared" si="48"/>
        <v/>
      </c>
      <c r="AK228" s="80" t="str">
        <f t="shared" si="49"/>
        <v/>
      </c>
      <c r="AL228" s="79" t="str">
        <f t="shared" si="50"/>
        <v/>
      </c>
      <c r="AM228" s="78" t="str">
        <f t="shared" si="51"/>
        <v/>
      </c>
    </row>
    <row r="229" spans="2:39" ht="13.5" thickBot="1">
      <c r="B229" s="86">
        <v>44361</v>
      </c>
      <c r="C229" s="85">
        <v>1503.18</v>
      </c>
      <c r="D229" s="85">
        <v>1482.22</v>
      </c>
      <c r="E229" s="85">
        <v>1488.86</v>
      </c>
      <c r="F229" s="85">
        <v>1471.05</v>
      </c>
      <c r="G229" s="85">
        <v>1470.67</v>
      </c>
      <c r="H229" s="85">
        <v>1545.81</v>
      </c>
      <c r="I229" s="85">
        <v>1652.11</v>
      </c>
      <c r="J229" s="85">
        <v>1692.04</v>
      </c>
      <c r="K229" s="85">
        <v>1719.97</v>
      </c>
      <c r="L229" s="85">
        <v>1773.8</v>
      </c>
      <c r="M229" s="85">
        <v>1881.11</v>
      </c>
      <c r="N229" s="85">
        <v>1909.36</v>
      </c>
      <c r="O229" s="85">
        <v>1936.03</v>
      </c>
      <c r="P229" s="85">
        <v>1874.46</v>
      </c>
      <c r="Q229" s="85">
        <v>1938.44</v>
      </c>
      <c r="R229" s="85">
        <v>1847.62</v>
      </c>
      <c r="S229" s="85">
        <v>1812.44</v>
      </c>
      <c r="T229" s="85">
        <v>1736.25</v>
      </c>
      <c r="U229" s="85">
        <v>1644.86</v>
      </c>
      <c r="V229" s="85">
        <v>1565.73</v>
      </c>
      <c r="W229" s="85">
        <v>1568.14</v>
      </c>
      <c r="X229" s="85">
        <v>1572.97</v>
      </c>
      <c r="Y229" s="85">
        <v>1515.08</v>
      </c>
      <c r="Z229" s="85">
        <v>1519.28</v>
      </c>
      <c r="AA229" s="85">
        <f t="shared" si="39"/>
        <v>1938.44</v>
      </c>
      <c r="AB229" s="84">
        <f t="shared" si="40"/>
        <v>2021</v>
      </c>
      <c r="AC229" s="83">
        <f t="shared" si="41"/>
        <v>6</v>
      </c>
      <c r="AD229" s="83" t="str">
        <f t="shared" si="42"/>
        <v/>
      </c>
      <c r="AE229" s="83" t="str">
        <f t="shared" si="43"/>
        <v/>
      </c>
      <c r="AF229" s="81">
        <f t="shared" si="44"/>
        <v>1938.44</v>
      </c>
      <c r="AG229" s="82" t="str">
        <f t="shared" si="45"/>
        <v>15:00</v>
      </c>
      <c r="AH229" s="81">
        <f t="shared" si="46"/>
        <v>42059.92</v>
      </c>
      <c r="AI229" s="80" t="str">
        <f t="shared" si="47"/>
        <v/>
      </c>
      <c r="AJ229" s="80" t="str">
        <f t="shared" si="48"/>
        <v/>
      </c>
      <c r="AK229" s="80" t="str">
        <f t="shared" si="49"/>
        <v/>
      </c>
      <c r="AL229" s="79" t="str">
        <f t="shared" si="50"/>
        <v/>
      </c>
      <c r="AM229" s="78" t="str">
        <f t="shared" si="51"/>
        <v/>
      </c>
    </row>
    <row r="230" spans="2:39" ht="13.5" thickBot="1">
      <c r="B230" s="86">
        <v>44362</v>
      </c>
      <c r="C230" s="85">
        <v>1505.91</v>
      </c>
      <c r="D230" s="85">
        <v>1492.61</v>
      </c>
      <c r="E230" s="85">
        <v>1510.39</v>
      </c>
      <c r="F230" s="85">
        <v>1514.52</v>
      </c>
      <c r="G230" s="85">
        <v>1471.54</v>
      </c>
      <c r="H230" s="85">
        <v>1494.99</v>
      </c>
      <c r="I230" s="85">
        <v>1588.34</v>
      </c>
      <c r="J230" s="85">
        <v>1667.23</v>
      </c>
      <c r="K230" s="85">
        <v>1742.34</v>
      </c>
      <c r="L230" s="85">
        <v>1770.23</v>
      </c>
      <c r="M230" s="85">
        <v>1823.47</v>
      </c>
      <c r="N230" s="85">
        <v>1821.65</v>
      </c>
      <c r="O230" s="85">
        <v>1725.75</v>
      </c>
      <c r="P230" s="85">
        <v>1600.17</v>
      </c>
      <c r="Q230" s="85">
        <v>1826.76</v>
      </c>
      <c r="R230" s="85">
        <v>1800.12</v>
      </c>
      <c r="S230" s="85">
        <v>1701.88</v>
      </c>
      <c r="T230" s="85">
        <v>1654.56</v>
      </c>
      <c r="U230" s="85">
        <v>1584.52</v>
      </c>
      <c r="V230" s="85">
        <v>1476.65</v>
      </c>
      <c r="W230" s="85">
        <v>1458.77</v>
      </c>
      <c r="X230" s="85">
        <v>1405.29</v>
      </c>
      <c r="Y230" s="85">
        <v>1367.77</v>
      </c>
      <c r="Z230" s="85">
        <v>1316.81</v>
      </c>
      <c r="AA230" s="85">
        <f t="shared" si="39"/>
        <v>1826.76</v>
      </c>
      <c r="AB230" s="84">
        <f t="shared" si="40"/>
        <v>2021</v>
      </c>
      <c r="AC230" s="83">
        <f t="shared" si="41"/>
        <v>6</v>
      </c>
      <c r="AD230" s="83" t="str">
        <f t="shared" si="42"/>
        <v/>
      </c>
      <c r="AE230" s="83" t="str">
        <f t="shared" si="43"/>
        <v/>
      </c>
      <c r="AF230" s="81">
        <f t="shared" si="44"/>
        <v>1826.76</v>
      </c>
      <c r="AG230" s="82" t="str">
        <f t="shared" si="45"/>
        <v>15:00</v>
      </c>
      <c r="AH230" s="81">
        <f t="shared" si="46"/>
        <v>40149.029999999992</v>
      </c>
      <c r="AI230" s="80" t="str">
        <f t="shared" si="47"/>
        <v/>
      </c>
      <c r="AJ230" s="80" t="str">
        <f t="shared" si="48"/>
        <v/>
      </c>
      <c r="AK230" s="80" t="str">
        <f t="shared" si="49"/>
        <v/>
      </c>
      <c r="AL230" s="79" t="str">
        <f t="shared" si="50"/>
        <v/>
      </c>
      <c r="AM230" s="78" t="str">
        <f t="shared" si="51"/>
        <v/>
      </c>
    </row>
    <row r="231" spans="2:39" ht="13.5" thickBot="1">
      <c r="B231" s="86">
        <v>44363</v>
      </c>
      <c r="C231" s="85">
        <v>1251.04</v>
      </c>
      <c r="D231" s="85">
        <v>1165.1199999999999</v>
      </c>
      <c r="E231" s="85">
        <v>1169.77</v>
      </c>
      <c r="F231" s="85">
        <v>1135.72</v>
      </c>
      <c r="G231" s="85">
        <v>1142.1600000000001</v>
      </c>
      <c r="H231" s="85">
        <v>1219.26</v>
      </c>
      <c r="I231" s="85">
        <v>1294.72</v>
      </c>
      <c r="J231" s="85">
        <v>1542.35</v>
      </c>
      <c r="K231" s="85">
        <v>1642.83</v>
      </c>
      <c r="L231" s="85">
        <v>1713.74</v>
      </c>
      <c r="M231" s="85">
        <v>1777.23</v>
      </c>
      <c r="N231" s="85">
        <v>1064.32</v>
      </c>
      <c r="O231" s="85">
        <v>1485.54</v>
      </c>
      <c r="P231" s="85">
        <v>1775.06</v>
      </c>
      <c r="Q231" s="85">
        <v>1784.23</v>
      </c>
      <c r="R231" s="85">
        <v>1725.26</v>
      </c>
      <c r="S231" s="85">
        <v>1647.56</v>
      </c>
      <c r="T231" s="85">
        <v>1632.4</v>
      </c>
      <c r="U231" s="85">
        <v>1567.09</v>
      </c>
      <c r="V231" s="85">
        <v>1459.47</v>
      </c>
      <c r="W231" s="85">
        <v>1416.63</v>
      </c>
      <c r="X231" s="85">
        <v>1369.83</v>
      </c>
      <c r="Y231" s="85">
        <v>1277.1500000000001</v>
      </c>
      <c r="Z231" s="85">
        <v>1166.94</v>
      </c>
      <c r="AA231" s="85">
        <f t="shared" si="39"/>
        <v>1784.23</v>
      </c>
      <c r="AB231" s="84">
        <f t="shared" si="40"/>
        <v>2021</v>
      </c>
      <c r="AC231" s="83">
        <f t="shared" si="41"/>
        <v>6</v>
      </c>
      <c r="AD231" s="83" t="str">
        <f t="shared" si="42"/>
        <v/>
      </c>
      <c r="AE231" s="83" t="str">
        <f t="shared" si="43"/>
        <v/>
      </c>
      <c r="AF231" s="81">
        <f t="shared" si="44"/>
        <v>1784.23</v>
      </c>
      <c r="AG231" s="82" t="str">
        <f t="shared" si="45"/>
        <v>15:00</v>
      </c>
      <c r="AH231" s="81">
        <f t="shared" si="46"/>
        <v>36209.650000000009</v>
      </c>
      <c r="AI231" s="80" t="str">
        <f t="shared" si="47"/>
        <v/>
      </c>
      <c r="AJ231" s="80" t="str">
        <f t="shared" si="48"/>
        <v/>
      </c>
      <c r="AK231" s="80" t="str">
        <f t="shared" si="49"/>
        <v/>
      </c>
      <c r="AL231" s="79" t="str">
        <f t="shared" si="50"/>
        <v/>
      </c>
      <c r="AM231" s="78" t="str">
        <f t="shared" si="51"/>
        <v/>
      </c>
    </row>
    <row r="232" spans="2:39" ht="13.5" thickBot="1">
      <c r="B232" s="86">
        <v>44364</v>
      </c>
      <c r="C232" s="85">
        <v>1117.27</v>
      </c>
      <c r="D232" s="85">
        <v>1096.9000000000001</v>
      </c>
      <c r="E232" s="85">
        <v>1130.47</v>
      </c>
      <c r="F232" s="85">
        <v>1123.43</v>
      </c>
      <c r="G232" s="85">
        <v>1080.5899999999999</v>
      </c>
      <c r="H232" s="85">
        <v>1156.96</v>
      </c>
      <c r="I232" s="85">
        <v>1293.25</v>
      </c>
      <c r="J232" s="85">
        <v>1566.67</v>
      </c>
      <c r="K232" s="85">
        <v>1692.81</v>
      </c>
      <c r="L232" s="85">
        <v>1038.3800000000001</v>
      </c>
      <c r="M232" s="85">
        <v>1802.08</v>
      </c>
      <c r="N232" s="85">
        <v>1801.59</v>
      </c>
      <c r="O232" s="85">
        <v>1828.89</v>
      </c>
      <c r="P232" s="85">
        <v>1835.89</v>
      </c>
      <c r="Q232" s="85">
        <v>1818.92</v>
      </c>
      <c r="R232" s="85">
        <v>1792.6</v>
      </c>
      <c r="S232" s="85">
        <v>1744.64</v>
      </c>
      <c r="T232" s="85">
        <v>1716.16</v>
      </c>
      <c r="U232" s="85">
        <v>1671.88</v>
      </c>
      <c r="V232" s="85">
        <v>1535.17</v>
      </c>
      <c r="W232" s="85">
        <v>1537.3</v>
      </c>
      <c r="X232" s="85">
        <v>1521.49</v>
      </c>
      <c r="Y232" s="85">
        <v>1495.66</v>
      </c>
      <c r="Z232" s="85">
        <v>1458.35</v>
      </c>
      <c r="AA232" s="85">
        <f t="shared" si="39"/>
        <v>1835.89</v>
      </c>
      <c r="AB232" s="84">
        <f t="shared" si="40"/>
        <v>2021</v>
      </c>
      <c r="AC232" s="83">
        <f t="shared" si="41"/>
        <v>6</v>
      </c>
      <c r="AD232" s="83" t="str">
        <f t="shared" si="42"/>
        <v/>
      </c>
      <c r="AE232" s="83" t="str">
        <f t="shared" si="43"/>
        <v/>
      </c>
      <c r="AF232" s="81">
        <f t="shared" si="44"/>
        <v>1835.89</v>
      </c>
      <c r="AG232" s="82" t="str">
        <f t="shared" si="45"/>
        <v>14:00</v>
      </c>
      <c r="AH232" s="81">
        <f t="shared" si="46"/>
        <v>37693.24</v>
      </c>
      <c r="AI232" s="80" t="str">
        <f t="shared" si="47"/>
        <v/>
      </c>
      <c r="AJ232" s="80" t="str">
        <f t="shared" si="48"/>
        <v/>
      </c>
      <c r="AK232" s="80" t="str">
        <f t="shared" si="49"/>
        <v/>
      </c>
      <c r="AL232" s="79" t="str">
        <f t="shared" si="50"/>
        <v/>
      </c>
      <c r="AM232" s="78" t="str">
        <f t="shared" si="51"/>
        <v/>
      </c>
    </row>
    <row r="233" spans="2:39" ht="13.5" thickBot="1">
      <c r="B233" s="86">
        <v>44365</v>
      </c>
      <c r="C233" s="85">
        <v>1435.63</v>
      </c>
      <c r="D233" s="85">
        <v>1433.5</v>
      </c>
      <c r="E233" s="85">
        <v>1495.83</v>
      </c>
      <c r="F233" s="85">
        <v>1502.2</v>
      </c>
      <c r="G233" s="85">
        <v>1511.69</v>
      </c>
      <c r="H233" s="85">
        <v>1563.56</v>
      </c>
      <c r="I233" s="85">
        <v>1679.2</v>
      </c>
      <c r="J233" s="85">
        <v>1766.98</v>
      </c>
      <c r="K233" s="85">
        <v>1842.54</v>
      </c>
      <c r="L233" s="85">
        <v>1887.9</v>
      </c>
      <c r="M233" s="85">
        <v>1943.8</v>
      </c>
      <c r="N233" s="85">
        <v>1924.16</v>
      </c>
      <c r="O233" s="85">
        <v>1874.29</v>
      </c>
      <c r="P233" s="85">
        <v>1904.25</v>
      </c>
      <c r="Q233" s="85">
        <v>1970.47</v>
      </c>
      <c r="R233" s="85">
        <v>1945.2</v>
      </c>
      <c r="S233" s="85">
        <v>1903.76</v>
      </c>
      <c r="T233" s="85">
        <v>1876.21</v>
      </c>
      <c r="U233" s="85">
        <v>1800.23</v>
      </c>
      <c r="V233" s="85">
        <v>1762.04</v>
      </c>
      <c r="W233" s="85">
        <v>1754.03</v>
      </c>
      <c r="X233" s="85">
        <v>1743.63</v>
      </c>
      <c r="Y233" s="85">
        <v>1725.19</v>
      </c>
      <c r="Z233" s="85">
        <v>1697.78</v>
      </c>
      <c r="AA233" s="85">
        <f t="shared" si="39"/>
        <v>1970.47</v>
      </c>
      <c r="AB233" s="84">
        <f t="shared" si="40"/>
        <v>2021</v>
      </c>
      <c r="AC233" s="83">
        <f t="shared" si="41"/>
        <v>6</v>
      </c>
      <c r="AD233" s="83" t="str">
        <f t="shared" si="42"/>
        <v/>
      </c>
      <c r="AE233" s="83" t="str">
        <f t="shared" si="43"/>
        <v/>
      </c>
      <c r="AF233" s="81">
        <f t="shared" si="44"/>
        <v>1970.47</v>
      </c>
      <c r="AG233" s="82" t="str">
        <f t="shared" si="45"/>
        <v>15:00</v>
      </c>
      <c r="AH233" s="81">
        <f t="shared" si="46"/>
        <v>43914.54</v>
      </c>
      <c r="AI233" s="80" t="str">
        <f t="shared" si="47"/>
        <v/>
      </c>
      <c r="AJ233" s="80" t="str">
        <f t="shared" si="48"/>
        <v/>
      </c>
      <c r="AK233" s="80" t="str">
        <f t="shared" si="49"/>
        <v/>
      </c>
      <c r="AL233" s="79" t="str">
        <f t="shared" si="50"/>
        <v/>
      </c>
      <c r="AM233" s="78" t="str">
        <f t="shared" si="51"/>
        <v/>
      </c>
    </row>
    <row r="234" spans="2:39" ht="13.5" thickBot="1">
      <c r="B234" s="86">
        <v>44366</v>
      </c>
      <c r="C234" s="85">
        <v>1710.17</v>
      </c>
      <c r="D234" s="85">
        <v>1679.76</v>
      </c>
      <c r="E234" s="85">
        <v>1647.07</v>
      </c>
      <c r="F234" s="85">
        <v>1611.75</v>
      </c>
      <c r="G234" s="85">
        <v>1616.34</v>
      </c>
      <c r="H234" s="85">
        <v>1642.58</v>
      </c>
      <c r="I234" s="85">
        <v>1706.78</v>
      </c>
      <c r="J234" s="85">
        <v>1817.59</v>
      </c>
      <c r="K234" s="85">
        <v>1825.85</v>
      </c>
      <c r="L234" s="85">
        <v>1825.53</v>
      </c>
      <c r="M234" s="85">
        <v>1829.8</v>
      </c>
      <c r="N234" s="85">
        <v>1792.6</v>
      </c>
      <c r="O234" s="85">
        <v>1799.21</v>
      </c>
      <c r="P234" s="85">
        <v>1793.85</v>
      </c>
      <c r="Q234" s="85">
        <v>1756.76</v>
      </c>
      <c r="R234" s="85">
        <v>1695.4</v>
      </c>
      <c r="S234" s="85">
        <v>1645.28</v>
      </c>
      <c r="T234" s="85">
        <v>1680.74</v>
      </c>
      <c r="U234" s="85">
        <v>1673.63</v>
      </c>
      <c r="V234" s="85">
        <v>1639.93</v>
      </c>
      <c r="W234" s="85">
        <v>1618.75</v>
      </c>
      <c r="X234" s="85">
        <v>1603.32</v>
      </c>
      <c r="Y234" s="85">
        <v>1551.13</v>
      </c>
      <c r="Z234" s="85">
        <v>1540.24</v>
      </c>
      <c r="AA234" s="85">
        <f t="shared" si="39"/>
        <v>1829.8</v>
      </c>
      <c r="AB234" s="84">
        <f t="shared" si="40"/>
        <v>2021</v>
      </c>
      <c r="AC234" s="83">
        <f t="shared" si="41"/>
        <v>6</v>
      </c>
      <c r="AD234" s="83" t="str">
        <f t="shared" si="42"/>
        <v/>
      </c>
      <c r="AE234" s="83" t="str">
        <f t="shared" si="43"/>
        <v/>
      </c>
      <c r="AF234" s="81">
        <f t="shared" si="44"/>
        <v>1829.8</v>
      </c>
      <c r="AG234" s="82" t="str">
        <f t="shared" si="45"/>
        <v>11:00</v>
      </c>
      <c r="AH234" s="81">
        <f t="shared" si="46"/>
        <v>42533.859999999993</v>
      </c>
      <c r="AI234" s="80" t="str">
        <f t="shared" si="47"/>
        <v/>
      </c>
      <c r="AJ234" s="80" t="str">
        <f t="shared" si="48"/>
        <v/>
      </c>
      <c r="AK234" s="80" t="str">
        <f t="shared" si="49"/>
        <v/>
      </c>
      <c r="AL234" s="79" t="str">
        <f t="shared" si="50"/>
        <v/>
      </c>
      <c r="AM234" s="78" t="str">
        <f t="shared" si="51"/>
        <v/>
      </c>
    </row>
    <row r="235" spans="2:39" ht="13.5" thickBot="1">
      <c r="B235" s="86">
        <v>44367</v>
      </c>
      <c r="C235" s="85">
        <v>1528.63</v>
      </c>
      <c r="D235" s="85">
        <v>1510.74</v>
      </c>
      <c r="E235" s="85">
        <v>1497.33</v>
      </c>
      <c r="F235" s="85">
        <v>1482.22</v>
      </c>
      <c r="G235" s="85">
        <v>1461.25</v>
      </c>
      <c r="H235" s="85">
        <v>1469.44</v>
      </c>
      <c r="I235" s="85">
        <v>1600.66</v>
      </c>
      <c r="J235" s="85">
        <v>1698.69</v>
      </c>
      <c r="K235" s="85">
        <v>1726.66</v>
      </c>
      <c r="L235" s="85">
        <v>1781.19</v>
      </c>
      <c r="M235" s="85">
        <v>1811.22</v>
      </c>
      <c r="N235" s="85">
        <v>1809.22</v>
      </c>
      <c r="O235" s="85">
        <v>1853.53</v>
      </c>
      <c r="P235" s="85">
        <v>1840.23</v>
      </c>
      <c r="Q235" s="85">
        <v>1873.03</v>
      </c>
      <c r="R235" s="85">
        <v>1879.19</v>
      </c>
      <c r="S235" s="85">
        <v>1827.63</v>
      </c>
      <c r="T235" s="85">
        <v>1804.74</v>
      </c>
      <c r="U235" s="85">
        <v>1804.46</v>
      </c>
      <c r="V235" s="85">
        <v>1764</v>
      </c>
      <c r="W235" s="85">
        <v>1741.08</v>
      </c>
      <c r="X235" s="85">
        <v>1724.91</v>
      </c>
      <c r="Y235" s="85">
        <v>1720.32</v>
      </c>
      <c r="Z235" s="85">
        <v>1713.39</v>
      </c>
      <c r="AA235" s="85">
        <f t="shared" si="39"/>
        <v>1879.19</v>
      </c>
      <c r="AB235" s="84">
        <f t="shared" si="40"/>
        <v>2021</v>
      </c>
      <c r="AC235" s="83">
        <f t="shared" si="41"/>
        <v>6</v>
      </c>
      <c r="AD235" s="83" t="str">
        <f t="shared" si="42"/>
        <v/>
      </c>
      <c r="AE235" s="83" t="str">
        <f t="shared" si="43"/>
        <v/>
      </c>
      <c r="AF235" s="81">
        <f t="shared" si="44"/>
        <v>1879.19</v>
      </c>
      <c r="AG235" s="82" t="str">
        <f t="shared" si="45"/>
        <v>16:00</v>
      </c>
      <c r="AH235" s="81">
        <f t="shared" si="46"/>
        <v>42802.950000000004</v>
      </c>
      <c r="AI235" s="80" t="str">
        <f t="shared" si="47"/>
        <v/>
      </c>
      <c r="AJ235" s="80" t="str">
        <f t="shared" si="48"/>
        <v/>
      </c>
      <c r="AK235" s="80" t="str">
        <f t="shared" si="49"/>
        <v/>
      </c>
      <c r="AL235" s="79" t="str">
        <f t="shared" si="50"/>
        <v/>
      </c>
      <c r="AM235" s="78" t="str">
        <f t="shared" si="51"/>
        <v/>
      </c>
    </row>
    <row r="236" spans="2:39" ht="13.5" thickBot="1">
      <c r="B236" s="86">
        <v>44368</v>
      </c>
      <c r="C236" s="85">
        <v>1749.16</v>
      </c>
      <c r="D236" s="85">
        <v>1741.32</v>
      </c>
      <c r="E236" s="85">
        <v>1738.31</v>
      </c>
      <c r="F236" s="85">
        <v>1722.14</v>
      </c>
      <c r="G236" s="85">
        <v>1726.34</v>
      </c>
      <c r="H236" s="85">
        <v>1763.69</v>
      </c>
      <c r="I236" s="85">
        <v>1881.6</v>
      </c>
      <c r="J236" s="85">
        <v>1958.95</v>
      </c>
      <c r="K236" s="85">
        <v>2024.23</v>
      </c>
      <c r="L236" s="85">
        <v>2081.21</v>
      </c>
      <c r="M236" s="85">
        <v>2079.56</v>
      </c>
      <c r="N236" s="85">
        <v>2173.4699999999998</v>
      </c>
      <c r="O236" s="85">
        <v>2193.14</v>
      </c>
      <c r="P236" s="85">
        <v>2161.5700000000002</v>
      </c>
      <c r="Q236" s="85">
        <v>2061.96</v>
      </c>
      <c r="R236" s="85">
        <v>1923.74</v>
      </c>
      <c r="S236" s="85">
        <v>1774.08</v>
      </c>
      <c r="T236" s="85">
        <v>1676.57</v>
      </c>
      <c r="U236" s="85">
        <v>1613.47</v>
      </c>
      <c r="V236" s="85">
        <v>1499.02</v>
      </c>
      <c r="W236" s="85">
        <v>1424.43</v>
      </c>
      <c r="X236" s="85">
        <v>1364.02</v>
      </c>
      <c r="Y236" s="85">
        <v>1283.0999999999999</v>
      </c>
      <c r="Z236" s="85">
        <v>1159.17</v>
      </c>
      <c r="AA236" s="85">
        <f t="shared" si="39"/>
        <v>2193.14</v>
      </c>
      <c r="AB236" s="84">
        <f t="shared" si="40"/>
        <v>2021</v>
      </c>
      <c r="AC236" s="83">
        <f t="shared" si="41"/>
        <v>6</v>
      </c>
      <c r="AD236" s="83" t="str">
        <f t="shared" si="42"/>
        <v/>
      </c>
      <c r="AE236" s="83" t="str">
        <f t="shared" si="43"/>
        <v/>
      </c>
      <c r="AF236" s="81">
        <f t="shared" si="44"/>
        <v>2193.14</v>
      </c>
      <c r="AG236" s="82" t="str">
        <f t="shared" si="45"/>
        <v>13:00</v>
      </c>
      <c r="AH236" s="81">
        <f t="shared" si="46"/>
        <v>44967.389999999992</v>
      </c>
      <c r="AI236" s="80" t="str">
        <f t="shared" si="47"/>
        <v/>
      </c>
      <c r="AJ236" s="80" t="str">
        <f t="shared" si="48"/>
        <v/>
      </c>
      <c r="AK236" s="80" t="str">
        <f t="shared" si="49"/>
        <v/>
      </c>
      <c r="AL236" s="79" t="str">
        <f t="shared" si="50"/>
        <v/>
      </c>
      <c r="AM236" s="78" t="str">
        <f t="shared" si="51"/>
        <v/>
      </c>
    </row>
    <row r="237" spans="2:39" ht="13.5" thickBot="1">
      <c r="B237" s="86">
        <v>44369</v>
      </c>
      <c r="C237" s="85">
        <v>1128.47</v>
      </c>
      <c r="D237" s="85">
        <v>1123.22</v>
      </c>
      <c r="E237" s="85">
        <v>1144.8499999999999</v>
      </c>
      <c r="F237" s="85">
        <v>1138.83</v>
      </c>
      <c r="G237" s="85">
        <v>1163.72</v>
      </c>
      <c r="H237" s="85">
        <v>1191.68</v>
      </c>
      <c r="I237" s="85">
        <v>1280.55</v>
      </c>
      <c r="J237" s="85">
        <v>1359.47</v>
      </c>
      <c r="K237" s="85">
        <v>1520.19</v>
      </c>
      <c r="L237" s="85">
        <v>1603.67</v>
      </c>
      <c r="M237" s="85">
        <v>1678.98</v>
      </c>
      <c r="N237" s="85">
        <v>1691.31</v>
      </c>
      <c r="O237" s="85">
        <v>1680.49</v>
      </c>
      <c r="P237" s="85">
        <v>1666.04</v>
      </c>
      <c r="Q237" s="85">
        <v>1661.07</v>
      </c>
      <c r="R237" s="85">
        <v>1641.47</v>
      </c>
      <c r="S237" s="85">
        <v>1567.41</v>
      </c>
      <c r="T237" s="85">
        <v>1537.3</v>
      </c>
      <c r="U237" s="85">
        <v>1471.79</v>
      </c>
      <c r="V237" s="85">
        <v>1437.8</v>
      </c>
      <c r="W237" s="85">
        <v>1414.63</v>
      </c>
      <c r="X237" s="85">
        <v>1370.6</v>
      </c>
      <c r="Y237" s="85">
        <v>1321.32</v>
      </c>
      <c r="Z237" s="85">
        <v>1219.01</v>
      </c>
      <c r="AA237" s="85">
        <f t="shared" si="39"/>
        <v>1691.31</v>
      </c>
      <c r="AB237" s="84">
        <f t="shared" si="40"/>
        <v>2021</v>
      </c>
      <c r="AC237" s="83">
        <f t="shared" si="41"/>
        <v>6</v>
      </c>
      <c r="AD237" s="83" t="str">
        <f t="shared" si="42"/>
        <v/>
      </c>
      <c r="AE237" s="83" t="str">
        <f t="shared" si="43"/>
        <v/>
      </c>
      <c r="AF237" s="81">
        <f t="shared" si="44"/>
        <v>1691.31</v>
      </c>
      <c r="AG237" s="82" t="str">
        <f t="shared" si="45"/>
        <v>12:00</v>
      </c>
      <c r="AH237" s="81">
        <f t="shared" si="46"/>
        <v>35705.18</v>
      </c>
      <c r="AI237" s="80" t="str">
        <f t="shared" si="47"/>
        <v/>
      </c>
      <c r="AJ237" s="80" t="str">
        <f t="shared" si="48"/>
        <v/>
      </c>
      <c r="AK237" s="80" t="str">
        <f t="shared" si="49"/>
        <v/>
      </c>
      <c r="AL237" s="79" t="str">
        <f t="shared" si="50"/>
        <v/>
      </c>
      <c r="AM237" s="78" t="str">
        <f t="shared" si="51"/>
        <v/>
      </c>
    </row>
    <row r="238" spans="2:39" ht="13.5" thickBot="1">
      <c r="B238" s="86">
        <v>44370</v>
      </c>
      <c r="C238" s="85">
        <v>1168.79</v>
      </c>
      <c r="D238" s="85">
        <v>1145.03</v>
      </c>
      <c r="E238" s="85">
        <v>1124.69</v>
      </c>
      <c r="F238" s="85">
        <v>1135.58</v>
      </c>
      <c r="G238" s="85">
        <v>1136.55</v>
      </c>
      <c r="H238" s="85">
        <v>1192.5899999999999</v>
      </c>
      <c r="I238" s="85">
        <v>1453.27</v>
      </c>
      <c r="J238" s="85">
        <v>1587.53</v>
      </c>
      <c r="K238" s="85">
        <v>1690.78</v>
      </c>
      <c r="L238" s="85">
        <v>1792.46</v>
      </c>
      <c r="M238" s="85">
        <v>1834.67</v>
      </c>
      <c r="N238" s="85">
        <v>1796.9</v>
      </c>
      <c r="O238" s="85">
        <v>1828.44</v>
      </c>
      <c r="P238" s="85">
        <v>1829.87</v>
      </c>
      <c r="Q238" s="85">
        <v>1831.31</v>
      </c>
      <c r="R238" s="85">
        <v>1790.25</v>
      </c>
      <c r="S238" s="85">
        <v>1741.18</v>
      </c>
      <c r="T238" s="85">
        <v>1709.47</v>
      </c>
      <c r="U238" s="85">
        <v>1651.69</v>
      </c>
      <c r="V238" s="85">
        <v>1600.83</v>
      </c>
      <c r="W238" s="85">
        <v>1566.01</v>
      </c>
      <c r="X238" s="85">
        <v>1543.12</v>
      </c>
      <c r="Y238" s="85">
        <v>1472.62</v>
      </c>
      <c r="Z238" s="85">
        <v>1469.69</v>
      </c>
      <c r="AA238" s="85">
        <f t="shared" si="39"/>
        <v>1834.67</v>
      </c>
      <c r="AB238" s="84">
        <f t="shared" si="40"/>
        <v>2021</v>
      </c>
      <c r="AC238" s="83">
        <f t="shared" si="41"/>
        <v>6</v>
      </c>
      <c r="AD238" s="83" t="str">
        <f t="shared" si="42"/>
        <v/>
      </c>
      <c r="AE238" s="83" t="str">
        <f t="shared" si="43"/>
        <v/>
      </c>
      <c r="AF238" s="81">
        <f t="shared" si="44"/>
        <v>1834.67</v>
      </c>
      <c r="AG238" s="82" t="str">
        <f t="shared" si="45"/>
        <v>11:00</v>
      </c>
      <c r="AH238" s="81">
        <f t="shared" si="46"/>
        <v>38927.99</v>
      </c>
      <c r="AI238" s="80" t="str">
        <f t="shared" si="47"/>
        <v/>
      </c>
      <c r="AJ238" s="80" t="str">
        <f t="shared" si="48"/>
        <v/>
      </c>
      <c r="AK238" s="80" t="str">
        <f t="shared" si="49"/>
        <v/>
      </c>
      <c r="AL238" s="79" t="str">
        <f t="shared" si="50"/>
        <v/>
      </c>
      <c r="AM238" s="78" t="str">
        <f t="shared" si="51"/>
        <v/>
      </c>
    </row>
    <row r="239" spans="2:39" ht="13.5" thickBot="1">
      <c r="B239" s="86">
        <v>44371</v>
      </c>
      <c r="C239" s="85">
        <v>1445.33</v>
      </c>
      <c r="D239" s="85">
        <v>1417.43</v>
      </c>
      <c r="E239" s="85">
        <v>1436.12</v>
      </c>
      <c r="F239" s="85">
        <v>1465.38</v>
      </c>
      <c r="G239" s="85">
        <v>1481.9</v>
      </c>
      <c r="H239" s="85">
        <v>1547.21</v>
      </c>
      <c r="I239" s="85">
        <v>1656.97</v>
      </c>
      <c r="J239" s="85">
        <v>1791.69</v>
      </c>
      <c r="K239" s="85">
        <v>1782.34</v>
      </c>
      <c r="L239" s="85">
        <v>1860.39</v>
      </c>
      <c r="M239" s="85">
        <v>1908.06</v>
      </c>
      <c r="N239" s="85">
        <v>1889.69</v>
      </c>
      <c r="O239" s="85">
        <v>1920.9</v>
      </c>
      <c r="P239" s="85">
        <v>1913.21</v>
      </c>
      <c r="Q239" s="85">
        <v>1932.39</v>
      </c>
      <c r="R239" s="85">
        <v>1890.04</v>
      </c>
      <c r="S239" s="85">
        <v>1837.54</v>
      </c>
      <c r="T239" s="85">
        <v>1789.48</v>
      </c>
      <c r="U239" s="85">
        <v>1753.64</v>
      </c>
      <c r="V239" s="85">
        <v>1674.19</v>
      </c>
      <c r="W239" s="85">
        <v>1676.54</v>
      </c>
      <c r="X239" s="85">
        <v>1667.96</v>
      </c>
      <c r="Y239" s="85">
        <v>1652.94</v>
      </c>
      <c r="Z239" s="85">
        <v>1630.65</v>
      </c>
      <c r="AA239" s="85">
        <f t="shared" si="39"/>
        <v>1932.39</v>
      </c>
      <c r="AB239" s="84">
        <f t="shared" si="40"/>
        <v>2021</v>
      </c>
      <c r="AC239" s="83">
        <f t="shared" si="41"/>
        <v>6</v>
      </c>
      <c r="AD239" s="83" t="str">
        <f t="shared" si="42"/>
        <v/>
      </c>
      <c r="AE239" s="83" t="str">
        <f t="shared" si="43"/>
        <v/>
      </c>
      <c r="AF239" s="81">
        <f t="shared" si="44"/>
        <v>1932.39</v>
      </c>
      <c r="AG239" s="82" t="str">
        <f t="shared" si="45"/>
        <v>15:00</v>
      </c>
      <c r="AH239" s="81">
        <f t="shared" si="46"/>
        <v>42954.380000000005</v>
      </c>
      <c r="AI239" s="80" t="str">
        <f t="shared" si="47"/>
        <v/>
      </c>
      <c r="AJ239" s="80" t="str">
        <f t="shared" si="48"/>
        <v/>
      </c>
      <c r="AK239" s="80" t="str">
        <f t="shared" si="49"/>
        <v/>
      </c>
      <c r="AL239" s="79" t="str">
        <f t="shared" si="50"/>
        <v/>
      </c>
      <c r="AM239" s="78" t="str">
        <f t="shared" si="51"/>
        <v/>
      </c>
    </row>
    <row r="240" spans="2:39" ht="13.5" thickBot="1">
      <c r="B240" s="86">
        <v>44372</v>
      </c>
      <c r="C240" s="85">
        <v>1619.1</v>
      </c>
      <c r="D240" s="85">
        <v>1594.11</v>
      </c>
      <c r="E240" s="85">
        <v>1604.72</v>
      </c>
      <c r="F240" s="85">
        <v>1596.21</v>
      </c>
      <c r="G240" s="85">
        <v>1622.5</v>
      </c>
      <c r="H240" s="85">
        <v>1697.78</v>
      </c>
      <c r="I240" s="85">
        <v>1806.53</v>
      </c>
      <c r="J240" s="85">
        <v>1860.39</v>
      </c>
      <c r="K240" s="85">
        <v>1917.76</v>
      </c>
      <c r="L240" s="85">
        <v>1997.63</v>
      </c>
      <c r="M240" s="85">
        <v>2051.14</v>
      </c>
      <c r="N240" s="85">
        <v>2027.94</v>
      </c>
      <c r="O240" s="85">
        <v>2036.82</v>
      </c>
      <c r="P240" s="85">
        <v>2020.76</v>
      </c>
      <c r="Q240" s="85">
        <v>1990.52</v>
      </c>
      <c r="R240" s="85">
        <v>1993.39</v>
      </c>
      <c r="S240" s="85">
        <v>1951.25</v>
      </c>
      <c r="T240" s="85">
        <v>1914.64</v>
      </c>
      <c r="U240" s="85">
        <v>1848.98</v>
      </c>
      <c r="V240" s="85">
        <v>1774.75</v>
      </c>
      <c r="W240" s="85">
        <v>1779.93</v>
      </c>
      <c r="X240" s="85">
        <v>1768.9</v>
      </c>
      <c r="Y240" s="85">
        <v>1737.86</v>
      </c>
      <c r="Z240" s="85">
        <v>1723.61</v>
      </c>
      <c r="AA240" s="85">
        <f t="shared" si="39"/>
        <v>2051.14</v>
      </c>
      <c r="AB240" s="84">
        <f t="shared" si="40"/>
        <v>2021</v>
      </c>
      <c r="AC240" s="83">
        <f t="shared" si="41"/>
        <v>6</v>
      </c>
      <c r="AD240" s="83" t="str">
        <f t="shared" si="42"/>
        <v/>
      </c>
      <c r="AE240" s="83" t="str">
        <f t="shared" si="43"/>
        <v/>
      </c>
      <c r="AF240" s="81">
        <f t="shared" si="44"/>
        <v>2051.14</v>
      </c>
      <c r="AG240" s="82" t="str">
        <f t="shared" si="45"/>
        <v>11:00</v>
      </c>
      <c r="AH240" s="81">
        <f t="shared" si="46"/>
        <v>45988.36</v>
      </c>
      <c r="AI240" s="80" t="str">
        <f t="shared" si="47"/>
        <v/>
      </c>
      <c r="AJ240" s="80" t="str">
        <f t="shared" si="48"/>
        <v/>
      </c>
      <c r="AK240" s="80" t="str">
        <f t="shared" si="49"/>
        <v/>
      </c>
      <c r="AL240" s="79" t="str">
        <f t="shared" si="50"/>
        <v/>
      </c>
      <c r="AM240" s="78" t="str">
        <f t="shared" si="51"/>
        <v/>
      </c>
    </row>
    <row r="241" spans="2:39" ht="13.5" thickBot="1">
      <c r="B241" s="86">
        <v>44373</v>
      </c>
      <c r="C241" s="85">
        <v>1723.23</v>
      </c>
      <c r="D241" s="85">
        <v>1722.28</v>
      </c>
      <c r="E241" s="85">
        <v>1730.47</v>
      </c>
      <c r="F241" s="85">
        <v>1736.7</v>
      </c>
      <c r="G241" s="85">
        <v>1733.1</v>
      </c>
      <c r="H241" s="85">
        <v>1784.83</v>
      </c>
      <c r="I241" s="85">
        <v>1832.08</v>
      </c>
      <c r="J241" s="85">
        <v>1896.97</v>
      </c>
      <c r="K241" s="85">
        <v>1875.83</v>
      </c>
      <c r="L241" s="85">
        <v>1889.55</v>
      </c>
      <c r="M241" s="85">
        <v>1906.59</v>
      </c>
      <c r="N241" s="85">
        <v>1907.19</v>
      </c>
      <c r="O241" s="85">
        <v>1936.2</v>
      </c>
      <c r="P241" s="85">
        <v>1965.22</v>
      </c>
      <c r="Q241" s="85">
        <v>1958.56</v>
      </c>
      <c r="R241" s="85">
        <v>1937.11</v>
      </c>
      <c r="S241" s="85">
        <v>1897.28</v>
      </c>
      <c r="T241" s="85">
        <v>1931.27</v>
      </c>
      <c r="U241" s="85">
        <v>1899.17</v>
      </c>
      <c r="V241" s="85">
        <v>1820.07</v>
      </c>
      <c r="W241" s="85">
        <v>1795.4</v>
      </c>
      <c r="X241" s="85">
        <v>1796.03</v>
      </c>
      <c r="Y241" s="85">
        <v>1777.62</v>
      </c>
      <c r="Z241" s="85">
        <v>1750.94</v>
      </c>
      <c r="AA241" s="85">
        <f t="shared" si="39"/>
        <v>1965.22</v>
      </c>
      <c r="AB241" s="84">
        <f t="shared" si="40"/>
        <v>2021</v>
      </c>
      <c r="AC241" s="83">
        <f t="shared" si="41"/>
        <v>6</v>
      </c>
      <c r="AD241" s="83" t="str">
        <f t="shared" si="42"/>
        <v/>
      </c>
      <c r="AE241" s="83" t="str">
        <f t="shared" si="43"/>
        <v/>
      </c>
      <c r="AF241" s="81">
        <f t="shared" si="44"/>
        <v>1965.22</v>
      </c>
      <c r="AG241" s="82" t="str">
        <f t="shared" si="45"/>
        <v>14:00</v>
      </c>
      <c r="AH241" s="81">
        <f t="shared" si="46"/>
        <v>46168.91</v>
      </c>
      <c r="AI241" s="80" t="str">
        <f t="shared" si="47"/>
        <v/>
      </c>
      <c r="AJ241" s="80" t="str">
        <f t="shared" si="48"/>
        <v/>
      </c>
      <c r="AK241" s="80" t="str">
        <f t="shared" si="49"/>
        <v/>
      </c>
      <c r="AL241" s="79" t="str">
        <f t="shared" si="50"/>
        <v/>
      </c>
      <c r="AM241" s="78" t="str">
        <f t="shared" si="51"/>
        <v/>
      </c>
    </row>
    <row r="242" spans="2:39" ht="13.5" thickBot="1">
      <c r="B242" s="86">
        <v>44374</v>
      </c>
      <c r="C242" s="85">
        <v>1730.19</v>
      </c>
      <c r="D242" s="85">
        <v>1701.46</v>
      </c>
      <c r="E242" s="85">
        <v>1675.03</v>
      </c>
      <c r="F242" s="85">
        <v>1672.51</v>
      </c>
      <c r="G242" s="85">
        <v>1667.4</v>
      </c>
      <c r="H242" s="85">
        <v>1719.02</v>
      </c>
      <c r="I242" s="85">
        <v>1823.68</v>
      </c>
      <c r="J242" s="85">
        <v>1880.13</v>
      </c>
      <c r="K242" s="85">
        <v>1928.71</v>
      </c>
      <c r="L242" s="85">
        <v>1974.63</v>
      </c>
      <c r="M242" s="85">
        <v>2020.52</v>
      </c>
      <c r="N242" s="85">
        <v>2018.9</v>
      </c>
      <c r="O242" s="85">
        <v>2044.95</v>
      </c>
      <c r="P242" s="85">
        <v>2018.38</v>
      </c>
      <c r="Q242" s="85">
        <v>1996.58</v>
      </c>
      <c r="R242" s="85">
        <v>1988.14</v>
      </c>
      <c r="S242" s="85">
        <v>1969.1</v>
      </c>
      <c r="T242" s="85">
        <v>1971.76</v>
      </c>
      <c r="U242" s="85">
        <v>1941.73</v>
      </c>
      <c r="V242" s="85">
        <v>1855.18</v>
      </c>
      <c r="W242" s="85">
        <v>1833.02</v>
      </c>
      <c r="X242" s="85">
        <v>1812.58</v>
      </c>
      <c r="Y242" s="85">
        <v>1802.75</v>
      </c>
      <c r="Z242" s="85">
        <v>1804.18</v>
      </c>
      <c r="AA242" s="85">
        <f t="shared" si="39"/>
        <v>2044.95</v>
      </c>
      <c r="AB242" s="84">
        <f t="shared" si="40"/>
        <v>2021</v>
      </c>
      <c r="AC242" s="83">
        <f t="shared" si="41"/>
        <v>6</v>
      </c>
      <c r="AD242" s="83" t="str">
        <f t="shared" si="42"/>
        <v/>
      </c>
      <c r="AE242" s="83" t="str">
        <f t="shared" si="43"/>
        <v/>
      </c>
      <c r="AF242" s="81">
        <f t="shared" si="44"/>
        <v>2044.95</v>
      </c>
      <c r="AG242" s="82" t="str">
        <f t="shared" si="45"/>
        <v>13:00</v>
      </c>
      <c r="AH242" s="81">
        <f t="shared" si="46"/>
        <v>46895.48</v>
      </c>
      <c r="AI242" s="80" t="str">
        <f t="shared" si="47"/>
        <v/>
      </c>
      <c r="AJ242" s="80" t="str">
        <f t="shared" si="48"/>
        <v/>
      </c>
      <c r="AK242" s="80" t="str">
        <f t="shared" si="49"/>
        <v/>
      </c>
      <c r="AL242" s="79" t="str">
        <f t="shared" si="50"/>
        <v/>
      </c>
      <c r="AM242" s="78" t="str">
        <f t="shared" si="51"/>
        <v/>
      </c>
    </row>
    <row r="243" spans="2:39" ht="13.5" thickBot="1">
      <c r="B243" s="86">
        <v>44375</v>
      </c>
      <c r="C243" s="85">
        <v>1783.92</v>
      </c>
      <c r="D243" s="85">
        <v>1782.48</v>
      </c>
      <c r="E243" s="85">
        <v>1809.01</v>
      </c>
      <c r="F243" s="85">
        <v>1844.5</v>
      </c>
      <c r="G243" s="85">
        <v>1832.81</v>
      </c>
      <c r="H243" s="85">
        <v>1910.62</v>
      </c>
      <c r="I243" s="85">
        <v>2043.13</v>
      </c>
      <c r="J243" s="85">
        <v>2230.27</v>
      </c>
      <c r="K243" s="85">
        <v>2352.56</v>
      </c>
      <c r="L243" s="85">
        <v>2386.09</v>
      </c>
      <c r="M243" s="85">
        <v>2395.96</v>
      </c>
      <c r="N243" s="85">
        <v>2358.3000000000002</v>
      </c>
      <c r="O243" s="85">
        <v>2068.8200000000002</v>
      </c>
      <c r="P243" s="85">
        <v>2415.39</v>
      </c>
      <c r="Q243" s="85">
        <v>2381.75</v>
      </c>
      <c r="R243" s="85">
        <v>2328.41</v>
      </c>
      <c r="S243" s="85">
        <v>2253.65</v>
      </c>
      <c r="T243" s="85">
        <v>2178.33</v>
      </c>
      <c r="U243" s="85">
        <v>2136.12</v>
      </c>
      <c r="V243" s="85">
        <v>2039.94</v>
      </c>
      <c r="W243" s="85">
        <v>2006.9</v>
      </c>
      <c r="X243" s="85">
        <v>1964.52</v>
      </c>
      <c r="Y243" s="85">
        <v>1936.97</v>
      </c>
      <c r="Z243" s="85">
        <v>1952.27</v>
      </c>
      <c r="AA243" s="85">
        <f t="shared" si="39"/>
        <v>2415.39</v>
      </c>
      <c r="AB243" s="84">
        <f t="shared" si="40"/>
        <v>2021</v>
      </c>
      <c r="AC243" s="83">
        <f t="shared" si="41"/>
        <v>6</v>
      </c>
      <c r="AD243" s="83" t="str">
        <f t="shared" si="42"/>
        <v/>
      </c>
      <c r="AE243" s="83" t="str">
        <f t="shared" si="43"/>
        <v/>
      </c>
      <c r="AF243" s="81">
        <f t="shared" si="44"/>
        <v>2415.39</v>
      </c>
      <c r="AG243" s="82" t="str">
        <f t="shared" si="45"/>
        <v>14:00</v>
      </c>
      <c r="AH243" s="81">
        <f t="shared" si="46"/>
        <v>52808.110000000008</v>
      </c>
      <c r="AI243" s="80" t="str">
        <f t="shared" si="47"/>
        <v/>
      </c>
      <c r="AJ243" s="80" t="str">
        <f t="shared" si="48"/>
        <v/>
      </c>
      <c r="AK243" s="80" t="str">
        <f t="shared" si="49"/>
        <v/>
      </c>
      <c r="AL243" s="79" t="str">
        <f t="shared" si="50"/>
        <v/>
      </c>
      <c r="AM243" s="78" t="str">
        <f t="shared" si="51"/>
        <v/>
      </c>
    </row>
    <row r="244" spans="2:39" ht="13.5" thickBot="1">
      <c r="B244" s="86">
        <v>44376</v>
      </c>
      <c r="C244" s="85">
        <v>1933.19</v>
      </c>
      <c r="D244" s="85">
        <v>1887.2</v>
      </c>
      <c r="E244" s="85">
        <v>1928.85</v>
      </c>
      <c r="F244" s="85">
        <v>1945.41</v>
      </c>
      <c r="G244" s="85">
        <v>1942.61</v>
      </c>
      <c r="H244" s="85">
        <v>2042.43</v>
      </c>
      <c r="I244" s="85">
        <v>2231.6</v>
      </c>
      <c r="J244" s="85">
        <v>2340.66</v>
      </c>
      <c r="K244" s="85">
        <v>2386.3000000000002</v>
      </c>
      <c r="L244" s="85">
        <v>2433.5500000000002</v>
      </c>
      <c r="M244" s="85">
        <v>2471.39</v>
      </c>
      <c r="N244" s="85">
        <v>2450.2800000000002</v>
      </c>
      <c r="O244" s="85">
        <v>2432.89</v>
      </c>
      <c r="P244" s="85">
        <v>2445.35</v>
      </c>
      <c r="Q244" s="85">
        <v>2354.38</v>
      </c>
      <c r="R244" s="85">
        <v>2301.29</v>
      </c>
      <c r="S244" s="85">
        <v>2190.4</v>
      </c>
      <c r="T244" s="85">
        <v>2061.8200000000002</v>
      </c>
      <c r="U244" s="85">
        <v>2018.21</v>
      </c>
      <c r="V244" s="85">
        <v>1904.95</v>
      </c>
      <c r="W244" s="85">
        <v>1899.56</v>
      </c>
      <c r="X244" s="85">
        <v>1877.15</v>
      </c>
      <c r="Y244" s="85">
        <v>1844.54</v>
      </c>
      <c r="Z244" s="85">
        <v>1827.28</v>
      </c>
      <c r="AA244" s="85">
        <f t="shared" si="39"/>
        <v>2471.39</v>
      </c>
      <c r="AB244" s="84">
        <f t="shared" si="40"/>
        <v>2021</v>
      </c>
      <c r="AC244" s="83">
        <f t="shared" si="41"/>
        <v>6</v>
      </c>
      <c r="AD244" s="83" t="str">
        <f t="shared" si="42"/>
        <v/>
      </c>
      <c r="AE244" s="83" t="str">
        <f t="shared" si="43"/>
        <v/>
      </c>
      <c r="AF244" s="81">
        <f t="shared" si="44"/>
        <v>2471.39</v>
      </c>
      <c r="AG244" s="82" t="str">
        <f t="shared" si="45"/>
        <v>11:00</v>
      </c>
      <c r="AH244" s="81">
        <f t="shared" si="46"/>
        <v>53622.679999999993</v>
      </c>
      <c r="AI244" s="80" t="str">
        <f t="shared" si="47"/>
        <v/>
      </c>
      <c r="AJ244" s="80" t="str">
        <f t="shared" si="48"/>
        <v/>
      </c>
      <c r="AK244" s="80" t="str">
        <f t="shared" si="49"/>
        <v/>
      </c>
      <c r="AL244" s="79" t="str">
        <f t="shared" si="50"/>
        <v/>
      </c>
      <c r="AM244" s="78" t="str">
        <f t="shared" si="51"/>
        <v/>
      </c>
    </row>
    <row r="245" spans="2:39" ht="13.5" thickBot="1">
      <c r="B245" s="86">
        <v>44377</v>
      </c>
      <c r="C245" s="85">
        <v>1845.66</v>
      </c>
      <c r="D245" s="85">
        <v>1843.94</v>
      </c>
      <c r="E245" s="85">
        <v>1868.76</v>
      </c>
      <c r="F245" s="85">
        <v>1881.88</v>
      </c>
      <c r="G245" s="85">
        <v>1898.51</v>
      </c>
      <c r="H245" s="85">
        <v>1982.47</v>
      </c>
      <c r="I245" s="85">
        <v>2125.69</v>
      </c>
      <c r="J245" s="85">
        <v>2195.9699999999998</v>
      </c>
      <c r="K245" s="85">
        <v>2146.1999999999998</v>
      </c>
      <c r="L245" s="85">
        <v>2168.29</v>
      </c>
      <c r="M245" s="85">
        <v>2241.79</v>
      </c>
      <c r="N245" s="85">
        <v>2218.34</v>
      </c>
      <c r="O245" s="85">
        <v>2170.46</v>
      </c>
      <c r="P245" s="85">
        <v>2187.29</v>
      </c>
      <c r="Q245" s="85">
        <v>2201.92</v>
      </c>
      <c r="R245" s="85">
        <v>2154.4299999999998</v>
      </c>
      <c r="S245" s="85">
        <v>2066.4699999999998</v>
      </c>
      <c r="T245" s="85">
        <v>1988.25</v>
      </c>
      <c r="U245" s="85">
        <v>1942.57</v>
      </c>
      <c r="V245" s="85">
        <v>1847.41</v>
      </c>
      <c r="W245" s="85">
        <v>1822.31</v>
      </c>
      <c r="X245" s="85">
        <v>1802.78</v>
      </c>
      <c r="Y245" s="85">
        <v>1763.2</v>
      </c>
      <c r="Z245" s="85">
        <v>1753.99</v>
      </c>
      <c r="AA245" s="85">
        <f t="shared" si="39"/>
        <v>2241.79</v>
      </c>
      <c r="AB245" s="84">
        <f t="shared" si="40"/>
        <v>2021</v>
      </c>
      <c r="AC245" s="83">
        <f t="shared" si="41"/>
        <v>6</v>
      </c>
      <c r="AD245" s="83" t="str">
        <f t="shared" si="42"/>
        <v>2021-6</v>
      </c>
      <c r="AE245" s="83">
        <f t="shared" si="43"/>
        <v>6</v>
      </c>
      <c r="AF245" s="81">
        <f t="shared" si="44"/>
        <v>2241.79</v>
      </c>
      <c r="AG245" s="82" t="str">
        <f t="shared" si="45"/>
        <v>11:00</v>
      </c>
      <c r="AH245" s="81">
        <f t="shared" si="46"/>
        <v>50360.369999999995</v>
      </c>
      <c r="AI245" s="80">
        <f t="shared" si="47"/>
        <v>59635.64</v>
      </c>
      <c r="AJ245" s="80">
        <f t="shared" si="48"/>
        <v>2471.39</v>
      </c>
      <c r="AK245" s="80">
        <f t="shared" si="49"/>
        <v>53622.679999999993</v>
      </c>
      <c r="AL245" s="79">
        <f t="shared" si="50"/>
        <v>44376</v>
      </c>
      <c r="AM245" s="78" t="str">
        <f t="shared" si="51"/>
        <v>11:00</v>
      </c>
    </row>
    <row r="246" spans="2:39" ht="13.5" thickBot="1">
      <c r="B246" s="86">
        <v>44378</v>
      </c>
      <c r="C246" s="85">
        <v>1738.42</v>
      </c>
      <c r="D246" s="85">
        <v>1717.91</v>
      </c>
      <c r="E246" s="85">
        <v>1757.46</v>
      </c>
      <c r="F246" s="85">
        <v>1753.85</v>
      </c>
      <c r="G246" s="85">
        <v>1734.46</v>
      </c>
      <c r="H246" s="85">
        <v>1781.01</v>
      </c>
      <c r="I246" s="85">
        <v>1858.88</v>
      </c>
      <c r="J246" s="85">
        <v>1869.6</v>
      </c>
      <c r="K246" s="85">
        <v>1871.91</v>
      </c>
      <c r="L246" s="85">
        <v>1954.78</v>
      </c>
      <c r="M246" s="85">
        <v>1954.33</v>
      </c>
      <c r="N246" s="85">
        <v>1949.64</v>
      </c>
      <c r="O246" s="85">
        <v>1933.33</v>
      </c>
      <c r="P246" s="85">
        <v>1920.66</v>
      </c>
      <c r="Q246" s="85">
        <v>1922.1</v>
      </c>
      <c r="R246" s="85">
        <v>1903.62</v>
      </c>
      <c r="S246" s="85">
        <v>1857.1</v>
      </c>
      <c r="T246" s="85">
        <v>1818.99</v>
      </c>
      <c r="U246" s="85">
        <v>1769.57</v>
      </c>
      <c r="V246" s="85">
        <v>1664.43</v>
      </c>
      <c r="W246" s="85">
        <v>1611.44</v>
      </c>
      <c r="X246" s="85">
        <v>1590.72</v>
      </c>
      <c r="Y246" s="85">
        <v>1536.96</v>
      </c>
      <c r="Z246" s="85">
        <v>1545.32</v>
      </c>
      <c r="AA246" s="85">
        <f t="shared" si="39"/>
        <v>1954.78</v>
      </c>
      <c r="AB246" s="84">
        <f t="shared" si="40"/>
        <v>2021</v>
      </c>
      <c r="AC246" s="83">
        <f t="shared" si="41"/>
        <v>7</v>
      </c>
      <c r="AD246" s="83" t="str">
        <f t="shared" si="42"/>
        <v/>
      </c>
      <c r="AE246" s="83" t="str">
        <f t="shared" si="43"/>
        <v/>
      </c>
      <c r="AF246" s="81">
        <f t="shared" si="44"/>
        <v>1954.78</v>
      </c>
      <c r="AG246" s="82" t="str">
        <f t="shared" si="45"/>
        <v>10:00</v>
      </c>
      <c r="AH246" s="81">
        <f t="shared" si="46"/>
        <v>44971.27</v>
      </c>
      <c r="AI246" s="80" t="str">
        <f t="shared" si="47"/>
        <v/>
      </c>
      <c r="AJ246" s="80" t="str">
        <f t="shared" si="48"/>
        <v/>
      </c>
      <c r="AK246" s="80" t="str">
        <f t="shared" si="49"/>
        <v/>
      </c>
      <c r="AL246" s="79" t="str">
        <f t="shared" si="50"/>
        <v/>
      </c>
      <c r="AM246" s="78" t="str">
        <f t="shared" si="51"/>
        <v/>
      </c>
    </row>
    <row r="247" spans="2:39" ht="13.5" thickBot="1">
      <c r="B247" s="86">
        <v>44379</v>
      </c>
      <c r="C247" s="85">
        <v>1531.22</v>
      </c>
      <c r="D247" s="85">
        <v>1530.27</v>
      </c>
      <c r="E247" s="85">
        <v>1564.82</v>
      </c>
      <c r="F247" s="85">
        <v>1563.8</v>
      </c>
      <c r="G247" s="85">
        <v>1575.28</v>
      </c>
      <c r="H247" s="85">
        <v>1650.18</v>
      </c>
      <c r="I247" s="85">
        <v>1728.16</v>
      </c>
      <c r="J247" s="85">
        <v>1810.24</v>
      </c>
      <c r="K247" s="85">
        <v>1849.93</v>
      </c>
      <c r="L247" s="85">
        <v>1898.19</v>
      </c>
      <c r="M247" s="85">
        <v>1934.98</v>
      </c>
      <c r="N247" s="85">
        <v>1877.75</v>
      </c>
      <c r="O247" s="85">
        <v>1922.59</v>
      </c>
      <c r="P247" s="85">
        <v>1911.07</v>
      </c>
      <c r="Q247" s="85">
        <v>1836.62</v>
      </c>
      <c r="R247" s="85">
        <v>1832.7</v>
      </c>
      <c r="S247" s="85">
        <v>1763.72</v>
      </c>
      <c r="T247" s="85">
        <v>1643.6</v>
      </c>
      <c r="U247" s="85">
        <v>1624.7</v>
      </c>
      <c r="V247" s="85">
        <v>1579.73</v>
      </c>
      <c r="W247" s="85">
        <v>1571.61</v>
      </c>
      <c r="X247" s="85">
        <v>1541.75</v>
      </c>
      <c r="Y247" s="85">
        <v>1471.33</v>
      </c>
      <c r="Z247" s="85">
        <v>1407.88</v>
      </c>
      <c r="AA247" s="85">
        <f t="shared" si="39"/>
        <v>1934.98</v>
      </c>
      <c r="AB247" s="84">
        <f t="shared" si="40"/>
        <v>2021</v>
      </c>
      <c r="AC247" s="83">
        <f t="shared" si="41"/>
        <v>7</v>
      </c>
      <c r="AD247" s="83" t="str">
        <f t="shared" si="42"/>
        <v/>
      </c>
      <c r="AE247" s="83" t="str">
        <f t="shared" si="43"/>
        <v/>
      </c>
      <c r="AF247" s="81">
        <f t="shared" si="44"/>
        <v>1934.98</v>
      </c>
      <c r="AG247" s="82" t="str">
        <f t="shared" si="45"/>
        <v>11:00</v>
      </c>
      <c r="AH247" s="81">
        <f t="shared" si="46"/>
        <v>42557.100000000006</v>
      </c>
      <c r="AI247" s="80" t="str">
        <f t="shared" si="47"/>
        <v/>
      </c>
      <c r="AJ247" s="80" t="str">
        <f t="shared" si="48"/>
        <v/>
      </c>
      <c r="AK247" s="80" t="str">
        <f t="shared" si="49"/>
        <v/>
      </c>
      <c r="AL247" s="79" t="str">
        <f t="shared" si="50"/>
        <v/>
      </c>
      <c r="AM247" s="78" t="str">
        <f t="shared" si="51"/>
        <v/>
      </c>
    </row>
    <row r="248" spans="2:39" ht="13.5" thickBot="1">
      <c r="B248" s="86">
        <v>44380</v>
      </c>
      <c r="C248" s="85">
        <v>1370.18</v>
      </c>
      <c r="D248" s="85">
        <v>1309.77</v>
      </c>
      <c r="E248" s="85">
        <v>1298.01</v>
      </c>
      <c r="F248" s="85">
        <v>1300.74</v>
      </c>
      <c r="G248" s="85">
        <v>1292.73</v>
      </c>
      <c r="H248" s="85">
        <v>1320.2</v>
      </c>
      <c r="I248" s="85">
        <v>1437.62</v>
      </c>
      <c r="J248" s="85">
        <v>1521.59</v>
      </c>
      <c r="K248" s="85">
        <v>1525.16</v>
      </c>
      <c r="L248" s="85">
        <v>1620.75</v>
      </c>
      <c r="M248" s="85">
        <v>1723.37</v>
      </c>
      <c r="N248" s="85">
        <v>1722.32</v>
      </c>
      <c r="O248" s="85">
        <v>1732.85</v>
      </c>
      <c r="P248" s="85">
        <v>1703.62</v>
      </c>
      <c r="Q248" s="85">
        <v>1687.94</v>
      </c>
      <c r="R248" s="85">
        <v>1668.45</v>
      </c>
      <c r="S248" s="85">
        <v>1619.42</v>
      </c>
      <c r="T248" s="85">
        <v>1624.8</v>
      </c>
      <c r="U248" s="85">
        <v>1619.2</v>
      </c>
      <c r="V248" s="85">
        <v>1562.12</v>
      </c>
      <c r="W248" s="85">
        <v>1575.53</v>
      </c>
      <c r="X248" s="85">
        <v>1544.41</v>
      </c>
      <c r="Y248" s="85">
        <v>1521.24</v>
      </c>
      <c r="Z248" s="85">
        <v>1503.64</v>
      </c>
      <c r="AA248" s="85">
        <f t="shared" si="39"/>
        <v>1732.85</v>
      </c>
      <c r="AB248" s="84">
        <f t="shared" si="40"/>
        <v>2021</v>
      </c>
      <c r="AC248" s="83">
        <f t="shared" si="41"/>
        <v>7</v>
      </c>
      <c r="AD248" s="83" t="str">
        <f t="shared" si="42"/>
        <v/>
      </c>
      <c r="AE248" s="83" t="str">
        <f t="shared" si="43"/>
        <v/>
      </c>
      <c r="AF248" s="81">
        <f t="shared" si="44"/>
        <v>1732.85</v>
      </c>
      <c r="AG248" s="82" t="str">
        <f t="shared" si="45"/>
        <v>13:00</v>
      </c>
      <c r="AH248" s="81">
        <f t="shared" si="46"/>
        <v>38538.509999999987</v>
      </c>
      <c r="AI248" s="80" t="str">
        <f t="shared" si="47"/>
        <v/>
      </c>
      <c r="AJ248" s="80" t="str">
        <f t="shared" si="48"/>
        <v/>
      </c>
      <c r="AK248" s="80" t="str">
        <f t="shared" si="49"/>
        <v/>
      </c>
      <c r="AL248" s="79" t="str">
        <f t="shared" si="50"/>
        <v/>
      </c>
      <c r="AM248" s="78" t="str">
        <f t="shared" si="51"/>
        <v/>
      </c>
    </row>
    <row r="249" spans="2:39" ht="13.5" thickBot="1">
      <c r="B249" s="86">
        <v>44381</v>
      </c>
      <c r="C249" s="85">
        <v>1480.47</v>
      </c>
      <c r="D249" s="85">
        <v>1475.99</v>
      </c>
      <c r="E249" s="85">
        <v>1473.99</v>
      </c>
      <c r="F249" s="85">
        <v>1467.1</v>
      </c>
      <c r="G249" s="85">
        <v>1451.1</v>
      </c>
      <c r="H249" s="85">
        <v>1483.44</v>
      </c>
      <c r="I249" s="85">
        <v>1609.83</v>
      </c>
      <c r="J249" s="85">
        <v>1687.14</v>
      </c>
      <c r="K249" s="85">
        <v>1726.38</v>
      </c>
      <c r="L249" s="85">
        <v>1788.43</v>
      </c>
      <c r="M249" s="85">
        <v>1813.52</v>
      </c>
      <c r="N249" s="85">
        <v>1833.3</v>
      </c>
      <c r="O249" s="85">
        <v>1849.54</v>
      </c>
      <c r="P249" s="85">
        <v>1824.8</v>
      </c>
      <c r="Q249" s="85">
        <v>1841.49</v>
      </c>
      <c r="R249" s="85">
        <v>1817.34</v>
      </c>
      <c r="S249" s="85">
        <v>1794.98</v>
      </c>
      <c r="T249" s="85">
        <v>1794.77</v>
      </c>
      <c r="U249" s="85">
        <v>1738.9</v>
      </c>
      <c r="V249" s="85">
        <v>1640.31</v>
      </c>
      <c r="W249" s="85">
        <v>1603.53</v>
      </c>
      <c r="X249" s="85">
        <v>1554.67</v>
      </c>
      <c r="Y249" s="85">
        <v>1549.77</v>
      </c>
      <c r="Z249" s="85">
        <v>1533.28</v>
      </c>
      <c r="AA249" s="85">
        <f t="shared" si="39"/>
        <v>1849.54</v>
      </c>
      <c r="AB249" s="84">
        <f t="shared" si="40"/>
        <v>2021</v>
      </c>
      <c r="AC249" s="83">
        <f t="shared" si="41"/>
        <v>7</v>
      </c>
      <c r="AD249" s="83" t="str">
        <f t="shared" si="42"/>
        <v/>
      </c>
      <c r="AE249" s="83" t="str">
        <f t="shared" si="43"/>
        <v/>
      </c>
      <c r="AF249" s="81">
        <f t="shared" si="44"/>
        <v>1849.54</v>
      </c>
      <c r="AG249" s="82" t="str">
        <f t="shared" si="45"/>
        <v>13:00</v>
      </c>
      <c r="AH249" s="81">
        <f t="shared" si="46"/>
        <v>41683.609999999993</v>
      </c>
      <c r="AI249" s="80" t="str">
        <f t="shared" si="47"/>
        <v/>
      </c>
      <c r="AJ249" s="80" t="str">
        <f t="shared" si="48"/>
        <v/>
      </c>
      <c r="AK249" s="80" t="str">
        <f t="shared" si="49"/>
        <v/>
      </c>
      <c r="AL249" s="79" t="str">
        <f t="shared" si="50"/>
        <v/>
      </c>
      <c r="AM249" s="78" t="str">
        <f t="shared" si="51"/>
        <v/>
      </c>
    </row>
    <row r="250" spans="2:39" ht="13.5" thickBot="1">
      <c r="B250" s="86">
        <v>44382</v>
      </c>
      <c r="C250" s="85">
        <v>1525.27</v>
      </c>
      <c r="D250" s="85">
        <v>1526.21</v>
      </c>
      <c r="E250" s="85">
        <v>1553.79</v>
      </c>
      <c r="F250" s="85">
        <v>1573.18</v>
      </c>
      <c r="G250" s="85">
        <v>1592.43</v>
      </c>
      <c r="H250" s="85">
        <v>1678.81</v>
      </c>
      <c r="I250" s="85">
        <v>1809.64</v>
      </c>
      <c r="J250" s="85">
        <v>1936.94</v>
      </c>
      <c r="K250" s="85">
        <v>2044.74</v>
      </c>
      <c r="L250" s="85">
        <v>2172.0300000000002</v>
      </c>
      <c r="M250" s="85">
        <v>2261.77</v>
      </c>
      <c r="N250" s="85">
        <v>2270.2399999999998</v>
      </c>
      <c r="O250" s="85">
        <v>2304.37</v>
      </c>
      <c r="P250" s="85">
        <v>2306.89</v>
      </c>
      <c r="Q250" s="85">
        <v>2307.7600000000002</v>
      </c>
      <c r="R250" s="85">
        <v>2293.9699999999998</v>
      </c>
      <c r="S250" s="85">
        <v>2243.4299999999998</v>
      </c>
      <c r="T250" s="85">
        <v>2146.59</v>
      </c>
      <c r="U250" s="85">
        <v>2123.31</v>
      </c>
      <c r="V250" s="85">
        <v>2028.64</v>
      </c>
      <c r="W250" s="85">
        <v>2002.91</v>
      </c>
      <c r="X250" s="85">
        <v>1953.11</v>
      </c>
      <c r="Y250" s="85">
        <v>1908.73</v>
      </c>
      <c r="Z250" s="85">
        <v>1885.73</v>
      </c>
      <c r="AA250" s="85">
        <f t="shared" si="39"/>
        <v>2307.7600000000002</v>
      </c>
      <c r="AB250" s="84">
        <f t="shared" si="40"/>
        <v>2021</v>
      </c>
      <c r="AC250" s="83">
        <f t="shared" si="41"/>
        <v>7</v>
      </c>
      <c r="AD250" s="83" t="str">
        <f t="shared" si="42"/>
        <v/>
      </c>
      <c r="AE250" s="83" t="str">
        <f t="shared" si="43"/>
        <v/>
      </c>
      <c r="AF250" s="81">
        <f t="shared" si="44"/>
        <v>2307.7600000000002</v>
      </c>
      <c r="AG250" s="82" t="str">
        <f t="shared" si="45"/>
        <v>15:00</v>
      </c>
      <c r="AH250" s="81">
        <f t="shared" si="46"/>
        <v>49758.250000000007</v>
      </c>
      <c r="AI250" s="80" t="str">
        <f t="shared" si="47"/>
        <v/>
      </c>
      <c r="AJ250" s="80" t="str">
        <f t="shared" si="48"/>
        <v/>
      </c>
      <c r="AK250" s="80" t="str">
        <f t="shared" si="49"/>
        <v/>
      </c>
      <c r="AL250" s="79" t="str">
        <f t="shared" si="50"/>
        <v/>
      </c>
      <c r="AM250" s="78" t="str">
        <f t="shared" si="51"/>
        <v/>
      </c>
    </row>
    <row r="251" spans="2:39" ht="13.5" thickBot="1">
      <c r="B251" s="86">
        <v>44383</v>
      </c>
      <c r="C251" s="85">
        <v>1827.25</v>
      </c>
      <c r="D251" s="85">
        <v>1808.77</v>
      </c>
      <c r="E251" s="85">
        <v>1832.67</v>
      </c>
      <c r="F251" s="85">
        <v>1857.17</v>
      </c>
      <c r="G251" s="85">
        <v>1877.4</v>
      </c>
      <c r="H251" s="85">
        <v>1971.97</v>
      </c>
      <c r="I251" s="85">
        <v>1769.53</v>
      </c>
      <c r="J251" s="85">
        <v>2194.4299999999998</v>
      </c>
      <c r="K251" s="85">
        <v>1041.71</v>
      </c>
      <c r="L251" s="85">
        <v>855.09</v>
      </c>
      <c r="M251" s="85">
        <v>2315.2199999999998</v>
      </c>
      <c r="N251" s="85">
        <v>2311.37</v>
      </c>
      <c r="O251" s="85">
        <v>2286.5500000000002</v>
      </c>
      <c r="P251" s="85">
        <v>1924.34</v>
      </c>
      <c r="Q251" s="85">
        <v>1888.64</v>
      </c>
      <c r="R251" s="85">
        <v>2231.64</v>
      </c>
      <c r="S251" s="85">
        <v>2229.89</v>
      </c>
      <c r="T251" s="85">
        <v>2104.4499999999998</v>
      </c>
      <c r="U251" s="85">
        <v>2029.48</v>
      </c>
      <c r="V251" s="85">
        <v>1890.95</v>
      </c>
      <c r="W251" s="85">
        <v>1862.39</v>
      </c>
      <c r="X251" s="85">
        <v>1808.84</v>
      </c>
      <c r="Y251" s="85">
        <v>1785.7</v>
      </c>
      <c r="Z251" s="85">
        <v>1771.6</v>
      </c>
      <c r="AA251" s="85">
        <f t="shared" si="39"/>
        <v>2315.2199999999998</v>
      </c>
      <c r="AB251" s="84">
        <f t="shared" si="40"/>
        <v>2021</v>
      </c>
      <c r="AC251" s="83">
        <f t="shared" si="41"/>
        <v>7</v>
      </c>
      <c r="AD251" s="83" t="str">
        <f t="shared" si="42"/>
        <v/>
      </c>
      <c r="AE251" s="83" t="str">
        <f t="shared" si="43"/>
        <v/>
      </c>
      <c r="AF251" s="81">
        <f t="shared" si="44"/>
        <v>2315.2199999999998</v>
      </c>
      <c r="AG251" s="82" t="str">
        <f t="shared" si="45"/>
        <v>11:00</v>
      </c>
      <c r="AH251" s="81">
        <f t="shared" si="46"/>
        <v>47792.26999999999</v>
      </c>
      <c r="AI251" s="80" t="str">
        <f t="shared" si="47"/>
        <v/>
      </c>
      <c r="AJ251" s="80" t="str">
        <f t="shared" si="48"/>
        <v/>
      </c>
      <c r="AK251" s="80" t="str">
        <f t="shared" si="49"/>
        <v/>
      </c>
      <c r="AL251" s="79" t="str">
        <f t="shared" si="50"/>
        <v/>
      </c>
      <c r="AM251" s="78" t="str">
        <f t="shared" si="51"/>
        <v/>
      </c>
    </row>
    <row r="252" spans="2:39" ht="13.5" thickBot="1">
      <c r="B252" s="86">
        <v>44384</v>
      </c>
      <c r="C252" s="85">
        <v>1773.1</v>
      </c>
      <c r="D252" s="85">
        <v>1771.88</v>
      </c>
      <c r="E252" s="85">
        <v>1814.89</v>
      </c>
      <c r="F252" s="85">
        <v>1786.96</v>
      </c>
      <c r="G252" s="85">
        <v>1782.97</v>
      </c>
      <c r="H252" s="85">
        <v>1855.95</v>
      </c>
      <c r="I252" s="85">
        <v>1979.32</v>
      </c>
      <c r="J252" s="85">
        <v>2037.14</v>
      </c>
      <c r="K252" s="85">
        <v>2088.73</v>
      </c>
      <c r="L252" s="85">
        <v>2141.3000000000002</v>
      </c>
      <c r="M252" s="85">
        <v>2223.31</v>
      </c>
      <c r="N252" s="85">
        <v>2166.33</v>
      </c>
      <c r="O252" s="85">
        <v>2129.02</v>
      </c>
      <c r="P252" s="85">
        <v>2120.2600000000002</v>
      </c>
      <c r="Q252" s="85">
        <v>2078.48</v>
      </c>
      <c r="R252" s="85">
        <v>1997.56</v>
      </c>
      <c r="S252" s="85">
        <v>1879.47</v>
      </c>
      <c r="T252" s="85">
        <v>1809.71</v>
      </c>
      <c r="U252" s="85">
        <v>1783.11</v>
      </c>
      <c r="V252" s="85">
        <v>1686.06</v>
      </c>
      <c r="W252" s="85">
        <v>1663.59</v>
      </c>
      <c r="X252" s="85">
        <v>1641.22</v>
      </c>
      <c r="Y252" s="85">
        <v>1609.86</v>
      </c>
      <c r="Z252" s="85">
        <v>1593.31</v>
      </c>
      <c r="AA252" s="85">
        <f t="shared" si="39"/>
        <v>2223.31</v>
      </c>
      <c r="AB252" s="84">
        <f t="shared" si="40"/>
        <v>2021</v>
      </c>
      <c r="AC252" s="83">
        <f t="shared" si="41"/>
        <v>7</v>
      </c>
      <c r="AD252" s="83" t="str">
        <f t="shared" si="42"/>
        <v/>
      </c>
      <c r="AE252" s="83" t="str">
        <f t="shared" si="43"/>
        <v/>
      </c>
      <c r="AF252" s="81">
        <f t="shared" si="44"/>
        <v>2223.31</v>
      </c>
      <c r="AG252" s="82" t="str">
        <f t="shared" si="45"/>
        <v>11:00</v>
      </c>
      <c r="AH252" s="81">
        <f t="shared" si="46"/>
        <v>47636.839999999989</v>
      </c>
      <c r="AI252" s="80" t="str">
        <f t="shared" si="47"/>
        <v/>
      </c>
      <c r="AJ252" s="80" t="str">
        <f t="shared" si="48"/>
        <v/>
      </c>
      <c r="AK252" s="80" t="str">
        <f t="shared" si="49"/>
        <v/>
      </c>
      <c r="AL252" s="79" t="str">
        <f t="shared" si="50"/>
        <v/>
      </c>
      <c r="AM252" s="78" t="str">
        <f t="shared" si="51"/>
        <v/>
      </c>
    </row>
    <row r="253" spans="2:39" ht="13.5" thickBot="1">
      <c r="B253" s="86">
        <v>44385</v>
      </c>
      <c r="C253" s="85">
        <v>1570.87</v>
      </c>
      <c r="D253" s="85">
        <v>1574.34</v>
      </c>
      <c r="E253" s="85">
        <v>1593.97</v>
      </c>
      <c r="F253" s="85">
        <v>1593.45</v>
      </c>
      <c r="G253" s="85">
        <v>1582.91</v>
      </c>
      <c r="H253" s="85">
        <v>1627.88</v>
      </c>
      <c r="I253" s="85">
        <v>1719.03</v>
      </c>
      <c r="J253" s="85">
        <v>1744.02</v>
      </c>
      <c r="K253" s="85">
        <v>1762.5</v>
      </c>
      <c r="L253" s="85">
        <v>1781.92</v>
      </c>
      <c r="M253" s="85">
        <v>1815.31</v>
      </c>
      <c r="N253" s="85">
        <v>1819.79</v>
      </c>
      <c r="O253" s="85">
        <v>1850.21</v>
      </c>
      <c r="P253" s="85">
        <v>1875.34</v>
      </c>
      <c r="Q253" s="85">
        <v>1905.72</v>
      </c>
      <c r="R253" s="85">
        <v>1871.45</v>
      </c>
      <c r="S253" s="85">
        <v>1820.49</v>
      </c>
      <c r="T253" s="85">
        <v>1771.39</v>
      </c>
      <c r="U253" s="85">
        <v>1739.36</v>
      </c>
      <c r="V253" s="85">
        <v>1681.47</v>
      </c>
      <c r="W253" s="85">
        <v>1701.46</v>
      </c>
      <c r="X253" s="85">
        <v>1686.44</v>
      </c>
      <c r="Y253" s="85">
        <v>1660.72</v>
      </c>
      <c r="Z253" s="85">
        <v>1631.28</v>
      </c>
      <c r="AA253" s="85">
        <f t="shared" si="39"/>
        <v>1905.72</v>
      </c>
      <c r="AB253" s="84">
        <f t="shared" si="40"/>
        <v>2021</v>
      </c>
      <c r="AC253" s="83">
        <f t="shared" si="41"/>
        <v>7</v>
      </c>
      <c r="AD253" s="83" t="str">
        <f t="shared" si="42"/>
        <v/>
      </c>
      <c r="AE253" s="83" t="str">
        <f t="shared" si="43"/>
        <v/>
      </c>
      <c r="AF253" s="81">
        <f t="shared" si="44"/>
        <v>1905.72</v>
      </c>
      <c r="AG253" s="82" t="str">
        <f t="shared" si="45"/>
        <v>15:00</v>
      </c>
      <c r="AH253" s="81">
        <f t="shared" si="46"/>
        <v>43287.040000000008</v>
      </c>
      <c r="AI253" s="80" t="str">
        <f t="shared" si="47"/>
        <v/>
      </c>
      <c r="AJ253" s="80" t="str">
        <f t="shared" si="48"/>
        <v/>
      </c>
      <c r="AK253" s="80" t="str">
        <f t="shared" si="49"/>
        <v/>
      </c>
      <c r="AL253" s="79" t="str">
        <f t="shared" si="50"/>
        <v/>
      </c>
      <c r="AM253" s="78" t="str">
        <f t="shared" si="51"/>
        <v/>
      </c>
    </row>
    <row r="254" spans="2:39" ht="13.5" thickBot="1">
      <c r="B254" s="86">
        <v>44386</v>
      </c>
      <c r="C254" s="85">
        <v>1585.43</v>
      </c>
      <c r="D254" s="85">
        <v>1536.36</v>
      </c>
      <c r="E254" s="85">
        <v>1526.81</v>
      </c>
      <c r="F254" s="85">
        <v>1533.49</v>
      </c>
      <c r="G254" s="85">
        <v>1530.13</v>
      </c>
      <c r="H254" s="85">
        <v>1577.49</v>
      </c>
      <c r="I254" s="85">
        <v>1679.3</v>
      </c>
      <c r="J254" s="85">
        <v>1711.47</v>
      </c>
      <c r="K254" s="85">
        <v>1745.98</v>
      </c>
      <c r="L254" s="85">
        <v>1756.9</v>
      </c>
      <c r="M254" s="85">
        <v>1792.49</v>
      </c>
      <c r="N254" s="85">
        <v>1760.57</v>
      </c>
      <c r="O254" s="85">
        <v>1758.3</v>
      </c>
      <c r="P254" s="85">
        <v>1757.91</v>
      </c>
      <c r="Q254" s="85">
        <v>1734.71</v>
      </c>
      <c r="R254" s="85">
        <v>1706.42</v>
      </c>
      <c r="S254" s="85">
        <v>1621.34</v>
      </c>
      <c r="T254" s="85">
        <v>1570.52</v>
      </c>
      <c r="U254" s="85">
        <v>1542.98</v>
      </c>
      <c r="V254" s="85">
        <v>1496.01</v>
      </c>
      <c r="W254" s="85">
        <v>1499.72</v>
      </c>
      <c r="X254" s="85">
        <v>1486.14</v>
      </c>
      <c r="Y254" s="85">
        <v>1443.4</v>
      </c>
      <c r="Z254" s="85">
        <v>1434.55</v>
      </c>
      <c r="AA254" s="85">
        <f t="shared" si="39"/>
        <v>1792.49</v>
      </c>
      <c r="AB254" s="84">
        <f t="shared" si="40"/>
        <v>2021</v>
      </c>
      <c r="AC254" s="83">
        <f t="shared" si="41"/>
        <v>7</v>
      </c>
      <c r="AD254" s="83" t="str">
        <f t="shared" si="42"/>
        <v/>
      </c>
      <c r="AE254" s="83" t="str">
        <f t="shared" si="43"/>
        <v/>
      </c>
      <c r="AF254" s="81">
        <f t="shared" si="44"/>
        <v>1792.49</v>
      </c>
      <c r="AG254" s="82" t="str">
        <f t="shared" si="45"/>
        <v>11:00</v>
      </c>
      <c r="AH254" s="81">
        <f t="shared" si="46"/>
        <v>40580.909999999996</v>
      </c>
      <c r="AI254" s="80" t="str">
        <f t="shared" si="47"/>
        <v/>
      </c>
      <c r="AJ254" s="80" t="str">
        <f t="shared" si="48"/>
        <v/>
      </c>
      <c r="AK254" s="80" t="str">
        <f t="shared" si="49"/>
        <v/>
      </c>
      <c r="AL254" s="79" t="str">
        <f t="shared" si="50"/>
        <v/>
      </c>
      <c r="AM254" s="78" t="str">
        <f t="shared" si="51"/>
        <v/>
      </c>
    </row>
    <row r="255" spans="2:39" ht="13.5" thickBot="1">
      <c r="B255" s="86">
        <v>44387</v>
      </c>
      <c r="C255" s="85">
        <v>1406.65</v>
      </c>
      <c r="D255" s="85">
        <v>1396.82</v>
      </c>
      <c r="E255" s="85">
        <v>1387.33</v>
      </c>
      <c r="F255" s="85">
        <v>1354.43</v>
      </c>
      <c r="G255" s="85">
        <v>1366.86</v>
      </c>
      <c r="H255" s="85">
        <v>1377.04</v>
      </c>
      <c r="I255" s="85">
        <v>1456.91</v>
      </c>
      <c r="J255" s="85">
        <v>1524.88</v>
      </c>
      <c r="K255" s="85">
        <v>1566.39</v>
      </c>
      <c r="L255" s="85">
        <v>1589.14</v>
      </c>
      <c r="M255" s="85">
        <v>1618.58</v>
      </c>
      <c r="N255" s="85">
        <v>1624.39</v>
      </c>
      <c r="O255" s="85">
        <v>1624.7</v>
      </c>
      <c r="P255" s="85">
        <v>1606.47</v>
      </c>
      <c r="Q255" s="85">
        <v>1641.75</v>
      </c>
      <c r="R255" s="85">
        <v>1639.23</v>
      </c>
      <c r="S255" s="85">
        <v>1590.02</v>
      </c>
      <c r="T255" s="85">
        <v>1581.23</v>
      </c>
      <c r="U255" s="85">
        <v>1543.04</v>
      </c>
      <c r="V255" s="85">
        <v>1498.63</v>
      </c>
      <c r="W255" s="85">
        <v>1472.42</v>
      </c>
      <c r="X255" s="85">
        <v>1437.56</v>
      </c>
      <c r="Y255" s="85">
        <v>1427.97</v>
      </c>
      <c r="Z255" s="85">
        <v>1408.23</v>
      </c>
      <c r="AA255" s="85">
        <f t="shared" si="39"/>
        <v>1641.75</v>
      </c>
      <c r="AB255" s="84">
        <f t="shared" si="40"/>
        <v>2021</v>
      </c>
      <c r="AC255" s="83">
        <f t="shared" si="41"/>
        <v>7</v>
      </c>
      <c r="AD255" s="83" t="str">
        <f t="shared" si="42"/>
        <v/>
      </c>
      <c r="AE255" s="83" t="str">
        <f t="shared" si="43"/>
        <v/>
      </c>
      <c r="AF255" s="81">
        <f t="shared" si="44"/>
        <v>1641.75</v>
      </c>
      <c r="AG255" s="82" t="str">
        <f t="shared" si="45"/>
        <v>15:00</v>
      </c>
      <c r="AH255" s="81">
        <f t="shared" si="46"/>
        <v>37782.420000000006</v>
      </c>
      <c r="AI255" s="80" t="str">
        <f t="shared" si="47"/>
        <v/>
      </c>
      <c r="AJ255" s="80" t="str">
        <f t="shared" si="48"/>
        <v/>
      </c>
      <c r="AK255" s="80" t="str">
        <f t="shared" si="49"/>
        <v/>
      </c>
      <c r="AL255" s="79" t="str">
        <f t="shared" si="50"/>
        <v/>
      </c>
      <c r="AM255" s="78" t="str">
        <f t="shared" si="51"/>
        <v/>
      </c>
    </row>
    <row r="256" spans="2:39" ht="13.5" thickBot="1">
      <c r="B256" s="86">
        <v>44388</v>
      </c>
      <c r="C256" s="85">
        <v>1392.27</v>
      </c>
      <c r="D256" s="85">
        <v>1377.78</v>
      </c>
      <c r="E256" s="85">
        <v>1386.7</v>
      </c>
      <c r="F256" s="85">
        <v>1382.95</v>
      </c>
      <c r="G256" s="85">
        <v>1401.86</v>
      </c>
      <c r="H256" s="85">
        <v>1414.45</v>
      </c>
      <c r="I256" s="85">
        <v>1510.36</v>
      </c>
      <c r="J256" s="85">
        <v>1583.72</v>
      </c>
      <c r="K256" s="85">
        <v>1593.34</v>
      </c>
      <c r="L256" s="85">
        <v>1617.84</v>
      </c>
      <c r="M256" s="85">
        <v>1670.31</v>
      </c>
      <c r="N256" s="85">
        <v>1686.48</v>
      </c>
      <c r="O256" s="85">
        <v>1706.29</v>
      </c>
      <c r="P256" s="85">
        <v>1656.41</v>
      </c>
      <c r="Q256" s="85">
        <v>1639.05</v>
      </c>
      <c r="R256" s="85">
        <v>1630.69</v>
      </c>
      <c r="S256" s="85">
        <v>1591.2</v>
      </c>
      <c r="T256" s="85">
        <v>1587.5</v>
      </c>
      <c r="U256" s="85">
        <v>1577.28</v>
      </c>
      <c r="V256" s="85">
        <v>1534.16</v>
      </c>
      <c r="W256" s="85">
        <v>1520.82</v>
      </c>
      <c r="X256" s="85">
        <v>1506.82</v>
      </c>
      <c r="Y256" s="85">
        <v>1501.15</v>
      </c>
      <c r="Z256" s="85">
        <v>1493.94</v>
      </c>
      <c r="AA256" s="85">
        <f t="shared" si="39"/>
        <v>1706.29</v>
      </c>
      <c r="AB256" s="84">
        <f t="shared" si="40"/>
        <v>2021</v>
      </c>
      <c r="AC256" s="83">
        <f t="shared" si="41"/>
        <v>7</v>
      </c>
      <c r="AD256" s="83" t="str">
        <f t="shared" si="42"/>
        <v/>
      </c>
      <c r="AE256" s="83" t="str">
        <f t="shared" si="43"/>
        <v/>
      </c>
      <c r="AF256" s="81">
        <f t="shared" si="44"/>
        <v>1706.29</v>
      </c>
      <c r="AG256" s="82" t="str">
        <f t="shared" si="45"/>
        <v>13:00</v>
      </c>
      <c r="AH256" s="81">
        <f t="shared" si="46"/>
        <v>38669.660000000003</v>
      </c>
      <c r="AI256" s="80" t="str">
        <f t="shared" si="47"/>
        <v/>
      </c>
      <c r="AJ256" s="80" t="str">
        <f t="shared" si="48"/>
        <v/>
      </c>
      <c r="AK256" s="80" t="str">
        <f t="shared" si="49"/>
        <v/>
      </c>
      <c r="AL256" s="79" t="str">
        <f t="shared" si="50"/>
        <v/>
      </c>
      <c r="AM256" s="78" t="str">
        <f t="shared" si="51"/>
        <v/>
      </c>
    </row>
    <row r="257" spans="2:39" ht="13.5" thickBot="1">
      <c r="B257" s="86">
        <v>44389</v>
      </c>
      <c r="C257" s="85">
        <v>1487.68</v>
      </c>
      <c r="D257" s="85">
        <v>1494.67</v>
      </c>
      <c r="E257" s="85">
        <v>1550.68</v>
      </c>
      <c r="F257" s="85">
        <v>1585.12</v>
      </c>
      <c r="G257" s="85">
        <v>1580.92</v>
      </c>
      <c r="H257" s="85">
        <v>1620.36</v>
      </c>
      <c r="I257" s="85">
        <v>1709.33</v>
      </c>
      <c r="J257" s="85">
        <v>1757.24</v>
      </c>
      <c r="K257" s="85">
        <v>1768.87</v>
      </c>
      <c r="L257" s="85">
        <v>1860.81</v>
      </c>
      <c r="M257" s="85">
        <v>1894.17</v>
      </c>
      <c r="N257" s="85">
        <v>1837.36</v>
      </c>
      <c r="O257" s="85">
        <v>1856.26</v>
      </c>
      <c r="P257" s="85">
        <v>1890.49</v>
      </c>
      <c r="Q257" s="85">
        <v>1883.56</v>
      </c>
      <c r="R257" s="85">
        <v>1873.73</v>
      </c>
      <c r="S257" s="85">
        <v>1779.33</v>
      </c>
      <c r="T257" s="85">
        <v>1703.8</v>
      </c>
      <c r="U257" s="85">
        <v>1667.3</v>
      </c>
      <c r="V257" s="85">
        <v>1614.73</v>
      </c>
      <c r="W257" s="85">
        <v>1606.96</v>
      </c>
      <c r="X257" s="85">
        <v>1498.11</v>
      </c>
      <c r="Y257" s="85">
        <v>1434.58</v>
      </c>
      <c r="Z257" s="85">
        <v>1425.24</v>
      </c>
      <c r="AA257" s="85">
        <f t="shared" si="39"/>
        <v>1894.17</v>
      </c>
      <c r="AB257" s="84">
        <f t="shared" si="40"/>
        <v>2021</v>
      </c>
      <c r="AC257" s="83">
        <f t="shared" si="41"/>
        <v>7</v>
      </c>
      <c r="AD257" s="83" t="str">
        <f t="shared" si="42"/>
        <v/>
      </c>
      <c r="AE257" s="83" t="str">
        <f t="shared" si="43"/>
        <v/>
      </c>
      <c r="AF257" s="81">
        <f t="shared" si="44"/>
        <v>1894.17</v>
      </c>
      <c r="AG257" s="82" t="str">
        <f t="shared" si="45"/>
        <v>11:00</v>
      </c>
      <c r="AH257" s="81">
        <f t="shared" si="46"/>
        <v>42275.47</v>
      </c>
      <c r="AI257" s="80" t="str">
        <f t="shared" si="47"/>
        <v/>
      </c>
      <c r="AJ257" s="80" t="str">
        <f t="shared" si="48"/>
        <v/>
      </c>
      <c r="AK257" s="80" t="str">
        <f t="shared" si="49"/>
        <v/>
      </c>
      <c r="AL257" s="79" t="str">
        <f t="shared" si="50"/>
        <v/>
      </c>
      <c r="AM257" s="78" t="str">
        <f t="shared" si="51"/>
        <v/>
      </c>
    </row>
    <row r="258" spans="2:39" ht="13.5" thickBot="1">
      <c r="B258" s="86">
        <v>44390</v>
      </c>
      <c r="C258" s="85">
        <v>1467.87</v>
      </c>
      <c r="D258" s="85">
        <v>1649.72</v>
      </c>
      <c r="E258" s="85">
        <v>1629.71</v>
      </c>
      <c r="F258" s="85">
        <v>1624.42</v>
      </c>
      <c r="G258" s="85">
        <v>1646.51</v>
      </c>
      <c r="H258" s="85">
        <v>1707.2</v>
      </c>
      <c r="I258" s="85">
        <v>1812.2</v>
      </c>
      <c r="J258" s="85">
        <v>1884.51</v>
      </c>
      <c r="K258" s="85">
        <v>1938.41</v>
      </c>
      <c r="L258" s="85">
        <v>2018.45</v>
      </c>
      <c r="M258" s="85">
        <v>2100.5300000000002</v>
      </c>
      <c r="N258" s="85">
        <v>2116.21</v>
      </c>
      <c r="O258" s="85">
        <v>2191.4499999999998</v>
      </c>
      <c r="P258" s="85">
        <v>2213.6799999999998</v>
      </c>
      <c r="Q258" s="85">
        <v>2189.39</v>
      </c>
      <c r="R258" s="85">
        <v>2182.46</v>
      </c>
      <c r="S258" s="85">
        <v>2078.62</v>
      </c>
      <c r="T258" s="85">
        <v>1995.46</v>
      </c>
      <c r="U258" s="85">
        <v>1946.49</v>
      </c>
      <c r="V258" s="85">
        <v>1883</v>
      </c>
      <c r="W258" s="85">
        <v>1806.38</v>
      </c>
      <c r="X258" s="85">
        <v>1731.7</v>
      </c>
      <c r="Y258" s="85">
        <v>1704.5</v>
      </c>
      <c r="Z258" s="85">
        <v>1699.25</v>
      </c>
      <c r="AA258" s="85">
        <f t="shared" si="39"/>
        <v>2213.6799999999998</v>
      </c>
      <c r="AB258" s="84">
        <f t="shared" si="40"/>
        <v>2021</v>
      </c>
      <c r="AC258" s="83">
        <f t="shared" si="41"/>
        <v>7</v>
      </c>
      <c r="AD258" s="83" t="str">
        <f t="shared" si="42"/>
        <v/>
      </c>
      <c r="AE258" s="83" t="str">
        <f t="shared" si="43"/>
        <v/>
      </c>
      <c r="AF258" s="81">
        <f t="shared" si="44"/>
        <v>2213.6799999999998</v>
      </c>
      <c r="AG258" s="82" t="str">
        <f t="shared" si="45"/>
        <v>14:00</v>
      </c>
      <c r="AH258" s="81">
        <f t="shared" si="46"/>
        <v>47431.799999999988</v>
      </c>
      <c r="AI258" s="80" t="str">
        <f t="shared" si="47"/>
        <v/>
      </c>
      <c r="AJ258" s="80" t="str">
        <f t="shared" si="48"/>
        <v/>
      </c>
      <c r="AK258" s="80" t="str">
        <f t="shared" si="49"/>
        <v/>
      </c>
      <c r="AL258" s="79" t="str">
        <f t="shared" si="50"/>
        <v/>
      </c>
      <c r="AM258" s="78" t="str">
        <f t="shared" si="51"/>
        <v/>
      </c>
    </row>
    <row r="259" spans="2:39" ht="13.5" thickBot="1">
      <c r="B259" s="86">
        <v>44391</v>
      </c>
      <c r="C259" s="85">
        <v>1721.86</v>
      </c>
      <c r="D259" s="85">
        <v>1728.69</v>
      </c>
      <c r="E259" s="85">
        <v>1767.54</v>
      </c>
      <c r="F259" s="85">
        <v>1773.03</v>
      </c>
      <c r="G259" s="85">
        <v>1762.99</v>
      </c>
      <c r="H259" s="85">
        <v>1791.76</v>
      </c>
      <c r="I259" s="85">
        <v>1905.19</v>
      </c>
      <c r="J259" s="85">
        <v>1964.62</v>
      </c>
      <c r="K259" s="85">
        <v>1991.82</v>
      </c>
      <c r="L259" s="85">
        <v>2065.56</v>
      </c>
      <c r="M259" s="85">
        <v>2137.38</v>
      </c>
      <c r="N259" s="85">
        <v>2150.16</v>
      </c>
      <c r="O259" s="85">
        <v>2153.59</v>
      </c>
      <c r="P259" s="85">
        <v>2148.16</v>
      </c>
      <c r="Q259" s="85">
        <v>2009.11</v>
      </c>
      <c r="R259" s="85">
        <v>2078.65</v>
      </c>
      <c r="S259" s="85">
        <v>1995.42</v>
      </c>
      <c r="T259" s="85">
        <v>1870.68</v>
      </c>
      <c r="U259" s="85">
        <v>1860.99</v>
      </c>
      <c r="V259" s="85">
        <v>1816.22</v>
      </c>
      <c r="W259" s="85">
        <v>1838.55</v>
      </c>
      <c r="X259" s="85">
        <v>1803.52</v>
      </c>
      <c r="Y259" s="85">
        <v>1770.44</v>
      </c>
      <c r="Z259" s="85">
        <v>1740.8</v>
      </c>
      <c r="AA259" s="85">
        <f t="shared" ref="AA259:AA322" si="52">MAX(C259:Z259)</f>
        <v>2153.59</v>
      </c>
      <c r="AB259" s="84">
        <f t="shared" ref="AB259:AB322" si="53">YEAR(B259)</f>
        <v>2021</v>
      </c>
      <c r="AC259" s="83">
        <f t="shared" ref="AC259:AC322" si="54">MONTH(B259)</f>
        <v>7</v>
      </c>
      <c r="AD259" s="83" t="str">
        <f t="shared" ref="AD259:AD322" si="55">IF(AE259="","",AB259&amp;"-"&amp;AE259)</f>
        <v/>
      </c>
      <c r="AE259" s="83" t="str">
        <f t="shared" ref="AE259:AE322" si="56">IF(DAY(B259+1)=1,AC259,"")</f>
        <v/>
      </c>
      <c r="AF259" s="81">
        <f t="shared" ref="AF259:AF322" si="57">MAX(C259:Z259)</f>
        <v>2153.59</v>
      </c>
      <c r="AG259" s="82" t="str">
        <f t="shared" ref="AG259:AG322" si="58">INDEX($C$2:$Z$2,MATCH(AF259,C259:Z259,0))</f>
        <v>13:00</v>
      </c>
      <c r="AH259" s="81">
        <f t="shared" ref="AH259:AH322" si="59">SUM(C259:AA259)</f>
        <v>48000.320000000007</v>
      </c>
      <c r="AI259" s="80" t="str">
        <f t="shared" ref="AI259:AI322" si="60">IF(AE259&lt;&gt;"",SUMIFS(AF:AF,AC:AC,AC259,AB:AB,AB259),"")</f>
        <v/>
      </c>
      <c r="AJ259" s="80" t="str">
        <f t="shared" ref="AJ259:AJ322" si="61">IF(AI259="","",_xlfn.MAXIFS(AF:AF,AC:AC,AC259,AB:AB,AB259))</f>
        <v/>
      </c>
      <c r="AK259" s="80" t="str">
        <f t="shared" ref="AK259:AK322" si="62">IF(AI259="","",_xlfn.MAXIFS(AH:AH,AC:AC,AC259,AB:AB,AB259))</f>
        <v/>
      </c>
      <c r="AL259" s="79" t="str">
        <f t="shared" ref="AL259:AL322" si="63">IF(AI259&lt;&gt;"",INDEX(B:B,MATCH(AJ259,AF:AF,0)),"")</f>
        <v/>
      </c>
      <c r="AM259" s="78" t="str">
        <f t="shared" ref="AM259:AM322" si="64">IF(AI259&lt;&gt;"",INDEX(AG:AG,MATCH(AJ259,AF:AF,0)),"")</f>
        <v/>
      </c>
    </row>
    <row r="260" spans="2:39" ht="13.5" thickBot="1">
      <c r="B260" s="86">
        <v>44392</v>
      </c>
      <c r="C260" s="85">
        <v>1733.76</v>
      </c>
      <c r="D260" s="85">
        <v>1728.76</v>
      </c>
      <c r="E260" s="85">
        <v>1748.74</v>
      </c>
      <c r="F260" s="85">
        <v>1753.05</v>
      </c>
      <c r="G260" s="85">
        <v>1788.85</v>
      </c>
      <c r="H260" s="85">
        <v>1841.56</v>
      </c>
      <c r="I260" s="85">
        <v>1946.39</v>
      </c>
      <c r="J260" s="85">
        <v>2034.87</v>
      </c>
      <c r="K260" s="85">
        <v>2096.7800000000002</v>
      </c>
      <c r="L260" s="85">
        <v>2173.36</v>
      </c>
      <c r="M260" s="85">
        <v>2216.2399999999998</v>
      </c>
      <c r="N260" s="85">
        <v>2197.86</v>
      </c>
      <c r="O260" s="85">
        <v>2212.67</v>
      </c>
      <c r="P260" s="85">
        <v>2212.11</v>
      </c>
      <c r="Q260" s="85">
        <v>2223.38</v>
      </c>
      <c r="R260" s="85">
        <v>2188.69</v>
      </c>
      <c r="S260" s="85">
        <v>2117.5</v>
      </c>
      <c r="T260" s="85">
        <v>2033.26</v>
      </c>
      <c r="U260" s="85">
        <v>1996.23</v>
      </c>
      <c r="V260" s="85">
        <v>1961.02</v>
      </c>
      <c r="W260" s="85">
        <v>1907.71</v>
      </c>
      <c r="X260" s="85">
        <v>1841.7</v>
      </c>
      <c r="Y260" s="85">
        <v>1754.52</v>
      </c>
      <c r="Z260" s="85">
        <v>1725.82</v>
      </c>
      <c r="AA260" s="85">
        <f t="shared" si="52"/>
        <v>2223.38</v>
      </c>
      <c r="AB260" s="84">
        <f t="shared" si="53"/>
        <v>2021</v>
      </c>
      <c r="AC260" s="83">
        <f t="shared" si="54"/>
        <v>7</v>
      </c>
      <c r="AD260" s="83" t="str">
        <f t="shared" si="55"/>
        <v/>
      </c>
      <c r="AE260" s="83" t="str">
        <f t="shared" si="56"/>
        <v/>
      </c>
      <c r="AF260" s="81">
        <f t="shared" si="57"/>
        <v>2223.38</v>
      </c>
      <c r="AG260" s="82" t="str">
        <f t="shared" si="58"/>
        <v>15:00</v>
      </c>
      <c r="AH260" s="81">
        <f t="shared" si="59"/>
        <v>49658.209999999992</v>
      </c>
      <c r="AI260" s="80" t="str">
        <f t="shared" si="60"/>
        <v/>
      </c>
      <c r="AJ260" s="80" t="str">
        <f t="shared" si="61"/>
        <v/>
      </c>
      <c r="AK260" s="80" t="str">
        <f t="shared" si="62"/>
        <v/>
      </c>
      <c r="AL260" s="79" t="str">
        <f t="shared" si="63"/>
        <v/>
      </c>
      <c r="AM260" s="78" t="str">
        <f t="shared" si="64"/>
        <v/>
      </c>
    </row>
    <row r="261" spans="2:39" ht="13.5" thickBot="1">
      <c r="B261" s="86">
        <v>44393</v>
      </c>
      <c r="C261" s="85">
        <v>1705.45</v>
      </c>
      <c r="D261" s="85">
        <v>1680</v>
      </c>
      <c r="E261" s="85">
        <v>1711.89</v>
      </c>
      <c r="F261" s="85">
        <v>1711.19</v>
      </c>
      <c r="G261" s="85">
        <v>1691.86</v>
      </c>
      <c r="H261" s="85">
        <v>1724.2</v>
      </c>
      <c r="I261" s="85">
        <v>1818.11</v>
      </c>
      <c r="J261" s="85">
        <v>1887.83</v>
      </c>
      <c r="K261" s="85">
        <v>1923.6</v>
      </c>
      <c r="L261" s="85">
        <v>1979.85</v>
      </c>
      <c r="M261" s="85">
        <v>2026.64</v>
      </c>
      <c r="N261" s="85">
        <v>1985.24</v>
      </c>
      <c r="O261" s="85">
        <v>1980.02</v>
      </c>
      <c r="P261" s="85">
        <v>1980.62</v>
      </c>
      <c r="Q261" s="85">
        <v>1964.62</v>
      </c>
      <c r="R261" s="85">
        <v>1913.24</v>
      </c>
      <c r="S261" s="85">
        <v>1808.94</v>
      </c>
      <c r="T261" s="85">
        <v>1780.94</v>
      </c>
      <c r="U261" s="85">
        <v>1714.4</v>
      </c>
      <c r="V261" s="85">
        <v>1686.76</v>
      </c>
      <c r="W261" s="85">
        <v>1673.25</v>
      </c>
      <c r="X261" s="85">
        <v>1658.83</v>
      </c>
      <c r="Y261" s="85">
        <v>1607.87</v>
      </c>
      <c r="Z261" s="85">
        <v>1602.79</v>
      </c>
      <c r="AA261" s="85">
        <f t="shared" si="52"/>
        <v>2026.64</v>
      </c>
      <c r="AB261" s="84">
        <f t="shared" si="53"/>
        <v>2021</v>
      </c>
      <c r="AC261" s="83">
        <f t="shared" si="54"/>
        <v>7</v>
      </c>
      <c r="AD261" s="83" t="str">
        <f t="shared" si="55"/>
        <v/>
      </c>
      <c r="AE261" s="83" t="str">
        <f t="shared" si="56"/>
        <v/>
      </c>
      <c r="AF261" s="81">
        <f t="shared" si="57"/>
        <v>2026.64</v>
      </c>
      <c r="AG261" s="82" t="str">
        <f t="shared" si="58"/>
        <v>11:00</v>
      </c>
      <c r="AH261" s="81">
        <f t="shared" si="59"/>
        <v>45244.780000000013</v>
      </c>
      <c r="AI261" s="80" t="str">
        <f t="shared" si="60"/>
        <v/>
      </c>
      <c r="AJ261" s="80" t="str">
        <f t="shared" si="61"/>
        <v/>
      </c>
      <c r="AK261" s="80" t="str">
        <f t="shared" si="62"/>
        <v/>
      </c>
      <c r="AL261" s="79" t="str">
        <f t="shared" si="63"/>
        <v/>
      </c>
      <c r="AM261" s="78" t="str">
        <f t="shared" si="64"/>
        <v/>
      </c>
    </row>
    <row r="262" spans="2:39" ht="13.5" thickBot="1">
      <c r="B262" s="86">
        <v>44394</v>
      </c>
      <c r="C262" s="85">
        <v>1587.11</v>
      </c>
      <c r="D262" s="85">
        <v>1584.66</v>
      </c>
      <c r="E262" s="85">
        <v>1594.95</v>
      </c>
      <c r="F262" s="85">
        <v>1594.81</v>
      </c>
      <c r="G262" s="85">
        <v>1618.5</v>
      </c>
      <c r="H262" s="85">
        <v>1654.98</v>
      </c>
      <c r="I262" s="85">
        <v>1734.18</v>
      </c>
      <c r="J262" s="85">
        <v>1762.67</v>
      </c>
      <c r="K262" s="85">
        <v>1750.56</v>
      </c>
      <c r="L262" s="85">
        <v>1759.66</v>
      </c>
      <c r="M262" s="85">
        <v>1753.26</v>
      </c>
      <c r="N262" s="85">
        <v>1750.11</v>
      </c>
      <c r="O262" s="85">
        <v>1755.11</v>
      </c>
      <c r="P262" s="85">
        <v>1724.91</v>
      </c>
      <c r="Q262" s="85">
        <v>1687.81</v>
      </c>
      <c r="R262" s="85">
        <v>1708.49</v>
      </c>
      <c r="S262" s="85">
        <v>1660.05</v>
      </c>
      <c r="T262" s="85">
        <v>1648.92</v>
      </c>
      <c r="U262" s="85">
        <v>1658.19</v>
      </c>
      <c r="V262" s="85">
        <v>1652.14</v>
      </c>
      <c r="W262" s="85">
        <v>1636.78</v>
      </c>
      <c r="X262" s="85">
        <v>1620.64</v>
      </c>
      <c r="Y262" s="85">
        <v>1598.24</v>
      </c>
      <c r="Z262" s="85">
        <v>1589.07</v>
      </c>
      <c r="AA262" s="85">
        <f t="shared" si="52"/>
        <v>1762.67</v>
      </c>
      <c r="AB262" s="84">
        <f t="shared" si="53"/>
        <v>2021</v>
      </c>
      <c r="AC262" s="83">
        <f t="shared" si="54"/>
        <v>7</v>
      </c>
      <c r="AD262" s="83" t="str">
        <f t="shared" si="55"/>
        <v/>
      </c>
      <c r="AE262" s="83" t="str">
        <f t="shared" si="56"/>
        <v/>
      </c>
      <c r="AF262" s="81">
        <f t="shared" si="57"/>
        <v>1762.67</v>
      </c>
      <c r="AG262" s="82" t="str">
        <f t="shared" si="58"/>
        <v>8:00</v>
      </c>
      <c r="AH262" s="81">
        <f t="shared" si="59"/>
        <v>41848.47</v>
      </c>
      <c r="AI262" s="80" t="str">
        <f t="shared" si="60"/>
        <v/>
      </c>
      <c r="AJ262" s="80" t="str">
        <f t="shared" si="61"/>
        <v/>
      </c>
      <c r="AK262" s="80" t="str">
        <f t="shared" si="62"/>
        <v/>
      </c>
      <c r="AL262" s="79" t="str">
        <f t="shared" si="63"/>
        <v/>
      </c>
      <c r="AM262" s="78" t="str">
        <f t="shared" si="64"/>
        <v/>
      </c>
    </row>
    <row r="263" spans="2:39" ht="13.5" thickBot="1">
      <c r="B263" s="86">
        <v>44395</v>
      </c>
      <c r="C263" s="85">
        <v>1571.08</v>
      </c>
      <c r="D263" s="85">
        <v>1545.71</v>
      </c>
      <c r="E263" s="85">
        <v>1525.13</v>
      </c>
      <c r="F263" s="85">
        <v>1520.68</v>
      </c>
      <c r="G263" s="85">
        <v>1512.87</v>
      </c>
      <c r="H263" s="85">
        <v>1523.94</v>
      </c>
      <c r="I263" s="85">
        <v>1602.44</v>
      </c>
      <c r="J263" s="85">
        <v>1662.99</v>
      </c>
      <c r="K263" s="85">
        <v>1728.06</v>
      </c>
      <c r="L263" s="85">
        <v>1813.49</v>
      </c>
      <c r="M263" s="85">
        <v>1875.06</v>
      </c>
      <c r="N263" s="85">
        <v>1855.77</v>
      </c>
      <c r="O263" s="85">
        <v>1848.46</v>
      </c>
      <c r="P263" s="85">
        <v>1804.92</v>
      </c>
      <c r="Q263" s="85">
        <v>1797.32</v>
      </c>
      <c r="R263" s="85">
        <v>1793.16</v>
      </c>
      <c r="S263" s="85">
        <v>1750.53</v>
      </c>
      <c r="T263" s="85">
        <v>1735.48</v>
      </c>
      <c r="U263" s="85">
        <v>1719.27</v>
      </c>
      <c r="V263" s="85">
        <v>1694.77</v>
      </c>
      <c r="W263" s="85">
        <v>1680.25</v>
      </c>
      <c r="X263" s="85">
        <v>1652.74</v>
      </c>
      <c r="Y263" s="85">
        <v>1661.7</v>
      </c>
      <c r="Z263" s="85">
        <v>1649.2</v>
      </c>
      <c r="AA263" s="85">
        <f t="shared" si="52"/>
        <v>1875.06</v>
      </c>
      <c r="AB263" s="84">
        <f t="shared" si="53"/>
        <v>2021</v>
      </c>
      <c r="AC263" s="83">
        <f t="shared" si="54"/>
        <v>7</v>
      </c>
      <c r="AD263" s="83" t="str">
        <f t="shared" si="55"/>
        <v/>
      </c>
      <c r="AE263" s="83" t="str">
        <f t="shared" si="56"/>
        <v/>
      </c>
      <c r="AF263" s="81">
        <f t="shared" si="57"/>
        <v>1875.06</v>
      </c>
      <c r="AG263" s="82" t="str">
        <f t="shared" si="58"/>
        <v>11:00</v>
      </c>
      <c r="AH263" s="81">
        <f t="shared" si="59"/>
        <v>42400.079999999987</v>
      </c>
      <c r="AI263" s="80" t="str">
        <f t="shared" si="60"/>
        <v/>
      </c>
      <c r="AJ263" s="80" t="str">
        <f t="shared" si="61"/>
        <v/>
      </c>
      <c r="AK263" s="80" t="str">
        <f t="shared" si="62"/>
        <v/>
      </c>
      <c r="AL263" s="79" t="str">
        <f t="shared" si="63"/>
        <v/>
      </c>
      <c r="AM263" s="78" t="str">
        <f t="shared" si="64"/>
        <v/>
      </c>
    </row>
    <row r="264" spans="2:39" ht="13.5" thickBot="1">
      <c r="B264" s="86">
        <v>44396</v>
      </c>
      <c r="C264" s="85">
        <v>1615.98</v>
      </c>
      <c r="D264" s="85">
        <v>1597.23</v>
      </c>
      <c r="E264" s="85">
        <v>1624.84</v>
      </c>
      <c r="F264" s="85">
        <v>1634.78</v>
      </c>
      <c r="G264" s="85">
        <v>1620.15</v>
      </c>
      <c r="H264" s="85">
        <v>1630.2</v>
      </c>
      <c r="I264" s="85">
        <v>1749.97</v>
      </c>
      <c r="J264" s="85">
        <v>1845.83</v>
      </c>
      <c r="K264" s="85">
        <v>1956.46</v>
      </c>
      <c r="L264" s="85">
        <v>2066.89</v>
      </c>
      <c r="M264" s="85">
        <v>2128.42</v>
      </c>
      <c r="N264" s="85">
        <v>2121</v>
      </c>
      <c r="O264" s="85">
        <v>2142.6</v>
      </c>
      <c r="P264" s="85">
        <v>2149.11</v>
      </c>
      <c r="Q264" s="85">
        <v>2155.02</v>
      </c>
      <c r="R264" s="85">
        <v>2143.4</v>
      </c>
      <c r="S264" s="85">
        <v>2033.89</v>
      </c>
      <c r="T264" s="85">
        <v>1988</v>
      </c>
      <c r="U264" s="85">
        <v>1941.94</v>
      </c>
      <c r="V264" s="85">
        <v>1886.5</v>
      </c>
      <c r="W264" s="85">
        <v>1882.9</v>
      </c>
      <c r="X264" s="85">
        <v>1844.85</v>
      </c>
      <c r="Y264" s="85">
        <v>1796.13</v>
      </c>
      <c r="Z264" s="85">
        <v>1764.67</v>
      </c>
      <c r="AA264" s="85">
        <f t="shared" si="52"/>
        <v>2155.02</v>
      </c>
      <c r="AB264" s="84">
        <f t="shared" si="53"/>
        <v>2021</v>
      </c>
      <c r="AC264" s="83">
        <f t="shared" si="54"/>
        <v>7</v>
      </c>
      <c r="AD264" s="83" t="str">
        <f t="shared" si="55"/>
        <v/>
      </c>
      <c r="AE264" s="83" t="str">
        <f t="shared" si="56"/>
        <v/>
      </c>
      <c r="AF264" s="81">
        <f t="shared" si="57"/>
        <v>2155.02</v>
      </c>
      <c r="AG264" s="82" t="str">
        <f t="shared" si="58"/>
        <v>15:00</v>
      </c>
      <c r="AH264" s="81">
        <f t="shared" si="59"/>
        <v>47475.78</v>
      </c>
      <c r="AI264" s="80" t="str">
        <f t="shared" si="60"/>
        <v/>
      </c>
      <c r="AJ264" s="80" t="str">
        <f t="shared" si="61"/>
        <v/>
      </c>
      <c r="AK264" s="80" t="str">
        <f t="shared" si="62"/>
        <v/>
      </c>
      <c r="AL264" s="79" t="str">
        <f t="shared" si="63"/>
        <v/>
      </c>
      <c r="AM264" s="78" t="str">
        <f t="shared" si="64"/>
        <v/>
      </c>
    </row>
    <row r="265" spans="2:39" ht="13.5" thickBot="1">
      <c r="B265" s="86">
        <v>44397</v>
      </c>
      <c r="C265" s="85">
        <v>1724.24</v>
      </c>
      <c r="D265" s="85">
        <v>1709.26</v>
      </c>
      <c r="E265" s="85">
        <v>1712.66</v>
      </c>
      <c r="F265" s="85">
        <v>1708.95</v>
      </c>
      <c r="G265" s="85">
        <v>1675.94</v>
      </c>
      <c r="H265" s="85">
        <v>1746.33</v>
      </c>
      <c r="I265" s="85">
        <v>1846.43</v>
      </c>
      <c r="J265" s="85">
        <v>1951.25</v>
      </c>
      <c r="K265" s="85">
        <v>2039.84</v>
      </c>
      <c r="L265" s="85">
        <v>2147.2199999999998</v>
      </c>
      <c r="M265" s="85">
        <v>2245.3200000000002</v>
      </c>
      <c r="N265" s="85">
        <v>2196.6999999999998</v>
      </c>
      <c r="O265" s="85">
        <v>2186.2399999999998</v>
      </c>
      <c r="P265" s="85">
        <v>2163.04</v>
      </c>
      <c r="Q265" s="85">
        <v>2140.36</v>
      </c>
      <c r="R265" s="85">
        <v>2085.41</v>
      </c>
      <c r="S265" s="85">
        <v>2008.62</v>
      </c>
      <c r="T265" s="85">
        <v>1884.79</v>
      </c>
      <c r="U265" s="85">
        <v>1832.11</v>
      </c>
      <c r="V265" s="85">
        <v>1793.51</v>
      </c>
      <c r="W265" s="85">
        <v>1734.22</v>
      </c>
      <c r="X265" s="85">
        <v>1696.98</v>
      </c>
      <c r="Y265" s="85">
        <v>1648.33</v>
      </c>
      <c r="Z265" s="85">
        <v>1622.95</v>
      </c>
      <c r="AA265" s="85">
        <f t="shared" si="52"/>
        <v>2245.3200000000002</v>
      </c>
      <c r="AB265" s="84">
        <f t="shared" si="53"/>
        <v>2021</v>
      </c>
      <c r="AC265" s="83">
        <f t="shared" si="54"/>
        <v>7</v>
      </c>
      <c r="AD265" s="83" t="str">
        <f t="shared" si="55"/>
        <v/>
      </c>
      <c r="AE265" s="83" t="str">
        <f t="shared" si="56"/>
        <v/>
      </c>
      <c r="AF265" s="81">
        <f t="shared" si="57"/>
        <v>2245.3200000000002</v>
      </c>
      <c r="AG265" s="82" t="str">
        <f t="shared" si="58"/>
        <v>11:00</v>
      </c>
      <c r="AH265" s="81">
        <f t="shared" si="59"/>
        <v>47746.020000000004</v>
      </c>
      <c r="AI265" s="80" t="str">
        <f t="shared" si="60"/>
        <v/>
      </c>
      <c r="AJ265" s="80" t="str">
        <f t="shared" si="61"/>
        <v/>
      </c>
      <c r="AK265" s="80" t="str">
        <f t="shared" si="62"/>
        <v/>
      </c>
      <c r="AL265" s="79" t="str">
        <f t="shared" si="63"/>
        <v/>
      </c>
      <c r="AM265" s="78" t="str">
        <f t="shared" si="64"/>
        <v/>
      </c>
    </row>
    <row r="266" spans="2:39" ht="13.5" thickBot="1">
      <c r="B266" s="86">
        <v>44398</v>
      </c>
      <c r="C266" s="85">
        <v>1600.45</v>
      </c>
      <c r="D266" s="85">
        <v>1598.77</v>
      </c>
      <c r="E266" s="85">
        <v>1596.98</v>
      </c>
      <c r="F266" s="85">
        <v>1592.15</v>
      </c>
      <c r="G266" s="85">
        <v>1580.88</v>
      </c>
      <c r="H266" s="85">
        <v>1612.98</v>
      </c>
      <c r="I266" s="85">
        <v>1698.34</v>
      </c>
      <c r="J266" s="85">
        <v>1695.23</v>
      </c>
      <c r="K266" s="85">
        <v>1744.26</v>
      </c>
      <c r="L266" s="85">
        <v>1791.69</v>
      </c>
      <c r="M266" s="85">
        <v>1825.98</v>
      </c>
      <c r="N266" s="85">
        <v>1779.02</v>
      </c>
      <c r="O266" s="85">
        <v>1780.52</v>
      </c>
      <c r="P266" s="85">
        <v>1784.02</v>
      </c>
      <c r="Q266" s="85">
        <v>1806.6</v>
      </c>
      <c r="R266" s="85">
        <v>1777.4</v>
      </c>
      <c r="S266" s="85">
        <v>1704.26</v>
      </c>
      <c r="T266" s="85">
        <v>1655.54</v>
      </c>
      <c r="U266" s="85">
        <v>1618.65</v>
      </c>
      <c r="V266" s="85">
        <v>1535.14</v>
      </c>
      <c r="W266" s="85">
        <v>1507.8</v>
      </c>
      <c r="X266" s="85">
        <v>1484.35</v>
      </c>
      <c r="Y266" s="85">
        <v>1425.38</v>
      </c>
      <c r="Z266" s="85">
        <v>1418.59</v>
      </c>
      <c r="AA266" s="85">
        <f t="shared" si="52"/>
        <v>1825.98</v>
      </c>
      <c r="AB266" s="84">
        <f t="shared" si="53"/>
        <v>2021</v>
      </c>
      <c r="AC266" s="83">
        <f t="shared" si="54"/>
        <v>7</v>
      </c>
      <c r="AD266" s="83" t="str">
        <f t="shared" si="55"/>
        <v/>
      </c>
      <c r="AE266" s="83" t="str">
        <f t="shared" si="56"/>
        <v/>
      </c>
      <c r="AF266" s="81">
        <f t="shared" si="57"/>
        <v>1825.98</v>
      </c>
      <c r="AG266" s="82" t="str">
        <f t="shared" si="58"/>
        <v>11:00</v>
      </c>
      <c r="AH266" s="81">
        <f t="shared" si="59"/>
        <v>41440.959999999999</v>
      </c>
      <c r="AI266" s="80" t="str">
        <f t="shared" si="60"/>
        <v/>
      </c>
      <c r="AJ266" s="80" t="str">
        <f t="shared" si="61"/>
        <v/>
      </c>
      <c r="AK266" s="80" t="str">
        <f t="shared" si="62"/>
        <v/>
      </c>
      <c r="AL266" s="79" t="str">
        <f t="shared" si="63"/>
        <v/>
      </c>
      <c r="AM266" s="78" t="str">
        <f t="shared" si="64"/>
        <v/>
      </c>
    </row>
    <row r="267" spans="2:39" ht="13.5" thickBot="1">
      <c r="B267" s="86">
        <v>44399</v>
      </c>
      <c r="C267" s="85">
        <v>1381.7</v>
      </c>
      <c r="D267" s="85">
        <v>1368.5</v>
      </c>
      <c r="E267" s="85">
        <v>1342.95</v>
      </c>
      <c r="F267" s="85">
        <v>1341.59</v>
      </c>
      <c r="G267" s="85">
        <v>1354.15</v>
      </c>
      <c r="H267" s="85">
        <v>1412.81</v>
      </c>
      <c r="I267" s="85">
        <v>1494.36</v>
      </c>
      <c r="J267" s="85">
        <v>1584.21</v>
      </c>
      <c r="K267" s="85">
        <v>1686.65</v>
      </c>
      <c r="L267" s="85">
        <v>1788.18</v>
      </c>
      <c r="M267" s="85">
        <v>1800.58</v>
      </c>
      <c r="N267" s="85">
        <v>1796.38</v>
      </c>
      <c r="O267" s="85">
        <v>1787.66</v>
      </c>
      <c r="P267" s="85">
        <v>1820.49</v>
      </c>
      <c r="Q267" s="85">
        <v>1810.94</v>
      </c>
      <c r="R267" s="85">
        <v>1778.52</v>
      </c>
      <c r="S267" s="85">
        <v>1702.79</v>
      </c>
      <c r="T267" s="85">
        <v>1652.7</v>
      </c>
      <c r="U267" s="85">
        <v>1642.2</v>
      </c>
      <c r="V267" s="85">
        <v>1592.85</v>
      </c>
      <c r="W267" s="85">
        <v>1579.69</v>
      </c>
      <c r="X267" s="85">
        <v>1561.74</v>
      </c>
      <c r="Y267" s="85">
        <v>1540.7</v>
      </c>
      <c r="Z267" s="85">
        <v>1530.62</v>
      </c>
      <c r="AA267" s="85">
        <f t="shared" si="52"/>
        <v>1820.49</v>
      </c>
      <c r="AB267" s="84">
        <f t="shared" si="53"/>
        <v>2021</v>
      </c>
      <c r="AC267" s="83">
        <f t="shared" si="54"/>
        <v>7</v>
      </c>
      <c r="AD267" s="83" t="str">
        <f t="shared" si="55"/>
        <v/>
      </c>
      <c r="AE267" s="83" t="str">
        <f t="shared" si="56"/>
        <v/>
      </c>
      <c r="AF267" s="81">
        <f t="shared" si="57"/>
        <v>1820.49</v>
      </c>
      <c r="AG267" s="82" t="str">
        <f t="shared" si="58"/>
        <v>14:00</v>
      </c>
      <c r="AH267" s="81">
        <f t="shared" si="59"/>
        <v>40173.449999999997</v>
      </c>
      <c r="AI267" s="80" t="str">
        <f t="shared" si="60"/>
        <v/>
      </c>
      <c r="AJ267" s="80" t="str">
        <f t="shared" si="61"/>
        <v/>
      </c>
      <c r="AK267" s="80" t="str">
        <f t="shared" si="62"/>
        <v/>
      </c>
      <c r="AL267" s="79" t="str">
        <f t="shared" si="63"/>
        <v/>
      </c>
      <c r="AM267" s="78" t="str">
        <f t="shared" si="64"/>
        <v/>
      </c>
    </row>
    <row r="268" spans="2:39" ht="13.5" thickBot="1">
      <c r="B268" s="86">
        <v>44400</v>
      </c>
      <c r="C268" s="85">
        <v>1512.46</v>
      </c>
      <c r="D268" s="85">
        <v>1495.03</v>
      </c>
      <c r="E268" s="85">
        <v>1495.34</v>
      </c>
      <c r="F268" s="85">
        <v>1475.74</v>
      </c>
      <c r="G268" s="85">
        <v>1479.38</v>
      </c>
      <c r="H268" s="85">
        <v>1518.3</v>
      </c>
      <c r="I268" s="85">
        <v>1596.52</v>
      </c>
      <c r="J268" s="85">
        <v>1554.56</v>
      </c>
      <c r="K268" s="85">
        <v>1743.6</v>
      </c>
      <c r="L268" s="85">
        <v>1918.39</v>
      </c>
      <c r="M268" s="85">
        <v>1934.14</v>
      </c>
      <c r="N268" s="85">
        <v>1919.05</v>
      </c>
      <c r="O268" s="85">
        <v>1874.15</v>
      </c>
      <c r="P268" s="85">
        <v>1860.36</v>
      </c>
      <c r="Q268" s="85">
        <v>1876.7</v>
      </c>
      <c r="R268" s="85">
        <v>1852.31</v>
      </c>
      <c r="S268" s="85">
        <v>1773.73</v>
      </c>
      <c r="T268" s="85">
        <v>1724.38</v>
      </c>
      <c r="U268" s="85">
        <v>1682.87</v>
      </c>
      <c r="V268" s="85">
        <v>1640.45</v>
      </c>
      <c r="W268" s="85">
        <v>1598.98</v>
      </c>
      <c r="X268" s="85">
        <v>1555.51</v>
      </c>
      <c r="Y268" s="85">
        <v>1532.37</v>
      </c>
      <c r="Z268" s="85">
        <v>1507.03</v>
      </c>
      <c r="AA268" s="85">
        <f t="shared" si="52"/>
        <v>1934.14</v>
      </c>
      <c r="AB268" s="84">
        <f t="shared" si="53"/>
        <v>2021</v>
      </c>
      <c r="AC268" s="83">
        <f t="shared" si="54"/>
        <v>7</v>
      </c>
      <c r="AD268" s="83" t="str">
        <f t="shared" si="55"/>
        <v/>
      </c>
      <c r="AE268" s="83" t="str">
        <f t="shared" si="56"/>
        <v/>
      </c>
      <c r="AF268" s="81">
        <f t="shared" si="57"/>
        <v>1934.14</v>
      </c>
      <c r="AG268" s="82" t="str">
        <f t="shared" si="58"/>
        <v>11:00</v>
      </c>
      <c r="AH268" s="81">
        <f t="shared" si="59"/>
        <v>42055.490000000005</v>
      </c>
      <c r="AI268" s="80" t="str">
        <f t="shared" si="60"/>
        <v/>
      </c>
      <c r="AJ268" s="80" t="str">
        <f t="shared" si="61"/>
        <v/>
      </c>
      <c r="AK268" s="80" t="str">
        <f t="shared" si="62"/>
        <v/>
      </c>
      <c r="AL268" s="79" t="str">
        <f t="shared" si="63"/>
        <v/>
      </c>
      <c r="AM268" s="78" t="str">
        <f t="shared" si="64"/>
        <v/>
      </c>
    </row>
    <row r="269" spans="2:39" ht="13.5" thickBot="1">
      <c r="B269" s="86">
        <v>44401</v>
      </c>
      <c r="C269" s="85">
        <v>1480.96</v>
      </c>
      <c r="D269" s="85">
        <v>1472.8</v>
      </c>
      <c r="E269" s="85">
        <v>1434.86</v>
      </c>
      <c r="F269" s="85">
        <v>1421.77</v>
      </c>
      <c r="G269" s="85">
        <v>1430.34</v>
      </c>
      <c r="H269" s="85">
        <v>1457.78</v>
      </c>
      <c r="I269" s="85">
        <v>1521.1</v>
      </c>
      <c r="J269" s="85">
        <v>1614.24</v>
      </c>
      <c r="K269" s="85">
        <v>1683.85</v>
      </c>
      <c r="L269" s="85">
        <v>1726.31</v>
      </c>
      <c r="M269" s="85">
        <v>1747.55</v>
      </c>
      <c r="N269" s="85">
        <v>1763.3</v>
      </c>
      <c r="O269" s="85">
        <v>1791.02</v>
      </c>
      <c r="P269" s="85">
        <v>1758.61</v>
      </c>
      <c r="Q269" s="85">
        <v>1761.48</v>
      </c>
      <c r="R269" s="85">
        <v>1739.57</v>
      </c>
      <c r="S269" s="85">
        <v>1737.3</v>
      </c>
      <c r="T269" s="85">
        <v>1724</v>
      </c>
      <c r="U269" s="85">
        <v>1721.65</v>
      </c>
      <c r="V269" s="85">
        <v>1659.7</v>
      </c>
      <c r="W269" s="85">
        <v>1657.71</v>
      </c>
      <c r="X269" s="85">
        <v>1669.08</v>
      </c>
      <c r="Y269" s="85">
        <v>1667.93</v>
      </c>
      <c r="Z269" s="85">
        <v>1663.55</v>
      </c>
      <c r="AA269" s="85">
        <f t="shared" si="52"/>
        <v>1791.02</v>
      </c>
      <c r="AB269" s="84">
        <f t="shared" si="53"/>
        <v>2021</v>
      </c>
      <c r="AC269" s="83">
        <f t="shared" si="54"/>
        <v>7</v>
      </c>
      <c r="AD269" s="83" t="str">
        <f t="shared" si="55"/>
        <v/>
      </c>
      <c r="AE269" s="83" t="str">
        <f t="shared" si="56"/>
        <v/>
      </c>
      <c r="AF269" s="81">
        <f t="shared" si="57"/>
        <v>1791.02</v>
      </c>
      <c r="AG269" s="82" t="str">
        <f t="shared" si="58"/>
        <v>13:00</v>
      </c>
      <c r="AH269" s="81">
        <f t="shared" si="59"/>
        <v>41097.480000000003</v>
      </c>
      <c r="AI269" s="80" t="str">
        <f t="shared" si="60"/>
        <v/>
      </c>
      <c r="AJ269" s="80" t="str">
        <f t="shared" si="61"/>
        <v/>
      </c>
      <c r="AK269" s="80" t="str">
        <f t="shared" si="62"/>
        <v/>
      </c>
      <c r="AL269" s="79" t="str">
        <f t="shared" si="63"/>
        <v/>
      </c>
      <c r="AM269" s="78" t="str">
        <f t="shared" si="64"/>
        <v/>
      </c>
    </row>
    <row r="270" spans="2:39" ht="13.5" thickBot="1">
      <c r="B270" s="86">
        <v>44402</v>
      </c>
      <c r="C270" s="85">
        <v>1649.9</v>
      </c>
      <c r="D270" s="85">
        <v>1634.36</v>
      </c>
      <c r="E270" s="85">
        <v>1616.79</v>
      </c>
      <c r="F270" s="85">
        <v>1576.44</v>
      </c>
      <c r="G270" s="85">
        <v>1562.54</v>
      </c>
      <c r="H270" s="85">
        <v>1598.1</v>
      </c>
      <c r="I270" s="85">
        <v>1685.85</v>
      </c>
      <c r="J270" s="85">
        <v>1732.57</v>
      </c>
      <c r="K270" s="85">
        <v>1776.01</v>
      </c>
      <c r="L270" s="85">
        <v>1846.25</v>
      </c>
      <c r="M270" s="85">
        <v>1883.46</v>
      </c>
      <c r="N270" s="85">
        <v>1862.07</v>
      </c>
      <c r="O270" s="85">
        <v>1831.13</v>
      </c>
      <c r="P270" s="85">
        <v>1788.26</v>
      </c>
      <c r="Q270" s="85">
        <v>1782.97</v>
      </c>
      <c r="R270" s="85">
        <v>1747.48</v>
      </c>
      <c r="S270" s="85">
        <v>1709.16</v>
      </c>
      <c r="T270" s="85">
        <v>1708.88</v>
      </c>
      <c r="U270" s="85">
        <v>1673.07</v>
      </c>
      <c r="V270" s="85">
        <v>1607.55</v>
      </c>
      <c r="W270" s="85">
        <v>1591.98</v>
      </c>
      <c r="X270" s="85">
        <v>1568.14</v>
      </c>
      <c r="Y270" s="85">
        <v>1558.03</v>
      </c>
      <c r="Z270" s="85">
        <v>1556.52</v>
      </c>
      <c r="AA270" s="85">
        <f t="shared" si="52"/>
        <v>1883.46</v>
      </c>
      <c r="AB270" s="84">
        <f t="shared" si="53"/>
        <v>2021</v>
      </c>
      <c r="AC270" s="83">
        <f t="shared" si="54"/>
        <v>7</v>
      </c>
      <c r="AD270" s="83" t="str">
        <f t="shared" si="55"/>
        <v/>
      </c>
      <c r="AE270" s="83" t="str">
        <f t="shared" si="56"/>
        <v/>
      </c>
      <c r="AF270" s="81">
        <f t="shared" si="57"/>
        <v>1883.46</v>
      </c>
      <c r="AG270" s="82" t="str">
        <f t="shared" si="58"/>
        <v>11:00</v>
      </c>
      <c r="AH270" s="81">
        <f t="shared" si="59"/>
        <v>42430.969999999994</v>
      </c>
      <c r="AI270" s="80" t="str">
        <f t="shared" si="60"/>
        <v/>
      </c>
      <c r="AJ270" s="80" t="str">
        <f t="shared" si="61"/>
        <v/>
      </c>
      <c r="AK270" s="80" t="str">
        <f t="shared" si="62"/>
        <v/>
      </c>
      <c r="AL270" s="79" t="str">
        <f t="shared" si="63"/>
        <v/>
      </c>
      <c r="AM270" s="78" t="str">
        <f t="shared" si="64"/>
        <v/>
      </c>
    </row>
    <row r="271" spans="2:39" ht="13.5" thickBot="1">
      <c r="B271" s="86">
        <v>44403</v>
      </c>
      <c r="C271" s="85">
        <v>1531.67</v>
      </c>
      <c r="D271" s="85">
        <v>1517.28</v>
      </c>
      <c r="E271" s="85">
        <v>1529.85</v>
      </c>
      <c r="F271" s="85">
        <v>1541.16</v>
      </c>
      <c r="G271" s="85">
        <v>1519.35</v>
      </c>
      <c r="H271" s="85">
        <v>1574.44</v>
      </c>
      <c r="I271" s="85">
        <v>1700.2</v>
      </c>
      <c r="J271" s="85">
        <v>1800.47</v>
      </c>
      <c r="K271" s="85">
        <v>1898.96</v>
      </c>
      <c r="L271" s="85">
        <v>1954.61</v>
      </c>
      <c r="M271" s="85">
        <v>2082.8200000000002</v>
      </c>
      <c r="N271" s="85">
        <v>2053.14</v>
      </c>
      <c r="O271" s="85">
        <v>2040.36</v>
      </c>
      <c r="P271" s="85">
        <v>2016</v>
      </c>
      <c r="Q271" s="85">
        <v>2029.23</v>
      </c>
      <c r="R271" s="85">
        <v>1983.24</v>
      </c>
      <c r="S271" s="85">
        <v>1913.91</v>
      </c>
      <c r="T271" s="85">
        <v>1841.49</v>
      </c>
      <c r="U271" s="85">
        <v>1792.32</v>
      </c>
      <c r="V271" s="85">
        <v>1716.82</v>
      </c>
      <c r="W271" s="85">
        <v>1723.96</v>
      </c>
      <c r="X271" s="85">
        <v>1700.86</v>
      </c>
      <c r="Y271" s="85">
        <v>1658.23</v>
      </c>
      <c r="Z271" s="85">
        <v>1659.14</v>
      </c>
      <c r="AA271" s="85">
        <f t="shared" si="52"/>
        <v>2082.8200000000002</v>
      </c>
      <c r="AB271" s="84">
        <f t="shared" si="53"/>
        <v>2021</v>
      </c>
      <c r="AC271" s="83">
        <f t="shared" si="54"/>
        <v>7</v>
      </c>
      <c r="AD271" s="83" t="str">
        <f t="shared" si="55"/>
        <v/>
      </c>
      <c r="AE271" s="83" t="str">
        <f t="shared" si="56"/>
        <v/>
      </c>
      <c r="AF271" s="81">
        <f t="shared" si="57"/>
        <v>2082.8200000000002</v>
      </c>
      <c r="AG271" s="82" t="str">
        <f t="shared" si="58"/>
        <v>11:00</v>
      </c>
      <c r="AH271" s="81">
        <f t="shared" si="59"/>
        <v>44862.330000000009</v>
      </c>
      <c r="AI271" s="80" t="str">
        <f t="shared" si="60"/>
        <v/>
      </c>
      <c r="AJ271" s="80" t="str">
        <f t="shared" si="61"/>
        <v/>
      </c>
      <c r="AK271" s="80" t="str">
        <f t="shared" si="62"/>
        <v/>
      </c>
      <c r="AL271" s="79" t="str">
        <f t="shared" si="63"/>
        <v/>
      </c>
      <c r="AM271" s="78" t="str">
        <f t="shared" si="64"/>
        <v/>
      </c>
    </row>
    <row r="272" spans="2:39" ht="13.5" thickBot="1">
      <c r="B272" s="86">
        <v>44404</v>
      </c>
      <c r="C272" s="85">
        <v>1634.22</v>
      </c>
      <c r="D272" s="85">
        <v>1611.93</v>
      </c>
      <c r="E272" s="85">
        <v>1615.57</v>
      </c>
      <c r="F272" s="85">
        <v>1630.65</v>
      </c>
      <c r="G272" s="85">
        <v>1629.32</v>
      </c>
      <c r="H272" s="85">
        <v>1707.09</v>
      </c>
      <c r="I272" s="85">
        <v>1815.45</v>
      </c>
      <c r="J272" s="85">
        <v>1902.67</v>
      </c>
      <c r="K272" s="85">
        <v>1934.28</v>
      </c>
      <c r="L272" s="85">
        <v>1997.84</v>
      </c>
      <c r="M272" s="85">
        <v>2018.98</v>
      </c>
      <c r="N272" s="85">
        <v>2014.01</v>
      </c>
      <c r="O272" s="85">
        <v>2051.91</v>
      </c>
      <c r="P272" s="85">
        <v>2054.2199999999998</v>
      </c>
      <c r="Q272" s="85">
        <v>2055.13</v>
      </c>
      <c r="R272" s="85">
        <v>2050.3000000000002</v>
      </c>
      <c r="S272" s="85">
        <v>1970.4</v>
      </c>
      <c r="T272" s="85">
        <v>1892.63</v>
      </c>
      <c r="U272" s="85">
        <v>1848.04</v>
      </c>
      <c r="V272" s="85">
        <v>1774.54</v>
      </c>
      <c r="W272" s="85">
        <v>1756.2</v>
      </c>
      <c r="X272" s="85">
        <v>1722.53</v>
      </c>
      <c r="Y272" s="85">
        <v>1707.69</v>
      </c>
      <c r="Z272" s="85">
        <v>1684.87</v>
      </c>
      <c r="AA272" s="85">
        <f t="shared" si="52"/>
        <v>2055.13</v>
      </c>
      <c r="AB272" s="84">
        <f t="shared" si="53"/>
        <v>2021</v>
      </c>
      <c r="AC272" s="83">
        <f t="shared" si="54"/>
        <v>7</v>
      </c>
      <c r="AD272" s="83" t="str">
        <f t="shared" si="55"/>
        <v/>
      </c>
      <c r="AE272" s="83" t="str">
        <f t="shared" si="56"/>
        <v/>
      </c>
      <c r="AF272" s="81">
        <f t="shared" si="57"/>
        <v>2055.13</v>
      </c>
      <c r="AG272" s="82" t="str">
        <f t="shared" si="58"/>
        <v>15:00</v>
      </c>
      <c r="AH272" s="81">
        <f t="shared" si="59"/>
        <v>46135.6</v>
      </c>
      <c r="AI272" s="80" t="str">
        <f t="shared" si="60"/>
        <v/>
      </c>
      <c r="AJ272" s="80" t="str">
        <f t="shared" si="61"/>
        <v/>
      </c>
      <c r="AK272" s="80" t="str">
        <f t="shared" si="62"/>
        <v/>
      </c>
      <c r="AL272" s="79" t="str">
        <f t="shared" si="63"/>
        <v/>
      </c>
      <c r="AM272" s="78" t="str">
        <f t="shared" si="64"/>
        <v/>
      </c>
    </row>
    <row r="273" spans="2:39" ht="13.5" thickBot="1">
      <c r="B273" s="86">
        <v>44405</v>
      </c>
      <c r="C273" s="85">
        <v>1667.26</v>
      </c>
      <c r="D273" s="85">
        <v>1627.05</v>
      </c>
      <c r="E273" s="85">
        <v>1608.95</v>
      </c>
      <c r="F273" s="85">
        <v>1615.67</v>
      </c>
      <c r="G273" s="85">
        <v>1657.43</v>
      </c>
      <c r="H273" s="85">
        <v>1753.05</v>
      </c>
      <c r="I273" s="85">
        <v>1879.54</v>
      </c>
      <c r="J273" s="85">
        <v>1849.82</v>
      </c>
      <c r="K273" s="85">
        <v>1882.65</v>
      </c>
      <c r="L273" s="85">
        <v>1913.06</v>
      </c>
      <c r="M273" s="85">
        <v>1940.3</v>
      </c>
      <c r="N273" s="85">
        <v>1918.56</v>
      </c>
      <c r="O273" s="85">
        <v>1921.57</v>
      </c>
      <c r="P273" s="85">
        <v>1892.14</v>
      </c>
      <c r="Q273" s="85">
        <v>1881.57</v>
      </c>
      <c r="R273" s="85">
        <v>1828.72</v>
      </c>
      <c r="S273" s="85">
        <v>1771.21</v>
      </c>
      <c r="T273" s="85">
        <v>1697.61</v>
      </c>
      <c r="U273" s="85">
        <v>1694.49</v>
      </c>
      <c r="V273" s="85">
        <v>1581.93</v>
      </c>
      <c r="W273" s="85">
        <v>1555.36</v>
      </c>
      <c r="X273" s="85">
        <v>1535.45</v>
      </c>
      <c r="Y273" s="85">
        <v>1526.63</v>
      </c>
      <c r="Z273" s="85">
        <v>1521.45</v>
      </c>
      <c r="AA273" s="85">
        <f t="shared" si="52"/>
        <v>1940.3</v>
      </c>
      <c r="AB273" s="84">
        <f t="shared" si="53"/>
        <v>2021</v>
      </c>
      <c r="AC273" s="83">
        <f t="shared" si="54"/>
        <v>7</v>
      </c>
      <c r="AD273" s="83" t="str">
        <f t="shared" si="55"/>
        <v/>
      </c>
      <c r="AE273" s="83" t="str">
        <f t="shared" si="56"/>
        <v/>
      </c>
      <c r="AF273" s="81">
        <f t="shared" si="57"/>
        <v>1940.3</v>
      </c>
      <c r="AG273" s="82" t="str">
        <f t="shared" si="58"/>
        <v>11:00</v>
      </c>
      <c r="AH273" s="81">
        <f t="shared" si="59"/>
        <v>43661.77</v>
      </c>
      <c r="AI273" s="80" t="str">
        <f t="shared" si="60"/>
        <v/>
      </c>
      <c r="AJ273" s="80" t="str">
        <f t="shared" si="61"/>
        <v/>
      </c>
      <c r="AK273" s="80" t="str">
        <f t="shared" si="62"/>
        <v/>
      </c>
      <c r="AL273" s="79" t="str">
        <f t="shared" si="63"/>
        <v/>
      </c>
      <c r="AM273" s="78" t="str">
        <f t="shared" si="64"/>
        <v/>
      </c>
    </row>
    <row r="274" spans="2:39" ht="13.5" thickBot="1">
      <c r="B274" s="86">
        <v>44406</v>
      </c>
      <c r="C274" s="85">
        <v>1506.68</v>
      </c>
      <c r="D274" s="85">
        <v>1475.78</v>
      </c>
      <c r="E274" s="85">
        <v>1483.48</v>
      </c>
      <c r="F274" s="85">
        <v>1501.82</v>
      </c>
      <c r="G274" s="85">
        <v>1525.16</v>
      </c>
      <c r="H274" s="85">
        <v>1281.74</v>
      </c>
      <c r="I274" s="85">
        <v>1419.78</v>
      </c>
      <c r="J274" s="85">
        <v>1753.89</v>
      </c>
      <c r="K274" s="85">
        <v>1950.94</v>
      </c>
      <c r="L274" s="85">
        <v>2006.83</v>
      </c>
      <c r="M274" s="85">
        <v>2088.59</v>
      </c>
      <c r="N274" s="85">
        <v>2087.8200000000002</v>
      </c>
      <c r="O274" s="85">
        <v>2078.02</v>
      </c>
      <c r="P274" s="85">
        <v>2058.14</v>
      </c>
      <c r="Q274" s="85">
        <v>2084.0100000000002</v>
      </c>
      <c r="R274" s="85">
        <v>2038.47</v>
      </c>
      <c r="S274" s="85">
        <v>1932.38</v>
      </c>
      <c r="T274" s="85">
        <v>1835.54</v>
      </c>
      <c r="U274" s="85">
        <v>1786.54</v>
      </c>
      <c r="V274" s="85">
        <v>1707.09</v>
      </c>
      <c r="W274" s="85">
        <v>1693.76</v>
      </c>
      <c r="X274" s="85">
        <v>1667.44</v>
      </c>
      <c r="Y274" s="85">
        <v>1640.87</v>
      </c>
      <c r="Z274" s="85">
        <v>1633.52</v>
      </c>
      <c r="AA274" s="85">
        <f t="shared" si="52"/>
        <v>2088.59</v>
      </c>
      <c r="AB274" s="84">
        <f t="shared" si="53"/>
        <v>2021</v>
      </c>
      <c r="AC274" s="83">
        <f t="shared" si="54"/>
        <v>7</v>
      </c>
      <c r="AD274" s="83" t="str">
        <f t="shared" si="55"/>
        <v/>
      </c>
      <c r="AE274" s="83" t="str">
        <f t="shared" si="56"/>
        <v/>
      </c>
      <c r="AF274" s="81">
        <f t="shared" si="57"/>
        <v>2088.59</v>
      </c>
      <c r="AG274" s="82" t="str">
        <f t="shared" si="58"/>
        <v>11:00</v>
      </c>
      <c r="AH274" s="81">
        <f t="shared" si="59"/>
        <v>44326.880000000005</v>
      </c>
      <c r="AI274" s="80" t="str">
        <f t="shared" si="60"/>
        <v/>
      </c>
      <c r="AJ274" s="80" t="str">
        <f t="shared" si="61"/>
        <v/>
      </c>
      <c r="AK274" s="80" t="str">
        <f t="shared" si="62"/>
        <v/>
      </c>
      <c r="AL274" s="79" t="str">
        <f t="shared" si="63"/>
        <v/>
      </c>
      <c r="AM274" s="78" t="str">
        <f t="shared" si="64"/>
        <v/>
      </c>
    </row>
    <row r="275" spans="2:39" ht="13.5" thickBot="1">
      <c r="B275" s="86">
        <v>44407</v>
      </c>
      <c r="C275" s="85">
        <v>1607.73</v>
      </c>
      <c r="D275" s="85">
        <v>1585.33</v>
      </c>
      <c r="E275" s="85">
        <v>1535.8</v>
      </c>
      <c r="F275" s="85">
        <v>1515.26</v>
      </c>
      <c r="G275" s="85">
        <v>1507.7</v>
      </c>
      <c r="H275" s="85">
        <v>1525.06</v>
      </c>
      <c r="I275" s="85">
        <v>1600.1</v>
      </c>
      <c r="J275" s="85">
        <v>1643.43</v>
      </c>
      <c r="K275" s="85">
        <v>1650.6</v>
      </c>
      <c r="L275" s="85">
        <v>1669.43</v>
      </c>
      <c r="M275" s="85">
        <v>1694.11</v>
      </c>
      <c r="N275" s="85">
        <v>1716.47</v>
      </c>
      <c r="O275" s="85">
        <v>1717.8</v>
      </c>
      <c r="P275" s="85">
        <v>1711.82</v>
      </c>
      <c r="Q275" s="85">
        <v>1728.41</v>
      </c>
      <c r="R275" s="85">
        <v>1705.48</v>
      </c>
      <c r="S275" s="85">
        <v>1621.97</v>
      </c>
      <c r="T275" s="85">
        <v>1547.52</v>
      </c>
      <c r="U275" s="85">
        <v>1520.54</v>
      </c>
      <c r="V275" s="85">
        <v>1433.22</v>
      </c>
      <c r="W275" s="85">
        <v>1416.56</v>
      </c>
      <c r="X275" s="85">
        <v>1275.23</v>
      </c>
      <c r="Y275" s="85">
        <v>1183.5999999999999</v>
      </c>
      <c r="Z275" s="85">
        <v>1171.42</v>
      </c>
      <c r="AA275" s="85">
        <f t="shared" si="52"/>
        <v>1728.41</v>
      </c>
      <c r="AB275" s="84">
        <f t="shared" si="53"/>
        <v>2021</v>
      </c>
      <c r="AC275" s="83">
        <f t="shared" si="54"/>
        <v>7</v>
      </c>
      <c r="AD275" s="83" t="str">
        <f t="shared" si="55"/>
        <v/>
      </c>
      <c r="AE275" s="83" t="str">
        <f t="shared" si="56"/>
        <v/>
      </c>
      <c r="AF275" s="81">
        <f t="shared" si="57"/>
        <v>1728.41</v>
      </c>
      <c r="AG275" s="82" t="str">
        <f t="shared" si="58"/>
        <v>15:00</v>
      </c>
      <c r="AH275" s="81">
        <f t="shared" si="59"/>
        <v>39013.000000000007</v>
      </c>
      <c r="AI275" s="80" t="str">
        <f t="shared" si="60"/>
        <v/>
      </c>
      <c r="AJ275" s="80" t="str">
        <f t="shared" si="61"/>
        <v/>
      </c>
      <c r="AK275" s="80" t="str">
        <f t="shared" si="62"/>
        <v/>
      </c>
      <c r="AL275" s="79" t="str">
        <f t="shared" si="63"/>
        <v/>
      </c>
      <c r="AM275" s="78" t="str">
        <f t="shared" si="64"/>
        <v/>
      </c>
    </row>
    <row r="276" spans="2:39" ht="13.5" thickBot="1">
      <c r="B276" s="86">
        <v>44408</v>
      </c>
      <c r="C276" s="85">
        <v>1165.18</v>
      </c>
      <c r="D276" s="85">
        <v>1151.22</v>
      </c>
      <c r="E276" s="85">
        <v>1041.18</v>
      </c>
      <c r="F276" s="85">
        <v>1033.24</v>
      </c>
      <c r="G276" s="85">
        <v>1031.69</v>
      </c>
      <c r="H276" s="85">
        <v>1053.57</v>
      </c>
      <c r="I276" s="85">
        <v>1123.8499999999999</v>
      </c>
      <c r="J276" s="85">
        <v>1256.8900000000001</v>
      </c>
      <c r="K276" s="85">
        <v>1305.8900000000001</v>
      </c>
      <c r="L276" s="85">
        <v>1336.48</v>
      </c>
      <c r="M276" s="85">
        <v>1353.49</v>
      </c>
      <c r="N276" s="85">
        <v>1336.3</v>
      </c>
      <c r="O276" s="85">
        <v>1355.62</v>
      </c>
      <c r="P276" s="85">
        <v>1341.48</v>
      </c>
      <c r="Q276" s="85">
        <v>1687.49</v>
      </c>
      <c r="R276" s="85">
        <v>1645.81</v>
      </c>
      <c r="S276" s="85">
        <v>1598.31</v>
      </c>
      <c r="T276" s="85">
        <v>1581.09</v>
      </c>
      <c r="U276" s="85">
        <v>1582.25</v>
      </c>
      <c r="V276" s="85">
        <v>1543.54</v>
      </c>
      <c r="W276" s="85">
        <v>1558.45</v>
      </c>
      <c r="X276" s="85">
        <v>1536.32</v>
      </c>
      <c r="Y276" s="85">
        <v>1527.86</v>
      </c>
      <c r="Z276" s="85">
        <v>1536.57</v>
      </c>
      <c r="AA276" s="85">
        <f t="shared" si="52"/>
        <v>1687.49</v>
      </c>
      <c r="AB276" s="84">
        <f t="shared" si="53"/>
        <v>2021</v>
      </c>
      <c r="AC276" s="83">
        <f t="shared" si="54"/>
        <v>7</v>
      </c>
      <c r="AD276" s="83" t="str">
        <f t="shared" si="55"/>
        <v>2021-7</v>
      </c>
      <c r="AE276" s="83">
        <f t="shared" si="56"/>
        <v>7</v>
      </c>
      <c r="AF276" s="81">
        <f t="shared" si="57"/>
        <v>1687.49</v>
      </c>
      <c r="AG276" s="82" t="str">
        <f t="shared" si="58"/>
        <v>15:00</v>
      </c>
      <c r="AH276" s="81">
        <f t="shared" si="59"/>
        <v>34371.26</v>
      </c>
      <c r="AI276" s="80">
        <f t="shared" si="60"/>
        <v>60752.049999999996</v>
      </c>
      <c r="AJ276" s="80">
        <f t="shared" si="61"/>
        <v>2315.2199999999998</v>
      </c>
      <c r="AK276" s="80">
        <f t="shared" si="62"/>
        <v>49758.250000000007</v>
      </c>
      <c r="AL276" s="79">
        <f t="shared" si="63"/>
        <v>44383</v>
      </c>
      <c r="AM276" s="78" t="str">
        <f t="shared" si="64"/>
        <v>11:00</v>
      </c>
    </row>
    <row r="277" spans="2:39" ht="13.5" thickBot="1">
      <c r="B277" s="86">
        <v>44409</v>
      </c>
      <c r="C277" s="85">
        <v>1530.1</v>
      </c>
      <c r="D277" s="85">
        <v>1513.96</v>
      </c>
      <c r="E277" s="85">
        <v>1488.45</v>
      </c>
      <c r="F277" s="85">
        <v>1472.1</v>
      </c>
      <c r="G277" s="85">
        <v>1461.39</v>
      </c>
      <c r="H277" s="85">
        <v>1483.51</v>
      </c>
      <c r="I277" s="85">
        <v>1533.94</v>
      </c>
      <c r="J277" s="85">
        <v>1559.53</v>
      </c>
      <c r="K277" s="85">
        <v>1582.25</v>
      </c>
      <c r="L277" s="85">
        <v>1600.3</v>
      </c>
      <c r="M277" s="85">
        <v>1635.62</v>
      </c>
      <c r="N277" s="85">
        <v>1631.98</v>
      </c>
      <c r="O277" s="85">
        <v>1632.47</v>
      </c>
      <c r="P277" s="85">
        <v>1627.4</v>
      </c>
      <c r="Q277" s="85">
        <v>1632.61</v>
      </c>
      <c r="R277" s="85">
        <v>1564.29</v>
      </c>
      <c r="S277" s="85">
        <v>1610.91</v>
      </c>
      <c r="T277" s="85">
        <v>1565.97</v>
      </c>
      <c r="U277" s="85">
        <v>1503.5</v>
      </c>
      <c r="V277" s="85">
        <v>1434.9</v>
      </c>
      <c r="W277" s="85">
        <v>1427.79</v>
      </c>
      <c r="X277" s="85">
        <v>1409.1</v>
      </c>
      <c r="Y277" s="85">
        <v>1370.36</v>
      </c>
      <c r="Z277" s="85">
        <v>1360.73</v>
      </c>
      <c r="AA277" s="85">
        <f t="shared" si="52"/>
        <v>1635.62</v>
      </c>
      <c r="AB277" s="84">
        <f t="shared" si="53"/>
        <v>2021</v>
      </c>
      <c r="AC277" s="83">
        <f t="shared" si="54"/>
        <v>8</v>
      </c>
      <c r="AD277" s="83" t="str">
        <f t="shared" si="55"/>
        <v/>
      </c>
      <c r="AE277" s="83" t="str">
        <f t="shared" si="56"/>
        <v/>
      </c>
      <c r="AF277" s="81">
        <f t="shared" si="57"/>
        <v>1635.62</v>
      </c>
      <c r="AG277" s="82" t="str">
        <f t="shared" si="58"/>
        <v>11:00</v>
      </c>
      <c r="AH277" s="81">
        <f t="shared" si="59"/>
        <v>38268.780000000013</v>
      </c>
      <c r="AI277" s="80" t="str">
        <f t="shared" si="60"/>
        <v/>
      </c>
      <c r="AJ277" s="80" t="str">
        <f t="shared" si="61"/>
        <v/>
      </c>
      <c r="AK277" s="80" t="str">
        <f t="shared" si="62"/>
        <v/>
      </c>
      <c r="AL277" s="79" t="str">
        <f t="shared" si="63"/>
        <v/>
      </c>
      <c r="AM277" s="78" t="str">
        <f t="shared" si="64"/>
        <v/>
      </c>
    </row>
    <row r="278" spans="2:39" ht="13.5" thickBot="1">
      <c r="B278" s="86">
        <v>44410</v>
      </c>
      <c r="C278" s="85">
        <v>1340.75</v>
      </c>
      <c r="D278" s="85">
        <v>1338.72</v>
      </c>
      <c r="E278" s="85">
        <v>1350.65</v>
      </c>
      <c r="F278" s="85">
        <v>1332.73</v>
      </c>
      <c r="G278" s="85">
        <v>1318.1</v>
      </c>
      <c r="H278" s="85">
        <v>1337.84</v>
      </c>
      <c r="I278" s="85">
        <v>1403.15</v>
      </c>
      <c r="J278" s="85">
        <v>1465.84</v>
      </c>
      <c r="K278" s="85">
        <v>1527.96</v>
      </c>
      <c r="L278" s="85">
        <v>1555.02</v>
      </c>
      <c r="M278" s="85">
        <v>1577.91</v>
      </c>
      <c r="N278" s="85">
        <v>1557.85</v>
      </c>
      <c r="O278" s="85">
        <v>1561.42</v>
      </c>
      <c r="P278" s="85">
        <v>1567.9</v>
      </c>
      <c r="Q278" s="85">
        <v>1592.08</v>
      </c>
      <c r="R278" s="85">
        <v>1597.16</v>
      </c>
      <c r="S278" s="85">
        <v>1563.59</v>
      </c>
      <c r="T278" s="85">
        <v>1537.27</v>
      </c>
      <c r="U278" s="85">
        <v>1520.86</v>
      </c>
      <c r="V278" s="85">
        <v>1468.11</v>
      </c>
      <c r="W278" s="85">
        <v>1472.7</v>
      </c>
      <c r="X278" s="85">
        <v>1438.85</v>
      </c>
      <c r="Y278" s="85">
        <v>1406.68</v>
      </c>
      <c r="Z278" s="85">
        <v>1400.94</v>
      </c>
      <c r="AA278" s="85">
        <f t="shared" si="52"/>
        <v>1597.16</v>
      </c>
      <c r="AB278" s="84">
        <f t="shared" si="53"/>
        <v>2021</v>
      </c>
      <c r="AC278" s="83">
        <f t="shared" si="54"/>
        <v>8</v>
      </c>
      <c r="AD278" s="83" t="str">
        <f t="shared" si="55"/>
        <v/>
      </c>
      <c r="AE278" s="83" t="str">
        <f t="shared" si="56"/>
        <v/>
      </c>
      <c r="AF278" s="81">
        <f t="shared" si="57"/>
        <v>1597.16</v>
      </c>
      <c r="AG278" s="82" t="str">
        <f t="shared" si="58"/>
        <v>16:00</v>
      </c>
      <c r="AH278" s="81">
        <f t="shared" si="59"/>
        <v>36831.240000000013</v>
      </c>
      <c r="AI278" s="80" t="str">
        <f t="shared" si="60"/>
        <v/>
      </c>
      <c r="AJ278" s="80" t="str">
        <f t="shared" si="61"/>
        <v/>
      </c>
      <c r="AK278" s="80" t="str">
        <f t="shared" si="62"/>
        <v/>
      </c>
      <c r="AL278" s="79" t="str">
        <f t="shared" si="63"/>
        <v/>
      </c>
      <c r="AM278" s="78" t="str">
        <f t="shared" si="64"/>
        <v/>
      </c>
    </row>
    <row r="279" spans="2:39" ht="13.5" thickBot="1">
      <c r="B279" s="86">
        <v>44411</v>
      </c>
      <c r="C279" s="85">
        <v>1387.47</v>
      </c>
      <c r="D279" s="85">
        <v>1360.73</v>
      </c>
      <c r="E279" s="85">
        <v>1334.55</v>
      </c>
      <c r="F279" s="85">
        <v>1327.17</v>
      </c>
      <c r="G279" s="85">
        <v>1296.44</v>
      </c>
      <c r="H279" s="85">
        <v>1367.45</v>
      </c>
      <c r="I279" s="85">
        <v>1501.96</v>
      </c>
      <c r="J279" s="85">
        <v>1680.24</v>
      </c>
      <c r="K279" s="85">
        <v>1814.33</v>
      </c>
      <c r="L279" s="85">
        <v>1862.18</v>
      </c>
      <c r="M279" s="85">
        <v>1893.5</v>
      </c>
      <c r="N279" s="85">
        <v>1862.6</v>
      </c>
      <c r="O279" s="85">
        <v>1868.9</v>
      </c>
      <c r="P279" s="85">
        <v>1870.86</v>
      </c>
      <c r="Q279" s="85">
        <v>1891.3</v>
      </c>
      <c r="R279" s="85">
        <v>1905.68</v>
      </c>
      <c r="S279" s="85">
        <v>1827.7</v>
      </c>
      <c r="T279" s="85">
        <v>1812.9</v>
      </c>
      <c r="U279" s="85">
        <v>1769.56</v>
      </c>
      <c r="V279" s="85">
        <v>1679.02</v>
      </c>
      <c r="W279" s="85">
        <v>1664.15</v>
      </c>
      <c r="X279" s="85">
        <v>1618.16</v>
      </c>
      <c r="Y279" s="85">
        <v>1577.17</v>
      </c>
      <c r="Z279" s="85">
        <v>1543.33</v>
      </c>
      <c r="AA279" s="85">
        <f t="shared" si="52"/>
        <v>1905.68</v>
      </c>
      <c r="AB279" s="84">
        <f t="shared" si="53"/>
        <v>2021</v>
      </c>
      <c r="AC279" s="83">
        <f t="shared" si="54"/>
        <v>8</v>
      </c>
      <c r="AD279" s="83" t="str">
        <f t="shared" si="55"/>
        <v/>
      </c>
      <c r="AE279" s="83" t="str">
        <f t="shared" si="56"/>
        <v/>
      </c>
      <c r="AF279" s="81">
        <f t="shared" si="57"/>
        <v>1905.68</v>
      </c>
      <c r="AG279" s="82" t="str">
        <f t="shared" si="58"/>
        <v>16:00</v>
      </c>
      <c r="AH279" s="81">
        <f t="shared" si="59"/>
        <v>41623.030000000006</v>
      </c>
      <c r="AI279" s="80" t="str">
        <f t="shared" si="60"/>
        <v/>
      </c>
      <c r="AJ279" s="80" t="str">
        <f t="shared" si="61"/>
        <v/>
      </c>
      <c r="AK279" s="80" t="str">
        <f t="shared" si="62"/>
        <v/>
      </c>
      <c r="AL279" s="79" t="str">
        <f t="shared" si="63"/>
        <v/>
      </c>
      <c r="AM279" s="78" t="str">
        <f t="shared" si="64"/>
        <v/>
      </c>
    </row>
    <row r="280" spans="2:39" ht="13.5" thickBot="1">
      <c r="B280" s="86">
        <v>44412</v>
      </c>
      <c r="C280" s="85">
        <v>1521.42</v>
      </c>
      <c r="D280" s="85">
        <v>1501.01</v>
      </c>
      <c r="E280" s="85">
        <v>1520.19</v>
      </c>
      <c r="F280" s="85">
        <v>1512</v>
      </c>
      <c r="G280" s="85">
        <v>1504.3</v>
      </c>
      <c r="H280" s="85">
        <v>1541.96</v>
      </c>
      <c r="I280" s="85">
        <v>1439.73</v>
      </c>
      <c r="J280" s="85">
        <v>1490.44</v>
      </c>
      <c r="K280" s="85">
        <v>1841.28</v>
      </c>
      <c r="L280" s="85">
        <v>1893.82</v>
      </c>
      <c r="M280" s="85">
        <v>1927.94</v>
      </c>
      <c r="N280" s="85">
        <v>1928.68</v>
      </c>
      <c r="O280" s="85">
        <v>1921.33</v>
      </c>
      <c r="P280" s="85">
        <v>1890.63</v>
      </c>
      <c r="Q280" s="85">
        <v>1913.21</v>
      </c>
      <c r="R280" s="85">
        <v>1889.76</v>
      </c>
      <c r="S280" s="85">
        <v>1816.01</v>
      </c>
      <c r="T280" s="85">
        <v>1751.89</v>
      </c>
      <c r="U280" s="85">
        <v>1713.18</v>
      </c>
      <c r="V280" s="85">
        <v>1652.35</v>
      </c>
      <c r="W280" s="85">
        <v>1645.25</v>
      </c>
      <c r="X280" s="85">
        <v>1638.21</v>
      </c>
      <c r="Y280" s="85">
        <v>1580.15</v>
      </c>
      <c r="Z280" s="85">
        <v>1543.71</v>
      </c>
      <c r="AA280" s="85">
        <f t="shared" si="52"/>
        <v>1928.68</v>
      </c>
      <c r="AB280" s="84">
        <f t="shared" si="53"/>
        <v>2021</v>
      </c>
      <c r="AC280" s="83">
        <f t="shared" si="54"/>
        <v>8</v>
      </c>
      <c r="AD280" s="83" t="str">
        <f t="shared" si="55"/>
        <v/>
      </c>
      <c r="AE280" s="83" t="str">
        <f t="shared" si="56"/>
        <v/>
      </c>
      <c r="AF280" s="81">
        <f t="shared" si="57"/>
        <v>1928.68</v>
      </c>
      <c r="AG280" s="82" t="str">
        <f t="shared" si="58"/>
        <v>12:00</v>
      </c>
      <c r="AH280" s="81">
        <f t="shared" si="59"/>
        <v>42507.13</v>
      </c>
      <c r="AI280" s="80" t="str">
        <f t="shared" si="60"/>
        <v/>
      </c>
      <c r="AJ280" s="80" t="str">
        <f t="shared" si="61"/>
        <v/>
      </c>
      <c r="AK280" s="80" t="str">
        <f t="shared" si="62"/>
        <v/>
      </c>
      <c r="AL280" s="79" t="str">
        <f t="shared" si="63"/>
        <v/>
      </c>
      <c r="AM280" s="78" t="str">
        <f t="shared" si="64"/>
        <v/>
      </c>
    </row>
    <row r="281" spans="2:39" ht="13.5" thickBot="1">
      <c r="B281" s="86">
        <v>44413</v>
      </c>
      <c r="C281" s="85">
        <v>1494.05</v>
      </c>
      <c r="D281" s="85">
        <v>1484.07</v>
      </c>
      <c r="E281" s="85">
        <v>1491.46</v>
      </c>
      <c r="F281" s="85">
        <v>1483.37</v>
      </c>
      <c r="G281" s="85">
        <v>1469.69</v>
      </c>
      <c r="H281" s="85">
        <v>1542.69</v>
      </c>
      <c r="I281" s="85">
        <v>1657.64</v>
      </c>
      <c r="J281" s="85">
        <v>1772.02</v>
      </c>
      <c r="K281" s="85">
        <v>1876.11</v>
      </c>
      <c r="L281" s="85">
        <v>1948.59</v>
      </c>
      <c r="M281" s="85">
        <v>1988.35</v>
      </c>
      <c r="N281" s="85">
        <v>1940.47</v>
      </c>
      <c r="O281" s="85">
        <v>1947.26</v>
      </c>
      <c r="P281" s="85">
        <v>1965.29</v>
      </c>
      <c r="Q281" s="85">
        <v>1977.22</v>
      </c>
      <c r="R281" s="85">
        <v>1947.89</v>
      </c>
      <c r="S281" s="85">
        <v>1872.54</v>
      </c>
      <c r="T281" s="85">
        <v>1809.33</v>
      </c>
      <c r="U281" s="85">
        <v>1783.46</v>
      </c>
      <c r="V281" s="85">
        <v>1716.68</v>
      </c>
      <c r="W281" s="85">
        <v>1731.87</v>
      </c>
      <c r="X281" s="85">
        <v>1680.88</v>
      </c>
      <c r="Y281" s="85">
        <v>1624.1</v>
      </c>
      <c r="Z281" s="85">
        <v>1604.12</v>
      </c>
      <c r="AA281" s="85">
        <f t="shared" si="52"/>
        <v>1988.35</v>
      </c>
      <c r="AB281" s="84">
        <f t="shared" si="53"/>
        <v>2021</v>
      </c>
      <c r="AC281" s="83">
        <f t="shared" si="54"/>
        <v>8</v>
      </c>
      <c r="AD281" s="83" t="str">
        <f t="shared" si="55"/>
        <v/>
      </c>
      <c r="AE281" s="83" t="str">
        <f t="shared" si="56"/>
        <v/>
      </c>
      <c r="AF281" s="81">
        <f t="shared" si="57"/>
        <v>1988.35</v>
      </c>
      <c r="AG281" s="82" t="str">
        <f t="shared" si="58"/>
        <v>11:00</v>
      </c>
      <c r="AH281" s="81">
        <f t="shared" si="59"/>
        <v>43797.5</v>
      </c>
      <c r="AI281" s="80" t="str">
        <f t="shared" si="60"/>
        <v/>
      </c>
      <c r="AJ281" s="80" t="str">
        <f t="shared" si="61"/>
        <v/>
      </c>
      <c r="AK281" s="80" t="str">
        <f t="shared" si="62"/>
        <v/>
      </c>
      <c r="AL281" s="79" t="str">
        <f t="shared" si="63"/>
        <v/>
      </c>
      <c r="AM281" s="78" t="str">
        <f t="shared" si="64"/>
        <v/>
      </c>
    </row>
    <row r="282" spans="2:39" ht="13.5" thickBot="1">
      <c r="B282" s="86">
        <v>44414</v>
      </c>
      <c r="C282" s="85">
        <v>1585.15</v>
      </c>
      <c r="D282" s="85">
        <v>1570.69</v>
      </c>
      <c r="E282" s="85">
        <v>1555.02</v>
      </c>
      <c r="F282" s="85">
        <v>1546.06</v>
      </c>
      <c r="G282" s="85">
        <v>1567.16</v>
      </c>
      <c r="H282" s="85">
        <v>1627.29</v>
      </c>
      <c r="I282" s="85">
        <v>1785.42</v>
      </c>
      <c r="J282" s="85">
        <v>1896.44</v>
      </c>
      <c r="K282" s="85">
        <v>1930.29</v>
      </c>
      <c r="L282" s="85">
        <v>1984.54</v>
      </c>
      <c r="M282" s="85">
        <v>2041.17</v>
      </c>
      <c r="N282" s="85">
        <v>2013.62</v>
      </c>
      <c r="O282" s="85">
        <v>2017.09</v>
      </c>
      <c r="P282" s="85">
        <v>2048.9</v>
      </c>
      <c r="Q282" s="85">
        <v>2055.7199999999998</v>
      </c>
      <c r="R282" s="85">
        <v>2004.77</v>
      </c>
      <c r="S282" s="85">
        <v>1921.54</v>
      </c>
      <c r="T282" s="85">
        <v>1876.1</v>
      </c>
      <c r="U282" s="85">
        <v>1820.42</v>
      </c>
      <c r="V282" s="85">
        <v>1756.96</v>
      </c>
      <c r="W282" s="85">
        <v>1752.98</v>
      </c>
      <c r="X282" s="85">
        <v>1709.61</v>
      </c>
      <c r="Y282" s="85">
        <v>1666.6</v>
      </c>
      <c r="Z282" s="85">
        <v>1647.87</v>
      </c>
      <c r="AA282" s="85">
        <f t="shared" si="52"/>
        <v>2055.7199999999998</v>
      </c>
      <c r="AB282" s="84">
        <f t="shared" si="53"/>
        <v>2021</v>
      </c>
      <c r="AC282" s="83">
        <f t="shared" si="54"/>
        <v>8</v>
      </c>
      <c r="AD282" s="83" t="str">
        <f t="shared" si="55"/>
        <v/>
      </c>
      <c r="AE282" s="83" t="str">
        <f t="shared" si="56"/>
        <v/>
      </c>
      <c r="AF282" s="81">
        <f t="shared" si="57"/>
        <v>2055.7199999999998</v>
      </c>
      <c r="AG282" s="82" t="str">
        <f t="shared" si="58"/>
        <v>15:00</v>
      </c>
      <c r="AH282" s="81">
        <f t="shared" si="59"/>
        <v>45437.130000000012</v>
      </c>
      <c r="AI282" s="80" t="str">
        <f t="shared" si="60"/>
        <v/>
      </c>
      <c r="AJ282" s="80" t="str">
        <f t="shared" si="61"/>
        <v/>
      </c>
      <c r="AK282" s="80" t="str">
        <f t="shared" si="62"/>
        <v/>
      </c>
      <c r="AL282" s="79" t="str">
        <f t="shared" si="63"/>
        <v/>
      </c>
      <c r="AM282" s="78" t="str">
        <f t="shared" si="64"/>
        <v/>
      </c>
    </row>
    <row r="283" spans="2:39" ht="13.5" thickBot="1">
      <c r="B283" s="86">
        <v>44415</v>
      </c>
      <c r="C283" s="85">
        <v>1631</v>
      </c>
      <c r="D283" s="85">
        <v>1640.42</v>
      </c>
      <c r="E283" s="85">
        <v>1639.89</v>
      </c>
      <c r="F283" s="85">
        <v>1610.77</v>
      </c>
      <c r="G283" s="85">
        <v>1629.64</v>
      </c>
      <c r="H283" s="85">
        <v>1688.51</v>
      </c>
      <c r="I283" s="85">
        <v>1746.22</v>
      </c>
      <c r="J283" s="85">
        <v>1784.48</v>
      </c>
      <c r="K283" s="85">
        <v>1798.76</v>
      </c>
      <c r="L283" s="85">
        <v>1860</v>
      </c>
      <c r="M283" s="85">
        <v>1912.12</v>
      </c>
      <c r="N283" s="85">
        <v>1923.22</v>
      </c>
      <c r="O283" s="85">
        <v>1907.71</v>
      </c>
      <c r="P283" s="85">
        <v>1866.34</v>
      </c>
      <c r="Q283" s="85">
        <v>1876.42</v>
      </c>
      <c r="R283" s="85">
        <v>1877.4</v>
      </c>
      <c r="S283" s="85">
        <v>1846.04</v>
      </c>
      <c r="T283" s="85">
        <v>1843.66</v>
      </c>
      <c r="U283" s="85">
        <v>1804.15</v>
      </c>
      <c r="V283" s="85">
        <v>1746.05</v>
      </c>
      <c r="W283" s="85">
        <v>1765.79</v>
      </c>
      <c r="X283" s="85">
        <v>1749.72</v>
      </c>
      <c r="Y283" s="85">
        <v>1713.5</v>
      </c>
      <c r="Z283" s="85">
        <v>1701.11</v>
      </c>
      <c r="AA283" s="85">
        <f t="shared" si="52"/>
        <v>1923.22</v>
      </c>
      <c r="AB283" s="84">
        <f t="shared" si="53"/>
        <v>2021</v>
      </c>
      <c r="AC283" s="83">
        <f t="shared" si="54"/>
        <v>8</v>
      </c>
      <c r="AD283" s="83" t="str">
        <f t="shared" si="55"/>
        <v/>
      </c>
      <c r="AE283" s="83" t="str">
        <f t="shared" si="56"/>
        <v/>
      </c>
      <c r="AF283" s="81">
        <f t="shared" si="57"/>
        <v>1923.22</v>
      </c>
      <c r="AG283" s="82" t="str">
        <f t="shared" si="58"/>
        <v>12:00</v>
      </c>
      <c r="AH283" s="81">
        <f t="shared" si="59"/>
        <v>44486.140000000007</v>
      </c>
      <c r="AI283" s="80" t="str">
        <f t="shared" si="60"/>
        <v/>
      </c>
      <c r="AJ283" s="80" t="str">
        <f t="shared" si="61"/>
        <v/>
      </c>
      <c r="AK283" s="80" t="str">
        <f t="shared" si="62"/>
        <v/>
      </c>
      <c r="AL283" s="79" t="str">
        <f t="shared" si="63"/>
        <v/>
      </c>
      <c r="AM283" s="78" t="str">
        <f t="shared" si="64"/>
        <v/>
      </c>
    </row>
    <row r="284" spans="2:39" ht="13.5" thickBot="1">
      <c r="B284" s="86">
        <v>44416</v>
      </c>
      <c r="C284" s="85">
        <v>1679.62</v>
      </c>
      <c r="D284" s="85">
        <v>1666.53</v>
      </c>
      <c r="E284" s="85">
        <v>1655.99</v>
      </c>
      <c r="F284" s="85">
        <v>1694.14</v>
      </c>
      <c r="G284" s="85">
        <v>1677.17</v>
      </c>
      <c r="H284" s="85">
        <v>1687.56</v>
      </c>
      <c r="I284" s="85">
        <v>1783.04</v>
      </c>
      <c r="J284" s="85">
        <v>1818.81</v>
      </c>
      <c r="K284" s="85">
        <v>1853.25</v>
      </c>
      <c r="L284" s="85">
        <v>1911.63</v>
      </c>
      <c r="M284" s="85">
        <v>1937.71</v>
      </c>
      <c r="N284" s="85">
        <v>1913.17</v>
      </c>
      <c r="O284" s="85">
        <v>1939.39</v>
      </c>
      <c r="P284" s="85">
        <v>1928.6</v>
      </c>
      <c r="Q284" s="85">
        <v>1922.66</v>
      </c>
      <c r="R284" s="85">
        <v>1915.94</v>
      </c>
      <c r="S284" s="85">
        <v>1871.07</v>
      </c>
      <c r="T284" s="85">
        <v>1878.28</v>
      </c>
      <c r="U284" s="85">
        <v>1862.45</v>
      </c>
      <c r="V284" s="85">
        <v>1824.9</v>
      </c>
      <c r="W284" s="85">
        <v>1741.04</v>
      </c>
      <c r="X284" s="85">
        <v>1719.27</v>
      </c>
      <c r="Y284" s="85">
        <v>1700.48</v>
      </c>
      <c r="Z284" s="85">
        <v>1675.03</v>
      </c>
      <c r="AA284" s="85">
        <f t="shared" si="52"/>
        <v>1939.39</v>
      </c>
      <c r="AB284" s="84">
        <f t="shared" si="53"/>
        <v>2021</v>
      </c>
      <c r="AC284" s="83">
        <f t="shared" si="54"/>
        <v>8</v>
      </c>
      <c r="AD284" s="83" t="str">
        <f t="shared" si="55"/>
        <v/>
      </c>
      <c r="AE284" s="83" t="str">
        <f t="shared" si="56"/>
        <v/>
      </c>
      <c r="AF284" s="81">
        <f t="shared" si="57"/>
        <v>1939.39</v>
      </c>
      <c r="AG284" s="82" t="str">
        <f t="shared" si="58"/>
        <v>13:00</v>
      </c>
      <c r="AH284" s="81">
        <f t="shared" si="59"/>
        <v>45197.119999999988</v>
      </c>
      <c r="AI284" s="80" t="str">
        <f t="shared" si="60"/>
        <v/>
      </c>
      <c r="AJ284" s="80" t="str">
        <f t="shared" si="61"/>
        <v/>
      </c>
      <c r="AK284" s="80" t="str">
        <f t="shared" si="62"/>
        <v/>
      </c>
      <c r="AL284" s="79" t="str">
        <f t="shared" si="63"/>
        <v/>
      </c>
      <c r="AM284" s="78" t="str">
        <f t="shared" si="64"/>
        <v/>
      </c>
    </row>
    <row r="285" spans="2:39" ht="13.5" thickBot="1">
      <c r="B285" s="86">
        <v>44417</v>
      </c>
      <c r="C285" s="85">
        <v>1686.48</v>
      </c>
      <c r="D285" s="85">
        <v>1702.68</v>
      </c>
      <c r="E285" s="85">
        <v>1705.97</v>
      </c>
      <c r="F285" s="85">
        <v>1736.24</v>
      </c>
      <c r="G285" s="85">
        <v>1716.75</v>
      </c>
      <c r="H285" s="85">
        <v>1779.5</v>
      </c>
      <c r="I285" s="85">
        <v>1913.73</v>
      </c>
      <c r="J285" s="85">
        <v>2017.09</v>
      </c>
      <c r="K285" s="85">
        <v>2134.86</v>
      </c>
      <c r="L285" s="85">
        <v>2215.88</v>
      </c>
      <c r="M285" s="85">
        <v>2326.69</v>
      </c>
      <c r="N285" s="85">
        <v>2398.59</v>
      </c>
      <c r="O285" s="85">
        <v>2396.14</v>
      </c>
      <c r="P285" s="85">
        <v>2385.7800000000002</v>
      </c>
      <c r="Q285" s="85">
        <v>2374.2600000000002</v>
      </c>
      <c r="R285" s="85">
        <v>2315.92</v>
      </c>
      <c r="S285" s="85">
        <v>2225.13</v>
      </c>
      <c r="T285" s="85">
        <v>2150.8200000000002</v>
      </c>
      <c r="U285" s="85">
        <v>2128.39</v>
      </c>
      <c r="V285" s="85">
        <v>2086.35</v>
      </c>
      <c r="W285" s="85">
        <v>2081.6999999999998</v>
      </c>
      <c r="X285" s="85">
        <v>2049.6</v>
      </c>
      <c r="Y285" s="85">
        <v>2020.1</v>
      </c>
      <c r="Z285" s="85">
        <v>1983.14</v>
      </c>
      <c r="AA285" s="85">
        <f t="shared" si="52"/>
        <v>2398.59</v>
      </c>
      <c r="AB285" s="84">
        <f t="shared" si="53"/>
        <v>2021</v>
      </c>
      <c r="AC285" s="83">
        <f t="shared" si="54"/>
        <v>8</v>
      </c>
      <c r="AD285" s="83" t="str">
        <f t="shared" si="55"/>
        <v/>
      </c>
      <c r="AE285" s="83" t="str">
        <f t="shared" si="56"/>
        <v/>
      </c>
      <c r="AF285" s="81">
        <f t="shared" si="57"/>
        <v>2398.59</v>
      </c>
      <c r="AG285" s="82" t="str">
        <f t="shared" si="58"/>
        <v>12:00</v>
      </c>
      <c r="AH285" s="81">
        <f t="shared" si="59"/>
        <v>51930.37999999999</v>
      </c>
      <c r="AI285" s="80" t="str">
        <f t="shared" si="60"/>
        <v/>
      </c>
      <c r="AJ285" s="80" t="str">
        <f t="shared" si="61"/>
        <v/>
      </c>
      <c r="AK285" s="80" t="str">
        <f t="shared" si="62"/>
        <v/>
      </c>
      <c r="AL285" s="79" t="str">
        <f t="shared" si="63"/>
        <v/>
      </c>
      <c r="AM285" s="78" t="str">
        <f t="shared" si="64"/>
        <v/>
      </c>
    </row>
    <row r="286" spans="2:39" ht="13.5" thickBot="1">
      <c r="B286" s="86">
        <v>44418</v>
      </c>
      <c r="C286" s="85">
        <v>1977.64</v>
      </c>
      <c r="D286" s="85">
        <v>1970.5</v>
      </c>
      <c r="E286" s="85">
        <v>1958.6</v>
      </c>
      <c r="F286" s="85">
        <v>1956.5</v>
      </c>
      <c r="G286" s="85">
        <v>1964.03</v>
      </c>
      <c r="H286" s="85">
        <v>2073.2600000000002</v>
      </c>
      <c r="I286" s="85">
        <v>2185.96</v>
      </c>
      <c r="J286" s="85">
        <v>2259.2199999999998</v>
      </c>
      <c r="K286" s="85">
        <v>2273.25</v>
      </c>
      <c r="L286" s="85">
        <v>2276.19</v>
      </c>
      <c r="M286" s="85">
        <v>2324.14</v>
      </c>
      <c r="N286" s="85">
        <v>2309.27</v>
      </c>
      <c r="O286" s="85">
        <v>2305.77</v>
      </c>
      <c r="P286" s="85">
        <v>2356.69</v>
      </c>
      <c r="Q286" s="85">
        <v>2384.2399999999998</v>
      </c>
      <c r="R286" s="85">
        <v>2363.13</v>
      </c>
      <c r="S286" s="85">
        <v>2297.19</v>
      </c>
      <c r="T286" s="85">
        <v>2213.37</v>
      </c>
      <c r="U286" s="85">
        <v>2137.94</v>
      </c>
      <c r="V286" s="85">
        <v>2050.9299999999998</v>
      </c>
      <c r="W286" s="85">
        <v>2046.31</v>
      </c>
      <c r="X286" s="85">
        <v>1997.66</v>
      </c>
      <c r="Y286" s="85">
        <v>1945.96</v>
      </c>
      <c r="Z286" s="85">
        <v>1924.27</v>
      </c>
      <c r="AA286" s="85">
        <f t="shared" si="52"/>
        <v>2384.2399999999998</v>
      </c>
      <c r="AB286" s="84">
        <f t="shared" si="53"/>
        <v>2021</v>
      </c>
      <c r="AC286" s="83">
        <f t="shared" si="54"/>
        <v>8</v>
      </c>
      <c r="AD286" s="83" t="str">
        <f t="shared" si="55"/>
        <v/>
      </c>
      <c r="AE286" s="83" t="str">
        <f t="shared" si="56"/>
        <v/>
      </c>
      <c r="AF286" s="81">
        <f t="shared" si="57"/>
        <v>2384.2399999999998</v>
      </c>
      <c r="AG286" s="82" t="str">
        <f t="shared" si="58"/>
        <v>15:00</v>
      </c>
      <c r="AH286" s="81">
        <f t="shared" si="59"/>
        <v>53936.259999999995</v>
      </c>
      <c r="AI286" s="80" t="str">
        <f t="shared" si="60"/>
        <v/>
      </c>
      <c r="AJ286" s="80" t="str">
        <f t="shared" si="61"/>
        <v/>
      </c>
      <c r="AK286" s="80" t="str">
        <f t="shared" si="62"/>
        <v/>
      </c>
      <c r="AL286" s="79" t="str">
        <f t="shared" si="63"/>
        <v/>
      </c>
      <c r="AM286" s="78" t="str">
        <f t="shared" si="64"/>
        <v/>
      </c>
    </row>
    <row r="287" spans="2:39" ht="13.5" thickBot="1">
      <c r="B287" s="86">
        <v>44419</v>
      </c>
      <c r="C287" s="85">
        <v>1911.24</v>
      </c>
      <c r="D287" s="85">
        <v>1947.82</v>
      </c>
      <c r="E287" s="85">
        <v>2019.85</v>
      </c>
      <c r="F287" s="85">
        <v>2039.24</v>
      </c>
      <c r="G287" s="85">
        <v>1948.28</v>
      </c>
      <c r="H287" s="85">
        <v>2033.26</v>
      </c>
      <c r="I287" s="85">
        <v>2161.14</v>
      </c>
      <c r="J287" s="85">
        <v>2203.5</v>
      </c>
      <c r="K287" s="85">
        <v>2250.2199999999998</v>
      </c>
      <c r="L287" s="85">
        <v>2362.96</v>
      </c>
      <c r="M287" s="85">
        <v>2393.02</v>
      </c>
      <c r="N287" s="85">
        <v>2371.92</v>
      </c>
      <c r="O287" s="85">
        <v>2405.2399999999998</v>
      </c>
      <c r="P287" s="85">
        <v>2426.87</v>
      </c>
      <c r="Q287" s="85">
        <v>2454.59</v>
      </c>
      <c r="R287" s="85">
        <v>2412.17</v>
      </c>
      <c r="S287" s="85">
        <v>2265.44</v>
      </c>
      <c r="T287" s="85">
        <v>2114.77</v>
      </c>
      <c r="U287" s="85">
        <v>2079.7399999999998</v>
      </c>
      <c r="V287" s="85">
        <v>2018.63</v>
      </c>
      <c r="W287" s="85">
        <v>1967.46</v>
      </c>
      <c r="X287" s="85">
        <v>1929.48</v>
      </c>
      <c r="Y287" s="85">
        <v>1880.59</v>
      </c>
      <c r="Z287" s="85">
        <v>1877.16</v>
      </c>
      <c r="AA287" s="85">
        <f t="shared" si="52"/>
        <v>2454.59</v>
      </c>
      <c r="AB287" s="84">
        <f t="shared" si="53"/>
        <v>2021</v>
      </c>
      <c r="AC287" s="83">
        <f t="shared" si="54"/>
        <v>8</v>
      </c>
      <c r="AD287" s="83" t="str">
        <f t="shared" si="55"/>
        <v/>
      </c>
      <c r="AE287" s="83" t="str">
        <f t="shared" si="56"/>
        <v/>
      </c>
      <c r="AF287" s="81">
        <f t="shared" si="57"/>
        <v>2454.59</v>
      </c>
      <c r="AG287" s="82" t="str">
        <f t="shared" si="58"/>
        <v>15:00</v>
      </c>
      <c r="AH287" s="81">
        <f t="shared" si="59"/>
        <v>53929.179999999993</v>
      </c>
      <c r="AI287" s="80" t="str">
        <f t="shared" si="60"/>
        <v/>
      </c>
      <c r="AJ287" s="80" t="str">
        <f t="shared" si="61"/>
        <v/>
      </c>
      <c r="AK287" s="80" t="str">
        <f t="shared" si="62"/>
        <v/>
      </c>
      <c r="AL287" s="79" t="str">
        <f t="shared" si="63"/>
        <v/>
      </c>
      <c r="AM287" s="78" t="str">
        <f t="shared" si="64"/>
        <v/>
      </c>
    </row>
    <row r="288" spans="2:39" ht="13.5" thickBot="1">
      <c r="B288" s="86">
        <v>44420</v>
      </c>
      <c r="C288" s="85">
        <v>1873.37</v>
      </c>
      <c r="D288" s="85">
        <v>1879.99</v>
      </c>
      <c r="E288" s="85">
        <v>1927.38</v>
      </c>
      <c r="F288" s="85">
        <v>1966.48</v>
      </c>
      <c r="G288" s="85">
        <v>1926.26</v>
      </c>
      <c r="H288" s="85">
        <v>1974.04</v>
      </c>
      <c r="I288" s="85">
        <v>2073.58</v>
      </c>
      <c r="J288" s="85">
        <v>2087.0500000000002</v>
      </c>
      <c r="K288" s="85">
        <v>2103.64</v>
      </c>
      <c r="L288" s="85">
        <v>2191.21</v>
      </c>
      <c r="M288" s="85">
        <v>2225.62</v>
      </c>
      <c r="N288" s="85">
        <v>2200.4499999999998</v>
      </c>
      <c r="O288" s="85">
        <v>2202.34</v>
      </c>
      <c r="P288" s="85">
        <v>2227.61</v>
      </c>
      <c r="Q288" s="85">
        <v>2249.52</v>
      </c>
      <c r="R288" s="85">
        <v>2208.4699999999998</v>
      </c>
      <c r="S288" s="85">
        <v>2107.0300000000002</v>
      </c>
      <c r="T288" s="85">
        <v>2035.92</v>
      </c>
      <c r="U288" s="85">
        <v>2013.17</v>
      </c>
      <c r="V288" s="85">
        <v>1955.91</v>
      </c>
      <c r="W288" s="85">
        <v>1948.52</v>
      </c>
      <c r="X288" s="85">
        <v>1951.74</v>
      </c>
      <c r="Y288" s="85">
        <v>1930.43</v>
      </c>
      <c r="Z288" s="85">
        <v>1908.17</v>
      </c>
      <c r="AA288" s="85">
        <f t="shared" si="52"/>
        <v>2249.52</v>
      </c>
      <c r="AB288" s="84">
        <f t="shared" si="53"/>
        <v>2021</v>
      </c>
      <c r="AC288" s="83">
        <f t="shared" si="54"/>
        <v>8</v>
      </c>
      <c r="AD288" s="83" t="str">
        <f t="shared" si="55"/>
        <v/>
      </c>
      <c r="AE288" s="83" t="str">
        <f t="shared" si="56"/>
        <v/>
      </c>
      <c r="AF288" s="81">
        <f t="shared" si="57"/>
        <v>2249.52</v>
      </c>
      <c r="AG288" s="82" t="str">
        <f t="shared" si="58"/>
        <v>15:00</v>
      </c>
      <c r="AH288" s="81">
        <f t="shared" si="59"/>
        <v>51417.419999999991</v>
      </c>
      <c r="AI288" s="80" t="str">
        <f t="shared" si="60"/>
        <v/>
      </c>
      <c r="AJ288" s="80" t="str">
        <f t="shared" si="61"/>
        <v/>
      </c>
      <c r="AK288" s="80" t="str">
        <f t="shared" si="62"/>
        <v/>
      </c>
      <c r="AL288" s="79" t="str">
        <f t="shared" si="63"/>
        <v/>
      </c>
      <c r="AM288" s="78" t="str">
        <f t="shared" si="64"/>
        <v/>
      </c>
    </row>
    <row r="289" spans="2:39" ht="13.5" thickBot="1">
      <c r="B289" s="86">
        <v>44421</v>
      </c>
      <c r="C289" s="85">
        <v>1897.32</v>
      </c>
      <c r="D289" s="85">
        <v>1883.95</v>
      </c>
      <c r="E289" s="85">
        <v>1921.4</v>
      </c>
      <c r="F289" s="85">
        <v>1926.19</v>
      </c>
      <c r="G289" s="85">
        <v>1919.89</v>
      </c>
      <c r="H289" s="85">
        <v>1966.72</v>
      </c>
      <c r="I289" s="85">
        <v>2093.59</v>
      </c>
      <c r="J289" s="85">
        <v>2149.6999999999998</v>
      </c>
      <c r="K289" s="85">
        <v>2194.15</v>
      </c>
      <c r="L289" s="85">
        <v>2232.3000000000002</v>
      </c>
      <c r="M289" s="85">
        <v>2263.38</v>
      </c>
      <c r="N289" s="85">
        <v>2253.13</v>
      </c>
      <c r="O289" s="85">
        <v>2250.85</v>
      </c>
      <c r="P289" s="85">
        <v>2252.81</v>
      </c>
      <c r="Q289" s="85">
        <v>2274.09</v>
      </c>
      <c r="R289" s="85">
        <v>2223.06</v>
      </c>
      <c r="S289" s="85">
        <v>2137.84</v>
      </c>
      <c r="T289" s="85">
        <v>1978.48</v>
      </c>
      <c r="U289" s="85">
        <v>1900.05</v>
      </c>
      <c r="V289" s="85">
        <v>1871.1</v>
      </c>
      <c r="W289" s="85">
        <v>1834.21</v>
      </c>
      <c r="X289" s="85">
        <v>1789.55</v>
      </c>
      <c r="Y289" s="85">
        <v>1712.2</v>
      </c>
      <c r="Z289" s="85">
        <v>1668</v>
      </c>
      <c r="AA289" s="85">
        <f t="shared" si="52"/>
        <v>2274.09</v>
      </c>
      <c r="AB289" s="84">
        <f t="shared" si="53"/>
        <v>2021</v>
      </c>
      <c r="AC289" s="83">
        <f t="shared" si="54"/>
        <v>8</v>
      </c>
      <c r="AD289" s="83" t="str">
        <f t="shared" si="55"/>
        <v/>
      </c>
      <c r="AE289" s="83" t="str">
        <f t="shared" si="56"/>
        <v/>
      </c>
      <c r="AF289" s="81">
        <f t="shared" si="57"/>
        <v>2274.09</v>
      </c>
      <c r="AG289" s="82" t="str">
        <f t="shared" si="58"/>
        <v>15:00</v>
      </c>
      <c r="AH289" s="81">
        <f t="shared" si="59"/>
        <v>50868.05</v>
      </c>
      <c r="AI289" s="80" t="str">
        <f t="shared" si="60"/>
        <v/>
      </c>
      <c r="AJ289" s="80" t="str">
        <f t="shared" si="61"/>
        <v/>
      </c>
      <c r="AK289" s="80" t="str">
        <f t="shared" si="62"/>
        <v/>
      </c>
      <c r="AL289" s="79" t="str">
        <f t="shared" si="63"/>
        <v/>
      </c>
      <c r="AM289" s="78" t="str">
        <f t="shared" si="64"/>
        <v/>
      </c>
    </row>
    <row r="290" spans="2:39" ht="13.5" thickBot="1">
      <c r="B290" s="86">
        <v>44422</v>
      </c>
      <c r="C290" s="85">
        <v>1622.95</v>
      </c>
      <c r="D290" s="85">
        <v>1600.73</v>
      </c>
      <c r="E290" s="85">
        <v>1597.33</v>
      </c>
      <c r="F290" s="85">
        <v>1577.03</v>
      </c>
      <c r="G290" s="85">
        <v>1534.79</v>
      </c>
      <c r="H290" s="85">
        <v>1501.36</v>
      </c>
      <c r="I290" s="85">
        <v>1559.85</v>
      </c>
      <c r="J290" s="85">
        <v>1641.71</v>
      </c>
      <c r="K290" s="85">
        <v>1672.55</v>
      </c>
      <c r="L290" s="85">
        <v>1709.79</v>
      </c>
      <c r="M290" s="85">
        <v>1733.83</v>
      </c>
      <c r="N290" s="85">
        <v>1723.75</v>
      </c>
      <c r="O290" s="85">
        <v>1738.28</v>
      </c>
      <c r="P290" s="85">
        <v>1722.91</v>
      </c>
      <c r="Q290" s="85">
        <v>1706.64</v>
      </c>
      <c r="R290" s="85">
        <v>1703.66</v>
      </c>
      <c r="S290" s="85">
        <v>1646.58</v>
      </c>
      <c r="T290" s="85">
        <v>1619.77</v>
      </c>
      <c r="U290" s="85">
        <v>1604.44</v>
      </c>
      <c r="V290" s="85">
        <v>1548.71</v>
      </c>
      <c r="W290" s="85">
        <v>1504.23</v>
      </c>
      <c r="X290" s="85">
        <v>1475.71</v>
      </c>
      <c r="Y290" s="85">
        <v>1430.24</v>
      </c>
      <c r="Z290" s="85">
        <v>1395.31</v>
      </c>
      <c r="AA290" s="85">
        <f t="shared" si="52"/>
        <v>1738.28</v>
      </c>
      <c r="AB290" s="84">
        <f t="shared" si="53"/>
        <v>2021</v>
      </c>
      <c r="AC290" s="83">
        <f t="shared" si="54"/>
        <v>8</v>
      </c>
      <c r="AD290" s="83" t="str">
        <f t="shared" si="55"/>
        <v/>
      </c>
      <c r="AE290" s="83" t="str">
        <f t="shared" si="56"/>
        <v/>
      </c>
      <c r="AF290" s="81">
        <f t="shared" si="57"/>
        <v>1738.28</v>
      </c>
      <c r="AG290" s="82" t="str">
        <f t="shared" si="58"/>
        <v>13:00</v>
      </c>
      <c r="AH290" s="81">
        <f t="shared" si="59"/>
        <v>40310.429999999993</v>
      </c>
      <c r="AI290" s="80" t="str">
        <f t="shared" si="60"/>
        <v/>
      </c>
      <c r="AJ290" s="80" t="str">
        <f t="shared" si="61"/>
        <v/>
      </c>
      <c r="AK290" s="80" t="str">
        <f t="shared" si="62"/>
        <v/>
      </c>
      <c r="AL290" s="79" t="str">
        <f t="shared" si="63"/>
        <v/>
      </c>
      <c r="AM290" s="78" t="str">
        <f t="shared" si="64"/>
        <v/>
      </c>
    </row>
    <row r="291" spans="2:39" ht="13.5" thickBot="1">
      <c r="B291" s="86">
        <v>44423</v>
      </c>
      <c r="C291" s="85">
        <v>1388.45</v>
      </c>
      <c r="D291" s="85">
        <v>1344.32</v>
      </c>
      <c r="E291" s="85">
        <v>1296.82</v>
      </c>
      <c r="F291" s="85">
        <v>1077.0899999999999</v>
      </c>
      <c r="G291" s="85">
        <v>1034.99</v>
      </c>
      <c r="H291" s="85">
        <v>1036.74</v>
      </c>
      <c r="I291" s="85">
        <v>1111.1099999999999</v>
      </c>
      <c r="J291" s="85">
        <v>1570.24</v>
      </c>
      <c r="K291" s="85">
        <v>1619.76</v>
      </c>
      <c r="L291" s="85">
        <v>1659.42</v>
      </c>
      <c r="M291" s="85">
        <v>1692.28</v>
      </c>
      <c r="N291" s="85">
        <v>1681.4</v>
      </c>
      <c r="O291" s="85">
        <v>1707.2</v>
      </c>
      <c r="P291" s="85">
        <v>1704.08</v>
      </c>
      <c r="Q291" s="85">
        <v>1709.89</v>
      </c>
      <c r="R291" s="85">
        <v>1696.59</v>
      </c>
      <c r="S291" s="85">
        <v>1661.77</v>
      </c>
      <c r="T291" s="85">
        <v>1648.4</v>
      </c>
      <c r="U291" s="85">
        <v>1652.39</v>
      </c>
      <c r="V291" s="85">
        <v>1616.02</v>
      </c>
      <c r="W291" s="85">
        <v>1603.67</v>
      </c>
      <c r="X291" s="85">
        <v>1556.98</v>
      </c>
      <c r="Y291" s="85">
        <v>1541.23</v>
      </c>
      <c r="Z291" s="85">
        <v>1524.11</v>
      </c>
      <c r="AA291" s="85">
        <f t="shared" si="52"/>
        <v>1709.89</v>
      </c>
      <c r="AB291" s="84">
        <f t="shared" si="53"/>
        <v>2021</v>
      </c>
      <c r="AC291" s="83">
        <f t="shared" si="54"/>
        <v>8</v>
      </c>
      <c r="AD291" s="83" t="str">
        <f t="shared" si="55"/>
        <v/>
      </c>
      <c r="AE291" s="83" t="str">
        <f t="shared" si="56"/>
        <v/>
      </c>
      <c r="AF291" s="81">
        <f t="shared" si="57"/>
        <v>1709.89</v>
      </c>
      <c r="AG291" s="82" t="str">
        <f t="shared" si="58"/>
        <v>15:00</v>
      </c>
      <c r="AH291" s="81">
        <f t="shared" si="59"/>
        <v>37844.840000000011</v>
      </c>
      <c r="AI291" s="80" t="str">
        <f t="shared" si="60"/>
        <v/>
      </c>
      <c r="AJ291" s="80" t="str">
        <f t="shared" si="61"/>
        <v/>
      </c>
      <c r="AK291" s="80" t="str">
        <f t="shared" si="62"/>
        <v/>
      </c>
      <c r="AL291" s="79" t="str">
        <f t="shared" si="63"/>
        <v/>
      </c>
      <c r="AM291" s="78" t="str">
        <f t="shared" si="64"/>
        <v/>
      </c>
    </row>
    <row r="292" spans="2:39" ht="13.5" thickBot="1">
      <c r="B292" s="86">
        <v>44424</v>
      </c>
      <c r="C292" s="85">
        <v>1505.42</v>
      </c>
      <c r="D292" s="85">
        <v>1497.3</v>
      </c>
      <c r="E292" s="85">
        <v>1449.7</v>
      </c>
      <c r="F292" s="85">
        <v>1447.64</v>
      </c>
      <c r="G292" s="85">
        <v>1452.61</v>
      </c>
      <c r="H292" s="85">
        <v>1475.88</v>
      </c>
      <c r="I292" s="85">
        <v>1587.22</v>
      </c>
      <c r="J292" s="85">
        <v>1729.88</v>
      </c>
      <c r="K292" s="85">
        <v>1840.96</v>
      </c>
      <c r="L292" s="85">
        <v>1863.26</v>
      </c>
      <c r="M292" s="85">
        <v>1907.47</v>
      </c>
      <c r="N292" s="85">
        <v>1901.66</v>
      </c>
      <c r="O292" s="85">
        <v>1889.86</v>
      </c>
      <c r="P292" s="85">
        <v>1881.81</v>
      </c>
      <c r="Q292" s="85">
        <v>1887.34</v>
      </c>
      <c r="R292" s="85">
        <v>1854.69</v>
      </c>
      <c r="S292" s="85">
        <v>1777.3</v>
      </c>
      <c r="T292" s="85">
        <v>1725.99</v>
      </c>
      <c r="U292" s="85">
        <v>1696.42</v>
      </c>
      <c r="V292" s="85">
        <v>1675.1</v>
      </c>
      <c r="W292" s="85">
        <v>1671.53</v>
      </c>
      <c r="X292" s="85">
        <v>1670.97</v>
      </c>
      <c r="Y292" s="85">
        <v>1638.42</v>
      </c>
      <c r="Z292" s="85">
        <v>1635.27</v>
      </c>
      <c r="AA292" s="85">
        <f t="shared" si="52"/>
        <v>1907.47</v>
      </c>
      <c r="AB292" s="84">
        <f t="shared" si="53"/>
        <v>2021</v>
      </c>
      <c r="AC292" s="83">
        <f t="shared" si="54"/>
        <v>8</v>
      </c>
      <c r="AD292" s="83" t="str">
        <f t="shared" si="55"/>
        <v/>
      </c>
      <c r="AE292" s="83" t="str">
        <f t="shared" si="56"/>
        <v/>
      </c>
      <c r="AF292" s="81">
        <f t="shared" si="57"/>
        <v>1907.47</v>
      </c>
      <c r="AG292" s="82" t="str">
        <f t="shared" si="58"/>
        <v>11:00</v>
      </c>
      <c r="AH292" s="81">
        <f t="shared" si="59"/>
        <v>42571.169999999991</v>
      </c>
      <c r="AI292" s="80" t="str">
        <f t="shared" si="60"/>
        <v/>
      </c>
      <c r="AJ292" s="80" t="str">
        <f t="shared" si="61"/>
        <v/>
      </c>
      <c r="AK292" s="80" t="str">
        <f t="shared" si="62"/>
        <v/>
      </c>
      <c r="AL292" s="79" t="str">
        <f t="shared" si="63"/>
        <v/>
      </c>
      <c r="AM292" s="78" t="str">
        <f t="shared" si="64"/>
        <v/>
      </c>
    </row>
    <row r="293" spans="2:39" ht="13.5" thickBot="1">
      <c r="B293" s="86">
        <v>44425</v>
      </c>
      <c r="C293" s="85">
        <v>1620.01</v>
      </c>
      <c r="D293" s="85">
        <v>1649.13</v>
      </c>
      <c r="E293" s="85">
        <v>1692.22</v>
      </c>
      <c r="F293" s="85">
        <v>1700.62</v>
      </c>
      <c r="G293" s="85">
        <v>1714.86</v>
      </c>
      <c r="H293" s="85">
        <v>1768.41</v>
      </c>
      <c r="I293" s="85">
        <v>1882.2</v>
      </c>
      <c r="J293" s="85">
        <v>1966.16</v>
      </c>
      <c r="K293" s="85">
        <v>1973.93</v>
      </c>
      <c r="L293" s="85">
        <v>2143.6799999999998</v>
      </c>
      <c r="M293" s="85">
        <v>2227.7199999999998</v>
      </c>
      <c r="N293" s="85">
        <v>2200.52</v>
      </c>
      <c r="O293" s="85">
        <v>2205.35</v>
      </c>
      <c r="P293" s="85">
        <v>2228.59</v>
      </c>
      <c r="Q293" s="85">
        <v>2219.14</v>
      </c>
      <c r="R293" s="85">
        <v>2202.94</v>
      </c>
      <c r="S293" s="85">
        <v>2125.9</v>
      </c>
      <c r="T293" s="85">
        <v>2049.88</v>
      </c>
      <c r="U293" s="85">
        <v>2022.13</v>
      </c>
      <c r="V293" s="85">
        <v>1953.46</v>
      </c>
      <c r="W293" s="85">
        <v>1931.3</v>
      </c>
      <c r="X293" s="85">
        <v>1883.67</v>
      </c>
      <c r="Y293" s="85">
        <v>1827.74</v>
      </c>
      <c r="Z293" s="85">
        <v>1799.32</v>
      </c>
      <c r="AA293" s="85">
        <f t="shared" si="52"/>
        <v>2228.59</v>
      </c>
      <c r="AB293" s="84">
        <f t="shared" si="53"/>
        <v>2021</v>
      </c>
      <c r="AC293" s="83">
        <f t="shared" si="54"/>
        <v>8</v>
      </c>
      <c r="AD293" s="83" t="str">
        <f t="shared" si="55"/>
        <v/>
      </c>
      <c r="AE293" s="83" t="str">
        <f t="shared" si="56"/>
        <v/>
      </c>
      <c r="AF293" s="81">
        <f t="shared" si="57"/>
        <v>2228.59</v>
      </c>
      <c r="AG293" s="82" t="str">
        <f t="shared" si="58"/>
        <v>14:00</v>
      </c>
      <c r="AH293" s="81">
        <f t="shared" si="59"/>
        <v>49217.469999999987</v>
      </c>
      <c r="AI293" s="80" t="str">
        <f t="shared" si="60"/>
        <v/>
      </c>
      <c r="AJ293" s="80" t="str">
        <f t="shared" si="61"/>
        <v/>
      </c>
      <c r="AK293" s="80" t="str">
        <f t="shared" si="62"/>
        <v/>
      </c>
      <c r="AL293" s="79" t="str">
        <f t="shared" si="63"/>
        <v/>
      </c>
      <c r="AM293" s="78" t="str">
        <f t="shared" si="64"/>
        <v/>
      </c>
    </row>
    <row r="294" spans="2:39" ht="13.5" thickBot="1">
      <c r="B294" s="86">
        <v>44426</v>
      </c>
      <c r="C294" s="85">
        <v>1773.31</v>
      </c>
      <c r="D294" s="85">
        <v>1755.46</v>
      </c>
      <c r="E294" s="85">
        <v>1777.09</v>
      </c>
      <c r="F294" s="85">
        <v>1776.18</v>
      </c>
      <c r="G294" s="85">
        <v>1773.55</v>
      </c>
      <c r="H294" s="85">
        <v>1836.38</v>
      </c>
      <c r="I294" s="85">
        <v>1960.7</v>
      </c>
      <c r="J294" s="85">
        <v>2017.16</v>
      </c>
      <c r="K294" s="85">
        <v>2082.46</v>
      </c>
      <c r="L294" s="85">
        <v>2182.04</v>
      </c>
      <c r="M294" s="85">
        <v>2193.98</v>
      </c>
      <c r="N294" s="85">
        <v>2169.69</v>
      </c>
      <c r="O294" s="85">
        <v>2200.2399999999998</v>
      </c>
      <c r="P294" s="85">
        <v>2230.66</v>
      </c>
      <c r="Q294" s="85">
        <v>2220.89</v>
      </c>
      <c r="R294" s="85">
        <v>2179.14</v>
      </c>
      <c r="S294" s="85">
        <v>2103.4699999999998</v>
      </c>
      <c r="T294" s="85">
        <v>2038.51</v>
      </c>
      <c r="U294" s="85">
        <v>2009.63</v>
      </c>
      <c r="V294" s="85">
        <v>1968.58</v>
      </c>
      <c r="W294" s="85">
        <v>1933.79</v>
      </c>
      <c r="X294" s="85">
        <v>1904.28</v>
      </c>
      <c r="Y294" s="85">
        <v>1846.14</v>
      </c>
      <c r="Z294" s="85">
        <v>1830.74</v>
      </c>
      <c r="AA294" s="85">
        <f t="shared" si="52"/>
        <v>2230.66</v>
      </c>
      <c r="AB294" s="84">
        <f t="shared" si="53"/>
        <v>2021</v>
      </c>
      <c r="AC294" s="83">
        <f t="shared" si="54"/>
        <v>8</v>
      </c>
      <c r="AD294" s="83" t="str">
        <f t="shared" si="55"/>
        <v/>
      </c>
      <c r="AE294" s="83" t="str">
        <f t="shared" si="56"/>
        <v/>
      </c>
      <c r="AF294" s="81">
        <f t="shared" si="57"/>
        <v>2230.66</v>
      </c>
      <c r="AG294" s="82" t="str">
        <f t="shared" si="58"/>
        <v>14:00</v>
      </c>
      <c r="AH294" s="81">
        <f t="shared" si="59"/>
        <v>49994.729999999996</v>
      </c>
      <c r="AI294" s="80" t="str">
        <f t="shared" si="60"/>
        <v/>
      </c>
      <c r="AJ294" s="80" t="str">
        <f t="shared" si="61"/>
        <v/>
      </c>
      <c r="AK294" s="80" t="str">
        <f t="shared" si="62"/>
        <v/>
      </c>
      <c r="AL294" s="79" t="str">
        <f t="shared" si="63"/>
        <v/>
      </c>
      <c r="AM294" s="78" t="str">
        <f t="shared" si="64"/>
        <v/>
      </c>
    </row>
    <row r="295" spans="2:39" ht="13.5" thickBot="1">
      <c r="B295" s="86">
        <v>44427</v>
      </c>
      <c r="C295" s="85">
        <v>1806.25</v>
      </c>
      <c r="D295" s="85">
        <v>1802.36</v>
      </c>
      <c r="E295" s="85">
        <v>1836.94</v>
      </c>
      <c r="F295" s="85">
        <v>1822.49</v>
      </c>
      <c r="G295" s="85">
        <v>1806.56</v>
      </c>
      <c r="H295" s="85">
        <v>1840.68</v>
      </c>
      <c r="I295" s="85">
        <v>1962.69</v>
      </c>
      <c r="J295" s="85">
        <v>2011.87</v>
      </c>
      <c r="K295" s="85">
        <v>2050.62</v>
      </c>
      <c r="L295" s="85">
        <v>2108.54</v>
      </c>
      <c r="M295" s="85">
        <v>2221.0700000000002</v>
      </c>
      <c r="N295" s="85">
        <v>2214.84</v>
      </c>
      <c r="O295" s="85">
        <v>2194.5</v>
      </c>
      <c r="P295" s="85">
        <v>2178.75</v>
      </c>
      <c r="Q295" s="85">
        <v>2132.48</v>
      </c>
      <c r="R295" s="85">
        <v>2055.13</v>
      </c>
      <c r="S295" s="85">
        <v>1980.97</v>
      </c>
      <c r="T295" s="85">
        <v>1909.53</v>
      </c>
      <c r="U295" s="85">
        <v>1870.47</v>
      </c>
      <c r="V295" s="85">
        <v>1825.43</v>
      </c>
      <c r="W295" s="85">
        <v>1817.55</v>
      </c>
      <c r="X295" s="85">
        <v>1764.77</v>
      </c>
      <c r="Y295" s="85">
        <v>1713.29</v>
      </c>
      <c r="Z295" s="85">
        <v>1679.23</v>
      </c>
      <c r="AA295" s="85">
        <f t="shared" si="52"/>
        <v>2221.0700000000002</v>
      </c>
      <c r="AB295" s="84">
        <f t="shared" si="53"/>
        <v>2021</v>
      </c>
      <c r="AC295" s="83">
        <f t="shared" si="54"/>
        <v>8</v>
      </c>
      <c r="AD295" s="83" t="str">
        <f t="shared" si="55"/>
        <v/>
      </c>
      <c r="AE295" s="83" t="str">
        <f t="shared" si="56"/>
        <v/>
      </c>
      <c r="AF295" s="81">
        <f t="shared" si="57"/>
        <v>2221.0700000000002</v>
      </c>
      <c r="AG295" s="82" t="str">
        <f t="shared" si="58"/>
        <v>11:00</v>
      </c>
      <c r="AH295" s="81">
        <f t="shared" si="59"/>
        <v>48828.08</v>
      </c>
      <c r="AI295" s="80" t="str">
        <f t="shared" si="60"/>
        <v/>
      </c>
      <c r="AJ295" s="80" t="str">
        <f t="shared" si="61"/>
        <v/>
      </c>
      <c r="AK295" s="80" t="str">
        <f t="shared" si="62"/>
        <v/>
      </c>
      <c r="AL295" s="79" t="str">
        <f t="shared" si="63"/>
        <v/>
      </c>
      <c r="AM295" s="78" t="str">
        <f t="shared" si="64"/>
        <v/>
      </c>
    </row>
    <row r="296" spans="2:39" ht="13.5" thickBot="1">
      <c r="B296" s="86">
        <v>44428</v>
      </c>
      <c r="C296" s="85">
        <v>1660.72</v>
      </c>
      <c r="D296" s="85">
        <v>1639.96</v>
      </c>
      <c r="E296" s="85">
        <v>1672.68</v>
      </c>
      <c r="F296" s="85">
        <v>1649.52</v>
      </c>
      <c r="G296" s="85">
        <v>1666.67</v>
      </c>
      <c r="H296" s="85">
        <v>1696.49</v>
      </c>
      <c r="I296" s="85">
        <v>1827.74</v>
      </c>
      <c r="J296" s="85">
        <v>1909.99</v>
      </c>
      <c r="K296" s="85">
        <v>1985.55</v>
      </c>
      <c r="L296" s="85">
        <v>2077.85</v>
      </c>
      <c r="M296" s="85">
        <v>2121.2800000000002</v>
      </c>
      <c r="N296" s="85">
        <v>2118.7199999999998</v>
      </c>
      <c r="O296" s="85">
        <v>2170.77</v>
      </c>
      <c r="P296" s="85">
        <v>2171.23</v>
      </c>
      <c r="Q296" s="85">
        <v>2163.7399999999998</v>
      </c>
      <c r="R296" s="85">
        <v>2131.15</v>
      </c>
      <c r="S296" s="85">
        <v>2036.09</v>
      </c>
      <c r="T296" s="85">
        <v>1990.17</v>
      </c>
      <c r="U296" s="85">
        <v>1935.85</v>
      </c>
      <c r="V296" s="85">
        <v>1888.18</v>
      </c>
      <c r="W296" s="85">
        <v>1861.3</v>
      </c>
      <c r="X296" s="85">
        <v>1810.52</v>
      </c>
      <c r="Y296" s="85">
        <v>1765.23</v>
      </c>
      <c r="Z296" s="85">
        <v>1748.07</v>
      </c>
      <c r="AA296" s="85">
        <f t="shared" si="52"/>
        <v>2171.23</v>
      </c>
      <c r="AB296" s="84">
        <f t="shared" si="53"/>
        <v>2021</v>
      </c>
      <c r="AC296" s="83">
        <f t="shared" si="54"/>
        <v>8</v>
      </c>
      <c r="AD296" s="83" t="str">
        <f t="shared" si="55"/>
        <v/>
      </c>
      <c r="AE296" s="83" t="str">
        <f t="shared" si="56"/>
        <v/>
      </c>
      <c r="AF296" s="81">
        <f t="shared" si="57"/>
        <v>2171.23</v>
      </c>
      <c r="AG296" s="82" t="str">
        <f t="shared" si="58"/>
        <v>14:00</v>
      </c>
      <c r="AH296" s="81">
        <f t="shared" si="59"/>
        <v>47870.700000000004</v>
      </c>
      <c r="AI296" s="80" t="str">
        <f t="shared" si="60"/>
        <v/>
      </c>
      <c r="AJ296" s="80" t="str">
        <f t="shared" si="61"/>
        <v/>
      </c>
      <c r="AK296" s="80" t="str">
        <f t="shared" si="62"/>
        <v/>
      </c>
      <c r="AL296" s="79" t="str">
        <f t="shared" si="63"/>
        <v/>
      </c>
      <c r="AM296" s="78" t="str">
        <f t="shared" si="64"/>
        <v/>
      </c>
    </row>
    <row r="297" spans="2:39" ht="13.5" thickBot="1">
      <c r="B297" s="86">
        <v>44429</v>
      </c>
      <c r="C297" s="85">
        <v>1739.05</v>
      </c>
      <c r="D297" s="85">
        <v>1726.06</v>
      </c>
      <c r="E297" s="85">
        <v>1730.16</v>
      </c>
      <c r="F297" s="85">
        <v>1729.35</v>
      </c>
      <c r="G297" s="85">
        <v>1745.17</v>
      </c>
      <c r="H297" s="85">
        <v>1779.01</v>
      </c>
      <c r="I297" s="85">
        <v>1849.96</v>
      </c>
      <c r="J297" s="85">
        <v>1925.25</v>
      </c>
      <c r="K297" s="85">
        <v>1975.61</v>
      </c>
      <c r="L297" s="85">
        <v>2023.59</v>
      </c>
      <c r="M297" s="85">
        <v>2050.4</v>
      </c>
      <c r="N297" s="85">
        <v>2080.8200000000002</v>
      </c>
      <c r="O297" s="85">
        <v>2095.1</v>
      </c>
      <c r="P297" s="85">
        <v>2053.8000000000002</v>
      </c>
      <c r="Q297" s="85">
        <v>2027.52</v>
      </c>
      <c r="R297" s="85">
        <v>2013.41</v>
      </c>
      <c r="S297" s="85">
        <v>1949.85</v>
      </c>
      <c r="T297" s="85">
        <v>1939.49</v>
      </c>
      <c r="U297" s="85">
        <v>1924.09</v>
      </c>
      <c r="V297" s="85">
        <v>1893.29</v>
      </c>
      <c r="W297" s="85">
        <v>1882.09</v>
      </c>
      <c r="X297" s="85">
        <v>1855.45</v>
      </c>
      <c r="Y297" s="85">
        <v>1827.53</v>
      </c>
      <c r="Z297" s="85">
        <v>1795.82</v>
      </c>
      <c r="AA297" s="85">
        <f t="shared" si="52"/>
        <v>2095.1</v>
      </c>
      <c r="AB297" s="84">
        <f t="shared" si="53"/>
        <v>2021</v>
      </c>
      <c r="AC297" s="83">
        <f t="shared" si="54"/>
        <v>8</v>
      </c>
      <c r="AD297" s="83" t="str">
        <f t="shared" si="55"/>
        <v/>
      </c>
      <c r="AE297" s="83" t="str">
        <f t="shared" si="56"/>
        <v/>
      </c>
      <c r="AF297" s="81">
        <f t="shared" si="57"/>
        <v>2095.1</v>
      </c>
      <c r="AG297" s="82" t="str">
        <f t="shared" si="58"/>
        <v>13:00</v>
      </c>
      <c r="AH297" s="81">
        <f t="shared" si="59"/>
        <v>47706.969999999987</v>
      </c>
      <c r="AI297" s="80" t="str">
        <f t="shared" si="60"/>
        <v/>
      </c>
      <c r="AJ297" s="80" t="str">
        <f t="shared" si="61"/>
        <v/>
      </c>
      <c r="AK297" s="80" t="str">
        <f t="shared" si="62"/>
        <v/>
      </c>
      <c r="AL297" s="79" t="str">
        <f t="shared" si="63"/>
        <v/>
      </c>
      <c r="AM297" s="78" t="str">
        <f t="shared" si="64"/>
        <v/>
      </c>
    </row>
    <row r="298" spans="2:39" ht="13.5" thickBot="1">
      <c r="B298" s="86">
        <v>44430</v>
      </c>
      <c r="C298" s="85">
        <v>1772.79</v>
      </c>
      <c r="D298" s="85">
        <v>1767.19</v>
      </c>
      <c r="E298" s="85">
        <v>1762.36</v>
      </c>
      <c r="F298" s="85">
        <v>1751.82</v>
      </c>
      <c r="G298" s="85">
        <v>1754.8</v>
      </c>
      <c r="H298" s="85">
        <v>1784.69</v>
      </c>
      <c r="I298" s="85">
        <v>1853.78</v>
      </c>
      <c r="J298" s="85">
        <v>1936.1</v>
      </c>
      <c r="K298" s="85">
        <v>1984.54</v>
      </c>
      <c r="L298" s="85">
        <v>2030.04</v>
      </c>
      <c r="M298" s="85">
        <v>2077.88</v>
      </c>
      <c r="N298" s="85">
        <v>2050.02</v>
      </c>
      <c r="O298" s="85">
        <v>2054.6799999999998</v>
      </c>
      <c r="P298" s="85">
        <v>2017.23</v>
      </c>
      <c r="Q298" s="85">
        <v>2002.18</v>
      </c>
      <c r="R298" s="85">
        <v>1996.79</v>
      </c>
      <c r="S298" s="85">
        <v>1972.81</v>
      </c>
      <c r="T298" s="85">
        <v>1987.51</v>
      </c>
      <c r="U298" s="85">
        <v>1977.92</v>
      </c>
      <c r="V298" s="85">
        <v>1951.01</v>
      </c>
      <c r="W298" s="85">
        <v>1941.8</v>
      </c>
      <c r="X298" s="85">
        <v>1931.09</v>
      </c>
      <c r="Y298" s="85">
        <v>1915.62</v>
      </c>
      <c r="Z298" s="85">
        <v>1859.31</v>
      </c>
      <c r="AA298" s="85">
        <f t="shared" si="52"/>
        <v>2077.88</v>
      </c>
      <c r="AB298" s="84">
        <f t="shared" si="53"/>
        <v>2021</v>
      </c>
      <c r="AC298" s="83">
        <f t="shared" si="54"/>
        <v>8</v>
      </c>
      <c r="AD298" s="83" t="str">
        <f t="shared" si="55"/>
        <v/>
      </c>
      <c r="AE298" s="83" t="str">
        <f t="shared" si="56"/>
        <v/>
      </c>
      <c r="AF298" s="81">
        <f t="shared" si="57"/>
        <v>2077.88</v>
      </c>
      <c r="AG298" s="82" t="str">
        <f t="shared" si="58"/>
        <v>11:00</v>
      </c>
      <c r="AH298" s="81">
        <f t="shared" si="59"/>
        <v>48211.840000000004</v>
      </c>
      <c r="AI298" s="80" t="str">
        <f t="shared" si="60"/>
        <v/>
      </c>
      <c r="AJ298" s="80" t="str">
        <f t="shared" si="61"/>
        <v/>
      </c>
      <c r="AK298" s="80" t="str">
        <f t="shared" si="62"/>
        <v/>
      </c>
      <c r="AL298" s="79" t="str">
        <f t="shared" si="63"/>
        <v/>
      </c>
      <c r="AM298" s="78" t="str">
        <f t="shared" si="64"/>
        <v/>
      </c>
    </row>
    <row r="299" spans="2:39" ht="13.5" thickBot="1">
      <c r="B299" s="86">
        <v>44431</v>
      </c>
      <c r="C299" s="85">
        <v>1813.52</v>
      </c>
      <c r="D299" s="85">
        <v>1808.8</v>
      </c>
      <c r="E299" s="85">
        <v>1826.51</v>
      </c>
      <c r="F299" s="85">
        <v>1839.63</v>
      </c>
      <c r="G299" s="85">
        <v>1821.33</v>
      </c>
      <c r="H299" s="85">
        <v>1816.36</v>
      </c>
      <c r="I299" s="85">
        <v>1949.29</v>
      </c>
      <c r="J299" s="85">
        <v>2072.39</v>
      </c>
      <c r="K299" s="85">
        <v>2150.54</v>
      </c>
      <c r="L299" s="85">
        <v>2236.8200000000002</v>
      </c>
      <c r="M299" s="85">
        <v>2312.35</v>
      </c>
      <c r="N299" s="85">
        <v>2296.35</v>
      </c>
      <c r="O299" s="85">
        <v>2287.3200000000002</v>
      </c>
      <c r="P299" s="85">
        <v>2247.98</v>
      </c>
      <c r="Q299" s="85">
        <v>2229.4299999999998</v>
      </c>
      <c r="R299" s="85">
        <v>2191.2800000000002</v>
      </c>
      <c r="S299" s="85">
        <v>2093.67</v>
      </c>
      <c r="T299" s="85">
        <v>2044.17</v>
      </c>
      <c r="U299" s="85">
        <v>2017.23</v>
      </c>
      <c r="V299" s="85">
        <v>1965.43</v>
      </c>
      <c r="W299" s="85">
        <v>1925.21</v>
      </c>
      <c r="X299" s="85">
        <v>1892.31</v>
      </c>
      <c r="Y299" s="85">
        <v>1844.96</v>
      </c>
      <c r="Z299" s="85">
        <v>1821.4</v>
      </c>
      <c r="AA299" s="85">
        <f t="shared" si="52"/>
        <v>2312.35</v>
      </c>
      <c r="AB299" s="84">
        <f t="shared" si="53"/>
        <v>2021</v>
      </c>
      <c r="AC299" s="83">
        <f t="shared" si="54"/>
        <v>8</v>
      </c>
      <c r="AD299" s="83" t="str">
        <f t="shared" si="55"/>
        <v/>
      </c>
      <c r="AE299" s="83" t="str">
        <f t="shared" si="56"/>
        <v/>
      </c>
      <c r="AF299" s="81">
        <f t="shared" si="57"/>
        <v>2312.35</v>
      </c>
      <c r="AG299" s="82" t="str">
        <f t="shared" si="58"/>
        <v>11:00</v>
      </c>
      <c r="AH299" s="81">
        <f t="shared" si="59"/>
        <v>50816.63</v>
      </c>
      <c r="AI299" s="80" t="str">
        <f t="shared" si="60"/>
        <v/>
      </c>
      <c r="AJ299" s="80" t="str">
        <f t="shared" si="61"/>
        <v/>
      </c>
      <c r="AK299" s="80" t="str">
        <f t="shared" si="62"/>
        <v/>
      </c>
      <c r="AL299" s="79" t="str">
        <f t="shared" si="63"/>
        <v/>
      </c>
      <c r="AM299" s="78" t="str">
        <f t="shared" si="64"/>
        <v/>
      </c>
    </row>
    <row r="300" spans="2:39" ht="13.5" thickBot="1">
      <c r="B300" s="86">
        <v>44432</v>
      </c>
      <c r="C300" s="85">
        <v>1803.79</v>
      </c>
      <c r="D300" s="85">
        <v>1797.43</v>
      </c>
      <c r="E300" s="85">
        <v>1826.37</v>
      </c>
      <c r="F300" s="85">
        <v>1812.69</v>
      </c>
      <c r="G300" s="85">
        <v>1800.54</v>
      </c>
      <c r="H300" s="85">
        <v>1862.81</v>
      </c>
      <c r="I300" s="85">
        <v>1968.72</v>
      </c>
      <c r="J300" s="85">
        <v>2100.3200000000002</v>
      </c>
      <c r="K300" s="85">
        <v>2164.4699999999998</v>
      </c>
      <c r="L300" s="85">
        <v>2214.0700000000002</v>
      </c>
      <c r="M300" s="85">
        <v>2294.71</v>
      </c>
      <c r="N300" s="85">
        <v>2249.87</v>
      </c>
      <c r="O300" s="85">
        <v>2285.29</v>
      </c>
      <c r="P300" s="85">
        <v>2312.6999999999998</v>
      </c>
      <c r="Q300" s="85">
        <v>2253.62</v>
      </c>
      <c r="R300" s="85">
        <v>2242.87</v>
      </c>
      <c r="S300" s="85">
        <v>2188.38</v>
      </c>
      <c r="T300" s="85">
        <v>2142.6</v>
      </c>
      <c r="U300" s="85">
        <v>2118.06</v>
      </c>
      <c r="V300" s="85">
        <v>2108.0500000000002</v>
      </c>
      <c r="W300" s="85">
        <v>2052.61</v>
      </c>
      <c r="X300" s="85">
        <v>2016.81</v>
      </c>
      <c r="Y300" s="85">
        <v>1976.77</v>
      </c>
      <c r="Z300" s="85">
        <v>1948.28</v>
      </c>
      <c r="AA300" s="85">
        <f t="shared" si="52"/>
        <v>2312.6999999999998</v>
      </c>
      <c r="AB300" s="84">
        <f t="shared" si="53"/>
        <v>2021</v>
      </c>
      <c r="AC300" s="83">
        <f t="shared" si="54"/>
        <v>8</v>
      </c>
      <c r="AD300" s="83" t="str">
        <f t="shared" si="55"/>
        <v/>
      </c>
      <c r="AE300" s="83" t="str">
        <f t="shared" si="56"/>
        <v/>
      </c>
      <c r="AF300" s="81">
        <f t="shared" si="57"/>
        <v>2312.6999999999998</v>
      </c>
      <c r="AG300" s="82" t="str">
        <f t="shared" si="58"/>
        <v>14:00</v>
      </c>
      <c r="AH300" s="81">
        <f t="shared" si="59"/>
        <v>51854.529999999984</v>
      </c>
      <c r="AI300" s="80" t="str">
        <f t="shared" si="60"/>
        <v/>
      </c>
      <c r="AJ300" s="80" t="str">
        <f t="shared" si="61"/>
        <v/>
      </c>
      <c r="AK300" s="80" t="str">
        <f t="shared" si="62"/>
        <v/>
      </c>
      <c r="AL300" s="79" t="str">
        <f t="shared" si="63"/>
        <v/>
      </c>
      <c r="AM300" s="78" t="str">
        <f t="shared" si="64"/>
        <v/>
      </c>
    </row>
    <row r="301" spans="2:39" ht="13.5" thickBot="1">
      <c r="B301" s="86">
        <v>44433</v>
      </c>
      <c r="C301" s="85">
        <v>1929.59</v>
      </c>
      <c r="D301" s="85">
        <v>1910.79</v>
      </c>
      <c r="E301" s="85">
        <v>1944.67</v>
      </c>
      <c r="F301" s="85">
        <v>1941.45</v>
      </c>
      <c r="G301" s="85">
        <v>1937.67</v>
      </c>
      <c r="H301" s="85">
        <v>1976.49</v>
      </c>
      <c r="I301" s="85">
        <v>2085.37</v>
      </c>
      <c r="J301" s="85">
        <v>2196.08</v>
      </c>
      <c r="K301" s="85">
        <v>2283.86</v>
      </c>
      <c r="L301" s="85">
        <v>2347.4499999999998</v>
      </c>
      <c r="M301" s="85">
        <v>2331.84</v>
      </c>
      <c r="N301" s="85">
        <v>2287.9499999999998</v>
      </c>
      <c r="O301" s="85">
        <v>2303.38</v>
      </c>
      <c r="P301" s="85">
        <v>2320.4699999999998</v>
      </c>
      <c r="Q301" s="85">
        <v>2275.63</v>
      </c>
      <c r="R301" s="85">
        <v>2251.69</v>
      </c>
      <c r="S301" s="85">
        <v>2192.86</v>
      </c>
      <c r="T301" s="85">
        <v>2132.94</v>
      </c>
      <c r="U301" s="85">
        <v>2117.5700000000002</v>
      </c>
      <c r="V301" s="85">
        <v>2066.9299999999998</v>
      </c>
      <c r="W301" s="85">
        <v>2047.43</v>
      </c>
      <c r="X301" s="85">
        <v>2023.38</v>
      </c>
      <c r="Y301" s="85">
        <v>1973.83</v>
      </c>
      <c r="Z301" s="85">
        <v>1937.39</v>
      </c>
      <c r="AA301" s="85">
        <f t="shared" si="52"/>
        <v>2347.4499999999998</v>
      </c>
      <c r="AB301" s="84">
        <f t="shared" si="53"/>
        <v>2021</v>
      </c>
      <c r="AC301" s="83">
        <f t="shared" si="54"/>
        <v>8</v>
      </c>
      <c r="AD301" s="83" t="str">
        <f t="shared" si="55"/>
        <v/>
      </c>
      <c r="AE301" s="83" t="str">
        <f t="shared" si="56"/>
        <v/>
      </c>
      <c r="AF301" s="81">
        <f t="shared" si="57"/>
        <v>2347.4499999999998</v>
      </c>
      <c r="AG301" s="82" t="str">
        <f t="shared" si="58"/>
        <v>10:00</v>
      </c>
      <c r="AH301" s="81">
        <f t="shared" si="59"/>
        <v>53164.160000000003</v>
      </c>
      <c r="AI301" s="80" t="str">
        <f t="shared" si="60"/>
        <v/>
      </c>
      <c r="AJ301" s="80" t="str">
        <f t="shared" si="61"/>
        <v/>
      </c>
      <c r="AK301" s="80" t="str">
        <f t="shared" si="62"/>
        <v/>
      </c>
      <c r="AL301" s="79" t="str">
        <f t="shared" si="63"/>
        <v/>
      </c>
      <c r="AM301" s="78" t="str">
        <f t="shared" si="64"/>
        <v/>
      </c>
    </row>
    <row r="302" spans="2:39" ht="13.5" thickBot="1">
      <c r="B302" s="86">
        <v>44434</v>
      </c>
      <c r="C302" s="85">
        <v>1902.74</v>
      </c>
      <c r="D302" s="85">
        <v>1888.78</v>
      </c>
      <c r="E302" s="85">
        <v>1931.2</v>
      </c>
      <c r="F302" s="85">
        <v>1938.09</v>
      </c>
      <c r="G302" s="85">
        <v>1951.15</v>
      </c>
      <c r="H302" s="85">
        <v>1999.69</v>
      </c>
      <c r="I302" s="85">
        <v>2144.63</v>
      </c>
      <c r="J302" s="85">
        <v>2193.52</v>
      </c>
      <c r="K302" s="85">
        <v>2261.0700000000002</v>
      </c>
      <c r="L302" s="85">
        <v>2336.46</v>
      </c>
      <c r="M302" s="85">
        <v>2415.52</v>
      </c>
      <c r="N302" s="85">
        <v>2430.64</v>
      </c>
      <c r="O302" s="85">
        <v>2446.2199999999998</v>
      </c>
      <c r="P302" s="85">
        <v>2463.16</v>
      </c>
      <c r="Q302" s="85">
        <v>2472.96</v>
      </c>
      <c r="R302" s="85">
        <v>2419.38</v>
      </c>
      <c r="S302" s="85">
        <v>2350.88</v>
      </c>
      <c r="T302" s="85">
        <v>2237.34</v>
      </c>
      <c r="U302" s="85">
        <v>2066.71</v>
      </c>
      <c r="V302" s="85">
        <v>2015.3</v>
      </c>
      <c r="W302" s="85">
        <v>1970.92</v>
      </c>
      <c r="X302" s="85">
        <v>1886.89</v>
      </c>
      <c r="Y302" s="85">
        <v>1829.28</v>
      </c>
      <c r="Z302" s="85">
        <v>1818.39</v>
      </c>
      <c r="AA302" s="85">
        <f t="shared" si="52"/>
        <v>2472.96</v>
      </c>
      <c r="AB302" s="84">
        <f t="shared" si="53"/>
        <v>2021</v>
      </c>
      <c r="AC302" s="83">
        <f t="shared" si="54"/>
        <v>8</v>
      </c>
      <c r="AD302" s="83" t="str">
        <f t="shared" si="55"/>
        <v/>
      </c>
      <c r="AE302" s="83" t="str">
        <f t="shared" si="56"/>
        <v/>
      </c>
      <c r="AF302" s="81">
        <f t="shared" si="57"/>
        <v>2472.96</v>
      </c>
      <c r="AG302" s="82" t="str">
        <f t="shared" si="58"/>
        <v>15:00</v>
      </c>
      <c r="AH302" s="81">
        <f t="shared" si="59"/>
        <v>53843.87999999999</v>
      </c>
      <c r="AI302" s="80" t="str">
        <f t="shared" si="60"/>
        <v/>
      </c>
      <c r="AJ302" s="80" t="str">
        <f t="shared" si="61"/>
        <v/>
      </c>
      <c r="AK302" s="80" t="str">
        <f t="shared" si="62"/>
        <v/>
      </c>
      <c r="AL302" s="79" t="str">
        <f t="shared" si="63"/>
        <v/>
      </c>
      <c r="AM302" s="78" t="str">
        <f t="shared" si="64"/>
        <v/>
      </c>
    </row>
    <row r="303" spans="2:39" ht="13.5" thickBot="1">
      <c r="B303" s="86">
        <v>44435</v>
      </c>
      <c r="C303" s="85">
        <v>1789.24</v>
      </c>
      <c r="D303" s="85">
        <v>1770.96</v>
      </c>
      <c r="E303" s="85">
        <v>1760.64</v>
      </c>
      <c r="F303" s="85">
        <v>1748.67</v>
      </c>
      <c r="G303" s="85">
        <v>1752.94</v>
      </c>
      <c r="H303" s="85">
        <v>1795.5</v>
      </c>
      <c r="I303" s="85">
        <v>1929.2</v>
      </c>
      <c r="J303" s="85">
        <v>1964.62</v>
      </c>
      <c r="K303" s="85">
        <v>1966.51</v>
      </c>
      <c r="L303" s="85">
        <v>2060.4899999999998</v>
      </c>
      <c r="M303" s="85">
        <v>2110.54</v>
      </c>
      <c r="N303" s="85">
        <v>2119.92</v>
      </c>
      <c r="O303" s="85">
        <v>2122.75</v>
      </c>
      <c r="P303" s="85">
        <v>2131.0100000000002</v>
      </c>
      <c r="Q303" s="85">
        <v>2130.21</v>
      </c>
      <c r="R303" s="85">
        <v>2108.79</v>
      </c>
      <c r="S303" s="85">
        <v>2009.28</v>
      </c>
      <c r="T303" s="85">
        <v>1912.37</v>
      </c>
      <c r="U303" s="85">
        <v>1838.59</v>
      </c>
      <c r="V303" s="85">
        <v>1799.77</v>
      </c>
      <c r="W303" s="85">
        <v>1796.48</v>
      </c>
      <c r="X303" s="85">
        <v>1785.59</v>
      </c>
      <c r="Y303" s="85">
        <v>1743.8</v>
      </c>
      <c r="Z303" s="85">
        <v>1706.64</v>
      </c>
      <c r="AA303" s="85">
        <f t="shared" si="52"/>
        <v>2131.0100000000002</v>
      </c>
      <c r="AB303" s="84">
        <f t="shared" si="53"/>
        <v>2021</v>
      </c>
      <c r="AC303" s="83">
        <f t="shared" si="54"/>
        <v>8</v>
      </c>
      <c r="AD303" s="83" t="str">
        <f t="shared" si="55"/>
        <v/>
      </c>
      <c r="AE303" s="83" t="str">
        <f t="shared" si="56"/>
        <v/>
      </c>
      <c r="AF303" s="81">
        <f t="shared" si="57"/>
        <v>2131.0100000000002</v>
      </c>
      <c r="AG303" s="82" t="str">
        <f t="shared" si="58"/>
        <v>14:00</v>
      </c>
      <c r="AH303" s="81">
        <f t="shared" si="59"/>
        <v>47985.52</v>
      </c>
      <c r="AI303" s="80" t="str">
        <f t="shared" si="60"/>
        <v/>
      </c>
      <c r="AJ303" s="80" t="str">
        <f t="shared" si="61"/>
        <v/>
      </c>
      <c r="AK303" s="80" t="str">
        <f t="shared" si="62"/>
        <v/>
      </c>
      <c r="AL303" s="79" t="str">
        <f t="shared" si="63"/>
        <v/>
      </c>
      <c r="AM303" s="78" t="str">
        <f t="shared" si="64"/>
        <v/>
      </c>
    </row>
    <row r="304" spans="2:39" ht="13.5" thickBot="1">
      <c r="B304" s="86">
        <v>44436</v>
      </c>
      <c r="C304" s="85">
        <v>1701.14</v>
      </c>
      <c r="D304" s="85">
        <v>1717.84</v>
      </c>
      <c r="E304" s="85">
        <v>1719.1</v>
      </c>
      <c r="F304" s="85">
        <v>1707.34</v>
      </c>
      <c r="G304" s="85">
        <v>1711.5</v>
      </c>
      <c r="H304" s="85">
        <v>1764.04</v>
      </c>
      <c r="I304" s="85">
        <v>1854.65</v>
      </c>
      <c r="J304" s="85">
        <v>1871.28</v>
      </c>
      <c r="K304" s="85">
        <v>1894.97</v>
      </c>
      <c r="L304" s="85">
        <v>1949.15</v>
      </c>
      <c r="M304" s="85">
        <v>2059.5100000000002</v>
      </c>
      <c r="N304" s="85">
        <v>2089.0100000000002</v>
      </c>
      <c r="O304" s="85">
        <v>2124.0100000000002</v>
      </c>
      <c r="P304" s="85">
        <v>2124.15</v>
      </c>
      <c r="Q304" s="85">
        <v>2205.3200000000002</v>
      </c>
      <c r="R304" s="85">
        <v>2196.11</v>
      </c>
      <c r="S304" s="85">
        <v>2170.46</v>
      </c>
      <c r="T304" s="85">
        <v>2175.6999999999998</v>
      </c>
      <c r="U304" s="85">
        <v>2149.38</v>
      </c>
      <c r="V304" s="85">
        <v>2064.9</v>
      </c>
      <c r="W304" s="85">
        <v>1984.61</v>
      </c>
      <c r="X304" s="85">
        <v>1942.99</v>
      </c>
      <c r="Y304" s="85">
        <v>1940.75</v>
      </c>
      <c r="Z304" s="85">
        <v>1945.48</v>
      </c>
      <c r="AA304" s="85">
        <f t="shared" si="52"/>
        <v>2205.3200000000002</v>
      </c>
      <c r="AB304" s="84">
        <f t="shared" si="53"/>
        <v>2021</v>
      </c>
      <c r="AC304" s="83">
        <f t="shared" si="54"/>
        <v>8</v>
      </c>
      <c r="AD304" s="83" t="str">
        <f t="shared" si="55"/>
        <v/>
      </c>
      <c r="AE304" s="83" t="str">
        <f t="shared" si="56"/>
        <v/>
      </c>
      <c r="AF304" s="81">
        <f t="shared" si="57"/>
        <v>2205.3200000000002</v>
      </c>
      <c r="AG304" s="82" t="str">
        <f t="shared" si="58"/>
        <v>15:00</v>
      </c>
      <c r="AH304" s="81">
        <f t="shared" si="59"/>
        <v>49268.71</v>
      </c>
      <c r="AI304" s="80" t="str">
        <f t="shared" si="60"/>
        <v/>
      </c>
      <c r="AJ304" s="80" t="str">
        <f t="shared" si="61"/>
        <v/>
      </c>
      <c r="AK304" s="80" t="str">
        <f t="shared" si="62"/>
        <v/>
      </c>
      <c r="AL304" s="79" t="str">
        <f t="shared" si="63"/>
        <v/>
      </c>
      <c r="AM304" s="78" t="str">
        <f t="shared" si="64"/>
        <v/>
      </c>
    </row>
    <row r="305" spans="2:39" ht="13.5" thickBot="1">
      <c r="B305" s="86">
        <v>44437</v>
      </c>
      <c r="C305" s="85">
        <v>1935.85</v>
      </c>
      <c r="D305" s="85">
        <v>1921.36</v>
      </c>
      <c r="E305" s="85">
        <v>1897.35</v>
      </c>
      <c r="F305" s="85">
        <v>1866.83</v>
      </c>
      <c r="G305" s="85">
        <v>1868.34</v>
      </c>
      <c r="H305" s="85">
        <v>1885.91</v>
      </c>
      <c r="I305" s="85">
        <v>1960.91</v>
      </c>
      <c r="J305" s="85">
        <v>1999.38</v>
      </c>
      <c r="K305" s="85">
        <v>2095.38</v>
      </c>
      <c r="L305" s="85">
        <v>2176.5100000000002</v>
      </c>
      <c r="M305" s="85">
        <v>2237.94</v>
      </c>
      <c r="N305" s="85">
        <v>2214.56</v>
      </c>
      <c r="O305" s="85">
        <v>2194.64</v>
      </c>
      <c r="P305" s="85">
        <v>2209.1999999999998</v>
      </c>
      <c r="Q305" s="85">
        <v>2200.0300000000002</v>
      </c>
      <c r="R305" s="85">
        <v>2197.06</v>
      </c>
      <c r="S305" s="85">
        <v>2142.42</v>
      </c>
      <c r="T305" s="85">
        <v>2100.9499999999998</v>
      </c>
      <c r="U305" s="85">
        <v>2093.04</v>
      </c>
      <c r="V305" s="85">
        <v>1985.17</v>
      </c>
      <c r="W305" s="85">
        <v>1888.39</v>
      </c>
      <c r="X305" s="85">
        <v>1879.26</v>
      </c>
      <c r="Y305" s="85">
        <v>1870.12</v>
      </c>
      <c r="Z305" s="85">
        <v>1858.64</v>
      </c>
      <c r="AA305" s="85">
        <f t="shared" si="52"/>
        <v>2237.94</v>
      </c>
      <c r="AB305" s="84">
        <f t="shared" si="53"/>
        <v>2021</v>
      </c>
      <c r="AC305" s="83">
        <f t="shared" si="54"/>
        <v>8</v>
      </c>
      <c r="AD305" s="83" t="str">
        <f t="shared" si="55"/>
        <v/>
      </c>
      <c r="AE305" s="83" t="str">
        <f t="shared" si="56"/>
        <v/>
      </c>
      <c r="AF305" s="81">
        <f t="shared" si="57"/>
        <v>2237.94</v>
      </c>
      <c r="AG305" s="82" t="str">
        <f t="shared" si="58"/>
        <v>11:00</v>
      </c>
      <c r="AH305" s="81">
        <f t="shared" si="59"/>
        <v>50917.18</v>
      </c>
      <c r="AI305" s="80" t="str">
        <f t="shared" si="60"/>
        <v/>
      </c>
      <c r="AJ305" s="80" t="str">
        <f t="shared" si="61"/>
        <v/>
      </c>
      <c r="AK305" s="80" t="str">
        <f t="shared" si="62"/>
        <v/>
      </c>
      <c r="AL305" s="79" t="str">
        <f t="shared" si="63"/>
        <v/>
      </c>
      <c r="AM305" s="78" t="str">
        <f t="shared" si="64"/>
        <v/>
      </c>
    </row>
    <row r="306" spans="2:39" ht="13.5" thickBot="1">
      <c r="B306" s="86">
        <v>44438</v>
      </c>
      <c r="C306" s="85">
        <v>1838.94</v>
      </c>
      <c r="D306" s="85">
        <v>1839.01</v>
      </c>
      <c r="E306" s="85">
        <v>1887.13</v>
      </c>
      <c r="F306" s="85">
        <v>1923.46</v>
      </c>
      <c r="G306" s="85">
        <v>1919.75</v>
      </c>
      <c r="H306" s="85">
        <v>1969.7</v>
      </c>
      <c r="I306" s="85">
        <v>2053.59</v>
      </c>
      <c r="J306" s="85">
        <v>2128.39</v>
      </c>
      <c r="K306" s="85">
        <v>2130.2800000000002</v>
      </c>
      <c r="L306" s="85">
        <v>2144.66</v>
      </c>
      <c r="M306" s="85">
        <v>2141.34</v>
      </c>
      <c r="N306" s="85">
        <v>2109.38</v>
      </c>
      <c r="O306" s="85">
        <v>2095.66</v>
      </c>
      <c r="P306" s="85">
        <v>2100.98</v>
      </c>
      <c r="Q306" s="85">
        <v>2090.1999999999998</v>
      </c>
      <c r="R306" s="85">
        <v>2039.56</v>
      </c>
      <c r="S306" s="85">
        <v>1930.53</v>
      </c>
      <c r="T306" s="85">
        <v>1876.95</v>
      </c>
      <c r="U306" s="85">
        <v>1847.69</v>
      </c>
      <c r="V306" s="85">
        <v>1802.71</v>
      </c>
      <c r="W306" s="85">
        <v>1773.7</v>
      </c>
      <c r="X306" s="85">
        <v>1751.58</v>
      </c>
      <c r="Y306" s="85">
        <v>1705.76</v>
      </c>
      <c r="Z306" s="85">
        <v>1685.25</v>
      </c>
      <c r="AA306" s="85">
        <f t="shared" si="52"/>
        <v>2144.66</v>
      </c>
      <c r="AB306" s="84">
        <f t="shared" si="53"/>
        <v>2021</v>
      </c>
      <c r="AC306" s="83">
        <f t="shared" si="54"/>
        <v>8</v>
      </c>
      <c r="AD306" s="83" t="str">
        <f t="shared" si="55"/>
        <v/>
      </c>
      <c r="AE306" s="83" t="str">
        <f t="shared" si="56"/>
        <v/>
      </c>
      <c r="AF306" s="81">
        <f t="shared" si="57"/>
        <v>2144.66</v>
      </c>
      <c r="AG306" s="82" t="str">
        <f t="shared" si="58"/>
        <v>10:00</v>
      </c>
      <c r="AH306" s="81">
        <f t="shared" si="59"/>
        <v>48930.86</v>
      </c>
      <c r="AI306" s="80" t="str">
        <f t="shared" si="60"/>
        <v/>
      </c>
      <c r="AJ306" s="80" t="str">
        <f t="shared" si="61"/>
        <v/>
      </c>
      <c r="AK306" s="80" t="str">
        <f t="shared" si="62"/>
        <v/>
      </c>
      <c r="AL306" s="79" t="str">
        <f t="shared" si="63"/>
        <v/>
      </c>
      <c r="AM306" s="78" t="str">
        <f t="shared" si="64"/>
        <v/>
      </c>
    </row>
    <row r="307" spans="2:39" ht="13.5" thickBot="1">
      <c r="B307" s="86">
        <v>44439</v>
      </c>
      <c r="C307" s="85">
        <v>1660.65</v>
      </c>
      <c r="D307" s="85">
        <v>1671.42</v>
      </c>
      <c r="E307" s="85">
        <v>1687.32</v>
      </c>
      <c r="F307" s="85">
        <v>1716.72</v>
      </c>
      <c r="G307" s="85">
        <v>1734.95</v>
      </c>
      <c r="H307" s="85">
        <v>1798.05</v>
      </c>
      <c r="I307" s="85">
        <v>1875.23</v>
      </c>
      <c r="J307" s="85">
        <v>1885.41</v>
      </c>
      <c r="K307" s="85">
        <v>1841.84</v>
      </c>
      <c r="L307" s="85">
        <v>1851.88</v>
      </c>
      <c r="M307" s="85">
        <v>1864.49</v>
      </c>
      <c r="N307" s="85">
        <v>1855.1</v>
      </c>
      <c r="O307" s="85">
        <v>1865.19</v>
      </c>
      <c r="P307" s="85">
        <v>1870.33</v>
      </c>
      <c r="Q307" s="85">
        <v>1851.5</v>
      </c>
      <c r="R307" s="85">
        <v>1834.14</v>
      </c>
      <c r="S307" s="85">
        <v>1742.65</v>
      </c>
      <c r="T307" s="85">
        <v>1672.02</v>
      </c>
      <c r="U307" s="85">
        <v>1651.06</v>
      </c>
      <c r="V307" s="85">
        <v>1624.46</v>
      </c>
      <c r="W307" s="85">
        <v>1574.72</v>
      </c>
      <c r="X307" s="85">
        <v>1505.95</v>
      </c>
      <c r="Y307" s="85">
        <v>1450.75</v>
      </c>
      <c r="Z307" s="85">
        <v>1425.97</v>
      </c>
      <c r="AA307" s="85">
        <f t="shared" si="52"/>
        <v>1885.41</v>
      </c>
      <c r="AB307" s="84">
        <f t="shared" si="53"/>
        <v>2021</v>
      </c>
      <c r="AC307" s="83">
        <f t="shared" si="54"/>
        <v>8</v>
      </c>
      <c r="AD307" s="83" t="str">
        <f t="shared" si="55"/>
        <v>2021-8</v>
      </c>
      <c r="AE307" s="83">
        <f t="shared" si="56"/>
        <v>8</v>
      </c>
      <c r="AF307" s="81">
        <f t="shared" si="57"/>
        <v>1885.41</v>
      </c>
      <c r="AG307" s="82" t="str">
        <f t="shared" si="58"/>
        <v>8:00</v>
      </c>
      <c r="AH307" s="81">
        <f t="shared" si="59"/>
        <v>43397.210000000006</v>
      </c>
      <c r="AI307" s="80">
        <f t="shared" si="60"/>
        <v>65164.819999999992</v>
      </c>
      <c r="AJ307" s="80">
        <f t="shared" si="61"/>
        <v>2472.96</v>
      </c>
      <c r="AK307" s="80">
        <f t="shared" si="62"/>
        <v>53936.259999999995</v>
      </c>
      <c r="AL307" s="79">
        <f t="shared" si="63"/>
        <v>44434</v>
      </c>
      <c r="AM307" s="78" t="str">
        <f t="shared" si="64"/>
        <v>15:00</v>
      </c>
    </row>
    <row r="308" spans="2:39" ht="13.5" thickBot="1">
      <c r="B308" s="86">
        <v>44440</v>
      </c>
      <c r="C308" s="85">
        <v>1427.09</v>
      </c>
      <c r="D308" s="85">
        <v>1426.78</v>
      </c>
      <c r="E308" s="85">
        <v>1417.89</v>
      </c>
      <c r="F308" s="85">
        <v>1399.93</v>
      </c>
      <c r="G308" s="85">
        <v>1446.9</v>
      </c>
      <c r="H308" s="85">
        <v>1497.72</v>
      </c>
      <c r="I308" s="85">
        <v>1479.03</v>
      </c>
      <c r="J308" s="85">
        <v>1563.66</v>
      </c>
      <c r="K308" s="85">
        <v>1622.57</v>
      </c>
      <c r="L308" s="85">
        <v>1684.55</v>
      </c>
      <c r="M308" s="85">
        <v>1771.84</v>
      </c>
      <c r="N308" s="85">
        <v>1785.32</v>
      </c>
      <c r="O308" s="85">
        <v>1800.09</v>
      </c>
      <c r="P308" s="85">
        <v>1790.92</v>
      </c>
      <c r="Q308" s="85">
        <v>1796.52</v>
      </c>
      <c r="R308" s="85">
        <v>1747.13</v>
      </c>
      <c r="S308" s="85">
        <v>1673.46</v>
      </c>
      <c r="T308" s="85">
        <v>1598.49</v>
      </c>
      <c r="U308" s="85">
        <v>1584.7</v>
      </c>
      <c r="V308" s="85">
        <v>1544.8</v>
      </c>
      <c r="W308" s="85">
        <v>1508.43</v>
      </c>
      <c r="X308" s="85">
        <v>1440.32</v>
      </c>
      <c r="Y308" s="85">
        <v>1381.1</v>
      </c>
      <c r="Z308" s="85">
        <v>1328.32</v>
      </c>
      <c r="AA308" s="85">
        <f t="shared" si="52"/>
        <v>1800.09</v>
      </c>
      <c r="AB308" s="84">
        <f t="shared" si="53"/>
        <v>2021</v>
      </c>
      <c r="AC308" s="83">
        <f t="shared" si="54"/>
        <v>9</v>
      </c>
      <c r="AD308" s="83" t="str">
        <f t="shared" si="55"/>
        <v/>
      </c>
      <c r="AE308" s="83" t="str">
        <f t="shared" si="56"/>
        <v/>
      </c>
      <c r="AF308" s="81">
        <f t="shared" si="57"/>
        <v>1800.09</v>
      </c>
      <c r="AG308" s="82" t="str">
        <f t="shared" si="58"/>
        <v>13:00</v>
      </c>
      <c r="AH308" s="81">
        <f t="shared" si="59"/>
        <v>39517.649999999994</v>
      </c>
      <c r="AI308" s="80" t="str">
        <f t="shared" si="60"/>
        <v/>
      </c>
      <c r="AJ308" s="80" t="str">
        <f t="shared" si="61"/>
        <v/>
      </c>
      <c r="AK308" s="80" t="str">
        <f t="shared" si="62"/>
        <v/>
      </c>
      <c r="AL308" s="79" t="str">
        <f t="shared" si="63"/>
        <v/>
      </c>
      <c r="AM308" s="78" t="str">
        <f t="shared" si="64"/>
        <v/>
      </c>
    </row>
    <row r="309" spans="2:39" ht="13.5" thickBot="1">
      <c r="B309" s="86">
        <v>44441</v>
      </c>
      <c r="C309" s="85">
        <v>1186.82</v>
      </c>
      <c r="D309" s="85">
        <v>1188.71</v>
      </c>
      <c r="E309" s="85">
        <v>1209.04</v>
      </c>
      <c r="F309" s="85">
        <v>1119.3</v>
      </c>
      <c r="G309" s="85">
        <v>1082.73</v>
      </c>
      <c r="H309" s="85">
        <v>1129.07</v>
      </c>
      <c r="I309" s="85">
        <v>1209.25</v>
      </c>
      <c r="J309" s="85">
        <v>1274.28</v>
      </c>
      <c r="K309" s="85">
        <v>1650.18</v>
      </c>
      <c r="L309" s="85">
        <v>1667.61</v>
      </c>
      <c r="M309" s="85">
        <v>1695.72</v>
      </c>
      <c r="N309" s="85">
        <v>1683.43</v>
      </c>
      <c r="O309" s="85">
        <v>1711.43</v>
      </c>
      <c r="P309" s="85">
        <v>1721.65</v>
      </c>
      <c r="Q309" s="85">
        <v>1734.5</v>
      </c>
      <c r="R309" s="85">
        <v>1700.09</v>
      </c>
      <c r="S309" s="85">
        <v>1613.71</v>
      </c>
      <c r="T309" s="85">
        <v>1542.59</v>
      </c>
      <c r="U309" s="85">
        <v>1492.79</v>
      </c>
      <c r="V309" s="85">
        <v>1413.06</v>
      </c>
      <c r="W309" s="85">
        <v>1237.78</v>
      </c>
      <c r="X309" s="85">
        <v>1222.73</v>
      </c>
      <c r="Y309" s="85">
        <v>1201.48</v>
      </c>
      <c r="Z309" s="85">
        <v>1107.1600000000001</v>
      </c>
      <c r="AA309" s="85">
        <f t="shared" si="52"/>
        <v>1734.5</v>
      </c>
      <c r="AB309" s="84">
        <f t="shared" si="53"/>
        <v>2021</v>
      </c>
      <c r="AC309" s="83">
        <f t="shared" si="54"/>
        <v>9</v>
      </c>
      <c r="AD309" s="83" t="str">
        <f t="shared" si="55"/>
        <v/>
      </c>
      <c r="AE309" s="83" t="str">
        <f t="shared" si="56"/>
        <v/>
      </c>
      <c r="AF309" s="81">
        <f t="shared" si="57"/>
        <v>1734.5</v>
      </c>
      <c r="AG309" s="82" t="str">
        <f t="shared" si="58"/>
        <v>15:00</v>
      </c>
      <c r="AH309" s="81">
        <f t="shared" si="59"/>
        <v>35529.61</v>
      </c>
      <c r="AI309" s="80" t="str">
        <f t="shared" si="60"/>
        <v/>
      </c>
      <c r="AJ309" s="80" t="str">
        <f t="shared" si="61"/>
        <v/>
      </c>
      <c r="AK309" s="80" t="str">
        <f t="shared" si="62"/>
        <v/>
      </c>
      <c r="AL309" s="79" t="str">
        <f t="shared" si="63"/>
        <v/>
      </c>
      <c r="AM309" s="78" t="str">
        <f t="shared" si="64"/>
        <v/>
      </c>
    </row>
    <row r="310" spans="2:39" ht="13.5" thickBot="1">
      <c r="B310" s="86">
        <v>44442</v>
      </c>
      <c r="C310" s="85">
        <v>1043.25</v>
      </c>
      <c r="D310" s="85">
        <v>1048.1500000000001</v>
      </c>
      <c r="E310" s="85">
        <v>1058.58</v>
      </c>
      <c r="F310" s="85">
        <v>1061.1300000000001</v>
      </c>
      <c r="G310" s="85">
        <v>1081.1500000000001</v>
      </c>
      <c r="H310" s="85">
        <v>1125.81</v>
      </c>
      <c r="I310" s="85">
        <v>1189.4000000000001</v>
      </c>
      <c r="J310" s="85">
        <v>1239.74</v>
      </c>
      <c r="K310" s="85">
        <v>1537.13</v>
      </c>
      <c r="L310" s="85">
        <v>1682.28</v>
      </c>
      <c r="M310" s="85">
        <v>1755.84</v>
      </c>
      <c r="N310" s="85">
        <v>1765.54</v>
      </c>
      <c r="O310" s="85">
        <v>1785.91</v>
      </c>
      <c r="P310" s="85">
        <v>1771.04</v>
      </c>
      <c r="Q310" s="85">
        <v>1770.76</v>
      </c>
      <c r="R310" s="85">
        <v>1740.76</v>
      </c>
      <c r="S310" s="85">
        <v>1662.32</v>
      </c>
      <c r="T310" s="85">
        <v>1629.84</v>
      </c>
      <c r="U310" s="85">
        <v>1589.21</v>
      </c>
      <c r="V310" s="85">
        <v>1575.49</v>
      </c>
      <c r="W310" s="85">
        <v>1554</v>
      </c>
      <c r="X310" s="85">
        <v>1499.75</v>
      </c>
      <c r="Y310" s="85">
        <v>1456.77</v>
      </c>
      <c r="Z310" s="85">
        <v>1441.37</v>
      </c>
      <c r="AA310" s="85">
        <f t="shared" si="52"/>
        <v>1785.91</v>
      </c>
      <c r="AB310" s="84">
        <f t="shared" si="53"/>
        <v>2021</v>
      </c>
      <c r="AC310" s="83">
        <f t="shared" si="54"/>
        <v>9</v>
      </c>
      <c r="AD310" s="83" t="str">
        <f t="shared" si="55"/>
        <v/>
      </c>
      <c r="AE310" s="83" t="str">
        <f t="shared" si="56"/>
        <v/>
      </c>
      <c r="AF310" s="81">
        <f t="shared" si="57"/>
        <v>1785.91</v>
      </c>
      <c r="AG310" s="82" t="str">
        <f t="shared" si="58"/>
        <v>13:00</v>
      </c>
      <c r="AH310" s="81">
        <f t="shared" si="59"/>
        <v>36851.130000000005</v>
      </c>
      <c r="AI310" s="80" t="str">
        <f t="shared" si="60"/>
        <v/>
      </c>
      <c r="AJ310" s="80" t="str">
        <f t="shared" si="61"/>
        <v/>
      </c>
      <c r="AK310" s="80" t="str">
        <f t="shared" si="62"/>
        <v/>
      </c>
      <c r="AL310" s="79" t="str">
        <f t="shared" si="63"/>
        <v/>
      </c>
      <c r="AM310" s="78" t="str">
        <f t="shared" si="64"/>
        <v/>
      </c>
    </row>
    <row r="311" spans="2:39" ht="13.5" thickBot="1">
      <c r="B311" s="86">
        <v>44443</v>
      </c>
      <c r="C311" s="85">
        <v>1423.66</v>
      </c>
      <c r="D311" s="85">
        <v>1402.31</v>
      </c>
      <c r="E311" s="85">
        <v>1389.36</v>
      </c>
      <c r="F311" s="85">
        <v>1393.7</v>
      </c>
      <c r="G311" s="85">
        <v>1404.24</v>
      </c>
      <c r="H311" s="85">
        <v>1426.6</v>
      </c>
      <c r="I311" s="85">
        <v>1475.15</v>
      </c>
      <c r="J311" s="85">
        <v>1503.6</v>
      </c>
      <c r="K311" s="85">
        <v>1561.11</v>
      </c>
      <c r="L311" s="85">
        <v>1689.14</v>
      </c>
      <c r="M311" s="85">
        <v>1690.95</v>
      </c>
      <c r="N311" s="85">
        <v>1690.47</v>
      </c>
      <c r="O311" s="85">
        <v>1698.52</v>
      </c>
      <c r="P311" s="85">
        <v>1698.41</v>
      </c>
      <c r="Q311" s="85">
        <v>1667.89</v>
      </c>
      <c r="R311" s="85">
        <v>1658.72</v>
      </c>
      <c r="S311" s="85">
        <v>1606.64</v>
      </c>
      <c r="T311" s="85">
        <v>1581.79</v>
      </c>
      <c r="U311" s="85">
        <v>1557.29</v>
      </c>
      <c r="V311" s="85">
        <v>1531.84</v>
      </c>
      <c r="W311" s="85">
        <v>1498.04</v>
      </c>
      <c r="X311" s="85">
        <v>1499.58</v>
      </c>
      <c r="Y311" s="85">
        <v>1521.35</v>
      </c>
      <c r="Z311" s="85">
        <v>1557.15</v>
      </c>
      <c r="AA311" s="85">
        <f t="shared" si="52"/>
        <v>1698.52</v>
      </c>
      <c r="AB311" s="84">
        <f t="shared" si="53"/>
        <v>2021</v>
      </c>
      <c r="AC311" s="83">
        <f t="shared" si="54"/>
        <v>9</v>
      </c>
      <c r="AD311" s="83" t="str">
        <f t="shared" si="55"/>
        <v/>
      </c>
      <c r="AE311" s="83" t="str">
        <f t="shared" si="56"/>
        <v/>
      </c>
      <c r="AF311" s="81">
        <f t="shared" si="57"/>
        <v>1698.52</v>
      </c>
      <c r="AG311" s="82" t="str">
        <f t="shared" si="58"/>
        <v>13:00</v>
      </c>
      <c r="AH311" s="81">
        <f t="shared" si="59"/>
        <v>38826.03</v>
      </c>
      <c r="AI311" s="80" t="str">
        <f t="shared" si="60"/>
        <v/>
      </c>
      <c r="AJ311" s="80" t="str">
        <f t="shared" si="61"/>
        <v/>
      </c>
      <c r="AK311" s="80" t="str">
        <f t="shared" si="62"/>
        <v/>
      </c>
      <c r="AL311" s="79" t="str">
        <f t="shared" si="63"/>
        <v/>
      </c>
      <c r="AM311" s="78" t="str">
        <f t="shared" si="64"/>
        <v/>
      </c>
    </row>
    <row r="312" spans="2:39" ht="13.5" thickBot="1">
      <c r="B312" s="86">
        <v>44444</v>
      </c>
      <c r="C312" s="85">
        <v>1571.78</v>
      </c>
      <c r="D312" s="85">
        <v>1576.89</v>
      </c>
      <c r="E312" s="85">
        <v>1576.3</v>
      </c>
      <c r="F312" s="85">
        <v>1578.22</v>
      </c>
      <c r="G312" s="85">
        <v>1569.58</v>
      </c>
      <c r="H312" s="85">
        <v>1626.7</v>
      </c>
      <c r="I312" s="85">
        <v>1674.44</v>
      </c>
      <c r="J312" s="85">
        <v>1642.73</v>
      </c>
      <c r="K312" s="85">
        <v>1663.69</v>
      </c>
      <c r="L312" s="85">
        <v>1710.98</v>
      </c>
      <c r="M312" s="85">
        <v>1709.65</v>
      </c>
      <c r="N312" s="85">
        <v>1648.47</v>
      </c>
      <c r="O312" s="85">
        <v>1658.27</v>
      </c>
      <c r="P312" s="85">
        <v>1646.58</v>
      </c>
      <c r="Q312" s="85">
        <v>1653.72</v>
      </c>
      <c r="R312" s="85">
        <v>1627.5</v>
      </c>
      <c r="S312" s="85">
        <v>1591.77</v>
      </c>
      <c r="T312" s="85">
        <v>1538.57</v>
      </c>
      <c r="U312" s="85">
        <v>1523.23</v>
      </c>
      <c r="V312" s="85">
        <v>1505.56</v>
      </c>
      <c r="W312" s="85">
        <v>1482.81</v>
      </c>
      <c r="X312" s="85">
        <v>1502.34</v>
      </c>
      <c r="Y312" s="85">
        <v>1506.33</v>
      </c>
      <c r="Z312" s="85">
        <v>1491</v>
      </c>
      <c r="AA312" s="85">
        <f t="shared" si="52"/>
        <v>1710.98</v>
      </c>
      <c r="AB312" s="84">
        <f t="shared" si="53"/>
        <v>2021</v>
      </c>
      <c r="AC312" s="83">
        <f t="shared" si="54"/>
        <v>9</v>
      </c>
      <c r="AD312" s="83" t="str">
        <f t="shared" si="55"/>
        <v/>
      </c>
      <c r="AE312" s="83" t="str">
        <f t="shared" si="56"/>
        <v/>
      </c>
      <c r="AF312" s="81">
        <f t="shared" si="57"/>
        <v>1710.98</v>
      </c>
      <c r="AG312" s="82" t="str">
        <f t="shared" si="58"/>
        <v>10:00</v>
      </c>
      <c r="AH312" s="81">
        <f t="shared" si="59"/>
        <v>39988.090000000011</v>
      </c>
      <c r="AI312" s="80" t="str">
        <f t="shared" si="60"/>
        <v/>
      </c>
      <c r="AJ312" s="80" t="str">
        <f t="shared" si="61"/>
        <v/>
      </c>
      <c r="AK312" s="80" t="str">
        <f t="shared" si="62"/>
        <v/>
      </c>
      <c r="AL312" s="79" t="str">
        <f t="shared" si="63"/>
        <v/>
      </c>
      <c r="AM312" s="78" t="str">
        <f t="shared" si="64"/>
        <v/>
      </c>
    </row>
    <row r="313" spans="2:39" ht="13.5" thickBot="1">
      <c r="B313" s="86">
        <v>44445</v>
      </c>
      <c r="C313" s="85">
        <v>1466.11</v>
      </c>
      <c r="D313" s="85">
        <v>1446.62</v>
      </c>
      <c r="E313" s="85">
        <v>1459.85</v>
      </c>
      <c r="F313" s="85">
        <v>1423.21</v>
      </c>
      <c r="G313" s="85">
        <v>1390.66</v>
      </c>
      <c r="H313" s="85">
        <v>1386.21</v>
      </c>
      <c r="I313" s="85">
        <v>1411.24</v>
      </c>
      <c r="J313" s="85">
        <v>1449.56</v>
      </c>
      <c r="K313" s="85">
        <v>1477.84</v>
      </c>
      <c r="L313" s="85">
        <v>1500.87</v>
      </c>
      <c r="M313" s="85">
        <v>1529.89</v>
      </c>
      <c r="N313" s="85">
        <v>1522.08</v>
      </c>
      <c r="O313" s="85">
        <v>1537.69</v>
      </c>
      <c r="P313" s="85">
        <v>1524.64</v>
      </c>
      <c r="Q313" s="85">
        <v>1546.41</v>
      </c>
      <c r="R313" s="85">
        <v>1531.53</v>
      </c>
      <c r="S313" s="85">
        <v>1483.16</v>
      </c>
      <c r="T313" s="85">
        <v>1469.34</v>
      </c>
      <c r="U313" s="85">
        <v>1436.3</v>
      </c>
      <c r="V313" s="85">
        <v>1396.61</v>
      </c>
      <c r="W313" s="85">
        <v>1375.71</v>
      </c>
      <c r="X313" s="85">
        <v>1343.76</v>
      </c>
      <c r="Y313" s="85">
        <v>1330.25</v>
      </c>
      <c r="Z313" s="85">
        <v>1355.94</v>
      </c>
      <c r="AA313" s="85">
        <f t="shared" si="52"/>
        <v>1546.41</v>
      </c>
      <c r="AB313" s="84">
        <f t="shared" si="53"/>
        <v>2021</v>
      </c>
      <c r="AC313" s="83">
        <f t="shared" si="54"/>
        <v>9</v>
      </c>
      <c r="AD313" s="83" t="str">
        <f t="shared" si="55"/>
        <v/>
      </c>
      <c r="AE313" s="83" t="str">
        <f t="shared" si="56"/>
        <v/>
      </c>
      <c r="AF313" s="81">
        <f t="shared" si="57"/>
        <v>1546.41</v>
      </c>
      <c r="AG313" s="82" t="str">
        <f t="shared" si="58"/>
        <v>15:00</v>
      </c>
      <c r="AH313" s="81">
        <f t="shared" si="59"/>
        <v>36341.89</v>
      </c>
      <c r="AI313" s="80" t="str">
        <f t="shared" si="60"/>
        <v/>
      </c>
      <c r="AJ313" s="80" t="str">
        <f t="shared" si="61"/>
        <v/>
      </c>
      <c r="AK313" s="80" t="str">
        <f t="shared" si="62"/>
        <v/>
      </c>
      <c r="AL313" s="79" t="str">
        <f t="shared" si="63"/>
        <v/>
      </c>
      <c r="AM313" s="78" t="str">
        <f t="shared" si="64"/>
        <v/>
      </c>
    </row>
    <row r="314" spans="2:39" ht="13.5" thickBot="1">
      <c r="B314" s="86">
        <v>44446</v>
      </c>
      <c r="C314" s="85">
        <v>1290.98</v>
      </c>
      <c r="D314" s="85">
        <v>1103.73</v>
      </c>
      <c r="E314" s="85">
        <v>1025.54</v>
      </c>
      <c r="F314" s="85">
        <v>1031.5899999999999</v>
      </c>
      <c r="G314" s="85">
        <v>1066.5899999999999</v>
      </c>
      <c r="H314" s="85">
        <v>1115.98</v>
      </c>
      <c r="I314" s="85">
        <v>1206.6199999999999</v>
      </c>
      <c r="J314" s="85">
        <v>1335.81</v>
      </c>
      <c r="K314" s="85">
        <v>1511.44</v>
      </c>
      <c r="L314" s="85">
        <v>1549.8</v>
      </c>
      <c r="M314" s="85">
        <v>1694.49</v>
      </c>
      <c r="N314" s="85">
        <v>1982.58</v>
      </c>
      <c r="O314" s="85">
        <v>1926.96</v>
      </c>
      <c r="P314" s="85">
        <v>1947.79</v>
      </c>
      <c r="Q314" s="85">
        <v>1960.39</v>
      </c>
      <c r="R314" s="85">
        <v>1928.22</v>
      </c>
      <c r="S314" s="85">
        <v>1894.03</v>
      </c>
      <c r="T314" s="85">
        <v>1829.45</v>
      </c>
      <c r="U314" s="85">
        <v>1683.92</v>
      </c>
      <c r="V314" s="85">
        <v>1650.92</v>
      </c>
      <c r="W314" s="85">
        <v>1623.9</v>
      </c>
      <c r="X314" s="85">
        <v>1599.78</v>
      </c>
      <c r="Y314" s="85">
        <v>1567.55</v>
      </c>
      <c r="Z314" s="85">
        <v>1584.87</v>
      </c>
      <c r="AA314" s="85">
        <f t="shared" si="52"/>
        <v>1982.58</v>
      </c>
      <c r="AB314" s="84">
        <f t="shared" si="53"/>
        <v>2021</v>
      </c>
      <c r="AC314" s="83">
        <f t="shared" si="54"/>
        <v>9</v>
      </c>
      <c r="AD314" s="83" t="str">
        <f t="shared" si="55"/>
        <v/>
      </c>
      <c r="AE314" s="83" t="str">
        <f t="shared" si="56"/>
        <v/>
      </c>
      <c r="AF314" s="81">
        <f t="shared" si="57"/>
        <v>1982.58</v>
      </c>
      <c r="AG314" s="82" t="str">
        <f t="shared" si="58"/>
        <v>12:00</v>
      </c>
      <c r="AH314" s="81">
        <f t="shared" si="59"/>
        <v>39095.510000000009</v>
      </c>
      <c r="AI314" s="80" t="str">
        <f t="shared" si="60"/>
        <v/>
      </c>
      <c r="AJ314" s="80" t="str">
        <f t="shared" si="61"/>
        <v/>
      </c>
      <c r="AK314" s="80" t="str">
        <f t="shared" si="62"/>
        <v/>
      </c>
      <c r="AL314" s="79" t="str">
        <f t="shared" si="63"/>
        <v/>
      </c>
      <c r="AM314" s="78" t="str">
        <f t="shared" si="64"/>
        <v/>
      </c>
    </row>
    <row r="315" spans="2:39" ht="13.5" thickBot="1">
      <c r="B315" s="86">
        <v>44447</v>
      </c>
      <c r="C315" s="85">
        <v>1611.54</v>
      </c>
      <c r="D315" s="85">
        <v>1606.33</v>
      </c>
      <c r="E315" s="85">
        <v>1613.85</v>
      </c>
      <c r="F315" s="85">
        <v>1639.44</v>
      </c>
      <c r="G315" s="85">
        <v>1652.49</v>
      </c>
      <c r="H315" s="85">
        <v>1712.8</v>
      </c>
      <c r="I315" s="85">
        <v>1766.03</v>
      </c>
      <c r="J315" s="85">
        <v>1811.98</v>
      </c>
      <c r="K315" s="85">
        <v>1855.6</v>
      </c>
      <c r="L315" s="85">
        <v>1928.89</v>
      </c>
      <c r="M315" s="85">
        <v>1935.12</v>
      </c>
      <c r="N315" s="85">
        <v>1864.41</v>
      </c>
      <c r="O315" s="85">
        <v>1851.5</v>
      </c>
      <c r="P315" s="85">
        <v>1812.41</v>
      </c>
      <c r="Q315" s="85">
        <v>1799.25</v>
      </c>
      <c r="R315" s="85">
        <v>1761.13</v>
      </c>
      <c r="S315" s="85">
        <v>1690.08</v>
      </c>
      <c r="T315" s="85">
        <v>1631.07</v>
      </c>
      <c r="U315" s="85">
        <v>1602.09</v>
      </c>
      <c r="V315" s="85">
        <v>1577.42</v>
      </c>
      <c r="W315" s="85">
        <v>1543.75</v>
      </c>
      <c r="X315" s="85">
        <v>1522.96</v>
      </c>
      <c r="Y315" s="85">
        <v>1516.69</v>
      </c>
      <c r="Z315" s="85">
        <v>1501.74</v>
      </c>
      <c r="AA315" s="85">
        <f t="shared" si="52"/>
        <v>1935.12</v>
      </c>
      <c r="AB315" s="84">
        <f t="shared" si="53"/>
        <v>2021</v>
      </c>
      <c r="AC315" s="83">
        <f t="shared" si="54"/>
        <v>9</v>
      </c>
      <c r="AD315" s="83" t="str">
        <f t="shared" si="55"/>
        <v/>
      </c>
      <c r="AE315" s="83" t="str">
        <f t="shared" si="56"/>
        <v/>
      </c>
      <c r="AF315" s="81">
        <f t="shared" si="57"/>
        <v>1935.12</v>
      </c>
      <c r="AG315" s="82" t="str">
        <f t="shared" si="58"/>
        <v>11:00</v>
      </c>
      <c r="AH315" s="81">
        <f t="shared" si="59"/>
        <v>42743.689999999995</v>
      </c>
      <c r="AI315" s="80" t="str">
        <f t="shared" si="60"/>
        <v/>
      </c>
      <c r="AJ315" s="80" t="str">
        <f t="shared" si="61"/>
        <v/>
      </c>
      <c r="AK315" s="80" t="str">
        <f t="shared" si="62"/>
        <v/>
      </c>
      <c r="AL315" s="79" t="str">
        <f t="shared" si="63"/>
        <v/>
      </c>
      <c r="AM315" s="78" t="str">
        <f t="shared" si="64"/>
        <v/>
      </c>
    </row>
    <row r="316" spans="2:39" ht="13.5" thickBot="1">
      <c r="B316" s="86">
        <v>44448</v>
      </c>
      <c r="C316" s="85">
        <v>1486.73</v>
      </c>
      <c r="D316" s="85">
        <v>1473.54</v>
      </c>
      <c r="E316" s="85">
        <v>1455.02</v>
      </c>
      <c r="F316" s="85">
        <v>1431.19</v>
      </c>
      <c r="G316" s="85">
        <v>1364.79</v>
      </c>
      <c r="H316" s="85">
        <v>1306.3399999999999</v>
      </c>
      <c r="I316" s="85">
        <v>1394.12</v>
      </c>
      <c r="J316" s="85">
        <v>1612.38</v>
      </c>
      <c r="K316" s="85">
        <v>1691.34</v>
      </c>
      <c r="L316" s="85">
        <v>1741.11</v>
      </c>
      <c r="M316" s="85">
        <v>1769.15</v>
      </c>
      <c r="N316" s="85">
        <v>1501.05</v>
      </c>
      <c r="O316" s="85">
        <v>1389.08</v>
      </c>
      <c r="P316" s="85">
        <v>1386.63</v>
      </c>
      <c r="Q316" s="85">
        <v>1664.78</v>
      </c>
      <c r="R316" s="85">
        <v>1668.45</v>
      </c>
      <c r="S316" s="85">
        <v>1572.83</v>
      </c>
      <c r="T316" s="85">
        <v>1505.6</v>
      </c>
      <c r="U316" s="85">
        <v>1478.51</v>
      </c>
      <c r="V316" s="85">
        <v>1439.94</v>
      </c>
      <c r="W316" s="85">
        <v>1416.73</v>
      </c>
      <c r="X316" s="85">
        <v>1396.08</v>
      </c>
      <c r="Y316" s="85">
        <v>1360.35</v>
      </c>
      <c r="Z316" s="85">
        <v>1252.0899999999999</v>
      </c>
      <c r="AA316" s="85">
        <f t="shared" si="52"/>
        <v>1769.15</v>
      </c>
      <c r="AB316" s="84">
        <f t="shared" si="53"/>
        <v>2021</v>
      </c>
      <c r="AC316" s="83">
        <f t="shared" si="54"/>
        <v>9</v>
      </c>
      <c r="AD316" s="83" t="str">
        <f t="shared" si="55"/>
        <v/>
      </c>
      <c r="AE316" s="83" t="str">
        <f t="shared" si="56"/>
        <v/>
      </c>
      <c r="AF316" s="81">
        <f t="shared" si="57"/>
        <v>1769.15</v>
      </c>
      <c r="AG316" s="82" t="str">
        <f t="shared" si="58"/>
        <v>11:00</v>
      </c>
      <c r="AH316" s="81">
        <f t="shared" si="59"/>
        <v>37526.979999999996</v>
      </c>
      <c r="AI316" s="80" t="str">
        <f t="shared" si="60"/>
        <v/>
      </c>
      <c r="AJ316" s="80" t="str">
        <f t="shared" si="61"/>
        <v/>
      </c>
      <c r="AK316" s="80" t="str">
        <f t="shared" si="62"/>
        <v/>
      </c>
      <c r="AL316" s="79" t="str">
        <f t="shared" si="63"/>
        <v/>
      </c>
      <c r="AM316" s="78" t="str">
        <f t="shared" si="64"/>
        <v/>
      </c>
    </row>
    <row r="317" spans="2:39" ht="13.5" thickBot="1">
      <c r="B317" s="86">
        <v>44449</v>
      </c>
      <c r="C317" s="85">
        <v>1190.52</v>
      </c>
      <c r="D317" s="85">
        <v>1103.3800000000001</v>
      </c>
      <c r="E317" s="85">
        <v>1041.46</v>
      </c>
      <c r="F317" s="85">
        <v>1049.1600000000001</v>
      </c>
      <c r="G317" s="85">
        <v>1062.32</v>
      </c>
      <c r="H317" s="85">
        <v>1111.57</v>
      </c>
      <c r="I317" s="85">
        <v>1184.72</v>
      </c>
      <c r="J317" s="85">
        <v>1266.83</v>
      </c>
      <c r="K317" s="85">
        <v>1624.8</v>
      </c>
      <c r="L317" s="85">
        <v>1650.71</v>
      </c>
      <c r="M317" s="85">
        <v>1674.79</v>
      </c>
      <c r="N317" s="85">
        <v>1714.9</v>
      </c>
      <c r="O317" s="85">
        <v>1766.91</v>
      </c>
      <c r="P317" s="85">
        <v>1775.69</v>
      </c>
      <c r="Q317" s="85">
        <v>1752.73</v>
      </c>
      <c r="R317" s="85">
        <v>1736.74</v>
      </c>
      <c r="S317" s="85">
        <v>1682.59</v>
      </c>
      <c r="T317" s="85">
        <v>1630.02</v>
      </c>
      <c r="U317" s="85">
        <v>1577.94</v>
      </c>
      <c r="V317" s="85">
        <v>1530.59</v>
      </c>
      <c r="W317" s="85">
        <v>1450.58</v>
      </c>
      <c r="X317" s="85">
        <v>1416.03</v>
      </c>
      <c r="Y317" s="85">
        <v>1340.4</v>
      </c>
      <c r="Z317" s="85">
        <v>1316.32</v>
      </c>
      <c r="AA317" s="85">
        <f t="shared" si="52"/>
        <v>1775.69</v>
      </c>
      <c r="AB317" s="84">
        <f t="shared" si="53"/>
        <v>2021</v>
      </c>
      <c r="AC317" s="83">
        <f t="shared" si="54"/>
        <v>9</v>
      </c>
      <c r="AD317" s="83" t="str">
        <f t="shared" si="55"/>
        <v/>
      </c>
      <c r="AE317" s="83" t="str">
        <f t="shared" si="56"/>
        <v/>
      </c>
      <c r="AF317" s="81">
        <f t="shared" si="57"/>
        <v>1775.69</v>
      </c>
      <c r="AG317" s="82" t="str">
        <f t="shared" si="58"/>
        <v>14:00</v>
      </c>
      <c r="AH317" s="81">
        <f t="shared" si="59"/>
        <v>36427.39</v>
      </c>
      <c r="AI317" s="80" t="str">
        <f t="shared" si="60"/>
        <v/>
      </c>
      <c r="AJ317" s="80" t="str">
        <f t="shared" si="61"/>
        <v/>
      </c>
      <c r="AK317" s="80" t="str">
        <f t="shared" si="62"/>
        <v/>
      </c>
      <c r="AL317" s="79" t="str">
        <f t="shared" si="63"/>
        <v/>
      </c>
      <c r="AM317" s="78" t="str">
        <f t="shared" si="64"/>
        <v/>
      </c>
    </row>
    <row r="318" spans="2:39" ht="13.5" thickBot="1">
      <c r="B318" s="86">
        <v>44450</v>
      </c>
      <c r="C318" s="85">
        <v>1177.51</v>
      </c>
      <c r="D318" s="85">
        <v>1080.45</v>
      </c>
      <c r="E318" s="85">
        <v>1004.12</v>
      </c>
      <c r="F318" s="85">
        <v>1183.3499999999999</v>
      </c>
      <c r="G318" s="85">
        <v>1197.77</v>
      </c>
      <c r="H318" s="85">
        <v>1384.78</v>
      </c>
      <c r="I318" s="85">
        <v>1490.02</v>
      </c>
      <c r="J318" s="85">
        <v>1556.87</v>
      </c>
      <c r="K318" s="85">
        <v>1626.91</v>
      </c>
      <c r="L318" s="85">
        <v>1686.86</v>
      </c>
      <c r="M318" s="85">
        <v>1710.45</v>
      </c>
      <c r="N318" s="85">
        <v>1691.31</v>
      </c>
      <c r="O318" s="85">
        <v>1706.81</v>
      </c>
      <c r="P318" s="85">
        <v>1741.95</v>
      </c>
      <c r="Q318" s="85">
        <v>1730.89</v>
      </c>
      <c r="R318" s="85">
        <v>1714.34</v>
      </c>
      <c r="S318" s="85">
        <v>1672.27</v>
      </c>
      <c r="T318" s="85">
        <v>1656.1</v>
      </c>
      <c r="U318" s="85">
        <v>1654.38</v>
      </c>
      <c r="V318" s="85">
        <v>1628.24</v>
      </c>
      <c r="W318" s="85">
        <v>1617.91</v>
      </c>
      <c r="X318" s="85">
        <v>1594.22</v>
      </c>
      <c r="Y318" s="85">
        <v>1579.87</v>
      </c>
      <c r="Z318" s="85">
        <v>1586.23</v>
      </c>
      <c r="AA318" s="85">
        <f t="shared" si="52"/>
        <v>1741.95</v>
      </c>
      <c r="AB318" s="84">
        <f t="shared" si="53"/>
        <v>2021</v>
      </c>
      <c r="AC318" s="83">
        <f t="shared" si="54"/>
        <v>9</v>
      </c>
      <c r="AD318" s="83" t="str">
        <f t="shared" si="55"/>
        <v/>
      </c>
      <c r="AE318" s="83" t="str">
        <f t="shared" si="56"/>
        <v/>
      </c>
      <c r="AF318" s="81">
        <f t="shared" si="57"/>
        <v>1741.95</v>
      </c>
      <c r="AG318" s="82" t="str">
        <f t="shared" si="58"/>
        <v>14:00</v>
      </c>
      <c r="AH318" s="81">
        <f t="shared" si="59"/>
        <v>38415.560000000005</v>
      </c>
      <c r="AI318" s="80" t="str">
        <f t="shared" si="60"/>
        <v/>
      </c>
      <c r="AJ318" s="80" t="str">
        <f t="shared" si="61"/>
        <v/>
      </c>
      <c r="AK318" s="80" t="str">
        <f t="shared" si="62"/>
        <v/>
      </c>
      <c r="AL318" s="79" t="str">
        <f t="shared" si="63"/>
        <v/>
      </c>
      <c r="AM318" s="78" t="str">
        <f t="shared" si="64"/>
        <v/>
      </c>
    </row>
    <row r="319" spans="2:39" ht="13.5" thickBot="1">
      <c r="B319" s="86">
        <v>44451</v>
      </c>
      <c r="C319" s="85">
        <v>1593.1</v>
      </c>
      <c r="D319" s="85">
        <v>1579.9</v>
      </c>
      <c r="E319" s="85">
        <v>1579.2</v>
      </c>
      <c r="F319" s="85">
        <v>1568.49</v>
      </c>
      <c r="G319" s="85">
        <v>1585.4</v>
      </c>
      <c r="H319" s="85">
        <v>1623.82</v>
      </c>
      <c r="I319" s="85">
        <v>1682</v>
      </c>
      <c r="J319" s="85">
        <v>1699.36</v>
      </c>
      <c r="K319" s="85">
        <v>1724.1</v>
      </c>
      <c r="L319" s="85">
        <v>1748.07</v>
      </c>
      <c r="M319" s="85">
        <v>1710.45</v>
      </c>
      <c r="N319" s="85">
        <v>1693.79</v>
      </c>
      <c r="O319" s="85">
        <v>1729.04</v>
      </c>
      <c r="P319" s="85">
        <v>1735.34</v>
      </c>
      <c r="Q319" s="85">
        <v>1726.31</v>
      </c>
      <c r="R319" s="85">
        <v>1699.67</v>
      </c>
      <c r="S319" s="85">
        <v>1661.98</v>
      </c>
      <c r="T319" s="85">
        <v>1654.66</v>
      </c>
      <c r="U319" s="85">
        <v>1636.88</v>
      </c>
      <c r="V319" s="85">
        <v>1618.61</v>
      </c>
      <c r="W319" s="85">
        <v>1597.19</v>
      </c>
      <c r="X319" s="85">
        <v>1577.38</v>
      </c>
      <c r="Y319" s="85">
        <v>1534.19</v>
      </c>
      <c r="Z319" s="85">
        <v>1513.09</v>
      </c>
      <c r="AA319" s="85">
        <f t="shared" si="52"/>
        <v>1748.07</v>
      </c>
      <c r="AB319" s="84">
        <f t="shared" si="53"/>
        <v>2021</v>
      </c>
      <c r="AC319" s="83">
        <f t="shared" si="54"/>
        <v>9</v>
      </c>
      <c r="AD319" s="83" t="str">
        <f t="shared" si="55"/>
        <v/>
      </c>
      <c r="AE319" s="83" t="str">
        <f t="shared" si="56"/>
        <v/>
      </c>
      <c r="AF319" s="81">
        <f t="shared" si="57"/>
        <v>1748.07</v>
      </c>
      <c r="AG319" s="82" t="str">
        <f t="shared" si="58"/>
        <v>10:00</v>
      </c>
      <c r="AH319" s="81">
        <f t="shared" si="59"/>
        <v>41220.089999999997</v>
      </c>
      <c r="AI319" s="80" t="str">
        <f t="shared" si="60"/>
        <v/>
      </c>
      <c r="AJ319" s="80" t="str">
        <f t="shared" si="61"/>
        <v/>
      </c>
      <c r="AK319" s="80" t="str">
        <f t="shared" si="62"/>
        <v/>
      </c>
      <c r="AL319" s="79" t="str">
        <f t="shared" si="63"/>
        <v/>
      </c>
      <c r="AM319" s="78" t="str">
        <f t="shared" si="64"/>
        <v/>
      </c>
    </row>
    <row r="320" spans="2:39" ht="13.5" thickBot="1">
      <c r="B320" s="86">
        <v>44452</v>
      </c>
      <c r="C320" s="85">
        <v>1476.3</v>
      </c>
      <c r="D320" s="85">
        <v>1459.71</v>
      </c>
      <c r="E320" s="85">
        <v>1427.97</v>
      </c>
      <c r="F320" s="85">
        <v>1360.49</v>
      </c>
      <c r="G320" s="85">
        <v>1224.44</v>
      </c>
      <c r="H320" s="85">
        <v>1209.3900000000001</v>
      </c>
      <c r="I320" s="85">
        <v>1171.5899999999999</v>
      </c>
      <c r="J320" s="85">
        <v>1366.26</v>
      </c>
      <c r="K320" s="85">
        <v>1705.69</v>
      </c>
      <c r="L320" s="85">
        <v>1736.46</v>
      </c>
      <c r="M320" s="85">
        <v>1677.94</v>
      </c>
      <c r="N320" s="85">
        <v>1775.87</v>
      </c>
      <c r="O320" s="85">
        <v>1786.47</v>
      </c>
      <c r="P320" s="85">
        <v>1771.21</v>
      </c>
      <c r="Q320" s="85">
        <v>1763.51</v>
      </c>
      <c r="R320" s="85">
        <v>1711.85</v>
      </c>
      <c r="S320" s="85">
        <v>1614.2</v>
      </c>
      <c r="T320" s="85">
        <v>1592.89</v>
      </c>
      <c r="U320" s="85">
        <v>1563</v>
      </c>
      <c r="V320" s="85">
        <v>1542.94</v>
      </c>
      <c r="W320" s="85">
        <v>1516.03</v>
      </c>
      <c r="X320" s="85">
        <v>1534.93</v>
      </c>
      <c r="Y320" s="85">
        <v>1504.09</v>
      </c>
      <c r="Z320" s="85">
        <v>1487.08</v>
      </c>
      <c r="AA320" s="85">
        <f t="shared" si="52"/>
        <v>1786.47</v>
      </c>
      <c r="AB320" s="84">
        <f t="shared" si="53"/>
        <v>2021</v>
      </c>
      <c r="AC320" s="83">
        <f t="shared" si="54"/>
        <v>9</v>
      </c>
      <c r="AD320" s="83" t="str">
        <f t="shared" si="55"/>
        <v/>
      </c>
      <c r="AE320" s="83" t="str">
        <f t="shared" si="56"/>
        <v/>
      </c>
      <c r="AF320" s="81">
        <f t="shared" si="57"/>
        <v>1786.47</v>
      </c>
      <c r="AG320" s="82" t="str">
        <f t="shared" si="58"/>
        <v>13:00</v>
      </c>
      <c r="AH320" s="81">
        <f t="shared" si="59"/>
        <v>38766.779999999992</v>
      </c>
      <c r="AI320" s="80" t="str">
        <f t="shared" si="60"/>
        <v/>
      </c>
      <c r="AJ320" s="80" t="str">
        <f t="shared" si="61"/>
        <v/>
      </c>
      <c r="AK320" s="80" t="str">
        <f t="shared" si="62"/>
        <v/>
      </c>
      <c r="AL320" s="79" t="str">
        <f t="shared" si="63"/>
        <v/>
      </c>
      <c r="AM320" s="78" t="str">
        <f t="shared" si="64"/>
        <v/>
      </c>
    </row>
    <row r="321" spans="2:39" ht="13.5" thickBot="1">
      <c r="B321" s="86">
        <v>44453</v>
      </c>
      <c r="C321" s="85">
        <v>1470.74</v>
      </c>
      <c r="D321" s="85">
        <v>1462.44</v>
      </c>
      <c r="E321" s="85">
        <v>1459.4</v>
      </c>
      <c r="F321" s="85">
        <v>1465.24</v>
      </c>
      <c r="G321" s="85">
        <v>1474.83</v>
      </c>
      <c r="H321" s="85">
        <v>1506.12</v>
      </c>
      <c r="I321" s="85">
        <v>1583.89</v>
      </c>
      <c r="J321" s="85">
        <v>1656.87</v>
      </c>
      <c r="K321" s="85">
        <v>1736.42</v>
      </c>
      <c r="L321" s="85">
        <v>1796.87</v>
      </c>
      <c r="M321" s="85">
        <v>1880.24</v>
      </c>
      <c r="N321" s="85">
        <v>1919.82</v>
      </c>
      <c r="O321" s="85">
        <v>1996.61</v>
      </c>
      <c r="P321" s="85">
        <v>2048.9699999999998</v>
      </c>
      <c r="Q321" s="85">
        <v>2049.7399999999998</v>
      </c>
      <c r="R321" s="85">
        <v>2009.6</v>
      </c>
      <c r="S321" s="85">
        <v>1906.52</v>
      </c>
      <c r="T321" s="85">
        <v>1822.1</v>
      </c>
      <c r="U321" s="85">
        <v>1791.96</v>
      </c>
      <c r="V321" s="85">
        <v>1744.89</v>
      </c>
      <c r="W321" s="85">
        <v>1720.71</v>
      </c>
      <c r="X321" s="85">
        <v>1707.41</v>
      </c>
      <c r="Y321" s="85">
        <v>1649.31</v>
      </c>
      <c r="Z321" s="85">
        <v>1635.37</v>
      </c>
      <c r="AA321" s="85">
        <f t="shared" si="52"/>
        <v>2049.7399999999998</v>
      </c>
      <c r="AB321" s="84">
        <f t="shared" si="53"/>
        <v>2021</v>
      </c>
      <c r="AC321" s="83">
        <f t="shared" si="54"/>
        <v>9</v>
      </c>
      <c r="AD321" s="83" t="str">
        <f t="shared" si="55"/>
        <v/>
      </c>
      <c r="AE321" s="83" t="str">
        <f t="shared" si="56"/>
        <v/>
      </c>
      <c r="AF321" s="81">
        <f t="shared" si="57"/>
        <v>2049.7399999999998</v>
      </c>
      <c r="AG321" s="82" t="str">
        <f t="shared" si="58"/>
        <v>15:00</v>
      </c>
      <c r="AH321" s="81">
        <f t="shared" si="59"/>
        <v>43545.810000000005</v>
      </c>
      <c r="AI321" s="80" t="str">
        <f t="shared" si="60"/>
        <v/>
      </c>
      <c r="AJ321" s="80" t="str">
        <f t="shared" si="61"/>
        <v/>
      </c>
      <c r="AK321" s="80" t="str">
        <f t="shared" si="62"/>
        <v/>
      </c>
      <c r="AL321" s="79" t="str">
        <f t="shared" si="63"/>
        <v/>
      </c>
      <c r="AM321" s="78" t="str">
        <f t="shared" si="64"/>
        <v/>
      </c>
    </row>
    <row r="322" spans="2:39" ht="13.5" thickBot="1">
      <c r="B322" s="86">
        <v>44454</v>
      </c>
      <c r="C322" s="85">
        <v>1614.27</v>
      </c>
      <c r="D322" s="85">
        <v>1566.11</v>
      </c>
      <c r="E322" s="85">
        <v>1538.67</v>
      </c>
      <c r="F322" s="85">
        <v>1527.54</v>
      </c>
      <c r="G322" s="85">
        <v>1510.56</v>
      </c>
      <c r="H322" s="85">
        <v>1563.7</v>
      </c>
      <c r="I322" s="85">
        <v>1647.41</v>
      </c>
      <c r="J322" s="85">
        <v>1663.94</v>
      </c>
      <c r="K322" s="85">
        <v>1701.35</v>
      </c>
      <c r="L322" s="85">
        <v>1722.67</v>
      </c>
      <c r="M322" s="85">
        <v>1574.97</v>
      </c>
      <c r="N322" s="85">
        <v>1808.42</v>
      </c>
      <c r="O322" s="85">
        <v>1832.18</v>
      </c>
      <c r="P322" s="85">
        <v>1817.52</v>
      </c>
      <c r="Q322" s="85">
        <v>1818.91</v>
      </c>
      <c r="R322" s="85">
        <v>1780.1</v>
      </c>
      <c r="S322" s="85">
        <v>1696.66</v>
      </c>
      <c r="T322" s="85">
        <v>1647.77</v>
      </c>
      <c r="U322" s="85">
        <v>1627.43</v>
      </c>
      <c r="V322" s="85">
        <v>1600.62</v>
      </c>
      <c r="W322" s="85">
        <v>1542.38</v>
      </c>
      <c r="X322" s="85">
        <v>1519.74</v>
      </c>
      <c r="Y322" s="85">
        <v>1482.25</v>
      </c>
      <c r="Z322" s="85">
        <v>1446.38</v>
      </c>
      <c r="AA322" s="85">
        <f t="shared" si="52"/>
        <v>1832.18</v>
      </c>
      <c r="AB322" s="84">
        <f t="shared" si="53"/>
        <v>2021</v>
      </c>
      <c r="AC322" s="83">
        <f t="shared" si="54"/>
        <v>9</v>
      </c>
      <c r="AD322" s="83" t="str">
        <f t="shared" si="55"/>
        <v/>
      </c>
      <c r="AE322" s="83" t="str">
        <f t="shared" si="56"/>
        <v/>
      </c>
      <c r="AF322" s="81">
        <f t="shared" si="57"/>
        <v>1832.18</v>
      </c>
      <c r="AG322" s="82" t="str">
        <f t="shared" si="58"/>
        <v>13:00</v>
      </c>
      <c r="AH322" s="81">
        <f t="shared" si="59"/>
        <v>41083.729999999996</v>
      </c>
      <c r="AI322" s="80" t="str">
        <f t="shared" si="60"/>
        <v/>
      </c>
      <c r="AJ322" s="80" t="str">
        <f t="shared" si="61"/>
        <v/>
      </c>
      <c r="AK322" s="80" t="str">
        <f t="shared" si="62"/>
        <v/>
      </c>
      <c r="AL322" s="79" t="str">
        <f t="shared" si="63"/>
        <v/>
      </c>
      <c r="AM322" s="78" t="str">
        <f t="shared" si="64"/>
        <v/>
      </c>
    </row>
    <row r="323" spans="2:39" ht="13.5" thickBot="1">
      <c r="B323" s="86">
        <v>44455</v>
      </c>
      <c r="C323" s="85">
        <v>1413.41</v>
      </c>
      <c r="D323" s="85">
        <v>1328.92</v>
      </c>
      <c r="E323" s="85">
        <v>1201.1300000000001</v>
      </c>
      <c r="F323" s="85">
        <v>1198.92</v>
      </c>
      <c r="G323" s="85">
        <v>1059.21</v>
      </c>
      <c r="H323" s="85">
        <v>1086.23</v>
      </c>
      <c r="I323" s="85">
        <v>1176.5999999999999</v>
      </c>
      <c r="J323" s="85">
        <v>1300.22</v>
      </c>
      <c r="K323" s="85">
        <v>1733.45</v>
      </c>
      <c r="L323" s="85">
        <v>1801.1</v>
      </c>
      <c r="M323" s="85">
        <v>1839.85</v>
      </c>
      <c r="N323" s="85">
        <v>1809.33</v>
      </c>
      <c r="O323" s="85">
        <v>1798.41</v>
      </c>
      <c r="P323" s="85">
        <v>1791.37</v>
      </c>
      <c r="Q323" s="85">
        <v>1784.4</v>
      </c>
      <c r="R323" s="85">
        <v>1756.16</v>
      </c>
      <c r="S323" s="85">
        <v>1676.82</v>
      </c>
      <c r="T323" s="85">
        <v>1598.49</v>
      </c>
      <c r="U323" s="85">
        <v>1586.97</v>
      </c>
      <c r="V323" s="85">
        <v>1567.3</v>
      </c>
      <c r="W323" s="85">
        <v>1523.97</v>
      </c>
      <c r="X323" s="85">
        <v>1484.21</v>
      </c>
      <c r="Y323" s="85">
        <v>1445.99</v>
      </c>
      <c r="Z323" s="85">
        <v>1443.89</v>
      </c>
      <c r="AA323" s="85">
        <f t="shared" ref="AA323:AA386" si="65">MAX(C323:Z323)</f>
        <v>1839.85</v>
      </c>
      <c r="AB323" s="84">
        <f t="shared" ref="AB323:AB386" si="66">YEAR(B323)</f>
        <v>2021</v>
      </c>
      <c r="AC323" s="83">
        <f t="shared" ref="AC323:AC386" si="67">MONTH(B323)</f>
        <v>9</v>
      </c>
      <c r="AD323" s="83" t="str">
        <f t="shared" ref="AD323:AD386" si="68">IF(AE323="","",AB323&amp;"-"&amp;AE323)</f>
        <v/>
      </c>
      <c r="AE323" s="83" t="str">
        <f t="shared" ref="AE323:AE386" si="69">IF(DAY(B323+1)=1,AC323,"")</f>
        <v/>
      </c>
      <c r="AF323" s="81">
        <f t="shared" ref="AF323:AF386" si="70">MAX(C323:Z323)</f>
        <v>1839.85</v>
      </c>
      <c r="AG323" s="82" t="str">
        <f t="shared" ref="AG323:AG386" si="71">INDEX($C$2:$Z$2,MATCH(AF323,C323:Z323,0))</f>
        <v>11:00</v>
      </c>
      <c r="AH323" s="81">
        <f t="shared" ref="AH323:AH386" si="72">SUM(C323:AA323)</f>
        <v>38246.200000000004</v>
      </c>
      <c r="AI323" s="80" t="str">
        <f t="shared" ref="AI323:AI386" si="73">IF(AE323&lt;&gt;"",SUMIFS(AF:AF,AC:AC,AC323,AB:AB,AB323),"")</f>
        <v/>
      </c>
      <c r="AJ323" s="80" t="str">
        <f t="shared" ref="AJ323:AJ386" si="74">IF(AI323="","",_xlfn.MAXIFS(AF:AF,AC:AC,AC323,AB:AB,AB323))</f>
        <v/>
      </c>
      <c r="AK323" s="80" t="str">
        <f t="shared" ref="AK323:AK386" si="75">IF(AI323="","",_xlfn.MAXIFS(AH:AH,AC:AC,AC323,AB:AB,AB323))</f>
        <v/>
      </c>
      <c r="AL323" s="79" t="str">
        <f t="shared" ref="AL323:AL386" si="76">IF(AI323&lt;&gt;"",INDEX(B:B,MATCH(AJ323,AF:AF,0)),"")</f>
        <v/>
      </c>
      <c r="AM323" s="78" t="str">
        <f t="shared" ref="AM323:AM386" si="77">IF(AI323&lt;&gt;"",INDEX(AG:AG,MATCH(AJ323,AF:AF,0)),"")</f>
        <v/>
      </c>
    </row>
    <row r="324" spans="2:39" ht="13.5" thickBot="1">
      <c r="B324" s="86">
        <v>44456</v>
      </c>
      <c r="C324" s="85">
        <v>1414</v>
      </c>
      <c r="D324" s="85">
        <v>1419.85</v>
      </c>
      <c r="E324" s="85">
        <v>1417.96</v>
      </c>
      <c r="F324" s="85">
        <v>1395.17</v>
      </c>
      <c r="G324" s="85">
        <v>1335.99</v>
      </c>
      <c r="H324" s="85">
        <v>1312.99</v>
      </c>
      <c r="I324" s="85">
        <v>1426.01</v>
      </c>
      <c r="J324" s="85">
        <v>1673.07</v>
      </c>
      <c r="K324" s="85">
        <v>1747.52</v>
      </c>
      <c r="L324" s="85">
        <v>1835.89</v>
      </c>
      <c r="M324" s="85">
        <v>1911.35</v>
      </c>
      <c r="N324" s="85">
        <v>1903.37</v>
      </c>
      <c r="O324" s="85">
        <v>1934.35</v>
      </c>
      <c r="P324" s="85">
        <v>1943.38</v>
      </c>
      <c r="Q324" s="85">
        <v>1965.08</v>
      </c>
      <c r="R324" s="85">
        <v>1941.87</v>
      </c>
      <c r="S324" s="85">
        <v>1840.72</v>
      </c>
      <c r="T324" s="85">
        <v>1765.57</v>
      </c>
      <c r="U324" s="85">
        <v>1730.44</v>
      </c>
      <c r="V324" s="85">
        <v>1678.53</v>
      </c>
      <c r="W324" s="85">
        <v>1667.05</v>
      </c>
      <c r="X324" s="85">
        <v>1624.77</v>
      </c>
      <c r="Y324" s="85">
        <v>1592.82</v>
      </c>
      <c r="Z324" s="85">
        <v>1586.52</v>
      </c>
      <c r="AA324" s="85">
        <f t="shared" si="65"/>
        <v>1965.08</v>
      </c>
      <c r="AB324" s="84">
        <f t="shared" si="66"/>
        <v>2021</v>
      </c>
      <c r="AC324" s="83">
        <f t="shared" si="67"/>
        <v>9</v>
      </c>
      <c r="AD324" s="83" t="str">
        <f t="shared" si="68"/>
        <v/>
      </c>
      <c r="AE324" s="83" t="str">
        <f t="shared" si="69"/>
        <v/>
      </c>
      <c r="AF324" s="81">
        <f t="shared" si="70"/>
        <v>1965.08</v>
      </c>
      <c r="AG324" s="82" t="str">
        <f t="shared" si="71"/>
        <v>15:00</v>
      </c>
      <c r="AH324" s="81">
        <f t="shared" si="72"/>
        <v>42029.349999999991</v>
      </c>
      <c r="AI324" s="80" t="str">
        <f t="shared" si="73"/>
        <v/>
      </c>
      <c r="AJ324" s="80" t="str">
        <f t="shared" si="74"/>
        <v/>
      </c>
      <c r="AK324" s="80" t="str">
        <f t="shared" si="75"/>
        <v/>
      </c>
      <c r="AL324" s="79" t="str">
        <f t="shared" si="76"/>
        <v/>
      </c>
      <c r="AM324" s="78" t="str">
        <f t="shared" si="77"/>
        <v/>
      </c>
    </row>
    <row r="325" spans="2:39" ht="13.5" thickBot="1">
      <c r="B325" s="86">
        <v>44457</v>
      </c>
      <c r="C325" s="85">
        <v>1565.48</v>
      </c>
      <c r="D325" s="85">
        <v>1577.52</v>
      </c>
      <c r="E325" s="85">
        <v>1570.91</v>
      </c>
      <c r="F325" s="85">
        <v>1541.86</v>
      </c>
      <c r="G325" s="85">
        <v>1515.47</v>
      </c>
      <c r="H325" s="85">
        <v>1535.73</v>
      </c>
      <c r="I325" s="85">
        <v>1566.21</v>
      </c>
      <c r="J325" s="85">
        <v>1566.53</v>
      </c>
      <c r="K325" s="85">
        <v>1518.83</v>
      </c>
      <c r="L325" s="85">
        <v>1543.26</v>
      </c>
      <c r="M325" s="85">
        <v>1610.28</v>
      </c>
      <c r="N325" s="85">
        <v>1591.24</v>
      </c>
      <c r="O325" s="85">
        <v>1569.78</v>
      </c>
      <c r="P325" s="85">
        <v>1569.47</v>
      </c>
      <c r="Q325" s="85">
        <v>1580.39</v>
      </c>
      <c r="R325" s="85">
        <v>1570.21</v>
      </c>
      <c r="S325" s="85">
        <v>1507.31</v>
      </c>
      <c r="T325" s="85">
        <v>1480.92</v>
      </c>
      <c r="U325" s="85">
        <v>1448.79</v>
      </c>
      <c r="V325" s="85">
        <v>1393.1</v>
      </c>
      <c r="W325" s="85">
        <v>1332.66</v>
      </c>
      <c r="X325" s="85">
        <v>1317.16</v>
      </c>
      <c r="Y325" s="85">
        <v>1217.4000000000001</v>
      </c>
      <c r="Z325" s="85">
        <v>1001.14</v>
      </c>
      <c r="AA325" s="85">
        <f t="shared" si="65"/>
        <v>1610.28</v>
      </c>
      <c r="AB325" s="84">
        <f t="shared" si="66"/>
        <v>2021</v>
      </c>
      <c r="AC325" s="83">
        <f t="shared" si="67"/>
        <v>9</v>
      </c>
      <c r="AD325" s="83" t="str">
        <f t="shared" si="68"/>
        <v/>
      </c>
      <c r="AE325" s="83" t="str">
        <f t="shared" si="69"/>
        <v/>
      </c>
      <c r="AF325" s="81">
        <f t="shared" si="70"/>
        <v>1610.28</v>
      </c>
      <c r="AG325" s="82" t="str">
        <f t="shared" si="71"/>
        <v>11:00</v>
      </c>
      <c r="AH325" s="81">
        <f t="shared" si="72"/>
        <v>37301.93</v>
      </c>
      <c r="AI325" s="80" t="str">
        <f t="shared" si="73"/>
        <v/>
      </c>
      <c r="AJ325" s="80" t="str">
        <f t="shared" si="74"/>
        <v/>
      </c>
      <c r="AK325" s="80" t="str">
        <f t="shared" si="75"/>
        <v/>
      </c>
      <c r="AL325" s="79" t="str">
        <f t="shared" si="76"/>
        <v/>
      </c>
      <c r="AM325" s="78" t="str">
        <f t="shared" si="77"/>
        <v/>
      </c>
    </row>
    <row r="326" spans="2:39" ht="13.5" thickBot="1">
      <c r="B326" s="86">
        <v>44458</v>
      </c>
      <c r="C326" s="85">
        <v>991.69</v>
      </c>
      <c r="D326" s="85">
        <v>988.79</v>
      </c>
      <c r="E326" s="85">
        <v>982.14</v>
      </c>
      <c r="F326" s="85">
        <v>981.47</v>
      </c>
      <c r="G326" s="85">
        <v>988.78</v>
      </c>
      <c r="H326" s="85">
        <v>1014.13</v>
      </c>
      <c r="I326" s="85">
        <v>1067.26</v>
      </c>
      <c r="J326" s="85">
        <v>1062.67</v>
      </c>
      <c r="K326" s="85">
        <v>1184.44</v>
      </c>
      <c r="L326" s="85">
        <v>1250.1600000000001</v>
      </c>
      <c r="M326" s="85">
        <v>1288.32</v>
      </c>
      <c r="N326" s="85">
        <v>1285.69</v>
      </c>
      <c r="O326" s="85">
        <v>1294.83</v>
      </c>
      <c r="P326" s="85">
        <v>1305.6099999999999</v>
      </c>
      <c r="Q326" s="85">
        <v>1299.17</v>
      </c>
      <c r="R326" s="85">
        <v>1291.22</v>
      </c>
      <c r="S326" s="85">
        <v>1245.69</v>
      </c>
      <c r="T326" s="85">
        <v>1515.57</v>
      </c>
      <c r="U326" s="85">
        <v>1571.78</v>
      </c>
      <c r="V326" s="85">
        <v>1440.22</v>
      </c>
      <c r="W326" s="85">
        <v>1370.25</v>
      </c>
      <c r="X326" s="85">
        <v>1346.17</v>
      </c>
      <c r="Y326" s="85">
        <v>1319.78</v>
      </c>
      <c r="Z326" s="85">
        <v>1248.28</v>
      </c>
      <c r="AA326" s="85">
        <f t="shared" si="65"/>
        <v>1571.78</v>
      </c>
      <c r="AB326" s="84">
        <f t="shared" si="66"/>
        <v>2021</v>
      </c>
      <c r="AC326" s="83">
        <f t="shared" si="67"/>
        <v>9</v>
      </c>
      <c r="AD326" s="83" t="str">
        <f t="shared" si="68"/>
        <v/>
      </c>
      <c r="AE326" s="83" t="str">
        <f t="shared" si="69"/>
        <v/>
      </c>
      <c r="AF326" s="81">
        <f t="shared" si="70"/>
        <v>1571.78</v>
      </c>
      <c r="AG326" s="82" t="str">
        <f t="shared" si="71"/>
        <v>19:00</v>
      </c>
      <c r="AH326" s="81">
        <f t="shared" si="72"/>
        <v>30905.89</v>
      </c>
      <c r="AI326" s="80" t="str">
        <f t="shared" si="73"/>
        <v/>
      </c>
      <c r="AJ326" s="80" t="str">
        <f t="shared" si="74"/>
        <v/>
      </c>
      <c r="AK326" s="80" t="str">
        <f t="shared" si="75"/>
        <v/>
      </c>
      <c r="AL326" s="79" t="str">
        <f t="shared" si="76"/>
        <v/>
      </c>
      <c r="AM326" s="78" t="str">
        <f t="shared" si="77"/>
        <v/>
      </c>
    </row>
    <row r="327" spans="2:39" ht="13.5" thickBot="1">
      <c r="B327" s="86">
        <v>44459</v>
      </c>
      <c r="C327" s="85">
        <v>1150.7</v>
      </c>
      <c r="D327" s="85">
        <v>1142.23</v>
      </c>
      <c r="E327" s="85">
        <v>1121.05</v>
      </c>
      <c r="F327" s="85">
        <v>1013.42</v>
      </c>
      <c r="G327" s="85">
        <v>1021.09</v>
      </c>
      <c r="H327" s="85">
        <v>1084.2</v>
      </c>
      <c r="I327" s="85">
        <v>1177.8900000000001</v>
      </c>
      <c r="J327" s="85">
        <v>1209.6400000000001</v>
      </c>
      <c r="K327" s="85">
        <v>1702.37</v>
      </c>
      <c r="L327" s="85">
        <v>1792.25</v>
      </c>
      <c r="M327" s="85">
        <v>1854.97</v>
      </c>
      <c r="N327" s="85">
        <v>1861.83</v>
      </c>
      <c r="O327" s="85">
        <v>1863.26</v>
      </c>
      <c r="P327" s="85">
        <v>1863.19</v>
      </c>
      <c r="Q327" s="85">
        <v>1867.71</v>
      </c>
      <c r="R327" s="85">
        <v>1870.44</v>
      </c>
      <c r="S327" s="85">
        <v>1753.08</v>
      </c>
      <c r="T327" s="85">
        <v>1661.98</v>
      </c>
      <c r="U327" s="85">
        <v>1634.26</v>
      </c>
      <c r="V327" s="85">
        <v>1600.97</v>
      </c>
      <c r="W327" s="85">
        <v>1619.45</v>
      </c>
      <c r="X327" s="85">
        <v>1621.38</v>
      </c>
      <c r="Y327" s="85">
        <v>1626.03</v>
      </c>
      <c r="Z327" s="85">
        <v>1636.64</v>
      </c>
      <c r="AA327" s="85">
        <f t="shared" si="65"/>
        <v>1870.44</v>
      </c>
      <c r="AB327" s="84">
        <f t="shared" si="66"/>
        <v>2021</v>
      </c>
      <c r="AC327" s="83">
        <f t="shared" si="67"/>
        <v>9</v>
      </c>
      <c r="AD327" s="83" t="str">
        <f t="shared" si="68"/>
        <v/>
      </c>
      <c r="AE327" s="83" t="str">
        <f t="shared" si="69"/>
        <v/>
      </c>
      <c r="AF327" s="81">
        <f t="shared" si="70"/>
        <v>1870.44</v>
      </c>
      <c r="AG327" s="82" t="str">
        <f t="shared" si="71"/>
        <v>16:00</v>
      </c>
      <c r="AH327" s="81">
        <f t="shared" si="72"/>
        <v>38620.469999999994</v>
      </c>
      <c r="AI327" s="80" t="str">
        <f t="shared" si="73"/>
        <v/>
      </c>
      <c r="AJ327" s="80" t="str">
        <f t="shared" si="74"/>
        <v/>
      </c>
      <c r="AK327" s="80" t="str">
        <f t="shared" si="75"/>
        <v/>
      </c>
      <c r="AL327" s="79" t="str">
        <f t="shared" si="76"/>
        <v/>
      </c>
      <c r="AM327" s="78" t="str">
        <f t="shared" si="77"/>
        <v/>
      </c>
    </row>
    <row r="328" spans="2:39" ht="13.5" thickBot="1">
      <c r="B328" s="86">
        <v>44460</v>
      </c>
      <c r="C328" s="85">
        <v>1643.92</v>
      </c>
      <c r="D328" s="85">
        <v>1562.02</v>
      </c>
      <c r="E328" s="85">
        <v>1615.22</v>
      </c>
      <c r="F328" s="85">
        <v>1634.75</v>
      </c>
      <c r="G328" s="85">
        <v>1636.84</v>
      </c>
      <c r="H328" s="85">
        <v>1706.01</v>
      </c>
      <c r="I328" s="85">
        <v>1808.28</v>
      </c>
      <c r="J328" s="85">
        <v>1843.17</v>
      </c>
      <c r="K328" s="85">
        <v>1863.47</v>
      </c>
      <c r="L328" s="85">
        <v>1873.69</v>
      </c>
      <c r="M328" s="85">
        <v>1927.1</v>
      </c>
      <c r="N328" s="85">
        <v>1902.08</v>
      </c>
      <c r="O328" s="85">
        <v>1876</v>
      </c>
      <c r="P328" s="85">
        <v>1901.27</v>
      </c>
      <c r="Q328" s="85">
        <v>1895.71</v>
      </c>
      <c r="R328" s="85">
        <v>1855.11</v>
      </c>
      <c r="S328" s="85">
        <v>1789.38</v>
      </c>
      <c r="T328" s="85">
        <v>1746.57</v>
      </c>
      <c r="U328" s="85">
        <v>1742.06</v>
      </c>
      <c r="V328" s="85">
        <v>1732.33</v>
      </c>
      <c r="W328" s="85">
        <v>1707.72</v>
      </c>
      <c r="X328" s="85">
        <v>1692.85</v>
      </c>
      <c r="Y328" s="85">
        <v>1668.91</v>
      </c>
      <c r="Z328" s="85">
        <v>1669.82</v>
      </c>
      <c r="AA328" s="85">
        <f t="shared" si="65"/>
        <v>1927.1</v>
      </c>
      <c r="AB328" s="84">
        <f t="shared" si="66"/>
        <v>2021</v>
      </c>
      <c r="AC328" s="83">
        <f t="shared" si="67"/>
        <v>9</v>
      </c>
      <c r="AD328" s="83" t="str">
        <f t="shared" si="68"/>
        <v/>
      </c>
      <c r="AE328" s="83" t="str">
        <f t="shared" si="69"/>
        <v/>
      </c>
      <c r="AF328" s="81">
        <f t="shared" si="70"/>
        <v>1927.1</v>
      </c>
      <c r="AG328" s="82" t="str">
        <f t="shared" si="71"/>
        <v>11:00</v>
      </c>
      <c r="AH328" s="81">
        <f t="shared" si="72"/>
        <v>44221.38</v>
      </c>
      <c r="AI328" s="80" t="str">
        <f t="shared" si="73"/>
        <v/>
      </c>
      <c r="AJ328" s="80" t="str">
        <f t="shared" si="74"/>
        <v/>
      </c>
      <c r="AK328" s="80" t="str">
        <f t="shared" si="75"/>
        <v/>
      </c>
      <c r="AL328" s="79" t="str">
        <f t="shared" si="76"/>
        <v/>
      </c>
      <c r="AM328" s="78" t="str">
        <f t="shared" si="77"/>
        <v/>
      </c>
    </row>
    <row r="329" spans="2:39" ht="13.5" thickBot="1">
      <c r="B329" s="86">
        <v>44461</v>
      </c>
      <c r="C329" s="85">
        <v>1660.3</v>
      </c>
      <c r="D329" s="85">
        <v>1644.9</v>
      </c>
      <c r="E329" s="85">
        <v>1638.84</v>
      </c>
      <c r="F329" s="85">
        <v>1643.43</v>
      </c>
      <c r="G329" s="85">
        <v>1549.77</v>
      </c>
      <c r="H329" s="85">
        <v>1575.11</v>
      </c>
      <c r="I329" s="85">
        <v>1634.89</v>
      </c>
      <c r="J329" s="85">
        <v>1687.46</v>
      </c>
      <c r="K329" s="85">
        <v>1666.07</v>
      </c>
      <c r="L329" s="85">
        <v>1699.18</v>
      </c>
      <c r="M329" s="85">
        <v>1753.99</v>
      </c>
      <c r="N329" s="85">
        <v>1688.68</v>
      </c>
      <c r="O329" s="85">
        <v>1619.59</v>
      </c>
      <c r="P329" s="85">
        <v>1585.4</v>
      </c>
      <c r="Q329" s="85">
        <v>1567.16</v>
      </c>
      <c r="R329" s="85">
        <v>1387.37</v>
      </c>
      <c r="S329" s="85">
        <v>1133.72</v>
      </c>
      <c r="T329" s="85">
        <v>1100.33</v>
      </c>
      <c r="U329" s="85">
        <v>1114.1600000000001</v>
      </c>
      <c r="V329" s="85">
        <v>1080.6300000000001</v>
      </c>
      <c r="W329" s="85">
        <v>1073.6300000000001</v>
      </c>
      <c r="X329" s="85">
        <v>1059</v>
      </c>
      <c r="Y329" s="85">
        <v>1044.58</v>
      </c>
      <c r="Z329" s="85">
        <v>1027.53</v>
      </c>
      <c r="AA329" s="85">
        <f t="shared" si="65"/>
        <v>1753.99</v>
      </c>
      <c r="AB329" s="84">
        <f t="shared" si="66"/>
        <v>2021</v>
      </c>
      <c r="AC329" s="83">
        <f t="shared" si="67"/>
        <v>9</v>
      </c>
      <c r="AD329" s="83" t="str">
        <f t="shared" si="68"/>
        <v/>
      </c>
      <c r="AE329" s="83" t="str">
        <f t="shared" si="69"/>
        <v/>
      </c>
      <c r="AF329" s="81">
        <f t="shared" si="70"/>
        <v>1753.99</v>
      </c>
      <c r="AG329" s="82" t="str">
        <f t="shared" si="71"/>
        <v>11:00</v>
      </c>
      <c r="AH329" s="81">
        <f t="shared" si="72"/>
        <v>36389.71</v>
      </c>
      <c r="AI329" s="80" t="str">
        <f t="shared" si="73"/>
        <v/>
      </c>
      <c r="AJ329" s="80" t="str">
        <f t="shared" si="74"/>
        <v/>
      </c>
      <c r="AK329" s="80" t="str">
        <f t="shared" si="75"/>
        <v/>
      </c>
      <c r="AL329" s="79" t="str">
        <f t="shared" si="76"/>
        <v/>
      </c>
      <c r="AM329" s="78" t="str">
        <f t="shared" si="77"/>
        <v/>
      </c>
    </row>
    <row r="330" spans="2:39" ht="13.5" thickBot="1">
      <c r="B330" s="86">
        <v>44462</v>
      </c>
      <c r="C330" s="85">
        <v>1021.41</v>
      </c>
      <c r="D330" s="85">
        <v>1015.07</v>
      </c>
      <c r="E330" s="85">
        <v>1015.87</v>
      </c>
      <c r="F330" s="85">
        <v>1019.66</v>
      </c>
      <c r="G330" s="85">
        <v>1032.92</v>
      </c>
      <c r="H330" s="85">
        <v>1081.99</v>
      </c>
      <c r="I330" s="85">
        <v>1170.96</v>
      </c>
      <c r="J330" s="85">
        <v>1220.9100000000001</v>
      </c>
      <c r="K330" s="85">
        <v>1510.25</v>
      </c>
      <c r="L330" s="85">
        <v>1592.05</v>
      </c>
      <c r="M330" s="85">
        <v>1563.45</v>
      </c>
      <c r="N330" s="85">
        <v>1510.71</v>
      </c>
      <c r="O330" s="85">
        <v>1521.42</v>
      </c>
      <c r="P330" s="85">
        <v>1411.83</v>
      </c>
      <c r="Q330" s="85">
        <v>1446.59</v>
      </c>
      <c r="R330" s="85">
        <v>1441.69</v>
      </c>
      <c r="S330" s="85">
        <v>1397.69</v>
      </c>
      <c r="T330" s="85">
        <v>1181.3900000000001</v>
      </c>
      <c r="U330" s="85">
        <v>1077.82</v>
      </c>
      <c r="V330" s="85">
        <v>1081.29</v>
      </c>
      <c r="W330" s="85">
        <v>1064.28</v>
      </c>
      <c r="X330" s="85">
        <v>1042.72</v>
      </c>
      <c r="Y330" s="85">
        <v>1007.06</v>
      </c>
      <c r="Z330" s="85">
        <v>1007.65</v>
      </c>
      <c r="AA330" s="85">
        <f t="shared" si="65"/>
        <v>1592.05</v>
      </c>
      <c r="AB330" s="84">
        <f t="shared" si="66"/>
        <v>2021</v>
      </c>
      <c r="AC330" s="83">
        <f t="shared" si="67"/>
        <v>9</v>
      </c>
      <c r="AD330" s="83" t="str">
        <f t="shared" si="68"/>
        <v/>
      </c>
      <c r="AE330" s="83" t="str">
        <f t="shared" si="69"/>
        <v/>
      </c>
      <c r="AF330" s="81">
        <f t="shared" si="70"/>
        <v>1592.05</v>
      </c>
      <c r="AG330" s="82" t="str">
        <f t="shared" si="71"/>
        <v>10:00</v>
      </c>
      <c r="AH330" s="81">
        <f t="shared" si="72"/>
        <v>31028.73</v>
      </c>
      <c r="AI330" s="80" t="str">
        <f t="shared" si="73"/>
        <v/>
      </c>
      <c r="AJ330" s="80" t="str">
        <f t="shared" si="74"/>
        <v/>
      </c>
      <c r="AK330" s="80" t="str">
        <f t="shared" si="75"/>
        <v/>
      </c>
      <c r="AL330" s="79" t="str">
        <f t="shared" si="76"/>
        <v/>
      </c>
      <c r="AM330" s="78" t="str">
        <f t="shared" si="77"/>
        <v/>
      </c>
    </row>
    <row r="331" spans="2:39" ht="13.5" thickBot="1">
      <c r="B331" s="86">
        <v>44463</v>
      </c>
      <c r="C331" s="85">
        <v>998.1</v>
      </c>
      <c r="D331" s="85">
        <v>995.22</v>
      </c>
      <c r="E331" s="85">
        <v>1002.75</v>
      </c>
      <c r="F331" s="85">
        <v>1003.14</v>
      </c>
      <c r="G331" s="85">
        <v>1018.99</v>
      </c>
      <c r="H331" s="85">
        <v>1071.95</v>
      </c>
      <c r="I331" s="85">
        <v>1156.47</v>
      </c>
      <c r="J331" s="85">
        <v>1215.69</v>
      </c>
      <c r="K331" s="85">
        <v>1199.56</v>
      </c>
      <c r="L331" s="85">
        <v>1387.96</v>
      </c>
      <c r="M331" s="85">
        <v>1517.74</v>
      </c>
      <c r="N331" s="85">
        <v>1475.78</v>
      </c>
      <c r="O331" s="85">
        <v>1477.21</v>
      </c>
      <c r="P331" s="85">
        <v>1513.68</v>
      </c>
      <c r="Q331" s="85">
        <v>1526.14</v>
      </c>
      <c r="R331" s="85">
        <v>1517.81</v>
      </c>
      <c r="S331" s="85">
        <v>1441.62</v>
      </c>
      <c r="T331" s="85">
        <v>1401.12</v>
      </c>
      <c r="U331" s="85">
        <v>1378.96</v>
      </c>
      <c r="V331" s="85">
        <v>1327.69</v>
      </c>
      <c r="W331" s="85">
        <v>1087.73</v>
      </c>
      <c r="X331" s="85">
        <v>1026.17</v>
      </c>
      <c r="Y331" s="85">
        <v>1003.59</v>
      </c>
      <c r="Z331" s="85">
        <v>998.06</v>
      </c>
      <c r="AA331" s="85">
        <f t="shared" si="65"/>
        <v>1526.14</v>
      </c>
      <c r="AB331" s="84">
        <f t="shared" si="66"/>
        <v>2021</v>
      </c>
      <c r="AC331" s="83">
        <f t="shared" si="67"/>
        <v>9</v>
      </c>
      <c r="AD331" s="83" t="str">
        <f t="shared" si="68"/>
        <v/>
      </c>
      <c r="AE331" s="83" t="str">
        <f t="shared" si="69"/>
        <v/>
      </c>
      <c r="AF331" s="81">
        <f t="shared" si="70"/>
        <v>1526.14</v>
      </c>
      <c r="AG331" s="82" t="str">
        <f t="shared" si="71"/>
        <v>15:00</v>
      </c>
      <c r="AH331" s="81">
        <f t="shared" si="72"/>
        <v>31269.269999999997</v>
      </c>
      <c r="AI331" s="80" t="str">
        <f t="shared" si="73"/>
        <v/>
      </c>
      <c r="AJ331" s="80" t="str">
        <f t="shared" si="74"/>
        <v/>
      </c>
      <c r="AK331" s="80" t="str">
        <f t="shared" si="75"/>
        <v/>
      </c>
      <c r="AL331" s="79" t="str">
        <f t="shared" si="76"/>
        <v/>
      </c>
      <c r="AM331" s="78" t="str">
        <f t="shared" si="77"/>
        <v/>
      </c>
    </row>
    <row r="332" spans="2:39" ht="13.5" thickBot="1">
      <c r="B332" s="86">
        <v>44464</v>
      </c>
      <c r="C332" s="85">
        <v>1000.58</v>
      </c>
      <c r="D332" s="85">
        <v>992.46</v>
      </c>
      <c r="E332" s="85">
        <v>994.14</v>
      </c>
      <c r="F332" s="85">
        <v>999.36</v>
      </c>
      <c r="G332" s="85">
        <v>1001.46</v>
      </c>
      <c r="H332" s="85">
        <v>1035.3399999999999</v>
      </c>
      <c r="I332" s="85">
        <v>1081.33</v>
      </c>
      <c r="J332" s="85">
        <v>1226.68</v>
      </c>
      <c r="K332" s="85">
        <v>1482.81</v>
      </c>
      <c r="L332" s="85">
        <v>1472.8</v>
      </c>
      <c r="M332" s="85">
        <v>1520.47</v>
      </c>
      <c r="N332" s="85">
        <v>1512</v>
      </c>
      <c r="O332" s="85">
        <v>1492.33</v>
      </c>
      <c r="P332" s="85">
        <v>1455.93</v>
      </c>
      <c r="Q332" s="85">
        <v>1423.28</v>
      </c>
      <c r="R332" s="85">
        <v>1383.38</v>
      </c>
      <c r="S332" s="85">
        <v>1330.84</v>
      </c>
      <c r="T332" s="85">
        <v>1314.71</v>
      </c>
      <c r="U332" s="85">
        <v>1242.78</v>
      </c>
      <c r="V332" s="85">
        <v>1084.55</v>
      </c>
      <c r="W332" s="85">
        <v>1039.57</v>
      </c>
      <c r="X332" s="85">
        <v>1030.05</v>
      </c>
      <c r="Y332" s="85">
        <v>1014.34</v>
      </c>
      <c r="Z332" s="85">
        <v>1008.46</v>
      </c>
      <c r="AA332" s="85">
        <f t="shared" si="65"/>
        <v>1520.47</v>
      </c>
      <c r="AB332" s="84">
        <f t="shared" si="66"/>
        <v>2021</v>
      </c>
      <c r="AC332" s="83">
        <f t="shared" si="67"/>
        <v>9</v>
      </c>
      <c r="AD332" s="83" t="str">
        <f t="shared" si="68"/>
        <v/>
      </c>
      <c r="AE332" s="83" t="str">
        <f t="shared" si="69"/>
        <v/>
      </c>
      <c r="AF332" s="81">
        <f t="shared" si="70"/>
        <v>1520.47</v>
      </c>
      <c r="AG332" s="82" t="str">
        <f t="shared" si="71"/>
        <v>11:00</v>
      </c>
      <c r="AH332" s="81">
        <f t="shared" si="72"/>
        <v>30660.119999999995</v>
      </c>
      <c r="AI332" s="80" t="str">
        <f t="shared" si="73"/>
        <v/>
      </c>
      <c r="AJ332" s="80" t="str">
        <f t="shared" si="74"/>
        <v/>
      </c>
      <c r="AK332" s="80" t="str">
        <f t="shared" si="75"/>
        <v/>
      </c>
      <c r="AL332" s="79" t="str">
        <f t="shared" si="76"/>
        <v/>
      </c>
      <c r="AM332" s="78" t="str">
        <f t="shared" si="77"/>
        <v/>
      </c>
    </row>
    <row r="333" spans="2:39" ht="13.5" thickBot="1">
      <c r="B333" s="86">
        <v>44465</v>
      </c>
      <c r="C333" s="85">
        <v>996.87</v>
      </c>
      <c r="D333" s="85">
        <v>996.17</v>
      </c>
      <c r="E333" s="85">
        <v>997.26</v>
      </c>
      <c r="F333" s="85">
        <v>988.92</v>
      </c>
      <c r="G333" s="85">
        <v>993.97</v>
      </c>
      <c r="H333" s="85">
        <v>1022.14</v>
      </c>
      <c r="I333" s="85">
        <v>1075.45</v>
      </c>
      <c r="J333" s="85">
        <v>1079.1199999999999</v>
      </c>
      <c r="K333" s="85">
        <v>1095.26</v>
      </c>
      <c r="L333" s="85">
        <v>1366.51</v>
      </c>
      <c r="M333" s="85">
        <v>1445.4</v>
      </c>
      <c r="N333" s="85">
        <v>1418.24</v>
      </c>
      <c r="O333" s="85">
        <v>1418.1</v>
      </c>
      <c r="P333" s="85">
        <v>1385.9</v>
      </c>
      <c r="Q333" s="85">
        <v>1390.13</v>
      </c>
      <c r="R333" s="85">
        <v>1372.18</v>
      </c>
      <c r="S333" s="85">
        <v>1334.69</v>
      </c>
      <c r="T333" s="85">
        <v>1322.3</v>
      </c>
      <c r="U333" s="85">
        <v>1323.46</v>
      </c>
      <c r="V333" s="85">
        <v>1299.48</v>
      </c>
      <c r="W333" s="85">
        <v>1272.5999999999999</v>
      </c>
      <c r="X333" s="85">
        <v>1294.79</v>
      </c>
      <c r="Y333" s="85">
        <v>1331.58</v>
      </c>
      <c r="Z333" s="85">
        <v>1343.76</v>
      </c>
      <c r="AA333" s="85">
        <f t="shared" si="65"/>
        <v>1445.4</v>
      </c>
      <c r="AB333" s="84">
        <f t="shared" si="66"/>
        <v>2021</v>
      </c>
      <c r="AC333" s="83">
        <f t="shared" si="67"/>
        <v>9</v>
      </c>
      <c r="AD333" s="83" t="str">
        <f t="shared" si="68"/>
        <v/>
      </c>
      <c r="AE333" s="83" t="str">
        <f t="shared" si="69"/>
        <v/>
      </c>
      <c r="AF333" s="81">
        <f t="shared" si="70"/>
        <v>1445.4</v>
      </c>
      <c r="AG333" s="82" t="str">
        <f t="shared" si="71"/>
        <v>11:00</v>
      </c>
      <c r="AH333" s="81">
        <f t="shared" si="72"/>
        <v>31009.679999999997</v>
      </c>
      <c r="AI333" s="80" t="str">
        <f t="shared" si="73"/>
        <v/>
      </c>
      <c r="AJ333" s="80" t="str">
        <f t="shared" si="74"/>
        <v/>
      </c>
      <c r="AK333" s="80" t="str">
        <f t="shared" si="75"/>
        <v/>
      </c>
      <c r="AL333" s="79" t="str">
        <f t="shared" si="76"/>
        <v/>
      </c>
      <c r="AM333" s="78" t="str">
        <f t="shared" si="77"/>
        <v/>
      </c>
    </row>
    <row r="334" spans="2:39" ht="13.5" thickBot="1">
      <c r="B334" s="86">
        <v>44466</v>
      </c>
      <c r="C334" s="85">
        <v>1343.37</v>
      </c>
      <c r="D334" s="85">
        <v>1338.86</v>
      </c>
      <c r="E334" s="85">
        <v>1349.71</v>
      </c>
      <c r="F334" s="85">
        <v>1349.29</v>
      </c>
      <c r="G334" s="85">
        <v>1361.99</v>
      </c>
      <c r="H334" s="85">
        <v>1420.89</v>
      </c>
      <c r="I334" s="85">
        <v>1509.41</v>
      </c>
      <c r="J334" s="85">
        <v>1555.4</v>
      </c>
      <c r="K334" s="85">
        <v>1618.54</v>
      </c>
      <c r="L334" s="85">
        <v>1715.7</v>
      </c>
      <c r="M334" s="85">
        <v>1740.27</v>
      </c>
      <c r="N334" s="85">
        <v>1732.99</v>
      </c>
      <c r="O334" s="85">
        <v>1752</v>
      </c>
      <c r="P334" s="85">
        <v>1763.51</v>
      </c>
      <c r="Q334" s="85">
        <v>1779.4</v>
      </c>
      <c r="R334" s="85">
        <v>1754.13</v>
      </c>
      <c r="S334" s="85">
        <v>1642.06</v>
      </c>
      <c r="T334" s="85">
        <v>1590.93</v>
      </c>
      <c r="U334" s="85">
        <v>1567.55</v>
      </c>
      <c r="V334" s="85">
        <v>1517.01</v>
      </c>
      <c r="W334" s="85">
        <v>1506.72</v>
      </c>
      <c r="X334" s="85">
        <v>1487.61</v>
      </c>
      <c r="Y334" s="85">
        <v>1433.64</v>
      </c>
      <c r="Z334" s="85">
        <v>1402.8</v>
      </c>
      <c r="AA334" s="85">
        <f t="shared" si="65"/>
        <v>1779.4</v>
      </c>
      <c r="AB334" s="84">
        <f t="shared" si="66"/>
        <v>2021</v>
      </c>
      <c r="AC334" s="83">
        <f t="shared" si="67"/>
        <v>9</v>
      </c>
      <c r="AD334" s="83" t="str">
        <f t="shared" si="68"/>
        <v/>
      </c>
      <c r="AE334" s="83" t="str">
        <f t="shared" si="69"/>
        <v/>
      </c>
      <c r="AF334" s="81">
        <f t="shared" si="70"/>
        <v>1779.4</v>
      </c>
      <c r="AG334" s="82" t="str">
        <f t="shared" si="71"/>
        <v>15:00</v>
      </c>
      <c r="AH334" s="81">
        <f t="shared" si="72"/>
        <v>39013.180000000008</v>
      </c>
      <c r="AI334" s="80" t="str">
        <f t="shared" si="73"/>
        <v/>
      </c>
      <c r="AJ334" s="80" t="str">
        <f t="shared" si="74"/>
        <v/>
      </c>
      <c r="AK334" s="80" t="str">
        <f t="shared" si="75"/>
        <v/>
      </c>
      <c r="AL334" s="79" t="str">
        <f t="shared" si="76"/>
        <v/>
      </c>
      <c r="AM334" s="78" t="str">
        <f t="shared" si="77"/>
        <v/>
      </c>
    </row>
    <row r="335" spans="2:39" ht="13.5" thickBot="1">
      <c r="B335" s="86">
        <v>44467</v>
      </c>
      <c r="C335" s="85">
        <v>1370.71</v>
      </c>
      <c r="D335" s="85">
        <v>1316.38</v>
      </c>
      <c r="E335" s="85">
        <v>1322.86</v>
      </c>
      <c r="F335" s="85">
        <v>1124.6199999999999</v>
      </c>
      <c r="G335" s="85">
        <v>1043.56</v>
      </c>
      <c r="H335" s="85">
        <v>1101.3800000000001</v>
      </c>
      <c r="I335" s="85">
        <v>1167.78</v>
      </c>
      <c r="J335" s="85">
        <v>1216.32</v>
      </c>
      <c r="K335" s="85">
        <v>1290.94</v>
      </c>
      <c r="L335" s="85">
        <v>1403.46</v>
      </c>
      <c r="M335" s="85">
        <v>1660.86</v>
      </c>
      <c r="N335" s="85">
        <v>1615.01</v>
      </c>
      <c r="O335" s="85">
        <v>1607.41</v>
      </c>
      <c r="P335" s="85">
        <v>1614.17</v>
      </c>
      <c r="Q335" s="85">
        <v>1629.43</v>
      </c>
      <c r="R335" s="85">
        <v>1599.57</v>
      </c>
      <c r="S335" s="85">
        <v>1505.21</v>
      </c>
      <c r="T335" s="85">
        <v>1458</v>
      </c>
      <c r="U335" s="85">
        <v>1451.24</v>
      </c>
      <c r="V335" s="85">
        <v>1389.75</v>
      </c>
      <c r="W335" s="85">
        <v>1328.64</v>
      </c>
      <c r="X335" s="85">
        <v>1186.26</v>
      </c>
      <c r="Y335" s="85">
        <v>1029.1099999999999</v>
      </c>
      <c r="Z335" s="85">
        <v>1019.03</v>
      </c>
      <c r="AA335" s="85">
        <f t="shared" si="65"/>
        <v>1660.86</v>
      </c>
      <c r="AB335" s="84">
        <f t="shared" si="66"/>
        <v>2021</v>
      </c>
      <c r="AC335" s="83">
        <f t="shared" si="67"/>
        <v>9</v>
      </c>
      <c r="AD335" s="83" t="str">
        <f t="shared" si="68"/>
        <v/>
      </c>
      <c r="AE335" s="83" t="str">
        <f t="shared" si="69"/>
        <v/>
      </c>
      <c r="AF335" s="81">
        <f t="shared" si="70"/>
        <v>1660.86</v>
      </c>
      <c r="AG335" s="82" t="str">
        <f t="shared" si="71"/>
        <v>11:00</v>
      </c>
      <c r="AH335" s="81">
        <f t="shared" si="72"/>
        <v>34112.559999999998</v>
      </c>
      <c r="AI335" s="80" t="str">
        <f t="shared" si="73"/>
        <v/>
      </c>
      <c r="AJ335" s="80" t="str">
        <f t="shared" si="74"/>
        <v/>
      </c>
      <c r="AK335" s="80" t="str">
        <f t="shared" si="75"/>
        <v/>
      </c>
      <c r="AL335" s="79" t="str">
        <f t="shared" si="76"/>
        <v/>
      </c>
      <c r="AM335" s="78" t="str">
        <f t="shared" si="77"/>
        <v/>
      </c>
    </row>
    <row r="336" spans="2:39" ht="13.5" thickBot="1">
      <c r="B336" s="86">
        <v>44468</v>
      </c>
      <c r="C336" s="85">
        <v>1019.13</v>
      </c>
      <c r="D336" s="85">
        <v>1016.65</v>
      </c>
      <c r="E336" s="85">
        <v>1007.02</v>
      </c>
      <c r="F336" s="85">
        <v>1013.95</v>
      </c>
      <c r="G336" s="85">
        <v>1034.1500000000001</v>
      </c>
      <c r="H336" s="85">
        <v>1077.82</v>
      </c>
      <c r="I336" s="85">
        <v>1169.25</v>
      </c>
      <c r="J336" s="85">
        <v>1204.5999999999999</v>
      </c>
      <c r="K336" s="85">
        <v>1307.42</v>
      </c>
      <c r="L336" s="85">
        <v>1533.46</v>
      </c>
      <c r="M336" s="85">
        <v>1654.56</v>
      </c>
      <c r="N336" s="85">
        <v>1635.1</v>
      </c>
      <c r="O336" s="85">
        <v>1618.23</v>
      </c>
      <c r="P336" s="85">
        <v>1616.09</v>
      </c>
      <c r="Q336" s="85">
        <v>1600.13</v>
      </c>
      <c r="R336" s="85">
        <v>1581.86</v>
      </c>
      <c r="S336" s="85">
        <v>1489.43</v>
      </c>
      <c r="T336" s="85">
        <v>1434.69</v>
      </c>
      <c r="U336" s="85">
        <v>1424.36</v>
      </c>
      <c r="V336" s="85">
        <v>1328.98</v>
      </c>
      <c r="W336" s="85">
        <v>1278.3800000000001</v>
      </c>
      <c r="X336" s="85">
        <v>1158.99</v>
      </c>
      <c r="Y336" s="85">
        <v>1018.19</v>
      </c>
      <c r="Z336" s="85">
        <v>1011.12</v>
      </c>
      <c r="AA336" s="85">
        <f t="shared" si="65"/>
        <v>1654.56</v>
      </c>
      <c r="AB336" s="84">
        <f t="shared" si="66"/>
        <v>2021</v>
      </c>
      <c r="AC336" s="83">
        <f t="shared" si="67"/>
        <v>9</v>
      </c>
      <c r="AD336" s="83" t="str">
        <f t="shared" si="68"/>
        <v/>
      </c>
      <c r="AE336" s="83" t="str">
        <f t="shared" si="69"/>
        <v/>
      </c>
      <c r="AF336" s="81">
        <f t="shared" si="70"/>
        <v>1654.56</v>
      </c>
      <c r="AG336" s="82" t="str">
        <f t="shared" si="71"/>
        <v>11:00</v>
      </c>
      <c r="AH336" s="81">
        <f t="shared" si="72"/>
        <v>32888.120000000003</v>
      </c>
      <c r="AI336" s="80" t="str">
        <f t="shared" si="73"/>
        <v/>
      </c>
      <c r="AJ336" s="80" t="str">
        <f t="shared" si="74"/>
        <v/>
      </c>
      <c r="AK336" s="80" t="str">
        <f t="shared" si="75"/>
        <v/>
      </c>
      <c r="AL336" s="79" t="str">
        <f t="shared" si="76"/>
        <v/>
      </c>
      <c r="AM336" s="78" t="str">
        <f t="shared" si="77"/>
        <v/>
      </c>
    </row>
    <row r="337" spans="2:39" ht="13.5" thickBot="1">
      <c r="B337" s="86">
        <v>44469</v>
      </c>
      <c r="C337" s="85">
        <v>982.84</v>
      </c>
      <c r="D337" s="85">
        <v>986.51</v>
      </c>
      <c r="E337" s="85">
        <v>987.42</v>
      </c>
      <c r="F337" s="85">
        <v>997.82</v>
      </c>
      <c r="G337" s="85">
        <v>1030.68</v>
      </c>
      <c r="H337" s="85">
        <v>1077.51</v>
      </c>
      <c r="I337" s="85">
        <v>1149.8599999999999</v>
      </c>
      <c r="J337" s="85">
        <v>1196.83</v>
      </c>
      <c r="K337" s="85">
        <v>1216.5</v>
      </c>
      <c r="L337" s="85">
        <v>1247.72</v>
      </c>
      <c r="M337" s="85">
        <v>1262.07</v>
      </c>
      <c r="N337" s="85">
        <v>1288.21</v>
      </c>
      <c r="O337" s="85">
        <v>1450.75</v>
      </c>
      <c r="P337" s="85">
        <v>1540.39</v>
      </c>
      <c r="Q337" s="85">
        <v>1589.39</v>
      </c>
      <c r="R337" s="85">
        <v>1527.68</v>
      </c>
      <c r="S337" s="85">
        <v>1456.39</v>
      </c>
      <c r="T337" s="85">
        <v>1406.55</v>
      </c>
      <c r="U337" s="85">
        <v>1393.42</v>
      </c>
      <c r="V337" s="85">
        <v>1164.52</v>
      </c>
      <c r="W337" s="85">
        <v>1078.67</v>
      </c>
      <c r="X337" s="85">
        <v>1061.5899999999999</v>
      </c>
      <c r="Y337" s="85">
        <v>1039.68</v>
      </c>
      <c r="Z337" s="85">
        <v>1025.3599999999999</v>
      </c>
      <c r="AA337" s="85">
        <f t="shared" si="65"/>
        <v>1589.39</v>
      </c>
      <c r="AB337" s="84">
        <f t="shared" si="66"/>
        <v>2021</v>
      </c>
      <c r="AC337" s="83">
        <f t="shared" si="67"/>
        <v>9</v>
      </c>
      <c r="AD337" s="83" t="str">
        <f t="shared" si="68"/>
        <v>2021-9</v>
      </c>
      <c r="AE337" s="83">
        <f t="shared" si="69"/>
        <v>9</v>
      </c>
      <c r="AF337" s="81">
        <f t="shared" si="70"/>
        <v>1589.39</v>
      </c>
      <c r="AG337" s="82" t="str">
        <f t="shared" si="71"/>
        <v>15:00</v>
      </c>
      <c r="AH337" s="81">
        <f t="shared" si="72"/>
        <v>30747.750000000004</v>
      </c>
      <c r="AI337" s="80">
        <f t="shared" si="73"/>
        <v>52204.15</v>
      </c>
      <c r="AJ337" s="80">
        <f t="shared" si="74"/>
        <v>2049.7399999999998</v>
      </c>
      <c r="AK337" s="80">
        <f t="shared" si="75"/>
        <v>44221.38</v>
      </c>
      <c r="AL337" s="79">
        <f t="shared" si="76"/>
        <v>44453</v>
      </c>
      <c r="AM337" s="78" t="str">
        <f t="shared" si="77"/>
        <v>15:00</v>
      </c>
    </row>
    <row r="338" spans="2:39" ht="13.5" thickBot="1">
      <c r="B338" s="86">
        <v>44470</v>
      </c>
      <c r="C338" s="85">
        <v>1026.4100000000001</v>
      </c>
      <c r="D338" s="85">
        <v>1025.29</v>
      </c>
      <c r="E338" s="85">
        <v>1031.3800000000001</v>
      </c>
      <c r="F338" s="85">
        <v>1032.08</v>
      </c>
      <c r="G338" s="85">
        <v>1057.53</v>
      </c>
      <c r="H338" s="85">
        <v>1106.3499999999999</v>
      </c>
      <c r="I338" s="85">
        <v>1189.02</v>
      </c>
      <c r="J338" s="85">
        <v>1211</v>
      </c>
      <c r="K338" s="85">
        <v>1213.6300000000001</v>
      </c>
      <c r="L338" s="85">
        <v>1278.3800000000001</v>
      </c>
      <c r="M338" s="85">
        <v>1616.86</v>
      </c>
      <c r="N338" s="85">
        <v>1600.69</v>
      </c>
      <c r="O338" s="85">
        <v>1612.45</v>
      </c>
      <c r="P338" s="85">
        <v>1632.54</v>
      </c>
      <c r="Q338" s="85">
        <v>1641.43</v>
      </c>
      <c r="R338" s="85">
        <v>1614.76</v>
      </c>
      <c r="S338" s="85">
        <v>1556.31</v>
      </c>
      <c r="T338" s="85">
        <v>1492.44</v>
      </c>
      <c r="U338" s="85">
        <v>1474.62</v>
      </c>
      <c r="V338" s="85">
        <v>1454.25</v>
      </c>
      <c r="W338" s="85">
        <v>1424.29</v>
      </c>
      <c r="X338" s="85">
        <v>1362.8</v>
      </c>
      <c r="Y338" s="85">
        <v>1301.68</v>
      </c>
      <c r="Z338" s="85">
        <v>1280.02</v>
      </c>
      <c r="AA338" s="85">
        <f t="shared" si="65"/>
        <v>1641.43</v>
      </c>
      <c r="AB338" s="84">
        <f t="shared" si="66"/>
        <v>2021</v>
      </c>
      <c r="AC338" s="83">
        <f t="shared" si="67"/>
        <v>10</v>
      </c>
      <c r="AD338" s="83" t="str">
        <f t="shared" si="68"/>
        <v/>
      </c>
      <c r="AE338" s="83" t="str">
        <f t="shared" si="69"/>
        <v/>
      </c>
      <c r="AF338" s="81">
        <f t="shared" si="70"/>
        <v>1641.43</v>
      </c>
      <c r="AG338" s="82" t="str">
        <f t="shared" si="71"/>
        <v>15:00</v>
      </c>
      <c r="AH338" s="81">
        <f t="shared" si="72"/>
        <v>33877.64</v>
      </c>
      <c r="AI338" s="80" t="str">
        <f t="shared" si="73"/>
        <v/>
      </c>
      <c r="AJ338" s="80" t="str">
        <f t="shared" si="74"/>
        <v/>
      </c>
      <c r="AK338" s="80" t="str">
        <f t="shared" si="75"/>
        <v/>
      </c>
      <c r="AL338" s="79" t="str">
        <f t="shared" si="76"/>
        <v/>
      </c>
      <c r="AM338" s="78" t="str">
        <f t="shared" si="77"/>
        <v/>
      </c>
    </row>
    <row r="339" spans="2:39" ht="13.5" thickBot="1">
      <c r="B339" s="86">
        <v>44471</v>
      </c>
      <c r="C339" s="85">
        <v>1258.77</v>
      </c>
      <c r="D339" s="85">
        <v>1249.33</v>
      </c>
      <c r="E339" s="85">
        <v>1260.5999999999999</v>
      </c>
      <c r="F339" s="85">
        <v>1264.17</v>
      </c>
      <c r="G339" s="85">
        <v>1166.97</v>
      </c>
      <c r="H339" s="85">
        <v>1208.73</v>
      </c>
      <c r="I339" s="85">
        <v>1238.3</v>
      </c>
      <c r="J339" s="85">
        <v>1349.85</v>
      </c>
      <c r="K339" s="85">
        <v>1468.64</v>
      </c>
      <c r="L339" s="85">
        <v>1523.8</v>
      </c>
      <c r="M339" s="85">
        <v>1593.59</v>
      </c>
      <c r="N339" s="85">
        <v>1587.25</v>
      </c>
      <c r="O339" s="85">
        <v>1574.51</v>
      </c>
      <c r="P339" s="85">
        <v>1615.11</v>
      </c>
      <c r="Q339" s="85">
        <v>1590.86</v>
      </c>
      <c r="R339" s="85">
        <v>1581.05</v>
      </c>
      <c r="S339" s="85">
        <v>1547.32</v>
      </c>
      <c r="T339" s="85">
        <v>1536.54</v>
      </c>
      <c r="U339" s="85">
        <v>1499.86</v>
      </c>
      <c r="V339" s="85">
        <v>1412.88</v>
      </c>
      <c r="W339" s="85">
        <v>1394.22</v>
      </c>
      <c r="X339" s="85">
        <v>1384.63</v>
      </c>
      <c r="Y339" s="85">
        <v>1372.42</v>
      </c>
      <c r="Z339" s="85">
        <v>1381.06</v>
      </c>
      <c r="AA339" s="85">
        <f t="shared" si="65"/>
        <v>1615.11</v>
      </c>
      <c r="AB339" s="84">
        <f t="shared" si="66"/>
        <v>2021</v>
      </c>
      <c r="AC339" s="83">
        <f t="shared" si="67"/>
        <v>10</v>
      </c>
      <c r="AD339" s="83" t="str">
        <f t="shared" si="68"/>
        <v/>
      </c>
      <c r="AE339" s="83" t="str">
        <f t="shared" si="69"/>
        <v/>
      </c>
      <c r="AF339" s="81">
        <f t="shared" si="70"/>
        <v>1615.11</v>
      </c>
      <c r="AG339" s="82" t="str">
        <f t="shared" si="71"/>
        <v>14:00</v>
      </c>
      <c r="AH339" s="81">
        <f t="shared" si="72"/>
        <v>35675.57</v>
      </c>
      <c r="AI339" s="80" t="str">
        <f t="shared" si="73"/>
        <v/>
      </c>
      <c r="AJ339" s="80" t="str">
        <f t="shared" si="74"/>
        <v/>
      </c>
      <c r="AK339" s="80" t="str">
        <f t="shared" si="75"/>
        <v/>
      </c>
      <c r="AL339" s="79" t="str">
        <f t="shared" si="76"/>
        <v/>
      </c>
      <c r="AM339" s="78" t="str">
        <f t="shared" si="77"/>
        <v/>
      </c>
    </row>
    <row r="340" spans="2:39" ht="13.5" thickBot="1">
      <c r="B340" s="86">
        <v>44472</v>
      </c>
      <c r="C340" s="85">
        <v>1388.17</v>
      </c>
      <c r="D340" s="85">
        <v>1427.27</v>
      </c>
      <c r="E340" s="85">
        <v>1453.16</v>
      </c>
      <c r="F340" s="85">
        <v>1463.98</v>
      </c>
      <c r="G340" s="85">
        <v>1481.2</v>
      </c>
      <c r="H340" s="85">
        <v>1530.73</v>
      </c>
      <c r="I340" s="85">
        <v>1598</v>
      </c>
      <c r="J340" s="85">
        <v>1579.31</v>
      </c>
      <c r="K340" s="85">
        <v>1598.1</v>
      </c>
      <c r="L340" s="85">
        <v>1651.65</v>
      </c>
      <c r="M340" s="85">
        <v>1667.29</v>
      </c>
      <c r="N340" s="85">
        <v>1656.31</v>
      </c>
      <c r="O340" s="85">
        <v>1619.27</v>
      </c>
      <c r="P340" s="85">
        <v>1675.35</v>
      </c>
      <c r="Q340" s="85">
        <v>1663.62</v>
      </c>
      <c r="R340" s="85">
        <v>1662.47</v>
      </c>
      <c r="S340" s="85">
        <v>1628.83</v>
      </c>
      <c r="T340" s="85">
        <v>1627.99</v>
      </c>
      <c r="U340" s="85">
        <v>1621.83</v>
      </c>
      <c r="V340" s="85">
        <v>1595.02</v>
      </c>
      <c r="W340" s="85">
        <v>1555.37</v>
      </c>
      <c r="X340" s="85">
        <v>1548.23</v>
      </c>
      <c r="Y340" s="85">
        <v>1505.52</v>
      </c>
      <c r="Z340" s="85">
        <v>1467.55</v>
      </c>
      <c r="AA340" s="85">
        <f t="shared" si="65"/>
        <v>1675.35</v>
      </c>
      <c r="AB340" s="84">
        <f t="shared" si="66"/>
        <v>2021</v>
      </c>
      <c r="AC340" s="83">
        <f t="shared" si="67"/>
        <v>10</v>
      </c>
      <c r="AD340" s="83" t="str">
        <f t="shared" si="68"/>
        <v/>
      </c>
      <c r="AE340" s="83" t="str">
        <f t="shared" si="69"/>
        <v/>
      </c>
      <c r="AF340" s="81">
        <f t="shared" si="70"/>
        <v>1675.35</v>
      </c>
      <c r="AG340" s="82" t="str">
        <f t="shared" si="71"/>
        <v>14:00</v>
      </c>
      <c r="AH340" s="81">
        <f t="shared" si="72"/>
        <v>39341.57</v>
      </c>
      <c r="AI340" s="80" t="str">
        <f t="shared" si="73"/>
        <v/>
      </c>
      <c r="AJ340" s="80" t="str">
        <f t="shared" si="74"/>
        <v/>
      </c>
      <c r="AK340" s="80" t="str">
        <f t="shared" si="75"/>
        <v/>
      </c>
      <c r="AL340" s="79" t="str">
        <f t="shared" si="76"/>
        <v/>
      </c>
      <c r="AM340" s="78" t="str">
        <f t="shared" si="77"/>
        <v/>
      </c>
    </row>
    <row r="341" spans="2:39" ht="13.5" thickBot="1">
      <c r="B341" s="86">
        <v>44473</v>
      </c>
      <c r="C341" s="85">
        <v>1463.35</v>
      </c>
      <c r="D341" s="85">
        <v>1453.94</v>
      </c>
      <c r="E341" s="85">
        <v>1443.23</v>
      </c>
      <c r="F341" s="85">
        <v>1442.49</v>
      </c>
      <c r="G341" s="85">
        <v>1439.17</v>
      </c>
      <c r="H341" s="85">
        <v>1493.31</v>
      </c>
      <c r="I341" s="85">
        <v>1572.34</v>
      </c>
      <c r="J341" s="85">
        <v>1591.56</v>
      </c>
      <c r="K341" s="85">
        <v>1636.85</v>
      </c>
      <c r="L341" s="85">
        <v>1674.61</v>
      </c>
      <c r="M341" s="85">
        <v>1692.92</v>
      </c>
      <c r="N341" s="85">
        <v>1661.45</v>
      </c>
      <c r="O341" s="85">
        <v>1671.53</v>
      </c>
      <c r="P341" s="85">
        <v>1680.53</v>
      </c>
      <c r="Q341" s="85">
        <v>1691.87</v>
      </c>
      <c r="R341" s="85">
        <v>1652.88</v>
      </c>
      <c r="S341" s="85">
        <v>1569.4</v>
      </c>
      <c r="T341" s="85">
        <v>1537.55</v>
      </c>
      <c r="U341" s="85">
        <v>1554.53</v>
      </c>
      <c r="V341" s="85">
        <v>1540.35</v>
      </c>
      <c r="W341" s="85">
        <v>1505.91</v>
      </c>
      <c r="X341" s="85">
        <v>1486.66</v>
      </c>
      <c r="Y341" s="85">
        <v>1436.51</v>
      </c>
      <c r="Z341" s="85">
        <v>1422.09</v>
      </c>
      <c r="AA341" s="85">
        <f t="shared" si="65"/>
        <v>1692.92</v>
      </c>
      <c r="AB341" s="84">
        <f t="shared" si="66"/>
        <v>2021</v>
      </c>
      <c r="AC341" s="83">
        <f t="shared" si="67"/>
        <v>10</v>
      </c>
      <c r="AD341" s="83" t="str">
        <f t="shared" si="68"/>
        <v/>
      </c>
      <c r="AE341" s="83" t="str">
        <f t="shared" si="69"/>
        <v/>
      </c>
      <c r="AF341" s="81">
        <f t="shared" si="70"/>
        <v>1692.92</v>
      </c>
      <c r="AG341" s="82" t="str">
        <f t="shared" si="71"/>
        <v>11:00</v>
      </c>
      <c r="AH341" s="81">
        <f t="shared" si="72"/>
        <v>39007.949999999997</v>
      </c>
      <c r="AI341" s="80" t="str">
        <f t="shared" si="73"/>
        <v/>
      </c>
      <c r="AJ341" s="80" t="str">
        <f t="shared" si="74"/>
        <v/>
      </c>
      <c r="AK341" s="80" t="str">
        <f t="shared" si="75"/>
        <v/>
      </c>
      <c r="AL341" s="79" t="str">
        <f t="shared" si="76"/>
        <v/>
      </c>
      <c r="AM341" s="78" t="str">
        <f t="shared" si="77"/>
        <v/>
      </c>
    </row>
    <row r="342" spans="2:39" ht="13.5" thickBot="1">
      <c r="B342" s="86">
        <v>44474</v>
      </c>
      <c r="C342" s="85">
        <v>1408.92</v>
      </c>
      <c r="D342" s="85">
        <v>1414.18</v>
      </c>
      <c r="E342" s="85">
        <v>1428.32</v>
      </c>
      <c r="F342" s="85">
        <v>1437.35</v>
      </c>
      <c r="G342" s="85">
        <v>1432.1</v>
      </c>
      <c r="H342" s="85">
        <v>1513.44</v>
      </c>
      <c r="I342" s="85">
        <v>1591.66</v>
      </c>
      <c r="J342" s="85">
        <v>1626</v>
      </c>
      <c r="K342" s="85">
        <v>1652.94</v>
      </c>
      <c r="L342" s="85">
        <v>1711.12</v>
      </c>
      <c r="M342" s="85">
        <v>1728.48</v>
      </c>
      <c r="N342" s="85">
        <v>1711.5</v>
      </c>
      <c r="O342" s="85">
        <v>1711.22</v>
      </c>
      <c r="P342" s="85">
        <v>1697.19</v>
      </c>
      <c r="Q342" s="85">
        <v>1706.08</v>
      </c>
      <c r="R342" s="85">
        <v>1673.77</v>
      </c>
      <c r="S342" s="85">
        <v>1607.62</v>
      </c>
      <c r="T342" s="85">
        <v>1569.51</v>
      </c>
      <c r="U342" s="85">
        <v>1558.55</v>
      </c>
      <c r="V342" s="85">
        <v>1516.69</v>
      </c>
      <c r="W342" s="85">
        <v>1485.68</v>
      </c>
      <c r="X342" s="85">
        <v>1463.77</v>
      </c>
      <c r="Y342" s="85">
        <v>1435.6</v>
      </c>
      <c r="Z342" s="85">
        <v>1414.6</v>
      </c>
      <c r="AA342" s="85">
        <f t="shared" si="65"/>
        <v>1728.48</v>
      </c>
      <c r="AB342" s="84">
        <f t="shared" si="66"/>
        <v>2021</v>
      </c>
      <c r="AC342" s="83">
        <f t="shared" si="67"/>
        <v>10</v>
      </c>
      <c r="AD342" s="83" t="str">
        <f t="shared" si="68"/>
        <v/>
      </c>
      <c r="AE342" s="83" t="str">
        <f t="shared" si="69"/>
        <v/>
      </c>
      <c r="AF342" s="81">
        <f t="shared" si="70"/>
        <v>1728.48</v>
      </c>
      <c r="AG342" s="82" t="str">
        <f t="shared" si="71"/>
        <v>11:00</v>
      </c>
      <c r="AH342" s="81">
        <f t="shared" si="72"/>
        <v>39224.76999999999</v>
      </c>
      <c r="AI342" s="80" t="str">
        <f t="shared" si="73"/>
        <v/>
      </c>
      <c r="AJ342" s="80" t="str">
        <f t="shared" si="74"/>
        <v/>
      </c>
      <c r="AK342" s="80" t="str">
        <f t="shared" si="75"/>
        <v/>
      </c>
      <c r="AL342" s="79" t="str">
        <f t="shared" si="76"/>
        <v/>
      </c>
      <c r="AM342" s="78" t="str">
        <f t="shared" si="77"/>
        <v/>
      </c>
    </row>
    <row r="343" spans="2:39" ht="13.5" thickBot="1">
      <c r="B343" s="86">
        <v>44475</v>
      </c>
      <c r="C343" s="85">
        <v>1389.08</v>
      </c>
      <c r="D343" s="85">
        <v>1398.6</v>
      </c>
      <c r="E343" s="85">
        <v>1434.2</v>
      </c>
      <c r="F343" s="85">
        <v>1402.35</v>
      </c>
      <c r="G343" s="85">
        <v>1385.93</v>
      </c>
      <c r="H343" s="85">
        <v>1440.46</v>
      </c>
      <c r="I343" s="85">
        <v>1586.87</v>
      </c>
      <c r="J343" s="85">
        <v>1603.07</v>
      </c>
      <c r="K343" s="85">
        <v>1642.34</v>
      </c>
      <c r="L343" s="85">
        <v>1677.38</v>
      </c>
      <c r="M343" s="85">
        <v>1669.82</v>
      </c>
      <c r="N343" s="85">
        <v>1712.34</v>
      </c>
      <c r="O343" s="85">
        <v>1711.12</v>
      </c>
      <c r="P343" s="85">
        <v>1723.37</v>
      </c>
      <c r="Q343" s="85">
        <v>1724.8</v>
      </c>
      <c r="R343" s="85">
        <v>1693.37</v>
      </c>
      <c r="S343" s="85">
        <v>1618.43</v>
      </c>
      <c r="T343" s="85">
        <v>1566.85</v>
      </c>
      <c r="U343" s="85">
        <v>1575.32</v>
      </c>
      <c r="V343" s="85">
        <v>1536.15</v>
      </c>
      <c r="W343" s="85">
        <v>1511.37</v>
      </c>
      <c r="X343" s="85">
        <v>1485.4</v>
      </c>
      <c r="Y343" s="85">
        <v>1464.54</v>
      </c>
      <c r="Z343" s="85">
        <v>1454.64</v>
      </c>
      <c r="AA343" s="85">
        <f t="shared" si="65"/>
        <v>1724.8</v>
      </c>
      <c r="AB343" s="84">
        <f t="shared" si="66"/>
        <v>2021</v>
      </c>
      <c r="AC343" s="83">
        <f t="shared" si="67"/>
        <v>10</v>
      </c>
      <c r="AD343" s="83" t="str">
        <f t="shared" si="68"/>
        <v/>
      </c>
      <c r="AE343" s="83" t="str">
        <f t="shared" si="69"/>
        <v/>
      </c>
      <c r="AF343" s="81">
        <f t="shared" si="70"/>
        <v>1724.8</v>
      </c>
      <c r="AG343" s="82" t="str">
        <f t="shared" si="71"/>
        <v>15:00</v>
      </c>
      <c r="AH343" s="81">
        <f t="shared" si="72"/>
        <v>39132.6</v>
      </c>
      <c r="AI343" s="80" t="str">
        <f t="shared" si="73"/>
        <v/>
      </c>
      <c r="AJ343" s="80" t="str">
        <f t="shared" si="74"/>
        <v/>
      </c>
      <c r="AK343" s="80" t="str">
        <f t="shared" si="75"/>
        <v/>
      </c>
      <c r="AL343" s="79" t="str">
        <f t="shared" si="76"/>
        <v/>
      </c>
      <c r="AM343" s="78" t="str">
        <f t="shared" si="77"/>
        <v/>
      </c>
    </row>
    <row r="344" spans="2:39" ht="13.5" thickBot="1">
      <c r="B344" s="86">
        <v>44476</v>
      </c>
      <c r="C344" s="85">
        <v>1463.95</v>
      </c>
      <c r="D344" s="85">
        <v>1480.5</v>
      </c>
      <c r="E344" s="85">
        <v>1484.07</v>
      </c>
      <c r="F344" s="85">
        <v>1473.08</v>
      </c>
      <c r="G344" s="85">
        <v>1489.22</v>
      </c>
      <c r="H344" s="85">
        <v>1541.02</v>
      </c>
      <c r="I344" s="85">
        <v>1621.16</v>
      </c>
      <c r="J344" s="85">
        <v>1636.04</v>
      </c>
      <c r="K344" s="85">
        <v>1680</v>
      </c>
      <c r="L344" s="85">
        <v>1757.6</v>
      </c>
      <c r="M344" s="85">
        <v>1809.05</v>
      </c>
      <c r="N344" s="85">
        <v>1770.2</v>
      </c>
      <c r="O344" s="85">
        <v>1790.99</v>
      </c>
      <c r="P344" s="85">
        <v>1818.67</v>
      </c>
      <c r="Q344" s="85">
        <v>1817.76</v>
      </c>
      <c r="R344" s="85">
        <v>1750.91</v>
      </c>
      <c r="S344" s="85">
        <v>1656.8</v>
      </c>
      <c r="T344" s="85">
        <v>1613.89</v>
      </c>
      <c r="U344" s="85">
        <v>1637.37</v>
      </c>
      <c r="V344" s="85">
        <v>1596.38</v>
      </c>
      <c r="W344" s="85">
        <v>1567.97</v>
      </c>
      <c r="X344" s="85">
        <v>1532.79</v>
      </c>
      <c r="Y344" s="85">
        <v>1519</v>
      </c>
      <c r="Z344" s="85">
        <v>1466.92</v>
      </c>
      <c r="AA344" s="85">
        <f t="shared" si="65"/>
        <v>1818.67</v>
      </c>
      <c r="AB344" s="84">
        <f t="shared" si="66"/>
        <v>2021</v>
      </c>
      <c r="AC344" s="83">
        <f t="shared" si="67"/>
        <v>10</v>
      </c>
      <c r="AD344" s="83" t="str">
        <f t="shared" si="68"/>
        <v/>
      </c>
      <c r="AE344" s="83" t="str">
        <f t="shared" si="69"/>
        <v/>
      </c>
      <c r="AF344" s="81">
        <f t="shared" si="70"/>
        <v>1818.67</v>
      </c>
      <c r="AG344" s="82" t="str">
        <f t="shared" si="71"/>
        <v>14:00</v>
      </c>
      <c r="AH344" s="81">
        <f t="shared" si="72"/>
        <v>40794.009999999995</v>
      </c>
      <c r="AI344" s="80" t="str">
        <f t="shared" si="73"/>
        <v/>
      </c>
      <c r="AJ344" s="80" t="str">
        <f t="shared" si="74"/>
        <v/>
      </c>
      <c r="AK344" s="80" t="str">
        <f t="shared" si="75"/>
        <v/>
      </c>
      <c r="AL344" s="79" t="str">
        <f t="shared" si="76"/>
        <v/>
      </c>
      <c r="AM344" s="78" t="str">
        <f t="shared" si="77"/>
        <v/>
      </c>
    </row>
    <row r="345" spans="2:39" ht="13.5" thickBot="1">
      <c r="B345" s="86">
        <v>44477</v>
      </c>
      <c r="C345" s="85">
        <v>1464.79</v>
      </c>
      <c r="D345" s="85">
        <v>1469.58</v>
      </c>
      <c r="E345" s="85">
        <v>1485.96</v>
      </c>
      <c r="F345" s="85">
        <v>1489.81</v>
      </c>
      <c r="G345" s="85">
        <v>1514.28</v>
      </c>
      <c r="H345" s="85">
        <v>1581.86</v>
      </c>
      <c r="I345" s="85">
        <v>1683.54</v>
      </c>
      <c r="J345" s="85">
        <v>1685.81</v>
      </c>
      <c r="K345" s="85">
        <v>1710.14</v>
      </c>
      <c r="L345" s="85">
        <v>1748.39</v>
      </c>
      <c r="M345" s="85">
        <v>1795.12</v>
      </c>
      <c r="N345" s="85">
        <v>1789.06</v>
      </c>
      <c r="O345" s="85">
        <v>1803.76</v>
      </c>
      <c r="P345" s="85">
        <v>1808.87</v>
      </c>
      <c r="Q345" s="85">
        <v>1750.24</v>
      </c>
      <c r="R345" s="85">
        <v>1760.05</v>
      </c>
      <c r="S345" s="85">
        <v>1657.81</v>
      </c>
      <c r="T345" s="85">
        <v>1616.82</v>
      </c>
      <c r="U345" s="85">
        <v>1603.91</v>
      </c>
      <c r="V345" s="85">
        <v>1544.41</v>
      </c>
      <c r="W345" s="85">
        <v>1513.23</v>
      </c>
      <c r="X345" s="85">
        <v>1494.68</v>
      </c>
      <c r="Y345" s="85">
        <v>1478.4</v>
      </c>
      <c r="Z345" s="85">
        <v>1466.85</v>
      </c>
      <c r="AA345" s="85">
        <f t="shared" si="65"/>
        <v>1808.87</v>
      </c>
      <c r="AB345" s="84">
        <f t="shared" si="66"/>
        <v>2021</v>
      </c>
      <c r="AC345" s="83">
        <f t="shared" si="67"/>
        <v>10</v>
      </c>
      <c r="AD345" s="83" t="str">
        <f t="shared" si="68"/>
        <v/>
      </c>
      <c r="AE345" s="83" t="str">
        <f t="shared" si="69"/>
        <v/>
      </c>
      <c r="AF345" s="81">
        <f t="shared" si="70"/>
        <v>1808.87</v>
      </c>
      <c r="AG345" s="82" t="str">
        <f t="shared" si="71"/>
        <v>14:00</v>
      </c>
      <c r="AH345" s="81">
        <f t="shared" si="72"/>
        <v>40726.240000000005</v>
      </c>
      <c r="AI345" s="80" t="str">
        <f t="shared" si="73"/>
        <v/>
      </c>
      <c r="AJ345" s="80" t="str">
        <f t="shared" si="74"/>
        <v/>
      </c>
      <c r="AK345" s="80" t="str">
        <f t="shared" si="75"/>
        <v/>
      </c>
      <c r="AL345" s="79" t="str">
        <f t="shared" si="76"/>
        <v/>
      </c>
      <c r="AM345" s="78" t="str">
        <f t="shared" si="77"/>
        <v/>
      </c>
    </row>
    <row r="346" spans="2:39" ht="13.5" thickBot="1">
      <c r="B346" s="86">
        <v>44478</v>
      </c>
      <c r="C346" s="85">
        <v>1474.48</v>
      </c>
      <c r="D346" s="85">
        <v>1471.75</v>
      </c>
      <c r="E346" s="85">
        <v>1466.22</v>
      </c>
      <c r="F346" s="85">
        <v>1479.24</v>
      </c>
      <c r="G346" s="85">
        <v>1502.27</v>
      </c>
      <c r="H346" s="85">
        <v>1532.62</v>
      </c>
      <c r="I346" s="85">
        <v>1603.52</v>
      </c>
      <c r="J346" s="85">
        <v>1630.2</v>
      </c>
      <c r="K346" s="85">
        <v>1643.78</v>
      </c>
      <c r="L346" s="85">
        <v>1673.21</v>
      </c>
      <c r="M346" s="85">
        <v>1688.93</v>
      </c>
      <c r="N346" s="85">
        <v>1654.59</v>
      </c>
      <c r="O346" s="85">
        <v>1649.66</v>
      </c>
      <c r="P346" s="85">
        <v>1651.58</v>
      </c>
      <c r="Q346" s="85">
        <v>1654.52</v>
      </c>
      <c r="R346" s="85">
        <v>1662.15</v>
      </c>
      <c r="S346" s="85">
        <v>1626.42</v>
      </c>
      <c r="T346" s="85">
        <v>1606.4</v>
      </c>
      <c r="U346" s="85">
        <v>1624.25</v>
      </c>
      <c r="V346" s="85">
        <v>1579.55</v>
      </c>
      <c r="W346" s="85">
        <v>1547.07</v>
      </c>
      <c r="X346" s="85">
        <v>1536.29</v>
      </c>
      <c r="Y346" s="85">
        <v>1488.94</v>
      </c>
      <c r="Z346" s="85">
        <v>1493.28</v>
      </c>
      <c r="AA346" s="85">
        <f t="shared" si="65"/>
        <v>1688.93</v>
      </c>
      <c r="AB346" s="84">
        <f t="shared" si="66"/>
        <v>2021</v>
      </c>
      <c r="AC346" s="83">
        <f t="shared" si="67"/>
        <v>10</v>
      </c>
      <c r="AD346" s="83" t="str">
        <f t="shared" si="68"/>
        <v/>
      </c>
      <c r="AE346" s="83" t="str">
        <f t="shared" si="69"/>
        <v/>
      </c>
      <c r="AF346" s="81">
        <f t="shared" si="70"/>
        <v>1688.93</v>
      </c>
      <c r="AG346" s="82" t="str">
        <f t="shared" si="71"/>
        <v>11:00</v>
      </c>
      <c r="AH346" s="81">
        <f t="shared" si="72"/>
        <v>39629.850000000013</v>
      </c>
      <c r="AI346" s="80" t="str">
        <f t="shared" si="73"/>
        <v/>
      </c>
      <c r="AJ346" s="80" t="str">
        <f t="shared" si="74"/>
        <v/>
      </c>
      <c r="AK346" s="80" t="str">
        <f t="shared" si="75"/>
        <v/>
      </c>
      <c r="AL346" s="79" t="str">
        <f t="shared" si="76"/>
        <v/>
      </c>
      <c r="AM346" s="78" t="str">
        <f t="shared" si="77"/>
        <v/>
      </c>
    </row>
    <row r="347" spans="2:39" ht="13.5" thickBot="1">
      <c r="B347" s="86">
        <v>44479</v>
      </c>
      <c r="C347" s="85">
        <v>1489.84</v>
      </c>
      <c r="D347" s="85">
        <v>1468.08</v>
      </c>
      <c r="E347" s="85">
        <v>1464.65</v>
      </c>
      <c r="F347" s="85">
        <v>1484.67</v>
      </c>
      <c r="G347" s="85">
        <v>1481.1</v>
      </c>
      <c r="H347" s="85">
        <v>1507.17</v>
      </c>
      <c r="I347" s="85">
        <v>1516.31</v>
      </c>
      <c r="J347" s="85">
        <v>1506.71</v>
      </c>
      <c r="K347" s="85">
        <v>1553.34</v>
      </c>
      <c r="L347" s="85">
        <v>1595.44</v>
      </c>
      <c r="M347" s="85">
        <v>1589.84</v>
      </c>
      <c r="N347" s="85">
        <v>1580.18</v>
      </c>
      <c r="O347" s="85">
        <v>1587.43</v>
      </c>
      <c r="P347" s="85">
        <v>1582.49</v>
      </c>
      <c r="Q347" s="85">
        <v>1591.7</v>
      </c>
      <c r="R347" s="85">
        <v>1612.14</v>
      </c>
      <c r="S347" s="85">
        <v>1577.42</v>
      </c>
      <c r="T347" s="85">
        <v>1569.89</v>
      </c>
      <c r="U347" s="85">
        <v>1568.88</v>
      </c>
      <c r="V347" s="85">
        <v>1542.77</v>
      </c>
      <c r="W347" s="85">
        <v>1507.45</v>
      </c>
      <c r="X347" s="85">
        <v>1480.57</v>
      </c>
      <c r="Y347" s="85">
        <v>1477.25</v>
      </c>
      <c r="Z347" s="85">
        <v>1470.81</v>
      </c>
      <c r="AA347" s="85">
        <f t="shared" si="65"/>
        <v>1612.14</v>
      </c>
      <c r="AB347" s="84">
        <f t="shared" si="66"/>
        <v>2021</v>
      </c>
      <c r="AC347" s="83">
        <f t="shared" si="67"/>
        <v>10</v>
      </c>
      <c r="AD347" s="83" t="str">
        <f t="shared" si="68"/>
        <v/>
      </c>
      <c r="AE347" s="83" t="str">
        <f t="shared" si="69"/>
        <v/>
      </c>
      <c r="AF347" s="81">
        <f t="shared" si="70"/>
        <v>1612.14</v>
      </c>
      <c r="AG347" s="82" t="str">
        <f t="shared" si="71"/>
        <v>16:00</v>
      </c>
      <c r="AH347" s="81">
        <f t="shared" si="72"/>
        <v>38418.270000000004</v>
      </c>
      <c r="AI347" s="80" t="str">
        <f t="shared" si="73"/>
        <v/>
      </c>
      <c r="AJ347" s="80" t="str">
        <f t="shared" si="74"/>
        <v/>
      </c>
      <c r="AK347" s="80" t="str">
        <f t="shared" si="75"/>
        <v/>
      </c>
      <c r="AL347" s="79" t="str">
        <f t="shared" si="76"/>
        <v/>
      </c>
      <c r="AM347" s="78" t="str">
        <f t="shared" si="77"/>
        <v/>
      </c>
    </row>
    <row r="348" spans="2:39" ht="13.5" thickBot="1">
      <c r="B348" s="86">
        <v>44480</v>
      </c>
      <c r="C348" s="85">
        <v>1471.23</v>
      </c>
      <c r="D348" s="85">
        <v>1470.04</v>
      </c>
      <c r="E348" s="85">
        <v>1472.63</v>
      </c>
      <c r="F348" s="85">
        <v>1469.09</v>
      </c>
      <c r="G348" s="85">
        <v>1484.7</v>
      </c>
      <c r="H348" s="85">
        <v>1506.37</v>
      </c>
      <c r="I348" s="85">
        <v>1549.07</v>
      </c>
      <c r="J348" s="85">
        <v>1559.21</v>
      </c>
      <c r="K348" s="85">
        <v>1604.86</v>
      </c>
      <c r="L348" s="85">
        <v>1620.68</v>
      </c>
      <c r="M348" s="85">
        <v>1683.64</v>
      </c>
      <c r="N348" s="85">
        <v>1678.22</v>
      </c>
      <c r="O348" s="85">
        <v>1697.57</v>
      </c>
      <c r="P348" s="85">
        <v>1714.3</v>
      </c>
      <c r="Q348" s="85">
        <v>1725.36</v>
      </c>
      <c r="R348" s="85">
        <v>1704.36</v>
      </c>
      <c r="S348" s="85">
        <v>1647.91</v>
      </c>
      <c r="T348" s="85">
        <v>1632.51</v>
      </c>
      <c r="U348" s="85">
        <v>1639.09</v>
      </c>
      <c r="V348" s="85">
        <v>1590.44</v>
      </c>
      <c r="W348" s="85">
        <v>1577.28</v>
      </c>
      <c r="X348" s="85">
        <v>1563.52</v>
      </c>
      <c r="Y348" s="85">
        <v>1555.75</v>
      </c>
      <c r="Z348" s="85">
        <v>1539.79</v>
      </c>
      <c r="AA348" s="85">
        <f t="shared" si="65"/>
        <v>1725.36</v>
      </c>
      <c r="AB348" s="84">
        <f t="shared" si="66"/>
        <v>2021</v>
      </c>
      <c r="AC348" s="83">
        <f t="shared" si="67"/>
        <v>10</v>
      </c>
      <c r="AD348" s="83" t="str">
        <f t="shared" si="68"/>
        <v/>
      </c>
      <c r="AE348" s="83" t="str">
        <f t="shared" si="69"/>
        <v/>
      </c>
      <c r="AF348" s="81">
        <f t="shared" si="70"/>
        <v>1725.36</v>
      </c>
      <c r="AG348" s="82" t="str">
        <f t="shared" si="71"/>
        <v>15:00</v>
      </c>
      <c r="AH348" s="81">
        <f t="shared" si="72"/>
        <v>39882.979999999996</v>
      </c>
      <c r="AI348" s="80" t="str">
        <f t="shared" si="73"/>
        <v/>
      </c>
      <c r="AJ348" s="80" t="str">
        <f t="shared" si="74"/>
        <v/>
      </c>
      <c r="AK348" s="80" t="str">
        <f t="shared" si="75"/>
        <v/>
      </c>
      <c r="AL348" s="79" t="str">
        <f t="shared" si="76"/>
        <v/>
      </c>
      <c r="AM348" s="78" t="str">
        <f t="shared" si="77"/>
        <v/>
      </c>
    </row>
    <row r="349" spans="2:39" ht="13.5" thickBot="1">
      <c r="B349" s="86">
        <v>44481</v>
      </c>
      <c r="C349" s="85">
        <v>1500.63</v>
      </c>
      <c r="D349" s="85">
        <v>1490.51</v>
      </c>
      <c r="E349" s="85">
        <v>1486.66</v>
      </c>
      <c r="F349" s="85">
        <v>1485.51</v>
      </c>
      <c r="G349" s="85">
        <v>1478.82</v>
      </c>
      <c r="H349" s="85">
        <v>1522.43</v>
      </c>
      <c r="I349" s="85">
        <v>1589.74</v>
      </c>
      <c r="J349" s="85">
        <v>1659.77</v>
      </c>
      <c r="K349" s="85">
        <v>1763.34</v>
      </c>
      <c r="L349" s="85">
        <v>1825.22</v>
      </c>
      <c r="M349" s="85">
        <v>1845.38</v>
      </c>
      <c r="N349" s="85">
        <v>1827.42</v>
      </c>
      <c r="O349" s="85">
        <v>1840.62</v>
      </c>
      <c r="P349" s="85">
        <v>1848.88</v>
      </c>
      <c r="Q349" s="85">
        <v>1856.47</v>
      </c>
      <c r="R349" s="85">
        <v>1803.27</v>
      </c>
      <c r="S349" s="85">
        <v>1713.04</v>
      </c>
      <c r="T349" s="85">
        <v>1645.67</v>
      </c>
      <c r="U349" s="85">
        <v>1647.17</v>
      </c>
      <c r="V349" s="85">
        <v>1620.89</v>
      </c>
      <c r="W349" s="85">
        <v>1611.93</v>
      </c>
      <c r="X349" s="85">
        <v>1577.84</v>
      </c>
      <c r="Y349" s="85">
        <v>1534.23</v>
      </c>
      <c r="Z349" s="85">
        <v>1503.04</v>
      </c>
      <c r="AA349" s="85">
        <f t="shared" si="65"/>
        <v>1856.47</v>
      </c>
      <c r="AB349" s="84">
        <f t="shared" si="66"/>
        <v>2021</v>
      </c>
      <c r="AC349" s="83">
        <f t="shared" si="67"/>
        <v>10</v>
      </c>
      <c r="AD349" s="83" t="str">
        <f t="shared" si="68"/>
        <v/>
      </c>
      <c r="AE349" s="83" t="str">
        <f t="shared" si="69"/>
        <v/>
      </c>
      <c r="AF349" s="81">
        <f t="shared" si="70"/>
        <v>1856.47</v>
      </c>
      <c r="AG349" s="82" t="str">
        <f t="shared" si="71"/>
        <v>15:00</v>
      </c>
      <c r="AH349" s="81">
        <f t="shared" si="72"/>
        <v>41534.950000000004</v>
      </c>
      <c r="AI349" s="80" t="str">
        <f t="shared" si="73"/>
        <v/>
      </c>
      <c r="AJ349" s="80" t="str">
        <f t="shared" si="74"/>
        <v/>
      </c>
      <c r="AK349" s="80" t="str">
        <f t="shared" si="75"/>
        <v/>
      </c>
      <c r="AL349" s="79" t="str">
        <f t="shared" si="76"/>
        <v/>
      </c>
      <c r="AM349" s="78" t="str">
        <f t="shared" si="77"/>
        <v/>
      </c>
    </row>
    <row r="350" spans="2:39" ht="13.5" thickBot="1">
      <c r="B350" s="86">
        <v>44482</v>
      </c>
      <c r="C350" s="85">
        <v>1466.78</v>
      </c>
      <c r="D350" s="85">
        <v>1454.74</v>
      </c>
      <c r="E350" s="85">
        <v>1459.99</v>
      </c>
      <c r="F350" s="85">
        <v>1487.96</v>
      </c>
      <c r="G350" s="85">
        <v>1493.63</v>
      </c>
      <c r="H350" s="85">
        <v>1565.59</v>
      </c>
      <c r="I350" s="85">
        <v>1668.35</v>
      </c>
      <c r="J350" s="85">
        <v>1710.7</v>
      </c>
      <c r="K350" s="85">
        <v>1700.58</v>
      </c>
      <c r="L350" s="85">
        <v>1742.23</v>
      </c>
      <c r="M350" s="85">
        <v>1817.34</v>
      </c>
      <c r="N350" s="85">
        <v>1778.11</v>
      </c>
      <c r="O350" s="85">
        <v>1766.8</v>
      </c>
      <c r="P350" s="85">
        <v>1791.51</v>
      </c>
      <c r="Q350" s="85">
        <v>1779.99</v>
      </c>
      <c r="R350" s="85">
        <v>1743.1</v>
      </c>
      <c r="S350" s="85">
        <v>1649.83</v>
      </c>
      <c r="T350" s="85">
        <v>1576.3</v>
      </c>
      <c r="U350" s="85">
        <v>1571.43</v>
      </c>
      <c r="V350" s="85">
        <v>1525.86</v>
      </c>
      <c r="W350" s="85">
        <v>1502.83</v>
      </c>
      <c r="X350" s="85">
        <v>1464.05</v>
      </c>
      <c r="Y350" s="85">
        <v>1428.49</v>
      </c>
      <c r="Z350" s="85">
        <v>1405.32</v>
      </c>
      <c r="AA350" s="85">
        <f t="shared" si="65"/>
        <v>1817.34</v>
      </c>
      <c r="AB350" s="84">
        <f t="shared" si="66"/>
        <v>2021</v>
      </c>
      <c r="AC350" s="83">
        <f t="shared" si="67"/>
        <v>10</v>
      </c>
      <c r="AD350" s="83" t="str">
        <f t="shared" si="68"/>
        <v/>
      </c>
      <c r="AE350" s="83" t="str">
        <f t="shared" si="69"/>
        <v/>
      </c>
      <c r="AF350" s="81">
        <f t="shared" si="70"/>
        <v>1817.34</v>
      </c>
      <c r="AG350" s="82" t="str">
        <f t="shared" si="71"/>
        <v>11:00</v>
      </c>
      <c r="AH350" s="81">
        <f t="shared" si="72"/>
        <v>40368.849999999991</v>
      </c>
      <c r="AI350" s="80" t="str">
        <f t="shared" si="73"/>
        <v/>
      </c>
      <c r="AJ350" s="80" t="str">
        <f t="shared" si="74"/>
        <v/>
      </c>
      <c r="AK350" s="80" t="str">
        <f t="shared" si="75"/>
        <v/>
      </c>
      <c r="AL350" s="79" t="str">
        <f t="shared" si="76"/>
        <v/>
      </c>
      <c r="AM350" s="78" t="str">
        <f t="shared" si="77"/>
        <v/>
      </c>
    </row>
    <row r="351" spans="2:39" ht="13.5" thickBot="1">
      <c r="B351" s="86">
        <v>44483</v>
      </c>
      <c r="C351" s="85">
        <v>1371.65</v>
      </c>
      <c r="D351" s="85">
        <v>1346.49</v>
      </c>
      <c r="E351" s="85">
        <v>1345.82</v>
      </c>
      <c r="F351" s="85">
        <v>1346.42</v>
      </c>
      <c r="G351" s="85">
        <v>1360.7</v>
      </c>
      <c r="H351" s="85">
        <v>1409.45</v>
      </c>
      <c r="I351" s="85">
        <v>1384.39</v>
      </c>
      <c r="J351" s="85">
        <v>1434.93</v>
      </c>
      <c r="K351" s="85">
        <v>1605.03</v>
      </c>
      <c r="L351" s="85">
        <v>1741.78</v>
      </c>
      <c r="M351" s="85">
        <v>1762.36</v>
      </c>
      <c r="N351" s="85">
        <v>1742.16</v>
      </c>
      <c r="O351" s="85">
        <v>1806.7</v>
      </c>
      <c r="P351" s="85">
        <v>1842.05</v>
      </c>
      <c r="Q351" s="85">
        <v>1893.99</v>
      </c>
      <c r="R351" s="85">
        <v>1871.83</v>
      </c>
      <c r="S351" s="85">
        <v>1793.68</v>
      </c>
      <c r="T351" s="85">
        <v>1722.52</v>
      </c>
      <c r="U351" s="85">
        <v>1721.09</v>
      </c>
      <c r="V351" s="85">
        <v>1689.87</v>
      </c>
      <c r="W351" s="85">
        <v>1671.01</v>
      </c>
      <c r="X351" s="85">
        <v>1669.33</v>
      </c>
      <c r="Y351" s="85">
        <v>1619.98</v>
      </c>
      <c r="Z351" s="85">
        <v>1598.35</v>
      </c>
      <c r="AA351" s="85">
        <f t="shared" si="65"/>
        <v>1893.99</v>
      </c>
      <c r="AB351" s="84">
        <f t="shared" si="66"/>
        <v>2021</v>
      </c>
      <c r="AC351" s="83">
        <f t="shared" si="67"/>
        <v>10</v>
      </c>
      <c r="AD351" s="83" t="str">
        <f t="shared" si="68"/>
        <v/>
      </c>
      <c r="AE351" s="83" t="str">
        <f t="shared" si="69"/>
        <v/>
      </c>
      <c r="AF351" s="81">
        <f t="shared" si="70"/>
        <v>1893.99</v>
      </c>
      <c r="AG351" s="82" t="str">
        <f t="shared" si="71"/>
        <v>15:00</v>
      </c>
      <c r="AH351" s="81">
        <f t="shared" si="72"/>
        <v>40645.570000000007</v>
      </c>
      <c r="AI351" s="80" t="str">
        <f t="shared" si="73"/>
        <v/>
      </c>
      <c r="AJ351" s="80" t="str">
        <f t="shared" si="74"/>
        <v/>
      </c>
      <c r="AK351" s="80" t="str">
        <f t="shared" si="75"/>
        <v/>
      </c>
      <c r="AL351" s="79" t="str">
        <f t="shared" si="76"/>
        <v/>
      </c>
      <c r="AM351" s="78" t="str">
        <f t="shared" si="77"/>
        <v/>
      </c>
    </row>
    <row r="352" spans="2:39" ht="13.5" thickBot="1">
      <c r="B352" s="86">
        <v>44484</v>
      </c>
      <c r="C352" s="85">
        <v>1462.79</v>
      </c>
      <c r="D352" s="85">
        <v>1430.84</v>
      </c>
      <c r="E352" s="85">
        <v>1592.18</v>
      </c>
      <c r="F352" s="85">
        <v>1539.69</v>
      </c>
      <c r="G352" s="85">
        <v>1514.91</v>
      </c>
      <c r="H352" s="85">
        <v>1539.83</v>
      </c>
      <c r="I352" s="85">
        <v>1615.15</v>
      </c>
      <c r="J352" s="85">
        <v>1620.22</v>
      </c>
      <c r="K352" s="85">
        <v>1647.24</v>
      </c>
      <c r="L352" s="85">
        <v>1690.08</v>
      </c>
      <c r="M352" s="85">
        <v>1740.31</v>
      </c>
      <c r="N352" s="85">
        <v>1730.51</v>
      </c>
      <c r="O352" s="85">
        <v>1726.13</v>
      </c>
      <c r="P352" s="85">
        <v>1722.74</v>
      </c>
      <c r="Q352" s="85">
        <v>1698.9</v>
      </c>
      <c r="R352" s="85">
        <v>1631.25</v>
      </c>
      <c r="S352" s="85">
        <v>1562.22</v>
      </c>
      <c r="T352" s="85">
        <v>1496.5</v>
      </c>
      <c r="U352" s="85">
        <v>1497.13</v>
      </c>
      <c r="V352" s="85">
        <v>1484</v>
      </c>
      <c r="W352" s="85">
        <v>1469.51</v>
      </c>
      <c r="X352" s="85">
        <v>1451.59</v>
      </c>
      <c r="Y352" s="85">
        <v>1422.37</v>
      </c>
      <c r="Z352" s="85">
        <v>1418.8</v>
      </c>
      <c r="AA352" s="85">
        <f t="shared" si="65"/>
        <v>1740.31</v>
      </c>
      <c r="AB352" s="84">
        <f t="shared" si="66"/>
        <v>2021</v>
      </c>
      <c r="AC352" s="83">
        <f t="shared" si="67"/>
        <v>10</v>
      </c>
      <c r="AD352" s="83" t="str">
        <f t="shared" si="68"/>
        <v/>
      </c>
      <c r="AE352" s="83" t="str">
        <f t="shared" si="69"/>
        <v/>
      </c>
      <c r="AF352" s="81">
        <f t="shared" si="70"/>
        <v>1740.31</v>
      </c>
      <c r="AG352" s="82" t="str">
        <f t="shared" si="71"/>
        <v>11:00</v>
      </c>
      <c r="AH352" s="81">
        <f t="shared" si="72"/>
        <v>39445.200000000004</v>
      </c>
      <c r="AI352" s="80" t="str">
        <f t="shared" si="73"/>
        <v/>
      </c>
      <c r="AJ352" s="80" t="str">
        <f t="shared" si="74"/>
        <v/>
      </c>
      <c r="AK352" s="80" t="str">
        <f t="shared" si="75"/>
        <v/>
      </c>
      <c r="AL352" s="79" t="str">
        <f t="shared" si="76"/>
        <v/>
      </c>
      <c r="AM352" s="78" t="str">
        <f t="shared" si="77"/>
        <v/>
      </c>
    </row>
    <row r="353" spans="2:39" ht="13.5" thickBot="1">
      <c r="B353" s="86">
        <v>44485</v>
      </c>
      <c r="C353" s="85">
        <v>1384.53</v>
      </c>
      <c r="D353" s="85">
        <v>1371.37</v>
      </c>
      <c r="E353" s="85">
        <v>1331.78</v>
      </c>
      <c r="F353" s="85">
        <v>1295.3499999999999</v>
      </c>
      <c r="G353" s="85">
        <v>1059.6600000000001</v>
      </c>
      <c r="H353" s="85">
        <v>1061.94</v>
      </c>
      <c r="I353" s="85">
        <v>1111.04</v>
      </c>
      <c r="J353" s="85">
        <v>1112.51</v>
      </c>
      <c r="K353" s="85">
        <v>1106</v>
      </c>
      <c r="L353" s="85">
        <v>1123.71</v>
      </c>
      <c r="M353" s="85">
        <v>1120.18</v>
      </c>
      <c r="N353" s="85">
        <v>1113.18</v>
      </c>
      <c r="O353" s="85">
        <v>1108.8</v>
      </c>
      <c r="P353" s="85">
        <v>1082.0999999999999</v>
      </c>
      <c r="Q353" s="85">
        <v>1077.6199999999999</v>
      </c>
      <c r="R353" s="85">
        <v>1067.05</v>
      </c>
      <c r="S353" s="85">
        <v>1042.02</v>
      </c>
      <c r="T353" s="85">
        <v>1051.96</v>
      </c>
      <c r="U353" s="85">
        <v>1065.96</v>
      </c>
      <c r="V353" s="85">
        <v>1045.24</v>
      </c>
      <c r="W353" s="85">
        <v>1037.02</v>
      </c>
      <c r="X353" s="85">
        <v>1028.3399999999999</v>
      </c>
      <c r="Y353" s="85">
        <v>1020.08</v>
      </c>
      <c r="Z353" s="85">
        <v>1027.46</v>
      </c>
      <c r="AA353" s="85">
        <f t="shared" si="65"/>
        <v>1384.53</v>
      </c>
      <c r="AB353" s="84">
        <f t="shared" si="66"/>
        <v>2021</v>
      </c>
      <c r="AC353" s="83">
        <f t="shared" si="67"/>
        <v>10</v>
      </c>
      <c r="AD353" s="83" t="str">
        <f t="shared" si="68"/>
        <v/>
      </c>
      <c r="AE353" s="83" t="str">
        <f t="shared" si="69"/>
        <v/>
      </c>
      <c r="AF353" s="81">
        <f t="shared" si="70"/>
        <v>1384.53</v>
      </c>
      <c r="AG353" s="82" t="str">
        <f t="shared" si="71"/>
        <v>1:00</v>
      </c>
      <c r="AH353" s="81">
        <f t="shared" si="72"/>
        <v>28229.43</v>
      </c>
      <c r="AI353" s="80" t="str">
        <f t="shared" si="73"/>
        <v/>
      </c>
      <c r="AJ353" s="80" t="str">
        <f t="shared" si="74"/>
        <v/>
      </c>
      <c r="AK353" s="80" t="str">
        <f t="shared" si="75"/>
        <v/>
      </c>
      <c r="AL353" s="79" t="str">
        <f t="shared" si="76"/>
        <v/>
      </c>
      <c r="AM353" s="78" t="str">
        <f t="shared" si="77"/>
        <v/>
      </c>
    </row>
    <row r="354" spans="2:39" ht="13.5" thickBot="1">
      <c r="B354" s="86">
        <v>44486</v>
      </c>
      <c r="C354" s="85">
        <v>1010.52</v>
      </c>
      <c r="D354" s="85">
        <v>1006.01</v>
      </c>
      <c r="E354" s="85">
        <v>1013.29</v>
      </c>
      <c r="F354" s="85">
        <v>1017.55</v>
      </c>
      <c r="G354" s="85">
        <v>1027.1500000000001</v>
      </c>
      <c r="H354" s="85">
        <v>1051.58</v>
      </c>
      <c r="I354" s="85">
        <v>1095.8499999999999</v>
      </c>
      <c r="J354" s="85">
        <v>1100.51</v>
      </c>
      <c r="K354" s="85">
        <v>1096.73</v>
      </c>
      <c r="L354" s="85">
        <v>1108.45</v>
      </c>
      <c r="M354" s="85">
        <v>1120.98</v>
      </c>
      <c r="N354" s="85">
        <v>1080</v>
      </c>
      <c r="O354" s="85">
        <v>1089.45</v>
      </c>
      <c r="P354" s="85">
        <v>1073.6600000000001</v>
      </c>
      <c r="Q354" s="85">
        <v>1069.3900000000001</v>
      </c>
      <c r="R354" s="85">
        <v>1061.83</v>
      </c>
      <c r="S354" s="85">
        <v>1046.29</v>
      </c>
      <c r="T354" s="85">
        <v>1056.72</v>
      </c>
      <c r="U354" s="85">
        <v>1068.73</v>
      </c>
      <c r="V354" s="85">
        <v>1056.23</v>
      </c>
      <c r="W354" s="85">
        <v>1048.5</v>
      </c>
      <c r="X354" s="85">
        <v>1032.92</v>
      </c>
      <c r="Y354" s="85">
        <v>1029.9100000000001</v>
      </c>
      <c r="Z354" s="85">
        <v>1025.68</v>
      </c>
      <c r="AA354" s="85">
        <f t="shared" si="65"/>
        <v>1120.98</v>
      </c>
      <c r="AB354" s="84">
        <f t="shared" si="66"/>
        <v>2021</v>
      </c>
      <c r="AC354" s="83">
        <f t="shared" si="67"/>
        <v>10</v>
      </c>
      <c r="AD354" s="83" t="str">
        <f t="shared" si="68"/>
        <v/>
      </c>
      <c r="AE354" s="83" t="str">
        <f t="shared" si="69"/>
        <v/>
      </c>
      <c r="AF354" s="81">
        <f t="shared" si="70"/>
        <v>1120.98</v>
      </c>
      <c r="AG354" s="82" t="str">
        <f t="shared" si="71"/>
        <v>11:00</v>
      </c>
      <c r="AH354" s="81">
        <f t="shared" si="72"/>
        <v>26508.910000000003</v>
      </c>
      <c r="AI354" s="80" t="str">
        <f t="shared" si="73"/>
        <v/>
      </c>
      <c r="AJ354" s="80" t="str">
        <f t="shared" si="74"/>
        <v/>
      </c>
      <c r="AK354" s="80" t="str">
        <f t="shared" si="75"/>
        <v/>
      </c>
      <c r="AL354" s="79" t="str">
        <f t="shared" si="76"/>
        <v/>
      </c>
      <c r="AM354" s="78" t="str">
        <f t="shared" si="77"/>
        <v/>
      </c>
    </row>
    <row r="355" spans="2:39" ht="13.5" thickBot="1">
      <c r="B355" s="86">
        <v>44487</v>
      </c>
      <c r="C355" s="85">
        <v>1021.23</v>
      </c>
      <c r="D355" s="85">
        <v>1037.4000000000001</v>
      </c>
      <c r="E355" s="85">
        <v>1032.6099999999999</v>
      </c>
      <c r="F355" s="85">
        <v>1043.8</v>
      </c>
      <c r="G355" s="85">
        <v>1058.33</v>
      </c>
      <c r="H355" s="85">
        <v>1105.79</v>
      </c>
      <c r="I355" s="85">
        <v>1212.0899999999999</v>
      </c>
      <c r="J355" s="85">
        <v>1221.1500000000001</v>
      </c>
      <c r="K355" s="85">
        <v>1248.24</v>
      </c>
      <c r="L355" s="85">
        <v>1275.58</v>
      </c>
      <c r="M355" s="85">
        <v>1287.6199999999999</v>
      </c>
      <c r="N355" s="85">
        <v>1269.98</v>
      </c>
      <c r="O355" s="85">
        <v>1265.98</v>
      </c>
      <c r="P355" s="85">
        <v>1252.48</v>
      </c>
      <c r="Q355" s="85">
        <v>1246.32</v>
      </c>
      <c r="R355" s="85">
        <v>1201.06</v>
      </c>
      <c r="S355" s="85">
        <v>1148.56</v>
      </c>
      <c r="T355" s="85">
        <v>1114.1600000000001</v>
      </c>
      <c r="U355" s="85">
        <v>1128.02</v>
      </c>
      <c r="V355" s="85">
        <v>1103.3800000000001</v>
      </c>
      <c r="W355" s="85">
        <v>1112.2</v>
      </c>
      <c r="X355" s="85">
        <v>1076.92</v>
      </c>
      <c r="Y355" s="85">
        <v>1046.82</v>
      </c>
      <c r="Z355" s="85">
        <v>1049.96</v>
      </c>
      <c r="AA355" s="85">
        <f t="shared" si="65"/>
        <v>1287.6199999999999</v>
      </c>
      <c r="AB355" s="84">
        <f t="shared" si="66"/>
        <v>2021</v>
      </c>
      <c r="AC355" s="83">
        <f t="shared" si="67"/>
        <v>10</v>
      </c>
      <c r="AD355" s="83" t="str">
        <f t="shared" si="68"/>
        <v/>
      </c>
      <c r="AE355" s="83" t="str">
        <f t="shared" si="69"/>
        <v/>
      </c>
      <c r="AF355" s="81">
        <f t="shared" si="70"/>
        <v>1287.6199999999999</v>
      </c>
      <c r="AG355" s="82" t="str">
        <f t="shared" si="71"/>
        <v>11:00</v>
      </c>
      <c r="AH355" s="81">
        <f t="shared" si="72"/>
        <v>28847.3</v>
      </c>
      <c r="AI355" s="80" t="str">
        <f t="shared" si="73"/>
        <v/>
      </c>
      <c r="AJ355" s="80" t="str">
        <f t="shared" si="74"/>
        <v/>
      </c>
      <c r="AK355" s="80" t="str">
        <f t="shared" si="75"/>
        <v/>
      </c>
      <c r="AL355" s="79" t="str">
        <f t="shared" si="76"/>
        <v/>
      </c>
      <c r="AM355" s="78" t="str">
        <f t="shared" si="77"/>
        <v/>
      </c>
    </row>
    <row r="356" spans="2:39" ht="13.5" thickBot="1">
      <c r="B356" s="86">
        <v>44488</v>
      </c>
      <c r="C356" s="85">
        <v>1038.45</v>
      </c>
      <c r="D356" s="85">
        <v>1034.67</v>
      </c>
      <c r="E356" s="85">
        <v>1044.23</v>
      </c>
      <c r="F356" s="85">
        <v>1043.1400000000001</v>
      </c>
      <c r="G356" s="85">
        <v>1066.45</v>
      </c>
      <c r="H356" s="85">
        <v>1109.8499999999999</v>
      </c>
      <c r="I356" s="85">
        <v>1210.48</v>
      </c>
      <c r="J356" s="85">
        <v>1274.32</v>
      </c>
      <c r="K356" s="85">
        <v>1249.05</v>
      </c>
      <c r="L356" s="85">
        <v>1283.56</v>
      </c>
      <c r="M356" s="85">
        <v>1668.52</v>
      </c>
      <c r="N356" s="85">
        <v>1650.42</v>
      </c>
      <c r="O356" s="85">
        <v>1627.36</v>
      </c>
      <c r="P356" s="85">
        <v>1649.17</v>
      </c>
      <c r="Q356" s="85">
        <v>1656.83</v>
      </c>
      <c r="R356" s="85">
        <v>1633.17</v>
      </c>
      <c r="S356" s="85">
        <v>1543.36</v>
      </c>
      <c r="T356" s="85">
        <v>1464.51</v>
      </c>
      <c r="U356" s="85">
        <v>1442.67</v>
      </c>
      <c r="V356" s="85">
        <v>1430.07</v>
      </c>
      <c r="W356" s="85">
        <v>1348.73</v>
      </c>
      <c r="X356" s="85">
        <v>1231.8599999999999</v>
      </c>
      <c r="Y356" s="85">
        <v>1053.29</v>
      </c>
      <c r="Z356" s="85">
        <v>1041.42</v>
      </c>
      <c r="AA356" s="85">
        <f t="shared" si="65"/>
        <v>1668.52</v>
      </c>
      <c r="AB356" s="84">
        <f t="shared" si="66"/>
        <v>2021</v>
      </c>
      <c r="AC356" s="83">
        <f t="shared" si="67"/>
        <v>10</v>
      </c>
      <c r="AD356" s="83" t="str">
        <f t="shared" si="68"/>
        <v/>
      </c>
      <c r="AE356" s="83" t="str">
        <f t="shared" si="69"/>
        <v/>
      </c>
      <c r="AF356" s="81">
        <f t="shared" si="70"/>
        <v>1668.52</v>
      </c>
      <c r="AG356" s="82" t="str">
        <f t="shared" si="71"/>
        <v>11:00</v>
      </c>
      <c r="AH356" s="81">
        <f t="shared" si="72"/>
        <v>33464.1</v>
      </c>
      <c r="AI356" s="80" t="str">
        <f t="shared" si="73"/>
        <v/>
      </c>
      <c r="AJ356" s="80" t="str">
        <f t="shared" si="74"/>
        <v/>
      </c>
      <c r="AK356" s="80" t="str">
        <f t="shared" si="75"/>
        <v/>
      </c>
      <c r="AL356" s="79" t="str">
        <f t="shared" si="76"/>
        <v/>
      </c>
      <c r="AM356" s="78" t="str">
        <f t="shared" si="77"/>
        <v/>
      </c>
    </row>
    <row r="357" spans="2:39" ht="13.5" thickBot="1">
      <c r="B357" s="86">
        <v>44489</v>
      </c>
      <c r="C357" s="85">
        <v>1028.51</v>
      </c>
      <c r="D357" s="85">
        <v>1026.5899999999999</v>
      </c>
      <c r="E357" s="85">
        <v>1033.44</v>
      </c>
      <c r="F357" s="85">
        <v>1040.8</v>
      </c>
      <c r="G357" s="85">
        <v>1055.18</v>
      </c>
      <c r="H357" s="85">
        <v>1100.71</v>
      </c>
      <c r="I357" s="85">
        <v>1206.31</v>
      </c>
      <c r="J357" s="85">
        <v>1232.1400000000001</v>
      </c>
      <c r="K357" s="85">
        <v>1262.56</v>
      </c>
      <c r="L357" s="85">
        <v>1432.24</v>
      </c>
      <c r="M357" s="85">
        <v>1431.05</v>
      </c>
      <c r="N357" s="85">
        <v>1493.73</v>
      </c>
      <c r="O357" s="85">
        <v>1630.44</v>
      </c>
      <c r="P357" s="85">
        <v>1600.41</v>
      </c>
      <c r="Q357" s="85">
        <v>1590.44</v>
      </c>
      <c r="R357" s="85">
        <v>1569.82</v>
      </c>
      <c r="S357" s="85">
        <v>1501.33</v>
      </c>
      <c r="T357" s="85">
        <v>1419.32</v>
      </c>
      <c r="U357" s="85">
        <v>1433.85</v>
      </c>
      <c r="V357" s="85">
        <v>1370.5</v>
      </c>
      <c r="W357" s="85">
        <v>1351.63</v>
      </c>
      <c r="X357" s="85">
        <v>1332.7</v>
      </c>
      <c r="Y357" s="85">
        <v>1305.1199999999999</v>
      </c>
      <c r="Z357" s="85">
        <v>1200.01</v>
      </c>
      <c r="AA357" s="85">
        <f t="shared" si="65"/>
        <v>1630.44</v>
      </c>
      <c r="AB357" s="84">
        <f t="shared" si="66"/>
        <v>2021</v>
      </c>
      <c r="AC357" s="83">
        <f t="shared" si="67"/>
        <v>10</v>
      </c>
      <c r="AD357" s="83" t="str">
        <f t="shared" si="68"/>
        <v/>
      </c>
      <c r="AE357" s="83" t="str">
        <f t="shared" si="69"/>
        <v/>
      </c>
      <c r="AF357" s="81">
        <f t="shared" si="70"/>
        <v>1630.44</v>
      </c>
      <c r="AG357" s="82" t="str">
        <f t="shared" si="71"/>
        <v>13:00</v>
      </c>
      <c r="AH357" s="81">
        <f t="shared" si="72"/>
        <v>33279.269999999997</v>
      </c>
      <c r="AI357" s="80" t="str">
        <f t="shared" si="73"/>
        <v/>
      </c>
      <c r="AJ357" s="80" t="str">
        <f t="shared" si="74"/>
        <v/>
      </c>
      <c r="AK357" s="80" t="str">
        <f t="shared" si="75"/>
        <v/>
      </c>
      <c r="AL357" s="79" t="str">
        <f t="shared" si="76"/>
        <v/>
      </c>
      <c r="AM357" s="78" t="str">
        <f t="shared" si="77"/>
        <v/>
      </c>
    </row>
    <row r="358" spans="2:39" ht="13.5" thickBot="1">
      <c r="B358" s="86">
        <v>44490</v>
      </c>
      <c r="C358" s="85">
        <v>1155.46</v>
      </c>
      <c r="D358" s="85">
        <v>997.26</v>
      </c>
      <c r="E358" s="85">
        <v>1007.82</v>
      </c>
      <c r="F358" s="85">
        <v>1015.53</v>
      </c>
      <c r="G358" s="85">
        <v>1039.92</v>
      </c>
      <c r="H358" s="85">
        <v>1301.97</v>
      </c>
      <c r="I358" s="85">
        <v>1409.48</v>
      </c>
      <c r="J358" s="85">
        <v>1428.1</v>
      </c>
      <c r="K358" s="85">
        <v>1449.11</v>
      </c>
      <c r="L358" s="85">
        <v>1489.25</v>
      </c>
      <c r="M358" s="85">
        <v>1507.45</v>
      </c>
      <c r="N358" s="85">
        <v>1478.75</v>
      </c>
      <c r="O358" s="85">
        <v>1446.31</v>
      </c>
      <c r="P358" s="85">
        <v>1616.3</v>
      </c>
      <c r="Q358" s="85">
        <v>1664.01</v>
      </c>
      <c r="R358" s="85">
        <v>1621.1</v>
      </c>
      <c r="S358" s="85">
        <v>1548.12</v>
      </c>
      <c r="T358" s="85">
        <v>1529.82</v>
      </c>
      <c r="U358" s="85">
        <v>1307.08</v>
      </c>
      <c r="V358" s="85">
        <v>1106.5999999999999</v>
      </c>
      <c r="W358" s="85">
        <v>1089.97</v>
      </c>
      <c r="X358" s="85">
        <v>1064.24</v>
      </c>
      <c r="Y358" s="85">
        <v>1020.22</v>
      </c>
      <c r="Z358" s="85">
        <v>1012.45</v>
      </c>
      <c r="AA358" s="85">
        <f t="shared" si="65"/>
        <v>1664.01</v>
      </c>
      <c r="AB358" s="84">
        <f t="shared" si="66"/>
        <v>2021</v>
      </c>
      <c r="AC358" s="83">
        <f t="shared" si="67"/>
        <v>10</v>
      </c>
      <c r="AD358" s="83" t="str">
        <f t="shared" si="68"/>
        <v/>
      </c>
      <c r="AE358" s="83" t="str">
        <f t="shared" si="69"/>
        <v/>
      </c>
      <c r="AF358" s="81">
        <f t="shared" si="70"/>
        <v>1664.01</v>
      </c>
      <c r="AG358" s="82" t="str">
        <f t="shared" si="71"/>
        <v>15:00</v>
      </c>
      <c r="AH358" s="81">
        <f t="shared" si="72"/>
        <v>32970.33</v>
      </c>
      <c r="AI358" s="80" t="str">
        <f t="shared" si="73"/>
        <v/>
      </c>
      <c r="AJ358" s="80" t="str">
        <f t="shared" si="74"/>
        <v/>
      </c>
      <c r="AK358" s="80" t="str">
        <f t="shared" si="75"/>
        <v/>
      </c>
      <c r="AL358" s="79" t="str">
        <f t="shared" si="76"/>
        <v/>
      </c>
      <c r="AM358" s="78" t="str">
        <f t="shared" si="77"/>
        <v/>
      </c>
    </row>
    <row r="359" spans="2:39" ht="13.5" thickBot="1">
      <c r="B359" s="86">
        <v>44491</v>
      </c>
      <c r="C359" s="85">
        <v>1004.96</v>
      </c>
      <c r="D359" s="85">
        <v>993.72</v>
      </c>
      <c r="E359" s="85">
        <v>1012.69</v>
      </c>
      <c r="F359" s="85">
        <v>1017.42</v>
      </c>
      <c r="G359" s="85">
        <v>1046.8499999999999</v>
      </c>
      <c r="H359" s="85">
        <v>1095.22</v>
      </c>
      <c r="I359" s="85">
        <v>1209.81</v>
      </c>
      <c r="J359" s="85">
        <v>1233.82</v>
      </c>
      <c r="K359" s="85">
        <v>1242.05</v>
      </c>
      <c r="L359" s="85">
        <v>1256.71</v>
      </c>
      <c r="M359" s="85">
        <v>1269.17</v>
      </c>
      <c r="N359" s="85">
        <v>1248.98</v>
      </c>
      <c r="O359" s="85">
        <v>1231.0899999999999</v>
      </c>
      <c r="P359" s="85">
        <v>1224.3699999999999</v>
      </c>
      <c r="Q359" s="85">
        <v>1227.3499999999999</v>
      </c>
      <c r="R359" s="85">
        <v>1207.29</v>
      </c>
      <c r="S359" s="85">
        <v>1148.18</v>
      </c>
      <c r="T359" s="85">
        <v>1115.5899999999999</v>
      </c>
      <c r="U359" s="85">
        <v>1141.77</v>
      </c>
      <c r="V359" s="85">
        <v>1114.6099999999999</v>
      </c>
      <c r="W359" s="85">
        <v>1102.33</v>
      </c>
      <c r="X359" s="85">
        <v>1071.8399999999999</v>
      </c>
      <c r="Y359" s="85">
        <v>1045.7</v>
      </c>
      <c r="Z359" s="85">
        <v>1038.42</v>
      </c>
      <c r="AA359" s="85">
        <f t="shared" si="65"/>
        <v>1269.17</v>
      </c>
      <c r="AB359" s="84">
        <f t="shared" si="66"/>
        <v>2021</v>
      </c>
      <c r="AC359" s="83">
        <f t="shared" si="67"/>
        <v>10</v>
      </c>
      <c r="AD359" s="83" t="str">
        <f t="shared" si="68"/>
        <v/>
      </c>
      <c r="AE359" s="83" t="str">
        <f t="shared" si="69"/>
        <v/>
      </c>
      <c r="AF359" s="81">
        <f t="shared" si="70"/>
        <v>1269.17</v>
      </c>
      <c r="AG359" s="82" t="str">
        <f t="shared" si="71"/>
        <v>11:00</v>
      </c>
      <c r="AH359" s="81">
        <f t="shared" si="72"/>
        <v>28569.11</v>
      </c>
      <c r="AI359" s="80" t="str">
        <f t="shared" si="73"/>
        <v/>
      </c>
      <c r="AJ359" s="80" t="str">
        <f t="shared" si="74"/>
        <v/>
      </c>
      <c r="AK359" s="80" t="str">
        <f t="shared" si="75"/>
        <v/>
      </c>
      <c r="AL359" s="79" t="str">
        <f t="shared" si="76"/>
        <v/>
      </c>
      <c r="AM359" s="78" t="str">
        <f t="shared" si="77"/>
        <v/>
      </c>
    </row>
    <row r="360" spans="2:39" ht="13.5" thickBot="1">
      <c r="B360" s="86">
        <v>44492</v>
      </c>
      <c r="C360" s="85">
        <v>1024.3399999999999</v>
      </c>
      <c r="D360" s="85">
        <v>1038.42</v>
      </c>
      <c r="E360" s="85">
        <v>1021.79</v>
      </c>
      <c r="F360" s="85">
        <v>1024.28</v>
      </c>
      <c r="G360" s="85">
        <v>1039.78</v>
      </c>
      <c r="H360" s="85">
        <v>1050.81</v>
      </c>
      <c r="I360" s="85">
        <v>1121.05</v>
      </c>
      <c r="J360" s="85">
        <v>1105.3399999999999</v>
      </c>
      <c r="K360" s="85">
        <v>1112.58</v>
      </c>
      <c r="L360" s="85">
        <v>1110.27</v>
      </c>
      <c r="M360" s="85">
        <v>1133.1300000000001</v>
      </c>
      <c r="N360" s="85">
        <v>1095.8900000000001</v>
      </c>
      <c r="O360" s="85">
        <v>1088.74</v>
      </c>
      <c r="P360" s="85">
        <v>1080.07</v>
      </c>
      <c r="Q360" s="85">
        <v>1077.02</v>
      </c>
      <c r="R360" s="85">
        <v>1073.49</v>
      </c>
      <c r="S360" s="85">
        <v>1047.24</v>
      </c>
      <c r="T360" s="85">
        <v>1055.71</v>
      </c>
      <c r="U360" s="85">
        <v>1074.19</v>
      </c>
      <c r="V360" s="85">
        <v>1047.4100000000001</v>
      </c>
      <c r="W360" s="85">
        <v>1058.72</v>
      </c>
      <c r="X360" s="85">
        <v>1035.72</v>
      </c>
      <c r="Y360" s="85">
        <v>1030.19</v>
      </c>
      <c r="Z360" s="85">
        <v>1027.74</v>
      </c>
      <c r="AA360" s="85">
        <f t="shared" si="65"/>
        <v>1133.1300000000001</v>
      </c>
      <c r="AB360" s="84">
        <f t="shared" si="66"/>
        <v>2021</v>
      </c>
      <c r="AC360" s="83">
        <f t="shared" si="67"/>
        <v>10</v>
      </c>
      <c r="AD360" s="83" t="str">
        <f t="shared" si="68"/>
        <v/>
      </c>
      <c r="AE360" s="83" t="str">
        <f t="shared" si="69"/>
        <v/>
      </c>
      <c r="AF360" s="81">
        <f t="shared" si="70"/>
        <v>1133.1300000000001</v>
      </c>
      <c r="AG360" s="82" t="str">
        <f t="shared" si="71"/>
        <v>11:00</v>
      </c>
      <c r="AH360" s="81">
        <f t="shared" si="72"/>
        <v>26707.050000000003</v>
      </c>
      <c r="AI360" s="80" t="str">
        <f t="shared" si="73"/>
        <v/>
      </c>
      <c r="AJ360" s="80" t="str">
        <f t="shared" si="74"/>
        <v/>
      </c>
      <c r="AK360" s="80" t="str">
        <f t="shared" si="75"/>
        <v/>
      </c>
      <c r="AL360" s="79" t="str">
        <f t="shared" si="76"/>
        <v/>
      </c>
      <c r="AM360" s="78" t="str">
        <f t="shared" si="77"/>
        <v/>
      </c>
    </row>
    <row r="361" spans="2:39" ht="13.5" thickBot="1">
      <c r="B361" s="86">
        <v>44493</v>
      </c>
      <c r="C361" s="85">
        <v>1033.94</v>
      </c>
      <c r="D361" s="85">
        <v>1033.1600000000001</v>
      </c>
      <c r="E361" s="85">
        <v>1019.45</v>
      </c>
      <c r="F361" s="85">
        <v>1042.0899999999999</v>
      </c>
      <c r="G361" s="85">
        <v>1045.45</v>
      </c>
      <c r="H361" s="85">
        <v>1063.02</v>
      </c>
      <c r="I361" s="85">
        <v>1145.2</v>
      </c>
      <c r="J361" s="85">
        <v>1145.17</v>
      </c>
      <c r="K361" s="85">
        <v>1075.6199999999999</v>
      </c>
      <c r="L361" s="85">
        <v>1112.68</v>
      </c>
      <c r="M361" s="85">
        <v>1128.47</v>
      </c>
      <c r="N361" s="85">
        <v>1081.32</v>
      </c>
      <c r="O361" s="85">
        <v>1076.95</v>
      </c>
      <c r="P361" s="85">
        <v>1058.44</v>
      </c>
      <c r="Q361" s="85">
        <v>1071.9100000000001</v>
      </c>
      <c r="R361" s="85">
        <v>1070.06</v>
      </c>
      <c r="S361" s="85">
        <v>1032.4000000000001</v>
      </c>
      <c r="T361" s="85">
        <v>1053.1199999999999</v>
      </c>
      <c r="U361" s="85">
        <v>1061.3800000000001</v>
      </c>
      <c r="V361" s="85">
        <v>1040.0999999999999</v>
      </c>
      <c r="W361" s="85">
        <v>1039.19</v>
      </c>
      <c r="X361" s="85">
        <v>1022.28</v>
      </c>
      <c r="Y361" s="85">
        <v>1015.18</v>
      </c>
      <c r="Z361" s="85">
        <v>1017.21</v>
      </c>
      <c r="AA361" s="85">
        <f t="shared" si="65"/>
        <v>1145.2</v>
      </c>
      <c r="AB361" s="84">
        <f t="shared" si="66"/>
        <v>2021</v>
      </c>
      <c r="AC361" s="83">
        <f t="shared" si="67"/>
        <v>10</v>
      </c>
      <c r="AD361" s="83" t="str">
        <f t="shared" si="68"/>
        <v/>
      </c>
      <c r="AE361" s="83" t="str">
        <f t="shared" si="69"/>
        <v/>
      </c>
      <c r="AF361" s="81">
        <f t="shared" si="70"/>
        <v>1145.2</v>
      </c>
      <c r="AG361" s="82" t="str">
        <f t="shared" si="71"/>
        <v>7:00</v>
      </c>
      <c r="AH361" s="81">
        <f t="shared" si="72"/>
        <v>26628.989999999998</v>
      </c>
      <c r="AI361" s="80" t="str">
        <f t="shared" si="73"/>
        <v/>
      </c>
      <c r="AJ361" s="80" t="str">
        <f t="shared" si="74"/>
        <v/>
      </c>
      <c r="AK361" s="80" t="str">
        <f t="shared" si="75"/>
        <v/>
      </c>
      <c r="AL361" s="79" t="str">
        <f t="shared" si="76"/>
        <v/>
      </c>
      <c r="AM361" s="78" t="str">
        <f t="shared" si="77"/>
        <v/>
      </c>
    </row>
    <row r="362" spans="2:39" ht="13.5" thickBot="1">
      <c r="B362" s="86">
        <v>44494</v>
      </c>
      <c r="C362" s="85">
        <v>1013.99</v>
      </c>
      <c r="D362" s="85">
        <v>1026.06</v>
      </c>
      <c r="E362" s="85">
        <v>1017.62</v>
      </c>
      <c r="F362" s="85">
        <v>1031.03</v>
      </c>
      <c r="G362" s="85">
        <v>1043.9100000000001</v>
      </c>
      <c r="H362" s="85">
        <v>1100.68</v>
      </c>
      <c r="I362" s="85">
        <v>1220.6600000000001</v>
      </c>
      <c r="J362" s="85">
        <v>1243.76</v>
      </c>
      <c r="K362" s="85">
        <v>1248.6600000000001</v>
      </c>
      <c r="L362" s="85">
        <v>1275.75</v>
      </c>
      <c r="M362" s="85">
        <v>1285.1300000000001</v>
      </c>
      <c r="N362" s="85">
        <v>1286.57</v>
      </c>
      <c r="O362" s="85">
        <v>1291.3900000000001</v>
      </c>
      <c r="P362" s="85">
        <v>1278.97</v>
      </c>
      <c r="Q362" s="85">
        <v>1276.03</v>
      </c>
      <c r="R362" s="85">
        <v>1235.46</v>
      </c>
      <c r="S362" s="85">
        <v>1170.68</v>
      </c>
      <c r="T362" s="85">
        <v>1140.6500000000001</v>
      </c>
      <c r="U362" s="85">
        <v>1161.76</v>
      </c>
      <c r="V362" s="85">
        <v>1122.56</v>
      </c>
      <c r="W362" s="85">
        <v>1134.28</v>
      </c>
      <c r="X362" s="85">
        <v>1105.4100000000001</v>
      </c>
      <c r="Y362" s="85">
        <v>1062.43</v>
      </c>
      <c r="Z362" s="85">
        <v>1063.8599999999999</v>
      </c>
      <c r="AA362" s="85">
        <f t="shared" si="65"/>
        <v>1291.3900000000001</v>
      </c>
      <c r="AB362" s="84">
        <f t="shared" si="66"/>
        <v>2021</v>
      </c>
      <c r="AC362" s="83">
        <f t="shared" si="67"/>
        <v>10</v>
      </c>
      <c r="AD362" s="83" t="str">
        <f t="shared" si="68"/>
        <v/>
      </c>
      <c r="AE362" s="83" t="str">
        <f t="shared" si="69"/>
        <v/>
      </c>
      <c r="AF362" s="81">
        <f t="shared" si="70"/>
        <v>1291.3900000000001</v>
      </c>
      <c r="AG362" s="82" t="str">
        <f t="shared" si="71"/>
        <v>13:00</v>
      </c>
      <c r="AH362" s="81">
        <f t="shared" si="72"/>
        <v>29128.69</v>
      </c>
      <c r="AI362" s="80" t="str">
        <f t="shared" si="73"/>
        <v/>
      </c>
      <c r="AJ362" s="80" t="str">
        <f t="shared" si="74"/>
        <v/>
      </c>
      <c r="AK362" s="80" t="str">
        <f t="shared" si="75"/>
        <v/>
      </c>
      <c r="AL362" s="79" t="str">
        <f t="shared" si="76"/>
        <v/>
      </c>
      <c r="AM362" s="78" t="str">
        <f t="shared" si="77"/>
        <v/>
      </c>
    </row>
    <row r="363" spans="2:39" ht="13.5" thickBot="1">
      <c r="B363" s="86">
        <v>44495</v>
      </c>
      <c r="C363" s="85">
        <v>1062.25</v>
      </c>
      <c r="D363" s="85">
        <v>1046.68</v>
      </c>
      <c r="E363" s="85">
        <v>1076.25</v>
      </c>
      <c r="F363" s="85">
        <v>1070.97</v>
      </c>
      <c r="G363" s="85">
        <v>1084.2</v>
      </c>
      <c r="H363" s="85">
        <v>877.8</v>
      </c>
      <c r="I363" s="85">
        <v>1220.77</v>
      </c>
      <c r="J363" s="85">
        <v>1271.69</v>
      </c>
      <c r="K363" s="85">
        <v>1276.6600000000001</v>
      </c>
      <c r="L363" s="85">
        <v>1292.73</v>
      </c>
      <c r="M363" s="85">
        <v>1323.91</v>
      </c>
      <c r="N363" s="85">
        <v>1290.21</v>
      </c>
      <c r="O363" s="85">
        <v>1277.8900000000001</v>
      </c>
      <c r="P363" s="85">
        <v>1282.58</v>
      </c>
      <c r="Q363" s="85">
        <v>1274.32</v>
      </c>
      <c r="R363" s="85">
        <v>1248.52</v>
      </c>
      <c r="S363" s="85">
        <v>1180.5899999999999</v>
      </c>
      <c r="T363" s="85">
        <v>1162.25</v>
      </c>
      <c r="U363" s="85">
        <v>1161.93</v>
      </c>
      <c r="V363" s="85">
        <v>1127.95</v>
      </c>
      <c r="W363" s="85">
        <v>1115.5899999999999</v>
      </c>
      <c r="X363" s="85">
        <v>1094.5899999999999</v>
      </c>
      <c r="Y363" s="85">
        <v>1055.43</v>
      </c>
      <c r="Z363" s="85">
        <v>1050.28</v>
      </c>
      <c r="AA363" s="85">
        <f t="shared" si="65"/>
        <v>1323.91</v>
      </c>
      <c r="AB363" s="84">
        <f t="shared" si="66"/>
        <v>2021</v>
      </c>
      <c r="AC363" s="83">
        <f t="shared" si="67"/>
        <v>10</v>
      </c>
      <c r="AD363" s="83" t="str">
        <f t="shared" si="68"/>
        <v/>
      </c>
      <c r="AE363" s="83" t="str">
        <f t="shared" si="69"/>
        <v/>
      </c>
      <c r="AF363" s="81">
        <f t="shared" si="70"/>
        <v>1323.91</v>
      </c>
      <c r="AG363" s="82" t="str">
        <f t="shared" si="71"/>
        <v>11:00</v>
      </c>
      <c r="AH363" s="81">
        <f t="shared" si="72"/>
        <v>29249.949999999997</v>
      </c>
      <c r="AI363" s="80" t="str">
        <f t="shared" si="73"/>
        <v/>
      </c>
      <c r="AJ363" s="80" t="str">
        <f t="shared" si="74"/>
        <v/>
      </c>
      <c r="AK363" s="80" t="str">
        <f t="shared" si="75"/>
        <v/>
      </c>
      <c r="AL363" s="79" t="str">
        <f t="shared" si="76"/>
        <v/>
      </c>
      <c r="AM363" s="78" t="str">
        <f t="shared" si="77"/>
        <v/>
      </c>
    </row>
    <row r="364" spans="2:39" ht="13.5" thickBot="1">
      <c r="B364" s="86">
        <v>44496</v>
      </c>
      <c r="C364" s="85">
        <v>1044.0899999999999</v>
      </c>
      <c r="D364" s="85">
        <v>1034.77</v>
      </c>
      <c r="E364" s="85">
        <v>1045.77</v>
      </c>
      <c r="F364" s="85">
        <v>1049.2</v>
      </c>
      <c r="G364" s="85">
        <v>1063.68</v>
      </c>
      <c r="H364" s="85">
        <v>1105.76</v>
      </c>
      <c r="I364" s="85">
        <v>1230.92</v>
      </c>
      <c r="J364" s="85">
        <v>1257.8</v>
      </c>
      <c r="K364" s="85">
        <v>1269.52</v>
      </c>
      <c r="L364" s="85">
        <v>1289.1600000000001</v>
      </c>
      <c r="M364" s="85">
        <v>1305.8900000000001</v>
      </c>
      <c r="N364" s="85">
        <v>1661.73</v>
      </c>
      <c r="O364" s="85">
        <v>1556.56</v>
      </c>
      <c r="P364" s="85">
        <v>1558.06</v>
      </c>
      <c r="Q364" s="85">
        <v>1569.51</v>
      </c>
      <c r="R364" s="85">
        <v>1540.14</v>
      </c>
      <c r="S364" s="85">
        <v>1429.79</v>
      </c>
      <c r="T364" s="85">
        <v>1395.69</v>
      </c>
      <c r="U364" s="85">
        <v>1296.47</v>
      </c>
      <c r="V364" s="85">
        <v>1225.04</v>
      </c>
      <c r="W364" s="85">
        <v>1123.1199999999999</v>
      </c>
      <c r="X364" s="85">
        <v>1072.8900000000001</v>
      </c>
      <c r="Y364" s="85">
        <v>1034.99</v>
      </c>
      <c r="Z364" s="85">
        <v>1038.24</v>
      </c>
      <c r="AA364" s="85">
        <f t="shared" si="65"/>
        <v>1661.73</v>
      </c>
      <c r="AB364" s="84">
        <f t="shared" si="66"/>
        <v>2021</v>
      </c>
      <c r="AC364" s="83">
        <f t="shared" si="67"/>
        <v>10</v>
      </c>
      <c r="AD364" s="83" t="str">
        <f t="shared" si="68"/>
        <v/>
      </c>
      <c r="AE364" s="83" t="str">
        <f t="shared" si="69"/>
        <v/>
      </c>
      <c r="AF364" s="81">
        <f t="shared" si="70"/>
        <v>1661.73</v>
      </c>
      <c r="AG364" s="82" t="str">
        <f t="shared" si="71"/>
        <v>12:00</v>
      </c>
      <c r="AH364" s="81">
        <f t="shared" si="72"/>
        <v>31860.52</v>
      </c>
      <c r="AI364" s="80" t="str">
        <f t="shared" si="73"/>
        <v/>
      </c>
      <c r="AJ364" s="80" t="str">
        <f t="shared" si="74"/>
        <v/>
      </c>
      <c r="AK364" s="80" t="str">
        <f t="shared" si="75"/>
        <v/>
      </c>
      <c r="AL364" s="79" t="str">
        <f t="shared" si="76"/>
        <v/>
      </c>
      <c r="AM364" s="78" t="str">
        <f t="shared" si="77"/>
        <v/>
      </c>
    </row>
    <row r="365" spans="2:39" ht="13.5" thickBot="1">
      <c r="B365" s="86">
        <v>44497</v>
      </c>
      <c r="C365" s="85">
        <v>1028.83</v>
      </c>
      <c r="D365" s="85">
        <v>1041.04</v>
      </c>
      <c r="E365" s="85">
        <v>1046.99</v>
      </c>
      <c r="F365" s="85">
        <v>1052.4100000000001</v>
      </c>
      <c r="G365" s="85">
        <v>1077.68</v>
      </c>
      <c r="H365" s="85">
        <v>1107.4000000000001</v>
      </c>
      <c r="I365" s="85">
        <v>1228.92</v>
      </c>
      <c r="J365" s="85">
        <v>1260.28</v>
      </c>
      <c r="K365" s="85">
        <v>1254.79</v>
      </c>
      <c r="L365" s="85">
        <v>1278.55</v>
      </c>
      <c r="M365" s="85">
        <v>1297.73</v>
      </c>
      <c r="N365" s="85">
        <v>1278.2</v>
      </c>
      <c r="O365" s="85">
        <v>1265.01</v>
      </c>
      <c r="P365" s="85">
        <v>1258.3599999999999</v>
      </c>
      <c r="Q365" s="85">
        <v>1250.52</v>
      </c>
      <c r="R365" s="85">
        <v>1219.8599999999999</v>
      </c>
      <c r="S365" s="85">
        <v>1162.98</v>
      </c>
      <c r="T365" s="85">
        <v>1136.31</v>
      </c>
      <c r="U365" s="85">
        <v>1139.1400000000001</v>
      </c>
      <c r="V365" s="85">
        <v>1116.71</v>
      </c>
      <c r="W365" s="85">
        <v>1109.5</v>
      </c>
      <c r="X365" s="85">
        <v>1089.69</v>
      </c>
      <c r="Y365" s="85">
        <v>1052.8</v>
      </c>
      <c r="Z365" s="85">
        <v>1038.94</v>
      </c>
      <c r="AA365" s="85">
        <f t="shared" si="65"/>
        <v>1297.73</v>
      </c>
      <c r="AB365" s="84">
        <f t="shared" si="66"/>
        <v>2021</v>
      </c>
      <c r="AC365" s="83">
        <f t="shared" si="67"/>
        <v>10</v>
      </c>
      <c r="AD365" s="83" t="str">
        <f t="shared" si="68"/>
        <v/>
      </c>
      <c r="AE365" s="83" t="str">
        <f t="shared" si="69"/>
        <v/>
      </c>
      <c r="AF365" s="81">
        <f t="shared" si="70"/>
        <v>1297.73</v>
      </c>
      <c r="AG365" s="82" t="str">
        <f t="shared" si="71"/>
        <v>11:00</v>
      </c>
      <c r="AH365" s="81">
        <f t="shared" si="72"/>
        <v>29090.369999999995</v>
      </c>
      <c r="AI365" s="80" t="str">
        <f t="shared" si="73"/>
        <v/>
      </c>
      <c r="AJ365" s="80" t="str">
        <f t="shared" si="74"/>
        <v/>
      </c>
      <c r="AK365" s="80" t="str">
        <f t="shared" si="75"/>
        <v/>
      </c>
      <c r="AL365" s="79" t="str">
        <f t="shared" si="76"/>
        <v/>
      </c>
      <c r="AM365" s="78" t="str">
        <f t="shared" si="77"/>
        <v/>
      </c>
    </row>
    <row r="366" spans="2:39" ht="13.5" thickBot="1">
      <c r="B366" s="86">
        <v>44498</v>
      </c>
      <c r="C366" s="85">
        <v>1029.3499999999999</v>
      </c>
      <c r="D366" s="85">
        <v>1041.32</v>
      </c>
      <c r="E366" s="85">
        <v>1041.8800000000001</v>
      </c>
      <c r="F366" s="85">
        <v>1043.1400000000001</v>
      </c>
      <c r="G366" s="85">
        <v>1059.17</v>
      </c>
      <c r="H366" s="85">
        <v>1110.17</v>
      </c>
      <c r="I366" s="85">
        <v>1215.3399999999999</v>
      </c>
      <c r="J366" s="85">
        <v>1236.1300000000001</v>
      </c>
      <c r="K366" s="85">
        <v>1266.8599999999999</v>
      </c>
      <c r="L366" s="85">
        <v>1271.17</v>
      </c>
      <c r="M366" s="85">
        <v>1290.8</v>
      </c>
      <c r="N366" s="85">
        <v>1257.48</v>
      </c>
      <c r="O366" s="85">
        <v>1255.06</v>
      </c>
      <c r="P366" s="85">
        <v>1242.8499999999999</v>
      </c>
      <c r="Q366" s="85">
        <v>1228.01</v>
      </c>
      <c r="R366" s="85">
        <v>1241.98</v>
      </c>
      <c r="S366" s="85">
        <v>1178.8699999999999</v>
      </c>
      <c r="T366" s="85">
        <v>1147.58</v>
      </c>
      <c r="U366" s="85">
        <v>1147.2</v>
      </c>
      <c r="V366" s="85">
        <v>1125.43</v>
      </c>
      <c r="W366" s="85">
        <v>1111.53</v>
      </c>
      <c r="X366" s="85">
        <v>1094.07</v>
      </c>
      <c r="Y366" s="85">
        <v>1067.29</v>
      </c>
      <c r="Z366" s="85">
        <v>1063.2</v>
      </c>
      <c r="AA366" s="85">
        <f t="shared" si="65"/>
        <v>1290.8</v>
      </c>
      <c r="AB366" s="84">
        <f t="shared" si="66"/>
        <v>2021</v>
      </c>
      <c r="AC366" s="83">
        <f t="shared" si="67"/>
        <v>10</v>
      </c>
      <c r="AD366" s="83" t="str">
        <f t="shared" si="68"/>
        <v/>
      </c>
      <c r="AE366" s="83" t="str">
        <f t="shared" si="69"/>
        <v/>
      </c>
      <c r="AF366" s="81">
        <f t="shared" si="70"/>
        <v>1290.8</v>
      </c>
      <c r="AG366" s="82" t="str">
        <f t="shared" si="71"/>
        <v>11:00</v>
      </c>
      <c r="AH366" s="81">
        <f t="shared" si="72"/>
        <v>29056.679999999997</v>
      </c>
      <c r="AI366" s="80" t="str">
        <f t="shared" si="73"/>
        <v/>
      </c>
      <c r="AJ366" s="80" t="str">
        <f t="shared" si="74"/>
        <v/>
      </c>
      <c r="AK366" s="80" t="str">
        <f t="shared" si="75"/>
        <v/>
      </c>
      <c r="AL366" s="79" t="str">
        <f t="shared" si="76"/>
        <v/>
      </c>
      <c r="AM366" s="78" t="str">
        <f t="shared" si="77"/>
        <v/>
      </c>
    </row>
    <row r="367" spans="2:39" ht="13.5" thickBot="1">
      <c r="B367" s="86">
        <v>44499</v>
      </c>
      <c r="C367" s="85">
        <v>1053.3599999999999</v>
      </c>
      <c r="D367" s="85">
        <v>1042.02</v>
      </c>
      <c r="E367" s="85">
        <v>1040.72</v>
      </c>
      <c r="F367" s="85">
        <v>1040.76</v>
      </c>
      <c r="G367" s="85">
        <v>1051.05</v>
      </c>
      <c r="H367" s="85">
        <v>1071.04</v>
      </c>
      <c r="I367" s="85">
        <v>1138.94</v>
      </c>
      <c r="J367" s="85">
        <v>1144.68</v>
      </c>
      <c r="K367" s="85">
        <v>1128.57</v>
      </c>
      <c r="L367" s="85">
        <v>1140.2</v>
      </c>
      <c r="M367" s="85">
        <v>1154.02</v>
      </c>
      <c r="N367" s="85">
        <v>1140.8900000000001</v>
      </c>
      <c r="O367" s="85">
        <v>1121.1600000000001</v>
      </c>
      <c r="P367" s="85">
        <v>1126.6199999999999</v>
      </c>
      <c r="Q367" s="85">
        <v>1099.21</v>
      </c>
      <c r="R367" s="85">
        <v>1095.6400000000001</v>
      </c>
      <c r="S367" s="85">
        <v>1064.6300000000001</v>
      </c>
      <c r="T367" s="85">
        <v>1085.04</v>
      </c>
      <c r="U367" s="85">
        <v>1074.29</v>
      </c>
      <c r="V367" s="85">
        <v>1055.8499999999999</v>
      </c>
      <c r="W367" s="85">
        <v>1052.8</v>
      </c>
      <c r="X367" s="85">
        <v>1035.3699999999999</v>
      </c>
      <c r="Y367" s="85">
        <v>1048.92</v>
      </c>
      <c r="Z367" s="85">
        <v>1025.68</v>
      </c>
      <c r="AA367" s="85">
        <f t="shared" si="65"/>
        <v>1154.02</v>
      </c>
      <c r="AB367" s="84">
        <f t="shared" si="66"/>
        <v>2021</v>
      </c>
      <c r="AC367" s="83">
        <f t="shared" si="67"/>
        <v>10</v>
      </c>
      <c r="AD367" s="83" t="str">
        <f t="shared" si="68"/>
        <v/>
      </c>
      <c r="AE367" s="83" t="str">
        <f t="shared" si="69"/>
        <v/>
      </c>
      <c r="AF367" s="81">
        <f t="shared" si="70"/>
        <v>1154.02</v>
      </c>
      <c r="AG367" s="82" t="str">
        <f t="shared" si="71"/>
        <v>11:00</v>
      </c>
      <c r="AH367" s="81">
        <f t="shared" si="72"/>
        <v>27185.48</v>
      </c>
      <c r="AI367" s="80" t="str">
        <f t="shared" si="73"/>
        <v/>
      </c>
      <c r="AJ367" s="80" t="str">
        <f t="shared" si="74"/>
        <v/>
      </c>
      <c r="AK367" s="80" t="str">
        <f t="shared" si="75"/>
        <v/>
      </c>
      <c r="AL367" s="79" t="str">
        <f t="shared" si="76"/>
        <v/>
      </c>
      <c r="AM367" s="78" t="str">
        <f t="shared" si="77"/>
        <v/>
      </c>
    </row>
    <row r="368" spans="2:39" ht="13.5" thickBot="1">
      <c r="B368" s="86">
        <v>44500</v>
      </c>
      <c r="C368" s="85">
        <v>1023.02</v>
      </c>
      <c r="D368" s="85">
        <v>1018.08</v>
      </c>
      <c r="E368" s="85">
        <v>1017.84</v>
      </c>
      <c r="F368" s="85">
        <v>1017.45</v>
      </c>
      <c r="G368" s="85">
        <v>1034.3599999999999</v>
      </c>
      <c r="H368" s="85">
        <v>1050.42</v>
      </c>
      <c r="I368" s="85">
        <v>1130.4000000000001</v>
      </c>
      <c r="J368" s="85">
        <v>1131.76</v>
      </c>
      <c r="K368" s="85">
        <v>1104.3599999999999</v>
      </c>
      <c r="L368" s="85">
        <v>1128.44</v>
      </c>
      <c r="M368" s="85">
        <v>1175.06</v>
      </c>
      <c r="N368" s="85">
        <v>1287.9000000000001</v>
      </c>
      <c r="O368" s="85">
        <v>1264.5899999999999</v>
      </c>
      <c r="P368" s="85">
        <v>1187.8699999999999</v>
      </c>
      <c r="Q368" s="85">
        <v>1177.33</v>
      </c>
      <c r="R368" s="85">
        <v>1140.72</v>
      </c>
      <c r="S368" s="85">
        <v>1042.8900000000001</v>
      </c>
      <c r="T368" s="85">
        <v>1056.2</v>
      </c>
      <c r="U368" s="85">
        <v>1077.58</v>
      </c>
      <c r="V368" s="85">
        <v>1055.18</v>
      </c>
      <c r="W368" s="85">
        <v>1053.3599999999999</v>
      </c>
      <c r="X368" s="85">
        <v>1038.83</v>
      </c>
      <c r="Y368" s="85">
        <v>1003.87</v>
      </c>
      <c r="Z368" s="85">
        <v>1045.5899999999999</v>
      </c>
      <c r="AA368" s="85">
        <f t="shared" si="65"/>
        <v>1287.9000000000001</v>
      </c>
      <c r="AB368" s="84">
        <f t="shared" si="66"/>
        <v>2021</v>
      </c>
      <c r="AC368" s="83">
        <f t="shared" si="67"/>
        <v>10</v>
      </c>
      <c r="AD368" s="83" t="str">
        <f t="shared" si="68"/>
        <v>2021-10</v>
      </c>
      <c r="AE368" s="83">
        <f t="shared" si="69"/>
        <v>10</v>
      </c>
      <c r="AF368" s="81">
        <f t="shared" si="70"/>
        <v>1287.9000000000001</v>
      </c>
      <c r="AG368" s="82" t="str">
        <f t="shared" si="71"/>
        <v>12:00</v>
      </c>
      <c r="AH368" s="81">
        <f t="shared" si="72"/>
        <v>27551</v>
      </c>
      <c r="AI368" s="80">
        <f t="shared" si="73"/>
        <v>47651.250000000007</v>
      </c>
      <c r="AJ368" s="80">
        <f t="shared" si="74"/>
        <v>1893.99</v>
      </c>
      <c r="AK368" s="80">
        <f t="shared" si="75"/>
        <v>41534.950000000004</v>
      </c>
      <c r="AL368" s="79">
        <f t="shared" si="76"/>
        <v>44483</v>
      </c>
      <c r="AM368" s="78" t="str">
        <f t="shared" si="77"/>
        <v>15:00</v>
      </c>
    </row>
    <row r="369" spans="2:39" ht="13.5" thickBot="1">
      <c r="B369" s="86">
        <v>44501</v>
      </c>
      <c r="C369" s="85">
        <v>1035.55</v>
      </c>
      <c r="D369" s="85">
        <v>1033.4100000000001</v>
      </c>
      <c r="E369" s="85">
        <v>1053.54</v>
      </c>
      <c r="F369" s="85">
        <v>1081.8900000000001</v>
      </c>
      <c r="G369" s="85">
        <v>1092.3900000000001</v>
      </c>
      <c r="H369" s="85">
        <v>1133.44</v>
      </c>
      <c r="I369" s="85">
        <v>1252.2</v>
      </c>
      <c r="J369" s="85">
        <v>1290</v>
      </c>
      <c r="K369" s="85">
        <v>1330.21</v>
      </c>
      <c r="L369" s="85">
        <v>914.34</v>
      </c>
      <c r="M369" s="85">
        <v>117.25</v>
      </c>
      <c r="N369" s="85">
        <v>34.090000000000003</v>
      </c>
      <c r="O369" s="85">
        <v>34.69</v>
      </c>
      <c r="P369" s="85">
        <v>35.380000000000003</v>
      </c>
      <c r="Q369" s="85">
        <v>34.47</v>
      </c>
      <c r="R369" s="85">
        <v>34.090000000000003</v>
      </c>
      <c r="S369" s="85">
        <v>34.51</v>
      </c>
      <c r="T369" s="85">
        <v>33.92</v>
      </c>
      <c r="U369" s="85">
        <v>33.43</v>
      </c>
      <c r="V369" s="85">
        <v>32.409999999999997</v>
      </c>
      <c r="W369" s="85">
        <v>32.9</v>
      </c>
      <c r="X369" s="85">
        <v>33.22</v>
      </c>
      <c r="Y369" s="85">
        <v>33.57</v>
      </c>
      <c r="Z369" s="85">
        <v>32.9</v>
      </c>
      <c r="AA369" s="85">
        <f t="shared" si="65"/>
        <v>1330.21</v>
      </c>
      <c r="AB369" s="84">
        <f t="shared" si="66"/>
        <v>2021</v>
      </c>
      <c r="AC369" s="83">
        <f t="shared" si="67"/>
        <v>11</v>
      </c>
      <c r="AD369" s="83" t="str">
        <f t="shared" si="68"/>
        <v/>
      </c>
      <c r="AE369" s="83" t="str">
        <f t="shared" si="69"/>
        <v/>
      </c>
      <c r="AF369" s="81">
        <f t="shared" si="70"/>
        <v>1330.21</v>
      </c>
      <c r="AG369" s="82" t="str">
        <f t="shared" si="71"/>
        <v>9:00</v>
      </c>
      <c r="AH369" s="81">
        <f t="shared" si="72"/>
        <v>13104.009999999998</v>
      </c>
      <c r="AI369" s="80" t="str">
        <f t="shared" si="73"/>
        <v/>
      </c>
      <c r="AJ369" s="80" t="str">
        <f t="shared" si="74"/>
        <v/>
      </c>
      <c r="AK369" s="80" t="str">
        <f t="shared" si="75"/>
        <v/>
      </c>
      <c r="AL369" s="79" t="str">
        <f t="shared" si="76"/>
        <v/>
      </c>
      <c r="AM369" s="78" t="str">
        <f t="shared" si="77"/>
        <v/>
      </c>
    </row>
    <row r="370" spans="2:39" ht="13.5" thickBot="1">
      <c r="B370" s="86">
        <v>44502</v>
      </c>
      <c r="C370" s="85">
        <v>32.9</v>
      </c>
      <c r="D370" s="85">
        <v>33.74</v>
      </c>
      <c r="E370" s="85">
        <v>32.83</v>
      </c>
      <c r="F370" s="85">
        <v>33.39</v>
      </c>
      <c r="G370" s="85">
        <v>33.01</v>
      </c>
      <c r="H370" s="85">
        <v>33.71</v>
      </c>
      <c r="I370" s="85">
        <v>34.130000000000003</v>
      </c>
      <c r="J370" s="85">
        <v>34.130000000000003</v>
      </c>
      <c r="K370" s="85">
        <v>35.25</v>
      </c>
      <c r="L370" s="85">
        <v>35.07</v>
      </c>
      <c r="M370" s="85">
        <v>33.81</v>
      </c>
      <c r="N370" s="85">
        <v>35.14</v>
      </c>
      <c r="O370" s="85">
        <v>34.83</v>
      </c>
      <c r="P370" s="85">
        <v>34.76</v>
      </c>
      <c r="Q370" s="85">
        <v>34.51</v>
      </c>
      <c r="R370" s="85">
        <v>33.99</v>
      </c>
      <c r="S370" s="85">
        <v>34.159999999999997</v>
      </c>
      <c r="T370" s="85">
        <v>34.270000000000003</v>
      </c>
      <c r="U370" s="85">
        <v>35.07</v>
      </c>
      <c r="V370" s="85">
        <v>33.15</v>
      </c>
      <c r="W370" s="85">
        <v>34.159999999999997</v>
      </c>
      <c r="X370" s="85">
        <v>34.479999999999997</v>
      </c>
      <c r="Y370" s="85">
        <v>32.520000000000003</v>
      </c>
      <c r="Z370" s="85">
        <v>33.950000000000003</v>
      </c>
      <c r="AA370" s="85">
        <f t="shared" si="65"/>
        <v>35.25</v>
      </c>
      <c r="AB370" s="84">
        <f t="shared" si="66"/>
        <v>2021</v>
      </c>
      <c r="AC370" s="83">
        <f t="shared" si="67"/>
        <v>11</v>
      </c>
      <c r="AD370" s="83" t="str">
        <f t="shared" si="68"/>
        <v/>
      </c>
      <c r="AE370" s="83" t="str">
        <f t="shared" si="69"/>
        <v/>
      </c>
      <c r="AF370" s="81">
        <f t="shared" si="70"/>
        <v>35.25</v>
      </c>
      <c r="AG370" s="82" t="str">
        <f t="shared" si="71"/>
        <v>9:00</v>
      </c>
      <c r="AH370" s="81">
        <f t="shared" si="72"/>
        <v>852.20999999999992</v>
      </c>
      <c r="AI370" s="80" t="str">
        <f t="shared" si="73"/>
        <v/>
      </c>
      <c r="AJ370" s="80" t="str">
        <f t="shared" si="74"/>
        <v/>
      </c>
      <c r="AK370" s="80" t="str">
        <f t="shared" si="75"/>
        <v/>
      </c>
      <c r="AL370" s="79" t="str">
        <f t="shared" si="76"/>
        <v/>
      </c>
      <c r="AM370" s="78" t="str">
        <f t="shared" si="77"/>
        <v/>
      </c>
    </row>
    <row r="371" spans="2:39" ht="13.5" thickBot="1">
      <c r="B371" s="86">
        <v>44503</v>
      </c>
      <c r="C371" s="85">
        <v>33.22</v>
      </c>
      <c r="D371" s="85">
        <v>34.229999999999997</v>
      </c>
      <c r="E371" s="85">
        <v>34.020000000000003</v>
      </c>
      <c r="F371" s="85">
        <v>33.950000000000003</v>
      </c>
      <c r="G371" s="85">
        <v>34.159999999999997</v>
      </c>
      <c r="H371" s="85">
        <v>33.67</v>
      </c>
      <c r="I371" s="85">
        <v>34.06</v>
      </c>
      <c r="J371" s="85">
        <v>35.67</v>
      </c>
      <c r="K371" s="85">
        <v>35.35</v>
      </c>
      <c r="L371" s="85">
        <v>34.58</v>
      </c>
      <c r="M371" s="85">
        <v>34.83</v>
      </c>
      <c r="N371" s="85">
        <v>35.770000000000003</v>
      </c>
      <c r="O371" s="85">
        <v>34.72</v>
      </c>
      <c r="P371" s="85">
        <v>34.69</v>
      </c>
      <c r="Q371" s="85">
        <v>33.78</v>
      </c>
      <c r="R371" s="85">
        <v>34.159999999999997</v>
      </c>
      <c r="S371" s="85">
        <v>34.340000000000003</v>
      </c>
      <c r="T371" s="85">
        <v>33.85</v>
      </c>
      <c r="U371" s="85">
        <v>33.5</v>
      </c>
      <c r="V371" s="85">
        <v>33.5</v>
      </c>
      <c r="W371" s="85">
        <v>33.99</v>
      </c>
      <c r="X371" s="85">
        <v>33.67</v>
      </c>
      <c r="Y371" s="85">
        <v>33.35</v>
      </c>
      <c r="Z371" s="85">
        <v>33.53</v>
      </c>
      <c r="AA371" s="85">
        <f t="shared" si="65"/>
        <v>35.770000000000003</v>
      </c>
      <c r="AB371" s="84">
        <f t="shared" si="66"/>
        <v>2021</v>
      </c>
      <c r="AC371" s="83">
        <f t="shared" si="67"/>
        <v>11</v>
      </c>
      <c r="AD371" s="83" t="str">
        <f t="shared" si="68"/>
        <v/>
      </c>
      <c r="AE371" s="83" t="str">
        <f t="shared" si="69"/>
        <v/>
      </c>
      <c r="AF371" s="81">
        <f t="shared" si="70"/>
        <v>35.770000000000003</v>
      </c>
      <c r="AG371" s="82" t="str">
        <f t="shared" si="71"/>
        <v>12:00</v>
      </c>
      <c r="AH371" s="81">
        <f t="shared" si="72"/>
        <v>856.36</v>
      </c>
      <c r="AI371" s="80" t="str">
        <f t="shared" si="73"/>
        <v/>
      </c>
      <c r="AJ371" s="80" t="str">
        <f t="shared" si="74"/>
        <v/>
      </c>
      <c r="AK371" s="80" t="str">
        <f t="shared" si="75"/>
        <v/>
      </c>
      <c r="AL371" s="79" t="str">
        <f t="shared" si="76"/>
        <v/>
      </c>
      <c r="AM371" s="78" t="str">
        <f t="shared" si="77"/>
        <v/>
      </c>
    </row>
    <row r="372" spans="2:39" ht="13.5" thickBot="1">
      <c r="B372" s="86">
        <v>44504</v>
      </c>
      <c r="C372" s="85">
        <v>34.44</v>
      </c>
      <c r="D372" s="85">
        <v>32.659999999999997</v>
      </c>
      <c r="E372" s="85">
        <v>33.22</v>
      </c>
      <c r="F372" s="85">
        <v>34.369999999999997</v>
      </c>
      <c r="G372" s="85">
        <v>34.090000000000003</v>
      </c>
      <c r="H372" s="85">
        <v>33.36</v>
      </c>
      <c r="I372" s="85">
        <v>34.020000000000003</v>
      </c>
      <c r="J372" s="85">
        <v>35.07</v>
      </c>
      <c r="K372" s="85">
        <v>34.229999999999997</v>
      </c>
      <c r="L372" s="85">
        <v>34.130000000000003</v>
      </c>
      <c r="M372" s="85">
        <v>34.549999999999997</v>
      </c>
      <c r="N372" s="85">
        <v>33.64</v>
      </c>
      <c r="O372" s="85">
        <v>33.71</v>
      </c>
      <c r="P372" s="85">
        <v>34.130000000000003</v>
      </c>
      <c r="Q372" s="85">
        <v>33.22</v>
      </c>
      <c r="R372" s="85">
        <v>34.9</v>
      </c>
      <c r="S372" s="85">
        <v>33.25</v>
      </c>
      <c r="T372" s="85">
        <v>33.64</v>
      </c>
      <c r="U372" s="85">
        <v>35</v>
      </c>
      <c r="V372" s="85">
        <v>33.71</v>
      </c>
      <c r="W372" s="85">
        <v>33.11</v>
      </c>
      <c r="X372" s="85">
        <v>32.79</v>
      </c>
      <c r="Y372" s="85">
        <v>34.159999999999997</v>
      </c>
      <c r="Z372" s="85">
        <v>33.64</v>
      </c>
      <c r="AA372" s="85">
        <f t="shared" si="65"/>
        <v>35.07</v>
      </c>
      <c r="AB372" s="84">
        <f t="shared" si="66"/>
        <v>2021</v>
      </c>
      <c r="AC372" s="83">
        <f t="shared" si="67"/>
        <v>11</v>
      </c>
      <c r="AD372" s="83" t="str">
        <f t="shared" si="68"/>
        <v/>
      </c>
      <c r="AE372" s="83" t="str">
        <f t="shared" si="69"/>
        <v/>
      </c>
      <c r="AF372" s="81">
        <f t="shared" si="70"/>
        <v>35.07</v>
      </c>
      <c r="AG372" s="82" t="str">
        <f t="shared" si="71"/>
        <v>8:00</v>
      </c>
      <c r="AH372" s="81">
        <f t="shared" si="72"/>
        <v>848.11</v>
      </c>
      <c r="AI372" s="80" t="str">
        <f t="shared" si="73"/>
        <v/>
      </c>
      <c r="AJ372" s="80" t="str">
        <f t="shared" si="74"/>
        <v/>
      </c>
      <c r="AK372" s="80" t="str">
        <f t="shared" si="75"/>
        <v/>
      </c>
      <c r="AL372" s="79" t="str">
        <f t="shared" si="76"/>
        <v/>
      </c>
      <c r="AM372" s="78" t="str">
        <f t="shared" si="77"/>
        <v/>
      </c>
    </row>
    <row r="373" spans="2:39" ht="13.5" thickBot="1">
      <c r="B373" s="86">
        <v>44505</v>
      </c>
      <c r="C373" s="85">
        <v>33.53</v>
      </c>
      <c r="D373" s="85">
        <v>33.36</v>
      </c>
      <c r="E373" s="85">
        <v>33.15</v>
      </c>
      <c r="F373" s="85">
        <v>34.06</v>
      </c>
      <c r="G373" s="85">
        <v>33.64</v>
      </c>
      <c r="H373" s="85">
        <v>34.06</v>
      </c>
      <c r="I373" s="85">
        <v>34.06</v>
      </c>
      <c r="J373" s="85">
        <v>34.51</v>
      </c>
      <c r="K373" s="85">
        <v>35.42</v>
      </c>
      <c r="L373" s="85">
        <v>34.65</v>
      </c>
      <c r="M373" s="85">
        <v>34.409999999999997</v>
      </c>
      <c r="N373" s="85">
        <v>35.07</v>
      </c>
      <c r="O373" s="85">
        <v>36.119999999999997</v>
      </c>
      <c r="P373" s="85">
        <v>34.270000000000003</v>
      </c>
      <c r="Q373" s="85">
        <v>34.200000000000003</v>
      </c>
      <c r="R373" s="85">
        <v>34.369999999999997</v>
      </c>
      <c r="S373" s="85">
        <v>33.36</v>
      </c>
      <c r="T373" s="85">
        <v>34.229999999999997</v>
      </c>
      <c r="U373" s="85">
        <v>33.42</v>
      </c>
      <c r="V373" s="85">
        <v>33.78</v>
      </c>
      <c r="W373" s="85">
        <v>33.22</v>
      </c>
      <c r="X373" s="85">
        <v>34.75</v>
      </c>
      <c r="Y373" s="85">
        <v>33.67</v>
      </c>
      <c r="Z373" s="85">
        <v>33.99</v>
      </c>
      <c r="AA373" s="85">
        <f t="shared" si="65"/>
        <v>36.119999999999997</v>
      </c>
      <c r="AB373" s="84">
        <f t="shared" si="66"/>
        <v>2021</v>
      </c>
      <c r="AC373" s="83">
        <f t="shared" si="67"/>
        <v>11</v>
      </c>
      <c r="AD373" s="83" t="str">
        <f t="shared" si="68"/>
        <v/>
      </c>
      <c r="AE373" s="83" t="str">
        <f t="shared" si="69"/>
        <v/>
      </c>
      <c r="AF373" s="81">
        <f t="shared" si="70"/>
        <v>36.119999999999997</v>
      </c>
      <c r="AG373" s="82" t="str">
        <f t="shared" si="71"/>
        <v>13:00</v>
      </c>
      <c r="AH373" s="81">
        <f t="shared" si="72"/>
        <v>855.42</v>
      </c>
      <c r="AI373" s="80" t="str">
        <f t="shared" si="73"/>
        <v/>
      </c>
      <c r="AJ373" s="80" t="str">
        <f t="shared" si="74"/>
        <v/>
      </c>
      <c r="AK373" s="80" t="str">
        <f t="shared" si="75"/>
        <v/>
      </c>
      <c r="AL373" s="79" t="str">
        <f t="shared" si="76"/>
        <v/>
      </c>
      <c r="AM373" s="78" t="str">
        <f t="shared" si="77"/>
        <v/>
      </c>
    </row>
    <row r="374" spans="2:39" ht="13.5" thickBot="1">
      <c r="B374" s="86">
        <v>44506</v>
      </c>
      <c r="C374" s="85">
        <v>32.799999999999997</v>
      </c>
      <c r="D374" s="85">
        <v>32.799999999999997</v>
      </c>
      <c r="E374" s="85">
        <v>33.08</v>
      </c>
      <c r="F374" s="85">
        <v>33.950000000000003</v>
      </c>
      <c r="G374" s="85">
        <v>32.24</v>
      </c>
      <c r="H374" s="85">
        <v>33.36</v>
      </c>
      <c r="I374" s="85">
        <v>33.81</v>
      </c>
      <c r="J374" s="85">
        <v>34.229999999999997</v>
      </c>
      <c r="K374" s="85">
        <v>33.43</v>
      </c>
      <c r="L374" s="85">
        <v>34.89</v>
      </c>
      <c r="M374" s="85">
        <v>817.39</v>
      </c>
      <c r="N374" s="85">
        <v>983.61</v>
      </c>
      <c r="O374" s="85">
        <v>59.08</v>
      </c>
      <c r="P374" s="85">
        <v>32.729999999999997</v>
      </c>
      <c r="Q374" s="85">
        <v>32.76</v>
      </c>
      <c r="R374" s="85">
        <v>33.46</v>
      </c>
      <c r="S374" s="85">
        <v>32.659999999999997</v>
      </c>
      <c r="T374" s="85">
        <v>34.229999999999997</v>
      </c>
      <c r="U374" s="85">
        <v>33.29</v>
      </c>
      <c r="V374" s="85">
        <v>32.520000000000003</v>
      </c>
      <c r="W374" s="85">
        <v>33.46</v>
      </c>
      <c r="X374" s="85">
        <v>32.9</v>
      </c>
      <c r="Y374" s="85">
        <v>33.43</v>
      </c>
      <c r="Z374" s="85">
        <v>33.71</v>
      </c>
      <c r="AA374" s="85">
        <f t="shared" si="65"/>
        <v>983.61</v>
      </c>
      <c r="AB374" s="84">
        <f t="shared" si="66"/>
        <v>2021</v>
      </c>
      <c r="AC374" s="83">
        <f t="shared" si="67"/>
        <v>11</v>
      </c>
      <c r="AD374" s="83" t="str">
        <f t="shared" si="68"/>
        <v/>
      </c>
      <c r="AE374" s="83" t="str">
        <f t="shared" si="69"/>
        <v/>
      </c>
      <c r="AF374" s="81">
        <f t="shared" si="70"/>
        <v>983.61</v>
      </c>
      <c r="AG374" s="82" t="str">
        <f t="shared" si="71"/>
        <v>12:00</v>
      </c>
      <c r="AH374" s="81">
        <f t="shared" si="72"/>
        <v>3543.4300000000003</v>
      </c>
      <c r="AI374" s="80" t="str">
        <f t="shared" si="73"/>
        <v/>
      </c>
      <c r="AJ374" s="80" t="str">
        <f t="shared" si="74"/>
        <v/>
      </c>
      <c r="AK374" s="80" t="str">
        <f t="shared" si="75"/>
        <v/>
      </c>
      <c r="AL374" s="79" t="str">
        <f t="shared" si="76"/>
        <v/>
      </c>
      <c r="AM374" s="78" t="str">
        <f t="shared" si="77"/>
        <v/>
      </c>
    </row>
    <row r="375" spans="2:39" ht="13.5" thickBot="1">
      <c r="B375" s="86">
        <v>44507</v>
      </c>
      <c r="C375" s="85">
        <v>33.64</v>
      </c>
      <c r="D375" s="85">
        <v>33.29</v>
      </c>
      <c r="E375" s="85">
        <v>33.43</v>
      </c>
      <c r="F375" s="85">
        <v>33.25</v>
      </c>
      <c r="G375" s="85">
        <v>33.35</v>
      </c>
      <c r="H375" s="85">
        <v>34.409999999999997</v>
      </c>
      <c r="I375" s="85">
        <v>33.5</v>
      </c>
      <c r="J375" s="85">
        <v>33.64</v>
      </c>
      <c r="K375" s="85">
        <v>33.53</v>
      </c>
      <c r="L375" s="85">
        <v>33.08</v>
      </c>
      <c r="M375" s="85">
        <v>33.78</v>
      </c>
      <c r="N375" s="85">
        <v>34.090000000000003</v>
      </c>
      <c r="O375" s="85">
        <v>33.11</v>
      </c>
      <c r="P375" s="85">
        <v>34.340000000000003</v>
      </c>
      <c r="Q375" s="85">
        <v>34.44</v>
      </c>
      <c r="R375" s="85">
        <v>33.81</v>
      </c>
      <c r="S375" s="85">
        <v>32.9</v>
      </c>
      <c r="T375" s="85">
        <v>34.06</v>
      </c>
      <c r="U375" s="85">
        <v>33.01</v>
      </c>
      <c r="V375" s="85">
        <v>33.08</v>
      </c>
      <c r="W375" s="85">
        <v>32.83</v>
      </c>
      <c r="X375" s="85">
        <v>32.83</v>
      </c>
      <c r="Y375" s="85">
        <v>33.43</v>
      </c>
      <c r="Z375" s="85">
        <v>33.46</v>
      </c>
      <c r="AA375" s="85">
        <f t="shared" si="65"/>
        <v>34.44</v>
      </c>
      <c r="AB375" s="84">
        <f t="shared" si="66"/>
        <v>2021</v>
      </c>
      <c r="AC375" s="83">
        <f t="shared" si="67"/>
        <v>11</v>
      </c>
      <c r="AD375" s="83" t="str">
        <f t="shared" si="68"/>
        <v/>
      </c>
      <c r="AE375" s="83" t="str">
        <f t="shared" si="69"/>
        <v/>
      </c>
      <c r="AF375" s="81">
        <f t="shared" si="70"/>
        <v>34.44</v>
      </c>
      <c r="AG375" s="82" t="str">
        <f t="shared" si="71"/>
        <v>15:00</v>
      </c>
      <c r="AH375" s="81">
        <f t="shared" si="72"/>
        <v>838.73000000000025</v>
      </c>
      <c r="AI375" s="80" t="str">
        <f t="shared" si="73"/>
        <v/>
      </c>
      <c r="AJ375" s="80" t="str">
        <f t="shared" si="74"/>
        <v/>
      </c>
      <c r="AK375" s="80" t="str">
        <f t="shared" si="75"/>
        <v/>
      </c>
      <c r="AL375" s="79" t="str">
        <f t="shared" si="76"/>
        <v/>
      </c>
      <c r="AM375" s="78" t="str">
        <f t="shared" si="77"/>
        <v/>
      </c>
    </row>
    <row r="376" spans="2:39" ht="13.5" thickBot="1">
      <c r="B376" s="86">
        <v>44508</v>
      </c>
      <c r="C376" s="85">
        <v>32.590000000000003</v>
      </c>
      <c r="D376" s="85">
        <v>33.5</v>
      </c>
      <c r="E376" s="85">
        <v>33.74</v>
      </c>
      <c r="F376" s="85">
        <v>33.950000000000003</v>
      </c>
      <c r="G376" s="85">
        <v>33.81</v>
      </c>
      <c r="H376" s="85">
        <v>33.08</v>
      </c>
      <c r="I376" s="85">
        <v>33.5</v>
      </c>
      <c r="J376" s="85">
        <v>34.090000000000003</v>
      </c>
      <c r="K376" s="85">
        <v>34.65</v>
      </c>
      <c r="L376" s="85">
        <v>35.46</v>
      </c>
      <c r="M376" s="85">
        <v>34.9</v>
      </c>
      <c r="N376" s="85">
        <v>34.130000000000003</v>
      </c>
      <c r="O376" s="85">
        <v>34.090000000000003</v>
      </c>
      <c r="P376" s="85">
        <v>34.65</v>
      </c>
      <c r="Q376" s="85">
        <v>33.46</v>
      </c>
      <c r="R376" s="85">
        <v>34.44</v>
      </c>
      <c r="S376" s="85">
        <v>33.36</v>
      </c>
      <c r="T376" s="85">
        <v>34.26</v>
      </c>
      <c r="U376" s="85">
        <v>34.090000000000003</v>
      </c>
      <c r="V376" s="85">
        <v>33.5</v>
      </c>
      <c r="W376" s="85">
        <v>34.26</v>
      </c>
      <c r="X376" s="85">
        <v>33.04</v>
      </c>
      <c r="Y376" s="85">
        <v>33.99</v>
      </c>
      <c r="Z376" s="85">
        <v>33.22</v>
      </c>
      <c r="AA376" s="85">
        <f t="shared" si="65"/>
        <v>35.46</v>
      </c>
      <c r="AB376" s="84">
        <f t="shared" si="66"/>
        <v>2021</v>
      </c>
      <c r="AC376" s="83">
        <f t="shared" si="67"/>
        <v>11</v>
      </c>
      <c r="AD376" s="83" t="str">
        <f t="shared" si="68"/>
        <v/>
      </c>
      <c r="AE376" s="83" t="str">
        <f t="shared" si="69"/>
        <v/>
      </c>
      <c r="AF376" s="81">
        <f t="shared" si="70"/>
        <v>35.46</v>
      </c>
      <c r="AG376" s="82" t="str">
        <f t="shared" si="71"/>
        <v>10:00</v>
      </c>
      <c r="AH376" s="81">
        <f t="shared" si="72"/>
        <v>849.21999999999991</v>
      </c>
      <c r="AI376" s="80" t="str">
        <f t="shared" si="73"/>
        <v/>
      </c>
      <c r="AJ376" s="80" t="str">
        <f t="shared" si="74"/>
        <v/>
      </c>
      <c r="AK376" s="80" t="str">
        <f t="shared" si="75"/>
        <v/>
      </c>
      <c r="AL376" s="79" t="str">
        <f t="shared" si="76"/>
        <v/>
      </c>
      <c r="AM376" s="78" t="str">
        <f t="shared" si="77"/>
        <v/>
      </c>
    </row>
    <row r="377" spans="2:39" ht="13.5" thickBot="1">
      <c r="B377" s="86">
        <v>44509</v>
      </c>
      <c r="C377" s="85">
        <v>33.18</v>
      </c>
      <c r="D377" s="85">
        <v>33.53</v>
      </c>
      <c r="E377" s="85">
        <v>33.46</v>
      </c>
      <c r="F377" s="85">
        <v>33.53</v>
      </c>
      <c r="G377" s="85">
        <v>33.32</v>
      </c>
      <c r="H377" s="85">
        <v>33.770000000000003</v>
      </c>
      <c r="I377" s="85">
        <v>34.090000000000003</v>
      </c>
      <c r="J377" s="85">
        <v>34.270000000000003</v>
      </c>
      <c r="K377" s="85">
        <v>33.74</v>
      </c>
      <c r="L377" s="85">
        <v>34.409999999999997</v>
      </c>
      <c r="M377" s="85">
        <v>34.299999999999997</v>
      </c>
      <c r="N377" s="85">
        <v>35.46</v>
      </c>
      <c r="O377" s="85">
        <v>35.04</v>
      </c>
      <c r="P377" s="85">
        <v>34.619999999999997</v>
      </c>
      <c r="Q377" s="85">
        <v>33.67</v>
      </c>
      <c r="R377" s="85">
        <v>34.130000000000003</v>
      </c>
      <c r="S377" s="85">
        <v>33.71</v>
      </c>
      <c r="T377" s="85">
        <v>33.71</v>
      </c>
      <c r="U377" s="85">
        <v>33.74</v>
      </c>
      <c r="V377" s="85">
        <v>34.270000000000003</v>
      </c>
      <c r="W377" s="85">
        <v>33.11</v>
      </c>
      <c r="X377" s="85">
        <v>33.39</v>
      </c>
      <c r="Y377" s="85">
        <v>34.130000000000003</v>
      </c>
      <c r="Z377" s="85">
        <v>33.99</v>
      </c>
      <c r="AA377" s="85">
        <f t="shared" si="65"/>
        <v>35.46</v>
      </c>
      <c r="AB377" s="84">
        <f t="shared" si="66"/>
        <v>2021</v>
      </c>
      <c r="AC377" s="83">
        <f t="shared" si="67"/>
        <v>11</v>
      </c>
      <c r="AD377" s="83" t="str">
        <f t="shared" si="68"/>
        <v/>
      </c>
      <c r="AE377" s="83" t="str">
        <f t="shared" si="69"/>
        <v/>
      </c>
      <c r="AF377" s="81">
        <f t="shared" si="70"/>
        <v>35.46</v>
      </c>
      <c r="AG377" s="82" t="str">
        <f t="shared" si="71"/>
        <v>12:00</v>
      </c>
      <c r="AH377" s="81">
        <f t="shared" si="72"/>
        <v>850.0300000000002</v>
      </c>
      <c r="AI377" s="80" t="str">
        <f t="shared" si="73"/>
        <v/>
      </c>
      <c r="AJ377" s="80" t="str">
        <f t="shared" si="74"/>
        <v/>
      </c>
      <c r="AK377" s="80" t="str">
        <f t="shared" si="75"/>
        <v/>
      </c>
      <c r="AL377" s="79" t="str">
        <f t="shared" si="76"/>
        <v/>
      </c>
      <c r="AM377" s="78" t="str">
        <f t="shared" si="77"/>
        <v/>
      </c>
    </row>
    <row r="378" spans="2:39" ht="13.5" thickBot="1">
      <c r="B378" s="86">
        <v>44510</v>
      </c>
      <c r="C378" s="85">
        <v>33.67</v>
      </c>
      <c r="D378" s="85">
        <v>33.92</v>
      </c>
      <c r="E378" s="85">
        <v>33.18</v>
      </c>
      <c r="F378" s="85">
        <v>33.01</v>
      </c>
      <c r="G378" s="85">
        <v>33.67</v>
      </c>
      <c r="H378" s="85">
        <v>33.32</v>
      </c>
      <c r="I378" s="85">
        <v>34.479999999999997</v>
      </c>
      <c r="J378" s="85">
        <v>898.31</v>
      </c>
      <c r="K378" s="85">
        <v>1153.22</v>
      </c>
      <c r="L378" s="85">
        <v>558.39</v>
      </c>
      <c r="M378" s="85">
        <v>35.39</v>
      </c>
      <c r="N378" s="85">
        <v>35.32</v>
      </c>
      <c r="O378" s="85">
        <v>35.18</v>
      </c>
      <c r="P378" s="85">
        <v>34.619999999999997</v>
      </c>
      <c r="Q378" s="85">
        <v>34.06</v>
      </c>
      <c r="R378" s="85">
        <v>34.44</v>
      </c>
      <c r="S378" s="85">
        <v>34.299999999999997</v>
      </c>
      <c r="T378" s="85">
        <v>33.67</v>
      </c>
      <c r="U378" s="85">
        <v>34.369999999999997</v>
      </c>
      <c r="V378" s="85">
        <v>34.020000000000003</v>
      </c>
      <c r="W378" s="85">
        <v>34.619999999999997</v>
      </c>
      <c r="X378" s="85">
        <v>33.04</v>
      </c>
      <c r="Y378" s="85">
        <v>34.19</v>
      </c>
      <c r="Z378" s="85">
        <v>32.9</v>
      </c>
      <c r="AA378" s="85">
        <f t="shared" si="65"/>
        <v>1153.22</v>
      </c>
      <c r="AB378" s="84">
        <f t="shared" si="66"/>
        <v>2021</v>
      </c>
      <c r="AC378" s="83">
        <f t="shared" si="67"/>
        <v>11</v>
      </c>
      <c r="AD378" s="83" t="str">
        <f t="shared" si="68"/>
        <v/>
      </c>
      <c r="AE378" s="83" t="str">
        <f t="shared" si="69"/>
        <v/>
      </c>
      <c r="AF378" s="81">
        <f t="shared" si="70"/>
        <v>1153.22</v>
      </c>
      <c r="AG378" s="82" t="str">
        <f t="shared" si="71"/>
        <v>9:00</v>
      </c>
      <c r="AH378" s="81">
        <f t="shared" si="72"/>
        <v>4478.5099999999993</v>
      </c>
      <c r="AI378" s="80" t="str">
        <f t="shared" si="73"/>
        <v/>
      </c>
      <c r="AJ378" s="80" t="str">
        <f t="shared" si="74"/>
        <v/>
      </c>
      <c r="AK378" s="80" t="str">
        <f t="shared" si="75"/>
        <v/>
      </c>
      <c r="AL378" s="79" t="str">
        <f t="shared" si="76"/>
        <v/>
      </c>
      <c r="AM378" s="78" t="str">
        <f t="shared" si="77"/>
        <v/>
      </c>
    </row>
    <row r="379" spans="2:39" ht="13.5" thickBot="1">
      <c r="B379" s="86">
        <v>44511</v>
      </c>
      <c r="C379" s="85">
        <v>33.71</v>
      </c>
      <c r="D379" s="85">
        <v>34.229999999999997</v>
      </c>
      <c r="E379" s="85">
        <v>33.92</v>
      </c>
      <c r="F379" s="85">
        <v>32.549999999999997</v>
      </c>
      <c r="G379" s="85">
        <v>33.950000000000003</v>
      </c>
      <c r="H379" s="85">
        <v>33.5</v>
      </c>
      <c r="I379" s="85">
        <v>33.25</v>
      </c>
      <c r="J379" s="85">
        <v>32.590000000000003</v>
      </c>
      <c r="K379" s="85">
        <v>33.39</v>
      </c>
      <c r="L379" s="85">
        <v>33.46</v>
      </c>
      <c r="M379" s="85">
        <v>33.67</v>
      </c>
      <c r="N379" s="85">
        <v>33.74</v>
      </c>
      <c r="O379" s="85">
        <v>33.08</v>
      </c>
      <c r="P379" s="85">
        <v>34.44</v>
      </c>
      <c r="Q379" s="85">
        <v>415.38</v>
      </c>
      <c r="R379" s="85">
        <v>1124.5899999999999</v>
      </c>
      <c r="S379" s="85">
        <v>1005.41</v>
      </c>
      <c r="T379" s="85">
        <v>84.81</v>
      </c>
      <c r="U379" s="85">
        <v>34.229999999999997</v>
      </c>
      <c r="V379" s="85">
        <v>33.42</v>
      </c>
      <c r="W379" s="85">
        <v>33.15</v>
      </c>
      <c r="X379" s="85">
        <v>33.36</v>
      </c>
      <c r="Y379" s="85">
        <v>33.67</v>
      </c>
      <c r="Z379" s="85">
        <v>34.82</v>
      </c>
      <c r="AA379" s="85">
        <f t="shared" si="65"/>
        <v>1124.5899999999999</v>
      </c>
      <c r="AB379" s="84">
        <f t="shared" si="66"/>
        <v>2021</v>
      </c>
      <c r="AC379" s="83">
        <f t="shared" si="67"/>
        <v>11</v>
      </c>
      <c r="AD379" s="83" t="str">
        <f t="shared" si="68"/>
        <v/>
      </c>
      <c r="AE379" s="83" t="str">
        <f t="shared" si="69"/>
        <v/>
      </c>
      <c r="AF379" s="81">
        <f t="shared" si="70"/>
        <v>1124.5899999999999</v>
      </c>
      <c r="AG379" s="82" t="str">
        <f t="shared" si="71"/>
        <v>16:00</v>
      </c>
      <c r="AH379" s="81">
        <f t="shared" si="72"/>
        <v>4426.91</v>
      </c>
      <c r="AI379" s="80" t="str">
        <f t="shared" si="73"/>
        <v/>
      </c>
      <c r="AJ379" s="80" t="str">
        <f t="shared" si="74"/>
        <v/>
      </c>
      <c r="AK379" s="80" t="str">
        <f t="shared" si="75"/>
        <v/>
      </c>
      <c r="AL379" s="79" t="str">
        <f t="shared" si="76"/>
        <v/>
      </c>
      <c r="AM379" s="78" t="str">
        <f t="shared" si="77"/>
        <v/>
      </c>
    </row>
    <row r="380" spans="2:39" ht="13.5" thickBot="1">
      <c r="B380" s="86">
        <v>44512</v>
      </c>
      <c r="C380" s="85">
        <v>32.619999999999997</v>
      </c>
      <c r="D380" s="85">
        <v>33.15</v>
      </c>
      <c r="E380" s="85">
        <v>32.659999999999997</v>
      </c>
      <c r="F380" s="85">
        <v>32.69</v>
      </c>
      <c r="G380" s="85">
        <v>33.64</v>
      </c>
      <c r="H380" s="85">
        <v>33.71</v>
      </c>
      <c r="I380" s="85">
        <v>33.5</v>
      </c>
      <c r="J380" s="85">
        <v>33.81</v>
      </c>
      <c r="K380" s="85">
        <v>34.44</v>
      </c>
      <c r="L380" s="85">
        <v>34.79</v>
      </c>
      <c r="M380" s="85">
        <v>33.78</v>
      </c>
      <c r="N380" s="85">
        <v>34.79</v>
      </c>
      <c r="O380" s="85">
        <v>33.71</v>
      </c>
      <c r="P380" s="85">
        <v>34.200000000000003</v>
      </c>
      <c r="Q380" s="85">
        <v>33.74</v>
      </c>
      <c r="R380" s="85">
        <v>34.409999999999997</v>
      </c>
      <c r="S380" s="85">
        <v>34.06</v>
      </c>
      <c r="T380" s="85">
        <v>34.200000000000003</v>
      </c>
      <c r="U380" s="85">
        <v>33.46</v>
      </c>
      <c r="V380" s="85">
        <v>34.159999999999997</v>
      </c>
      <c r="W380" s="85">
        <v>34.06</v>
      </c>
      <c r="X380" s="85">
        <v>33.950000000000003</v>
      </c>
      <c r="Y380" s="85">
        <v>34.270000000000003</v>
      </c>
      <c r="Z380" s="85">
        <v>33.880000000000003</v>
      </c>
      <c r="AA380" s="85">
        <f t="shared" si="65"/>
        <v>34.79</v>
      </c>
      <c r="AB380" s="84">
        <f t="shared" si="66"/>
        <v>2021</v>
      </c>
      <c r="AC380" s="83">
        <f t="shared" si="67"/>
        <v>11</v>
      </c>
      <c r="AD380" s="83" t="str">
        <f t="shared" si="68"/>
        <v/>
      </c>
      <c r="AE380" s="83" t="str">
        <f t="shared" si="69"/>
        <v/>
      </c>
      <c r="AF380" s="81">
        <f t="shared" si="70"/>
        <v>34.79</v>
      </c>
      <c r="AG380" s="82" t="str">
        <f t="shared" si="71"/>
        <v>10:00</v>
      </c>
      <c r="AH380" s="81">
        <f t="shared" si="72"/>
        <v>846.47000000000014</v>
      </c>
      <c r="AI380" s="80" t="str">
        <f t="shared" si="73"/>
        <v/>
      </c>
      <c r="AJ380" s="80" t="str">
        <f t="shared" si="74"/>
        <v/>
      </c>
      <c r="AK380" s="80" t="str">
        <f t="shared" si="75"/>
        <v/>
      </c>
      <c r="AL380" s="79" t="str">
        <f t="shared" si="76"/>
        <v/>
      </c>
      <c r="AM380" s="78" t="str">
        <f t="shared" si="77"/>
        <v/>
      </c>
    </row>
    <row r="381" spans="2:39" ht="13.5" thickBot="1">
      <c r="B381" s="86">
        <v>44513</v>
      </c>
      <c r="C381" s="85">
        <v>33.36</v>
      </c>
      <c r="D381" s="85">
        <v>33.57</v>
      </c>
      <c r="E381" s="85">
        <v>33.78</v>
      </c>
      <c r="F381" s="85">
        <v>32.83</v>
      </c>
      <c r="G381" s="85">
        <v>33.18</v>
      </c>
      <c r="H381" s="85">
        <v>33.950000000000003</v>
      </c>
      <c r="I381" s="85">
        <v>33.29</v>
      </c>
      <c r="J381" s="85">
        <v>33.29</v>
      </c>
      <c r="K381" s="85">
        <v>33.67</v>
      </c>
      <c r="L381" s="85">
        <v>32.479999999999997</v>
      </c>
      <c r="M381" s="85">
        <v>33.85</v>
      </c>
      <c r="N381" s="85">
        <v>33.64</v>
      </c>
      <c r="O381" s="85">
        <v>33.74</v>
      </c>
      <c r="P381" s="85">
        <v>32.69</v>
      </c>
      <c r="Q381" s="85">
        <v>32.619999999999997</v>
      </c>
      <c r="R381" s="85">
        <v>32.97</v>
      </c>
      <c r="S381" s="85">
        <v>32.479999999999997</v>
      </c>
      <c r="T381" s="85">
        <v>33.99</v>
      </c>
      <c r="U381" s="85">
        <v>33.01</v>
      </c>
      <c r="V381" s="85">
        <v>33.32</v>
      </c>
      <c r="W381" s="85">
        <v>34.479999999999997</v>
      </c>
      <c r="X381" s="85">
        <v>33.15</v>
      </c>
      <c r="Y381" s="85">
        <v>33.01</v>
      </c>
      <c r="Z381" s="85">
        <v>34.86</v>
      </c>
      <c r="AA381" s="85">
        <f t="shared" si="65"/>
        <v>34.86</v>
      </c>
      <c r="AB381" s="84">
        <f t="shared" si="66"/>
        <v>2021</v>
      </c>
      <c r="AC381" s="83">
        <f t="shared" si="67"/>
        <v>11</v>
      </c>
      <c r="AD381" s="83" t="str">
        <f t="shared" si="68"/>
        <v/>
      </c>
      <c r="AE381" s="83" t="str">
        <f t="shared" si="69"/>
        <v/>
      </c>
      <c r="AF381" s="81">
        <f t="shared" si="70"/>
        <v>34.86</v>
      </c>
      <c r="AG381" s="82" t="str">
        <f t="shared" si="71"/>
        <v>24:00</v>
      </c>
      <c r="AH381" s="81">
        <f t="shared" si="72"/>
        <v>836.07000000000016</v>
      </c>
      <c r="AI381" s="80" t="str">
        <f t="shared" si="73"/>
        <v/>
      </c>
      <c r="AJ381" s="80" t="str">
        <f t="shared" si="74"/>
        <v/>
      </c>
      <c r="AK381" s="80" t="str">
        <f t="shared" si="75"/>
        <v/>
      </c>
      <c r="AL381" s="79" t="str">
        <f t="shared" si="76"/>
        <v/>
      </c>
      <c r="AM381" s="78" t="str">
        <f t="shared" si="77"/>
        <v/>
      </c>
    </row>
    <row r="382" spans="2:39" ht="13.5" thickBot="1">
      <c r="B382" s="86">
        <v>44514</v>
      </c>
      <c r="C382" s="85">
        <v>33.6</v>
      </c>
      <c r="D382" s="85">
        <v>32.97</v>
      </c>
      <c r="E382" s="85">
        <v>33.18</v>
      </c>
      <c r="F382" s="85">
        <v>33.04</v>
      </c>
      <c r="G382" s="85">
        <v>33.78</v>
      </c>
      <c r="H382" s="85">
        <v>33.71</v>
      </c>
      <c r="I382" s="85">
        <v>33.950000000000003</v>
      </c>
      <c r="J382" s="85">
        <v>34.340000000000003</v>
      </c>
      <c r="K382" s="85">
        <v>34.65</v>
      </c>
      <c r="L382" s="85">
        <v>32.619999999999997</v>
      </c>
      <c r="M382" s="85">
        <v>32.159999999999997</v>
      </c>
      <c r="N382" s="85">
        <v>31.54</v>
      </c>
      <c r="O382" s="85">
        <v>33.57</v>
      </c>
      <c r="P382" s="85">
        <v>33.46</v>
      </c>
      <c r="Q382" s="85">
        <v>34.020000000000003</v>
      </c>
      <c r="R382" s="85">
        <v>34.229999999999997</v>
      </c>
      <c r="S382" s="85">
        <v>33.67</v>
      </c>
      <c r="T382" s="85">
        <v>33.71</v>
      </c>
      <c r="U382" s="85">
        <v>33.770000000000003</v>
      </c>
      <c r="V382" s="85">
        <v>34.270000000000003</v>
      </c>
      <c r="W382" s="85">
        <v>33.71</v>
      </c>
      <c r="X382" s="85">
        <v>33.71</v>
      </c>
      <c r="Y382" s="85">
        <v>33.85</v>
      </c>
      <c r="Z382" s="85">
        <v>34.200000000000003</v>
      </c>
      <c r="AA382" s="85">
        <f t="shared" si="65"/>
        <v>34.65</v>
      </c>
      <c r="AB382" s="84">
        <f t="shared" si="66"/>
        <v>2021</v>
      </c>
      <c r="AC382" s="83">
        <f t="shared" si="67"/>
        <v>11</v>
      </c>
      <c r="AD382" s="83" t="str">
        <f t="shared" si="68"/>
        <v/>
      </c>
      <c r="AE382" s="83" t="str">
        <f t="shared" si="69"/>
        <v/>
      </c>
      <c r="AF382" s="81">
        <f t="shared" si="70"/>
        <v>34.65</v>
      </c>
      <c r="AG382" s="82" t="str">
        <f t="shared" si="71"/>
        <v>9:00</v>
      </c>
      <c r="AH382" s="81">
        <f t="shared" si="72"/>
        <v>840.36</v>
      </c>
      <c r="AI382" s="80" t="str">
        <f t="shared" si="73"/>
        <v/>
      </c>
      <c r="AJ382" s="80" t="str">
        <f t="shared" si="74"/>
        <v/>
      </c>
      <c r="AK382" s="80" t="str">
        <f t="shared" si="75"/>
        <v/>
      </c>
      <c r="AL382" s="79" t="str">
        <f t="shared" si="76"/>
        <v/>
      </c>
      <c r="AM382" s="78" t="str">
        <f t="shared" si="77"/>
        <v/>
      </c>
    </row>
    <row r="383" spans="2:39" ht="13.5" thickBot="1">
      <c r="B383" s="86">
        <v>44515</v>
      </c>
      <c r="C383" s="85">
        <v>33.08</v>
      </c>
      <c r="D383" s="85">
        <v>33.74</v>
      </c>
      <c r="E383" s="85">
        <v>33.64</v>
      </c>
      <c r="F383" s="85">
        <v>33.950000000000003</v>
      </c>
      <c r="G383" s="85">
        <v>33.39</v>
      </c>
      <c r="H383" s="85">
        <v>35.32</v>
      </c>
      <c r="I383" s="85">
        <v>32.659999999999997</v>
      </c>
      <c r="J383" s="85">
        <v>33.36</v>
      </c>
      <c r="K383" s="85">
        <v>33.5</v>
      </c>
      <c r="L383" s="85">
        <v>35.74</v>
      </c>
      <c r="M383" s="85">
        <v>34.200000000000003</v>
      </c>
      <c r="N383" s="85">
        <v>34.090000000000003</v>
      </c>
      <c r="O383" s="85">
        <v>167.3</v>
      </c>
      <c r="P383" s="85">
        <v>1300.1500000000001</v>
      </c>
      <c r="Q383" s="85">
        <v>1277.05</v>
      </c>
      <c r="R383" s="85">
        <v>119.32</v>
      </c>
      <c r="S383" s="85">
        <v>34.69</v>
      </c>
      <c r="T383" s="85">
        <v>34.090000000000003</v>
      </c>
      <c r="U383" s="85">
        <v>34.549999999999997</v>
      </c>
      <c r="V383" s="85">
        <v>33.92</v>
      </c>
      <c r="W383" s="85">
        <v>34.200000000000003</v>
      </c>
      <c r="X383" s="85">
        <v>33.880000000000003</v>
      </c>
      <c r="Y383" s="85">
        <v>34.020000000000003</v>
      </c>
      <c r="Z383" s="85">
        <v>33.880000000000003</v>
      </c>
      <c r="AA383" s="85">
        <f t="shared" si="65"/>
        <v>1300.1500000000001</v>
      </c>
      <c r="AB383" s="84">
        <f t="shared" si="66"/>
        <v>2021</v>
      </c>
      <c r="AC383" s="83">
        <f t="shared" si="67"/>
        <v>11</v>
      </c>
      <c r="AD383" s="83" t="str">
        <f t="shared" si="68"/>
        <v/>
      </c>
      <c r="AE383" s="83" t="str">
        <f t="shared" si="69"/>
        <v/>
      </c>
      <c r="AF383" s="81">
        <f t="shared" si="70"/>
        <v>1300.1500000000001</v>
      </c>
      <c r="AG383" s="82" t="str">
        <f t="shared" si="71"/>
        <v>14:00</v>
      </c>
      <c r="AH383" s="81">
        <f t="shared" si="72"/>
        <v>4843.8700000000008</v>
      </c>
      <c r="AI383" s="80" t="str">
        <f t="shared" si="73"/>
        <v/>
      </c>
      <c r="AJ383" s="80" t="str">
        <f t="shared" si="74"/>
        <v/>
      </c>
      <c r="AK383" s="80" t="str">
        <f t="shared" si="75"/>
        <v/>
      </c>
      <c r="AL383" s="79" t="str">
        <f t="shared" si="76"/>
        <v/>
      </c>
      <c r="AM383" s="78" t="str">
        <f t="shared" si="77"/>
        <v/>
      </c>
    </row>
    <row r="384" spans="2:39" ht="13.5" thickBot="1">
      <c r="B384" s="86">
        <v>44516</v>
      </c>
      <c r="C384" s="85">
        <v>34.51</v>
      </c>
      <c r="D384" s="85">
        <v>33.950000000000003</v>
      </c>
      <c r="E384" s="85">
        <v>34.19</v>
      </c>
      <c r="F384" s="85">
        <v>33.6</v>
      </c>
      <c r="G384" s="85">
        <v>33.11</v>
      </c>
      <c r="H384" s="85">
        <v>33.5</v>
      </c>
      <c r="I384" s="85">
        <v>34.58</v>
      </c>
      <c r="J384" s="85">
        <v>34.409999999999997</v>
      </c>
      <c r="K384" s="85">
        <v>35.04</v>
      </c>
      <c r="L384" s="85">
        <v>35.770000000000003</v>
      </c>
      <c r="M384" s="85">
        <v>36.119999999999997</v>
      </c>
      <c r="N384" s="85">
        <v>34.83</v>
      </c>
      <c r="O384" s="85">
        <v>35</v>
      </c>
      <c r="P384" s="85">
        <v>36.020000000000003</v>
      </c>
      <c r="Q384" s="85">
        <v>36.369999999999997</v>
      </c>
      <c r="R384" s="85">
        <v>35.46</v>
      </c>
      <c r="S384" s="85">
        <v>34.549999999999997</v>
      </c>
      <c r="T384" s="85">
        <v>34.83</v>
      </c>
      <c r="U384" s="85">
        <v>34.409999999999997</v>
      </c>
      <c r="V384" s="85">
        <v>34.229999999999997</v>
      </c>
      <c r="W384" s="85">
        <v>34.200000000000003</v>
      </c>
      <c r="X384" s="85">
        <v>34.06</v>
      </c>
      <c r="Y384" s="85">
        <v>33.36</v>
      </c>
      <c r="Z384" s="85">
        <v>34.159999999999997</v>
      </c>
      <c r="AA384" s="85">
        <f t="shared" si="65"/>
        <v>36.369999999999997</v>
      </c>
      <c r="AB384" s="84">
        <f t="shared" si="66"/>
        <v>2021</v>
      </c>
      <c r="AC384" s="83">
        <f t="shared" si="67"/>
        <v>11</v>
      </c>
      <c r="AD384" s="83" t="str">
        <f t="shared" si="68"/>
        <v/>
      </c>
      <c r="AE384" s="83" t="str">
        <f t="shared" si="69"/>
        <v/>
      </c>
      <c r="AF384" s="81">
        <f t="shared" si="70"/>
        <v>36.369999999999997</v>
      </c>
      <c r="AG384" s="82" t="str">
        <f t="shared" si="71"/>
        <v>15:00</v>
      </c>
      <c r="AH384" s="81">
        <f t="shared" si="72"/>
        <v>866.63</v>
      </c>
      <c r="AI384" s="80" t="str">
        <f t="shared" si="73"/>
        <v/>
      </c>
      <c r="AJ384" s="80" t="str">
        <f t="shared" si="74"/>
        <v/>
      </c>
      <c r="AK384" s="80" t="str">
        <f t="shared" si="75"/>
        <v/>
      </c>
      <c r="AL384" s="79" t="str">
        <f t="shared" si="76"/>
        <v/>
      </c>
      <c r="AM384" s="78" t="str">
        <f t="shared" si="77"/>
        <v/>
      </c>
    </row>
    <row r="385" spans="2:39" ht="13.5" thickBot="1">
      <c r="B385" s="86">
        <v>44517</v>
      </c>
      <c r="C385" s="85">
        <v>33.6</v>
      </c>
      <c r="D385" s="85">
        <v>33.840000000000003</v>
      </c>
      <c r="E385" s="85">
        <v>33.25</v>
      </c>
      <c r="F385" s="85">
        <v>33.71</v>
      </c>
      <c r="G385" s="85">
        <v>33.15</v>
      </c>
      <c r="H385" s="85">
        <v>854.6</v>
      </c>
      <c r="I385" s="85">
        <v>1045.98</v>
      </c>
      <c r="J385" s="85">
        <v>33.53</v>
      </c>
      <c r="K385" s="85">
        <v>34.549999999999997</v>
      </c>
      <c r="L385" s="85">
        <v>35.07</v>
      </c>
      <c r="M385" s="85">
        <v>34.299999999999997</v>
      </c>
      <c r="N385" s="85">
        <v>33.46</v>
      </c>
      <c r="O385" s="85">
        <v>34.200000000000003</v>
      </c>
      <c r="P385" s="85">
        <v>34.65</v>
      </c>
      <c r="Q385" s="85">
        <v>34.93</v>
      </c>
      <c r="R385" s="85">
        <v>33.6</v>
      </c>
      <c r="S385" s="85">
        <v>33.74</v>
      </c>
      <c r="T385" s="85">
        <v>33.71</v>
      </c>
      <c r="U385" s="85">
        <v>32.97</v>
      </c>
      <c r="V385" s="85">
        <v>34.51</v>
      </c>
      <c r="W385" s="85">
        <v>34.299999999999997</v>
      </c>
      <c r="X385" s="85">
        <v>33.29</v>
      </c>
      <c r="Y385" s="85">
        <v>33.39</v>
      </c>
      <c r="Z385" s="85">
        <v>33.39</v>
      </c>
      <c r="AA385" s="85">
        <f t="shared" si="65"/>
        <v>1045.98</v>
      </c>
      <c r="AB385" s="84">
        <f t="shared" si="66"/>
        <v>2021</v>
      </c>
      <c r="AC385" s="83">
        <f t="shared" si="67"/>
        <v>11</v>
      </c>
      <c r="AD385" s="83" t="str">
        <f t="shared" si="68"/>
        <v/>
      </c>
      <c r="AE385" s="83" t="str">
        <f t="shared" si="69"/>
        <v/>
      </c>
      <c r="AF385" s="81">
        <f t="shared" si="70"/>
        <v>1045.98</v>
      </c>
      <c r="AG385" s="82" t="str">
        <f t="shared" si="71"/>
        <v>7:00</v>
      </c>
      <c r="AH385" s="81">
        <f t="shared" si="72"/>
        <v>3691.7000000000003</v>
      </c>
      <c r="AI385" s="80" t="str">
        <f t="shared" si="73"/>
        <v/>
      </c>
      <c r="AJ385" s="80" t="str">
        <f t="shared" si="74"/>
        <v/>
      </c>
      <c r="AK385" s="80" t="str">
        <f t="shared" si="75"/>
        <v/>
      </c>
      <c r="AL385" s="79" t="str">
        <f t="shared" si="76"/>
        <v/>
      </c>
      <c r="AM385" s="78" t="str">
        <f t="shared" si="77"/>
        <v/>
      </c>
    </row>
    <row r="386" spans="2:39" ht="13.5" thickBot="1">
      <c r="B386" s="86">
        <v>44518</v>
      </c>
      <c r="C386" s="85">
        <v>33.32</v>
      </c>
      <c r="D386" s="85">
        <v>33.880000000000003</v>
      </c>
      <c r="E386" s="85">
        <v>32.69</v>
      </c>
      <c r="F386" s="85">
        <v>34.06</v>
      </c>
      <c r="G386" s="85">
        <v>34.130000000000003</v>
      </c>
      <c r="H386" s="85">
        <v>33.74</v>
      </c>
      <c r="I386" s="85">
        <v>33.25</v>
      </c>
      <c r="J386" s="85">
        <v>34.270000000000003</v>
      </c>
      <c r="K386" s="85">
        <v>34.06</v>
      </c>
      <c r="L386" s="85">
        <v>33.43</v>
      </c>
      <c r="M386" s="85">
        <v>33.880000000000003</v>
      </c>
      <c r="N386" s="85">
        <v>35.32</v>
      </c>
      <c r="O386" s="85">
        <v>32.520000000000003</v>
      </c>
      <c r="P386" s="85">
        <v>34.159999999999997</v>
      </c>
      <c r="Q386" s="85">
        <v>34.51</v>
      </c>
      <c r="R386" s="85">
        <v>33.92</v>
      </c>
      <c r="S386" s="85">
        <v>34.76</v>
      </c>
      <c r="T386" s="85">
        <v>34.61</v>
      </c>
      <c r="U386" s="85">
        <v>33.01</v>
      </c>
      <c r="V386" s="85">
        <v>32.549999999999997</v>
      </c>
      <c r="W386" s="85">
        <v>34.65</v>
      </c>
      <c r="X386" s="85">
        <v>33.32</v>
      </c>
      <c r="Y386" s="85">
        <v>34.270000000000003</v>
      </c>
      <c r="Z386" s="85">
        <v>32.97</v>
      </c>
      <c r="AA386" s="85">
        <f t="shared" si="65"/>
        <v>35.32</v>
      </c>
      <c r="AB386" s="84">
        <f t="shared" si="66"/>
        <v>2021</v>
      </c>
      <c r="AC386" s="83">
        <f t="shared" si="67"/>
        <v>11</v>
      </c>
      <c r="AD386" s="83" t="str">
        <f t="shared" si="68"/>
        <v/>
      </c>
      <c r="AE386" s="83" t="str">
        <f t="shared" si="69"/>
        <v/>
      </c>
      <c r="AF386" s="81">
        <f t="shared" si="70"/>
        <v>35.32</v>
      </c>
      <c r="AG386" s="82" t="str">
        <f t="shared" si="71"/>
        <v>12:00</v>
      </c>
      <c r="AH386" s="81">
        <f t="shared" si="72"/>
        <v>846.59999999999991</v>
      </c>
      <c r="AI386" s="80" t="str">
        <f t="shared" si="73"/>
        <v/>
      </c>
      <c r="AJ386" s="80" t="str">
        <f t="shared" si="74"/>
        <v/>
      </c>
      <c r="AK386" s="80" t="str">
        <f t="shared" si="75"/>
        <v/>
      </c>
      <c r="AL386" s="79" t="str">
        <f t="shared" si="76"/>
        <v/>
      </c>
      <c r="AM386" s="78" t="str">
        <f t="shared" si="77"/>
        <v/>
      </c>
    </row>
    <row r="387" spans="2:39" ht="13.5" thickBot="1">
      <c r="B387" s="86">
        <v>44519</v>
      </c>
      <c r="C387" s="85">
        <v>34.06</v>
      </c>
      <c r="D387" s="85">
        <v>34.229999999999997</v>
      </c>
      <c r="E387" s="85">
        <v>32.69</v>
      </c>
      <c r="F387" s="85">
        <v>34.479999999999997</v>
      </c>
      <c r="G387" s="85">
        <v>33.5</v>
      </c>
      <c r="H387" s="85">
        <v>33.11</v>
      </c>
      <c r="I387" s="85">
        <v>34.68</v>
      </c>
      <c r="J387" s="85">
        <v>34.68</v>
      </c>
      <c r="K387" s="85">
        <v>35.67</v>
      </c>
      <c r="L387" s="85">
        <v>33.92</v>
      </c>
      <c r="M387" s="85">
        <v>35.14</v>
      </c>
      <c r="N387" s="85">
        <v>34.270000000000003</v>
      </c>
      <c r="O387" s="85">
        <v>33.18</v>
      </c>
      <c r="P387" s="85">
        <v>34.229999999999997</v>
      </c>
      <c r="Q387" s="85">
        <v>34.69</v>
      </c>
      <c r="R387" s="85">
        <v>33.99</v>
      </c>
      <c r="S387" s="85">
        <v>35.28</v>
      </c>
      <c r="T387" s="85">
        <v>34.51</v>
      </c>
      <c r="U387" s="85">
        <v>32.590000000000003</v>
      </c>
      <c r="V387" s="85">
        <v>34.299999999999997</v>
      </c>
      <c r="W387" s="85">
        <v>34.090000000000003</v>
      </c>
      <c r="X387" s="85">
        <v>35.1</v>
      </c>
      <c r="Y387" s="85">
        <v>34.340000000000003</v>
      </c>
      <c r="Z387" s="85">
        <v>34.020000000000003</v>
      </c>
      <c r="AA387" s="85">
        <f t="shared" ref="AA387:AA450" si="78">MAX(C387:Z387)</f>
        <v>35.67</v>
      </c>
      <c r="AB387" s="84">
        <f t="shared" ref="AB387:AB450" si="79">YEAR(B387)</f>
        <v>2021</v>
      </c>
      <c r="AC387" s="83">
        <f t="shared" ref="AC387:AC450" si="80">MONTH(B387)</f>
        <v>11</v>
      </c>
      <c r="AD387" s="83" t="str">
        <f t="shared" ref="AD387:AD450" si="81">IF(AE387="","",AB387&amp;"-"&amp;AE387)</f>
        <v/>
      </c>
      <c r="AE387" s="83" t="str">
        <f t="shared" ref="AE387:AE450" si="82">IF(DAY(B387+1)=1,AC387,"")</f>
        <v/>
      </c>
      <c r="AF387" s="81">
        <f t="shared" ref="AF387:AF450" si="83">MAX(C387:Z387)</f>
        <v>35.67</v>
      </c>
      <c r="AG387" s="82" t="str">
        <f t="shared" ref="AG387:AG450" si="84">INDEX($C$2:$Z$2,MATCH(AF387,C387:Z387,0))</f>
        <v>9:00</v>
      </c>
      <c r="AH387" s="81">
        <f t="shared" ref="AH387:AH450" si="85">SUM(C387:AA387)</f>
        <v>856.42</v>
      </c>
      <c r="AI387" s="80" t="str">
        <f t="shared" ref="AI387:AI450" si="86">IF(AE387&lt;&gt;"",SUMIFS(AF:AF,AC:AC,AC387,AB:AB,AB387),"")</f>
        <v/>
      </c>
      <c r="AJ387" s="80" t="str">
        <f t="shared" ref="AJ387:AJ450" si="87">IF(AI387="","",_xlfn.MAXIFS(AF:AF,AC:AC,AC387,AB:AB,AB387))</f>
        <v/>
      </c>
      <c r="AK387" s="80" t="str">
        <f t="shared" ref="AK387:AK450" si="88">IF(AI387="","",_xlfn.MAXIFS(AH:AH,AC:AC,AC387,AB:AB,AB387))</f>
        <v/>
      </c>
      <c r="AL387" s="79" t="str">
        <f t="shared" ref="AL387:AL450" si="89">IF(AI387&lt;&gt;"",INDEX(B:B,MATCH(AJ387,AF:AF,0)),"")</f>
        <v/>
      </c>
      <c r="AM387" s="78" t="str">
        <f t="shared" ref="AM387:AM450" si="90">IF(AI387&lt;&gt;"",INDEX(AG:AG,MATCH(AJ387,AF:AF,0)),"")</f>
        <v/>
      </c>
    </row>
    <row r="388" spans="2:39" ht="13.5" thickBot="1">
      <c r="B388" s="86">
        <v>44520</v>
      </c>
      <c r="C388" s="85">
        <v>34.159999999999997</v>
      </c>
      <c r="D388" s="85">
        <v>32.94</v>
      </c>
      <c r="E388" s="85">
        <v>33.25</v>
      </c>
      <c r="F388" s="85">
        <v>33.46</v>
      </c>
      <c r="G388" s="85">
        <v>34.130000000000003</v>
      </c>
      <c r="H388" s="85">
        <v>34.549999999999997</v>
      </c>
      <c r="I388" s="85">
        <v>33.28</v>
      </c>
      <c r="J388" s="85">
        <v>33.6</v>
      </c>
      <c r="K388" s="85">
        <v>34.86</v>
      </c>
      <c r="L388" s="85">
        <v>33.81</v>
      </c>
      <c r="M388" s="85">
        <v>33.81</v>
      </c>
      <c r="N388" s="85">
        <v>33.67</v>
      </c>
      <c r="O388" s="85">
        <v>34.020000000000003</v>
      </c>
      <c r="P388" s="85">
        <v>33.92</v>
      </c>
      <c r="Q388" s="85">
        <v>33.57</v>
      </c>
      <c r="R388" s="85">
        <v>33.92</v>
      </c>
      <c r="S388" s="85">
        <v>34.270000000000003</v>
      </c>
      <c r="T388" s="85">
        <v>34.200000000000003</v>
      </c>
      <c r="U388" s="85">
        <v>33.53</v>
      </c>
      <c r="V388" s="85">
        <v>33.6</v>
      </c>
      <c r="W388" s="85">
        <v>34.409999999999997</v>
      </c>
      <c r="X388" s="85">
        <v>32.799999999999997</v>
      </c>
      <c r="Y388" s="85">
        <v>33.81</v>
      </c>
      <c r="Z388" s="85">
        <v>33.67</v>
      </c>
      <c r="AA388" s="85">
        <f t="shared" si="78"/>
        <v>34.86</v>
      </c>
      <c r="AB388" s="84">
        <f t="shared" si="79"/>
        <v>2021</v>
      </c>
      <c r="AC388" s="83">
        <f t="shared" si="80"/>
        <v>11</v>
      </c>
      <c r="AD388" s="83" t="str">
        <f t="shared" si="81"/>
        <v/>
      </c>
      <c r="AE388" s="83" t="str">
        <f t="shared" si="82"/>
        <v/>
      </c>
      <c r="AF388" s="81">
        <f t="shared" si="83"/>
        <v>34.86</v>
      </c>
      <c r="AG388" s="82" t="str">
        <f t="shared" si="84"/>
        <v>9:00</v>
      </c>
      <c r="AH388" s="81">
        <f t="shared" si="85"/>
        <v>846.09999999999991</v>
      </c>
      <c r="AI388" s="80" t="str">
        <f t="shared" si="86"/>
        <v/>
      </c>
      <c r="AJ388" s="80" t="str">
        <f t="shared" si="87"/>
        <v/>
      </c>
      <c r="AK388" s="80" t="str">
        <f t="shared" si="88"/>
        <v/>
      </c>
      <c r="AL388" s="79" t="str">
        <f t="shared" si="89"/>
        <v/>
      </c>
      <c r="AM388" s="78" t="str">
        <f t="shared" si="90"/>
        <v/>
      </c>
    </row>
    <row r="389" spans="2:39" ht="13.5" thickBot="1">
      <c r="B389" s="86">
        <v>44521</v>
      </c>
      <c r="C389" s="85">
        <v>33.71</v>
      </c>
      <c r="D389" s="85">
        <v>34.06</v>
      </c>
      <c r="E389" s="85">
        <v>34.270000000000003</v>
      </c>
      <c r="F389" s="85">
        <v>32.24</v>
      </c>
      <c r="G389" s="85">
        <v>33.78</v>
      </c>
      <c r="H389" s="85">
        <v>33.880000000000003</v>
      </c>
      <c r="I389" s="85">
        <v>33.43</v>
      </c>
      <c r="J389" s="85">
        <v>34.090000000000003</v>
      </c>
      <c r="K389" s="85">
        <v>33.01</v>
      </c>
      <c r="L389" s="85">
        <v>34.270000000000003</v>
      </c>
      <c r="M389" s="85">
        <v>33.53</v>
      </c>
      <c r="N389" s="85">
        <v>33.57</v>
      </c>
      <c r="O389" s="85">
        <v>34.549999999999997</v>
      </c>
      <c r="P389" s="85">
        <v>33.67</v>
      </c>
      <c r="Q389" s="85">
        <v>34.049999999999997</v>
      </c>
      <c r="R389" s="85">
        <v>33.39</v>
      </c>
      <c r="S389" s="85">
        <v>33.81</v>
      </c>
      <c r="T389" s="85">
        <v>33.950000000000003</v>
      </c>
      <c r="U389" s="85">
        <v>33.92</v>
      </c>
      <c r="V389" s="85">
        <v>32.729999999999997</v>
      </c>
      <c r="W389" s="85">
        <v>33.01</v>
      </c>
      <c r="X389" s="85">
        <v>32.9</v>
      </c>
      <c r="Y389" s="85">
        <v>34.270000000000003</v>
      </c>
      <c r="Z389" s="85">
        <v>32.869999999999997</v>
      </c>
      <c r="AA389" s="85">
        <f t="shared" si="78"/>
        <v>34.549999999999997</v>
      </c>
      <c r="AB389" s="84">
        <f t="shared" si="79"/>
        <v>2021</v>
      </c>
      <c r="AC389" s="83">
        <f t="shared" si="80"/>
        <v>11</v>
      </c>
      <c r="AD389" s="83" t="str">
        <f t="shared" si="81"/>
        <v/>
      </c>
      <c r="AE389" s="83" t="str">
        <f t="shared" si="82"/>
        <v/>
      </c>
      <c r="AF389" s="81">
        <f t="shared" si="83"/>
        <v>34.549999999999997</v>
      </c>
      <c r="AG389" s="82" t="str">
        <f t="shared" si="84"/>
        <v>13:00</v>
      </c>
      <c r="AH389" s="81">
        <f t="shared" si="85"/>
        <v>841.50999999999988</v>
      </c>
      <c r="AI389" s="80" t="str">
        <f t="shared" si="86"/>
        <v/>
      </c>
      <c r="AJ389" s="80" t="str">
        <f t="shared" si="87"/>
        <v/>
      </c>
      <c r="AK389" s="80" t="str">
        <f t="shared" si="88"/>
        <v/>
      </c>
      <c r="AL389" s="79" t="str">
        <f t="shared" si="89"/>
        <v/>
      </c>
      <c r="AM389" s="78" t="str">
        <f t="shared" si="90"/>
        <v/>
      </c>
    </row>
    <row r="390" spans="2:39" ht="13.5" thickBot="1">
      <c r="B390" s="86">
        <v>44522</v>
      </c>
      <c r="C390" s="85">
        <v>33.53</v>
      </c>
      <c r="D390" s="85">
        <v>34.130000000000003</v>
      </c>
      <c r="E390" s="85">
        <v>34.619999999999997</v>
      </c>
      <c r="F390" s="85">
        <v>33.43</v>
      </c>
      <c r="G390" s="85">
        <v>33.6</v>
      </c>
      <c r="H390" s="85">
        <v>34.090000000000003</v>
      </c>
      <c r="I390" s="85">
        <v>33.85</v>
      </c>
      <c r="J390" s="85">
        <v>33.880000000000003</v>
      </c>
      <c r="K390" s="85">
        <v>1074.54</v>
      </c>
      <c r="L390" s="85">
        <v>1333.96</v>
      </c>
      <c r="M390" s="85">
        <v>1332.66</v>
      </c>
      <c r="N390" s="85">
        <v>1338.22</v>
      </c>
      <c r="O390" s="85">
        <v>1311.42</v>
      </c>
      <c r="P390" s="85">
        <v>1305.43</v>
      </c>
      <c r="Q390" s="85">
        <v>1290.2</v>
      </c>
      <c r="R390" s="85">
        <v>1308.2</v>
      </c>
      <c r="S390" s="85">
        <v>128.16999999999999</v>
      </c>
      <c r="T390" s="85">
        <v>34.82</v>
      </c>
      <c r="U390" s="85">
        <v>33.78</v>
      </c>
      <c r="V390" s="85">
        <v>34.090000000000003</v>
      </c>
      <c r="W390" s="85">
        <v>33.950000000000003</v>
      </c>
      <c r="X390" s="85">
        <v>34.76</v>
      </c>
      <c r="Y390" s="85">
        <v>34.51</v>
      </c>
      <c r="Z390" s="85">
        <v>33.92</v>
      </c>
      <c r="AA390" s="85">
        <f t="shared" si="78"/>
        <v>1338.22</v>
      </c>
      <c r="AB390" s="84">
        <f t="shared" si="79"/>
        <v>2021</v>
      </c>
      <c r="AC390" s="83">
        <f t="shared" si="80"/>
        <v>11</v>
      </c>
      <c r="AD390" s="83" t="str">
        <f t="shared" si="81"/>
        <v/>
      </c>
      <c r="AE390" s="83" t="str">
        <f t="shared" si="82"/>
        <v/>
      </c>
      <c r="AF390" s="81">
        <f t="shared" si="83"/>
        <v>1338.22</v>
      </c>
      <c r="AG390" s="82" t="str">
        <f t="shared" si="84"/>
        <v>12:00</v>
      </c>
      <c r="AH390" s="81">
        <f t="shared" si="85"/>
        <v>12271.980000000003</v>
      </c>
      <c r="AI390" s="80" t="str">
        <f t="shared" si="86"/>
        <v/>
      </c>
      <c r="AJ390" s="80" t="str">
        <f t="shared" si="87"/>
        <v/>
      </c>
      <c r="AK390" s="80" t="str">
        <f t="shared" si="88"/>
        <v/>
      </c>
      <c r="AL390" s="79" t="str">
        <f t="shared" si="89"/>
        <v/>
      </c>
      <c r="AM390" s="78" t="str">
        <f t="shared" si="90"/>
        <v/>
      </c>
    </row>
    <row r="391" spans="2:39" ht="13.5" thickBot="1">
      <c r="B391" s="86">
        <v>44523</v>
      </c>
      <c r="C391" s="85">
        <v>33.18</v>
      </c>
      <c r="D391" s="85">
        <v>34.65</v>
      </c>
      <c r="E391" s="85">
        <v>34.06</v>
      </c>
      <c r="F391" s="85">
        <v>33.43</v>
      </c>
      <c r="G391" s="85">
        <v>34.479999999999997</v>
      </c>
      <c r="H391" s="85">
        <v>33.67</v>
      </c>
      <c r="I391" s="85">
        <v>34.299999999999997</v>
      </c>
      <c r="J391" s="85">
        <v>34.229999999999997</v>
      </c>
      <c r="K391" s="85">
        <v>326.2</v>
      </c>
      <c r="L391" s="85">
        <v>1359.19</v>
      </c>
      <c r="M391" s="85">
        <v>267.54000000000002</v>
      </c>
      <c r="N391" s="85">
        <v>35.950000000000003</v>
      </c>
      <c r="O391" s="85">
        <v>34.340000000000003</v>
      </c>
      <c r="P391" s="85">
        <v>34.020000000000003</v>
      </c>
      <c r="Q391" s="85">
        <v>34.369999999999997</v>
      </c>
      <c r="R391" s="85">
        <v>33.71</v>
      </c>
      <c r="S391" s="85">
        <v>34.020000000000003</v>
      </c>
      <c r="T391" s="85">
        <v>33.11</v>
      </c>
      <c r="U391" s="85">
        <v>34.58</v>
      </c>
      <c r="V391" s="85">
        <v>32.869999999999997</v>
      </c>
      <c r="W391" s="85">
        <v>34.159999999999997</v>
      </c>
      <c r="X391" s="85">
        <v>34.090000000000003</v>
      </c>
      <c r="Y391" s="85">
        <v>34.72</v>
      </c>
      <c r="Z391" s="85">
        <v>33.92</v>
      </c>
      <c r="AA391" s="85">
        <f t="shared" si="78"/>
        <v>1359.19</v>
      </c>
      <c r="AB391" s="84">
        <f t="shared" si="79"/>
        <v>2021</v>
      </c>
      <c r="AC391" s="83">
        <f t="shared" si="80"/>
        <v>11</v>
      </c>
      <c r="AD391" s="83" t="str">
        <f t="shared" si="81"/>
        <v/>
      </c>
      <c r="AE391" s="83" t="str">
        <f t="shared" si="82"/>
        <v/>
      </c>
      <c r="AF391" s="81">
        <f t="shared" si="83"/>
        <v>1359.19</v>
      </c>
      <c r="AG391" s="82" t="str">
        <f t="shared" si="84"/>
        <v>10:00</v>
      </c>
      <c r="AH391" s="81">
        <f t="shared" si="85"/>
        <v>4027.98</v>
      </c>
      <c r="AI391" s="80" t="str">
        <f t="shared" si="86"/>
        <v/>
      </c>
      <c r="AJ391" s="80" t="str">
        <f t="shared" si="87"/>
        <v/>
      </c>
      <c r="AK391" s="80" t="str">
        <f t="shared" si="88"/>
        <v/>
      </c>
      <c r="AL391" s="79" t="str">
        <f t="shared" si="89"/>
        <v/>
      </c>
      <c r="AM391" s="78" t="str">
        <f t="shared" si="90"/>
        <v/>
      </c>
    </row>
    <row r="392" spans="2:39" ht="13.5" thickBot="1">
      <c r="B392" s="86">
        <v>44524</v>
      </c>
      <c r="C392" s="85">
        <v>34.83</v>
      </c>
      <c r="D392" s="85">
        <v>35.14</v>
      </c>
      <c r="E392" s="85">
        <v>33.880000000000003</v>
      </c>
      <c r="F392" s="85">
        <v>34.86</v>
      </c>
      <c r="G392" s="85">
        <v>33.950000000000003</v>
      </c>
      <c r="H392" s="85">
        <v>34.76</v>
      </c>
      <c r="I392" s="85">
        <v>33.92</v>
      </c>
      <c r="J392" s="85">
        <v>34.159999999999997</v>
      </c>
      <c r="K392" s="85">
        <v>35.42</v>
      </c>
      <c r="L392" s="85">
        <v>34.340000000000003</v>
      </c>
      <c r="M392" s="85">
        <v>34.51</v>
      </c>
      <c r="N392" s="85">
        <v>33.85</v>
      </c>
      <c r="O392" s="85">
        <v>33.85</v>
      </c>
      <c r="P392" s="85">
        <v>35.07</v>
      </c>
      <c r="Q392" s="85">
        <v>34.51</v>
      </c>
      <c r="R392" s="85">
        <v>33.909999999999997</v>
      </c>
      <c r="S392" s="85">
        <v>33.11</v>
      </c>
      <c r="T392" s="85">
        <v>33.15</v>
      </c>
      <c r="U392" s="85">
        <v>33.35</v>
      </c>
      <c r="V392" s="85">
        <v>32.659999999999997</v>
      </c>
      <c r="W392" s="85">
        <v>33.25</v>
      </c>
      <c r="X392" s="85">
        <v>32.549999999999997</v>
      </c>
      <c r="Y392" s="85">
        <v>34.130000000000003</v>
      </c>
      <c r="Z392" s="85">
        <v>32.69</v>
      </c>
      <c r="AA392" s="85">
        <f t="shared" si="78"/>
        <v>35.42</v>
      </c>
      <c r="AB392" s="84">
        <f t="shared" si="79"/>
        <v>2021</v>
      </c>
      <c r="AC392" s="83">
        <f t="shared" si="80"/>
        <v>11</v>
      </c>
      <c r="AD392" s="83" t="str">
        <f t="shared" si="81"/>
        <v/>
      </c>
      <c r="AE392" s="83" t="str">
        <f t="shared" si="82"/>
        <v/>
      </c>
      <c r="AF392" s="81">
        <f t="shared" si="83"/>
        <v>35.42</v>
      </c>
      <c r="AG392" s="82" t="str">
        <f t="shared" si="84"/>
        <v>9:00</v>
      </c>
      <c r="AH392" s="81">
        <f t="shared" si="85"/>
        <v>851.26999999999987</v>
      </c>
      <c r="AI392" s="80" t="str">
        <f t="shared" si="86"/>
        <v/>
      </c>
      <c r="AJ392" s="80" t="str">
        <f t="shared" si="87"/>
        <v/>
      </c>
      <c r="AK392" s="80" t="str">
        <f t="shared" si="88"/>
        <v/>
      </c>
      <c r="AL392" s="79" t="str">
        <f t="shared" si="89"/>
        <v/>
      </c>
      <c r="AM392" s="78" t="str">
        <f t="shared" si="90"/>
        <v/>
      </c>
    </row>
    <row r="393" spans="2:39" ht="13.5" thickBot="1">
      <c r="B393" s="86">
        <v>44525</v>
      </c>
      <c r="C393" s="85">
        <v>33.18</v>
      </c>
      <c r="D393" s="85">
        <v>33.46</v>
      </c>
      <c r="E393" s="85">
        <v>32.729999999999997</v>
      </c>
      <c r="F393" s="85">
        <v>34.06</v>
      </c>
      <c r="G393" s="85">
        <v>33.67</v>
      </c>
      <c r="H393" s="85">
        <v>33</v>
      </c>
      <c r="I393" s="85">
        <v>32.619999999999997</v>
      </c>
      <c r="J393" s="85">
        <v>33.43</v>
      </c>
      <c r="K393" s="85">
        <v>34.76</v>
      </c>
      <c r="L393" s="85">
        <v>33.18</v>
      </c>
      <c r="M393" s="85">
        <v>33.92</v>
      </c>
      <c r="N393" s="85">
        <v>33.67</v>
      </c>
      <c r="O393" s="85">
        <v>34.229999999999997</v>
      </c>
      <c r="P393" s="85">
        <v>34.58</v>
      </c>
      <c r="Q393" s="85">
        <v>33.53</v>
      </c>
      <c r="R393" s="85">
        <v>737.56</v>
      </c>
      <c r="S393" s="85">
        <v>34.83</v>
      </c>
      <c r="T393" s="85">
        <v>34.51</v>
      </c>
      <c r="U393" s="85">
        <v>34.409999999999997</v>
      </c>
      <c r="V393" s="85">
        <v>33.74</v>
      </c>
      <c r="W393" s="85">
        <v>33.99</v>
      </c>
      <c r="X393" s="85">
        <v>32.729999999999997</v>
      </c>
      <c r="Y393" s="85">
        <v>33.39</v>
      </c>
      <c r="Z393" s="85">
        <v>32.869999999999997</v>
      </c>
      <c r="AA393" s="85">
        <f t="shared" si="78"/>
        <v>737.56</v>
      </c>
      <c r="AB393" s="84">
        <f t="shared" si="79"/>
        <v>2021</v>
      </c>
      <c r="AC393" s="83">
        <f t="shared" si="80"/>
        <v>11</v>
      </c>
      <c r="AD393" s="83" t="str">
        <f t="shared" si="81"/>
        <v/>
      </c>
      <c r="AE393" s="83" t="str">
        <f t="shared" si="82"/>
        <v/>
      </c>
      <c r="AF393" s="81">
        <f t="shared" si="83"/>
        <v>737.56</v>
      </c>
      <c r="AG393" s="82" t="str">
        <f t="shared" si="84"/>
        <v>16:00</v>
      </c>
      <c r="AH393" s="81">
        <f t="shared" si="85"/>
        <v>2249.6099999999997</v>
      </c>
      <c r="AI393" s="80" t="str">
        <f t="shared" si="86"/>
        <v/>
      </c>
      <c r="AJ393" s="80" t="str">
        <f t="shared" si="87"/>
        <v/>
      </c>
      <c r="AK393" s="80" t="str">
        <f t="shared" si="88"/>
        <v/>
      </c>
      <c r="AL393" s="79" t="str">
        <f t="shared" si="89"/>
        <v/>
      </c>
      <c r="AM393" s="78" t="str">
        <f t="shared" si="90"/>
        <v/>
      </c>
    </row>
    <row r="394" spans="2:39" ht="13.5" thickBot="1">
      <c r="B394" s="86">
        <v>44526</v>
      </c>
      <c r="C394" s="85">
        <v>32.17</v>
      </c>
      <c r="D394" s="85">
        <v>33.85</v>
      </c>
      <c r="E394" s="85">
        <v>33.85</v>
      </c>
      <c r="F394" s="85">
        <v>33.11</v>
      </c>
      <c r="G394" s="85">
        <v>32.409999999999997</v>
      </c>
      <c r="H394" s="85">
        <v>33.39</v>
      </c>
      <c r="I394" s="85">
        <v>33.36</v>
      </c>
      <c r="J394" s="85">
        <v>35.46</v>
      </c>
      <c r="K394" s="85">
        <v>33.64</v>
      </c>
      <c r="L394" s="85">
        <v>35.840000000000003</v>
      </c>
      <c r="M394" s="85">
        <v>35.32</v>
      </c>
      <c r="N394" s="85">
        <v>35.6</v>
      </c>
      <c r="O394" s="85">
        <v>34.68</v>
      </c>
      <c r="P394" s="85">
        <v>34.68</v>
      </c>
      <c r="Q394" s="85">
        <v>34.54</v>
      </c>
      <c r="R394" s="85">
        <v>35.42</v>
      </c>
      <c r="S394" s="85">
        <v>34.72</v>
      </c>
      <c r="T394" s="85">
        <v>34.159999999999997</v>
      </c>
      <c r="U394" s="85">
        <v>34.229999999999997</v>
      </c>
      <c r="V394" s="85">
        <v>35.28</v>
      </c>
      <c r="W394" s="85">
        <v>34.369999999999997</v>
      </c>
      <c r="X394" s="85">
        <v>32.590000000000003</v>
      </c>
      <c r="Y394" s="85">
        <v>33.64</v>
      </c>
      <c r="Z394" s="85">
        <v>33.67</v>
      </c>
      <c r="AA394" s="85">
        <f t="shared" si="78"/>
        <v>35.840000000000003</v>
      </c>
      <c r="AB394" s="84">
        <f t="shared" si="79"/>
        <v>2021</v>
      </c>
      <c r="AC394" s="83">
        <f t="shared" si="80"/>
        <v>11</v>
      </c>
      <c r="AD394" s="83" t="str">
        <f t="shared" si="81"/>
        <v/>
      </c>
      <c r="AE394" s="83" t="str">
        <f t="shared" si="82"/>
        <v/>
      </c>
      <c r="AF394" s="81">
        <f t="shared" si="83"/>
        <v>35.840000000000003</v>
      </c>
      <c r="AG394" s="82" t="str">
        <f t="shared" si="84"/>
        <v>10:00</v>
      </c>
      <c r="AH394" s="81">
        <f t="shared" si="85"/>
        <v>855.82</v>
      </c>
      <c r="AI394" s="80" t="str">
        <f t="shared" si="86"/>
        <v/>
      </c>
      <c r="AJ394" s="80" t="str">
        <f t="shared" si="87"/>
        <v/>
      </c>
      <c r="AK394" s="80" t="str">
        <f t="shared" si="88"/>
        <v/>
      </c>
      <c r="AL394" s="79" t="str">
        <f t="shared" si="89"/>
        <v/>
      </c>
      <c r="AM394" s="78" t="str">
        <f t="shared" si="90"/>
        <v/>
      </c>
    </row>
    <row r="395" spans="2:39" ht="13.5" thickBot="1">
      <c r="B395" s="86">
        <v>44527</v>
      </c>
      <c r="C395" s="85">
        <v>33.67</v>
      </c>
      <c r="D395" s="85">
        <v>34.479999999999997</v>
      </c>
      <c r="E395" s="85">
        <v>33.81</v>
      </c>
      <c r="F395" s="85">
        <v>34.93</v>
      </c>
      <c r="G395" s="85">
        <v>33.01</v>
      </c>
      <c r="H395" s="85">
        <v>35.07</v>
      </c>
      <c r="I395" s="85">
        <v>33.25</v>
      </c>
      <c r="J395" s="85">
        <v>33.39</v>
      </c>
      <c r="K395" s="85">
        <v>34.06</v>
      </c>
      <c r="L395" s="85">
        <v>35.14</v>
      </c>
      <c r="M395" s="85">
        <v>33.950000000000003</v>
      </c>
      <c r="N395" s="85">
        <v>34.69</v>
      </c>
      <c r="O395" s="85">
        <v>33.53</v>
      </c>
      <c r="P395" s="85">
        <v>33.29</v>
      </c>
      <c r="Q395" s="85">
        <v>34.83</v>
      </c>
      <c r="R395" s="85">
        <v>34.299999999999997</v>
      </c>
      <c r="S395" s="85">
        <v>34.229999999999997</v>
      </c>
      <c r="T395" s="85">
        <v>34.79</v>
      </c>
      <c r="U395" s="85">
        <v>33.950000000000003</v>
      </c>
      <c r="V395" s="85">
        <v>35.04</v>
      </c>
      <c r="W395" s="85">
        <v>34.06</v>
      </c>
      <c r="X395" s="85">
        <v>34.049999999999997</v>
      </c>
      <c r="Y395" s="85">
        <v>33.42</v>
      </c>
      <c r="Z395" s="85">
        <v>33.880000000000003</v>
      </c>
      <c r="AA395" s="85">
        <f t="shared" si="78"/>
        <v>35.14</v>
      </c>
      <c r="AB395" s="84">
        <f t="shared" si="79"/>
        <v>2021</v>
      </c>
      <c r="AC395" s="83">
        <f t="shared" si="80"/>
        <v>11</v>
      </c>
      <c r="AD395" s="83" t="str">
        <f t="shared" si="81"/>
        <v/>
      </c>
      <c r="AE395" s="83" t="str">
        <f t="shared" si="82"/>
        <v/>
      </c>
      <c r="AF395" s="81">
        <f t="shared" si="83"/>
        <v>35.14</v>
      </c>
      <c r="AG395" s="82" t="str">
        <f t="shared" si="84"/>
        <v>10:00</v>
      </c>
      <c r="AH395" s="81">
        <f t="shared" si="85"/>
        <v>853.95999999999992</v>
      </c>
      <c r="AI395" s="80" t="str">
        <f t="shared" si="86"/>
        <v/>
      </c>
      <c r="AJ395" s="80" t="str">
        <f t="shared" si="87"/>
        <v/>
      </c>
      <c r="AK395" s="80" t="str">
        <f t="shared" si="88"/>
        <v/>
      </c>
      <c r="AL395" s="79" t="str">
        <f t="shared" si="89"/>
        <v/>
      </c>
      <c r="AM395" s="78" t="str">
        <f t="shared" si="90"/>
        <v/>
      </c>
    </row>
    <row r="396" spans="2:39" ht="13.5" thickBot="1">
      <c r="B396" s="86">
        <v>44528</v>
      </c>
      <c r="C396" s="85">
        <v>35.28</v>
      </c>
      <c r="D396" s="85">
        <v>32.729999999999997</v>
      </c>
      <c r="E396" s="85">
        <v>34.020000000000003</v>
      </c>
      <c r="F396" s="85">
        <v>32.619999999999997</v>
      </c>
      <c r="G396" s="85">
        <v>33.81</v>
      </c>
      <c r="H396" s="85">
        <v>33.57</v>
      </c>
      <c r="I396" s="85">
        <v>33.99</v>
      </c>
      <c r="J396" s="85">
        <v>34.229999999999997</v>
      </c>
      <c r="K396" s="85">
        <v>34.159999999999997</v>
      </c>
      <c r="L396" s="85">
        <v>34.119999999999997</v>
      </c>
      <c r="M396" s="85">
        <v>34.229999999999997</v>
      </c>
      <c r="N396" s="85">
        <v>34.090000000000003</v>
      </c>
      <c r="O396" s="85">
        <v>34.369999999999997</v>
      </c>
      <c r="P396" s="85">
        <v>33.57</v>
      </c>
      <c r="Q396" s="85">
        <v>33.6</v>
      </c>
      <c r="R396" s="85">
        <v>33.28</v>
      </c>
      <c r="S396" s="85">
        <v>34.65</v>
      </c>
      <c r="T396" s="85">
        <v>32.380000000000003</v>
      </c>
      <c r="U396" s="85">
        <v>32.94</v>
      </c>
      <c r="V396" s="85">
        <v>33.950000000000003</v>
      </c>
      <c r="W396" s="85">
        <v>34.020000000000003</v>
      </c>
      <c r="X396" s="85">
        <v>33.22</v>
      </c>
      <c r="Y396" s="85">
        <v>34.369999999999997</v>
      </c>
      <c r="Z396" s="85">
        <v>33.85</v>
      </c>
      <c r="AA396" s="85">
        <f t="shared" si="78"/>
        <v>35.28</v>
      </c>
      <c r="AB396" s="84">
        <f t="shared" si="79"/>
        <v>2021</v>
      </c>
      <c r="AC396" s="83">
        <f t="shared" si="80"/>
        <v>11</v>
      </c>
      <c r="AD396" s="83" t="str">
        <f t="shared" si="81"/>
        <v/>
      </c>
      <c r="AE396" s="83" t="str">
        <f t="shared" si="82"/>
        <v/>
      </c>
      <c r="AF396" s="81">
        <f t="shared" si="83"/>
        <v>35.28</v>
      </c>
      <c r="AG396" s="82" t="str">
        <f t="shared" si="84"/>
        <v>1:00</v>
      </c>
      <c r="AH396" s="81">
        <f t="shared" si="85"/>
        <v>846.33000000000015</v>
      </c>
      <c r="AI396" s="80" t="str">
        <f t="shared" si="86"/>
        <v/>
      </c>
      <c r="AJ396" s="80" t="str">
        <f t="shared" si="87"/>
        <v/>
      </c>
      <c r="AK396" s="80" t="str">
        <f t="shared" si="88"/>
        <v/>
      </c>
      <c r="AL396" s="79" t="str">
        <f t="shared" si="89"/>
        <v/>
      </c>
      <c r="AM396" s="78" t="str">
        <f t="shared" si="90"/>
        <v/>
      </c>
    </row>
    <row r="397" spans="2:39" ht="13.5" thickBot="1">
      <c r="B397" s="86">
        <v>44529</v>
      </c>
      <c r="C397" s="85">
        <v>33.46</v>
      </c>
      <c r="D397" s="85">
        <v>34.020000000000003</v>
      </c>
      <c r="E397" s="85">
        <v>33.71</v>
      </c>
      <c r="F397" s="85">
        <v>33.85</v>
      </c>
      <c r="G397" s="85">
        <v>33.08</v>
      </c>
      <c r="H397" s="85">
        <v>33.39</v>
      </c>
      <c r="I397" s="85">
        <v>33.99</v>
      </c>
      <c r="J397" s="85">
        <v>32.97</v>
      </c>
      <c r="K397" s="85">
        <v>881.69</v>
      </c>
      <c r="L397" s="85">
        <v>1422.3</v>
      </c>
      <c r="M397" s="85">
        <v>1320.8</v>
      </c>
      <c r="N397" s="85">
        <v>369.64</v>
      </c>
      <c r="O397" s="85">
        <v>1354.43</v>
      </c>
      <c r="P397" s="85">
        <v>1361.85</v>
      </c>
      <c r="Q397" s="85">
        <v>915.74</v>
      </c>
      <c r="R397" s="85">
        <v>34.97</v>
      </c>
      <c r="S397" s="85">
        <v>33.74</v>
      </c>
      <c r="T397" s="85">
        <v>33.71</v>
      </c>
      <c r="U397" s="85">
        <v>34.020000000000003</v>
      </c>
      <c r="V397" s="85">
        <v>34.72</v>
      </c>
      <c r="W397" s="85">
        <v>34.020000000000003</v>
      </c>
      <c r="X397" s="85">
        <v>34.130000000000003</v>
      </c>
      <c r="Y397" s="85">
        <v>34.65</v>
      </c>
      <c r="Z397" s="85">
        <v>34.93</v>
      </c>
      <c r="AA397" s="85">
        <f t="shared" si="78"/>
        <v>1422.3</v>
      </c>
      <c r="AB397" s="84">
        <f t="shared" si="79"/>
        <v>2021</v>
      </c>
      <c r="AC397" s="83">
        <f t="shared" si="80"/>
        <v>11</v>
      </c>
      <c r="AD397" s="83" t="str">
        <f t="shared" si="81"/>
        <v/>
      </c>
      <c r="AE397" s="83" t="str">
        <f t="shared" si="82"/>
        <v/>
      </c>
      <c r="AF397" s="81">
        <f t="shared" si="83"/>
        <v>1422.3</v>
      </c>
      <c r="AG397" s="82" t="str">
        <f t="shared" si="84"/>
        <v>10:00</v>
      </c>
      <c r="AH397" s="81">
        <f t="shared" si="85"/>
        <v>9626.11</v>
      </c>
      <c r="AI397" s="80" t="str">
        <f t="shared" si="86"/>
        <v/>
      </c>
      <c r="AJ397" s="80" t="str">
        <f t="shared" si="87"/>
        <v/>
      </c>
      <c r="AK397" s="80" t="str">
        <f t="shared" si="88"/>
        <v/>
      </c>
      <c r="AL397" s="79" t="str">
        <f t="shared" si="89"/>
        <v/>
      </c>
      <c r="AM397" s="78" t="str">
        <f t="shared" si="90"/>
        <v/>
      </c>
    </row>
    <row r="398" spans="2:39" ht="13.5" thickBot="1">
      <c r="B398" s="86">
        <v>44530</v>
      </c>
      <c r="C398" s="85">
        <v>34.06</v>
      </c>
      <c r="D398" s="85">
        <v>33.950000000000003</v>
      </c>
      <c r="E398" s="85">
        <v>34.409999999999997</v>
      </c>
      <c r="F398" s="85">
        <v>34.159999999999997</v>
      </c>
      <c r="G398" s="85">
        <v>33.64</v>
      </c>
      <c r="H398" s="85">
        <v>34.119999999999997</v>
      </c>
      <c r="I398" s="85">
        <v>34.270000000000003</v>
      </c>
      <c r="J398" s="85">
        <v>34.06</v>
      </c>
      <c r="K398" s="85">
        <v>34.130000000000003</v>
      </c>
      <c r="L398" s="85">
        <v>35.880000000000003</v>
      </c>
      <c r="M398" s="85">
        <v>34.9</v>
      </c>
      <c r="N398" s="85">
        <v>35</v>
      </c>
      <c r="O398" s="85">
        <v>33.78</v>
      </c>
      <c r="P398" s="85">
        <v>34.26</v>
      </c>
      <c r="Q398" s="85">
        <v>35.46</v>
      </c>
      <c r="R398" s="85">
        <v>34.369999999999997</v>
      </c>
      <c r="S398" s="85">
        <v>34.9</v>
      </c>
      <c r="T398" s="85">
        <v>35.24</v>
      </c>
      <c r="U398" s="85">
        <v>33.979999999999997</v>
      </c>
      <c r="V398" s="85">
        <v>33.950000000000003</v>
      </c>
      <c r="W398" s="85">
        <v>35.11</v>
      </c>
      <c r="X398" s="85">
        <v>33.25</v>
      </c>
      <c r="Y398" s="85">
        <v>34.58</v>
      </c>
      <c r="Z398" s="85">
        <v>33.880000000000003</v>
      </c>
      <c r="AA398" s="85">
        <f t="shared" si="78"/>
        <v>35.880000000000003</v>
      </c>
      <c r="AB398" s="84">
        <f t="shared" si="79"/>
        <v>2021</v>
      </c>
      <c r="AC398" s="83">
        <f t="shared" si="80"/>
        <v>11</v>
      </c>
      <c r="AD398" s="83" t="str">
        <f t="shared" si="81"/>
        <v>2021-11</v>
      </c>
      <c r="AE398" s="83">
        <f t="shared" si="82"/>
        <v>11</v>
      </c>
      <c r="AF398" s="81">
        <f t="shared" si="83"/>
        <v>35.880000000000003</v>
      </c>
      <c r="AG398" s="82" t="str">
        <f t="shared" si="84"/>
        <v>10:00</v>
      </c>
      <c r="AH398" s="81">
        <f t="shared" si="85"/>
        <v>861.22</v>
      </c>
      <c r="AI398" s="80">
        <f t="shared" si="86"/>
        <v>12501.229999999998</v>
      </c>
      <c r="AJ398" s="80">
        <f t="shared" si="87"/>
        <v>1422.3</v>
      </c>
      <c r="AK398" s="80">
        <f t="shared" si="88"/>
        <v>13104.009999999998</v>
      </c>
      <c r="AL398" s="79">
        <f t="shared" si="89"/>
        <v>44529</v>
      </c>
      <c r="AM398" s="78" t="str">
        <f t="shared" si="90"/>
        <v>10:00</v>
      </c>
    </row>
    <row r="399" spans="2:39" ht="13.5" thickBot="1">
      <c r="B399" s="86">
        <v>44531</v>
      </c>
      <c r="C399" s="85">
        <v>32.340000000000003</v>
      </c>
      <c r="D399" s="85">
        <v>33.64</v>
      </c>
      <c r="E399" s="85">
        <v>33.99</v>
      </c>
      <c r="F399" s="85">
        <v>34.76</v>
      </c>
      <c r="G399" s="85">
        <v>33.770000000000003</v>
      </c>
      <c r="H399" s="85">
        <v>33.67</v>
      </c>
      <c r="I399" s="85">
        <v>33.57</v>
      </c>
      <c r="J399" s="85">
        <v>34.020000000000003</v>
      </c>
      <c r="K399" s="85">
        <v>34.409999999999997</v>
      </c>
      <c r="L399" s="85">
        <v>34.270000000000003</v>
      </c>
      <c r="M399" s="85">
        <v>35.35</v>
      </c>
      <c r="N399" s="85">
        <v>35.880000000000003</v>
      </c>
      <c r="O399" s="85">
        <v>35.630000000000003</v>
      </c>
      <c r="P399" s="85">
        <v>495.81</v>
      </c>
      <c r="Q399" s="85">
        <v>249.1</v>
      </c>
      <c r="R399" s="85">
        <v>35.18</v>
      </c>
      <c r="S399" s="85">
        <v>34.200000000000003</v>
      </c>
      <c r="T399" s="85">
        <v>34.44</v>
      </c>
      <c r="U399" s="85">
        <v>34.44</v>
      </c>
      <c r="V399" s="85">
        <v>33.950000000000003</v>
      </c>
      <c r="W399" s="85">
        <v>33.43</v>
      </c>
      <c r="X399" s="85">
        <v>34.159999999999997</v>
      </c>
      <c r="Y399" s="85">
        <v>34.69</v>
      </c>
      <c r="Z399" s="85">
        <v>33.11</v>
      </c>
      <c r="AA399" s="85">
        <f t="shared" si="78"/>
        <v>495.81</v>
      </c>
      <c r="AB399" s="84">
        <f t="shared" si="79"/>
        <v>2021</v>
      </c>
      <c r="AC399" s="83">
        <f t="shared" si="80"/>
        <v>12</v>
      </c>
      <c r="AD399" s="83" t="str">
        <f t="shared" si="81"/>
        <v/>
      </c>
      <c r="AE399" s="83" t="str">
        <f t="shared" si="82"/>
        <v/>
      </c>
      <c r="AF399" s="81">
        <f t="shared" si="83"/>
        <v>495.81</v>
      </c>
      <c r="AG399" s="82" t="str">
        <f t="shared" si="84"/>
        <v>14:00</v>
      </c>
      <c r="AH399" s="81">
        <f t="shared" si="85"/>
        <v>1993.6200000000001</v>
      </c>
      <c r="AI399" s="80" t="str">
        <f t="shared" si="86"/>
        <v/>
      </c>
      <c r="AJ399" s="80" t="str">
        <f t="shared" si="87"/>
        <v/>
      </c>
      <c r="AK399" s="80" t="str">
        <f t="shared" si="88"/>
        <v/>
      </c>
      <c r="AL399" s="79" t="str">
        <f t="shared" si="89"/>
        <v/>
      </c>
      <c r="AM399" s="78" t="str">
        <f t="shared" si="90"/>
        <v/>
      </c>
    </row>
    <row r="400" spans="2:39" ht="13.5" thickBot="1">
      <c r="B400" s="86">
        <v>44532</v>
      </c>
      <c r="C400" s="85">
        <v>33.43</v>
      </c>
      <c r="D400" s="85">
        <v>33.92</v>
      </c>
      <c r="E400" s="85">
        <v>33.18</v>
      </c>
      <c r="F400" s="85">
        <v>33.880000000000003</v>
      </c>
      <c r="G400" s="85">
        <v>32.06</v>
      </c>
      <c r="H400" s="85">
        <v>723.52</v>
      </c>
      <c r="I400" s="85">
        <v>416.67</v>
      </c>
      <c r="J400" s="85">
        <v>34.93</v>
      </c>
      <c r="K400" s="85">
        <v>33.53</v>
      </c>
      <c r="L400" s="85">
        <v>33.71</v>
      </c>
      <c r="M400" s="85">
        <v>32.97</v>
      </c>
      <c r="N400" s="85">
        <v>33.67</v>
      </c>
      <c r="O400" s="85">
        <v>33.46</v>
      </c>
      <c r="P400" s="85">
        <v>33.15</v>
      </c>
      <c r="Q400" s="85">
        <v>33.08</v>
      </c>
      <c r="R400" s="85">
        <v>33.81</v>
      </c>
      <c r="S400" s="85">
        <v>34.229999999999997</v>
      </c>
      <c r="T400" s="85">
        <v>33.57</v>
      </c>
      <c r="U400" s="85">
        <v>33.43</v>
      </c>
      <c r="V400" s="85">
        <v>33.880000000000003</v>
      </c>
      <c r="W400" s="85">
        <v>34.020000000000003</v>
      </c>
      <c r="X400" s="85">
        <v>33.53</v>
      </c>
      <c r="Y400" s="85">
        <v>34.090000000000003</v>
      </c>
      <c r="Z400" s="85">
        <v>35.18</v>
      </c>
      <c r="AA400" s="85">
        <f t="shared" si="78"/>
        <v>723.52</v>
      </c>
      <c r="AB400" s="84">
        <f t="shared" si="79"/>
        <v>2021</v>
      </c>
      <c r="AC400" s="83">
        <f t="shared" si="80"/>
        <v>12</v>
      </c>
      <c r="AD400" s="83" t="str">
        <f t="shared" si="81"/>
        <v/>
      </c>
      <c r="AE400" s="83" t="str">
        <f t="shared" si="82"/>
        <v/>
      </c>
      <c r="AF400" s="81">
        <f t="shared" si="83"/>
        <v>723.52</v>
      </c>
      <c r="AG400" s="82" t="str">
        <f t="shared" si="84"/>
        <v>6:00</v>
      </c>
      <c r="AH400" s="81">
        <f t="shared" si="85"/>
        <v>2604.42</v>
      </c>
      <c r="AI400" s="80" t="str">
        <f t="shared" si="86"/>
        <v/>
      </c>
      <c r="AJ400" s="80" t="str">
        <f t="shared" si="87"/>
        <v/>
      </c>
      <c r="AK400" s="80" t="str">
        <f t="shared" si="88"/>
        <v/>
      </c>
      <c r="AL400" s="79" t="str">
        <f t="shared" si="89"/>
        <v/>
      </c>
      <c r="AM400" s="78" t="str">
        <f t="shared" si="90"/>
        <v/>
      </c>
    </row>
    <row r="401" spans="2:39" ht="13.5" thickBot="1">
      <c r="B401" s="86">
        <v>44533</v>
      </c>
      <c r="C401" s="85">
        <v>33.39</v>
      </c>
      <c r="D401" s="85">
        <v>34.44</v>
      </c>
      <c r="E401" s="85">
        <v>34.229999999999997</v>
      </c>
      <c r="F401" s="85">
        <v>34.229999999999997</v>
      </c>
      <c r="G401" s="85">
        <v>33.78</v>
      </c>
      <c r="H401" s="85">
        <v>35.81</v>
      </c>
      <c r="I401" s="85">
        <v>34.270000000000003</v>
      </c>
      <c r="J401" s="85">
        <v>34.69</v>
      </c>
      <c r="K401" s="85">
        <v>36.159999999999997</v>
      </c>
      <c r="L401" s="85">
        <v>35.39</v>
      </c>
      <c r="M401" s="85">
        <v>35.880000000000003</v>
      </c>
      <c r="N401" s="85">
        <v>35.979999999999997</v>
      </c>
      <c r="O401" s="85">
        <v>36.119999999999997</v>
      </c>
      <c r="P401" s="85">
        <v>36.369999999999997</v>
      </c>
      <c r="Q401" s="85">
        <v>36.47</v>
      </c>
      <c r="R401" s="85">
        <v>36.54</v>
      </c>
      <c r="S401" s="85">
        <v>34.97</v>
      </c>
      <c r="T401" s="85">
        <v>34.229999999999997</v>
      </c>
      <c r="U401" s="85">
        <v>34.200000000000003</v>
      </c>
      <c r="V401" s="85">
        <v>34.69</v>
      </c>
      <c r="W401" s="85">
        <v>34.83</v>
      </c>
      <c r="X401" s="85">
        <v>33.29</v>
      </c>
      <c r="Y401" s="85">
        <v>34.72</v>
      </c>
      <c r="Z401" s="85">
        <v>34.549999999999997</v>
      </c>
      <c r="AA401" s="85">
        <f t="shared" si="78"/>
        <v>36.54</v>
      </c>
      <c r="AB401" s="84">
        <f t="shared" si="79"/>
        <v>2021</v>
      </c>
      <c r="AC401" s="83">
        <f t="shared" si="80"/>
        <v>12</v>
      </c>
      <c r="AD401" s="83" t="str">
        <f t="shared" si="81"/>
        <v/>
      </c>
      <c r="AE401" s="83" t="str">
        <f t="shared" si="82"/>
        <v/>
      </c>
      <c r="AF401" s="81">
        <f t="shared" si="83"/>
        <v>36.54</v>
      </c>
      <c r="AG401" s="82" t="str">
        <f t="shared" si="84"/>
        <v>16:00</v>
      </c>
      <c r="AH401" s="81">
        <f t="shared" si="85"/>
        <v>875.7700000000001</v>
      </c>
      <c r="AI401" s="80" t="str">
        <f t="shared" si="86"/>
        <v/>
      </c>
      <c r="AJ401" s="80" t="str">
        <f t="shared" si="87"/>
        <v/>
      </c>
      <c r="AK401" s="80" t="str">
        <f t="shared" si="88"/>
        <v/>
      </c>
      <c r="AL401" s="79" t="str">
        <f t="shared" si="89"/>
        <v/>
      </c>
      <c r="AM401" s="78" t="str">
        <f t="shared" si="90"/>
        <v/>
      </c>
    </row>
    <row r="402" spans="2:39" ht="13.5" thickBot="1">
      <c r="B402" s="86">
        <v>44534</v>
      </c>
      <c r="C402" s="85">
        <v>33.01</v>
      </c>
      <c r="D402" s="85">
        <v>34.06</v>
      </c>
      <c r="E402" s="85">
        <v>33.81</v>
      </c>
      <c r="F402" s="85">
        <v>34.83</v>
      </c>
      <c r="G402" s="85">
        <v>34.369999999999997</v>
      </c>
      <c r="H402" s="85">
        <v>33.99</v>
      </c>
      <c r="I402" s="85">
        <v>35.6</v>
      </c>
      <c r="J402" s="85">
        <v>34.369999999999997</v>
      </c>
      <c r="K402" s="85">
        <v>35.32</v>
      </c>
      <c r="L402" s="85">
        <v>34.020000000000003</v>
      </c>
      <c r="M402" s="85">
        <v>34.369999999999997</v>
      </c>
      <c r="N402" s="85">
        <v>35.700000000000003</v>
      </c>
      <c r="O402" s="85">
        <v>35</v>
      </c>
      <c r="P402" s="85">
        <v>34.340000000000003</v>
      </c>
      <c r="Q402" s="85">
        <v>34.76</v>
      </c>
      <c r="R402" s="85">
        <v>35.56</v>
      </c>
      <c r="S402" s="85">
        <v>34.79</v>
      </c>
      <c r="T402" s="85">
        <v>34.89</v>
      </c>
      <c r="U402" s="85">
        <v>33.700000000000003</v>
      </c>
      <c r="V402" s="85">
        <v>34.299999999999997</v>
      </c>
      <c r="W402" s="85">
        <v>33.81</v>
      </c>
      <c r="X402" s="85">
        <v>33.6</v>
      </c>
      <c r="Y402" s="85">
        <v>35.32</v>
      </c>
      <c r="Z402" s="85">
        <v>33.81</v>
      </c>
      <c r="AA402" s="85">
        <f t="shared" si="78"/>
        <v>35.700000000000003</v>
      </c>
      <c r="AB402" s="84">
        <f t="shared" si="79"/>
        <v>2021</v>
      </c>
      <c r="AC402" s="83">
        <f t="shared" si="80"/>
        <v>12</v>
      </c>
      <c r="AD402" s="83" t="str">
        <f t="shared" si="81"/>
        <v/>
      </c>
      <c r="AE402" s="83" t="str">
        <f t="shared" si="82"/>
        <v/>
      </c>
      <c r="AF402" s="81">
        <f t="shared" si="83"/>
        <v>35.700000000000003</v>
      </c>
      <c r="AG402" s="82" t="str">
        <f t="shared" si="84"/>
        <v>12:00</v>
      </c>
      <c r="AH402" s="81">
        <f t="shared" si="85"/>
        <v>863.03</v>
      </c>
      <c r="AI402" s="80" t="str">
        <f t="shared" si="86"/>
        <v/>
      </c>
      <c r="AJ402" s="80" t="str">
        <f t="shared" si="87"/>
        <v/>
      </c>
      <c r="AK402" s="80" t="str">
        <f t="shared" si="88"/>
        <v/>
      </c>
      <c r="AL402" s="79" t="str">
        <f t="shared" si="89"/>
        <v/>
      </c>
      <c r="AM402" s="78" t="str">
        <f t="shared" si="90"/>
        <v/>
      </c>
    </row>
    <row r="403" spans="2:39" ht="13.5" thickBot="1">
      <c r="B403" s="86">
        <v>44535</v>
      </c>
      <c r="C403" s="85">
        <v>33.71</v>
      </c>
      <c r="D403" s="85">
        <v>34.65</v>
      </c>
      <c r="E403" s="85">
        <v>33.6</v>
      </c>
      <c r="F403" s="85">
        <v>33.56</v>
      </c>
      <c r="G403" s="85">
        <v>33.909999999999997</v>
      </c>
      <c r="H403" s="85">
        <v>34.479999999999997</v>
      </c>
      <c r="I403" s="85">
        <v>34.340000000000003</v>
      </c>
      <c r="J403" s="85">
        <v>35.25</v>
      </c>
      <c r="K403" s="85">
        <v>35.909999999999997</v>
      </c>
      <c r="L403" s="85">
        <v>34.409999999999997</v>
      </c>
      <c r="M403" s="85">
        <v>34.409999999999997</v>
      </c>
      <c r="N403" s="85">
        <v>33.29</v>
      </c>
      <c r="O403" s="85">
        <v>35.53</v>
      </c>
      <c r="P403" s="85">
        <v>34.58</v>
      </c>
      <c r="Q403" s="85">
        <v>35.32</v>
      </c>
      <c r="R403" s="85">
        <v>33.81</v>
      </c>
      <c r="S403" s="85">
        <v>35.56</v>
      </c>
      <c r="T403" s="85">
        <v>35.46</v>
      </c>
      <c r="U403" s="85">
        <v>34.65</v>
      </c>
      <c r="V403" s="85">
        <v>34.200000000000003</v>
      </c>
      <c r="W403" s="85">
        <v>34.369999999999997</v>
      </c>
      <c r="X403" s="85">
        <v>34.06</v>
      </c>
      <c r="Y403" s="85">
        <v>34.369999999999997</v>
      </c>
      <c r="Z403" s="85">
        <v>34.58</v>
      </c>
      <c r="AA403" s="85">
        <f t="shared" si="78"/>
        <v>35.909999999999997</v>
      </c>
      <c r="AB403" s="84">
        <f t="shared" si="79"/>
        <v>2021</v>
      </c>
      <c r="AC403" s="83">
        <f t="shared" si="80"/>
        <v>12</v>
      </c>
      <c r="AD403" s="83" t="str">
        <f t="shared" si="81"/>
        <v/>
      </c>
      <c r="AE403" s="83" t="str">
        <f t="shared" si="82"/>
        <v/>
      </c>
      <c r="AF403" s="81">
        <f t="shared" si="83"/>
        <v>35.909999999999997</v>
      </c>
      <c r="AG403" s="82" t="str">
        <f t="shared" si="84"/>
        <v>9:00</v>
      </c>
      <c r="AH403" s="81">
        <f t="shared" si="85"/>
        <v>863.92</v>
      </c>
      <c r="AI403" s="80" t="str">
        <f t="shared" si="86"/>
        <v/>
      </c>
      <c r="AJ403" s="80" t="str">
        <f t="shared" si="87"/>
        <v/>
      </c>
      <c r="AK403" s="80" t="str">
        <f t="shared" si="88"/>
        <v/>
      </c>
      <c r="AL403" s="79" t="str">
        <f t="shared" si="89"/>
        <v/>
      </c>
      <c r="AM403" s="78" t="str">
        <f t="shared" si="90"/>
        <v/>
      </c>
    </row>
    <row r="404" spans="2:39" ht="13.5" thickBot="1">
      <c r="B404" s="86">
        <v>44536</v>
      </c>
      <c r="C404" s="85">
        <v>34.119999999999997</v>
      </c>
      <c r="D404" s="85">
        <v>34.130000000000003</v>
      </c>
      <c r="E404" s="85">
        <v>34.299999999999997</v>
      </c>
      <c r="F404" s="85">
        <v>33.25</v>
      </c>
      <c r="G404" s="85">
        <v>34.270000000000003</v>
      </c>
      <c r="H404" s="85">
        <v>34.409999999999997</v>
      </c>
      <c r="I404" s="85">
        <v>33.32</v>
      </c>
      <c r="J404" s="85">
        <v>32.03</v>
      </c>
      <c r="K404" s="85">
        <v>34.229999999999997</v>
      </c>
      <c r="L404" s="85">
        <v>34.270000000000003</v>
      </c>
      <c r="M404" s="85">
        <v>36.54</v>
      </c>
      <c r="N404" s="85">
        <v>35.28</v>
      </c>
      <c r="O404" s="85">
        <v>35.74</v>
      </c>
      <c r="P404" s="85">
        <v>34.79</v>
      </c>
      <c r="Q404" s="85">
        <v>36.61</v>
      </c>
      <c r="R404" s="85">
        <v>35.21</v>
      </c>
      <c r="S404" s="85">
        <v>34.130000000000003</v>
      </c>
      <c r="T404" s="85">
        <v>35.14</v>
      </c>
      <c r="U404" s="85">
        <v>36.020000000000003</v>
      </c>
      <c r="V404" s="85">
        <v>35.28</v>
      </c>
      <c r="W404" s="85">
        <v>34.299999999999997</v>
      </c>
      <c r="X404" s="85">
        <v>34.97</v>
      </c>
      <c r="Y404" s="85">
        <v>35.56</v>
      </c>
      <c r="Z404" s="85">
        <v>34.72</v>
      </c>
      <c r="AA404" s="85">
        <f t="shared" si="78"/>
        <v>36.61</v>
      </c>
      <c r="AB404" s="84">
        <f t="shared" si="79"/>
        <v>2021</v>
      </c>
      <c r="AC404" s="83">
        <f t="shared" si="80"/>
        <v>12</v>
      </c>
      <c r="AD404" s="83" t="str">
        <f t="shared" si="81"/>
        <v/>
      </c>
      <c r="AE404" s="83" t="str">
        <f t="shared" si="82"/>
        <v/>
      </c>
      <c r="AF404" s="81">
        <f t="shared" si="83"/>
        <v>36.61</v>
      </c>
      <c r="AG404" s="82" t="str">
        <f t="shared" si="84"/>
        <v>15:00</v>
      </c>
      <c r="AH404" s="81">
        <f t="shared" si="85"/>
        <v>869.23000000000013</v>
      </c>
      <c r="AI404" s="80" t="str">
        <f t="shared" si="86"/>
        <v/>
      </c>
      <c r="AJ404" s="80" t="str">
        <f t="shared" si="87"/>
        <v/>
      </c>
      <c r="AK404" s="80" t="str">
        <f t="shared" si="88"/>
        <v/>
      </c>
      <c r="AL404" s="79" t="str">
        <f t="shared" si="89"/>
        <v/>
      </c>
      <c r="AM404" s="78" t="str">
        <f t="shared" si="90"/>
        <v/>
      </c>
    </row>
    <row r="405" spans="2:39" ht="13.5" thickBot="1">
      <c r="B405" s="86">
        <v>44537</v>
      </c>
      <c r="C405" s="85">
        <v>34.44</v>
      </c>
      <c r="D405" s="85">
        <v>35.46</v>
      </c>
      <c r="E405" s="85">
        <v>34.86</v>
      </c>
      <c r="F405" s="85">
        <v>35.07</v>
      </c>
      <c r="G405" s="85">
        <v>33.74</v>
      </c>
      <c r="H405" s="85">
        <v>35.53</v>
      </c>
      <c r="I405" s="85">
        <v>35.04</v>
      </c>
      <c r="J405" s="85">
        <v>38.33</v>
      </c>
      <c r="K405" s="85">
        <v>38.5</v>
      </c>
      <c r="L405" s="85">
        <v>37.380000000000003</v>
      </c>
      <c r="M405" s="85">
        <v>37.549999999999997</v>
      </c>
      <c r="N405" s="85">
        <v>39.380000000000003</v>
      </c>
      <c r="O405" s="85">
        <v>38.71</v>
      </c>
      <c r="P405" s="85">
        <v>36.44</v>
      </c>
      <c r="Q405" s="85">
        <v>35.700000000000003</v>
      </c>
      <c r="R405" s="85">
        <v>36.54</v>
      </c>
      <c r="S405" s="85">
        <v>36.020000000000003</v>
      </c>
      <c r="T405" s="85">
        <v>36.119999999999997</v>
      </c>
      <c r="U405" s="85">
        <v>34.06</v>
      </c>
      <c r="V405" s="85">
        <v>34.409999999999997</v>
      </c>
      <c r="W405" s="85">
        <v>34.270000000000003</v>
      </c>
      <c r="X405" s="85">
        <v>33.64</v>
      </c>
      <c r="Y405" s="85">
        <v>35.18</v>
      </c>
      <c r="Z405" s="85">
        <v>34.51</v>
      </c>
      <c r="AA405" s="85">
        <f t="shared" si="78"/>
        <v>39.380000000000003</v>
      </c>
      <c r="AB405" s="84">
        <f t="shared" si="79"/>
        <v>2021</v>
      </c>
      <c r="AC405" s="83">
        <f t="shared" si="80"/>
        <v>12</v>
      </c>
      <c r="AD405" s="83" t="str">
        <f t="shared" si="81"/>
        <v/>
      </c>
      <c r="AE405" s="83" t="str">
        <f t="shared" si="82"/>
        <v/>
      </c>
      <c r="AF405" s="81">
        <f t="shared" si="83"/>
        <v>39.380000000000003</v>
      </c>
      <c r="AG405" s="82" t="str">
        <f t="shared" si="84"/>
        <v>12:00</v>
      </c>
      <c r="AH405" s="81">
        <f t="shared" si="85"/>
        <v>900.25999999999976</v>
      </c>
      <c r="AI405" s="80" t="str">
        <f t="shared" si="86"/>
        <v/>
      </c>
      <c r="AJ405" s="80" t="str">
        <f t="shared" si="87"/>
        <v/>
      </c>
      <c r="AK405" s="80" t="str">
        <f t="shared" si="88"/>
        <v/>
      </c>
      <c r="AL405" s="79" t="str">
        <f t="shared" si="89"/>
        <v/>
      </c>
      <c r="AM405" s="78" t="str">
        <f t="shared" si="90"/>
        <v/>
      </c>
    </row>
    <row r="406" spans="2:39" ht="13.5" thickBot="1">
      <c r="B406" s="86">
        <v>44538</v>
      </c>
      <c r="C406" s="85">
        <v>33.880000000000003</v>
      </c>
      <c r="D406" s="85">
        <v>34.409999999999997</v>
      </c>
      <c r="E406" s="85">
        <v>34.65</v>
      </c>
      <c r="F406" s="85">
        <v>33.5</v>
      </c>
      <c r="G406" s="85">
        <v>33.99</v>
      </c>
      <c r="H406" s="85">
        <v>33.880000000000003</v>
      </c>
      <c r="I406" s="85">
        <v>33.880000000000003</v>
      </c>
      <c r="J406" s="85">
        <v>950.85</v>
      </c>
      <c r="K406" s="85">
        <v>1345.4</v>
      </c>
      <c r="L406" s="85">
        <v>1404.17</v>
      </c>
      <c r="M406" s="85">
        <v>1419.36</v>
      </c>
      <c r="N406" s="85">
        <v>1425.41</v>
      </c>
      <c r="O406" s="85">
        <v>1384.56</v>
      </c>
      <c r="P406" s="85">
        <v>1393.17</v>
      </c>
      <c r="Q406" s="85">
        <v>1392.48</v>
      </c>
      <c r="R406" s="85">
        <v>1377.25</v>
      </c>
      <c r="S406" s="85">
        <v>1213.6199999999999</v>
      </c>
      <c r="T406" s="85">
        <v>33.6</v>
      </c>
      <c r="U406" s="85">
        <v>35.909999999999997</v>
      </c>
      <c r="V406" s="85">
        <v>35.46</v>
      </c>
      <c r="W406" s="85">
        <v>35.630000000000003</v>
      </c>
      <c r="X406" s="85">
        <v>34.79</v>
      </c>
      <c r="Y406" s="85">
        <v>34.83</v>
      </c>
      <c r="Z406" s="85">
        <v>34.44</v>
      </c>
      <c r="AA406" s="85">
        <f t="shared" si="78"/>
        <v>1425.41</v>
      </c>
      <c r="AB406" s="84">
        <f t="shared" si="79"/>
        <v>2021</v>
      </c>
      <c r="AC406" s="83">
        <f t="shared" si="80"/>
        <v>12</v>
      </c>
      <c r="AD406" s="83" t="str">
        <f t="shared" si="81"/>
        <v/>
      </c>
      <c r="AE406" s="83" t="str">
        <f t="shared" si="82"/>
        <v/>
      </c>
      <c r="AF406" s="81">
        <f t="shared" si="83"/>
        <v>1425.41</v>
      </c>
      <c r="AG406" s="82" t="str">
        <f t="shared" si="84"/>
        <v>12:00</v>
      </c>
      <c r="AH406" s="81">
        <f t="shared" si="85"/>
        <v>15214.529999999999</v>
      </c>
      <c r="AI406" s="80" t="str">
        <f t="shared" si="86"/>
        <v/>
      </c>
      <c r="AJ406" s="80" t="str">
        <f t="shared" si="87"/>
        <v/>
      </c>
      <c r="AK406" s="80" t="str">
        <f t="shared" si="88"/>
        <v/>
      </c>
      <c r="AL406" s="79" t="str">
        <f t="shared" si="89"/>
        <v/>
      </c>
      <c r="AM406" s="78" t="str">
        <f t="shared" si="90"/>
        <v/>
      </c>
    </row>
    <row r="407" spans="2:39" ht="13.5" thickBot="1">
      <c r="B407" s="86">
        <v>44539</v>
      </c>
      <c r="C407" s="85">
        <v>35.21</v>
      </c>
      <c r="D407" s="85">
        <v>34.549999999999997</v>
      </c>
      <c r="E407" s="85">
        <v>35.07</v>
      </c>
      <c r="F407" s="85">
        <v>34.159999999999997</v>
      </c>
      <c r="G407" s="85">
        <v>34.049999999999997</v>
      </c>
      <c r="H407" s="85">
        <v>35.07</v>
      </c>
      <c r="I407" s="85">
        <v>33.71</v>
      </c>
      <c r="J407" s="85">
        <v>35.81</v>
      </c>
      <c r="K407" s="85">
        <v>489.47</v>
      </c>
      <c r="L407" s="85">
        <v>1392.34</v>
      </c>
      <c r="M407" s="85">
        <v>1409.94</v>
      </c>
      <c r="N407" s="85">
        <v>1408.33</v>
      </c>
      <c r="O407" s="85">
        <v>1360</v>
      </c>
      <c r="P407" s="85">
        <v>1388.66</v>
      </c>
      <c r="Q407" s="85">
        <v>1402</v>
      </c>
      <c r="R407" s="85">
        <v>1397.27</v>
      </c>
      <c r="S407" s="85">
        <v>1356.88</v>
      </c>
      <c r="T407" s="85">
        <v>1308.69</v>
      </c>
      <c r="U407" s="85">
        <v>1004.26</v>
      </c>
      <c r="V407" s="85">
        <v>35.46</v>
      </c>
      <c r="W407" s="85">
        <v>34.369999999999997</v>
      </c>
      <c r="X407" s="85">
        <v>34.44</v>
      </c>
      <c r="Y407" s="85">
        <v>34.93</v>
      </c>
      <c r="Z407" s="85">
        <v>34.200000000000003</v>
      </c>
      <c r="AA407" s="85">
        <f t="shared" si="78"/>
        <v>1409.94</v>
      </c>
      <c r="AB407" s="84">
        <f t="shared" si="79"/>
        <v>2021</v>
      </c>
      <c r="AC407" s="83">
        <f t="shared" si="80"/>
        <v>12</v>
      </c>
      <c r="AD407" s="83" t="str">
        <f t="shared" si="81"/>
        <v/>
      </c>
      <c r="AE407" s="83" t="str">
        <f t="shared" si="82"/>
        <v/>
      </c>
      <c r="AF407" s="81">
        <f t="shared" si="83"/>
        <v>1409.94</v>
      </c>
      <c r="AG407" s="82" t="str">
        <f t="shared" si="84"/>
        <v>11:00</v>
      </c>
      <c r="AH407" s="81">
        <f t="shared" si="85"/>
        <v>15778.810000000003</v>
      </c>
      <c r="AI407" s="80" t="str">
        <f t="shared" si="86"/>
        <v/>
      </c>
      <c r="AJ407" s="80" t="str">
        <f t="shared" si="87"/>
        <v/>
      </c>
      <c r="AK407" s="80" t="str">
        <f t="shared" si="88"/>
        <v/>
      </c>
      <c r="AL407" s="79" t="str">
        <f t="shared" si="89"/>
        <v/>
      </c>
      <c r="AM407" s="78" t="str">
        <f t="shared" si="90"/>
        <v/>
      </c>
    </row>
    <row r="408" spans="2:39" ht="13.5" thickBot="1">
      <c r="B408" s="86">
        <v>44540</v>
      </c>
      <c r="C408" s="85">
        <v>34.83</v>
      </c>
      <c r="D408" s="85">
        <v>33.950000000000003</v>
      </c>
      <c r="E408" s="85">
        <v>34.270000000000003</v>
      </c>
      <c r="F408" s="85">
        <v>34.340000000000003</v>
      </c>
      <c r="G408" s="85">
        <v>34.020000000000003</v>
      </c>
      <c r="H408" s="85">
        <v>34.58</v>
      </c>
      <c r="I408" s="85">
        <v>34.97</v>
      </c>
      <c r="J408" s="85">
        <v>36.75</v>
      </c>
      <c r="K408" s="85">
        <v>35.07</v>
      </c>
      <c r="L408" s="85">
        <v>36.020000000000003</v>
      </c>
      <c r="M408" s="85">
        <v>35.32</v>
      </c>
      <c r="N408" s="85">
        <v>34.9</v>
      </c>
      <c r="O408" s="85">
        <v>36.229999999999997</v>
      </c>
      <c r="P408" s="85">
        <v>34.93</v>
      </c>
      <c r="Q408" s="85">
        <v>36.51</v>
      </c>
      <c r="R408" s="85">
        <v>35.56</v>
      </c>
      <c r="S408" s="85">
        <v>34.159999999999997</v>
      </c>
      <c r="T408" s="85">
        <v>34.619999999999997</v>
      </c>
      <c r="U408" s="85">
        <v>34.479999999999997</v>
      </c>
      <c r="V408" s="85">
        <v>34.86</v>
      </c>
      <c r="W408" s="85">
        <v>35.700000000000003</v>
      </c>
      <c r="X408" s="85">
        <v>34.69</v>
      </c>
      <c r="Y408" s="85">
        <v>33.85</v>
      </c>
      <c r="Z408" s="85">
        <v>34.020000000000003</v>
      </c>
      <c r="AA408" s="85">
        <f t="shared" si="78"/>
        <v>36.75</v>
      </c>
      <c r="AB408" s="84">
        <f t="shared" si="79"/>
        <v>2021</v>
      </c>
      <c r="AC408" s="83">
        <f t="shared" si="80"/>
        <v>12</v>
      </c>
      <c r="AD408" s="83" t="str">
        <f t="shared" si="81"/>
        <v/>
      </c>
      <c r="AE408" s="83" t="str">
        <f t="shared" si="82"/>
        <v/>
      </c>
      <c r="AF408" s="81">
        <f t="shared" si="83"/>
        <v>36.75</v>
      </c>
      <c r="AG408" s="82" t="str">
        <f t="shared" si="84"/>
        <v>8:00</v>
      </c>
      <c r="AH408" s="81">
        <f t="shared" si="85"/>
        <v>875.38</v>
      </c>
      <c r="AI408" s="80" t="str">
        <f t="shared" si="86"/>
        <v/>
      </c>
      <c r="AJ408" s="80" t="str">
        <f t="shared" si="87"/>
        <v/>
      </c>
      <c r="AK408" s="80" t="str">
        <f t="shared" si="88"/>
        <v/>
      </c>
      <c r="AL408" s="79" t="str">
        <f t="shared" si="89"/>
        <v/>
      </c>
      <c r="AM408" s="78" t="str">
        <f t="shared" si="90"/>
        <v/>
      </c>
    </row>
    <row r="409" spans="2:39" ht="13.5" thickBot="1">
      <c r="B409" s="86">
        <v>44541</v>
      </c>
      <c r="C409" s="85">
        <v>33.53</v>
      </c>
      <c r="D409" s="85">
        <v>34.89</v>
      </c>
      <c r="E409" s="85">
        <v>33.85</v>
      </c>
      <c r="F409" s="85">
        <v>33.770000000000003</v>
      </c>
      <c r="G409" s="85">
        <v>33.880000000000003</v>
      </c>
      <c r="H409" s="85">
        <v>33.950000000000003</v>
      </c>
      <c r="I409" s="85">
        <v>33.22</v>
      </c>
      <c r="J409" s="85">
        <v>34.69</v>
      </c>
      <c r="K409" s="85">
        <v>33.11</v>
      </c>
      <c r="L409" s="85">
        <v>33.979999999999997</v>
      </c>
      <c r="M409" s="85">
        <v>33.46</v>
      </c>
      <c r="N409" s="85">
        <v>34.51</v>
      </c>
      <c r="O409" s="85">
        <v>32.83</v>
      </c>
      <c r="P409" s="85">
        <v>33.14</v>
      </c>
      <c r="Q409" s="85">
        <v>934.96</v>
      </c>
      <c r="R409" s="85">
        <v>1135.43</v>
      </c>
      <c r="S409" s="85">
        <v>1158.8900000000001</v>
      </c>
      <c r="T409" s="85">
        <v>1157.8399999999999</v>
      </c>
      <c r="U409" s="85">
        <v>1175.02</v>
      </c>
      <c r="V409" s="85">
        <v>1159.6600000000001</v>
      </c>
      <c r="W409" s="85">
        <v>1128.3699999999999</v>
      </c>
      <c r="X409" s="85">
        <v>1130.96</v>
      </c>
      <c r="Y409" s="85">
        <v>1132.29</v>
      </c>
      <c r="Z409" s="85">
        <v>1115.5899999999999</v>
      </c>
      <c r="AA409" s="85">
        <f t="shared" si="78"/>
        <v>1175.02</v>
      </c>
      <c r="AB409" s="84">
        <f t="shared" si="79"/>
        <v>2021</v>
      </c>
      <c r="AC409" s="83">
        <f t="shared" si="80"/>
        <v>12</v>
      </c>
      <c r="AD409" s="83" t="str">
        <f t="shared" si="81"/>
        <v/>
      </c>
      <c r="AE409" s="83" t="str">
        <f t="shared" si="82"/>
        <v/>
      </c>
      <c r="AF409" s="81">
        <f t="shared" si="83"/>
        <v>1175.02</v>
      </c>
      <c r="AG409" s="82" t="str">
        <f t="shared" si="84"/>
        <v>19:00</v>
      </c>
      <c r="AH409" s="81">
        <f t="shared" si="85"/>
        <v>12876.84</v>
      </c>
      <c r="AI409" s="80" t="str">
        <f t="shared" si="86"/>
        <v/>
      </c>
      <c r="AJ409" s="80" t="str">
        <f t="shared" si="87"/>
        <v/>
      </c>
      <c r="AK409" s="80" t="str">
        <f t="shared" si="88"/>
        <v/>
      </c>
      <c r="AL409" s="79" t="str">
        <f t="shared" si="89"/>
        <v/>
      </c>
      <c r="AM409" s="78" t="str">
        <f t="shared" si="90"/>
        <v/>
      </c>
    </row>
    <row r="410" spans="2:39" ht="13.5" thickBot="1">
      <c r="B410" s="86">
        <v>44542</v>
      </c>
      <c r="C410" s="85">
        <v>1119.51</v>
      </c>
      <c r="D410" s="85">
        <v>1112.2</v>
      </c>
      <c r="E410" s="85">
        <v>1116.6099999999999</v>
      </c>
      <c r="F410" s="85">
        <v>1119.6500000000001</v>
      </c>
      <c r="G410" s="85">
        <v>1142.6500000000001</v>
      </c>
      <c r="H410" s="85">
        <v>1141.9100000000001</v>
      </c>
      <c r="I410" s="85">
        <v>1155.8399999999999</v>
      </c>
      <c r="J410" s="85">
        <v>1227.8</v>
      </c>
      <c r="K410" s="85">
        <v>1209.29</v>
      </c>
      <c r="L410" s="85">
        <v>1201.8599999999999</v>
      </c>
      <c r="M410" s="85">
        <v>589.4</v>
      </c>
      <c r="N410" s="85">
        <v>33.43</v>
      </c>
      <c r="O410" s="85">
        <v>33.99</v>
      </c>
      <c r="P410" s="85">
        <v>33.880000000000003</v>
      </c>
      <c r="Q410" s="85">
        <v>34.86</v>
      </c>
      <c r="R410" s="85">
        <v>34.54</v>
      </c>
      <c r="S410" s="85">
        <v>34.270000000000003</v>
      </c>
      <c r="T410" s="85">
        <v>34.020000000000003</v>
      </c>
      <c r="U410" s="85">
        <v>33.880000000000003</v>
      </c>
      <c r="V410" s="85">
        <v>34.159999999999997</v>
      </c>
      <c r="W410" s="85">
        <v>34.020000000000003</v>
      </c>
      <c r="X410" s="85">
        <v>34.020000000000003</v>
      </c>
      <c r="Y410" s="85">
        <v>34.200000000000003</v>
      </c>
      <c r="Z410" s="85">
        <v>33.78</v>
      </c>
      <c r="AA410" s="85">
        <f t="shared" si="78"/>
        <v>1227.8</v>
      </c>
      <c r="AB410" s="84">
        <f t="shared" si="79"/>
        <v>2021</v>
      </c>
      <c r="AC410" s="83">
        <f t="shared" si="80"/>
        <v>12</v>
      </c>
      <c r="AD410" s="83" t="str">
        <f t="shared" si="81"/>
        <v/>
      </c>
      <c r="AE410" s="83" t="str">
        <f t="shared" si="82"/>
        <v/>
      </c>
      <c r="AF410" s="81">
        <f t="shared" si="83"/>
        <v>1227.8</v>
      </c>
      <c r="AG410" s="82" t="str">
        <f t="shared" si="84"/>
        <v>8:00</v>
      </c>
      <c r="AH410" s="81">
        <f t="shared" si="85"/>
        <v>13807.570000000002</v>
      </c>
      <c r="AI410" s="80" t="str">
        <f t="shared" si="86"/>
        <v/>
      </c>
      <c r="AJ410" s="80" t="str">
        <f t="shared" si="87"/>
        <v/>
      </c>
      <c r="AK410" s="80" t="str">
        <f t="shared" si="88"/>
        <v/>
      </c>
      <c r="AL410" s="79" t="str">
        <f t="shared" si="89"/>
        <v/>
      </c>
      <c r="AM410" s="78" t="str">
        <f t="shared" si="90"/>
        <v/>
      </c>
    </row>
    <row r="411" spans="2:39" ht="13.5" thickBot="1">
      <c r="B411" s="86">
        <v>44543</v>
      </c>
      <c r="C411" s="85">
        <v>34.159999999999997</v>
      </c>
      <c r="D411" s="85">
        <v>34.549999999999997</v>
      </c>
      <c r="E411" s="85">
        <v>33.6</v>
      </c>
      <c r="F411" s="85">
        <v>33.67</v>
      </c>
      <c r="G411" s="85">
        <v>33.29</v>
      </c>
      <c r="H411" s="85">
        <v>33.25</v>
      </c>
      <c r="I411" s="85">
        <v>34.51</v>
      </c>
      <c r="J411" s="85">
        <v>35.14</v>
      </c>
      <c r="K411" s="85">
        <v>780.4</v>
      </c>
      <c r="L411" s="85">
        <v>1342.74</v>
      </c>
      <c r="M411" s="85">
        <v>265.27</v>
      </c>
      <c r="N411" s="85">
        <v>34.58</v>
      </c>
      <c r="O411" s="85">
        <v>33.25</v>
      </c>
      <c r="P411" s="85">
        <v>34.200000000000003</v>
      </c>
      <c r="Q411" s="85">
        <v>32.130000000000003</v>
      </c>
      <c r="R411" s="85">
        <v>34.049999999999997</v>
      </c>
      <c r="S411" s="85">
        <v>33.880000000000003</v>
      </c>
      <c r="T411" s="85">
        <v>33.74</v>
      </c>
      <c r="U411" s="85">
        <v>33.67</v>
      </c>
      <c r="V411" s="85">
        <v>33.53</v>
      </c>
      <c r="W411" s="85">
        <v>32.549999999999997</v>
      </c>
      <c r="X411" s="85">
        <v>32.83</v>
      </c>
      <c r="Y411" s="85">
        <v>33.67</v>
      </c>
      <c r="Z411" s="85">
        <v>33.01</v>
      </c>
      <c r="AA411" s="85">
        <f t="shared" si="78"/>
        <v>1342.74</v>
      </c>
      <c r="AB411" s="84">
        <f t="shared" si="79"/>
        <v>2021</v>
      </c>
      <c r="AC411" s="83">
        <f t="shared" si="80"/>
        <v>12</v>
      </c>
      <c r="AD411" s="83" t="str">
        <f t="shared" si="81"/>
        <v/>
      </c>
      <c r="AE411" s="83" t="str">
        <f t="shared" si="82"/>
        <v/>
      </c>
      <c r="AF411" s="81">
        <f t="shared" si="83"/>
        <v>1342.74</v>
      </c>
      <c r="AG411" s="82" t="str">
        <f t="shared" si="84"/>
        <v>10:00</v>
      </c>
      <c r="AH411" s="81">
        <f t="shared" si="85"/>
        <v>4438.4100000000008</v>
      </c>
      <c r="AI411" s="80" t="str">
        <f t="shared" si="86"/>
        <v/>
      </c>
      <c r="AJ411" s="80" t="str">
        <f t="shared" si="87"/>
        <v/>
      </c>
      <c r="AK411" s="80" t="str">
        <f t="shared" si="88"/>
        <v/>
      </c>
      <c r="AL411" s="79" t="str">
        <f t="shared" si="89"/>
        <v/>
      </c>
      <c r="AM411" s="78" t="str">
        <f t="shared" si="90"/>
        <v/>
      </c>
    </row>
    <row r="412" spans="2:39" ht="13.5" thickBot="1">
      <c r="B412" s="86">
        <v>44544</v>
      </c>
      <c r="C412" s="85">
        <v>33.43</v>
      </c>
      <c r="D412" s="85">
        <v>34.340000000000003</v>
      </c>
      <c r="E412" s="85">
        <v>34.86</v>
      </c>
      <c r="F412" s="85">
        <v>33.36</v>
      </c>
      <c r="G412" s="85">
        <v>33.78</v>
      </c>
      <c r="H412" s="85">
        <v>33.43</v>
      </c>
      <c r="I412" s="85">
        <v>35.46</v>
      </c>
      <c r="J412" s="85">
        <v>35.39</v>
      </c>
      <c r="K412" s="85">
        <v>36.22</v>
      </c>
      <c r="L412" s="85">
        <v>37.380000000000003</v>
      </c>
      <c r="M412" s="85">
        <v>35.979999999999997</v>
      </c>
      <c r="N412" s="85">
        <v>35.700000000000003</v>
      </c>
      <c r="O412" s="85">
        <v>36.159999999999997</v>
      </c>
      <c r="P412" s="85">
        <v>33.43</v>
      </c>
      <c r="Q412" s="85">
        <v>35.32</v>
      </c>
      <c r="R412" s="85">
        <v>34.69</v>
      </c>
      <c r="S412" s="85">
        <v>34.51</v>
      </c>
      <c r="T412" s="85">
        <v>35.35</v>
      </c>
      <c r="U412" s="85">
        <v>35.53</v>
      </c>
      <c r="V412" s="85">
        <v>33.880000000000003</v>
      </c>
      <c r="W412" s="85">
        <v>34.369999999999997</v>
      </c>
      <c r="X412" s="85">
        <v>35.25</v>
      </c>
      <c r="Y412" s="85">
        <v>33.950000000000003</v>
      </c>
      <c r="Z412" s="85">
        <v>33.01</v>
      </c>
      <c r="AA412" s="85">
        <f t="shared" si="78"/>
        <v>37.380000000000003</v>
      </c>
      <c r="AB412" s="84">
        <f t="shared" si="79"/>
        <v>2021</v>
      </c>
      <c r="AC412" s="83">
        <f t="shared" si="80"/>
        <v>12</v>
      </c>
      <c r="AD412" s="83" t="str">
        <f t="shared" si="81"/>
        <v/>
      </c>
      <c r="AE412" s="83" t="str">
        <f t="shared" si="82"/>
        <v/>
      </c>
      <c r="AF412" s="81">
        <f t="shared" si="83"/>
        <v>37.380000000000003</v>
      </c>
      <c r="AG412" s="82" t="str">
        <f t="shared" si="84"/>
        <v>10:00</v>
      </c>
      <c r="AH412" s="81">
        <f t="shared" si="85"/>
        <v>872.16000000000008</v>
      </c>
      <c r="AI412" s="80" t="str">
        <f t="shared" si="86"/>
        <v/>
      </c>
      <c r="AJ412" s="80" t="str">
        <f t="shared" si="87"/>
        <v/>
      </c>
      <c r="AK412" s="80" t="str">
        <f t="shared" si="88"/>
        <v/>
      </c>
      <c r="AL412" s="79" t="str">
        <f t="shared" si="89"/>
        <v/>
      </c>
      <c r="AM412" s="78" t="str">
        <f t="shared" si="90"/>
        <v/>
      </c>
    </row>
    <row r="413" spans="2:39" ht="13.5" thickBot="1">
      <c r="B413" s="86">
        <v>44545</v>
      </c>
      <c r="C413" s="85">
        <v>33.950000000000003</v>
      </c>
      <c r="D413" s="85">
        <v>34.619999999999997</v>
      </c>
      <c r="E413" s="85">
        <v>34.619999999999997</v>
      </c>
      <c r="F413" s="85">
        <v>34.159999999999997</v>
      </c>
      <c r="G413" s="85">
        <v>33.74</v>
      </c>
      <c r="H413" s="85">
        <v>34.340000000000003</v>
      </c>
      <c r="I413" s="85">
        <v>36.51</v>
      </c>
      <c r="J413" s="85">
        <v>37.909999999999997</v>
      </c>
      <c r="K413" s="85">
        <v>1181.46</v>
      </c>
      <c r="L413" s="85">
        <v>1387.47</v>
      </c>
      <c r="M413" s="85">
        <v>1413.97</v>
      </c>
      <c r="N413" s="85">
        <v>1448.62</v>
      </c>
      <c r="O413" s="85">
        <v>1373.79</v>
      </c>
      <c r="P413" s="85">
        <v>1368.19</v>
      </c>
      <c r="Q413" s="85">
        <v>1347.33</v>
      </c>
      <c r="R413" s="85">
        <v>1351.39</v>
      </c>
      <c r="S413" s="85">
        <v>1311.21</v>
      </c>
      <c r="T413" s="85">
        <v>1208.3800000000001</v>
      </c>
      <c r="U413" s="85">
        <v>115.22</v>
      </c>
      <c r="V413" s="85">
        <v>34.51</v>
      </c>
      <c r="W413" s="85">
        <v>33.950000000000003</v>
      </c>
      <c r="X413" s="85">
        <v>32.94</v>
      </c>
      <c r="Y413" s="85">
        <v>33.64</v>
      </c>
      <c r="Z413" s="85">
        <v>32.06</v>
      </c>
      <c r="AA413" s="85">
        <f t="shared" si="78"/>
        <v>1448.62</v>
      </c>
      <c r="AB413" s="84">
        <f t="shared" si="79"/>
        <v>2021</v>
      </c>
      <c r="AC413" s="83">
        <f t="shared" si="80"/>
        <v>12</v>
      </c>
      <c r="AD413" s="83" t="str">
        <f t="shared" si="81"/>
        <v/>
      </c>
      <c r="AE413" s="83" t="str">
        <f t="shared" si="82"/>
        <v/>
      </c>
      <c r="AF413" s="81">
        <f t="shared" si="83"/>
        <v>1448.62</v>
      </c>
      <c r="AG413" s="82" t="str">
        <f t="shared" si="84"/>
        <v>12:00</v>
      </c>
      <c r="AH413" s="81">
        <f t="shared" si="85"/>
        <v>15402.599999999999</v>
      </c>
      <c r="AI413" s="80" t="str">
        <f t="shared" si="86"/>
        <v/>
      </c>
      <c r="AJ413" s="80" t="str">
        <f t="shared" si="87"/>
        <v/>
      </c>
      <c r="AK413" s="80" t="str">
        <f t="shared" si="88"/>
        <v/>
      </c>
      <c r="AL413" s="79" t="str">
        <f t="shared" si="89"/>
        <v/>
      </c>
      <c r="AM413" s="78" t="str">
        <f t="shared" si="90"/>
        <v/>
      </c>
    </row>
    <row r="414" spans="2:39" ht="13.5" thickBot="1">
      <c r="B414" s="86">
        <v>44546</v>
      </c>
      <c r="C414" s="85">
        <v>32.9</v>
      </c>
      <c r="D414" s="85">
        <v>32.270000000000003</v>
      </c>
      <c r="E414" s="85">
        <v>32.549999999999997</v>
      </c>
      <c r="F414" s="85">
        <v>31.99</v>
      </c>
      <c r="G414" s="85">
        <v>31.57</v>
      </c>
      <c r="H414" s="85">
        <v>32.619999999999997</v>
      </c>
      <c r="I414" s="85">
        <v>33.29</v>
      </c>
      <c r="J414" s="85">
        <v>32.9</v>
      </c>
      <c r="K414" s="85">
        <v>624.96</v>
      </c>
      <c r="L414" s="85">
        <v>1273.83</v>
      </c>
      <c r="M414" s="85">
        <v>1296.58</v>
      </c>
      <c r="N414" s="85">
        <v>1321.43</v>
      </c>
      <c r="O414" s="85">
        <v>1303.1500000000001</v>
      </c>
      <c r="P414" s="85">
        <v>1298.3599999999999</v>
      </c>
      <c r="Q414" s="85">
        <v>1309.98</v>
      </c>
      <c r="R414" s="85">
        <v>1098.72</v>
      </c>
      <c r="S414" s="85">
        <v>33.6</v>
      </c>
      <c r="T414" s="85">
        <v>34.299999999999997</v>
      </c>
      <c r="U414" s="85">
        <v>33.18</v>
      </c>
      <c r="V414" s="85">
        <v>32.659999999999997</v>
      </c>
      <c r="W414" s="85">
        <v>33.950000000000003</v>
      </c>
      <c r="X414" s="85">
        <v>32.76</v>
      </c>
      <c r="Y414" s="85">
        <v>32.380000000000003</v>
      </c>
      <c r="Z414" s="85">
        <v>34.06</v>
      </c>
      <c r="AA414" s="85">
        <f t="shared" si="78"/>
        <v>1321.43</v>
      </c>
      <c r="AB414" s="84">
        <f t="shared" si="79"/>
        <v>2021</v>
      </c>
      <c r="AC414" s="83">
        <f t="shared" si="80"/>
        <v>12</v>
      </c>
      <c r="AD414" s="83" t="str">
        <f t="shared" si="81"/>
        <v/>
      </c>
      <c r="AE414" s="83" t="str">
        <f t="shared" si="82"/>
        <v/>
      </c>
      <c r="AF414" s="81">
        <f t="shared" si="83"/>
        <v>1321.43</v>
      </c>
      <c r="AG414" s="82" t="str">
        <f t="shared" si="84"/>
        <v>12:00</v>
      </c>
      <c r="AH414" s="81">
        <f t="shared" si="85"/>
        <v>11375.42</v>
      </c>
      <c r="AI414" s="80" t="str">
        <f t="shared" si="86"/>
        <v/>
      </c>
      <c r="AJ414" s="80" t="str">
        <f t="shared" si="87"/>
        <v/>
      </c>
      <c r="AK414" s="80" t="str">
        <f t="shared" si="88"/>
        <v/>
      </c>
      <c r="AL414" s="79" t="str">
        <f t="shared" si="89"/>
        <v/>
      </c>
      <c r="AM414" s="78" t="str">
        <f t="shared" si="90"/>
        <v/>
      </c>
    </row>
    <row r="415" spans="2:39" ht="13.5" thickBot="1">
      <c r="B415" s="86">
        <v>44547</v>
      </c>
      <c r="C415" s="85">
        <v>33.01</v>
      </c>
      <c r="D415" s="85">
        <v>33.880000000000003</v>
      </c>
      <c r="E415" s="85">
        <v>33.57</v>
      </c>
      <c r="F415" s="85">
        <v>32.340000000000003</v>
      </c>
      <c r="G415" s="85">
        <v>31.54</v>
      </c>
      <c r="H415" s="85">
        <v>33.18</v>
      </c>
      <c r="I415" s="85">
        <v>32.94</v>
      </c>
      <c r="J415" s="85">
        <v>34.159999999999997</v>
      </c>
      <c r="K415" s="85">
        <v>33.92</v>
      </c>
      <c r="L415" s="85">
        <v>34.83</v>
      </c>
      <c r="M415" s="85">
        <v>34.97</v>
      </c>
      <c r="N415" s="85">
        <v>34.200000000000003</v>
      </c>
      <c r="O415" s="85">
        <v>33.57</v>
      </c>
      <c r="P415" s="85">
        <v>34.44</v>
      </c>
      <c r="Q415" s="85">
        <v>33.36</v>
      </c>
      <c r="R415" s="85">
        <v>33.11</v>
      </c>
      <c r="S415" s="85">
        <v>34.130000000000003</v>
      </c>
      <c r="T415" s="85">
        <v>33.18</v>
      </c>
      <c r="U415" s="85">
        <v>34.72</v>
      </c>
      <c r="V415" s="85">
        <v>33.53</v>
      </c>
      <c r="W415" s="85">
        <v>32.69</v>
      </c>
      <c r="X415" s="85">
        <v>33.71</v>
      </c>
      <c r="Y415" s="85">
        <v>33.01</v>
      </c>
      <c r="Z415" s="85">
        <v>33.32</v>
      </c>
      <c r="AA415" s="85">
        <f t="shared" si="78"/>
        <v>34.97</v>
      </c>
      <c r="AB415" s="84">
        <f t="shared" si="79"/>
        <v>2021</v>
      </c>
      <c r="AC415" s="83">
        <f t="shared" si="80"/>
        <v>12</v>
      </c>
      <c r="AD415" s="83" t="str">
        <f t="shared" si="81"/>
        <v/>
      </c>
      <c r="AE415" s="83" t="str">
        <f t="shared" si="82"/>
        <v/>
      </c>
      <c r="AF415" s="81">
        <f t="shared" si="83"/>
        <v>34.97</v>
      </c>
      <c r="AG415" s="82" t="str">
        <f t="shared" si="84"/>
        <v>11:00</v>
      </c>
      <c r="AH415" s="81">
        <f t="shared" si="85"/>
        <v>840.28000000000009</v>
      </c>
      <c r="AI415" s="80" t="str">
        <f t="shared" si="86"/>
        <v/>
      </c>
      <c r="AJ415" s="80" t="str">
        <f t="shared" si="87"/>
        <v/>
      </c>
      <c r="AK415" s="80" t="str">
        <f t="shared" si="88"/>
        <v/>
      </c>
      <c r="AL415" s="79" t="str">
        <f t="shared" si="89"/>
        <v/>
      </c>
      <c r="AM415" s="78" t="str">
        <f t="shared" si="90"/>
        <v/>
      </c>
    </row>
    <row r="416" spans="2:39" ht="13.5" thickBot="1">
      <c r="B416" s="86">
        <v>44548</v>
      </c>
      <c r="C416" s="85">
        <v>33.04</v>
      </c>
      <c r="D416" s="85">
        <v>33.57</v>
      </c>
      <c r="E416" s="85">
        <v>33.880000000000003</v>
      </c>
      <c r="F416" s="85">
        <v>32.590000000000003</v>
      </c>
      <c r="G416" s="85">
        <v>33.99</v>
      </c>
      <c r="H416" s="85">
        <v>32.869999999999997</v>
      </c>
      <c r="I416" s="85">
        <v>33.57</v>
      </c>
      <c r="J416" s="85">
        <v>34.44</v>
      </c>
      <c r="K416" s="85">
        <v>34.270000000000003</v>
      </c>
      <c r="L416" s="85">
        <v>34.9</v>
      </c>
      <c r="M416" s="85">
        <v>34.06</v>
      </c>
      <c r="N416" s="85">
        <v>33.74</v>
      </c>
      <c r="O416" s="85">
        <v>35.56</v>
      </c>
      <c r="P416" s="85">
        <v>34.200000000000003</v>
      </c>
      <c r="Q416" s="85">
        <v>34.270000000000003</v>
      </c>
      <c r="R416" s="85">
        <v>34.270000000000003</v>
      </c>
      <c r="S416" s="85">
        <v>34.97</v>
      </c>
      <c r="T416" s="85">
        <v>35</v>
      </c>
      <c r="U416" s="85">
        <v>35.25</v>
      </c>
      <c r="V416" s="85">
        <v>34.159999999999997</v>
      </c>
      <c r="W416" s="85">
        <v>34.69</v>
      </c>
      <c r="X416" s="85">
        <v>34.479999999999997</v>
      </c>
      <c r="Y416" s="85">
        <v>35.31</v>
      </c>
      <c r="Z416" s="85">
        <v>34.44</v>
      </c>
      <c r="AA416" s="85">
        <f t="shared" si="78"/>
        <v>35.56</v>
      </c>
      <c r="AB416" s="84">
        <f t="shared" si="79"/>
        <v>2021</v>
      </c>
      <c r="AC416" s="83">
        <f t="shared" si="80"/>
        <v>12</v>
      </c>
      <c r="AD416" s="83" t="str">
        <f t="shared" si="81"/>
        <v/>
      </c>
      <c r="AE416" s="83" t="str">
        <f t="shared" si="82"/>
        <v/>
      </c>
      <c r="AF416" s="81">
        <f t="shared" si="83"/>
        <v>35.56</v>
      </c>
      <c r="AG416" s="82" t="str">
        <f t="shared" si="84"/>
        <v>13:00</v>
      </c>
      <c r="AH416" s="81">
        <f t="shared" si="85"/>
        <v>857.07999999999993</v>
      </c>
      <c r="AI416" s="80" t="str">
        <f t="shared" si="86"/>
        <v/>
      </c>
      <c r="AJ416" s="80" t="str">
        <f t="shared" si="87"/>
        <v/>
      </c>
      <c r="AK416" s="80" t="str">
        <f t="shared" si="88"/>
        <v/>
      </c>
      <c r="AL416" s="79" t="str">
        <f t="shared" si="89"/>
        <v/>
      </c>
      <c r="AM416" s="78" t="str">
        <f t="shared" si="90"/>
        <v/>
      </c>
    </row>
    <row r="417" spans="2:39" ht="13.5" thickBot="1">
      <c r="B417" s="86">
        <v>44549</v>
      </c>
      <c r="C417" s="85">
        <v>34.340000000000003</v>
      </c>
      <c r="D417" s="85">
        <v>33.53</v>
      </c>
      <c r="E417" s="85">
        <v>33.57</v>
      </c>
      <c r="F417" s="85">
        <v>33.92</v>
      </c>
      <c r="G417" s="85">
        <v>33.630000000000003</v>
      </c>
      <c r="H417" s="85">
        <v>36.049999999999997</v>
      </c>
      <c r="I417" s="85">
        <v>34.68</v>
      </c>
      <c r="J417" s="85">
        <v>33.67</v>
      </c>
      <c r="K417" s="85">
        <v>35.21</v>
      </c>
      <c r="L417" s="85">
        <v>35.25</v>
      </c>
      <c r="M417" s="85">
        <v>33.29</v>
      </c>
      <c r="N417" s="85">
        <v>33.42</v>
      </c>
      <c r="O417" s="85">
        <v>34.340000000000003</v>
      </c>
      <c r="P417" s="85">
        <v>34.93</v>
      </c>
      <c r="Q417" s="85">
        <v>35.07</v>
      </c>
      <c r="R417" s="85">
        <v>33.92</v>
      </c>
      <c r="S417" s="85">
        <v>34.69</v>
      </c>
      <c r="T417" s="85">
        <v>33.74</v>
      </c>
      <c r="U417" s="85">
        <v>35.11</v>
      </c>
      <c r="V417" s="85">
        <v>35.07</v>
      </c>
      <c r="W417" s="85">
        <v>36.47</v>
      </c>
      <c r="X417" s="85">
        <v>34.270000000000003</v>
      </c>
      <c r="Y417" s="85">
        <v>34.79</v>
      </c>
      <c r="Z417" s="85">
        <v>35</v>
      </c>
      <c r="AA417" s="85">
        <f t="shared" si="78"/>
        <v>36.47</v>
      </c>
      <c r="AB417" s="84">
        <f t="shared" si="79"/>
        <v>2021</v>
      </c>
      <c r="AC417" s="83">
        <f t="shared" si="80"/>
        <v>12</v>
      </c>
      <c r="AD417" s="83" t="str">
        <f t="shared" si="81"/>
        <v/>
      </c>
      <c r="AE417" s="83" t="str">
        <f t="shared" si="82"/>
        <v/>
      </c>
      <c r="AF417" s="81">
        <f t="shared" si="83"/>
        <v>36.47</v>
      </c>
      <c r="AG417" s="82" t="str">
        <f t="shared" si="84"/>
        <v>21:00</v>
      </c>
      <c r="AH417" s="81">
        <f t="shared" si="85"/>
        <v>864.43000000000006</v>
      </c>
      <c r="AI417" s="80" t="str">
        <f t="shared" si="86"/>
        <v/>
      </c>
      <c r="AJ417" s="80" t="str">
        <f t="shared" si="87"/>
        <v/>
      </c>
      <c r="AK417" s="80" t="str">
        <f t="shared" si="88"/>
        <v/>
      </c>
      <c r="AL417" s="79" t="str">
        <f t="shared" si="89"/>
        <v/>
      </c>
      <c r="AM417" s="78" t="str">
        <f t="shared" si="90"/>
        <v/>
      </c>
    </row>
    <row r="418" spans="2:39" ht="13.5" thickBot="1">
      <c r="B418" s="86">
        <v>44550</v>
      </c>
      <c r="C418" s="85">
        <v>33.99</v>
      </c>
      <c r="D418" s="85">
        <v>34.369999999999997</v>
      </c>
      <c r="E418" s="85">
        <v>34.44</v>
      </c>
      <c r="F418" s="85">
        <v>33.6</v>
      </c>
      <c r="G418" s="85">
        <v>34.619999999999997</v>
      </c>
      <c r="H418" s="85">
        <v>34.340000000000003</v>
      </c>
      <c r="I418" s="85">
        <v>33.880000000000003</v>
      </c>
      <c r="J418" s="85">
        <v>35.46</v>
      </c>
      <c r="K418" s="85">
        <v>35.56</v>
      </c>
      <c r="L418" s="85">
        <v>35.21</v>
      </c>
      <c r="M418" s="85">
        <v>35.979999999999997</v>
      </c>
      <c r="N418" s="85">
        <v>36.58</v>
      </c>
      <c r="O418" s="85">
        <v>34.9</v>
      </c>
      <c r="P418" s="85">
        <v>35</v>
      </c>
      <c r="Q418" s="85">
        <v>34.58</v>
      </c>
      <c r="R418" s="85">
        <v>35</v>
      </c>
      <c r="S418" s="85">
        <v>34.58</v>
      </c>
      <c r="T418" s="85">
        <v>34.229999999999997</v>
      </c>
      <c r="U418" s="85">
        <v>33.85</v>
      </c>
      <c r="V418" s="85">
        <v>34.44</v>
      </c>
      <c r="W418" s="85">
        <v>32.590000000000003</v>
      </c>
      <c r="X418" s="85">
        <v>34.9</v>
      </c>
      <c r="Y418" s="85">
        <v>34.65</v>
      </c>
      <c r="Z418" s="85">
        <v>35.04</v>
      </c>
      <c r="AA418" s="85">
        <f t="shared" si="78"/>
        <v>36.58</v>
      </c>
      <c r="AB418" s="84">
        <f t="shared" si="79"/>
        <v>2021</v>
      </c>
      <c r="AC418" s="83">
        <f t="shared" si="80"/>
        <v>12</v>
      </c>
      <c r="AD418" s="83" t="str">
        <f t="shared" si="81"/>
        <v/>
      </c>
      <c r="AE418" s="83" t="str">
        <f t="shared" si="82"/>
        <v/>
      </c>
      <c r="AF418" s="81">
        <f t="shared" si="83"/>
        <v>36.58</v>
      </c>
      <c r="AG418" s="82" t="str">
        <f t="shared" si="84"/>
        <v>12:00</v>
      </c>
      <c r="AH418" s="81">
        <f t="shared" si="85"/>
        <v>868.37000000000012</v>
      </c>
      <c r="AI418" s="80" t="str">
        <f t="shared" si="86"/>
        <v/>
      </c>
      <c r="AJ418" s="80" t="str">
        <f t="shared" si="87"/>
        <v/>
      </c>
      <c r="AK418" s="80" t="str">
        <f t="shared" si="88"/>
        <v/>
      </c>
      <c r="AL418" s="79" t="str">
        <f t="shared" si="89"/>
        <v/>
      </c>
      <c r="AM418" s="78" t="str">
        <f t="shared" si="90"/>
        <v/>
      </c>
    </row>
    <row r="419" spans="2:39" ht="13.5" thickBot="1">
      <c r="B419" s="86">
        <v>44551</v>
      </c>
      <c r="C419" s="85">
        <v>34.06</v>
      </c>
      <c r="D419" s="85">
        <v>32.590000000000003</v>
      </c>
      <c r="E419" s="85">
        <v>33.85</v>
      </c>
      <c r="F419" s="85">
        <v>33.04</v>
      </c>
      <c r="G419" s="85">
        <v>34.58</v>
      </c>
      <c r="H419" s="85">
        <v>34.51</v>
      </c>
      <c r="I419" s="85">
        <v>34.549999999999997</v>
      </c>
      <c r="J419" s="85">
        <v>34.72</v>
      </c>
      <c r="K419" s="85">
        <v>35.42</v>
      </c>
      <c r="L419" s="85">
        <v>34.9</v>
      </c>
      <c r="M419" s="85">
        <v>35.56</v>
      </c>
      <c r="N419" s="85">
        <v>35.39</v>
      </c>
      <c r="O419" s="85">
        <v>35.380000000000003</v>
      </c>
      <c r="P419" s="85">
        <v>35.74</v>
      </c>
      <c r="Q419" s="85">
        <v>35.39</v>
      </c>
      <c r="R419" s="85">
        <v>34.72</v>
      </c>
      <c r="S419" s="85">
        <v>33.36</v>
      </c>
      <c r="T419" s="85">
        <v>34.270000000000003</v>
      </c>
      <c r="U419" s="85">
        <v>32.409999999999997</v>
      </c>
      <c r="V419" s="85">
        <v>33.42</v>
      </c>
      <c r="W419" s="85">
        <v>34.020000000000003</v>
      </c>
      <c r="X419" s="85">
        <v>33.99</v>
      </c>
      <c r="Y419" s="85">
        <v>33.53</v>
      </c>
      <c r="Z419" s="85">
        <v>34.130000000000003</v>
      </c>
      <c r="AA419" s="85">
        <f t="shared" si="78"/>
        <v>35.74</v>
      </c>
      <c r="AB419" s="84">
        <f t="shared" si="79"/>
        <v>2021</v>
      </c>
      <c r="AC419" s="83">
        <f t="shared" si="80"/>
        <v>12</v>
      </c>
      <c r="AD419" s="83" t="str">
        <f t="shared" si="81"/>
        <v/>
      </c>
      <c r="AE419" s="83" t="str">
        <f t="shared" si="82"/>
        <v/>
      </c>
      <c r="AF419" s="81">
        <f t="shared" si="83"/>
        <v>35.74</v>
      </c>
      <c r="AG419" s="82" t="str">
        <f t="shared" si="84"/>
        <v>14:00</v>
      </c>
      <c r="AH419" s="81">
        <f t="shared" si="85"/>
        <v>859.26999999999987</v>
      </c>
      <c r="AI419" s="80" t="str">
        <f t="shared" si="86"/>
        <v/>
      </c>
      <c r="AJ419" s="80" t="str">
        <f t="shared" si="87"/>
        <v/>
      </c>
      <c r="AK419" s="80" t="str">
        <f t="shared" si="88"/>
        <v/>
      </c>
      <c r="AL419" s="79" t="str">
        <f t="shared" si="89"/>
        <v/>
      </c>
      <c r="AM419" s="78" t="str">
        <f t="shared" si="90"/>
        <v/>
      </c>
    </row>
    <row r="420" spans="2:39" ht="13.5" thickBot="1">
      <c r="B420" s="86">
        <v>44552</v>
      </c>
      <c r="C420" s="85">
        <v>34.549999999999997</v>
      </c>
      <c r="D420" s="85">
        <v>33.29</v>
      </c>
      <c r="E420" s="85">
        <v>34.65</v>
      </c>
      <c r="F420" s="85">
        <v>34.020000000000003</v>
      </c>
      <c r="G420" s="85">
        <v>34.299999999999997</v>
      </c>
      <c r="H420" s="85">
        <v>35.04</v>
      </c>
      <c r="I420" s="85">
        <v>35.11</v>
      </c>
      <c r="J420" s="85">
        <v>37.28</v>
      </c>
      <c r="K420" s="85">
        <v>35.14</v>
      </c>
      <c r="L420" s="85">
        <v>36.369999999999997</v>
      </c>
      <c r="M420" s="85">
        <v>37.1</v>
      </c>
      <c r="N420" s="85">
        <v>37.729999999999997</v>
      </c>
      <c r="O420" s="85">
        <v>35.880000000000003</v>
      </c>
      <c r="P420" s="85">
        <v>35.840000000000003</v>
      </c>
      <c r="Q420" s="85">
        <v>35.909999999999997</v>
      </c>
      <c r="R420" s="85">
        <v>35.880000000000003</v>
      </c>
      <c r="S420" s="85">
        <v>34.65</v>
      </c>
      <c r="T420" s="85">
        <v>35.18</v>
      </c>
      <c r="U420" s="85">
        <v>34.119999999999997</v>
      </c>
      <c r="V420" s="85">
        <v>34.229999999999997</v>
      </c>
      <c r="W420" s="85">
        <v>34.06</v>
      </c>
      <c r="X420" s="85">
        <v>35.659999999999997</v>
      </c>
      <c r="Y420" s="85">
        <v>34.76</v>
      </c>
      <c r="Z420" s="85">
        <v>34.229999999999997</v>
      </c>
      <c r="AA420" s="85">
        <f t="shared" si="78"/>
        <v>37.729999999999997</v>
      </c>
      <c r="AB420" s="84">
        <f t="shared" si="79"/>
        <v>2021</v>
      </c>
      <c r="AC420" s="83">
        <f t="shared" si="80"/>
        <v>12</v>
      </c>
      <c r="AD420" s="83" t="str">
        <f t="shared" si="81"/>
        <v/>
      </c>
      <c r="AE420" s="83" t="str">
        <f t="shared" si="82"/>
        <v/>
      </c>
      <c r="AF420" s="81">
        <f t="shared" si="83"/>
        <v>37.729999999999997</v>
      </c>
      <c r="AG420" s="82" t="str">
        <f t="shared" si="84"/>
        <v>12:00</v>
      </c>
      <c r="AH420" s="81">
        <f t="shared" si="85"/>
        <v>882.70999999999992</v>
      </c>
      <c r="AI420" s="80" t="str">
        <f t="shared" si="86"/>
        <v/>
      </c>
      <c r="AJ420" s="80" t="str">
        <f t="shared" si="87"/>
        <v/>
      </c>
      <c r="AK420" s="80" t="str">
        <f t="shared" si="88"/>
        <v/>
      </c>
      <c r="AL420" s="79" t="str">
        <f t="shared" si="89"/>
        <v/>
      </c>
      <c r="AM420" s="78" t="str">
        <f t="shared" si="90"/>
        <v/>
      </c>
    </row>
    <row r="421" spans="2:39" ht="13.5" thickBot="1">
      <c r="B421" s="86">
        <v>44553</v>
      </c>
      <c r="C421" s="85">
        <v>34.93</v>
      </c>
      <c r="D421" s="85">
        <v>34.159999999999997</v>
      </c>
      <c r="E421" s="85">
        <v>33.25</v>
      </c>
      <c r="F421" s="85">
        <v>33.92</v>
      </c>
      <c r="G421" s="85">
        <v>35.18</v>
      </c>
      <c r="H421" s="85">
        <v>34.369999999999997</v>
      </c>
      <c r="I421" s="85">
        <v>34.9</v>
      </c>
      <c r="J421" s="85">
        <v>36.090000000000003</v>
      </c>
      <c r="K421" s="85">
        <v>36.96</v>
      </c>
      <c r="L421" s="85">
        <v>35.770000000000003</v>
      </c>
      <c r="M421" s="85">
        <v>37.42</v>
      </c>
      <c r="N421" s="85">
        <v>557.69000000000005</v>
      </c>
      <c r="O421" s="85">
        <v>202.09</v>
      </c>
      <c r="P421" s="85">
        <v>37.28</v>
      </c>
      <c r="Q421" s="85">
        <v>35.909999999999997</v>
      </c>
      <c r="R421" s="85">
        <v>34.369999999999997</v>
      </c>
      <c r="S421" s="85">
        <v>34.369999999999997</v>
      </c>
      <c r="T421" s="85">
        <v>33.92</v>
      </c>
      <c r="U421" s="85">
        <v>33.57</v>
      </c>
      <c r="V421" s="85">
        <v>33.46</v>
      </c>
      <c r="W421" s="85">
        <v>32.479999999999997</v>
      </c>
      <c r="X421" s="85">
        <v>33.43</v>
      </c>
      <c r="Y421" s="85">
        <v>33.6</v>
      </c>
      <c r="Z421" s="85">
        <v>33.700000000000003</v>
      </c>
      <c r="AA421" s="85">
        <f t="shared" si="78"/>
        <v>557.69000000000005</v>
      </c>
      <c r="AB421" s="84">
        <f t="shared" si="79"/>
        <v>2021</v>
      </c>
      <c r="AC421" s="83">
        <f t="shared" si="80"/>
        <v>12</v>
      </c>
      <c r="AD421" s="83" t="str">
        <f t="shared" si="81"/>
        <v/>
      </c>
      <c r="AE421" s="83" t="str">
        <f t="shared" si="82"/>
        <v/>
      </c>
      <c r="AF421" s="81">
        <f t="shared" si="83"/>
        <v>557.69000000000005</v>
      </c>
      <c r="AG421" s="82" t="str">
        <f t="shared" si="84"/>
        <v>12:00</v>
      </c>
      <c r="AH421" s="81">
        <f t="shared" si="85"/>
        <v>2080.5100000000002</v>
      </c>
      <c r="AI421" s="80" t="str">
        <f t="shared" si="86"/>
        <v/>
      </c>
      <c r="AJ421" s="80" t="str">
        <f t="shared" si="87"/>
        <v/>
      </c>
      <c r="AK421" s="80" t="str">
        <f t="shared" si="88"/>
        <v/>
      </c>
      <c r="AL421" s="79" t="str">
        <f t="shared" si="89"/>
        <v/>
      </c>
      <c r="AM421" s="78" t="str">
        <f t="shared" si="90"/>
        <v/>
      </c>
    </row>
    <row r="422" spans="2:39" ht="13.5" thickBot="1">
      <c r="B422" s="86">
        <v>44554</v>
      </c>
      <c r="C422" s="85">
        <v>34.340000000000003</v>
      </c>
      <c r="D422" s="85">
        <v>33.57</v>
      </c>
      <c r="E422" s="85">
        <v>33.46</v>
      </c>
      <c r="F422" s="85">
        <v>33.14</v>
      </c>
      <c r="G422" s="85">
        <v>34.090000000000003</v>
      </c>
      <c r="H422" s="85">
        <v>34.299999999999997</v>
      </c>
      <c r="I422" s="85">
        <v>34.200000000000003</v>
      </c>
      <c r="J422" s="85">
        <v>34.409999999999997</v>
      </c>
      <c r="K422" s="85">
        <v>34.299999999999997</v>
      </c>
      <c r="L422" s="85">
        <v>34.44</v>
      </c>
      <c r="M422" s="85">
        <v>33.92</v>
      </c>
      <c r="N422" s="85">
        <v>34.200000000000003</v>
      </c>
      <c r="O422" s="85">
        <v>33.85</v>
      </c>
      <c r="P422" s="85">
        <v>34.549999999999997</v>
      </c>
      <c r="Q422" s="85">
        <v>34.9</v>
      </c>
      <c r="R422" s="85">
        <v>34.090000000000003</v>
      </c>
      <c r="S422" s="85">
        <v>33.39</v>
      </c>
      <c r="T422" s="85">
        <v>33.22</v>
      </c>
      <c r="U422" s="85">
        <v>34.93</v>
      </c>
      <c r="V422" s="85">
        <v>33.04</v>
      </c>
      <c r="W422" s="85">
        <v>32.799999999999997</v>
      </c>
      <c r="X422" s="85">
        <v>34.340000000000003</v>
      </c>
      <c r="Y422" s="85">
        <v>32.06</v>
      </c>
      <c r="Z422" s="85">
        <v>33.950000000000003</v>
      </c>
      <c r="AA422" s="85">
        <f t="shared" si="78"/>
        <v>34.93</v>
      </c>
      <c r="AB422" s="84">
        <f t="shared" si="79"/>
        <v>2021</v>
      </c>
      <c r="AC422" s="83">
        <f t="shared" si="80"/>
        <v>12</v>
      </c>
      <c r="AD422" s="83" t="str">
        <f t="shared" si="81"/>
        <v/>
      </c>
      <c r="AE422" s="83" t="str">
        <f t="shared" si="82"/>
        <v/>
      </c>
      <c r="AF422" s="81">
        <f t="shared" si="83"/>
        <v>34.93</v>
      </c>
      <c r="AG422" s="82" t="str">
        <f t="shared" si="84"/>
        <v>19:00</v>
      </c>
      <c r="AH422" s="81">
        <f t="shared" si="85"/>
        <v>848.42</v>
      </c>
      <c r="AI422" s="80" t="str">
        <f t="shared" si="86"/>
        <v/>
      </c>
      <c r="AJ422" s="80" t="str">
        <f t="shared" si="87"/>
        <v/>
      </c>
      <c r="AK422" s="80" t="str">
        <f t="shared" si="88"/>
        <v/>
      </c>
      <c r="AL422" s="79" t="str">
        <f t="shared" si="89"/>
        <v/>
      </c>
      <c r="AM422" s="78" t="str">
        <f t="shared" si="90"/>
        <v/>
      </c>
    </row>
    <row r="423" spans="2:39" ht="13.5" thickBot="1">
      <c r="B423" s="86">
        <v>44555</v>
      </c>
      <c r="C423" s="85">
        <v>33.11</v>
      </c>
      <c r="D423" s="85">
        <v>33.11</v>
      </c>
      <c r="E423" s="85">
        <v>33.08</v>
      </c>
      <c r="F423" s="85">
        <v>33.67</v>
      </c>
      <c r="G423" s="85">
        <v>32.869999999999997</v>
      </c>
      <c r="H423" s="85">
        <v>33.39</v>
      </c>
      <c r="I423" s="85">
        <v>32.409999999999997</v>
      </c>
      <c r="J423" s="85">
        <v>33.67</v>
      </c>
      <c r="K423" s="85">
        <v>32.94</v>
      </c>
      <c r="L423" s="85">
        <v>33.25</v>
      </c>
      <c r="M423" s="85">
        <v>31.68</v>
      </c>
      <c r="N423" s="85">
        <v>32.340000000000003</v>
      </c>
      <c r="O423" s="85">
        <v>33.67</v>
      </c>
      <c r="P423" s="85">
        <v>33.36</v>
      </c>
      <c r="Q423" s="85">
        <v>32.9</v>
      </c>
      <c r="R423" s="85">
        <v>32.69</v>
      </c>
      <c r="S423" s="85">
        <v>33.39</v>
      </c>
      <c r="T423" s="85">
        <v>33.08</v>
      </c>
      <c r="U423" s="85">
        <v>33.01</v>
      </c>
      <c r="V423" s="85">
        <v>33.43</v>
      </c>
      <c r="W423" s="85">
        <v>32.659999999999997</v>
      </c>
      <c r="X423" s="85">
        <v>33.64</v>
      </c>
      <c r="Y423" s="85">
        <v>31.99</v>
      </c>
      <c r="Z423" s="85">
        <v>34.69</v>
      </c>
      <c r="AA423" s="85">
        <f t="shared" si="78"/>
        <v>34.69</v>
      </c>
      <c r="AB423" s="84">
        <f t="shared" si="79"/>
        <v>2021</v>
      </c>
      <c r="AC423" s="83">
        <f t="shared" si="80"/>
        <v>12</v>
      </c>
      <c r="AD423" s="83" t="str">
        <f t="shared" si="81"/>
        <v/>
      </c>
      <c r="AE423" s="83" t="str">
        <f t="shared" si="82"/>
        <v/>
      </c>
      <c r="AF423" s="81">
        <f t="shared" si="83"/>
        <v>34.69</v>
      </c>
      <c r="AG423" s="82" t="str">
        <f t="shared" si="84"/>
        <v>24:00</v>
      </c>
      <c r="AH423" s="81">
        <f t="shared" si="85"/>
        <v>828.72</v>
      </c>
      <c r="AI423" s="80" t="str">
        <f t="shared" si="86"/>
        <v/>
      </c>
      <c r="AJ423" s="80" t="str">
        <f t="shared" si="87"/>
        <v/>
      </c>
      <c r="AK423" s="80" t="str">
        <f t="shared" si="88"/>
        <v/>
      </c>
      <c r="AL423" s="79" t="str">
        <f t="shared" si="89"/>
        <v/>
      </c>
      <c r="AM423" s="78" t="str">
        <f t="shared" si="90"/>
        <v/>
      </c>
    </row>
    <row r="424" spans="2:39" ht="13.5" thickBot="1">
      <c r="B424" s="86">
        <v>44556</v>
      </c>
      <c r="C424" s="85">
        <v>33.67</v>
      </c>
      <c r="D424" s="85">
        <v>32.130000000000003</v>
      </c>
      <c r="E424" s="85">
        <v>33.43</v>
      </c>
      <c r="F424" s="85">
        <v>33.6</v>
      </c>
      <c r="G424" s="85">
        <v>32.31</v>
      </c>
      <c r="H424" s="85">
        <v>32.869999999999997</v>
      </c>
      <c r="I424" s="85">
        <v>33.39</v>
      </c>
      <c r="J424" s="85">
        <v>33.46</v>
      </c>
      <c r="K424" s="85">
        <v>33.880000000000003</v>
      </c>
      <c r="L424" s="85">
        <v>34.479999999999997</v>
      </c>
      <c r="M424" s="85">
        <v>33.99</v>
      </c>
      <c r="N424" s="85">
        <v>33.46</v>
      </c>
      <c r="O424" s="85">
        <v>32.479999999999997</v>
      </c>
      <c r="P424" s="85">
        <v>33.46</v>
      </c>
      <c r="Q424" s="85">
        <v>32.97</v>
      </c>
      <c r="R424" s="85">
        <v>33.01</v>
      </c>
      <c r="S424" s="85">
        <v>33.57</v>
      </c>
      <c r="T424" s="85">
        <v>33.64</v>
      </c>
      <c r="U424" s="85">
        <v>32.590000000000003</v>
      </c>
      <c r="V424" s="85">
        <v>33.22</v>
      </c>
      <c r="W424" s="85">
        <v>32.9</v>
      </c>
      <c r="X424" s="85">
        <v>34.06</v>
      </c>
      <c r="Y424" s="85">
        <v>33.11</v>
      </c>
      <c r="Z424" s="85">
        <v>33.01</v>
      </c>
      <c r="AA424" s="85">
        <f t="shared" si="78"/>
        <v>34.479999999999997</v>
      </c>
      <c r="AB424" s="84">
        <f t="shared" si="79"/>
        <v>2021</v>
      </c>
      <c r="AC424" s="83">
        <f t="shared" si="80"/>
        <v>12</v>
      </c>
      <c r="AD424" s="83" t="str">
        <f t="shared" si="81"/>
        <v/>
      </c>
      <c r="AE424" s="83" t="str">
        <f t="shared" si="82"/>
        <v/>
      </c>
      <c r="AF424" s="81">
        <f t="shared" si="83"/>
        <v>34.479999999999997</v>
      </c>
      <c r="AG424" s="82" t="str">
        <f t="shared" si="84"/>
        <v>10:00</v>
      </c>
      <c r="AH424" s="81">
        <f t="shared" si="85"/>
        <v>833.17000000000019</v>
      </c>
      <c r="AI424" s="80" t="str">
        <f t="shared" si="86"/>
        <v/>
      </c>
      <c r="AJ424" s="80" t="str">
        <f t="shared" si="87"/>
        <v/>
      </c>
      <c r="AK424" s="80" t="str">
        <f t="shared" si="88"/>
        <v/>
      </c>
      <c r="AL424" s="79" t="str">
        <f t="shared" si="89"/>
        <v/>
      </c>
      <c r="AM424" s="78" t="str">
        <f t="shared" si="90"/>
        <v/>
      </c>
    </row>
    <row r="425" spans="2:39" ht="13.5" thickBot="1">
      <c r="B425" s="86">
        <v>44557</v>
      </c>
      <c r="C425" s="85">
        <v>33.81</v>
      </c>
      <c r="D425" s="85">
        <v>32.799999999999997</v>
      </c>
      <c r="E425" s="85">
        <v>34.72</v>
      </c>
      <c r="F425" s="85">
        <v>33.53</v>
      </c>
      <c r="G425" s="85">
        <v>33.880000000000003</v>
      </c>
      <c r="H425" s="85">
        <v>33.64</v>
      </c>
      <c r="I425" s="85">
        <v>33.99</v>
      </c>
      <c r="J425" s="85">
        <v>33.08</v>
      </c>
      <c r="K425" s="85">
        <v>34.69</v>
      </c>
      <c r="L425" s="85">
        <v>33.36</v>
      </c>
      <c r="M425" s="85">
        <v>34.369999999999997</v>
      </c>
      <c r="N425" s="85">
        <v>33.81</v>
      </c>
      <c r="O425" s="85">
        <v>32.619999999999997</v>
      </c>
      <c r="P425" s="85">
        <v>33.67</v>
      </c>
      <c r="Q425" s="85">
        <v>33.25</v>
      </c>
      <c r="R425" s="85">
        <v>33.46</v>
      </c>
      <c r="S425" s="85">
        <v>33.53</v>
      </c>
      <c r="T425" s="85">
        <v>33.11</v>
      </c>
      <c r="U425" s="85">
        <v>32.69</v>
      </c>
      <c r="V425" s="85">
        <v>33.46</v>
      </c>
      <c r="W425" s="85">
        <v>33.15</v>
      </c>
      <c r="X425" s="85">
        <v>32.97</v>
      </c>
      <c r="Y425" s="85">
        <v>34.369999999999997</v>
      </c>
      <c r="Z425" s="85">
        <v>32.97</v>
      </c>
      <c r="AA425" s="85">
        <f t="shared" si="78"/>
        <v>34.72</v>
      </c>
      <c r="AB425" s="84">
        <f t="shared" si="79"/>
        <v>2021</v>
      </c>
      <c r="AC425" s="83">
        <f t="shared" si="80"/>
        <v>12</v>
      </c>
      <c r="AD425" s="83" t="str">
        <f t="shared" si="81"/>
        <v/>
      </c>
      <c r="AE425" s="83" t="str">
        <f t="shared" si="82"/>
        <v/>
      </c>
      <c r="AF425" s="81">
        <f t="shared" si="83"/>
        <v>34.72</v>
      </c>
      <c r="AG425" s="82" t="str">
        <f t="shared" si="84"/>
        <v>3:00</v>
      </c>
      <c r="AH425" s="81">
        <f t="shared" si="85"/>
        <v>839.65000000000009</v>
      </c>
      <c r="AI425" s="80" t="str">
        <f t="shared" si="86"/>
        <v/>
      </c>
      <c r="AJ425" s="80" t="str">
        <f t="shared" si="87"/>
        <v/>
      </c>
      <c r="AK425" s="80" t="str">
        <f t="shared" si="88"/>
        <v/>
      </c>
      <c r="AL425" s="79" t="str">
        <f t="shared" si="89"/>
        <v/>
      </c>
      <c r="AM425" s="78" t="str">
        <f t="shared" si="90"/>
        <v/>
      </c>
    </row>
    <row r="426" spans="2:39" ht="13.5" thickBot="1">
      <c r="B426" s="86">
        <v>44558</v>
      </c>
      <c r="C426" s="85">
        <v>33.53</v>
      </c>
      <c r="D426" s="85">
        <v>33.53</v>
      </c>
      <c r="E426" s="85">
        <v>34.06</v>
      </c>
      <c r="F426" s="85">
        <v>32.869999999999997</v>
      </c>
      <c r="G426" s="85">
        <v>33.78</v>
      </c>
      <c r="H426" s="85">
        <v>34.090000000000003</v>
      </c>
      <c r="I426" s="85">
        <v>32.97</v>
      </c>
      <c r="J426" s="85">
        <v>33.950000000000003</v>
      </c>
      <c r="K426" s="85">
        <v>33.880000000000003</v>
      </c>
      <c r="L426" s="85">
        <v>32.869999999999997</v>
      </c>
      <c r="M426" s="85">
        <v>33.78</v>
      </c>
      <c r="N426" s="85">
        <v>34.409999999999997</v>
      </c>
      <c r="O426" s="85">
        <v>33.950000000000003</v>
      </c>
      <c r="P426" s="85">
        <v>32.69</v>
      </c>
      <c r="Q426" s="85">
        <v>34.020000000000003</v>
      </c>
      <c r="R426" s="85">
        <v>33.22</v>
      </c>
      <c r="S426" s="85">
        <v>33.6</v>
      </c>
      <c r="T426" s="85">
        <v>33.36</v>
      </c>
      <c r="U426" s="85">
        <v>33.53</v>
      </c>
      <c r="V426" s="85">
        <v>32.869999999999997</v>
      </c>
      <c r="W426" s="85">
        <v>33.18</v>
      </c>
      <c r="X426" s="85">
        <v>34.75</v>
      </c>
      <c r="Y426" s="85">
        <v>33.81</v>
      </c>
      <c r="Z426" s="85">
        <v>33.78</v>
      </c>
      <c r="AA426" s="85">
        <f t="shared" si="78"/>
        <v>34.75</v>
      </c>
      <c r="AB426" s="84">
        <f t="shared" si="79"/>
        <v>2021</v>
      </c>
      <c r="AC426" s="83">
        <f t="shared" si="80"/>
        <v>12</v>
      </c>
      <c r="AD426" s="83" t="str">
        <f t="shared" si="81"/>
        <v/>
      </c>
      <c r="AE426" s="83" t="str">
        <f t="shared" si="82"/>
        <v/>
      </c>
      <c r="AF426" s="81">
        <f t="shared" si="83"/>
        <v>34.75</v>
      </c>
      <c r="AG426" s="82" t="str">
        <f t="shared" si="84"/>
        <v>22:00</v>
      </c>
      <c r="AH426" s="81">
        <f t="shared" si="85"/>
        <v>841.23</v>
      </c>
      <c r="AI426" s="80" t="str">
        <f t="shared" si="86"/>
        <v/>
      </c>
      <c r="AJ426" s="80" t="str">
        <f t="shared" si="87"/>
        <v/>
      </c>
      <c r="AK426" s="80" t="str">
        <f t="shared" si="88"/>
        <v/>
      </c>
      <c r="AL426" s="79" t="str">
        <f t="shared" si="89"/>
        <v/>
      </c>
      <c r="AM426" s="78" t="str">
        <f t="shared" si="90"/>
        <v/>
      </c>
    </row>
    <row r="427" spans="2:39" ht="13.5" thickBot="1">
      <c r="B427" s="86">
        <v>44559</v>
      </c>
      <c r="C427" s="85">
        <v>32.619999999999997</v>
      </c>
      <c r="D427" s="85">
        <v>34.090000000000003</v>
      </c>
      <c r="E427" s="85">
        <v>32.869999999999997</v>
      </c>
      <c r="F427" s="85">
        <v>33.07</v>
      </c>
      <c r="G427" s="85">
        <v>33.74</v>
      </c>
      <c r="H427" s="85">
        <v>33.22</v>
      </c>
      <c r="I427" s="85">
        <v>34.76</v>
      </c>
      <c r="J427" s="85">
        <v>34.619999999999997</v>
      </c>
      <c r="K427" s="85">
        <v>33.11</v>
      </c>
      <c r="L427" s="85">
        <v>34.299999999999997</v>
      </c>
      <c r="M427" s="85">
        <v>33.99</v>
      </c>
      <c r="N427" s="85">
        <v>33.36</v>
      </c>
      <c r="O427" s="85">
        <v>32.619999999999997</v>
      </c>
      <c r="P427" s="85">
        <v>34.270000000000003</v>
      </c>
      <c r="Q427" s="85">
        <v>33.53</v>
      </c>
      <c r="R427" s="85">
        <v>35.49</v>
      </c>
      <c r="S427" s="85">
        <v>33.53</v>
      </c>
      <c r="T427" s="85">
        <v>35</v>
      </c>
      <c r="U427" s="85">
        <v>31.92</v>
      </c>
      <c r="V427" s="85">
        <v>33.700000000000003</v>
      </c>
      <c r="W427" s="85">
        <v>32.69</v>
      </c>
      <c r="X427" s="85">
        <v>33.74</v>
      </c>
      <c r="Y427" s="85">
        <v>33.36</v>
      </c>
      <c r="Z427" s="85">
        <v>33.5</v>
      </c>
      <c r="AA427" s="85">
        <f t="shared" si="78"/>
        <v>35.49</v>
      </c>
      <c r="AB427" s="84">
        <f t="shared" si="79"/>
        <v>2021</v>
      </c>
      <c r="AC427" s="83">
        <f t="shared" si="80"/>
        <v>12</v>
      </c>
      <c r="AD427" s="83" t="str">
        <f t="shared" si="81"/>
        <v/>
      </c>
      <c r="AE427" s="83" t="str">
        <f t="shared" si="82"/>
        <v/>
      </c>
      <c r="AF427" s="81">
        <f t="shared" si="83"/>
        <v>35.49</v>
      </c>
      <c r="AG427" s="82" t="str">
        <f t="shared" si="84"/>
        <v>16:00</v>
      </c>
      <c r="AH427" s="81">
        <f t="shared" si="85"/>
        <v>842.59</v>
      </c>
      <c r="AI427" s="80" t="str">
        <f t="shared" si="86"/>
        <v/>
      </c>
      <c r="AJ427" s="80" t="str">
        <f t="shared" si="87"/>
        <v/>
      </c>
      <c r="AK427" s="80" t="str">
        <f t="shared" si="88"/>
        <v/>
      </c>
      <c r="AL427" s="79" t="str">
        <f t="shared" si="89"/>
        <v/>
      </c>
      <c r="AM427" s="78" t="str">
        <f t="shared" si="90"/>
        <v/>
      </c>
    </row>
    <row r="428" spans="2:39" ht="13.5" thickBot="1">
      <c r="B428" s="86">
        <v>44560</v>
      </c>
      <c r="C428" s="85">
        <v>32.83</v>
      </c>
      <c r="D428" s="85">
        <v>33.01</v>
      </c>
      <c r="E428" s="85">
        <v>34.270000000000003</v>
      </c>
      <c r="F428" s="85">
        <v>32.03</v>
      </c>
      <c r="G428" s="85">
        <v>32.549999999999997</v>
      </c>
      <c r="H428" s="85">
        <v>34.65</v>
      </c>
      <c r="I428" s="85">
        <v>33.81</v>
      </c>
      <c r="J428" s="85">
        <v>33.6</v>
      </c>
      <c r="K428" s="85">
        <v>33.53</v>
      </c>
      <c r="L428" s="85">
        <v>32.94</v>
      </c>
      <c r="M428" s="85">
        <v>34.159999999999997</v>
      </c>
      <c r="N428" s="85">
        <v>33.67</v>
      </c>
      <c r="O428" s="85">
        <v>33.64</v>
      </c>
      <c r="P428" s="85">
        <v>33.36</v>
      </c>
      <c r="Q428" s="85">
        <v>34.619999999999997</v>
      </c>
      <c r="R428" s="85">
        <v>34.97</v>
      </c>
      <c r="S428" s="85">
        <v>34.44</v>
      </c>
      <c r="T428" s="85">
        <v>34.090000000000003</v>
      </c>
      <c r="U428" s="85">
        <v>33.11</v>
      </c>
      <c r="V428" s="85">
        <v>32.1</v>
      </c>
      <c r="W428" s="85">
        <v>33.74</v>
      </c>
      <c r="X428" s="85">
        <v>34.79</v>
      </c>
      <c r="Y428" s="85">
        <v>33.880000000000003</v>
      </c>
      <c r="Z428" s="85">
        <v>34.79</v>
      </c>
      <c r="AA428" s="85">
        <f t="shared" si="78"/>
        <v>34.97</v>
      </c>
      <c r="AB428" s="84">
        <f t="shared" si="79"/>
        <v>2021</v>
      </c>
      <c r="AC428" s="83">
        <f t="shared" si="80"/>
        <v>12</v>
      </c>
      <c r="AD428" s="83" t="str">
        <f t="shared" si="81"/>
        <v/>
      </c>
      <c r="AE428" s="83" t="str">
        <f t="shared" si="82"/>
        <v/>
      </c>
      <c r="AF428" s="81">
        <f t="shared" si="83"/>
        <v>34.97</v>
      </c>
      <c r="AG428" s="82" t="str">
        <f t="shared" si="84"/>
        <v>16:00</v>
      </c>
      <c r="AH428" s="81">
        <f t="shared" si="85"/>
        <v>843.55</v>
      </c>
      <c r="AI428" s="80" t="str">
        <f t="shared" si="86"/>
        <v/>
      </c>
      <c r="AJ428" s="80" t="str">
        <f t="shared" si="87"/>
        <v/>
      </c>
      <c r="AK428" s="80" t="str">
        <f t="shared" si="88"/>
        <v/>
      </c>
      <c r="AL428" s="79" t="str">
        <f t="shared" si="89"/>
        <v/>
      </c>
      <c r="AM428" s="78" t="str">
        <f t="shared" si="90"/>
        <v/>
      </c>
    </row>
    <row r="429" spans="2:39" ht="13.5" thickBot="1">
      <c r="B429" s="86">
        <v>44561</v>
      </c>
      <c r="C429" s="85">
        <v>32.619999999999997</v>
      </c>
      <c r="D429" s="85">
        <v>33.04</v>
      </c>
      <c r="E429" s="85">
        <v>33.42</v>
      </c>
      <c r="F429" s="85">
        <v>33.53</v>
      </c>
      <c r="G429" s="85">
        <v>33.840000000000003</v>
      </c>
      <c r="H429" s="85">
        <v>33.22</v>
      </c>
      <c r="I429" s="85">
        <v>32.270000000000003</v>
      </c>
      <c r="J429" s="85">
        <v>32.76</v>
      </c>
      <c r="K429" s="85">
        <v>34.44</v>
      </c>
      <c r="L429" s="85">
        <v>33.53</v>
      </c>
      <c r="M429" s="85">
        <v>33.22</v>
      </c>
      <c r="N429" s="85">
        <v>33.14</v>
      </c>
      <c r="O429" s="85">
        <v>33.92</v>
      </c>
      <c r="P429" s="85">
        <v>32.659999999999997</v>
      </c>
      <c r="Q429" s="85">
        <v>32.619999999999997</v>
      </c>
      <c r="R429" s="85">
        <v>33.11</v>
      </c>
      <c r="S429" s="85">
        <v>32.450000000000003</v>
      </c>
      <c r="T429" s="85">
        <v>32.65</v>
      </c>
      <c r="U429" s="85">
        <v>32.729999999999997</v>
      </c>
      <c r="V429" s="85">
        <v>32.130000000000003</v>
      </c>
      <c r="W429" s="85">
        <v>33.71</v>
      </c>
      <c r="X429" s="85">
        <v>33.11</v>
      </c>
      <c r="Y429" s="85">
        <v>34.130000000000003</v>
      </c>
      <c r="Z429" s="85">
        <v>33.5</v>
      </c>
      <c r="AA429" s="85">
        <f t="shared" si="78"/>
        <v>34.44</v>
      </c>
      <c r="AB429" s="84">
        <f t="shared" si="79"/>
        <v>2021</v>
      </c>
      <c r="AC429" s="83">
        <f t="shared" si="80"/>
        <v>12</v>
      </c>
      <c r="AD429" s="83" t="str">
        <f t="shared" si="81"/>
        <v>2021-12</v>
      </c>
      <c r="AE429" s="83">
        <f t="shared" si="82"/>
        <v>12</v>
      </c>
      <c r="AF429" s="81">
        <f t="shared" si="83"/>
        <v>34.44</v>
      </c>
      <c r="AG429" s="82" t="str">
        <f t="shared" si="84"/>
        <v>9:00</v>
      </c>
      <c r="AH429" s="81">
        <f t="shared" si="85"/>
        <v>830.19000000000028</v>
      </c>
      <c r="AI429" s="80">
        <f t="shared" si="86"/>
        <v>11881.769999999999</v>
      </c>
      <c r="AJ429" s="80">
        <f t="shared" si="87"/>
        <v>1448.62</v>
      </c>
      <c r="AK429" s="80">
        <f t="shared" si="88"/>
        <v>15778.810000000003</v>
      </c>
      <c r="AL429" s="79">
        <f t="shared" si="89"/>
        <v>44545</v>
      </c>
      <c r="AM429" s="78" t="str">
        <f t="shared" si="90"/>
        <v>12:00</v>
      </c>
    </row>
    <row r="430" spans="2:39" ht="13.5" thickBot="1">
      <c r="B430" s="86">
        <v>44562</v>
      </c>
      <c r="C430" s="85">
        <v>33.08</v>
      </c>
      <c r="D430" s="85">
        <v>33.53</v>
      </c>
      <c r="E430" s="85">
        <v>33.04</v>
      </c>
      <c r="F430" s="85">
        <v>32.83</v>
      </c>
      <c r="G430" s="85">
        <v>33.57</v>
      </c>
      <c r="H430" s="85">
        <v>32.76</v>
      </c>
      <c r="I430" s="85">
        <v>32.549999999999997</v>
      </c>
      <c r="J430" s="85">
        <v>32.729999999999997</v>
      </c>
      <c r="K430" s="85">
        <v>32.450000000000003</v>
      </c>
      <c r="L430" s="85">
        <v>32.590000000000003</v>
      </c>
      <c r="M430" s="85">
        <v>33.15</v>
      </c>
      <c r="N430" s="85">
        <v>33.04</v>
      </c>
      <c r="O430" s="85">
        <v>32.619999999999997</v>
      </c>
      <c r="P430" s="85">
        <v>33.22</v>
      </c>
      <c r="Q430" s="85">
        <v>33.840000000000003</v>
      </c>
      <c r="R430" s="85">
        <v>33.57</v>
      </c>
      <c r="S430" s="85">
        <v>34.369999999999997</v>
      </c>
      <c r="T430" s="85">
        <v>33.01</v>
      </c>
      <c r="U430" s="85">
        <v>34.4</v>
      </c>
      <c r="V430" s="85">
        <v>33.15</v>
      </c>
      <c r="W430" s="85">
        <v>32.97</v>
      </c>
      <c r="X430" s="85">
        <v>32.549999999999997</v>
      </c>
      <c r="Y430" s="85">
        <v>32.94</v>
      </c>
      <c r="Z430" s="85">
        <v>33.71</v>
      </c>
      <c r="AA430" s="85">
        <f t="shared" si="78"/>
        <v>34.4</v>
      </c>
      <c r="AB430" s="84">
        <f t="shared" si="79"/>
        <v>2022</v>
      </c>
      <c r="AC430" s="83">
        <f t="shared" si="80"/>
        <v>1</v>
      </c>
      <c r="AD430" s="83" t="str">
        <f t="shared" si="81"/>
        <v/>
      </c>
      <c r="AE430" s="83" t="str">
        <f t="shared" si="82"/>
        <v/>
      </c>
      <c r="AF430" s="81">
        <f t="shared" si="83"/>
        <v>34.4</v>
      </c>
      <c r="AG430" s="82" t="str">
        <f t="shared" si="84"/>
        <v>19:00</v>
      </c>
      <c r="AH430" s="81">
        <f t="shared" si="85"/>
        <v>830.07</v>
      </c>
      <c r="AI430" s="80" t="str">
        <f t="shared" si="86"/>
        <v/>
      </c>
      <c r="AJ430" s="80" t="str">
        <f t="shared" si="87"/>
        <v/>
      </c>
      <c r="AK430" s="80" t="str">
        <f t="shared" si="88"/>
        <v/>
      </c>
      <c r="AL430" s="79" t="str">
        <f t="shared" si="89"/>
        <v/>
      </c>
      <c r="AM430" s="78" t="str">
        <f t="shared" si="90"/>
        <v/>
      </c>
    </row>
    <row r="431" spans="2:39" ht="13.5" thickBot="1">
      <c r="B431" s="86">
        <v>44563</v>
      </c>
      <c r="C431" s="85">
        <v>33.46</v>
      </c>
      <c r="D431" s="85">
        <v>33.64</v>
      </c>
      <c r="E431" s="85">
        <v>33.53</v>
      </c>
      <c r="F431" s="85">
        <v>33.81</v>
      </c>
      <c r="G431" s="85">
        <v>33.22</v>
      </c>
      <c r="H431" s="85">
        <v>33.99</v>
      </c>
      <c r="I431" s="85">
        <v>33.6</v>
      </c>
      <c r="J431" s="85">
        <v>34.479999999999997</v>
      </c>
      <c r="K431" s="85">
        <v>33.22</v>
      </c>
      <c r="L431" s="85">
        <v>31.85</v>
      </c>
      <c r="M431" s="85">
        <v>33.64</v>
      </c>
      <c r="N431" s="85">
        <v>33.18</v>
      </c>
      <c r="O431" s="85">
        <v>32.799999999999997</v>
      </c>
      <c r="P431" s="85">
        <v>33.36</v>
      </c>
      <c r="Q431" s="85">
        <v>33.39</v>
      </c>
      <c r="R431" s="85">
        <v>34.130000000000003</v>
      </c>
      <c r="S431" s="85">
        <v>33.36</v>
      </c>
      <c r="T431" s="85">
        <v>34.020000000000003</v>
      </c>
      <c r="U431" s="85">
        <v>33.6</v>
      </c>
      <c r="V431" s="85">
        <v>33.56</v>
      </c>
      <c r="W431" s="85">
        <v>33.11</v>
      </c>
      <c r="X431" s="85">
        <v>32.97</v>
      </c>
      <c r="Y431" s="85">
        <v>33.880000000000003</v>
      </c>
      <c r="Z431" s="85">
        <v>32.869999999999997</v>
      </c>
      <c r="AA431" s="85">
        <f t="shared" si="78"/>
        <v>34.479999999999997</v>
      </c>
      <c r="AB431" s="84">
        <f t="shared" si="79"/>
        <v>2022</v>
      </c>
      <c r="AC431" s="83">
        <f t="shared" si="80"/>
        <v>1</v>
      </c>
      <c r="AD431" s="83" t="str">
        <f t="shared" si="81"/>
        <v/>
      </c>
      <c r="AE431" s="83" t="str">
        <f t="shared" si="82"/>
        <v/>
      </c>
      <c r="AF431" s="81">
        <f t="shared" si="83"/>
        <v>34.479999999999997</v>
      </c>
      <c r="AG431" s="82" t="str">
        <f t="shared" si="84"/>
        <v>8:00</v>
      </c>
      <c r="AH431" s="81">
        <f t="shared" si="85"/>
        <v>837.1500000000002</v>
      </c>
      <c r="AI431" s="80" t="str">
        <f t="shared" si="86"/>
        <v/>
      </c>
      <c r="AJ431" s="80" t="str">
        <f t="shared" si="87"/>
        <v/>
      </c>
      <c r="AK431" s="80" t="str">
        <f t="shared" si="88"/>
        <v/>
      </c>
      <c r="AL431" s="79" t="str">
        <f t="shared" si="89"/>
        <v/>
      </c>
      <c r="AM431" s="78" t="str">
        <f t="shared" si="90"/>
        <v/>
      </c>
    </row>
    <row r="432" spans="2:39" ht="13.5" thickBot="1">
      <c r="B432" s="86">
        <v>44564</v>
      </c>
      <c r="C432" s="85">
        <v>34.270000000000003</v>
      </c>
      <c r="D432" s="85">
        <v>35.35</v>
      </c>
      <c r="E432" s="85">
        <v>33.22</v>
      </c>
      <c r="F432" s="85">
        <v>34.06</v>
      </c>
      <c r="G432" s="85">
        <v>34.549999999999997</v>
      </c>
      <c r="H432" s="85">
        <v>32.83</v>
      </c>
      <c r="I432" s="85">
        <v>34.020000000000003</v>
      </c>
      <c r="J432" s="85">
        <v>32.83</v>
      </c>
      <c r="K432" s="85">
        <v>33.880000000000003</v>
      </c>
      <c r="L432" s="85">
        <v>32.409999999999997</v>
      </c>
      <c r="M432" s="85">
        <v>32.590000000000003</v>
      </c>
      <c r="N432" s="85">
        <v>33.22</v>
      </c>
      <c r="O432" s="85">
        <v>35.04</v>
      </c>
      <c r="P432" s="85">
        <v>34.090000000000003</v>
      </c>
      <c r="Q432" s="85">
        <v>34.299999999999997</v>
      </c>
      <c r="R432" s="85">
        <v>34.51</v>
      </c>
      <c r="S432" s="85">
        <v>34.200000000000003</v>
      </c>
      <c r="T432" s="85">
        <v>33.81</v>
      </c>
      <c r="U432" s="85">
        <v>32.97</v>
      </c>
      <c r="V432" s="85">
        <v>33.71</v>
      </c>
      <c r="W432" s="85">
        <v>33.67</v>
      </c>
      <c r="X432" s="85">
        <v>33.700000000000003</v>
      </c>
      <c r="Y432" s="85">
        <v>34.93</v>
      </c>
      <c r="Z432" s="85">
        <v>34.4</v>
      </c>
      <c r="AA432" s="85">
        <f t="shared" si="78"/>
        <v>35.35</v>
      </c>
      <c r="AB432" s="84">
        <f t="shared" si="79"/>
        <v>2022</v>
      </c>
      <c r="AC432" s="83">
        <f t="shared" si="80"/>
        <v>1</v>
      </c>
      <c r="AD432" s="83" t="str">
        <f t="shared" si="81"/>
        <v/>
      </c>
      <c r="AE432" s="83" t="str">
        <f t="shared" si="82"/>
        <v/>
      </c>
      <c r="AF432" s="81">
        <f t="shared" si="83"/>
        <v>35.35</v>
      </c>
      <c r="AG432" s="82" t="str">
        <f t="shared" si="84"/>
        <v>2:00</v>
      </c>
      <c r="AH432" s="81">
        <f t="shared" si="85"/>
        <v>847.91000000000008</v>
      </c>
      <c r="AI432" s="80" t="str">
        <f t="shared" si="86"/>
        <v/>
      </c>
      <c r="AJ432" s="80" t="str">
        <f t="shared" si="87"/>
        <v/>
      </c>
      <c r="AK432" s="80" t="str">
        <f t="shared" si="88"/>
        <v/>
      </c>
      <c r="AL432" s="79" t="str">
        <f t="shared" si="89"/>
        <v/>
      </c>
      <c r="AM432" s="78" t="str">
        <f t="shared" si="90"/>
        <v/>
      </c>
    </row>
    <row r="433" spans="2:39" ht="13.5" thickBot="1">
      <c r="B433" s="86">
        <v>44565</v>
      </c>
      <c r="C433" s="85">
        <v>32.06</v>
      </c>
      <c r="D433" s="85">
        <v>34.299999999999997</v>
      </c>
      <c r="E433" s="85">
        <v>33.81</v>
      </c>
      <c r="F433" s="85">
        <v>33.92</v>
      </c>
      <c r="G433" s="85">
        <v>34.200000000000003</v>
      </c>
      <c r="H433" s="85">
        <v>34.369999999999997</v>
      </c>
      <c r="I433" s="85">
        <v>32.799999999999997</v>
      </c>
      <c r="J433" s="85">
        <v>34.340000000000003</v>
      </c>
      <c r="K433" s="85">
        <v>284.33999999999997</v>
      </c>
      <c r="L433" s="85">
        <v>1420.83</v>
      </c>
      <c r="M433" s="85">
        <v>1408.58</v>
      </c>
      <c r="N433" s="85">
        <v>1413.72</v>
      </c>
      <c r="O433" s="85">
        <v>1371.97</v>
      </c>
      <c r="P433" s="85">
        <v>1360.31</v>
      </c>
      <c r="Q433" s="85">
        <v>1292.27</v>
      </c>
      <c r="R433" s="85">
        <v>1317.22</v>
      </c>
      <c r="S433" s="85">
        <v>1325.24</v>
      </c>
      <c r="T433" s="85">
        <v>1294.6500000000001</v>
      </c>
      <c r="U433" s="85">
        <v>1283.3399999999999</v>
      </c>
      <c r="V433" s="85">
        <v>1253.25</v>
      </c>
      <c r="W433" s="85">
        <v>1241.03</v>
      </c>
      <c r="X433" s="85">
        <v>1226.33</v>
      </c>
      <c r="Y433" s="85">
        <v>1210.3699999999999</v>
      </c>
      <c r="Z433" s="85">
        <v>1194.83</v>
      </c>
      <c r="AA433" s="85">
        <f t="shared" si="78"/>
        <v>1420.83</v>
      </c>
      <c r="AB433" s="84">
        <f t="shared" si="79"/>
        <v>2022</v>
      </c>
      <c r="AC433" s="83">
        <f t="shared" si="80"/>
        <v>1</v>
      </c>
      <c r="AD433" s="83" t="str">
        <f t="shared" si="81"/>
        <v/>
      </c>
      <c r="AE433" s="83" t="str">
        <f t="shared" si="82"/>
        <v/>
      </c>
      <c r="AF433" s="81">
        <f t="shared" si="83"/>
        <v>1420.83</v>
      </c>
      <c r="AG433" s="82" t="str">
        <f t="shared" si="84"/>
        <v>10:00</v>
      </c>
      <c r="AH433" s="81">
        <f t="shared" si="85"/>
        <v>21588.909999999996</v>
      </c>
      <c r="AI433" s="80" t="str">
        <f t="shared" si="86"/>
        <v/>
      </c>
      <c r="AJ433" s="80" t="str">
        <f t="shared" si="87"/>
        <v/>
      </c>
      <c r="AK433" s="80" t="str">
        <f t="shared" si="88"/>
        <v/>
      </c>
      <c r="AL433" s="79" t="str">
        <f t="shared" si="89"/>
        <v/>
      </c>
      <c r="AM433" s="78" t="str">
        <f t="shared" si="90"/>
        <v/>
      </c>
    </row>
    <row r="434" spans="2:39" ht="13.5" thickBot="1">
      <c r="B434" s="86">
        <v>44566</v>
      </c>
      <c r="C434" s="85">
        <v>1196.9000000000001</v>
      </c>
      <c r="D434" s="85">
        <v>1175.48</v>
      </c>
      <c r="E434" s="85">
        <v>1172.75</v>
      </c>
      <c r="F434" s="85">
        <v>1179.71</v>
      </c>
      <c r="G434" s="85">
        <v>1181.5</v>
      </c>
      <c r="H434" s="85">
        <v>1194.8599999999999</v>
      </c>
      <c r="I434" s="85">
        <v>1232.74</v>
      </c>
      <c r="J434" s="85">
        <v>1147.93</v>
      </c>
      <c r="K434" s="85">
        <v>917.18</v>
      </c>
      <c r="L434" s="85">
        <v>912.03</v>
      </c>
      <c r="M434" s="85">
        <v>910.7</v>
      </c>
      <c r="N434" s="85">
        <v>922.78</v>
      </c>
      <c r="O434" s="85">
        <v>921.76</v>
      </c>
      <c r="P434" s="85">
        <v>1053.08</v>
      </c>
      <c r="Q434" s="85">
        <v>1379.88</v>
      </c>
      <c r="R434" s="85">
        <v>1368.15</v>
      </c>
      <c r="S434" s="85">
        <v>1332.42</v>
      </c>
      <c r="T434" s="85">
        <v>1307.92</v>
      </c>
      <c r="U434" s="85">
        <v>1276.94</v>
      </c>
      <c r="V434" s="85">
        <v>1285.0999999999999</v>
      </c>
      <c r="W434" s="85">
        <v>1259.4000000000001</v>
      </c>
      <c r="X434" s="85">
        <v>1251.3599999999999</v>
      </c>
      <c r="Y434" s="85">
        <v>1239.1400000000001</v>
      </c>
      <c r="Z434" s="85">
        <v>1222.0999999999999</v>
      </c>
      <c r="AA434" s="85">
        <f t="shared" si="78"/>
        <v>1379.88</v>
      </c>
      <c r="AB434" s="84">
        <f t="shared" si="79"/>
        <v>2022</v>
      </c>
      <c r="AC434" s="83">
        <f t="shared" si="80"/>
        <v>1</v>
      </c>
      <c r="AD434" s="83" t="str">
        <f t="shared" si="81"/>
        <v/>
      </c>
      <c r="AE434" s="83" t="str">
        <f t="shared" si="82"/>
        <v/>
      </c>
      <c r="AF434" s="81">
        <f t="shared" si="83"/>
        <v>1379.88</v>
      </c>
      <c r="AG434" s="82" t="str">
        <f t="shared" si="84"/>
        <v>15:00</v>
      </c>
      <c r="AH434" s="81">
        <f t="shared" si="85"/>
        <v>29421.690000000002</v>
      </c>
      <c r="AI434" s="80" t="str">
        <f t="shared" si="86"/>
        <v/>
      </c>
      <c r="AJ434" s="80" t="str">
        <f t="shared" si="87"/>
        <v/>
      </c>
      <c r="AK434" s="80" t="str">
        <f t="shared" si="88"/>
        <v/>
      </c>
      <c r="AL434" s="79" t="str">
        <f t="shared" si="89"/>
        <v/>
      </c>
      <c r="AM434" s="78" t="str">
        <f t="shared" si="90"/>
        <v/>
      </c>
    </row>
    <row r="435" spans="2:39" ht="13.5" thickBot="1">
      <c r="B435" s="86">
        <v>44567</v>
      </c>
      <c r="C435" s="85">
        <v>1219.6099999999999</v>
      </c>
      <c r="D435" s="85">
        <v>1222.52</v>
      </c>
      <c r="E435" s="85">
        <v>1242.05</v>
      </c>
      <c r="F435" s="85">
        <v>1232.04</v>
      </c>
      <c r="G435" s="85">
        <v>1231.58</v>
      </c>
      <c r="H435" s="85">
        <v>1244.67</v>
      </c>
      <c r="I435" s="85">
        <v>1306.0999999999999</v>
      </c>
      <c r="J435" s="85">
        <v>1406.13</v>
      </c>
      <c r="K435" s="85">
        <v>1432.76</v>
      </c>
      <c r="L435" s="85">
        <v>1432.97</v>
      </c>
      <c r="M435" s="85">
        <v>1446.03</v>
      </c>
      <c r="N435" s="85">
        <v>1434.79</v>
      </c>
      <c r="O435" s="85">
        <v>1348.34</v>
      </c>
      <c r="P435" s="85">
        <v>1408.16</v>
      </c>
      <c r="Q435" s="85">
        <v>1412.95</v>
      </c>
      <c r="R435" s="85">
        <v>1428.67</v>
      </c>
      <c r="S435" s="85">
        <v>370.06</v>
      </c>
      <c r="T435" s="85">
        <v>34.479999999999997</v>
      </c>
      <c r="U435" s="85">
        <v>34.159999999999997</v>
      </c>
      <c r="V435" s="85">
        <v>34.97</v>
      </c>
      <c r="W435" s="85">
        <v>33.5</v>
      </c>
      <c r="X435" s="85">
        <v>34.409999999999997</v>
      </c>
      <c r="Y435" s="85">
        <v>35.18</v>
      </c>
      <c r="Z435" s="85">
        <v>33.81</v>
      </c>
      <c r="AA435" s="85">
        <f t="shared" si="78"/>
        <v>1446.03</v>
      </c>
      <c r="AB435" s="84">
        <f t="shared" si="79"/>
        <v>2022</v>
      </c>
      <c r="AC435" s="83">
        <f t="shared" si="80"/>
        <v>1</v>
      </c>
      <c r="AD435" s="83" t="str">
        <f t="shared" si="81"/>
        <v/>
      </c>
      <c r="AE435" s="83" t="str">
        <f t="shared" si="82"/>
        <v/>
      </c>
      <c r="AF435" s="81">
        <f t="shared" si="83"/>
        <v>1446.03</v>
      </c>
      <c r="AG435" s="82" t="str">
        <f t="shared" si="84"/>
        <v>11:00</v>
      </c>
      <c r="AH435" s="81">
        <f t="shared" si="85"/>
        <v>23505.970000000005</v>
      </c>
      <c r="AI435" s="80" t="str">
        <f t="shared" si="86"/>
        <v/>
      </c>
      <c r="AJ435" s="80" t="str">
        <f t="shared" si="87"/>
        <v/>
      </c>
      <c r="AK435" s="80" t="str">
        <f t="shared" si="88"/>
        <v/>
      </c>
      <c r="AL435" s="79" t="str">
        <f t="shared" si="89"/>
        <v/>
      </c>
      <c r="AM435" s="78" t="str">
        <f t="shared" si="90"/>
        <v/>
      </c>
    </row>
    <row r="436" spans="2:39" ht="13.5" thickBot="1">
      <c r="B436" s="86">
        <v>44568</v>
      </c>
      <c r="C436" s="85">
        <v>34.79</v>
      </c>
      <c r="D436" s="85">
        <v>34.020000000000003</v>
      </c>
      <c r="E436" s="85">
        <v>34.130000000000003</v>
      </c>
      <c r="F436" s="85">
        <v>33.880000000000003</v>
      </c>
      <c r="G436" s="85">
        <v>35.6</v>
      </c>
      <c r="H436" s="85">
        <v>33.67</v>
      </c>
      <c r="I436" s="85">
        <v>35.21</v>
      </c>
      <c r="J436" s="85">
        <v>35.21</v>
      </c>
      <c r="K436" s="85">
        <v>35.25</v>
      </c>
      <c r="L436" s="85">
        <v>34.44</v>
      </c>
      <c r="M436" s="85">
        <v>34.58</v>
      </c>
      <c r="N436" s="85">
        <v>35.979999999999997</v>
      </c>
      <c r="O436" s="85">
        <v>34.58</v>
      </c>
      <c r="P436" s="85">
        <v>35.53</v>
      </c>
      <c r="Q436" s="85">
        <v>34.409999999999997</v>
      </c>
      <c r="R436" s="85">
        <v>34.229999999999997</v>
      </c>
      <c r="S436" s="85">
        <v>33.950000000000003</v>
      </c>
      <c r="T436" s="85">
        <v>35.21</v>
      </c>
      <c r="U436" s="85">
        <v>34.130000000000003</v>
      </c>
      <c r="V436" s="85">
        <v>34.130000000000003</v>
      </c>
      <c r="W436" s="85">
        <v>34.51</v>
      </c>
      <c r="X436" s="85">
        <v>33.92</v>
      </c>
      <c r="Y436" s="85">
        <v>35</v>
      </c>
      <c r="Z436" s="85">
        <v>33.15</v>
      </c>
      <c r="AA436" s="85">
        <f t="shared" si="78"/>
        <v>35.979999999999997</v>
      </c>
      <c r="AB436" s="84">
        <f t="shared" si="79"/>
        <v>2022</v>
      </c>
      <c r="AC436" s="83">
        <f t="shared" si="80"/>
        <v>1</v>
      </c>
      <c r="AD436" s="83" t="str">
        <f t="shared" si="81"/>
        <v/>
      </c>
      <c r="AE436" s="83" t="str">
        <f t="shared" si="82"/>
        <v/>
      </c>
      <c r="AF436" s="81">
        <f t="shared" si="83"/>
        <v>35.979999999999997</v>
      </c>
      <c r="AG436" s="82" t="str">
        <f t="shared" si="84"/>
        <v>12:00</v>
      </c>
      <c r="AH436" s="81">
        <f t="shared" si="85"/>
        <v>865.49</v>
      </c>
      <c r="AI436" s="80" t="str">
        <f t="shared" si="86"/>
        <v/>
      </c>
      <c r="AJ436" s="80" t="str">
        <f t="shared" si="87"/>
        <v/>
      </c>
      <c r="AK436" s="80" t="str">
        <f t="shared" si="88"/>
        <v/>
      </c>
      <c r="AL436" s="79" t="str">
        <f t="shared" si="89"/>
        <v/>
      </c>
      <c r="AM436" s="78" t="str">
        <f t="shared" si="90"/>
        <v/>
      </c>
    </row>
    <row r="437" spans="2:39" ht="13.5" thickBot="1">
      <c r="B437" s="86">
        <v>44569</v>
      </c>
      <c r="C437" s="85">
        <v>33.81</v>
      </c>
      <c r="D437" s="85">
        <v>33.64</v>
      </c>
      <c r="E437" s="85">
        <v>33.99</v>
      </c>
      <c r="F437" s="85">
        <v>34.020000000000003</v>
      </c>
      <c r="G437" s="85">
        <v>34.479999999999997</v>
      </c>
      <c r="H437" s="85">
        <v>33.81</v>
      </c>
      <c r="I437" s="85">
        <v>34.299999999999997</v>
      </c>
      <c r="J437" s="85">
        <v>34.97</v>
      </c>
      <c r="K437" s="85">
        <v>34.86</v>
      </c>
      <c r="L437" s="85">
        <v>33.67</v>
      </c>
      <c r="M437" s="85">
        <v>35.56</v>
      </c>
      <c r="N437" s="85">
        <v>34.340000000000003</v>
      </c>
      <c r="O437" s="85">
        <v>34.9</v>
      </c>
      <c r="P437" s="85">
        <v>33.32</v>
      </c>
      <c r="Q437" s="85">
        <v>33.18</v>
      </c>
      <c r="R437" s="85">
        <v>34.130000000000003</v>
      </c>
      <c r="S437" s="85">
        <v>33.71</v>
      </c>
      <c r="T437" s="85">
        <v>32.799999999999997</v>
      </c>
      <c r="U437" s="85">
        <v>33.5</v>
      </c>
      <c r="V437" s="85">
        <v>34.26</v>
      </c>
      <c r="W437" s="85">
        <v>33.18</v>
      </c>
      <c r="X437" s="85">
        <v>33.92</v>
      </c>
      <c r="Y437" s="85">
        <v>33.04</v>
      </c>
      <c r="Z437" s="85">
        <v>33.92</v>
      </c>
      <c r="AA437" s="85">
        <f t="shared" si="78"/>
        <v>35.56</v>
      </c>
      <c r="AB437" s="84">
        <f t="shared" si="79"/>
        <v>2022</v>
      </c>
      <c r="AC437" s="83">
        <f t="shared" si="80"/>
        <v>1</v>
      </c>
      <c r="AD437" s="83" t="str">
        <f t="shared" si="81"/>
        <v/>
      </c>
      <c r="AE437" s="83" t="str">
        <f t="shared" si="82"/>
        <v/>
      </c>
      <c r="AF437" s="81">
        <f t="shared" si="83"/>
        <v>35.56</v>
      </c>
      <c r="AG437" s="82" t="str">
        <f t="shared" si="84"/>
        <v>11:00</v>
      </c>
      <c r="AH437" s="81">
        <f t="shared" si="85"/>
        <v>850.86999999999989</v>
      </c>
      <c r="AI437" s="80" t="str">
        <f t="shared" si="86"/>
        <v/>
      </c>
      <c r="AJ437" s="80" t="str">
        <f t="shared" si="87"/>
        <v/>
      </c>
      <c r="AK437" s="80" t="str">
        <f t="shared" si="88"/>
        <v/>
      </c>
      <c r="AL437" s="79" t="str">
        <f t="shared" si="89"/>
        <v/>
      </c>
      <c r="AM437" s="78" t="str">
        <f t="shared" si="90"/>
        <v/>
      </c>
    </row>
    <row r="438" spans="2:39" ht="13.5" thickBot="1">
      <c r="B438" s="86">
        <v>44570</v>
      </c>
      <c r="C438" s="85">
        <v>33.46</v>
      </c>
      <c r="D438" s="85">
        <v>33.25</v>
      </c>
      <c r="E438" s="85">
        <v>34.44</v>
      </c>
      <c r="F438" s="85">
        <v>33.880000000000003</v>
      </c>
      <c r="G438" s="85">
        <v>33.67</v>
      </c>
      <c r="H438" s="85">
        <v>33.85</v>
      </c>
      <c r="I438" s="85">
        <v>33.71</v>
      </c>
      <c r="J438" s="85">
        <v>33.81</v>
      </c>
      <c r="K438" s="85">
        <v>31.99</v>
      </c>
      <c r="L438" s="85">
        <v>33.6</v>
      </c>
      <c r="M438" s="85">
        <v>33.5</v>
      </c>
      <c r="N438" s="85">
        <v>33.36</v>
      </c>
      <c r="O438" s="85">
        <v>32.619999999999997</v>
      </c>
      <c r="P438" s="85">
        <v>33.46</v>
      </c>
      <c r="Q438" s="85">
        <v>34.619999999999997</v>
      </c>
      <c r="R438" s="85">
        <v>34.409999999999997</v>
      </c>
      <c r="S438" s="85">
        <v>32.76</v>
      </c>
      <c r="T438" s="85">
        <v>33.6</v>
      </c>
      <c r="U438" s="85">
        <v>33.53</v>
      </c>
      <c r="V438" s="85">
        <v>34.130000000000003</v>
      </c>
      <c r="W438" s="85">
        <v>34.479999999999997</v>
      </c>
      <c r="X438" s="85">
        <v>33.32</v>
      </c>
      <c r="Y438" s="85">
        <v>33.53</v>
      </c>
      <c r="Z438" s="85">
        <v>33.11</v>
      </c>
      <c r="AA438" s="85">
        <f t="shared" si="78"/>
        <v>34.619999999999997</v>
      </c>
      <c r="AB438" s="84">
        <f t="shared" si="79"/>
        <v>2022</v>
      </c>
      <c r="AC438" s="83">
        <f t="shared" si="80"/>
        <v>1</v>
      </c>
      <c r="AD438" s="83" t="str">
        <f t="shared" si="81"/>
        <v/>
      </c>
      <c r="AE438" s="83" t="str">
        <f t="shared" si="82"/>
        <v/>
      </c>
      <c r="AF438" s="81">
        <f t="shared" si="83"/>
        <v>34.619999999999997</v>
      </c>
      <c r="AG438" s="82" t="str">
        <f t="shared" si="84"/>
        <v>15:00</v>
      </c>
      <c r="AH438" s="81">
        <f t="shared" si="85"/>
        <v>840.71</v>
      </c>
      <c r="AI438" s="80" t="str">
        <f t="shared" si="86"/>
        <v/>
      </c>
      <c r="AJ438" s="80" t="str">
        <f t="shared" si="87"/>
        <v/>
      </c>
      <c r="AK438" s="80" t="str">
        <f t="shared" si="88"/>
        <v/>
      </c>
      <c r="AL438" s="79" t="str">
        <f t="shared" si="89"/>
        <v/>
      </c>
      <c r="AM438" s="78" t="str">
        <f t="shared" si="90"/>
        <v/>
      </c>
    </row>
    <row r="439" spans="2:39" ht="13.5" thickBot="1">
      <c r="B439" s="86">
        <v>44571</v>
      </c>
      <c r="C439" s="85">
        <v>33.5</v>
      </c>
      <c r="D439" s="85">
        <v>33.22</v>
      </c>
      <c r="E439" s="85">
        <v>32.340000000000003</v>
      </c>
      <c r="F439" s="85">
        <v>33.15</v>
      </c>
      <c r="G439" s="85">
        <v>32.659999999999997</v>
      </c>
      <c r="H439" s="85">
        <v>32.869999999999997</v>
      </c>
      <c r="I439" s="85">
        <v>33.880000000000003</v>
      </c>
      <c r="J439" s="85">
        <v>34.130000000000003</v>
      </c>
      <c r="K439" s="85">
        <v>36.4</v>
      </c>
      <c r="L439" s="85">
        <v>43.3</v>
      </c>
      <c r="M439" s="85">
        <v>51.49</v>
      </c>
      <c r="N439" s="85">
        <v>61.39</v>
      </c>
      <c r="O439" s="85">
        <v>35.49</v>
      </c>
      <c r="P439" s="85">
        <v>38.22</v>
      </c>
      <c r="Q439" s="85">
        <v>34.86</v>
      </c>
      <c r="R439" s="85">
        <v>36.86</v>
      </c>
      <c r="S439" s="85">
        <v>34.619999999999997</v>
      </c>
      <c r="T439" s="85">
        <v>34.06</v>
      </c>
      <c r="U439" s="85">
        <v>34.68</v>
      </c>
      <c r="V439" s="85">
        <v>34.270000000000003</v>
      </c>
      <c r="W439" s="85">
        <v>34.200000000000003</v>
      </c>
      <c r="X439" s="85">
        <v>33.32</v>
      </c>
      <c r="Y439" s="85">
        <v>33.32</v>
      </c>
      <c r="Z439" s="85">
        <v>34.479999999999997</v>
      </c>
      <c r="AA439" s="85">
        <f t="shared" si="78"/>
        <v>61.39</v>
      </c>
      <c r="AB439" s="84">
        <f t="shared" si="79"/>
        <v>2022</v>
      </c>
      <c r="AC439" s="83">
        <f t="shared" si="80"/>
        <v>1</v>
      </c>
      <c r="AD439" s="83" t="str">
        <f t="shared" si="81"/>
        <v/>
      </c>
      <c r="AE439" s="83" t="str">
        <f t="shared" si="82"/>
        <v/>
      </c>
      <c r="AF439" s="81">
        <f t="shared" si="83"/>
        <v>61.39</v>
      </c>
      <c r="AG439" s="82" t="str">
        <f t="shared" si="84"/>
        <v>12:00</v>
      </c>
      <c r="AH439" s="81">
        <f t="shared" si="85"/>
        <v>938.10000000000014</v>
      </c>
      <c r="AI439" s="80" t="str">
        <f t="shared" si="86"/>
        <v/>
      </c>
      <c r="AJ439" s="80" t="str">
        <f t="shared" si="87"/>
        <v/>
      </c>
      <c r="AK439" s="80" t="str">
        <f t="shared" si="88"/>
        <v/>
      </c>
      <c r="AL439" s="79" t="str">
        <f t="shared" si="89"/>
        <v/>
      </c>
      <c r="AM439" s="78" t="str">
        <f t="shared" si="90"/>
        <v/>
      </c>
    </row>
    <row r="440" spans="2:39" ht="13.5" thickBot="1">
      <c r="B440" s="86">
        <v>44572</v>
      </c>
      <c r="C440" s="85">
        <v>33.14</v>
      </c>
      <c r="D440" s="85">
        <v>33.630000000000003</v>
      </c>
      <c r="E440" s="85">
        <v>34.369999999999997</v>
      </c>
      <c r="F440" s="85">
        <v>32.94</v>
      </c>
      <c r="G440" s="85">
        <v>34.369999999999997</v>
      </c>
      <c r="H440" s="85">
        <v>33.5</v>
      </c>
      <c r="I440" s="85">
        <v>34.69</v>
      </c>
      <c r="J440" s="85">
        <v>38.96</v>
      </c>
      <c r="K440" s="85">
        <v>48.72</v>
      </c>
      <c r="L440" s="85">
        <v>56.17</v>
      </c>
      <c r="M440" s="85">
        <v>61.95</v>
      </c>
      <c r="N440" s="85">
        <v>67.87</v>
      </c>
      <c r="O440" s="85">
        <v>37.42</v>
      </c>
      <c r="P440" s="85">
        <v>34.65</v>
      </c>
      <c r="Q440" s="85">
        <v>35.28</v>
      </c>
      <c r="R440" s="85">
        <v>36.090000000000003</v>
      </c>
      <c r="S440" s="85">
        <v>35.880000000000003</v>
      </c>
      <c r="T440" s="85">
        <v>34.58</v>
      </c>
      <c r="U440" s="85">
        <v>34.229999999999997</v>
      </c>
      <c r="V440" s="85">
        <v>33.74</v>
      </c>
      <c r="W440" s="85">
        <v>33.71</v>
      </c>
      <c r="X440" s="85">
        <v>32.94</v>
      </c>
      <c r="Y440" s="85">
        <v>33.85</v>
      </c>
      <c r="Z440" s="85">
        <v>33.67</v>
      </c>
      <c r="AA440" s="85">
        <f t="shared" si="78"/>
        <v>67.87</v>
      </c>
      <c r="AB440" s="84">
        <f t="shared" si="79"/>
        <v>2022</v>
      </c>
      <c r="AC440" s="83">
        <f t="shared" si="80"/>
        <v>1</v>
      </c>
      <c r="AD440" s="83" t="str">
        <f t="shared" si="81"/>
        <v/>
      </c>
      <c r="AE440" s="83" t="str">
        <f t="shared" si="82"/>
        <v/>
      </c>
      <c r="AF440" s="81">
        <f t="shared" si="83"/>
        <v>67.87</v>
      </c>
      <c r="AG440" s="82" t="str">
        <f t="shared" si="84"/>
        <v>12:00</v>
      </c>
      <c r="AH440" s="81">
        <f t="shared" si="85"/>
        <v>994.22000000000014</v>
      </c>
      <c r="AI440" s="80" t="str">
        <f t="shared" si="86"/>
        <v/>
      </c>
      <c r="AJ440" s="80" t="str">
        <f t="shared" si="87"/>
        <v/>
      </c>
      <c r="AK440" s="80" t="str">
        <f t="shared" si="88"/>
        <v/>
      </c>
      <c r="AL440" s="79" t="str">
        <f t="shared" si="89"/>
        <v/>
      </c>
      <c r="AM440" s="78" t="str">
        <f t="shared" si="90"/>
        <v/>
      </c>
    </row>
    <row r="441" spans="2:39" ht="13.5" thickBot="1">
      <c r="B441" s="86">
        <v>44573</v>
      </c>
      <c r="C441" s="85">
        <v>32.409999999999997</v>
      </c>
      <c r="D441" s="85">
        <v>33.950000000000003</v>
      </c>
      <c r="E441" s="85">
        <v>33.04</v>
      </c>
      <c r="F441" s="85">
        <v>34.479999999999997</v>
      </c>
      <c r="G441" s="85">
        <v>32.450000000000003</v>
      </c>
      <c r="H441" s="85">
        <v>33.36</v>
      </c>
      <c r="I441" s="85">
        <v>32.619999999999997</v>
      </c>
      <c r="J441" s="85">
        <v>34.83</v>
      </c>
      <c r="K441" s="85">
        <v>33.99</v>
      </c>
      <c r="L441" s="85">
        <v>35</v>
      </c>
      <c r="M441" s="85">
        <v>34.369999999999997</v>
      </c>
      <c r="N441" s="85">
        <v>35.07</v>
      </c>
      <c r="O441" s="85">
        <v>34.159999999999997</v>
      </c>
      <c r="P441" s="85">
        <v>34.26</v>
      </c>
      <c r="Q441" s="85">
        <v>34.76</v>
      </c>
      <c r="R441" s="85">
        <v>33.81</v>
      </c>
      <c r="S441" s="85">
        <v>33.950000000000003</v>
      </c>
      <c r="T441" s="85">
        <v>33.880000000000003</v>
      </c>
      <c r="U441" s="85">
        <v>33.29</v>
      </c>
      <c r="V441" s="85">
        <v>35.04</v>
      </c>
      <c r="W441" s="85">
        <v>33.32</v>
      </c>
      <c r="X441" s="85">
        <v>34.229999999999997</v>
      </c>
      <c r="Y441" s="85">
        <v>33.57</v>
      </c>
      <c r="Z441" s="85">
        <v>34.409999999999997</v>
      </c>
      <c r="AA441" s="85">
        <f t="shared" si="78"/>
        <v>35.07</v>
      </c>
      <c r="AB441" s="84">
        <f t="shared" si="79"/>
        <v>2022</v>
      </c>
      <c r="AC441" s="83">
        <f t="shared" si="80"/>
        <v>1</v>
      </c>
      <c r="AD441" s="83" t="str">
        <f t="shared" si="81"/>
        <v/>
      </c>
      <c r="AE441" s="83" t="str">
        <f t="shared" si="82"/>
        <v/>
      </c>
      <c r="AF441" s="81">
        <f t="shared" si="83"/>
        <v>35.07</v>
      </c>
      <c r="AG441" s="82" t="str">
        <f t="shared" si="84"/>
        <v>12:00</v>
      </c>
      <c r="AH441" s="81">
        <f t="shared" si="85"/>
        <v>849.32</v>
      </c>
      <c r="AI441" s="80" t="str">
        <f t="shared" si="86"/>
        <v/>
      </c>
      <c r="AJ441" s="80" t="str">
        <f t="shared" si="87"/>
        <v/>
      </c>
      <c r="AK441" s="80" t="str">
        <f t="shared" si="88"/>
        <v/>
      </c>
      <c r="AL441" s="79" t="str">
        <f t="shared" si="89"/>
        <v/>
      </c>
      <c r="AM441" s="78" t="str">
        <f t="shared" si="90"/>
        <v/>
      </c>
    </row>
    <row r="442" spans="2:39" ht="13.5" thickBot="1">
      <c r="B442" s="86">
        <v>44574</v>
      </c>
      <c r="C442" s="85">
        <v>34.090000000000003</v>
      </c>
      <c r="D442" s="85">
        <v>34.229999999999997</v>
      </c>
      <c r="E442" s="85">
        <v>34.479999999999997</v>
      </c>
      <c r="F442" s="85">
        <v>33.25</v>
      </c>
      <c r="G442" s="85">
        <v>33.78</v>
      </c>
      <c r="H442" s="85">
        <v>33.5</v>
      </c>
      <c r="I442" s="85">
        <v>33.08</v>
      </c>
      <c r="J442" s="85">
        <v>32.409999999999997</v>
      </c>
      <c r="K442" s="85">
        <v>34.51</v>
      </c>
      <c r="L442" s="85">
        <v>35.32</v>
      </c>
      <c r="M442" s="85">
        <v>34.409999999999997</v>
      </c>
      <c r="N442" s="85">
        <v>33.99</v>
      </c>
      <c r="O442" s="85">
        <v>34.44</v>
      </c>
      <c r="P442" s="85">
        <v>33.74</v>
      </c>
      <c r="Q442" s="85">
        <v>34.69</v>
      </c>
      <c r="R442" s="85">
        <v>33.74</v>
      </c>
      <c r="S442" s="85">
        <v>34.58</v>
      </c>
      <c r="T442" s="85">
        <v>35.11</v>
      </c>
      <c r="U442" s="85">
        <v>33.29</v>
      </c>
      <c r="V442" s="85">
        <v>34.619999999999997</v>
      </c>
      <c r="W442" s="85">
        <v>32.31</v>
      </c>
      <c r="X442" s="85">
        <v>34.82</v>
      </c>
      <c r="Y442" s="85">
        <v>34.369999999999997</v>
      </c>
      <c r="Z442" s="85">
        <v>34.340000000000003</v>
      </c>
      <c r="AA442" s="85">
        <f t="shared" si="78"/>
        <v>35.32</v>
      </c>
      <c r="AB442" s="84">
        <f t="shared" si="79"/>
        <v>2022</v>
      </c>
      <c r="AC442" s="83">
        <f t="shared" si="80"/>
        <v>1</v>
      </c>
      <c r="AD442" s="83" t="str">
        <f t="shared" si="81"/>
        <v/>
      </c>
      <c r="AE442" s="83" t="str">
        <f t="shared" si="82"/>
        <v/>
      </c>
      <c r="AF442" s="81">
        <f t="shared" si="83"/>
        <v>35.32</v>
      </c>
      <c r="AG442" s="82" t="str">
        <f t="shared" si="84"/>
        <v>10:00</v>
      </c>
      <c r="AH442" s="81">
        <f t="shared" si="85"/>
        <v>852.42000000000007</v>
      </c>
      <c r="AI442" s="80" t="str">
        <f t="shared" si="86"/>
        <v/>
      </c>
      <c r="AJ442" s="80" t="str">
        <f t="shared" si="87"/>
        <v/>
      </c>
      <c r="AK442" s="80" t="str">
        <f t="shared" si="88"/>
        <v/>
      </c>
      <c r="AL442" s="79" t="str">
        <f t="shared" si="89"/>
        <v/>
      </c>
      <c r="AM442" s="78" t="str">
        <f t="shared" si="90"/>
        <v/>
      </c>
    </row>
    <row r="443" spans="2:39" ht="13.5" thickBot="1">
      <c r="B443" s="86">
        <v>44575</v>
      </c>
      <c r="C443" s="85">
        <v>33.85</v>
      </c>
      <c r="D443" s="85">
        <v>33.92</v>
      </c>
      <c r="E443" s="85">
        <v>32.520000000000003</v>
      </c>
      <c r="F443" s="85">
        <v>34.58</v>
      </c>
      <c r="G443" s="85">
        <v>33.67</v>
      </c>
      <c r="H443" s="85">
        <v>34.89</v>
      </c>
      <c r="I443" s="85">
        <v>33.22</v>
      </c>
      <c r="J443" s="85">
        <v>34.93</v>
      </c>
      <c r="K443" s="85">
        <v>35.14</v>
      </c>
      <c r="L443" s="85">
        <v>35.14</v>
      </c>
      <c r="M443" s="85">
        <v>34.9</v>
      </c>
      <c r="N443" s="85">
        <v>34.76</v>
      </c>
      <c r="O443" s="85">
        <v>35.03</v>
      </c>
      <c r="P443" s="85">
        <v>33.53</v>
      </c>
      <c r="Q443" s="85">
        <v>33.01</v>
      </c>
      <c r="R443" s="85">
        <v>35.25</v>
      </c>
      <c r="S443" s="85">
        <v>34.06</v>
      </c>
      <c r="T443" s="85">
        <v>34.159999999999997</v>
      </c>
      <c r="U443" s="85">
        <v>34.159999999999997</v>
      </c>
      <c r="V443" s="85">
        <v>33.22</v>
      </c>
      <c r="W443" s="85">
        <v>33.950000000000003</v>
      </c>
      <c r="X443" s="85">
        <v>33.32</v>
      </c>
      <c r="Y443" s="85">
        <v>33.74</v>
      </c>
      <c r="Z443" s="85">
        <v>33.67</v>
      </c>
      <c r="AA443" s="85">
        <f t="shared" si="78"/>
        <v>35.25</v>
      </c>
      <c r="AB443" s="84">
        <f t="shared" si="79"/>
        <v>2022</v>
      </c>
      <c r="AC443" s="83">
        <f t="shared" si="80"/>
        <v>1</v>
      </c>
      <c r="AD443" s="83" t="str">
        <f t="shared" si="81"/>
        <v/>
      </c>
      <c r="AE443" s="83" t="str">
        <f t="shared" si="82"/>
        <v/>
      </c>
      <c r="AF443" s="81">
        <f t="shared" si="83"/>
        <v>35.25</v>
      </c>
      <c r="AG443" s="82" t="str">
        <f t="shared" si="84"/>
        <v>16:00</v>
      </c>
      <c r="AH443" s="81">
        <f t="shared" si="85"/>
        <v>853.86999999999989</v>
      </c>
      <c r="AI443" s="80" t="str">
        <f t="shared" si="86"/>
        <v/>
      </c>
      <c r="AJ443" s="80" t="str">
        <f t="shared" si="87"/>
        <v/>
      </c>
      <c r="AK443" s="80" t="str">
        <f t="shared" si="88"/>
        <v/>
      </c>
      <c r="AL443" s="79" t="str">
        <f t="shared" si="89"/>
        <v/>
      </c>
      <c r="AM443" s="78" t="str">
        <f t="shared" si="90"/>
        <v/>
      </c>
    </row>
    <row r="444" spans="2:39" ht="13.5" thickBot="1">
      <c r="B444" s="86">
        <v>44576</v>
      </c>
      <c r="C444" s="85">
        <v>34.69</v>
      </c>
      <c r="D444" s="85">
        <v>32.729999999999997</v>
      </c>
      <c r="E444" s="85">
        <v>34.619999999999997</v>
      </c>
      <c r="F444" s="85">
        <v>33.01</v>
      </c>
      <c r="G444" s="85">
        <v>34.479999999999997</v>
      </c>
      <c r="H444" s="85">
        <v>34.72</v>
      </c>
      <c r="I444" s="85">
        <v>33.04</v>
      </c>
      <c r="J444" s="85">
        <v>34.9</v>
      </c>
      <c r="K444" s="85">
        <v>34.340000000000003</v>
      </c>
      <c r="L444" s="85">
        <v>35.35</v>
      </c>
      <c r="M444" s="85">
        <v>34.130000000000003</v>
      </c>
      <c r="N444" s="85">
        <v>34.619999999999997</v>
      </c>
      <c r="O444" s="85">
        <v>33.5</v>
      </c>
      <c r="P444" s="85">
        <v>33.92</v>
      </c>
      <c r="Q444" s="85">
        <v>33.29</v>
      </c>
      <c r="R444" s="85">
        <v>34.06</v>
      </c>
      <c r="S444" s="85">
        <v>33.64</v>
      </c>
      <c r="T444" s="85">
        <v>33.74</v>
      </c>
      <c r="U444" s="85">
        <v>34.51</v>
      </c>
      <c r="V444" s="85">
        <v>32.97</v>
      </c>
      <c r="W444" s="85">
        <v>34.44</v>
      </c>
      <c r="X444" s="85">
        <v>34.090000000000003</v>
      </c>
      <c r="Y444" s="85">
        <v>32.729999999999997</v>
      </c>
      <c r="Z444" s="85">
        <v>33.78</v>
      </c>
      <c r="AA444" s="85">
        <f t="shared" si="78"/>
        <v>35.35</v>
      </c>
      <c r="AB444" s="84">
        <f t="shared" si="79"/>
        <v>2022</v>
      </c>
      <c r="AC444" s="83">
        <f t="shared" si="80"/>
        <v>1</v>
      </c>
      <c r="AD444" s="83" t="str">
        <f t="shared" si="81"/>
        <v/>
      </c>
      <c r="AE444" s="83" t="str">
        <f t="shared" si="82"/>
        <v/>
      </c>
      <c r="AF444" s="81">
        <f t="shared" si="83"/>
        <v>35.35</v>
      </c>
      <c r="AG444" s="82" t="str">
        <f t="shared" si="84"/>
        <v>10:00</v>
      </c>
      <c r="AH444" s="81">
        <f t="shared" si="85"/>
        <v>850.65000000000009</v>
      </c>
      <c r="AI444" s="80" t="str">
        <f t="shared" si="86"/>
        <v/>
      </c>
      <c r="AJ444" s="80" t="str">
        <f t="shared" si="87"/>
        <v/>
      </c>
      <c r="AK444" s="80" t="str">
        <f t="shared" si="88"/>
        <v/>
      </c>
      <c r="AL444" s="79" t="str">
        <f t="shared" si="89"/>
        <v/>
      </c>
      <c r="AM444" s="78" t="str">
        <f t="shared" si="90"/>
        <v/>
      </c>
    </row>
    <row r="445" spans="2:39" ht="13.5" thickBot="1">
      <c r="B445" s="86">
        <v>44577</v>
      </c>
      <c r="C445" s="85">
        <v>34.479999999999997</v>
      </c>
      <c r="D445" s="85">
        <v>33.36</v>
      </c>
      <c r="E445" s="85">
        <v>33.18</v>
      </c>
      <c r="F445" s="85">
        <v>34.369999999999997</v>
      </c>
      <c r="G445" s="85">
        <v>33.29</v>
      </c>
      <c r="H445" s="85">
        <v>33.25</v>
      </c>
      <c r="I445" s="85">
        <v>32.94</v>
      </c>
      <c r="J445" s="85">
        <v>33.35</v>
      </c>
      <c r="K445" s="85">
        <v>32.9</v>
      </c>
      <c r="L445" s="85">
        <v>34.06</v>
      </c>
      <c r="M445" s="85">
        <v>34.549999999999997</v>
      </c>
      <c r="N445" s="85">
        <v>34.270000000000003</v>
      </c>
      <c r="O445" s="85">
        <v>33.5</v>
      </c>
      <c r="P445" s="85">
        <v>33.29</v>
      </c>
      <c r="Q445" s="85">
        <v>33.6</v>
      </c>
      <c r="R445" s="85">
        <v>33.81</v>
      </c>
      <c r="S445" s="85">
        <v>33.880000000000003</v>
      </c>
      <c r="T445" s="85">
        <v>34.340000000000003</v>
      </c>
      <c r="U445" s="85">
        <v>32.520000000000003</v>
      </c>
      <c r="V445" s="85">
        <v>33.74</v>
      </c>
      <c r="W445" s="85">
        <v>33.28</v>
      </c>
      <c r="X445" s="85">
        <v>34.619999999999997</v>
      </c>
      <c r="Y445" s="85">
        <v>33.74</v>
      </c>
      <c r="Z445" s="85">
        <v>34.159999999999997</v>
      </c>
      <c r="AA445" s="85">
        <f t="shared" si="78"/>
        <v>34.619999999999997</v>
      </c>
      <c r="AB445" s="84">
        <f t="shared" si="79"/>
        <v>2022</v>
      </c>
      <c r="AC445" s="83">
        <f t="shared" si="80"/>
        <v>1</v>
      </c>
      <c r="AD445" s="83" t="str">
        <f t="shared" si="81"/>
        <v/>
      </c>
      <c r="AE445" s="83" t="str">
        <f t="shared" si="82"/>
        <v/>
      </c>
      <c r="AF445" s="81">
        <f t="shared" si="83"/>
        <v>34.619999999999997</v>
      </c>
      <c r="AG445" s="82" t="str">
        <f t="shared" si="84"/>
        <v>22:00</v>
      </c>
      <c r="AH445" s="81">
        <f t="shared" si="85"/>
        <v>843.1</v>
      </c>
      <c r="AI445" s="80" t="str">
        <f t="shared" si="86"/>
        <v/>
      </c>
      <c r="AJ445" s="80" t="str">
        <f t="shared" si="87"/>
        <v/>
      </c>
      <c r="AK445" s="80" t="str">
        <f t="shared" si="88"/>
        <v/>
      </c>
      <c r="AL445" s="79" t="str">
        <f t="shared" si="89"/>
        <v/>
      </c>
      <c r="AM445" s="78" t="str">
        <f t="shared" si="90"/>
        <v/>
      </c>
    </row>
    <row r="446" spans="2:39" ht="13.5" thickBot="1">
      <c r="B446" s="86">
        <v>44578</v>
      </c>
      <c r="C446" s="85">
        <v>34.090000000000003</v>
      </c>
      <c r="D446" s="85">
        <v>32.869999999999997</v>
      </c>
      <c r="E446" s="85">
        <v>34.06</v>
      </c>
      <c r="F446" s="85">
        <v>32.9</v>
      </c>
      <c r="G446" s="85">
        <v>33.22</v>
      </c>
      <c r="H446" s="85">
        <v>33.81</v>
      </c>
      <c r="I446" s="85">
        <v>34.299999999999997</v>
      </c>
      <c r="J446" s="85">
        <v>35.28</v>
      </c>
      <c r="K446" s="85">
        <v>34.9</v>
      </c>
      <c r="L446" s="85">
        <v>34.97</v>
      </c>
      <c r="M446" s="85">
        <v>32.83</v>
      </c>
      <c r="N446" s="85">
        <v>33.36</v>
      </c>
      <c r="O446" s="85">
        <v>34.68</v>
      </c>
      <c r="P446" s="85">
        <v>33.99</v>
      </c>
      <c r="Q446" s="85">
        <v>34.58</v>
      </c>
      <c r="R446" s="85">
        <v>33.64</v>
      </c>
      <c r="S446" s="85">
        <v>34.270000000000003</v>
      </c>
      <c r="T446" s="85">
        <v>34.130000000000003</v>
      </c>
      <c r="U446" s="85">
        <v>33.880000000000003</v>
      </c>
      <c r="V446" s="85">
        <v>33.53</v>
      </c>
      <c r="W446" s="85">
        <v>35.18</v>
      </c>
      <c r="X446" s="85">
        <v>34.44</v>
      </c>
      <c r="Y446" s="85">
        <v>33.25</v>
      </c>
      <c r="Z446" s="85">
        <v>32.76</v>
      </c>
      <c r="AA446" s="85">
        <f t="shared" si="78"/>
        <v>35.28</v>
      </c>
      <c r="AB446" s="84">
        <f t="shared" si="79"/>
        <v>2022</v>
      </c>
      <c r="AC446" s="83">
        <f t="shared" si="80"/>
        <v>1</v>
      </c>
      <c r="AD446" s="83" t="str">
        <f t="shared" si="81"/>
        <v/>
      </c>
      <c r="AE446" s="83" t="str">
        <f t="shared" si="82"/>
        <v/>
      </c>
      <c r="AF446" s="81">
        <f t="shared" si="83"/>
        <v>35.28</v>
      </c>
      <c r="AG446" s="82" t="str">
        <f t="shared" si="84"/>
        <v>8:00</v>
      </c>
      <c r="AH446" s="81">
        <f t="shared" si="85"/>
        <v>850.19999999999982</v>
      </c>
      <c r="AI446" s="80" t="str">
        <f t="shared" si="86"/>
        <v/>
      </c>
      <c r="AJ446" s="80" t="str">
        <f t="shared" si="87"/>
        <v/>
      </c>
      <c r="AK446" s="80" t="str">
        <f t="shared" si="88"/>
        <v/>
      </c>
      <c r="AL446" s="79" t="str">
        <f t="shared" si="89"/>
        <v/>
      </c>
      <c r="AM446" s="78" t="str">
        <f t="shared" si="90"/>
        <v/>
      </c>
    </row>
    <row r="447" spans="2:39" ht="13.5" thickBot="1">
      <c r="B447" s="86">
        <v>44579</v>
      </c>
      <c r="C447" s="85">
        <v>34.200000000000003</v>
      </c>
      <c r="D447" s="85">
        <v>33.74</v>
      </c>
      <c r="E447" s="85">
        <v>33.25</v>
      </c>
      <c r="F447" s="85">
        <v>34.130000000000003</v>
      </c>
      <c r="G447" s="85">
        <v>33.74</v>
      </c>
      <c r="H447" s="85">
        <v>33.64</v>
      </c>
      <c r="I447" s="85">
        <v>33.6</v>
      </c>
      <c r="J447" s="85">
        <v>34.93</v>
      </c>
      <c r="K447" s="85">
        <v>35.950000000000003</v>
      </c>
      <c r="L447" s="85">
        <v>35.1</v>
      </c>
      <c r="M447" s="85">
        <v>39.06</v>
      </c>
      <c r="N447" s="85">
        <v>36.68</v>
      </c>
      <c r="O447" s="85">
        <v>452.76</v>
      </c>
      <c r="P447" s="85">
        <v>1209.78</v>
      </c>
      <c r="Q447" s="85">
        <v>33.85</v>
      </c>
      <c r="R447" s="85">
        <v>33.92</v>
      </c>
      <c r="S447" s="85">
        <v>34.020000000000003</v>
      </c>
      <c r="T447" s="85">
        <v>35.11</v>
      </c>
      <c r="U447" s="85">
        <v>32.83</v>
      </c>
      <c r="V447" s="85">
        <v>33.950000000000003</v>
      </c>
      <c r="W447" s="85">
        <v>33.46</v>
      </c>
      <c r="X447" s="85">
        <v>35.21</v>
      </c>
      <c r="Y447" s="85">
        <v>33.11</v>
      </c>
      <c r="Z447" s="85">
        <v>34.06</v>
      </c>
      <c r="AA447" s="85">
        <f t="shared" si="78"/>
        <v>1209.78</v>
      </c>
      <c r="AB447" s="84">
        <f t="shared" si="79"/>
        <v>2022</v>
      </c>
      <c r="AC447" s="83">
        <f t="shared" si="80"/>
        <v>1</v>
      </c>
      <c r="AD447" s="83" t="str">
        <f t="shared" si="81"/>
        <v/>
      </c>
      <c r="AE447" s="83" t="str">
        <f t="shared" si="82"/>
        <v/>
      </c>
      <c r="AF447" s="81">
        <f t="shared" si="83"/>
        <v>1209.78</v>
      </c>
      <c r="AG447" s="82" t="str">
        <f t="shared" si="84"/>
        <v>14:00</v>
      </c>
      <c r="AH447" s="81">
        <f t="shared" si="85"/>
        <v>3629.8599999999997</v>
      </c>
      <c r="AI447" s="80" t="str">
        <f t="shared" si="86"/>
        <v/>
      </c>
      <c r="AJ447" s="80" t="str">
        <f t="shared" si="87"/>
        <v/>
      </c>
      <c r="AK447" s="80" t="str">
        <f t="shared" si="88"/>
        <v/>
      </c>
      <c r="AL447" s="79" t="str">
        <f t="shared" si="89"/>
        <v/>
      </c>
      <c r="AM447" s="78" t="str">
        <f t="shared" si="90"/>
        <v/>
      </c>
    </row>
    <row r="448" spans="2:39" ht="13.5" thickBot="1">
      <c r="B448" s="86">
        <v>44580</v>
      </c>
      <c r="C448" s="85">
        <v>33.74</v>
      </c>
      <c r="D448" s="85">
        <v>33.57</v>
      </c>
      <c r="E448" s="85">
        <v>34.44</v>
      </c>
      <c r="F448" s="85">
        <v>33.08</v>
      </c>
      <c r="G448" s="85">
        <v>33.11</v>
      </c>
      <c r="H448" s="85">
        <v>33.53</v>
      </c>
      <c r="I448" s="85">
        <v>32.94</v>
      </c>
      <c r="J448" s="85">
        <v>34.159999999999997</v>
      </c>
      <c r="K448" s="85">
        <v>33.22</v>
      </c>
      <c r="L448" s="85">
        <v>34.299999999999997</v>
      </c>
      <c r="M448" s="85">
        <v>33.18</v>
      </c>
      <c r="N448" s="85">
        <v>34.409999999999997</v>
      </c>
      <c r="O448" s="85">
        <v>32.729999999999997</v>
      </c>
      <c r="P448" s="85">
        <v>32.83</v>
      </c>
      <c r="Q448" s="85">
        <v>32.619999999999997</v>
      </c>
      <c r="R448" s="85">
        <v>34.58</v>
      </c>
      <c r="S448" s="85">
        <v>33.46</v>
      </c>
      <c r="T448" s="85">
        <v>32.869999999999997</v>
      </c>
      <c r="U448" s="85">
        <v>33.67</v>
      </c>
      <c r="V448" s="85">
        <v>33.46</v>
      </c>
      <c r="W448" s="85">
        <v>34.06</v>
      </c>
      <c r="X448" s="85">
        <v>33.08</v>
      </c>
      <c r="Y448" s="85">
        <v>34.06</v>
      </c>
      <c r="Z448" s="85">
        <v>34.340000000000003</v>
      </c>
      <c r="AA448" s="85">
        <f t="shared" si="78"/>
        <v>34.58</v>
      </c>
      <c r="AB448" s="84">
        <f t="shared" si="79"/>
        <v>2022</v>
      </c>
      <c r="AC448" s="83">
        <f t="shared" si="80"/>
        <v>1</v>
      </c>
      <c r="AD448" s="83" t="str">
        <f t="shared" si="81"/>
        <v/>
      </c>
      <c r="AE448" s="83" t="str">
        <f t="shared" si="82"/>
        <v/>
      </c>
      <c r="AF448" s="81">
        <f t="shared" si="83"/>
        <v>34.58</v>
      </c>
      <c r="AG448" s="82" t="str">
        <f t="shared" si="84"/>
        <v>16:00</v>
      </c>
      <c r="AH448" s="81">
        <f t="shared" si="85"/>
        <v>840.02000000000021</v>
      </c>
      <c r="AI448" s="80" t="str">
        <f t="shared" si="86"/>
        <v/>
      </c>
      <c r="AJ448" s="80" t="str">
        <f t="shared" si="87"/>
        <v/>
      </c>
      <c r="AK448" s="80" t="str">
        <f t="shared" si="88"/>
        <v/>
      </c>
      <c r="AL448" s="79" t="str">
        <f t="shared" si="89"/>
        <v/>
      </c>
      <c r="AM448" s="78" t="str">
        <f t="shared" si="90"/>
        <v/>
      </c>
    </row>
    <row r="449" spans="2:39" ht="13.5" thickBot="1">
      <c r="B449" s="86">
        <v>44581</v>
      </c>
      <c r="C449" s="85">
        <v>34.549999999999997</v>
      </c>
      <c r="D449" s="85">
        <v>33.39</v>
      </c>
      <c r="E449" s="85">
        <v>33.950000000000003</v>
      </c>
      <c r="F449" s="85">
        <v>34.299999999999997</v>
      </c>
      <c r="G449" s="85">
        <v>33.71</v>
      </c>
      <c r="H449" s="85">
        <v>33.32</v>
      </c>
      <c r="I449" s="85">
        <v>33.14</v>
      </c>
      <c r="J449" s="85">
        <v>42.91</v>
      </c>
      <c r="K449" s="85">
        <v>48.2</v>
      </c>
      <c r="L449" s="85">
        <v>55.93</v>
      </c>
      <c r="M449" s="85">
        <v>55.26</v>
      </c>
      <c r="N449" s="85">
        <v>52.08</v>
      </c>
      <c r="O449" s="85">
        <v>36.090000000000003</v>
      </c>
      <c r="P449" s="85">
        <v>36.26</v>
      </c>
      <c r="Q449" s="85">
        <v>34.369999999999997</v>
      </c>
      <c r="R449" s="85">
        <v>34.130000000000003</v>
      </c>
      <c r="S449" s="85">
        <v>36.119999999999997</v>
      </c>
      <c r="T449" s="85">
        <v>34.549999999999997</v>
      </c>
      <c r="U449" s="85">
        <v>35.56</v>
      </c>
      <c r="V449" s="85">
        <v>35.07</v>
      </c>
      <c r="W449" s="85">
        <v>34.4</v>
      </c>
      <c r="X449" s="85">
        <v>34.090000000000003</v>
      </c>
      <c r="Y449" s="85">
        <v>34.020000000000003</v>
      </c>
      <c r="Z449" s="85">
        <v>34.86</v>
      </c>
      <c r="AA449" s="85">
        <f t="shared" si="78"/>
        <v>55.93</v>
      </c>
      <c r="AB449" s="84">
        <f t="shared" si="79"/>
        <v>2022</v>
      </c>
      <c r="AC449" s="83">
        <f t="shared" si="80"/>
        <v>1</v>
      </c>
      <c r="AD449" s="83" t="str">
        <f t="shared" si="81"/>
        <v/>
      </c>
      <c r="AE449" s="83" t="str">
        <f t="shared" si="82"/>
        <v/>
      </c>
      <c r="AF449" s="81">
        <f t="shared" si="83"/>
        <v>55.93</v>
      </c>
      <c r="AG449" s="82" t="str">
        <f t="shared" si="84"/>
        <v>10:00</v>
      </c>
      <c r="AH449" s="81">
        <f t="shared" si="85"/>
        <v>966.18999999999994</v>
      </c>
      <c r="AI449" s="80" t="str">
        <f t="shared" si="86"/>
        <v/>
      </c>
      <c r="AJ449" s="80" t="str">
        <f t="shared" si="87"/>
        <v/>
      </c>
      <c r="AK449" s="80" t="str">
        <f t="shared" si="88"/>
        <v/>
      </c>
      <c r="AL449" s="79" t="str">
        <f t="shared" si="89"/>
        <v/>
      </c>
      <c r="AM449" s="78" t="str">
        <f t="shared" si="90"/>
        <v/>
      </c>
    </row>
    <row r="450" spans="2:39" ht="13.5" thickBot="1">
      <c r="B450" s="86">
        <v>44582</v>
      </c>
      <c r="C450" s="85">
        <v>33.6</v>
      </c>
      <c r="D450" s="85">
        <v>34.130000000000003</v>
      </c>
      <c r="E450" s="85">
        <v>33.36</v>
      </c>
      <c r="F450" s="85">
        <v>32.659999999999997</v>
      </c>
      <c r="G450" s="85">
        <v>33.6</v>
      </c>
      <c r="H450" s="85">
        <v>33.64</v>
      </c>
      <c r="I450" s="85">
        <v>33.39</v>
      </c>
      <c r="J450" s="85">
        <v>50.4</v>
      </c>
      <c r="K450" s="85">
        <v>75.709999999999994</v>
      </c>
      <c r="L450" s="85">
        <v>70.56</v>
      </c>
      <c r="M450" s="85">
        <v>92.12</v>
      </c>
      <c r="N450" s="85">
        <v>93.52</v>
      </c>
      <c r="O450" s="85">
        <v>45.71</v>
      </c>
      <c r="P450" s="85">
        <v>36.5</v>
      </c>
      <c r="Q450" s="85">
        <v>39.380000000000003</v>
      </c>
      <c r="R450" s="85">
        <v>36.44</v>
      </c>
      <c r="S450" s="85">
        <v>35.49</v>
      </c>
      <c r="T450" s="85">
        <v>33.22</v>
      </c>
      <c r="U450" s="85">
        <v>33.880000000000003</v>
      </c>
      <c r="V450" s="85">
        <v>33.92</v>
      </c>
      <c r="W450" s="85">
        <v>33.99</v>
      </c>
      <c r="X450" s="85">
        <v>33.99</v>
      </c>
      <c r="Y450" s="85">
        <v>34.090000000000003</v>
      </c>
      <c r="Z450" s="85">
        <v>34.06</v>
      </c>
      <c r="AA450" s="85">
        <f t="shared" si="78"/>
        <v>93.52</v>
      </c>
      <c r="AB450" s="84">
        <f t="shared" si="79"/>
        <v>2022</v>
      </c>
      <c r="AC450" s="83">
        <f t="shared" si="80"/>
        <v>1</v>
      </c>
      <c r="AD450" s="83" t="str">
        <f t="shared" si="81"/>
        <v/>
      </c>
      <c r="AE450" s="83" t="str">
        <f t="shared" si="82"/>
        <v/>
      </c>
      <c r="AF450" s="81">
        <f t="shared" si="83"/>
        <v>93.52</v>
      </c>
      <c r="AG450" s="82" t="str">
        <f t="shared" si="84"/>
        <v>12:00</v>
      </c>
      <c r="AH450" s="81">
        <f t="shared" si="85"/>
        <v>1140.8800000000001</v>
      </c>
      <c r="AI450" s="80" t="str">
        <f t="shared" si="86"/>
        <v/>
      </c>
      <c r="AJ450" s="80" t="str">
        <f t="shared" si="87"/>
        <v/>
      </c>
      <c r="AK450" s="80" t="str">
        <f t="shared" si="88"/>
        <v/>
      </c>
      <c r="AL450" s="79" t="str">
        <f t="shared" si="89"/>
        <v/>
      </c>
      <c r="AM450" s="78" t="str">
        <f t="shared" si="90"/>
        <v/>
      </c>
    </row>
    <row r="451" spans="2:39" ht="13.5" thickBot="1">
      <c r="B451" s="86">
        <v>44583</v>
      </c>
      <c r="C451" s="85">
        <v>34.159999999999997</v>
      </c>
      <c r="D451" s="85">
        <v>33.880000000000003</v>
      </c>
      <c r="E451" s="85">
        <v>33.39</v>
      </c>
      <c r="F451" s="85">
        <v>34.44</v>
      </c>
      <c r="G451" s="85">
        <v>33.950000000000003</v>
      </c>
      <c r="H451" s="85">
        <v>33.53</v>
      </c>
      <c r="I451" s="85">
        <v>33.56</v>
      </c>
      <c r="J451" s="85">
        <v>36.72</v>
      </c>
      <c r="K451" s="85">
        <v>37</v>
      </c>
      <c r="L451" s="85">
        <v>35.950000000000003</v>
      </c>
      <c r="M451" s="85">
        <v>34.200000000000003</v>
      </c>
      <c r="N451" s="85">
        <v>34.51</v>
      </c>
      <c r="O451" s="85">
        <v>33.08</v>
      </c>
      <c r="P451" s="85">
        <v>34.76</v>
      </c>
      <c r="Q451" s="85">
        <v>33.71</v>
      </c>
      <c r="R451" s="85">
        <v>33.92</v>
      </c>
      <c r="S451" s="85">
        <v>33.74</v>
      </c>
      <c r="T451" s="85">
        <v>33.18</v>
      </c>
      <c r="U451" s="85">
        <v>32.450000000000003</v>
      </c>
      <c r="V451" s="85">
        <v>34.229999999999997</v>
      </c>
      <c r="W451" s="85">
        <v>32.31</v>
      </c>
      <c r="X451" s="85">
        <v>34.159999999999997</v>
      </c>
      <c r="Y451" s="85">
        <v>34.020000000000003</v>
      </c>
      <c r="Z451" s="85">
        <v>33.57</v>
      </c>
      <c r="AA451" s="85">
        <f t="shared" ref="AA451:AA514" si="91">MAX(C451:Z451)</f>
        <v>37</v>
      </c>
      <c r="AB451" s="84">
        <f t="shared" ref="AB451:AB514" si="92">YEAR(B451)</f>
        <v>2022</v>
      </c>
      <c r="AC451" s="83">
        <f t="shared" ref="AC451:AC514" si="93">MONTH(B451)</f>
        <v>1</v>
      </c>
      <c r="AD451" s="83" t="str">
        <f t="shared" ref="AD451:AD514" si="94">IF(AE451="","",AB451&amp;"-"&amp;AE451)</f>
        <v/>
      </c>
      <c r="AE451" s="83" t="str">
        <f t="shared" ref="AE451:AE514" si="95">IF(DAY(B451+1)=1,AC451,"")</f>
        <v/>
      </c>
      <c r="AF451" s="81">
        <f t="shared" ref="AF451:AF514" si="96">MAX(C451:Z451)</f>
        <v>37</v>
      </c>
      <c r="AG451" s="82" t="str">
        <f t="shared" ref="AG451:AG514" si="97">INDEX($C$2:$Z$2,MATCH(AF451,C451:Z451,0))</f>
        <v>9:00</v>
      </c>
      <c r="AH451" s="81">
        <f t="shared" ref="AH451:AH514" si="98">SUM(C451:AA451)</f>
        <v>855.41999999999985</v>
      </c>
      <c r="AI451" s="80" t="str">
        <f t="shared" ref="AI451:AI514" si="99">IF(AE451&lt;&gt;"",SUMIFS(AF:AF,AC:AC,AC451,AB:AB,AB451),"")</f>
        <v/>
      </c>
      <c r="AJ451" s="80" t="str">
        <f t="shared" ref="AJ451:AJ514" si="100">IF(AI451="","",_xlfn.MAXIFS(AF:AF,AC:AC,AC451,AB:AB,AB451))</f>
        <v/>
      </c>
      <c r="AK451" s="80" t="str">
        <f t="shared" ref="AK451:AK514" si="101">IF(AI451="","",_xlfn.MAXIFS(AH:AH,AC:AC,AC451,AB:AB,AB451))</f>
        <v/>
      </c>
      <c r="AL451" s="79" t="str">
        <f t="shared" ref="AL451:AL514" si="102">IF(AI451&lt;&gt;"",INDEX(B:B,MATCH(AJ451,AF:AF,0)),"")</f>
        <v/>
      </c>
      <c r="AM451" s="78" t="str">
        <f t="shared" ref="AM451:AM514" si="103">IF(AI451&lt;&gt;"",INDEX(AG:AG,MATCH(AJ451,AF:AF,0)),"")</f>
        <v/>
      </c>
    </row>
    <row r="452" spans="2:39" ht="13.5" thickBot="1">
      <c r="B452" s="86">
        <v>44584</v>
      </c>
      <c r="C452" s="85">
        <v>33.74</v>
      </c>
      <c r="D452" s="85">
        <v>33.67</v>
      </c>
      <c r="E452" s="85">
        <v>33.85</v>
      </c>
      <c r="F452" s="85">
        <v>32.72</v>
      </c>
      <c r="G452" s="85">
        <v>34.93</v>
      </c>
      <c r="H452" s="85">
        <v>33.18</v>
      </c>
      <c r="I452" s="85">
        <v>34.549999999999997</v>
      </c>
      <c r="J452" s="85">
        <v>34.58</v>
      </c>
      <c r="K452" s="85">
        <v>34.76</v>
      </c>
      <c r="L452" s="85">
        <v>35.799999999999997</v>
      </c>
      <c r="M452" s="85">
        <v>33.67</v>
      </c>
      <c r="N452" s="85">
        <v>33.81</v>
      </c>
      <c r="O452" s="85">
        <v>33.74</v>
      </c>
      <c r="P452" s="85">
        <v>33.840000000000003</v>
      </c>
      <c r="Q452" s="85">
        <v>32.590000000000003</v>
      </c>
      <c r="R452" s="85">
        <v>33.78</v>
      </c>
      <c r="S452" s="85">
        <v>34.619999999999997</v>
      </c>
      <c r="T452" s="85">
        <v>34.200000000000003</v>
      </c>
      <c r="U452" s="85">
        <v>34.44</v>
      </c>
      <c r="V452" s="85">
        <v>33.43</v>
      </c>
      <c r="W452" s="85">
        <v>33.950000000000003</v>
      </c>
      <c r="X452" s="85">
        <v>33.78</v>
      </c>
      <c r="Y452" s="85">
        <v>32.72</v>
      </c>
      <c r="Z452" s="85">
        <v>33.71</v>
      </c>
      <c r="AA452" s="85">
        <f t="shared" si="91"/>
        <v>35.799999999999997</v>
      </c>
      <c r="AB452" s="84">
        <f t="shared" si="92"/>
        <v>2022</v>
      </c>
      <c r="AC452" s="83">
        <f t="shared" si="93"/>
        <v>1</v>
      </c>
      <c r="AD452" s="83" t="str">
        <f t="shared" si="94"/>
        <v/>
      </c>
      <c r="AE452" s="83" t="str">
        <f t="shared" si="95"/>
        <v/>
      </c>
      <c r="AF452" s="81">
        <f t="shared" si="96"/>
        <v>35.799999999999997</v>
      </c>
      <c r="AG452" s="82" t="str">
        <f t="shared" si="97"/>
        <v>10:00</v>
      </c>
      <c r="AH452" s="81">
        <f t="shared" si="98"/>
        <v>849.86</v>
      </c>
      <c r="AI452" s="80" t="str">
        <f t="shared" si="99"/>
        <v/>
      </c>
      <c r="AJ452" s="80" t="str">
        <f t="shared" si="100"/>
        <v/>
      </c>
      <c r="AK452" s="80" t="str">
        <f t="shared" si="101"/>
        <v/>
      </c>
      <c r="AL452" s="79" t="str">
        <f t="shared" si="102"/>
        <v/>
      </c>
      <c r="AM452" s="78" t="str">
        <f t="shared" si="103"/>
        <v/>
      </c>
    </row>
    <row r="453" spans="2:39" ht="13.5" thickBot="1">
      <c r="B453" s="86">
        <v>44585</v>
      </c>
      <c r="C453" s="85">
        <v>33.950000000000003</v>
      </c>
      <c r="D453" s="85">
        <v>33.71</v>
      </c>
      <c r="E453" s="85">
        <v>34.44</v>
      </c>
      <c r="F453" s="85">
        <v>33.700000000000003</v>
      </c>
      <c r="G453" s="85">
        <v>31.71</v>
      </c>
      <c r="H453" s="85">
        <v>33.67</v>
      </c>
      <c r="I453" s="85">
        <v>34.229999999999997</v>
      </c>
      <c r="J453" s="85">
        <v>47.36</v>
      </c>
      <c r="K453" s="85">
        <v>60.62</v>
      </c>
      <c r="L453" s="85">
        <v>421.58</v>
      </c>
      <c r="M453" s="85">
        <v>1472.56</v>
      </c>
      <c r="N453" s="85">
        <v>113.89</v>
      </c>
      <c r="O453" s="85">
        <v>61.67</v>
      </c>
      <c r="P453" s="85">
        <v>69.86</v>
      </c>
      <c r="Q453" s="85">
        <v>53.66</v>
      </c>
      <c r="R453" s="85">
        <v>49.95</v>
      </c>
      <c r="S453" s="85">
        <v>40.36</v>
      </c>
      <c r="T453" s="85">
        <v>34.369999999999997</v>
      </c>
      <c r="U453" s="85">
        <v>34.86</v>
      </c>
      <c r="V453" s="85">
        <v>33.64</v>
      </c>
      <c r="W453" s="85">
        <v>33.6</v>
      </c>
      <c r="X453" s="85">
        <v>33.74</v>
      </c>
      <c r="Y453" s="85">
        <v>32.94</v>
      </c>
      <c r="Z453" s="85">
        <v>34.020000000000003</v>
      </c>
      <c r="AA453" s="85">
        <f t="shared" si="91"/>
        <v>1472.56</v>
      </c>
      <c r="AB453" s="84">
        <f t="shared" si="92"/>
        <v>2022</v>
      </c>
      <c r="AC453" s="83">
        <f t="shared" si="93"/>
        <v>1</v>
      </c>
      <c r="AD453" s="83" t="str">
        <f t="shared" si="94"/>
        <v/>
      </c>
      <c r="AE453" s="83" t="str">
        <f t="shared" si="95"/>
        <v/>
      </c>
      <c r="AF453" s="81">
        <f t="shared" si="96"/>
        <v>1472.56</v>
      </c>
      <c r="AG453" s="82" t="str">
        <f t="shared" si="97"/>
        <v>11:00</v>
      </c>
      <c r="AH453" s="81">
        <f t="shared" si="98"/>
        <v>4336.6499999999996</v>
      </c>
      <c r="AI453" s="80" t="str">
        <f t="shared" si="99"/>
        <v/>
      </c>
      <c r="AJ453" s="80" t="str">
        <f t="shared" si="100"/>
        <v/>
      </c>
      <c r="AK453" s="80" t="str">
        <f t="shared" si="101"/>
        <v/>
      </c>
      <c r="AL453" s="79" t="str">
        <f t="shared" si="102"/>
        <v/>
      </c>
      <c r="AM453" s="78" t="str">
        <f t="shared" si="103"/>
        <v/>
      </c>
    </row>
    <row r="454" spans="2:39" ht="13.5" thickBot="1">
      <c r="B454" s="86">
        <v>44586</v>
      </c>
      <c r="C454" s="85">
        <v>32.729999999999997</v>
      </c>
      <c r="D454" s="85">
        <v>32.76</v>
      </c>
      <c r="E454" s="85">
        <v>33.29</v>
      </c>
      <c r="F454" s="85">
        <v>34.79</v>
      </c>
      <c r="G454" s="85">
        <v>34.090000000000003</v>
      </c>
      <c r="H454" s="85">
        <v>33.5</v>
      </c>
      <c r="I454" s="85">
        <v>34.020000000000003</v>
      </c>
      <c r="J454" s="85">
        <v>39.31</v>
      </c>
      <c r="K454" s="85">
        <v>282.83999999999997</v>
      </c>
      <c r="L454" s="85">
        <v>1504.9</v>
      </c>
      <c r="M454" s="85">
        <v>1510.92</v>
      </c>
      <c r="N454" s="85">
        <v>1542.31</v>
      </c>
      <c r="O454" s="85">
        <v>1490.09</v>
      </c>
      <c r="P454" s="85">
        <v>1486.28</v>
      </c>
      <c r="Q454" s="85">
        <v>573.20000000000005</v>
      </c>
      <c r="R454" s="85">
        <v>37.979999999999997</v>
      </c>
      <c r="S454" s="85">
        <v>36.72</v>
      </c>
      <c r="T454" s="85">
        <v>32.83</v>
      </c>
      <c r="U454" s="85">
        <v>34.479999999999997</v>
      </c>
      <c r="V454" s="85">
        <v>34.65</v>
      </c>
      <c r="W454" s="85">
        <v>34.270000000000003</v>
      </c>
      <c r="X454" s="85">
        <v>33.57</v>
      </c>
      <c r="Y454" s="85">
        <v>34.369999999999997</v>
      </c>
      <c r="Z454" s="85">
        <v>33.35</v>
      </c>
      <c r="AA454" s="85">
        <f t="shared" si="91"/>
        <v>1542.31</v>
      </c>
      <c r="AB454" s="84">
        <f t="shared" si="92"/>
        <v>2022</v>
      </c>
      <c r="AC454" s="83">
        <f t="shared" si="93"/>
        <v>1</v>
      </c>
      <c r="AD454" s="83" t="str">
        <f t="shared" si="94"/>
        <v/>
      </c>
      <c r="AE454" s="83" t="str">
        <f t="shared" si="95"/>
        <v/>
      </c>
      <c r="AF454" s="81">
        <f t="shared" si="96"/>
        <v>1542.31</v>
      </c>
      <c r="AG454" s="82" t="str">
        <f t="shared" si="97"/>
        <v>12:00</v>
      </c>
      <c r="AH454" s="81">
        <f t="shared" si="98"/>
        <v>10519.56</v>
      </c>
      <c r="AI454" s="80" t="str">
        <f t="shared" si="99"/>
        <v/>
      </c>
      <c r="AJ454" s="80" t="str">
        <f t="shared" si="100"/>
        <v/>
      </c>
      <c r="AK454" s="80" t="str">
        <f t="shared" si="101"/>
        <v/>
      </c>
      <c r="AL454" s="79" t="str">
        <f t="shared" si="102"/>
        <v/>
      </c>
      <c r="AM454" s="78" t="str">
        <f t="shared" si="103"/>
        <v/>
      </c>
    </row>
    <row r="455" spans="2:39" ht="13.5" thickBot="1">
      <c r="B455" s="86">
        <v>44587</v>
      </c>
      <c r="C455" s="85">
        <v>32.76</v>
      </c>
      <c r="D455" s="85">
        <v>33.92</v>
      </c>
      <c r="E455" s="85">
        <v>33.67</v>
      </c>
      <c r="F455" s="85">
        <v>34.229999999999997</v>
      </c>
      <c r="G455" s="85">
        <v>32.58</v>
      </c>
      <c r="H455" s="85">
        <v>35.04</v>
      </c>
      <c r="I455" s="85">
        <v>34.020000000000003</v>
      </c>
      <c r="J455" s="85">
        <v>92.16</v>
      </c>
      <c r="K455" s="85">
        <v>114.94</v>
      </c>
      <c r="L455" s="85">
        <v>88.72</v>
      </c>
      <c r="M455" s="85">
        <v>91.11</v>
      </c>
      <c r="N455" s="85">
        <v>72.98</v>
      </c>
      <c r="O455" s="85">
        <v>37.31</v>
      </c>
      <c r="P455" s="85">
        <v>36.72</v>
      </c>
      <c r="Q455" s="85">
        <v>33.78</v>
      </c>
      <c r="R455" s="85">
        <v>35.04</v>
      </c>
      <c r="S455" s="85">
        <v>34.159999999999997</v>
      </c>
      <c r="T455" s="85">
        <v>34.340000000000003</v>
      </c>
      <c r="U455" s="85">
        <v>33.46</v>
      </c>
      <c r="V455" s="85">
        <v>34.479999999999997</v>
      </c>
      <c r="W455" s="85">
        <v>32.9</v>
      </c>
      <c r="X455" s="85">
        <v>33.99</v>
      </c>
      <c r="Y455" s="85">
        <v>34.020000000000003</v>
      </c>
      <c r="Z455" s="85">
        <v>34.619999999999997</v>
      </c>
      <c r="AA455" s="85">
        <f t="shared" si="91"/>
        <v>114.94</v>
      </c>
      <c r="AB455" s="84">
        <f t="shared" si="92"/>
        <v>2022</v>
      </c>
      <c r="AC455" s="83">
        <f t="shared" si="93"/>
        <v>1</v>
      </c>
      <c r="AD455" s="83" t="str">
        <f t="shared" si="94"/>
        <v/>
      </c>
      <c r="AE455" s="83" t="str">
        <f t="shared" si="95"/>
        <v/>
      </c>
      <c r="AF455" s="81">
        <f t="shared" si="96"/>
        <v>114.94</v>
      </c>
      <c r="AG455" s="82" t="str">
        <f t="shared" si="97"/>
        <v>9:00</v>
      </c>
      <c r="AH455" s="81">
        <f t="shared" si="98"/>
        <v>1225.8899999999999</v>
      </c>
      <c r="AI455" s="80" t="str">
        <f t="shared" si="99"/>
        <v/>
      </c>
      <c r="AJ455" s="80" t="str">
        <f t="shared" si="100"/>
        <v/>
      </c>
      <c r="AK455" s="80" t="str">
        <f t="shared" si="101"/>
        <v/>
      </c>
      <c r="AL455" s="79" t="str">
        <f t="shared" si="102"/>
        <v/>
      </c>
      <c r="AM455" s="78" t="str">
        <f t="shared" si="103"/>
        <v/>
      </c>
    </row>
    <row r="456" spans="2:39" ht="13.5" thickBot="1">
      <c r="B456" s="86">
        <v>44588</v>
      </c>
      <c r="C456" s="85">
        <v>33.71</v>
      </c>
      <c r="D456" s="85">
        <v>35.14</v>
      </c>
      <c r="E456" s="85">
        <v>33.67</v>
      </c>
      <c r="F456" s="85">
        <v>34.340000000000003</v>
      </c>
      <c r="G456" s="85">
        <v>34.130000000000003</v>
      </c>
      <c r="H456" s="85">
        <v>34.299999999999997</v>
      </c>
      <c r="I456" s="85">
        <v>33.78</v>
      </c>
      <c r="J456" s="85">
        <v>64.61</v>
      </c>
      <c r="K456" s="85">
        <v>64.47</v>
      </c>
      <c r="L456" s="85">
        <v>68.599999999999994</v>
      </c>
      <c r="M456" s="85">
        <v>69.62</v>
      </c>
      <c r="N456" s="85">
        <v>93.07</v>
      </c>
      <c r="O456" s="85">
        <v>52.82</v>
      </c>
      <c r="P456" s="85">
        <v>43.19</v>
      </c>
      <c r="Q456" s="85">
        <v>48.06</v>
      </c>
      <c r="R456" s="85">
        <v>44.31</v>
      </c>
      <c r="S456" s="85">
        <v>37.520000000000003</v>
      </c>
      <c r="T456" s="85">
        <v>34.229999999999997</v>
      </c>
      <c r="U456" s="85">
        <v>33.39</v>
      </c>
      <c r="V456" s="85">
        <v>33.92</v>
      </c>
      <c r="W456" s="85">
        <v>34.409999999999997</v>
      </c>
      <c r="X456" s="85">
        <v>32.479999999999997</v>
      </c>
      <c r="Y456" s="85">
        <v>33.01</v>
      </c>
      <c r="Z456" s="85">
        <v>34.86</v>
      </c>
      <c r="AA456" s="85">
        <f t="shared" si="91"/>
        <v>93.07</v>
      </c>
      <c r="AB456" s="84">
        <f t="shared" si="92"/>
        <v>2022</v>
      </c>
      <c r="AC456" s="83">
        <f t="shared" si="93"/>
        <v>1</v>
      </c>
      <c r="AD456" s="83" t="str">
        <f t="shared" si="94"/>
        <v/>
      </c>
      <c r="AE456" s="83" t="str">
        <f t="shared" si="95"/>
        <v/>
      </c>
      <c r="AF456" s="81">
        <f t="shared" si="96"/>
        <v>93.07</v>
      </c>
      <c r="AG456" s="82" t="str">
        <f t="shared" si="97"/>
        <v>12:00</v>
      </c>
      <c r="AH456" s="81">
        <f t="shared" si="98"/>
        <v>1154.7099999999998</v>
      </c>
      <c r="AI456" s="80" t="str">
        <f t="shared" si="99"/>
        <v/>
      </c>
      <c r="AJ456" s="80" t="str">
        <f t="shared" si="100"/>
        <v/>
      </c>
      <c r="AK456" s="80" t="str">
        <f t="shared" si="101"/>
        <v/>
      </c>
      <c r="AL456" s="79" t="str">
        <f t="shared" si="102"/>
        <v/>
      </c>
      <c r="AM456" s="78" t="str">
        <f t="shared" si="103"/>
        <v/>
      </c>
    </row>
    <row r="457" spans="2:39" ht="13.5" thickBot="1">
      <c r="B457" s="86">
        <v>44589</v>
      </c>
      <c r="C457" s="85">
        <v>32.659999999999997</v>
      </c>
      <c r="D457" s="85">
        <v>32.270000000000003</v>
      </c>
      <c r="E457" s="85">
        <v>35.18</v>
      </c>
      <c r="F457" s="85">
        <v>33.43</v>
      </c>
      <c r="G457" s="85">
        <v>34.270000000000003</v>
      </c>
      <c r="H457" s="85">
        <v>33.81</v>
      </c>
      <c r="I457" s="85">
        <v>33.46</v>
      </c>
      <c r="J457" s="85">
        <v>66.75</v>
      </c>
      <c r="K457" s="85">
        <v>78.02</v>
      </c>
      <c r="L457" s="85">
        <v>79.099999999999994</v>
      </c>
      <c r="M457" s="85">
        <v>97.37</v>
      </c>
      <c r="N457" s="85">
        <v>90.27</v>
      </c>
      <c r="O457" s="85">
        <v>49.56</v>
      </c>
      <c r="P457" s="85">
        <v>42.04</v>
      </c>
      <c r="Q457" s="85">
        <v>36.229999999999997</v>
      </c>
      <c r="R457" s="85">
        <v>34.93</v>
      </c>
      <c r="S457" s="85">
        <v>35.25</v>
      </c>
      <c r="T457" s="85">
        <v>34.06</v>
      </c>
      <c r="U457" s="85">
        <v>35.14</v>
      </c>
      <c r="V457" s="85">
        <v>36.369999999999997</v>
      </c>
      <c r="W457" s="85">
        <v>33.39</v>
      </c>
      <c r="X457" s="85">
        <v>33.74</v>
      </c>
      <c r="Y457" s="85">
        <v>33.53</v>
      </c>
      <c r="Z457" s="85">
        <v>35.25</v>
      </c>
      <c r="AA457" s="85">
        <f t="shared" si="91"/>
        <v>97.37</v>
      </c>
      <c r="AB457" s="84">
        <f t="shared" si="92"/>
        <v>2022</v>
      </c>
      <c r="AC457" s="83">
        <f t="shared" si="93"/>
        <v>1</v>
      </c>
      <c r="AD457" s="83" t="str">
        <f t="shared" si="94"/>
        <v/>
      </c>
      <c r="AE457" s="83" t="str">
        <f t="shared" si="95"/>
        <v/>
      </c>
      <c r="AF457" s="81">
        <f t="shared" si="96"/>
        <v>97.37</v>
      </c>
      <c r="AG457" s="82" t="str">
        <f t="shared" si="97"/>
        <v>11:00</v>
      </c>
      <c r="AH457" s="81">
        <f t="shared" si="98"/>
        <v>1183.4500000000003</v>
      </c>
      <c r="AI457" s="80" t="str">
        <f t="shared" si="99"/>
        <v/>
      </c>
      <c r="AJ457" s="80" t="str">
        <f t="shared" si="100"/>
        <v/>
      </c>
      <c r="AK457" s="80" t="str">
        <f t="shared" si="101"/>
        <v/>
      </c>
      <c r="AL457" s="79" t="str">
        <f t="shared" si="102"/>
        <v/>
      </c>
      <c r="AM457" s="78" t="str">
        <f t="shared" si="103"/>
        <v/>
      </c>
    </row>
    <row r="458" spans="2:39" ht="13.5" thickBot="1">
      <c r="B458" s="86">
        <v>44590</v>
      </c>
      <c r="C458" s="85">
        <v>33.29</v>
      </c>
      <c r="D458" s="85">
        <v>34.44</v>
      </c>
      <c r="E458" s="85">
        <v>33.22</v>
      </c>
      <c r="F458" s="85">
        <v>33.6</v>
      </c>
      <c r="G458" s="85">
        <v>33.18</v>
      </c>
      <c r="H458" s="85">
        <v>34.9</v>
      </c>
      <c r="I458" s="85">
        <v>34.159999999999997</v>
      </c>
      <c r="J458" s="85">
        <v>45.88</v>
      </c>
      <c r="K458" s="85">
        <v>41.02</v>
      </c>
      <c r="L458" s="85">
        <v>36.33</v>
      </c>
      <c r="M458" s="85">
        <v>35.21</v>
      </c>
      <c r="N458" s="85">
        <v>34.130000000000003</v>
      </c>
      <c r="O458" s="85">
        <v>33.880000000000003</v>
      </c>
      <c r="P458" s="85">
        <v>33.08</v>
      </c>
      <c r="Q458" s="85">
        <v>33.39</v>
      </c>
      <c r="R458" s="85">
        <v>34.200000000000003</v>
      </c>
      <c r="S458" s="85">
        <v>34.340000000000003</v>
      </c>
      <c r="T458" s="85">
        <v>34.299999999999997</v>
      </c>
      <c r="U458" s="85">
        <v>34.58</v>
      </c>
      <c r="V458" s="85">
        <v>34.340000000000003</v>
      </c>
      <c r="W458" s="85">
        <v>33.53</v>
      </c>
      <c r="X458" s="85">
        <v>33.67</v>
      </c>
      <c r="Y458" s="85">
        <v>34.020000000000003</v>
      </c>
      <c r="Z458" s="85">
        <v>33.29</v>
      </c>
      <c r="AA458" s="85">
        <f t="shared" si="91"/>
        <v>45.88</v>
      </c>
      <c r="AB458" s="84">
        <f t="shared" si="92"/>
        <v>2022</v>
      </c>
      <c r="AC458" s="83">
        <f t="shared" si="93"/>
        <v>1</v>
      </c>
      <c r="AD458" s="83" t="str">
        <f t="shared" si="94"/>
        <v/>
      </c>
      <c r="AE458" s="83" t="str">
        <f t="shared" si="95"/>
        <v/>
      </c>
      <c r="AF458" s="81">
        <f t="shared" si="96"/>
        <v>45.88</v>
      </c>
      <c r="AG458" s="82" t="str">
        <f t="shared" si="97"/>
        <v>8:00</v>
      </c>
      <c r="AH458" s="81">
        <f t="shared" si="98"/>
        <v>881.8599999999999</v>
      </c>
      <c r="AI458" s="80" t="str">
        <f t="shared" si="99"/>
        <v/>
      </c>
      <c r="AJ458" s="80" t="str">
        <f t="shared" si="100"/>
        <v/>
      </c>
      <c r="AK458" s="80" t="str">
        <f t="shared" si="101"/>
        <v/>
      </c>
      <c r="AL458" s="79" t="str">
        <f t="shared" si="102"/>
        <v/>
      </c>
      <c r="AM458" s="78" t="str">
        <f t="shared" si="103"/>
        <v/>
      </c>
    </row>
    <row r="459" spans="2:39" ht="13.5" thickBot="1">
      <c r="B459" s="86">
        <v>44591</v>
      </c>
      <c r="C459" s="85">
        <v>33.29</v>
      </c>
      <c r="D459" s="85">
        <v>33.6</v>
      </c>
      <c r="E459" s="85">
        <v>34.090000000000003</v>
      </c>
      <c r="F459" s="85">
        <v>33.64</v>
      </c>
      <c r="G459" s="85">
        <v>34.549999999999997</v>
      </c>
      <c r="H459" s="85">
        <v>34.130000000000003</v>
      </c>
      <c r="I459" s="85">
        <v>32.590000000000003</v>
      </c>
      <c r="J459" s="85">
        <v>33.99</v>
      </c>
      <c r="K459" s="85">
        <v>34.619999999999997</v>
      </c>
      <c r="L459" s="85">
        <v>33.57</v>
      </c>
      <c r="M459" s="85">
        <v>33.25</v>
      </c>
      <c r="N459" s="85">
        <v>34.090000000000003</v>
      </c>
      <c r="O459" s="85">
        <v>33.18</v>
      </c>
      <c r="P459" s="85">
        <v>33.11</v>
      </c>
      <c r="Q459" s="85">
        <v>33.08</v>
      </c>
      <c r="R459" s="85">
        <v>33.700000000000003</v>
      </c>
      <c r="S459" s="85">
        <v>33.18</v>
      </c>
      <c r="T459" s="85">
        <v>34.299999999999997</v>
      </c>
      <c r="U459" s="85">
        <v>33.880000000000003</v>
      </c>
      <c r="V459" s="85">
        <v>33.71</v>
      </c>
      <c r="W459" s="85">
        <v>33.11</v>
      </c>
      <c r="X459" s="85">
        <v>34.06</v>
      </c>
      <c r="Y459" s="85">
        <v>34.090000000000003</v>
      </c>
      <c r="Z459" s="85">
        <v>33.71</v>
      </c>
      <c r="AA459" s="85">
        <f t="shared" si="91"/>
        <v>34.619999999999997</v>
      </c>
      <c r="AB459" s="84">
        <f t="shared" si="92"/>
        <v>2022</v>
      </c>
      <c r="AC459" s="83">
        <f t="shared" si="93"/>
        <v>1</v>
      </c>
      <c r="AD459" s="83" t="str">
        <f t="shared" si="94"/>
        <v/>
      </c>
      <c r="AE459" s="83" t="str">
        <f t="shared" si="95"/>
        <v/>
      </c>
      <c r="AF459" s="81">
        <f t="shared" si="96"/>
        <v>34.619999999999997</v>
      </c>
      <c r="AG459" s="82" t="str">
        <f t="shared" si="97"/>
        <v>9:00</v>
      </c>
      <c r="AH459" s="81">
        <f t="shared" si="98"/>
        <v>843.1400000000001</v>
      </c>
      <c r="AI459" s="80" t="str">
        <f t="shared" si="99"/>
        <v/>
      </c>
      <c r="AJ459" s="80" t="str">
        <f t="shared" si="100"/>
        <v/>
      </c>
      <c r="AK459" s="80" t="str">
        <f t="shared" si="101"/>
        <v/>
      </c>
      <c r="AL459" s="79" t="str">
        <f t="shared" si="102"/>
        <v/>
      </c>
      <c r="AM459" s="78" t="str">
        <f t="shared" si="103"/>
        <v/>
      </c>
    </row>
    <row r="460" spans="2:39" ht="13.5" thickBot="1">
      <c r="B460" s="86">
        <v>44592</v>
      </c>
      <c r="C460" s="85">
        <v>34.229999999999997</v>
      </c>
      <c r="D460" s="85">
        <v>33.04</v>
      </c>
      <c r="E460" s="85">
        <v>34.229999999999997</v>
      </c>
      <c r="F460" s="85">
        <v>35.700000000000003</v>
      </c>
      <c r="G460" s="85">
        <v>34.06</v>
      </c>
      <c r="H460" s="85">
        <v>32.94</v>
      </c>
      <c r="I460" s="85">
        <v>33.53</v>
      </c>
      <c r="J460" s="85">
        <v>57.96</v>
      </c>
      <c r="K460" s="85">
        <v>78.75</v>
      </c>
      <c r="L460" s="85">
        <v>73.12</v>
      </c>
      <c r="M460" s="85">
        <v>63.04</v>
      </c>
      <c r="N460" s="85">
        <v>89.67</v>
      </c>
      <c r="O460" s="85">
        <v>45.43</v>
      </c>
      <c r="P460" s="85">
        <v>38.68</v>
      </c>
      <c r="Q460" s="85">
        <v>35.42</v>
      </c>
      <c r="R460" s="85">
        <v>35.42</v>
      </c>
      <c r="S460" s="85">
        <v>34.93</v>
      </c>
      <c r="T460" s="85">
        <v>34.229999999999997</v>
      </c>
      <c r="U460" s="85">
        <v>34.299999999999997</v>
      </c>
      <c r="V460" s="85">
        <v>36.020000000000003</v>
      </c>
      <c r="W460" s="85">
        <v>33.74</v>
      </c>
      <c r="X460" s="85">
        <v>34.270000000000003</v>
      </c>
      <c r="Y460" s="85">
        <v>34.270000000000003</v>
      </c>
      <c r="Z460" s="85">
        <v>34.409999999999997</v>
      </c>
      <c r="AA460" s="85">
        <f t="shared" si="91"/>
        <v>89.67</v>
      </c>
      <c r="AB460" s="84">
        <f t="shared" si="92"/>
        <v>2022</v>
      </c>
      <c r="AC460" s="83">
        <f t="shared" si="93"/>
        <v>1</v>
      </c>
      <c r="AD460" s="83" t="str">
        <f t="shared" si="94"/>
        <v>2022-1</v>
      </c>
      <c r="AE460" s="83">
        <f t="shared" si="95"/>
        <v>1</v>
      </c>
      <c r="AF460" s="81">
        <f t="shared" si="96"/>
        <v>89.67</v>
      </c>
      <c r="AG460" s="82" t="str">
        <f t="shared" si="97"/>
        <v>12:00</v>
      </c>
      <c r="AH460" s="81">
        <f t="shared" si="98"/>
        <v>1121.0599999999997</v>
      </c>
      <c r="AI460" s="80">
        <f t="shared" si="99"/>
        <v>9754.3100000000013</v>
      </c>
      <c r="AJ460" s="80">
        <f t="shared" si="100"/>
        <v>1542.31</v>
      </c>
      <c r="AK460" s="80">
        <f t="shared" si="101"/>
        <v>29421.690000000002</v>
      </c>
      <c r="AL460" s="79">
        <f t="shared" si="102"/>
        <v>44586</v>
      </c>
      <c r="AM460" s="78" t="str">
        <f t="shared" si="103"/>
        <v>12:00</v>
      </c>
    </row>
    <row r="461" spans="2:39" ht="13.5" thickBot="1">
      <c r="B461" s="86">
        <v>44593</v>
      </c>
      <c r="C461" s="85">
        <v>33.64</v>
      </c>
      <c r="D461" s="85">
        <v>33.39</v>
      </c>
      <c r="E461" s="85">
        <v>33.74</v>
      </c>
      <c r="F461" s="85">
        <v>33.04</v>
      </c>
      <c r="G461" s="85">
        <v>32.93</v>
      </c>
      <c r="H461" s="85">
        <v>32.76</v>
      </c>
      <c r="I461" s="85">
        <v>32.97</v>
      </c>
      <c r="J461" s="85">
        <v>41.3</v>
      </c>
      <c r="K461" s="85">
        <v>39.450000000000003</v>
      </c>
      <c r="L461" s="85">
        <v>44.73</v>
      </c>
      <c r="M461" s="85">
        <v>38.81</v>
      </c>
      <c r="N461" s="85">
        <v>35.04</v>
      </c>
      <c r="O461" s="85">
        <v>34.409999999999997</v>
      </c>
      <c r="P461" s="85">
        <v>34.76</v>
      </c>
      <c r="Q461" s="85">
        <v>34.619999999999997</v>
      </c>
      <c r="R461" s="85">
        <v>33.53</v>
      </c>
      <c r="S461" s="85">
        <v>34.409999999999997</v>
      </c>
      <c r="T461" s="85">
        <v>33.950000000000003</v>
      </c>
      <c r="U461" s="85">
        <v>33.71</v>
      </c>
      <c r="V461" s="85">
        <v>34.479999999999997</v>
      </c>
      <c r="W461" s="85">
        <v>33.43</v>
      </c>
      <c r="X461" s="85">
        <v>33.74</v>
      </c>
      <c r="Y461" s="85">
        <v>33.01</v>
      </c>
      <c r="Z461" s="85">
        <v>33.01</v>
      </c>
      <c r="AA461" s="85">
        <f t="shared" si="91"/>
        <v>44.73</v>
      </c>
      <c r="AB461" s="84">
        <f t="shared" si="92"/>
        <v>2022</v>
      </c>
      <c r="AC461" s="83">
        <f t="shared" si="93"/>
        <v>2</v>
      </c>
      <c r="AD461" s="83" t="str">
        <f t="shared" si="94"/>
        <v/>
      </c>
      <c r="AE461" s="83" t="str">
        <f t="shared" si="95"/>
        <v/>
      </c>
      <c r="AF461" s="81">
        <f t="shared" si="96"/>
        <v>44.73</v>
      </c>
      <c r="AG461" s="82" t="str">
        <f t="shared" si="97"/>
        <v>10:00</v>
      </c>
      <c r="AH461" s="81">
        <f t="shared" si="98"/>
        <v>883.59</v>
      </c>
      <c r="AI461" s="80" t="str">
        <f t="shared" si="99"/>
        <v/>
      </c>
      <c r="AJ461" s="80" t="str">
        <f t="shared" si="100"/>
        <v/>
      </c>
      <c r="AK461" s="80" t="str">
        <f t="shared" si="101"/>
        <v/>
      </c>
      <c r="AL461" s="79" t="str">
        <f t="shared" si="102"/>
        <v/>
      </c>
      <c r="AM461" s="78" t="str">
        <f t="shared" si="103"/>
        <v/>
      </c>
    </row>
    <row r="462" spans="2:39" ht="13.5" thickBot="1">
      <c r="B462" s="86">
        <v>44594</v>
      </c>
      <c r="C462" s="85">
        <v>32.24</v>
      </c>
      <c r="D462" s="85">
        <v>33.32</v>
      </c>
      <c r="E462" s="85">
        <v>33.08</v>
      </c>
      <c r="F462" s="85">
        <v>32.799999999999997</v>
      </c>
      <c r="G462" s="85">
        <v>33.22</v>
      </c>
      <c r="H462" s="85">
        <v>32.869999999999997</v>
      </c>
      <c r="I462" s="85">
        <v>33.92</v>
      </c>
      <c r="J462" s="85">
        <v>677.99</v>
      </c>
      <c r="K462" s="85">
        <v>1245.4000000000001</v>
      </c>
      <c r="L462" s="85">
        <v>1368.96</v>
      </c>
      <c r="M462" s="85">
        <v>1388.07</v>
      </c>
      <c r="N462" s="85">
        <v>998.52</v>
      </c>
      <c r="O462" s="85">
        <v>35.950000000000003</v>
      </c>
      <c r="P462" s="85">
        <v>35.630000000000003</v>
      </c>
      <c r="Q462" s="85">
        <v>38.04</v>
      </c>
      <c r="R462" s="85">
        <v>35.35</v>
      </c>
      <c r="S462" s="85">
        <v>34.200000000000003</v>
      </c>
      <c r="T462" s="85">
        <v>37.31</v>
      </c>
      <c r="U462" s="85">
        <v>35.49</v>
      </c>
      <c r="V462" s="85">
        <v>35</v>
      </c>
      <c r="W462" s="85">
        <v>33.85</v>
      </c>
      <c r="X462" s="85">
        <v>33.880000000000003</v>
      </c>
      <c r="Y462" s="85">
        <v>34.619999999999997</v>
      </c>
      <c r="Z462" s="85">
        <v>33.78</v>
      </c>
      <c r="AA462" s="85">
        <f t="shared" si="91"/>
        <v>1388.07</v>
      </c>
      <c r="AB462" s="84">
        <f t="shared" si="92"/>
        <v>2022</v>
      </c>
      <c r="AC462" s="83">
        <f t="shared" si="93"/>
        <v>2</v>
      </c>
      <c r="AD462" s="83" t="str">
        <f t="shared" si="94"/>
        <v/>
      </c>
      <c r="AE462" s="83" t="str">
        <f t="shared" si="95"/>
        <v/>
      </c>
      <c r="AF462" s="81">
        <f t="shared" si="96"/>
        <v>1388.07</v>
      </c>
      <c r="AG462" s="82" t="str">
        <f t="shared" si="97"/>
        <v>11:00</v>
      </c>
      <c r="AH462" s="81">
        <f t="shared" si="98"/>
        <v>7721.5599999999995</v>
      </c>
      <c r="AI462" s="80" t="str">
        <f t="shared" si="99"/>
        <v/>
      </c>
      <c r="AJ462" s="80" t="str">
        <f t="shared" si="100"/>
        <v/>
      </c>
      <c r="AK462" s="80" t="str">
        <f t="shared" si="101"/>
        <v/>
      </c>
      <c r="AL462" s="79" t="str">
        <f t="shared" si="102"/>
        <v/>
      </c>
      <c r="AM462" s="78" t="str">
        <f t="shared" si="103"/>
        <v/>
      </c>
    </row>
    <row r="463" spans="2:39" ht="13.5" thickBot="1">
      <c r="B463" s="86">
        <v>44595</v>
      </c>
      <c r="C463" s="85">
        <v>32.869999999999997</v>
      </c>
      <c r="D463" s="85">
        <v>33.71</v>
      </c>
      <c r="E463" s="85">
        <v>32.76</v>
      </c>
      <c r="F463" s="85">
        <v>33.81</v>
      </c>
      <c r="G463" s="85">
        <v>34.369999999999997</v>
      </c>
      <c r="H463" s="85">
        <v>33.04</v>
      </c>
      <c r="I463" s="85">
        <v>34.130000000000003</v>
      </c>
      <c r="J463" s="85">
        <v>36.020000000000003</v>
      </c>
      <c r="K463" s="85">
        <v>802.55</v>
      </c>
      <c r="L463" s="85">
        <v>1405.14</v>
      </c>
      <c r="M463" s="85">
        <v>1447.92</v>
      </c>
      <c r="N463" s="85">
        <v>1438.15</v>
      </c>
      <c r="O463" s="85">
        <v>1304.48</v>
      </c>
      <c r="P463" s="85">
        <v>34.229999999999997</v>
      </c>
      <c r="Q463" s="85">
        <v>35.14</v>
      </c>
      <c r="R463" s="85">
        <v>35.07</v>
      </c>
      <c r="S463" s="85">
        <v>33.880000000000003</v>
      </c>
      <c r="T463" s="85">
        <v>34.51</v>
      </c>
      <c r="U463" s="85">
        <v>34.479999999999997</v>
      </c>
      <c r="V463" s="85">
        <v>33.04</v>
      </c>
      <c r="W463" s="85">
        <v>34.06</v>
      </c>
      <c r="X463" s="85">
        <v>33.18</v>
      </c>
      <c r="Y463" s="85">
        <v>33.74</v>
      </c>
      <c r="Z463" s="85">
        <v>34.65</v>
      </c>
      <c r="AA463" s="85">
        <f t="shared" si="91"/>
        <v>1447.92</v>
      </c>
      <c r="AB463" s="84">
        <f t="shared" si="92"/>
        <v>2022</v>
      </c>
      <c r="AC463" s="83">
        <f t="shared" si="93"/>
        <v>2</v>
      </c>
      <c r="AD463" s="83" t="str">
        <f t="shared" si="94"/>
        <v/>
      </c>
      <c r="AE463" s="83" t="str">
        <f t="shared" si="95"/>
        <v/>
      </c>
      <c r="AF463" s="81">
        <f t="shared" si="96"/>
        <v>1447.92</v>
      </c>
      <c r="AG463" s="82" t="str">
        <f t="shared" si="97"/>
        <v>11:00</v>
      </c>
      <c r="AH463" s="81">
        <f t="shared" si="98"/>
        <v>8492.85</v>
      </c>
      <c r="AI463" s="80" t="str">
        <f t="shared" si="99"/>
        <v/>
      </c>
      <c r="AJ463" s="80" t="str">
        <f t="shared" si="100"/>
        <v/>
      </c>
      <c r="AK463" s="80" t="str">
        <f t="shared" si="101"/>
        <v/>
      </c>
      <c r="AL463" s="79" t="str">
        <f t="shared" si="102"/>
        <v/>
      </c>
      <c r="AM463" s="78" t="str">
        <f t="shared" si="103"/>
        <v/>
      </c>
    </row>
    <row r="464" spans="2:39" ht="13.5" thickBot="1">
      <c r="B464" s="86">
        <v>44596</v>
      </c>
      <c r="C464" s="85">
        <v>33.25</v>
      </c>
      <c r="D464" s="85">
        <v>33.32</v>
      </c>
      <c r="E464" s="85">
        <v>34.299999999999997</v>
      </c>
      <c r="F464" s="85">
        <v>32.83</v>
      </c>
      <c r="G464" s="85">
        <v>33.08</v>
      </c>
      <c r="H464" s="85">
        <v>33.57</v>
      </c>
      <c r="I464" s="85">
        <v>33.15</v>
      </c>
      <c r="J464" s="85">
        <v>42.77</v>
      </c>
      <c r="K464" s="85">
        <v>50.16</v>
      </c>
      <c r="L464" s="85">
        <v>53.17</v>
      </c>
      <c r="M464" s="85">
        <v>71.23</v>
      </c>
      <c r="N464" s="85">
        <v>50.19</v>
      </c>
      <c r="O464" s="85">
        <v>100.1</v>
      </c>
      <c r="P464" s="85">
        <v>1026.3800000000001</v>
      </c>
      <c r="Q464" s="85">
        <v>1389.29</v>
      </c>
      <c r="R464" s="85">
        <v>111.16</v>
      </c>
      <c r="S464" s="85">
        <v>35.18</v>
      </c>
      <c r="T464" s="85">
        <v>34.159999999999997</v>
      </c>
      <c r="U464" s="85">
        <v>34.76</v>
      </c>
      <c r="V464" s="85">
        <v>33.99</v>
      </c>
      <c r="W464" s="85">
        <v>33.01</v>
      </c>
      <c r="X464" s="85">
        <v>34.159999999999997</v>
      </c>
      <c r="Y464" s="85">
        <v>33.53</v>
      </c>
      <c r="Z464" s="85">
        <v>33.46</v>
      </c>
      <c r="AA464" s="85">
        <f t="shared" si="91"/>
        <v>1389.29</v>
      </c>
      <c r="AB464" s="84">
        <f t="shared" si="92"/>
        <v>2022</v>
      </c>
      <c r="AC464" s="83">
        <f t="shared" si="93"/>
        <v>2</v>
      </c>
      <c r="AD464" s="83" t="str">
        <f t="shared" si="94"/>
        <v/>
      </c>
      <c r="AE464" s="83" t="str">
        <f t="shared" si="95"/>
        <v/>
      </c>
      <c r="AF464" s="81">
        <f t="shared" si="96"/>
        <v>1389.29</v>
      </c>
      <c r="AG464" s="82" t="str">
        <f t="shared" si="97"/>
        <v>15:00</v>
      </c>
      <c r="AH464" s="81">
        <f t="shared" si="98"/>
        <v>4789.49</v>
      </c>
      <c r="AI464" s="80" t="str">
        <f t="shared" si="99"/>
        <v/>
      </c>
      <c r="AJ464" s="80" t="str">
        <f t="shared" si="100"/>
        <v/>
      </c>
      <c r="AK464" s="80" t="str">
        <f t="shared" si="101"/>
        <v/>
      </c>
      <c r="AL464" s="79" t="str">
        <f t="shared" si="102"/>
        <v/>
      </c>
      <c r="AM464" s="78" t="str">
        <f t="shared" si="103"/>
        <v/>
      </c>
    </row>
    <row r="465" spans="2:39" ht="13.5" thickBot="1">
      <c r="B465" s="86">
        <v>44597</v>
      </c>
      <c r="C465" s="85">
        <v>33.01</v>
      </c>
      <c r="D465" s="85">
        <v>33.57</v>
      </c>
      <c r="E465" s="85">
        <v>34.090000000000003</v>
      </c>
      <c r="F465" s="85">
        <v>32.869999999999997</v>
      </c>
      <c r="G465" s="85">
        <v>34.200000000000003</v>
      </c>
      <c r="H465" s="85">
        <v>33.81</v>
      </c>
      <c r="I465" s="85">
        <v>34.200000000000003</v>
      </c>
      <c r="J465" s="85">
        <v>34.130000000000003</v>
      </c>
      <c r="K465" s="85">
        <v>34.76</v>
      </c>
      <c r="L465" s="85">
        <v>33.74</v>
      </c>
      <c r="M465" s="85">
        <v>34.96</v>
      </c>
      <c r="N465" s="85">
        <v>33.99</v>
      </c>
      <c r="O465" s="85">
        <v>34.299999999999997</v>
      </c>
      <c r="P465" s="85">
        <v>34.130000000000003</v>
      </c>
      <c r="Q465" s="85">
        <v>33.81</v>
      </c>
      <c r="R465" s="85">
        <v>33.5</v>
      </c>
      <c r="S465" s="85">
        <v>33.92</v>
      </c>
      <c r="T465" s="85">
        <v>34.090000000000003</v>
      </c>
      <c r="U465" s="85">
        <v>34.44</v>
      </c>
      <c r="V465" s="85">
        <v>33.5</v>
      </c>
      <c r="W465" s="85">
        <v>33.08</v>
      </c>
      <c r="X465" s="85">
        <v>34.479999999999997</v>
      </c>
      <c r="Y465" s="85">
        <v>33.56</v>
      </c>
      <c r="Z465" s="85">
        <v>34.97</v>
      </c>
      <c r="AA465" s="85">
        <f t="shared" si="91"/>
        <v>34.97</v>
      </c>
      <c r="AB465" s="84">
        <f t="shared" si="92"/>
        <v>2022</v>
      </c>
      <c r="AC465" s="83">
        <f t="shared" si="93"/>
        <v>2</v>
      </c>
      <c r="AD465" s="83" t="str">
        <f t="shared" si="94"/>
        <v/>
      </c>
      <c r="AE465" s="83" t="str">
        <f t="shared" si="95"/>
        <v/>
      </c>
      <c r="AF465" s="81">
        <f t="shared" si="96"/>
        <v>34.97</v>
      </c>
      <c r="AG465" s="82" t="str">
        <f t="shared" si="97"/>
        <v>24:00</v>
      </c>
      <c r="AH465" s="81">
        <f t="shared" si="98"/>
        <v>850.08000000000015</v>
      </c>
      <c r="AI465" s="80" t="str">
        <f t="shared" si="99"/>
        <v/>
      </c>
      <c r="AJ465" s="80" t="str">
        <f t="shared" si="100"/>
        <v/>
      </c>
      <c r="AK465" s="80" t="str">
        <f t="shared" si="101"/>
        <v/>
      </c>
      <c r="AL465" s="79" t="str">
        <f t="shared" si="102"/>
        <v/>
      </c>
      <c r="AM465" s="78" t="str">
        <f t="shared" si="103"/>
        <v/>
      </c>
    </row>
    <row r="466" spans="2:39" ht="13.5" thickBot="1">
      <c r="B466" s="86">
        <v>44598</v>
      </c>
      <c r="C466" s="85">
        <v>34.130000000000003</v>
      </c>
      <c r="D466" s="85">
        <v>33.85</v>
      </c>
      <c r="E466" s="85">
        <v>33.74</v>
      </c>
      <c r="F466" s="85">
        <v>34.83</v>
      </c>
      <c r="G466" s="85">
        <v>32.520000000000003</v>
      </c>
      <c r="H466" s="85">
        <v>33.6</v>
      </c>
      <c r="I466" s="85">
        <v>33.5</v>
      </c>
      <c r="J466" s="85">
        <v>34.83</v>
      </c>
      <c r="K466" s="85">
        <v>34.340000000000003</v>
      </c>
      <c r="L466" s="85">
        <v>31.99</v>
      </c>
      <c r="M466" s="85">
        <v>33.950000000000003</v>
      </c>
      <c r="N466" s="85">
        <v>32.97</v>
      </c>
      <c r="O466" s="85">
        <v>34.200000000000003</v>
      </c>
      <c r="P466" s="85">
        <v>34.76</v>
      </c>
      <c r="Q466" s="85">
        <v>756.49</v>
      </c>
      <c r="R466" s="85">
        <v>1236.0999999999999</v>
      </c>
      <c r="S466" s="85">
        <v>1235.29</v>
      </c>
      <c r="T466" s="85">
        <v>1225.1099999999999</v>
      </c>
      <c r="U466" s="85">
        <v>1276.73</v>
      </c>
      <c r="V466" s="85">
        <v>1279.99</v>
      </c>
      <c r="W466" s="85">
        <v>1278.83</v>
      </c>
      <c r="X466" s="85">
        <v>1278.97</v>
      </c>
      <c r="Y466" s="85">
        <v>1276.5899999999999</v>
      </c>
      <c r="Z466" s="85">
        <v>1268.8900000000001</v>
      </c>
      <c r="AA466" s="85">
        <f t="shared" si="91"/>
        <v>1279.99</v>
      </c>
      <c r="AB466" s="84">
        <f t="shared" si="92"/>
        <v>2022</v>
      </c>
      <c r="AC466" s="83">
        <f t="shared" si="93"/>
        <v>2</v>
      </c>
      <c r="AD466" s="83" t="str">
        <f t="shared" si="94"/>
        <v/>
      </c>
      <c r="AE466" s="83" t="str">
        <f t="shared" si="95"/>
        <v/>
      </c>
      <c r="AF466" s="81">
        <f t="shared" si="96"/>
        <v>1279.99</v>
      </c>
      <c r="AG466" s="82" t="str">
        <f t="shared" si="97"/>
        <v>20:00</v>
      </c>
      <c r="AH466" s="81">
        <f t="shared" si="98"/>
        <v>13866.189999999999</v>
      </c>
      <c r="AI466" s="80" t="str">
        <f t="shared" si="99"/>
        <v/>
      </c>
      <c r="AJ466" s="80" t="str">
        <f t="shared" si="100"/>
        <v/>
      </c>
      <c r="AK466" s="80" t="str">
        <f t="shared" si="101"/>
        <v/>
      </c>
      <c r="AL466" s="79" t="str">
        <f t="shared" si="102"/>
        <v/>
      </c>
      <c r="AM466" s="78" t="str">
        <f t="shared" si="103"/>
        <v/>
      </c>
    </row>
    <row r="467" spans="2:39" ht="13.5" thickBot="1">
      <c r="B467" s="86">
        <v>44599</v>
      </c>
      <c r="C467" s="85">
        <v>1276.8699999999999</v>
      </c>
      <c r="D467" s="85">
        <v>1279.18</v>
      </c>
      <c r="E467" s="85">
        <v>1279.04</v>
      </c>
      <c r="F467" s="85">
        <v>1253.53</v>
      </c>
      <c r="G467" s="85">
        <v>1282.4000000000001</v>
      </c>
      <c r="H467" s="85">
        <v>1290.8399999999999</v>
      </c>
      <c r="I467" s="85">
        <v>1324.86</v>
      </c>
      <c r="J467" s="85">
        <v>1410.75</v>
      </c>
      <c r="K467" s="85">
        <v>1353.24</v>
      </c>
      <c r="L467" s="85">
        <v>139.19999999999999</v>
      </c>
      <c r="M467" s="85">
        <v>36.75</v>
      </c>
      <c r="N467" s="85">
        <v>35.770000000000003</v>
      </c>
      <c r="O467" s="85">
        <v>35.07</v>
      </c>
      <c r="P467" s="85">
        <v>34.44</v>
      </c>
      <c r="Q467" s="85">
        <v>35.11</v>
      </c>
      <c r="R467" s="85">
        <v>35.35</v>
      </c>
      <c r="S467" s="85">
        <v>35</v>
      </c>
      <c r="T467" s="85">
        <v>34.76</v>
      </c>
      <c r="U467" s="85">
        <v>34.090000000000003</v>
      </c>
      <c r="V467" s="85">
        <v>35.28</v>
      </c>
      <c r="W467" s="85">
        <v>34.9</v>
      </c>
      <c r="X467" s="85">
        <v>33.11</v>
      </c>
      <c r="Y467" s="85">
        <v>33.53</v>
      </c>
      <c r="Z467" s="85">
        <v>32.869999999999997</v>
      </c>
      <c r="AA467" s="85">
        <f t="shared" si="91"/>
        <v>1410.75</v>
      </c>
      <c r="AB467" s="84">
        <f t="shared" si="92"/>
        <v>2022</v>
      </c>
      <c r="AC467" s="83">
        <f t="shared" si="93"/>
        <v>2</v>
      </c>
      <c r="AD467" s="83" t="str">
        <f t="shared" si="94"/>
        <v/>
      </c>
      <c r="AE467" s="83" t="str">
        <f t="shared" si="95"/>
        <v/>
      </c>
      <c r="AF467" s="81">
        <f t="shared" si="96"/>
        <v>1410.75</v>
      </c>
      <c r="AG467" s="82" t="str">
        <f t="shared" si="97"/>
        <v>8:00</v>
      </c>
      <c r="AH467" s="81">
        <f t="shared" si="98"/>
        <v>13786.690000000006</v>
      </c>
      <c r="AI467" s="80" t="str">
        <f t="shared" si="99"/>
        <v/>
      </c>
      <c r="AJ467" s="80" t="str">
        <f t="shared" si="100"/>
        <v/>
      </c>
      <c r="AK467" s="80" t="str">
        <f t="shared" si="101"/>
        <v/>
      </c>
      <c r="AL467" s="79" t="str">
        <f t="shared" si="102"/>
        <v/>
      </c>
      <c r="AM467" s="78" t="str">
        <f t="shared" si="103"/>
        <v/>
      </c>
    </row>
    <row r="468" spans="2:39" ht="13.5" thickBot="1">
      <c r="B468" s="86">
        <v>44600</v>
      </c>
      <c r="C468" s="85">
        <v>35.14</v>
      </c>
      <c r="D468" s="85">
        <v>35</v>
      </c>
      <c r="E468" s="85">
        <v>33.6</v>
      </c>
      <c r="F468" s="85">
        <v>968.48</v>
      </c>
      <c r="G468" s="85">
        <v>1234.73</v>
      </c>
      <c r="H468" s="85">
        <v>1254.82</v>
      </c>
      <c r="I468" s="85">
        <v>1308.02</v>
      </c>
      <c r="J468" s="85">
        <v>1401.93</v>
      </c>
      <c r="K468" s="85">
        <v>1414.11</v>
      </c>
      <c r="L468" s="85">
        <v>1425.23</v>
      </c>
      <c r="M468" s="85">
        <v>1439.2</v>
      </c>
      <c r="N468" s="85">
        <v>1457.93</v>
      </c>
      <c r="O468" s="85">
        <v>1427.83</v>
      </c>
      <c r="P468" s="85">
        <v>1391.56</v>
      </c>
      <c r="Q468" s="85">
        <v>1369.97</v>
      </c>
      <c r="R468" s="85">
        <v>1369.87</v>
      </c>
      <c r="S468" s="85">
        <v>1347.92</v>
      </c>
      <c r="T468" s="85">
        <v>1295.07</v>
      </c>
      <c r="U468" s="85">
        <v>1322.51</v>
      </c>
      <c r="V468" s="85">
        <v>1336.51</v>
      </c>
      <c r="W468" s="85">
        <v>1340.08</v>
      </c>
      <c r="X468" s="85">
        <v>1316.74</v>
      </c>
      <c r="Y468" s="85">
        <v>1316.74</v>
      </c>
      <c r="Z468" s="85">
        <v>1300.3599999999999</v>
      </c>
      <c r="AA468" s="85">
        <f t="shared" si="91"/>
        <v>1457.93</v>
      </c>
      <c r="AB468" s="84">
        <f t="shared" si="92"/>
        <v>2022</v>
      </c>
      <c r="AC468" s="83">
        <f t="shared" si="93"/>
        <v>2</v>
      </c>
      <c r="AD468" s="83" t="str">
        <f t="shared" si="94"/>
        <v/>
      </c>
      <c r="AE468" s="83" t="str">
        <f t="shared" si="95"/>
        <v/>
      </c>
      <c r="AF468" s="81">
        <f t="shared" si="96"/>
        <v>1457.93</v>
      </c>
      <c r="AG468" s="82" t="str">
        <f t="shared" si="97"/>
        <v>12:00</v>
      </c>
      <c r="AH468" s="81">
        <f t="shared" si="98"/>
        <v>29601.279999999999</v>
      </c>
      <c r="AI468" s="80" t="str">
        <f t="shared" si="99"/>
        <v/>
      </c>
      <c r="AJ468" s="80" t="str">
        <f t="shared" si="100"/>
        <v/>
      </c>
      <c r="AK468" s="80" t="str">
        <f t="shared" si="101"/>
        <v/>
      </c>
      <c r="AL468" s="79" t="str">
        <f t="shared" si="102"/>
        <v/>
      </c>
      <c r="AM468" s="78" t="str">
        <f t="shared" si="103"/>
        <v/>
      </c>
    </row>
    <row r="469" spans="2:39" ht="13.5" thickBot="1">
      <c r="B469" s="86">
        <v>44601</v>
      </c>
      <c r="C469" s="85">
        <v>1291.22</v>
      </c>
      <c r="D469" s="85">
        <v>1282.33</v>
      </c>
      <c r="E469" s="85">
        <v>1275.8599999999999</v>
      </c>
      <c r="F469" s="85">
        <v>1276.6300000000001</v>
      </c>
      <c r="G469" s="85">
        <v>1266.93</v>
      </c>
      <c r="H469" s="85">
        <v>1280.23</v>
      </c>
      <c r="I469" s="85">
        <v>1326.19</v>
      </c>
      <c r="J469" s="85">
        <v>1413.09</v>
      </c>
      <c r="K469" s="85">
        <v>1414.32</v>
      </c>
      <c r="L469" s="85">
        <v>1396.54</v>
      </c>
      <c r="M469" s="85">
        <v>1393.21</v>
      </c>
      <c r="N469" s="85">
        <v>1390.76</v>
      </c>
      <c r="O469" s="85">
        <v>1352.12</v>
      </c>
      <c r="P469" s="85">
        <v>1338.16</v>
      </c>
      <c r="Q469" s="85">
        <v>1341.31</v>
      </c>
      <c r="R469" s="85">
        <v>1329.16</v>
      </c>
      <c r="S469" s="85">
        <v>1316.74</v>
      </c>
      <c r="T469" s="85">
        <v>1248.42</v>
      </c>
      <c r="U469" s="85">
        <v>1274.53</v>
      </c>
      <c r="V469" s="85">
        <v>1260.32</v>
      </c>
      <c r="W469" s="85">
        <v>1258.25</v>
      </c>
      <c r="X469" s="85">
        <v>1250.03</v>
      </c>
      <c r="Y469" s="85">
        <v>1241.21</v>
      </c>
      <c r="Z469" s="85">
        <v>1214.1500000000001</v>
      </c>
      <c r="AA469" s="85">
        <f t="shared" si="91"/>
        <v>1414.32</v>
      </c>
      <c r="AB469" s="84">
        <f t="shared" si="92"/>
        <v>2022</v>
      </c>
      <c r="AC469" s="83">
        <f t="shared" si="93"/>
        <v>2</v>
      </c>
      <c r="AD469" s="83" t="str">
        <f t="shared" si="94"/>
        <v/>
      </c>
      <c r="AE469" s="83" t="str">
        <f t="shared" si="95"/>
        <v/>
      </c>
      <c r="AF469" s="81">
        <f t="shared" si="96"/>
        <v>1414.32</v>
      </c>
      <c r="AG469" s="82" t="str">
        <f t="shared" si="97"/>
        <v>9:00</v>
      </c>
      <c r="AH469" s="81">
        <f t="shared" si="98"/>
        <v>32846.03</v>
      </c>
      <c r="AI469" s="80" t="str">
        <f t="shared" si="99"/>
        <v/>
      </c>
      <c r="AJ469" s="80" t="str">
        <f t="shared" si="100"/>
        <v/>
      </c>
      <c r="AK469" s="80" t="str">
        <f t="shared" si="101"/>
        <v/>
      </c>
      <c r="AL469" s="79" t="str">
        <f t="shared" si="102"/>
        <v/>
      </c>
      <c r="AM469" s="78" t="str">
        <f t="shared" si="103"/>
        <v/>
      </c>
    </row>
    <row r="470" spans="2:39" ht="13.5" thickBot="1">
      <c r="B470" s="86">
        <v>44602</v>
      </c>
      <c r="C470" s="85">
        <v>1237.29</v>
      </c>
      <c r="D470" s="85">
        <v>1212.58</v>
      </c>
      <c r="E470" s="85">
        <v>1215.44</v>
      </c>
      <c r="F470" s="85">
        <v>1215.58</v>
      </c>
      <c r="G470" s="85">
        <v>1218.04</v>
      </c>
      <c r="H470" s="85">
        <v>1231.6500000000001</v>
      </c>
      <c r="I470" s="85">
        <v>1278.69</v>
      </c>
      <c r="J470" s="85">
        <v>1370.81</v>
      </c>
      <c r="K470" s="85">
        <v>1371.58</v>
      </c>
      <c r="L470" s="85">
        <v>1372.98</v>
      </c>
      <c r="M470" s="85">
        <v>1391.04</v>
      </c>
      <c r="N470" s="85">
        <v>1412.46</v>
      </c>
      <c r="O470" s="85">
        <v>1369.48</v>
      </c>
      <c r="P470" s="85">
        <v>1377.08</v>
      </c>
      <c r="Q470" s="85">
        <v>1379.98</v>
      </c>
      <c r="R470" s="85">
        <v>1356.78</v>
      </c>
      <c r="S470" s="85">
        <v>1360.24</v>
      </c>
      <c r="T470" s="85">
        <v>1311.66</v>
      </c>
      <c r="U470" s="85">
        <v>1309.56</v>
      </c>
      <c r="V470" s="85">
        <v>1292.2</v>
      </c>
      <c r="W470" s="85">
        <v>1302.95</v>
      </c>
      <c r="X470" s="85">
        <v>1274.1099999999999</v>
      </c>
      <c r="Y470" s="85">
        <v>1292.8</v>
      </c>
      <c r="Z470" s="85">
        <v>1258.18</v>
      </c>
      <c r="AA470" s="85">
        <f t="shared" si="91"/>
        <v>1412.46</v>
      </c>
      <c r="AB470" s="84">
        <f t="shared" si="92"/>
        <v>2022</v>
      </c>
      <c r="AC470" s="83">
        <f t="shared" si="93"/>
        <v>2</v>
      </c>
      <c r="AD470" s="83" t="str">
        <f t="shared" si="94"/>
        <v/>
      </c>
      <c r="AE470" s="83" t="str">
        <f t="shared" si="95"/>
        <v/>
      </c>
      <c r="AF470" s="81">
        <f t="shared" si="96"/>
        <v>1412.46</v>
      </c>
      <c r="AG470" s="82" t="str">
        <f t="shared" si="97"/>
        <v>12:00</v>
      </c>
      <c r="AH470" s="81">
        <f t="shared" si="98"/>
        <v>32825.620000000003</v>
      </c>
      <c r="AI470" s="80" t="str">
        <f t="shared" si="99"/>
        <v/>
      </c>
      <c r="AJ470" s="80" t="str">
        <f t="shared" si="100"/>
        <v/>
      </c>
      <c r="AK470" s="80" t="str">
        <f t="shared" si="101"/>
        <v/>
      </c>
      <c r="AL470" s="79" t="str">
        <f t="shared" si="102"/>
        <v/>
      </c>
      <c r="AM470" s="78" t="str">
        <f t="shared" si="103"/>
        <v/>
      </c>
    </row>
    <row r="471" spans="2:39" ht="13.5" thickBot="1">
      <c r="B471" s="86">
        <v>44603</v>
      </c>
      <c r="C471" s="85">
        <v>1259.02</v>
      </c>
      <c r="D471" s="85">
        <v>1252.4100000000001</v>
      </c>
      <c r="E471" s="85">
        <v>1248.07</v>
      </c>
      <c r="F471" s="85">
        <v>1240.26</v>
      </c>
      <c r="G471" s="85">
        <v>1240.8900000000001</v>
      </c>
      <c r="H471" s="85">
        <v>1257.3399999999999</v>
      </c>
      <c r="I471" s="85">
        <v>1307.3499999999999</v>
      </c>
      <c r="J471" s="85">
        <v>1381.17</v>
      </c>
      <c r="K471" s="85">
        <v>1395.14</v>
      </c>
      <c r="L471" s="85">
        <v>1411.69</v>
      </c>
      <c r="M471" s="85">
        <v>1415.44</v>
      </c>
      <c r="N471" s="85">
        <v>1405.36</v>
      </c>
      <c r="O471" s="85">
        <v>1375.22</v>
      </c>
      <c r="P471" s="85">
        <v>1373.16</v>
      </c>
      <c r="Q471" s="85">
        <v>1394.44</v>
      </c>
      <c r="R471" s="85">
        <v>1372.25</v>
      </c>
      <c r="S471" s="85">
        <v>1340.85</v>
      </c>
      <c r="T471" s="85">
        <v>1294.72</v>
      </c>
      <c r="U471" s="85">
        <v>1283.3399999999999</v>
      </c>
      <c r="V471" s="85">
        <v>1248.52</v>
      </c>
      <c r="W471" s="85">
        <v>1286.53</v>
      </c>
      <c r="X471" s="85">
        <v>1245.72</v>
      </c>
      <c r="Y471" s="85">
        <v>1239.94</v>
      </c>
      <c r="Z471" s="85">
        <v>1196.4100000000001</v>
      </c>
      <c r="AA471" s="85">
        <f t="shared" si="91"/>
        <v>1415.44</v>
      </c>
      <c r="AB471" s="84">
        <f t="shared" si="92"/>
        <v>2022</v>
      </c>
      <c r="AC471" s="83">
        <f t="shared" si="93"/>
        <v>2</v>
      </c>
      <c r="AD471" s="83" t="str">
        <f t="shared" si="94"/>
        <v/>
      </c>
      <c r="AE471" s="83" t="str">
        <f t="shared" si="95"/>
        <v/>
      </c>
      <c r="AF471" s="81">
        <f t="shared" si="96"/>
        <v>1415.44</v>
      </c>
      <c r="AG471" s="82" t="str">
        <f t="shared" si="97"/>
        <v>11:00</v>
      </c>
      <c r="AH471" s="81">
        <f t="shared" si="98"/>
        <v>32880.68</v>
      </c>
      <c r="AI471" s="80" t="str">
        <f t="shared" si="99"/>
        <v/>
      </c>
      <c r="AJ471" s="80" t="str">
        <f t="shared" si="100"/>
        <v/>
      </c>
      <c r="AK471" s="80" t="str">
        <f t="shared" si="101"/>
        <v/>
      </c>
      <c r="AL471" s="79" t="str">
        <f t="shared" si="102"/>
        <v/>
      </c>
      <c r="AM471" s="78" t="str">
        <f t="shared" si="103"/>
        <v/>
      </c>
    </row>
    <row r="472" spans="2:39" ht="13.5" thickBot="1">
      <c r="B472" s="86">
        <v>44604</v>
      </c>
      <c r="C472" s="85">
        <v>1195.7</v>
      </c>
      <c r="D472" s="85">
        <v>1187.3800000000001</v>
      </c>
      <c r="E472" s="85">
        <v>1171.83</v>
      </c>
      <c r="F472" s="85">
        <v>1184.58</v>
      </c>
      <c r="G472" s="85">
        <v>1177.05</v>
      </c>
      <c r="H472" s="85">
        <v>1201.72</v>
      </c>
      <c r="I472" s="85">
        <v>1238.6199999999999</v>
      </c>
      <c r="J472" s="85">
        <v>1311.21</v>
      </c>
      <c r="K472" s="85">
        <v>1327.87</v>
      </c>
      <c r="L472" s="85">
        <v>1303.82</v>
      </c>
      <c r="M472" s="85">
        <v>1287.3399999999999</v>
      </c>
      <c r="N472" s="85">
        <v>1295.3499999999999</v>
      </c>
      <c r="O472" s="85">
        <v>1268.05</v>
      </c>
      <c r="P472" s="85">
        <v>1260.8800000000001</v>
      </c>
      <c r="Q472" s="85">
        <v>1267.77</v>
      </c>
      <c r="R472" s="85">
        <v>1250.3800000000001</v>
      </c>
      <c r="S472" s="85">
        <v>1255.27</v>
      </c>
      <c r="T472" s="85">
        <v>1266.2</v>
      </c>
      <c r="U472" s="85">
        <v>1301.6500000000001</v>
      </c>
      <c r="V472" s="85">
        <v>1293.1500000000001</v>
      </c>
      <c r="W472" s="85">
        <v>1288.53</v>
      </c>
      <c r="X472" s="85">
        <v>1294.79</v>
      </c>
      <c r="Y472" s="85">
        <v>1286.32</v>
      </c>
      <c r="Z472" s="85">
        <v>1278.24</v>
      </c>
      <c r="AA472" s="85">
        <f t="shared" si="91"/>
        <v>1327.87</v>
      </c>
      <c r="AB472" s="84">
        <f t="shared" si="92"/>
        <v>2022</v>
      </c>
      <c r="AC472" s="83">
        <f t="shared" si="93"/>
        <v>2</v>
      </c>
      <c r="AD472" s="83" t="str">
        <f t="shared" si="94"/>
        <v/>
      </c>
      <c r="AE472" s="83" t="str">
        <f t="shared" si="95"/>
        <v/>
      </c>
      <c r="AF472" s="81">
        <f t="shared" si="96"/>
        <v>1327.87</v>
      </c>
      <c r="AG472" s="82" t="str">
        <f t="shared" si="97"/>
        <v>9:00</v>
      </c>
      <c r="AH472" s="81">
        <f t="shared" si="98"/>
        <v>31521.570000000003</v>
      </c>
      <c r="AI472" s="80" t="str">
        <f t="shared" si="99"/>
        <v/>
      </c>
      <c r="AJ472" s="80" t="str">
        <f t="shared" si="100"/>
        <v/>
      </c>
      <c r="AK472" s="80" t="str">
        <f t="shared" si="101"/>
        <v/>
      </c>
      <c r="AL472" s="79" t="str">
        <f t="shared" si="102"/>
        <v/>
      </c>
      <c r="AM472" s="78" t="str">
        <f t="shared" si="103"/>
        <v/>
      </c>
    </row>
    <row r="473" spans="2:39" ht="13.5" thickBot="1">
      <c r="B473" s="86">
        <v>44605</v>
      </c>
      <c r="C473" s="85">
        <v>1280.27</v>
      </c>
      <c r="D473" s="85">
        <v>1276.45</v>
      </c>
      <c r="E473" s="85">
        <v>1281.6600000000001</v>
      </c>
      <c r="F473" s="85">
        <v>1276.6199999999999</v>
      </c>
      <c r="G473" s="85">
        <v>1278.8699999999999</v>
      </c>
      <c r="H473" s="85">
        <v>1280.44</v>
      </c>
      <c r="I473" s="85">
        <v>1308.44</v>
      </c>
      <c r="J473" s="85">
        <v>1364.86</v>
      </c>
      <c r="K473" s="85">
        <v>1365.39</v>
      </c>
      <c r="L473" s="85">
        <v>1336.86</v>
      </c>
      <c r="M473" s="85">
        <v>1324.85</v>
      </c>
      <c r="N473" s="85">
        <v>1321.18</v>
      </c>
      <c r="O473" s="85">
        <v>1296.8599999999999</v>
      </c>
      <c r="P473" s="85">
        <v>1269.8399999999999</v>
      </c>
      <c r="Q473" s="85">
        <v>1252.48</v>
      </c>
      <c r="R473" s="85">
        <v>1256.68</v>
      </c>
      <c r="S473" s="85">
        <v>1268.1199999999999</v>
      </c>
      <c r="T473" s="85">
        <v>1271.17</v>
      </c>
      <c r="U473" s="85">
        <v>1297.56</v>
      </c>
      <c r="V473" s="85">
        <v>1298.96</v>
      </c>
      <c r="W473" s="85">
        <v>1288.5999999999999</v>
      </c>
      <c r="X473" s="85">
        <v>1294.47</v>
      </c>
      <c r="Y473" s="85">
        <v>1297.56</v>
      </c>
      <c r="Z473" s="85">
        <v>1287.02</v>
      </c>
      <c r="AA473" s="85">
        <f t="shared" si="91"/>
        <v>1365.39</v>
      </c>
      <c r="AB473" s="84">
        <f t="shared" si="92"/>
        <v>2022</v>
      </c>
      <c r="AC473" s="83">
        <f t="shared" si="93"/>
        <v>2</v>
      </c>
      <c r="AD473" s="83" t="str">
        <f t="shared" si="94"/>
        <v/>
      </c>
      <c r="AE473" s="83" t="str">
        <f t="shared" si="95"/>
        <v/>
      </c>
      <c r="AF473" s="81">
        <f t="shared" si="96"/>
        <v>1365.39</v>
      </c>
      <c r="AG473" s="82" t="str">
        <f t="shared" si="97"/>
        <v>9:00</v>
      </c>
      <c r="AH473" s="81">
        <f t="shared" si="98"/>
        <v>32440.600000000002</v>
      </c>
      <c r="AI473" s="80" t="str">
        <f t="shared" si="99"/>
        <v/>
      </c>
      <c r="AJ473" s="80" t="str">
        <f t="shared" si="100"/>
        <v/>
      </c>
      <c r="AK473" s="80" t="str">
        <f t="shared" si="101"/>
        <v/>
      </c>
      <c r="AL473" s="79" t="str">
        <f t="shared" si="102"/>
        <v/>
      </c>
      <c r="AM473" s="78" t="str">
        <f t="shared" si="103"/>
        <v/>
      </c>
    </row>
    <row r="474" spans="2:39" ht="13.5" thickBot="1">
      <c r="B474" s="86">
        <v>44606</v>
      </c>
      <c r="C474" s="85">
        <v>1300.6400000000001</v>
      </c>
      <c r="D474" s="85">
        <v>1295.32</v>
      </c>
      <c r="E474" s="85">
        <v>1298.92</v>
      </c>
      <c r="F474" s="85">
        <v>1291.6400000000001</v>
      </c>
      <c r="G474" s="85">
        <v>1312.26</v>
      </c>
      <c r="H474" s="85">
        <v>1314.71</v>
      </c>
      <c r="I474" s="85">
        <v>1368.99</v>
      </c>
      <c r="J474" s="85">
        <v>1470.77</v>
      </c>
      <c r="K474" s="85">
        <v>1475.85</v>
      </c>
      <c r="L474" s="85">
        <v>1462.34</v>
      </c>
      <c r="M474" s="85">
        <v>1493.28</v>
      </c>
      <c r="N474" s="85">
        <v>1438.61</v>
      </c>
      <c r="O474" s="85">
        <v>988.78</v>
      </c>
      <c r="P474" s="85">
        <v>34.86</v>
      </c>
      <c r="Q474" s="85">
        <v>36.090000000000003</v>
      </c>
      <c r="R474" s="85">
        <v>34.549999999999997</v>
      </c>
      <c r="S474" s="85">
        <v>872.27</v>
      </c>
      <c r="T474" s="85">
        <v>1336.76</v>
      </c>
      <c r="U474" s="85">
        <v>1372.56</v>
      </c>
      <c r="V474" s="85">
        <v>1362.58</v>
      </c>
      <c r="W474" s="85">
        <v>1333.85</v>
      </c>
      <c r="X474" s="85">
        <v>1355.31</v>
      </c>
      <c r="Y474" s="85">
        <v>1343.44</v>
      </c>
      <c r="Z474" s="85">
        <v>1303.79</v>
      </c>
      <c r="AA474" s="85">
        <f t="shared" si="91"/>
        <v>1493.28</v>
      </c>
      <c r="AB474" s="84">
        <f t="shared" si="92"/>
        <v>2022</v>
      </c>
      <c r="AC474" s="83">
        <f t="shared" si="93"/>
        <v>2</v>
      </c>
      <c r="AD474" s="83" t="str">
        <f t="shared" si="94"/>
        <v/>
      </c>
      <c r="AE474" s="83" t="str">
        <f t="shared" si="95"/>
        <v/>
      </c>
      <c r="AF474" s="81">
        <f t="shared" si="96"/>
        <v>1493.28</v>
      </c>
      <c r="AG474" s="82" t="str">
        <f t="shared" si="97"/>
        <v>11:00</v>
      </c>
      <c r="AH474" s="81">
        <f t="shared" si="98"/>
        <v>29391.449999999997</v>
      </c>
      <c r="AI474" s="80" t="str">
        <f t="shared" si="99"/>
        <v/>
      </c>
      <c r="AJ474" s="80" t="str">
        <f t="shared" si="100"/>
        <v/>
      </c>
      <c r="AK474" s="80" t="str">
        <f t="shared" si="101"/>
        <v/>
      </c>
      <c r="AL474" s="79" t="str">
        <f t="shared" si="102"/>
        <v/>
      </c>
      <c r="AM474" s="78" t="str">
        <f t="shared" si="103"/>
        <v/>
      </c>
    </row>
    <row r="475" spans="2:39" ht="13.5" thickBot="1">
      <c r="B475" s="86">
        <v>44607</v>
      </c>
      <c r="C475" s="85">
        <v>1297.73</v>
      </c>
      <c r="D475" s="85">
        <v>1297.7</v>
      </c>
      <c r="E475" s="85">
        <v>1301.06</v>
      </c>
      <c r="F475" s="85">
        <v>1293.8499999999999</v>
      </c>
      <c r="G475" s="85">
        <v>1291.5</v>
      </c>
      <c r="H475" s="85">
        <v>1300.46</v>
      </c>
      <c r="I475" s="85">
        <v>1358.25</v>
      </c>
      <c r="J475" s="85">
        <v>1447.81</v>
      </c>
      <c r="K475" s="85">
        <v>1068.94</v>
      </c>
      <c r="L475" s="85">
        <v>67.87</v>
      </c>
      <c r="M475" s="85">
        <v>793.31</v>
      </c>
      <c r="N475" s="85">
        <v>1464.37</v>
      </c>
      <c r="O475" s="85">
        <v>1408.44</v>
      </c>
      <c r="P475" s="85">
        <v>1374.87</v>
      </c>
      <c r="Q475" s="85">
        <v>1378.86</v>
      </c>
      <c r="R475" s="85">
        <v>1361.43</v>
      </c>
      <c r="S475" s="85">
        <v>1328.92</v>
      </c>
      <c r="T475" s="85">
        <v>1294.23</v>
      </c>
      <c r="U475" s="85">
        <v>1314.5</v>
      </c>
      <c r="V475" s="85">
        <v>1321.67</v>
      </c>
      <c r="W475" s="85">
        <v>1322.41</v>
      </c>
      <c r="X475" s="85">
        <v>1319.64</v>
      </c>
      <c r="Y475" s="85">
        <v>1314.67</v>
      </c>
      <c r="Z475" s="85">
        <v>1281</v>
      </c>
      <c r="AA475" s="85">
        <f t="shared" si="91"/>
        <v>1464.37</v>
      </c>
      <c r="AB475" s="84">
        <f t="shared" si="92"/>
        <v>2022</v>
      </c>
      <c r="AC475" s="83">
        <f t="shared" si="93"/>
        <v>2</v>
      </c>
      <c r="AD475" s="83" t="str">
        <f t="shared" si="94"/>
        <v/>
      </c>
      <c r="AE475" s="83" t="str">
        <f t="shared" si="95"/>
        <v/>
      </c>
      <c r="AF475" s="81">
        <f t="shared" si="96"/>
        <v>1464.37</v>
      </c>
      <c r="AG475" s="82" t="str">
        <f t="shared" si="97"/>
        <v>12:00</v>
      </c>
      <c r="AH475" s="81">
        <f t="shared" si="98"/>
        <v>31467.860000000004</v>
      </c>
      <c r="AI475" s="80" t="str">
        <f t="shared" si="99"/>
        <v/>
      </c>
      <c r="AJ475" s="80" t="str">
        <f t="shared" si="100"/>
        <v/>
      </c>
      <c r="AK475" s="80" t="str">
        <f t="shared" si="101"/>
        <v/>
      </c>
      <c r="AL475" s="79" t="str">
        <f t="shared" si="102"/>
        <v/>
      </c>
      <c r="AM475" s="78" t="str">
        <f t="shared" si="103"/>
        <v/>
      </c>
    </row>
    <row r="476" spans="2:39" ht="13.5" thickBot="1">
      <c r="B476" s="86">
        <v>44608</v>
      </c>
      <c r="C476" s="85">
        <v>1284.43</v>
      </c>
      <c r="D476" s="85">
        <v>1278.97</v>
      </c>
      <c r="E476" s="85">
        <v>1266.72</v>
      </c>
      <c r="F476" s="85">
        <v>1276.24</v>
      </c>
      <c r="G476" s="85">
        <v>1268.6099999999999</v>
      </c>
      <c r="H476" s="85">
        <v>1275.93</v>
      </c>
      <c r="I476" s="85">
        <v>1312.26</v>
      </c>
      <c r="J476" s="85">
        <v>1404.87</v>
      </c>
      <c r="K476" s="85">
        <v>1420.16</v>
      </c>
      <c r="L476" s="85">
        <v>1380.75</v>
      </c>
      <c r="M476" s="85">
        <v>1399.02</v>
      </c>
      <c r="N476" s="85">
        <v>1388.2</v>
      </c>
      <c r="O476" s="85">
        <v>1341.55</v>
      </c>
      <c r="P476" s="85">
        <v>1334.97</v>
      </c>
      <c r="Q476" s="85">
        <v>1340.05</v>
      </c>
      <c r="R476" s="85">
        <v>1337.6</v>
      </c>
      <c r="S476" s="85">
        <v>1311.8</v>
      </c>
      <c r="T476" s="85">
        <v>1257.06</v>
      </c>
      <c r="U476" s="85">
        <v>1267.77</v>
      </c>
      <c r="V476" s="85">
        <v>1239.1099999999999</v>
      </c>
      <c r="W476" s="85">
        <v>1222.02</v>
      </c>
      <c r="X476" s="85">
        <v>1225.49</v>
      </c>
      <c r="Y476" s="85">
        <v>1201.97</v>
      </c>
      <c r="Z476" s="85">
        <v>1181.29</v>
      </c>
      <c r="AA476" s="85">
        <f t="shared" si="91"/>
        <v>1420.16</v>
      </c>
      <c r="AB476" s="84">
        <f t="shared" si="92"/>
        <v>2022</v>
      </c>
      <c r="AC476" s="83">
        <f t="shared" si="93"/>
        <v>2</v>
      </c>
      <c r="AD476" s="83" t="str">
        <f t="shared" si="94"/>
        <v/>
      </c>
      <c r="AE476" s="83" t="str">
        <f t="shared" si="95"/>
        <v/>
      </c>
      <c r="AF476" s="81">
        <f t="shared" si="96"/>
        <v>1420.16</v>
      </c>
      <c r="AG476" s="82" t="str">
        <f t="shared" si="97"/>
        <v>9:00</v>
      </c>
      <c r="AH476" s="81">
        <f t="shared" si="98"/>
        <v>32637.000000000004</v>
      </c>
      <c r="AI476" s="80" t="str">
        <f t="shared" si="99"/>
        <v/>
      </c>
      <c r="AJ476" s="80" t="str">
        <f t="shared" si="100"/>
        <v/>
      </c>
      <c r="AK476" s="80" t="str">
        <f t="shared" si="101"/>
        <v/>
      </c>
      <c r="AL476" s="79" t="str">
        <f t="shared" si="102"/>
        <v/>
      </c>
      <c r="AM476" s="78" t="str">
        <f t="shared" si="103"/>
        <v/>
      </c>
    </row>
    <row r="477" spans="2:39" ht="13.5" thickBot="1">
      <c r="B477" s="86">
        <v>44609</v>
      </c>
      <c r="C477" s="85">
        <v>1167.81</v>
      </c>
      <c r="D477" s="85">
        <v>1150.03</v>
      </c>
      <c r="E477" s="85">
        <v>1141.9100000000001</v>
      </c>
      <c r="F477" s="85">
        <v>1135.4000000000001</v>
      </c>
      <c r="G477" s="85">
        <v>1135.05</v>
      </c>
      <c r="H477" s="85">
        <v>1139.18</v>
      </c>
      <c r="I477" s="85">
        <v>1199.3800000000001</v>
      </c>
      <c r="J477" s="85">
        <v>1292.0999999999999</v>
      </c>
      <c r="K477" s="85">
        <v>1307.22</v>
      </c>
      <c r="L477" s="85">
        <v>1371.97</v>
      </c>
      <c r="M477" s="85">
        <v>1408.09</v>
      </c>
      <c r="N477" s="85">
        <v>1417.85</v>
      </c>
      <c r="O477" s="85">
        <v>1396.99</v>
      </c>
      <c r="P477" s="85">
        <v>1402.14</v>
      </c>
      <c r="Q477" s="85">
        <v>1412.36</v>
      </c>
      <c r="R477" s="85">
        <v>1392.86</v>
      </c>
      <c r="S477" s="85">
        <v>1364.02</v>
      </c>
      <c r="T477" s="85">
        <v>1324.65</v>
      </c>
      <c r="U477" s="85">
        <v>1324.75</v>
      </c>
      <c r="V477" s="85">
        <v>1321.5</v>
      </c>
      <c r="W477" s="85">
        <v>1306.69</v>
      </c>
      <c r="X477" s="85">
        <v>1300.5999999999999</v>
      </c>
      <c r="Y477" s="85">
        <v>1285.2</v>
      </c>
      <c r="Z477" s="85">
        <v>1268.58</v>
      </c>
      <c r="AA477" s="85">
        <f t="shared" si="91"/>
        <v>1417.85</v>
      </c>
      <c r="AB477" s="84">
        <f t="shared" si="92"/>
        <v>2022</v>
      </c>
      <c r="AC477" s="83">
        <f t="shared" si="93"/>
        <v>2</v>
      </c>
      <c r="AD477" s="83" t="str">
        <f t="shared" si="94"/>
        <v/>
      </c>
      <c r="AE477" s="83" t="str">
        <f t="shared" si="95"/>
        <v/>
      </c>
      <c r="AF477" s="81">
        <f t="shared" si="96"/>
        <v>1417.85</v>
      </c>
      <c r="AG477" s="82" t="str">
        <f t="shared" si="97"/>
        <v>12:00</v>
      </c>
      <c r="AH477" s="81">
        <f t="shared" si="98"/>
        <v>32384.18</v>
      </c>
      <c r="AI477" s="80" t="str">
        <f t="shared" si="99"/>
        <v/>
      </c>
      <c r="AJ477" s="80" t="str">
        <f t="shared" si="100"/>
        <v/>
      </c>
      <c r="AK477" s="80" t="str">
        <f t="shared" si="101"/>
        <v/>
      </c>
      <c r="AL477" s="79" t="str">
        <f t="shared" si="102"/>
        <v/>
      </c>
      <c r="AM477" s="78" t="str">
        <f t="shared" si="103"/>
        <v/>
      </c>
    </row>
    <row r="478" spans="2:39" ht="13.5" thickBot="1">
      <c r="B478" s="86">
        <v>44610</v>
      </c>
      <c r="C478" s="85">
        <v>1249.29</v>
      </c>
      <c r="D478" s="85">
        <v>1264.24</v>
      </c>
      <c r="E478" s="85">
        <v>1263.3599999999999</v>
      </c>
      <c r="F478" s="85">
        <v>1262.03</v>
      </c>
      <c r="G478" s="85">
        <v>1265.5999999999999</v>
      </c>
      <c r="H478" s="85">
        <v>1294.3699999999999</v>
      </c>
      <c r="I478" s="85">
        <v>1337.07</v>
      </c>
      <c r="J478" s="85">
        <v>1408.65</v>
      </c>
      <c r="K478" s="85">
        <v>1444.69</v>
      </c>
      <c r="L478" s="85">
        <v>1428.88</v>
      </c>
      <c r="M478" s="85">
        <v>1436.93</v>
      </c>
      <c r="N478" s="85">
        <v>1438.4</v>
      </c>
      <c r="O478" s="85">
        <v>1401.16</v>
      </c>
      <c r="P478" s="85">
        <v>1389.15</v>
      </c>
      <c r="Q478" s="85">
        <v>1379.81</v>
      </c>
      <c r="R478" s="85">
        <v>1375.78</v>
      </c>
      <c r="S478" s="85">
        <v>1367.91</v>
      </c>
      <c r="T478" s="85">
        <v>1330.84</v>
      </c>
      <c r="U478" s="85">
        <v>1357.9</v>
      </c>
      <c r="V478" s="85">
        <v>1366.75</v>
      </c>
      <c r="W478" s="85">
        <v>1341.97</v>
      </c>
      <c r="X478" s="85">
        <v>1349.5</v>
      </c>
      <c r="Y478" s="85">
        <v>1296.92</v>
      </c>
      <c r="Z478" s="85">
        <v>1295.6300000000001</v>
      </c>
      <c r="AA478" s="85">
        <f t="shared" si="91"/>
        <v>1444.69</v>
      </c>
      <c r="AB478" s="84">
        <f t="shared" si="92"/>
        <v>2022</v>
      </c>
      <c r="AC478" s="83">
        <f t="shared" si="93"/>
        <v>2</v>
      </c>
      <c r="AD478" s="83" t="str">
        <f t="shared" si="94"/>
        <v/>
      </c>
      <c r="AE478" s="83" t="str">
        <f t="shared" si="95"/>
        <v/>
      </c>
      <c r="AF478" s="81">
        <f t="shared" si="96"/>
        <v>1444.69</v>
      </c>
      <c r="AG478" s="82" t="str">
        <f t="shared" si="97"/>
        <v>9:00</v>
      </c>
      <c r="AH478" s="81">
        <f t="shared" si="98"/>
        <v>33791.520000000004</v>
      </c>
      <c r="AI478" s="80" t="str">
        <f t="shared" si="99"/>
        <v/>
      </c>
      <c r="AJ478" s="80" t="str">
        <f t="shared" si="100"/>
        <v/>
      </c>
      <c r="AK478" s="80" t="str">
        <f t="shared" si="101"/>
        <v/>
      </c>
      <c r="AL478" s="79" t="str">
        <f t="shared" si="102"/>
        <v/>
      </c>
      <c r="AM478" s="78" t="str">
        <f t="shared" si="103"/>
        <v/>
      </c>
    </row>
    <row r="479" spans="2:39" ht="13.5" thickBot="1">
      <c r="B479" s="86">
        <v>44611</v>
      </c>
      <c r="C479" s="85">
        <v>1282.82</v>
      </c>
      <c r="D479" s="85">
        <v>1267.8800000000001</v>
      </c>
      <c r="E479" s="85">
        <v>1265.98</v>
      </c>
      <c r="F479" s="85">
        <v>1257.17</v>
      </c>
      <c r="G479" s="85">
        <v>1250.3800000000001</v>
      </c>
      <c r="H479" s="85">
        <v>1266.69</v>
      </c>
      <c r="I479" s="85">
        <v>1296.47</v>
      </c>
      <c r="J479" s="85">
        <v>1347.78</v>
      </c>
      <c r="K479" s="85">
        <v>1372.63</v>
      </c>
      <c r="L479" s="85">
        <v>1336.37</v>
      </c>
      <c r="M479" s="85">
        <v>1336.48</v>
      </c>
      <c r="N479" s="85">
        <v>1349.53</v>
      </c>
      <c r="O479" s="85">
        <v>1324.23</v>
      </c>
      <c r="P479" s="85">
        <v>1290.8</v>
      </c>
      <c r="Q479" s="85">
        <v>1291.68</v>
      </c>
      <c r="R479" s="85">
        <v>1301.27</v>
      </c>
      <c r="S479" s="85">
        <v>1296.93</v>
      </c>
      <c r="T479" s="85">
        <v>1281.9100000000001</v>
      </c>
      <c r="U479" s="85">
        <v>1318.21</v>
      </c>
      <c r="V479" s="85">
        <v>1332.87</v>
      </c>
      <c r="W479" s="85">
        <v>1311.1</v>
      </c>
      <c r="X479" s="85">
        <v>1312.5</v>
      </c>
      <c r="Y479" s="85">
        <v>1305.08</v>
      </c>
      <c r="Z479" s="85">
        <v>1302.07</v>
      </c>
      <c r="AA479" s="85">
        <f t="shared" si="91"/>
        <v>1372.63</v>
      </c>
      <c r="AB479" s="84">
        <f t="shared" si="92"/>
        <v>2022</v>
      </c>
      <c r="AC479" s="83">
        <f t="shared" si="93"/>
        <v>2</v>
      </c>
      <c r="AD479" s="83" t="str">
        <f t="shared" si="94"/>
        <v/>
      </c>
      <c r="AE479" s="83" t="str">
        <f t="shared" si="95"/>
        <v/>
      </c>
      <c r="AF479" s="81">
        <f t="shared" si="96"/>
        <v>1372.63</v>
      </c>
      <c r="AG479" s="82" t="str">
        <f t="shared" si="97"/>
        <v>9:00</v>
      </c>
      <c r="AH479" s="81">
        <f t="shared" si="98"/>
        <v>32671.459999999995</v>
      </c>
      <c r="AI479" s="80" t="str">
        <f t="shared" si="99"/>
        <v/>
      </c>
      <c r="AJ479" s="80" t="str">
        <f t="shared" si="100"/>
        <v/>
      </c>
      <c r="AK479" s="80" t="str">
        <f t="shared" si="101"/>
        <v/>
      </c>
      <c r="AL479" s="79" t="str">
        <f t="shared" si="102"/>
        <v/>
      </c>
      <c r="AM479" s="78" t="str">
        <f t="shared" si="103"/>
        <v/>
      </c>
    </row>
    <row r="480" spans="2:39" ht="13.5" thickBot="1">
      <c r="B480" s="86">
        <v>44612</v>
      </c>
      <c r="C480" s="85">
        <v>1291.57</v>
      </c>
      <c r="D480" s="85">
        <v>1274.32</v>
      </c>
      <c r="E480" s="85">
        <v>1275.1600000000001</v>
      </c>
      <c r="F480" s="85">
        <v>1280.1300000000001</v>
      </c>
      <c r="G480" s="85">
        <v>1263.4000000000001</v>
      </c>
      <c r="H480" s="85">
        <v>1269.69</v>
      </c>
      <c r="I480" s="85">
        <v>1303.26</v>
      </c>
      <c r="J480" s="85">
        <v>1344.6</v>
      </c>
      <c r="K480" s="85">
        <v>1346.73</v>
      </c>
      <c r="L480" s="85">
        <v>1317.78</v>
      </c>
      <c r="M480" s="85">
        <v>1328.92</v>
      </c>
      <c r="N480" s="85">
        <v>1305.82</v>
      </c>
      <c r="O480" s="85">
        <v>1260.56</v>
      </c>
      <c r="P480" s="85">
        <v>1259.83</v>
      </c>
      <c r="Q480" s="85">
        <v>1230.5</v>
      </c>
      <c r="R480" s="85">
        <v>1215.8</v>
      </c>
      <c r="S480" s="85">
        <v>1221.6099999999999</v>
      </c>
      <c r="T480" s="85">
        <v>1195.8800000000001</v>
      </c>
      <c r="U480" s="85">
        <v>1238.44</v>
      </c>
      <c r="V480" s="85">
        <v>1224.97</v>
      </c>
      <c r="W480" s="85">
        <v>1215.58</v>
      </c>
      <c r="X480" s="85">
        <v>1207.92</v>
      </c>
      <c r="Y480" s="85">
        <v>1193.08</v>
      </c>
      <c r="Z480" s="85">
        <v>1184.68</v>
      </c>
      <c r="AA480" s="85">
        <f t="shared" si="91"/>
        <v>1346.73</v>
      </c>
      <c r="AB480" s="84">
        <f t="shared" si="92"/>
        <v>2022</v>
      </c>
      <c r="AC480" s="83">
        <f t="shared" si="93"/>
        <v>2</v>
      </c>
      <c r="AD480" s="83" t="str">
        <f t="shared" si="94"/>
        <v/>
      </c>
      <c r="AE480" s="83" t="str">
        <f t="shared" si="95"/>
        <v/>
      </c>
      <c r="AF480" s="81">
        <f t="shared" si="96"/>
        <v>1346.73</v>
      </c>
      <c r="AG480" s="82" t="str">
        <f t="shared" si="97"/>
        <v>9:00</v>
      </c>
      <c r="AH480" s="81">
        <f t="shared" si="98"/>
        <v>31596.960000000003</v>
      </c>
      <c r="AI480" s="80" t="str">
        <f t="shared" si="99"/>
        <v/>
      </c>
      <c r="AJ480" s="80" t="str">
        <f t="shared" si="100"/>
        <v/>
      </c>
      <c r="AK480" s="80" t="str">
        <f t="shared" si="101"/>
        <v/>
      </c>
      <c r="AL480" s="79" t="str">
        <f t="shared" si="102"/>
        <v/>
      </c>
      <c r="AM480" s="78" t="str">
        <f t="shared" si="103"/>
        <v/>
      </c>
    </row>
    <row r="481" spans="2:39" ht="13.5" thickBot="1">
      <c r="B481" s="86">
        <v>44613</v>
      </c>
      <c r="C481" s="85">
        <v>1170.8900000000001</v>
      </c>
      <c r="D481" s="85">
        <v>1175.44</v>
      </c>
      <c r="E481" s="85">
        <v>1161.69</v>
      </c>
      <c r="F481" s="85">
        <v>1174.8499999999999</v>
      </c>
      <c r="G481" s="85">
        <v>1174.46</v>
      </c>
      <c r="H481" s="85">
        <v>1195.1099999999999</v>
      </c>
      <c r="I481" s="85">
        <v>1215.0999999999999</v>
      </c>
      <c r="J481" s="85">
        <v>1250.69</v>
      </c>
      <c r="K481" s="85">
        <v>1237.01</v>
      </c>
      <c r="L481" s="85">
        <v>1227.07</v>
      </c>
      <c r="M481" s="85">
        <v>1233.58</v>
      </c>
      <c r="N481" s="85">
        <v>1225.67</v>
      </c>
      <c r="O481" s="85">
        <v>1192.94</v>
      </c>
      <c r="P481" s="85">
        <v>1191.1199999999999</v>
      </c>
      <c r="Q481" s="85">
        <v>1188.6400000000001</v>
      </c>
      <c r="R481" s="85">
        <v>1201.97</v>
      </c>
      <c r="S481" s="85">
        <v>1198.58</v>
      </c>
      <c r="T481" s="85">
        <v>1174.04</v>
      </c>
      <c r="U481" s="85">
        <v>1207.4000000000001</v>
      </c>
      <c r="V481" s="85">
        <v>1213.7</v>
      </c>
      <c r="W481" s="85">
        <v>1208.76</v>
      </c>
      <c r="X481" s="85">
        <v>1205.75</v>
      </c>
      <c r="Y481" s="85">
        <v>1209.67</v>
      </c>
      <c r="Z481" s="85">
        <v>1201.6600000000001</v>
      </c>
      <c r="AA481" s="85">
        <f t="shared" si="91"/>
        <v>1250.69</v>
      </c>
      <c r="AB481" s="84">
        <f t="shared" si="92"/>
        <v>2022</v>
      </c>
      <c r="AC481" s="83">
        <f t="shared" si="93"/>
        <v>2</v>
      </c>
      <c r="AD481" s="83" t="str">
        <f t="shared" si="94"/>
        <v/>
      </c>
      <c r="AE481" s="83" t="str">
        <f t="shared" si="95"/>
        <v/>
      </c>
      <c r="AF481" s="81">
        <f t="shared" si="96"/>
        <v>1250.69</v>
      </c>
      <c r="AG481" s="82" t="str">
        <f t="shared" si="97"/>
        <v>8:00</v>
      </c>
      <c r="AH481" s="81">
        <f t="shared" si="98"/>
        <v>30086.479999999996</v>
      </c>
      <c r="AI481" s="80" t="str">
        <f t="shared" si="99"/>
        <v/>
      </c>
      <c r="AJ481" s="80" t="str">
        <f t="shared" si="100"/>
        <v/>
      </c>
      <c r="AK481" s="80" t="str">
        <f t="shared" si="101"/>
        <v/>
      </c>
      <c r="AL481" s="79" t="str">
        <f t="shared" si="102"/>
        <v/>
      </c>
      <c r="AM481" s="78" t="str">
        <f t="shared" si="103"/>
        <v/>
      </c>
    </row>
    <row r="482" spans="2:39" ht="13.5" thickBot="1">
      <c r="B482" s="86">
        <v>44614</v>
      </c>
      <c r="C482" s="85">
        <v>1198.54</v>
      </c>
      <c r="D482" s="85">
        <v>1191.58</v>
      </c>
      <c r="E482" s="85">
        <v>1194.55</v>
      </c>
      <c r="F482" s="85">
        <v>1191.02</v>
      </c>
      <c r="G482" s="85">
        <v>1198.8599999999999</v>
      </c>
      <c r="H482" s="85">
        <v>1197.28</v>
      </c>
      <c r="I482" s="85">
        <v>1257.06</v>
      </c>
      <c r="J482" s="85">
        <v>1338.82</v>
      </c>
      <c r="K482" s="85">
        <v>1360.35</v>
      </c>
      <c r="L482" s="85">
        <v>1378.61</v>
      </c>
      <c r="M482" s="85">
        <v>1341.59</v>
      </c>
      <c r="N482" s="85">
        <v>1390.24</v>
      </c>
      <c r="O482" s="85">
        <v>1371.55</v>
      </c>
      <c r="P482" s="85">
        <v>1372.67</v>
      </c>
      <c r="Q482" s="85">
        <v>1375.33</v>
      </c>
      <c r="R482" s="85">
        <v>1373.86</v>
      </c>
      <c r="S482" s="85">
        <v>1342.5</v>
      </c>
      <c r="T482" s="85">
        <v>1285.58</v>
      </c>
      <c r="U482" s="85">
        <v>1286.8499999999999</v>
      </c>
      <c r="V482" s="85">
        <v>1278.45</v>
      </c>
      <c r="W482" s="85">
        <v>1241.3499999999999</v>
      </c>
      <c r="X482" s="85">
        <v>1221.8499999999999</v>
      </c>
      <c r="Y482" s="85">
        <v>1202.1099999999999</v>
      </c>
      <c r="Z482" s="85">
        <v>1180.48</v>
      </c>
      <c r="AA482" s="85">
        <f t="shared" si="91"/>
        <v>1390.24</v>
      </c>
      <c r="AB482" s="84">
        <f t="shared" si="92"/>
        <v>2022</v>
      </c>
      <c r="AC482" s="83">
        <f t="shared" si="93"/>
        <v>2</v>
      </c>
      <c r="AD482" s="83" t="str">
        <f t="shared" si="94"/>
        <v/>
      </c>
      <c r="AE482" s="83" t="str">
        <f t="shared" si="95"/>
        <v/>
      </c>
      <c r="AF482" s="81">
        <f t="shared" si="96"/>
        <v>1390.24</v>
      </c>
      <c r="AG482" s="82" t="str">
        <f t="shared" si="97"/>
        <v>12:00</v>
      </c>
      <c r="AH482" s="81">
        <f t="shared" si="98"/>
        <v>32161.320000000003</v>
      </c>
      <c r="AI482" s="80" t="str">
        <f t="shared" si="99"/>
        <v/>
      </c>
      <c r="AJ482" s="80" t="str">
        <f t="shared" si="100"/>
        <v/>
      </c>
      <c r="AK482" s="80" t="str">
        <f t="shared" si="101"/>
        <v/>
      </c>
      <c r="AL482" s="79" t="str">
        <f t="shared" si="102"/>
        <v/>
      </c>
      <c r="AM482" s="78" t="str">
        <f t="shared" si="103"/>
        <v/>
      </c>
    </row>
    <row r="483" spans="2:39" ht="13.5" thickBot="1">
      <c r="B483" s="86">
        <v>44615</v>
      </c>
      <c r="C483" s="85">
        <v>1163.51</v>
      </c>
      <c r="D483" s="85">
        <v>1180.55</v>
      </c>
      <c r="E483" s="85">
        <v>1210.6500000000001</v>
      </c>
      <c r="F483" s="85">
        <v>1209.32</v>
      </c>
      <c r="G483" s="85">
        <v>1213.69</v>
      </c>
      <c r="H483" s="85">
        <v>1239.5999999999999</v>
      </c>
      <c r="I483" s="85">
        <v>1287.27</v>
      </c>
      <c r="J483" s="85">
        <v>1388.56</v>
      </c>
      <c r="K483" s="85">
        <v>1130.78</v>
      </c>
      <c r="L483" s="85">
        <v>42.84</v>
      </c>
      <c r="M483" s="85">
        <v>40.840000000000003</v>
      </c>
      <c r="N483" s="85">
        <v>42.56</v>
      </c>
      <c r="O483" s="85">
        <v>34.58</v>
      </c>
      <c r="P483" s="85">
        <v>34.97</v>
      </c>
      <c r="Q483" s="85">
        <v>35.56</v>
      </c>
      <c r="R483" s="85">
        <v>36.78</v>
      </c>
      <c r="S483" s="85">
        <v>35.979999999999997</v>
      </c>
      <c r="T483" s="85">
        <v>34.200000000000003</v>
      </c>
      <c r="U483" s="85">
        <v>35.04</v>
      </c>
      <c r="V483" s="85">
        <v>34.75</v>
      </c>
      <c r="W483" s="85">
        <v>34.69</v>
      </c>
      <c r="X483" s="85">
        <v>34.9</v>
      </c>
      <c r="Y483" s="85">
        <v>34.159999999999997</v>
      </c>
      <c r="Z483" s="85">
        <v>33.81</v>
      </c>
      <c r="AA483" s="85">
        <f t="shared" si="91"/>
        <v>1388.56</v>
      </c>
      <c r="AB483" s="84">
        <f t="shared" si="92"/>
        <v>2022</v>
      </c>
      <c r="AC483" s="83">
        <f t="shared" si="93"/>
        <v>2</v>
      </c>
      <c r="AD483" s="83" t="str">
        <f t="shared" si="94"/>
        <v/>
      </c>
      <c r="AE483" s="83" t="str">
        <f t="shared" si="95"/>
        <v/>
      </c>
      <c r="AF483" s="81">
        <f t="shared" si="96"/>
        <v>1388.56</v>
      </c>
      <c r="AG483" s="82" t="str">
        <f t="shared" si="97"/>
        <v>8:00</v>
      </c>
      <c r="AH483" s="81">
        <f t="shared" si="98"/>
        <v>12958.15</v>
      </c>
      <c r="AI483" s="80" t="str">
        <f t="shared" si="99"/>
        <v/>
      </c>
      <c r="AJ483" s="80" t="str">
        <f t="shared" si="100"/>
        <v/>
      </c>
      <c r="AK483" s="80" t="str">
        <f t="shared" si="101"/>
        <v/>
      </c>
      <c r="AL483" s="79" t="str">
        <f t="shared" si="102"/>
        <v/>
      </c>
      <c r="AM483" s="78" t="str">
        <f t="shared" si="103"/>
        <v/>
      </c>
    </row>
    <row r="484" spans="2:39" ht="13.5" thickBot="1">
      <c r="B484" s="86">
        <v>44616</v>
      </c>
      <c r="C484" s="85">
        <v>33.6</v>
      </c>
      <c r="D484" s="85">
        <v>33.909999999999997</v>
      </c>
      <c r="E484" s="85">
        <v>33.57</v>
      </c>
      <c r="F484" s="85">
        <v>33.32</v>
      </c>
      <c r="G484" s="85">
        <v>34.229999999999997</v>
      </c>
      <c r="H484" s="85">
        <v>33.43</v>
      </c>
      <c r="I484" s="85">
        <v>33.11</v>
      </c>
      <c r="J484" s="85">
        <v>45.19</v>
      </c>
      <c r="K484" s="85">
        <v>43.93</v>
      </c>
      <c r="L484" s="85">
        <v>39.479999999999997</v>
      </c>
      <c r="M484" s="85">
        <v>43.65</v>
      </c>
      <c r="N484" s="85">
        <v>54.32</v>
      </c>
      <c r="O484" s="85">
        <v>37</v>
      </c>
      <c r="P484" s="85">
        <v>34.340000000000003</v>
      </c>
      <c r="Q484" s="85">
        <v>33.15</v>
      </c>
      <c r="R484" s="85">
        <v>35.74</v>
      </c>
      <c r="S484" s="85">
        <v>35.630000000000003</v>
      </c>
      <c r="T484" s="85">
        <v>34.51</v>
      </c>
      <c r="U484" s="85">
        <v>34.340000000000003</v>
      </c>
      <c r="V484" s="85">
        <v>33.53</v>
      </c>
      <c r="W484" s="85">
        <v>34.270000000000003</v>
      </c>
      <c r="X484" s="85">
        <v>34.619999999999997</v>
      </c>
      <c r="Y484" s="85">
        <v>32.94</v>
      </c>
      <c r="Z484" s="85">
        <v>34.270000000000003</v>
      </c>
      <c r="AA484" s="85">
        <f t="shared" si="91"/>
        <v>54.32</v>
      </c>
      <c r="AB484" s="84">
        <f t="shared" si="92"/>
        <v>2022</v>
      </c>
      <c r="AC484" s="83">
        <f t="shared" si="93"/>
        <v>2</v>
      </c>
      <c r="AD484" s="83" t="str">
        <f t="shared" si="94"/>
        <v/>
      </c>
      <c r="AE484" s="83" t="str">
        <f t="shared" si="95"/>
        <v/>
      </c>
      <c r="AF484" s="81">
        <f t="shared" si="96"/>
        <v>54.32</v>
      </c>
      <c r="AG484" s="82" t="str">
        <f t="shared" si="97"/>
        <v>12:00</v>
      </c>
      <c r="AH484" s="81">
        <f t="shared" si="98"/>
        <v>930.4</v>
      </c>
      <c r="AI484" s="80" t="str">
        <f t="shared" si="99"/>
        <v/>
      </c>
      <c r="AJ484" s="80" t="str">
        <f t="shared" si="100"/>
        <v/>
      </c>
      <c r="AK484" s="80" t="str">
        <f t="shared" si="101"/>
        <v/>
      </c>
      <c r="AL484" s="79" t="str">
        <f t="shared" si="102"/>
        <v/>
      </c>
      <c r="AM484" s="78" t="str">
        <f t="shared" si="103"/>
        <v/>
      </c>
    </row>
    <row r="485" spans="2:39" ht="13.5" thickBot="1">
      <c r="B485" s="86">
        <v>44617</v>
      </c>
      <c r="C485" s="85">
        <v>33.74</v>
      </c>
      <c r="D485" s="85">
        <v>33.18</v>
      </c>
      <c r="E485" s="85">
        <v>33.85</v>
      </c>
      <c r="F485" s="85">
        <v>33.39</v>
      </c>
      <c r="G485" s="85">
        <v>34.58</v>
      </c>
      <c r="H485" s="85">
        <v>32.479999999999997</v>
      </c>
      <c r="I485" s="85">
        <v>34.369999999999997</v>
      </c>
      <c r="J485" s="85">
        <v>37.869999999999997</v>
      </c>
      <c r="K485" s="85">
        <v>44.45</v>
      </c>
      <c r="L485" s="85">
        <v>48.27</v>
      </c>
      <c r="M485" s="85">
        <v>877.7</v>
      </c>
      <c r="N485" s="85">
        <v>1491.49</v>
      </c>
      <c r="O485" s="85">
        <v>1451.84</v>
      </c>
      <c r="P485" s="85">
        <v>1447.53</v>
      </c>
      <c r="Q485" s="85">
        <v>1426.25</v>
      </c>
      <c r="R485" s="85">
        <v>1420.44</v>
      </c>
      <c r="S485" s="85">
        <v>1375.64</v>
      </c>
      <c r="T485" s="85">
        <v>1341.76</v>
      </c>
      <c r="U485" s="85">
        <v>1362.31</v>
      </c>
      <c r="V485" s="85">
        <v>1374.03</v>
      </c>
      <c r="W485" s="85">
        <v>1366.33</v>
      </c>
      <c r="X485" s="85">
        <v>1360.07</v>
      </c>
      <c r="Y485" s="85">
        <v>1359.26</v>
      </c>
      <c r="Z485" s="85">
        <v>1322.16</v>
      </c>
      <c r="AA485" s="85">
        <f t="shared" si="91"/>
        <v>1491.49</v>
      </c>
      <c r="AB485" s="84">
        <f t="shared" si="92"/>
        <v>2022</v>
      </c>
      <c r="AC485" s="83">
        <f t="shared" si="93"/>
        <v>2</v>
      </c>
      <c r="AD485" s="83" t="str">
        <f t="shared" si="94"/>
        <v/>
      </c>
      <c r="AE485" s="83" t="str">
        <f t="shared" si="95"/>
        <v/>
      </c>
      <c r="AF485" s="81">
        <f t="shared" si="96"/>
        <v>1491.49</v>
      </c>
      <c r="AG485" s="82" t="str">
        <f t="shared" si="97"/>
        <v>12:00</v>
      </c>
      <c r="AH485" s="81">
        <f t="shared" si="98"/>
        <v>20834.48</v>
      </c>
      <c r="AI485" s="80" t="str">
        <f t="shared" si="99"/>
        <v/>
      </c>
      <c r="AJ485" s="80" t="str">
        <f t="shared" si="100"/>
        <v/>
      </c>
      <c r="AK485" s="80" t="str">
        <f t="shared" si="101"/>
        <v/>
      </c>
      <c r="AL485" s="79" t="str">
        <f t="shared" si="102"/>
        <v/>
      </c>
      <c r="AM485" s="78" t="str">
        <f t="shared" si="103"/>
        <v/>
      </c>
    </row>
    <row r="486" spans="2:39" ht="13.5" thickBot="1">
      <c r="B486" s="86">
        <v>44618</v>
      </c>
      <c r="C486" s="85">
        <v>1298.29</v>
      </c>
      <c r="D486" s="85">
        <v>1323.67</v>
      </c>
      <c r="E486" s="85">
        <v>1333.82</v>
      </c>
      <c r="F486" s="85">
        <v>1332.52</v>
      </c>
      <c r="G486" s="85">
        <v>1327.52</v>
      </c>
      <c r="H486" s="85">
        <v>1323.98</v>
      </c>
      <c r="I486" s="85">
        <v>1358.56</v>
      </c>
      <c r="J486" s="85">
        <v>1389.29</v>
      </c>
      <c r="K486" s="85">
        <v>1384.99</v>
      </c>
      <c r="L486" s="85">
        <v>1345.96</v>
      </c>
      <c r="M486" s="85">
        <v>1365.21</v>
      </c>
      <c r="N486" s="85">
        <v>1363.42</v>
      </c>
      <c r="O486" s="85">
        <v>1320.34</v>
      </c>
      <c r="P486" s="85">
        <v>1342.22</v>
      </c>
      <c r="Q486" s="85">
        <v>1349.92</v>
      </c>
      <c r="R486" s="85">
        <v>1308.58</v>
      </c>
      <c r="S486" s="85">
        <v>1326.05</v>
      </c>
      <c r="T486" s="85">
        <v>1298.6400000000001</v>
      </c>
      <c r="U486" s="85">
        <v>1330.7</v>
      </c>
      <c r="V486" s="85">
        <v>1341.66</v>
      </c>
      <c r="W486" s="85">
        <v>1334.83</v>
      </c>
      <c r="X486" s="85">
        <v>1337.28</v>
      </c>
      <c r="Y486" s="85">
        <v>1315.93</v>
      </c>
      <c r="Z486" s="85">
        <v>1304.8</v>
      </c>
      <c r="AA486" s="85">
        <f t="shared" si="91"/>
        <v>1389.29</v>
      </c>
      <c r="AB486" s="84">
        <f t="shared" si="92"/>
        <v>2022</v>
      </c>
      <c r="AC486" s="83">
        <f t="shared" si="93"/>
        <v>2</v>
      </c>
      <c r="AD486" s="83" t="str">
        <f t="shared" si="94"/>
        <v/>
      </c>
      <c r="AE486" s="83" t="str">
        <f t="shared" si="95"/>
        <v/>
      </c>
      <c r="AF486" s="81">
        <f t="shared" si="96"/>
        <v>1389.29</v>
      </c>
      <c r="AG486" s="82" t="str">
        <f t="shared" si="97"/>
        <v>8:00</v>
      </c>
      <c r="AH486" s="81">
        <f t="shared" si="98"/>
        <v>33447.469999999994</v>
      </c>
      <c r="AI486" s="80" t="str">
        <f t="shared" si="99"/>
        <v/>
      </c>
      <c r="AJ486" s="80" t="str">
        <f t="shared" si="100"/>
        <v/>
      </c>
      <c r="AK486" s="80" t="str">
        <f t="shared" si="101"/>
        <v/>
      </c>
      <c r="AL486" s="79" t="str">
        <f t="shared" si="102"/>
        <v/>
      </c>
      <c r="AM486" s="78" t="str">
        <f t="shared" si="103"/>
        <v/>
      </c>
    </row>
    <row r="487" spans="2:39" ht="13.5" thickBot="1">
      <c r="B487" s="86">
        <v>44619</v>
      </c>
      <c r="C487" s="85">
        <v>1301.1300000000001</v>
      </c>
      <c r="D487" s="85">
        <v>1298.54</v>
      </c>
      <c r="E487" s="85">
        <v>1283.77</v>
      </c>
      <c r="F487" s="85">
        <v>1290.3800000000001</v>
      </c>
      <c r="G487" s="85">
        <v>1293.32</v>
      </c>
      <c r="H487" s="85">
        <v>1285.69</v>
      </c>
      <c r="I487" s="85">
        <v>1306.03</v>
      </c>
      <c r="J487" s="85">
        <v>1363.57</v>
      </c>
      <c r="K487" s="85">
        <v>1336.23</v>
      </c>
      <c r="L487" s="85">
        <v>1340.89</v>
      </c>
      <c r="M487" s="85">
        <v>1340.43</v>
      </c>
      <c r="N487" s="85">
        <v>1307.6400000000001</v>
      </c>
      <c r="O487" s="85">
        <v>1301.4100000000001</v>
      </c>
      <c r="P487" s="85">
        <v>1282.75</v>
      </c>
      <c r="Q487" s="85">
        <v>1283.98</v>
      </c>
      <c r="R487" s="85">
        <v>1285.0999999999999</v>
      </c>
      <c r="S487" s="85">
        <v>1281.6600000000001</v>
      </c>
      <c r="T487" s="85">
        <v>1273.8599999999999</v>
      </c>
      <c r="U487" s="85">
        <v>1299.17</v>
      </c>
      <c r="V487" s="85">
        <v>1308.93</v>
      </c>
      <c r="W487" s="85">
        <v>1306.27</v>
      </c>
      <c r="X487" s="85">
        <v>1307.81</v>
      </c>
      <c r="Y487" s="85">
        <v>1298.3599999999999</v>
      </c>
      <c r="Z487" s="85">
        <v>1285.31</v>
      </c>
      <c r="AA487" s="85">
        <f t="shared" si="91"/>
        <v>1363.57</v>
      </c>
      <c r="AB487" s="84">
        <f t="shared" si="92"/>
        <v>2022</v>
      </c>
      <c r="AC487" s="83">
        <f t="shared" si="93"/>
        <v>2</v>
      </c>
      <c r="AD487" s="83" t="str">
        <f t="shared" si="94"/>
        <v/>
      </c>
      <c r="AE487" s="83" t="str">
        <f t="shared" si="95"/>
        <v/>
      </c>
      <c r="AF487" s="81">
        <f t="shared" si="96"/>
        <v>1363.57</v>
      </c>
      <c r="AG487" s="82" t="str">
        <f t="shared" si="97"/>
        <v>8:00</v>
      </c>
      <c r="AH487" s="81">
        <f t="shared" si="98"/>
        <v>32625.8</v>
      </c>
      <c r="AI487" s="80" t="str">
        <f t="shared" si="99"/>
        <v/>
      </c>
      <c r="AJ487" s="80" t="str">
        <f t="shared" si="100"/>
        <v/>
      </c>
      <c r="AK487" s="80" t="str">
        <f t="shared" si="101"/>
        <v/>
      </c>
      <c r="AL487" s="79" t="str">
        <f t="shared" si="102"/>
        <v/>
      </c>
      <c r="AM487" s="78" t="str">
        <f t="shared" si="103"/>
        <v/>
      </c>
    </row>
    <row r="488" spans="2:39" ht="13.5" thickBot="1">
      <c r="B488" s="86">
        <v>44620</v>
      </c>
      <c r="C488" s="85">
        <v>1293.25</v>
      </c>
      <c r="D488" s="85">
        <v>1285.3800000000001</v>
      </c>
      <c r="E488" s="85">
        <v>1293.57</v>
      </c>
      <c r="F488" s="85">
        <v>1299.6199999999999</v>
      </c>
      <c r="G488" s="85">
        <v>1315.12</v>
      </c>
      <c r="H488" s="85">
        <v>1326.92</v>
      </c>
      <c r="I488" s="85">
        <v>1392.51</v>
      </c>
      <c r="J488" s="85">
        <v>1460.48</v>
      </c>
      <c r="K488" s="85">
        <v>1489.95</v>
      </c>
      <c r="L488" s="85">
        <v>1499.72</v>
      </c>
      <c r="M488" s="85">
        <v>1503.22</v>
      </c>
      <c r="N488" s="85">
        <v>1482.5</v>
      </c>
      <c r="O488" s="85">
        <v>1438.47</v>
      </c>
      <c r="P488" s="85">
        <v>1426.04</v>
      </c>
      <c r="Q488" s="85">
        <v>1426.04</v>
      </c>
      <c r="R488" s="85">
        <v>1421.11</v>
      </c>
      <c r="S488" s="85">
        <v>1416.66</v>
      </c>
      <c r="T488" s="85">
        <v>1356.81</v>
      </c>
      <c r="U488" s="85">
        <v>1360.84</v>
      </c>
      <c r="V488" s="85">
        <v>1375.68</v>
      </c>
      <c r="W488" s="85">
        <v>1363.81</v>
      </c>
      <c r="X488" s="85">
        <v>1329.93</v>
      </c>
      <c r="Y488" s="85">
        <v>1336.41</v>
      </c>
      <c r="Z488" s="85">
        <v>1295</v>
      </c>
      <c r="AA488" s="85">
        <f t="shared" si="91"/>
        <v>1503.22</v>
      </c>
      <c r="AB488" s="84">
        <f t="shared" si="92"/>
        <v>2022</v>
      </c>
      <c r="AC488" s="83">
        <f t="shared" si="93"/>
        <v>2</v>
      </c>
      <c r="AD488" s="83" t="str">
        <f t="shared" si="94"/>
        <v>2022-2</v>
      </c>
      <c r="AE488" s="83">
        <f t="shared" si="95"/>
        <v>2</v>
      </c>
      <c r="AF488" s="81">
        <f t="shared" si="96"/>
        <v>1503.22</v>
      </c>
      <c r="AG488" s="82" t="str">
        <f t="shared" si="97"/>
        <v>11:00</v>
      </c>
      <c r="AH488" s="81">
        <f t="shared" si="98"/>
        <v>34692.260000000009</v>
      </c>
      <c r="AI488" s="80">
        <f t="shared" si="99"/>
        <v>35180.22</v>
      </c>
      <c r="AJ488" s="80">
        <f t="shared" si="100"/>
        <v>1503.22</v>
      </c>
      <c r="AK488" s="80">
        <f t="shared" si="101"/>
        <v>34692.260000000009</v>
      </c>
      <c r="AL488" s="79">
        <f t="shared" si="102"/>
        <v>44620</v>
      </c>
      <c r="AM488" s="78" t="str">
        <f t="shared" si="103"/>
        <v>11:00</v>
      </c>
    </row>
    <row r="489" spans="2:39" ht="13.5" thickBot="1">
      <c r="B489" s="86">
        <v>44621</v>
      </c>
      <c r="C489" s="85">
        <v>1287.55</v>
      </c>
      <c r="D489" s="85">
        <v>1280.51</v>
      </c>
      <c r="E489" s="85">
        <v>1275.3</v>
      </c>
      <c r="F489" s="85">
        <v>1264.5899999999999</v>
      </c>
      <c r="G489" s="85">
        <v>1273.6199999999999</v>
      </c>
      <c r="H489" s="85">
        <v>1280.44</v>
      </c>
      <c r="I489" s="85">
        <v>1323</v>
      </c>
      <c r="J489" s="85">
        <v>1418.8</v>
      </c>
      <c r="K489" s="85">
        <v>1434.09</v>
      </c>
      <c r="L489" s="85">
        <v>1427.51</v>
      </c>
      <c r="M489" s="85">
        <v>1422.12</v>
      </c>
      <c r="N489" s="85">
        <v>1432.17</v>
      </c>
      <c r="O489" s="85">
        <v>1384.81</v>
      </c>
      <c r="P489" s="85">
        <v>1395.84</v>
      </c>
      <c r="Q489" s="85">
        <v>1376.52</v>
      </c>
      <c r="R489" s="85">
        <v>1368.71</v>
      </c>
      <c r="S489" s="85">
        <v>1333.64</v>
      </c>
      <c r="T489" s="85">
        <v>1293.71</v>
      </c>
      <c r="U489" s="85">
        <v>1320.55</v>
      </c>
      <c r="V489" s="85">
        <v>1317.54</v>
      </c>
      <c r="W489" s="85">
        <v>1301.76</v>
      </c>
      <c r="X489" s="85">
        <v>1306.06</v>
      </c>
      <c r="Y489" s="85">
        <v>1272.5999999999999</v>
      </c>
      <c r="Z489" s="85">
        <v>1250.97</v>
      </c>
      <c r="AA489" s="85">
        <f t="shared" si="91"/>
        <v>1434.09</v>
      </c>
      <c r="AB489" s="84">
        <f t="shared" si="92"/>
        <v>2022</v>
      </c>
      <c r="AC489" s="83">
        <f t="shared" si="93"/>
        <v>3</v>
      </c>
      <c r="AD489" s="83" t="str">
        <f t="shared" si="94"/>
        <v/>
      </c>
      <c r="AE489" s="83" t="str">
        <f t="shared" si="95"/>
        <v/>
      </c>
      <c r="AF489" s="81">
        <f t="shared" si="96"/>
        <v>1434.09</v>
      </c>
      <c r="AG489" s="82" t="str">
        <f t="shared" si="97"/>
        <v>9:00</v>
      </c>
      <c r="AH489" s="81">
        <f t="shared" si="98"/>
        <v>33476.499999999993</v>
      </c>
      <c r="AI489" s="80" t="str">
        <f t="shared" si="99"/>
        <v/>
      </c>
      <c r="AJ489" s="80" t="str">
        <f t="shared" si="100"/>
        <v/>
      </c>
      <c r="AK489" s="80" t="str">
        <f t="shared" si="101"/>
        <v/>
      </c>
      <c r="AL489" s="79" t="str">
        <f t="shared" si="102"/>
        <v/>
      </c>
      <c r="AM489" s="78" t="str">
        <f t="shared" si="103"/>
        <v/>
      </c>
    </row>
    <row r="490" spans="2:39" ht="13.5" thickBot="1">
      <c r="B490" s="86">
        <v>44622</v>
      </c>
      <c r="C490" s="85">
        <v>1238.27</v>
      </c>
      <c r="D490" s="85">
        <v>1238.02</v>
      </c>
      <c r="E490" s="85">
        <v>1227.9100000000001</v>
      </c>
      <c r="F490" s="85">
        <v>1228.68</v>
      </c>
      <c r="G490" s="85">
        <v>1232.1099999999999</v>
      </c>
      <c r="H490" s="85">
        <v>1236.31</v>
      </c>
      <c r="I490" s="85">
        <v>1163.08</v>
      </c>
      <c r="J490" s="85">
        <v>1126.1300000000001</v>
      </c>
      <c r="K490" s="85">
        <v>1384.18</v>
      </c>
      <c r="L490" s="85">
        <v>1391.95</v>
      </c>
      <c r="M490" s="85">
        <v>1405.32</v>
      </c>
      <c r="N490" s="85">
        <v>1422.37</v>
      </c>
      <c r="O490" s="85">
        <v>1370.43</v>
      </c>
      <c r="P490" s="85">
        <v>1369.13</v>
      </c>
      <c r="Q490" s="85">
        <v>1360.56</v>
      </c>
      <c r="R490" s="85">
        <v>1357.9</v>
      </c>
      <c r="S490" s="85">
        <v>1342.04</v>
      </c>
      <c r="T490" s="85">
        <v>1271.6199999999999</v>
      </c>
      <c r="U490" s="85">
        <v>1297.98</v>
      </c>
      <c r="V490" s="85">
        <v>1299.0899999999999</v>
      </c>
      <c r="W490" s="85">
        <v>1283.24</v>
      </c>
      <c r="X490" s="85">
        <v>1269.31</v>
      </c>
      <c r="Y490" s="85">
        <v>1279.5999999999999</v>
      </c>
      <c r="Z490" s="85">
        <v>1255.5899999999999</v>
      </c>
      <c r="AA490" s="85">
        <f t="shared" si="91"/>
        <v>1422.37</v>
      </c>
      <c r="AB490" s="84">
        <f t="shared" si="92"/>
        <v>2022</v>
      </c>
      <c r="AC490" s="83">
        <f t="shared" si="93"/>
        <v>3</v>
      </c>
      <c r="AD490" s="83" t="str">
        <f t="shared" si="94"/>
        <v/>
      </c>
      <c r="AE490" s="83" t="str">
        <f t="shared" si="95"/>
        <v/>
      </c>
      <c r="AF490" s="81">
        <f t="shared" si="96"/>
        <v>1422.37</v>
      </c>
      <c r="AG490" s="82" t="str">
        <f t="shared" si="97"/>
        <v>12:00</v>
      </c>
      <c r="AH490" s="81">
        <f t="shared" si="98"/>
        <v>32473.190000000002</v>
      </c>
      <c r="AI490" s="80" t="str">
        <f t="shared" si="99"/>
        <v/>
      </c>
      <c r="AJ490" s="80" t="str">
        <f t="shared" si="100"/>
        <v/>
      </c>
      <c r="AK490" s="80" t="str">
        <f t="shared" si="101"/>
        <v/>
      </c>
      <c r="AL490" s="79" t="str">
        <f t="shared" si="102"/>
        <v/>
      </c>
      <c r="AM490" s="78" t="str">
        <f t="shared" si="103"/>
        <v/>
      </c>
    </row>
    <row r="491" spans="2:39" ht="13.5" thickBot="1">
      <c r="B491" s="86">
        <v>44623</v>
      </c>
      <c r="C491" s="85">
        <v>1256.3599999999999</v>
      </c>
      <c r="D491" s="85">
        <v>1254.47</v>
      </c>
      <c r="E491" s="85">
        <v>1269.42</v>
      </c>
      <c r="F491" s="85">
        <v>1267.81</v>
      </c>
      <c r="G491" s="85">
        <v>1281.67</v>
      </c>
      <c r="H491" s="85">
        <v>1287.3</v>
      </c>
      <c r="I491" s="85">
        <v>1335.49</v>
      </c>
      <c r="J491" s="85">
        <v>1427.3</v>
      </c>
      <c r="K491" s="85">
        <v>1430.42</v>
      </c>
      <c r="L491" s="85">
        <v>1449.21</v>
      </c>
      <c r="M491" s="85">
        <v>1259.23</v>
      </c>
      <c r="N491" s="85">
        <v>1459.81</v>
      </c>
      <c r="O491" s="85">
        <v>1409.76</v>
      </c>
      <c r="P491" s="85">
        <v>1415.3</v>
      </c>
      <c r="Q491" s="85">
        <v>1427.2</v>
      </c>
      <c r="R491" s="85">
        <v>1430.8</v>
      </c>
      <c r="S491" s="85">
        <v>1387.02</v>
      </c>
      <c r="T491" s="85">
        <v>1330.66</v>
      </c>
      <c r="U491" s="85">
        <v>1350.09</v>
      </c>
      <c r="V491" s="85">
        <v>1354.05</v>
      </c>
      <c r="W491" s="85">
        <v>1338.5</v>
      </c>
      <c r="X491" s="85">
        <v>1341.8</v>
      </c>
      <c r="Y491" s="85">
        <v>1336.79</v>
      </c>
      <c r="Z491" s="85">
        <v>1306.1300000000001</v>
      </c>
      <c r="AA491" s="85">
        <f t="shared" si="91"/>
        <v>1459.81</v>
      </c>
      <c r="AB491" s="84">
        <f t="shared" si="92"/>
        <v>2022</v>
      </c>
      <c r="AC491" s="83">
        <f t="shared" si="93"/>
        <v>3</v>
      </c>
      <c r="AD491" s="83" t="str">
        <f t="shared" si="94"/>
        <v/>
      </c>
      <c r="AE491" s="83" t="str">
        <f t="shared" si="95"/>
        <v/>
      </c>
      <c r="AF491" s="81">
        <f t="shared" si="96"/>
        <v>1459.81</v>
      </c>
      <c r="AG491" s="82" t="str">
        <f t="shared" si="97"/>
        <v>12:00</v>
      </c>
      <c r="AH491" s="81">
        <f t="shared" si="98"/>
        <v>33866.400000000001</v>
      </c>
      <c r="AI491" s="80" t="str">
        <f t="shared" si="99"/>
        <v/>
      </c>
      <c r="AJ491" s="80" t="str">
        <f t="shared" si="100"/>
        <v/>
      </c>
      <c r="AK491" s="80" t="str">
        <f t="shared" si="101"/>
        <v/>
      </c>
      <c r="AL491" s="79" t="str">
        <f t="shared" si="102"/>
        <v/>
      </c>
      <c r="AM491" s="78" t="str">
        <f t="shared" si="103"/>
        <v/>
      </c>
    </row>
    <row r="492" spans="2:39" ht="13.5" thickBot="1">
      <c r="B492" s="86">
        <v>44624</v>
      </c>
      <c r="C492" s="85">
        <v>1289.6099999999999</v>
      </c>
      <c r="D492" s="85">
        <v>1295.46</v>
      </c>
      <c r="E492" s="85">
        <v>1302.49</v>
      </c>
      <c r="F492" s="85">
        <v>1298.68</v>
      </c>
      <c r="G492" s="85">
        <v>1297.42</v>
      </c>
      <c r="H492" s="85">
        <v>1313.69</v>
      </c>
      <c r="I492" s="85">
        <v>1339.98</v>
      </c>
      <c r="J492" s="85">
        <v>1422.89</v>
      </c>
      <c r="K492" s="85">
        <v>1436.99</v>
      </c>
      <c r="L492" s="85">
        <v>1439.94</v>
      </c>
      <c r="M492" s="85">
        <v>1427.55</v>
      </c>
      <c r="N492" s="85">
        <v>1430.87</v>
      </c>
      <c r="O492" s="85">
        <v>342.3</v>
      </c>
      <c r="P492" s="85">
        <v>32.9</v>
      </c>
      <c r="Q492" s="85">
        <v>35.39</v>
      </c>
      <c r="R492" s="85">
        <v>34.090000000000003</v>
      </c>
      <c r="S492" s="85">
        <v>35.53</v>
      </c>
      <c r="T492" s="85">
        <v>33.6</v>
      </c>
      <c r="U492" s="85">
        <v>32.69</v>
      </c>
      <c r="V492" s="85">
        <v>33.78</v>
      </c>
      <c r="W492" s="85">
        <v>34.159999999999997</v>
      </c>
      <c r="X492" s="85">
        <v>33.78</v>
      </c>
      <c r="Y492" s="85">
        <v>34.44</v>
      </c>
      <c r="Z492" s="85">
        <v>34.340000000000003</v>
      </c>
      <c r="AA492" s="85">
        <f t="shared" si="91"/>
        <v>1439.94</v>
      </c>
      <c r="AB492" s="84">
        <f t="shared" si="92"/>
        <v>2022</v>
      </c>
      <c r="AC492" s="83">
        <f t="shared" si="93"/>
        <v>3</v>
      </c>
      <c r="AD492" s="83" t="str">
        <f t="shared" si="94"/>
        <v/>
      </c>
      <c r="AE492" s="83" t="str">
        <f t="shared" si="95"/>
        <v/>
      </c>
      <c r="AF492" s="81">
        <f t="shared" si="96"/>
        <v>1439.94</v>
      </c>
      <c r="AG492" s="82" t="str">
        <f t="shared" si="97"/>
        <v>10:00</v>
      </c>
      <c r="AH492" s="81">
        <f t="shared" si="98"/>
        <v>18452.509999999991</v>
      </c>
      <c r="AI492" s="80" t="str">
        <f t="shared" si="99"/>
        <v/>
      </c>
      <c r="AJ492" s="80" t="str">
        <f t="shared" si="100"/>
        <v/>
      </c>
      <c r="AK492" s="80" t="str">
        <f t="shared" si="101"/>
        <v/>
      </c>
      <c r="AL492" s="79" t="str">
        <f t="shared" si="102"/>
        <v/>
      </c>
      <c r="AM492" s="78" t="str">
        <f t="shared" si="103"/>
        <v/>
      </c>
    </row>
    <row r="493" spans="2:39" ht="13.5" thickBot="1">
      <c r="B493" s="86">
        <v>44625</v>
      </c>
      <c r="C493" s="85">
        <v>32.97</v>
      </c>
      <c r="D493" s="85">
        <v>34.4</v>
      </c>
      <c r="E493" s="85">
        <v>34.06</v>
      </c>
      <c r="F493" s="85">
        <v>34.229999999999997</v>
      </c>
      <c r="G493" s="85">
        <v>33.22</v>
      </c>
      <c r="H493" s="85">
        <v>33.43</v>
      </c>
      <c r="I493" s="85">
        <v>33.57</v>
      </c>
      <c r="J493" s="85">
        <v>33.78</v>
      </c>
      <c r="K493" s="85">
        <v>34.369999999999997</v>
      </c>
      <c r="L493" s="85">
        <v>34.51</v>
      </c>
      <c r="M493" s="85">
        <v>35.07</v>
      </c>
      <c r="N493" s="85">
        <v>35.74</v>
      </c>
      <c r="O493" s="85">
        <v>32.94</v>
      </c>
      <c r="P493" s="85">
        <v>33.18</v>
      </c>
      <c r="Q493" s="85">
        <v>33.81</v>
      </c>
      <c r="R493" s="85">
        <v>35.18</v>
      </c>
      <c r="S493" s="85">
        <v>33.74</v>
      </c>
      <c r="T493" s="85">
        <v>32.9</v>
      </c>
      <c r="U493" s="85">
        <v>33.71</v>
      </c>
      <c r="V493" s="85">
        <v>34.299999999999997</v>
      </c>
      <c r="W493" s="85">
        <v>33.71</v>
      </c>
      <c r="X493" s="85">
        <v>33.04</v>
      </c>
      <c r="Y493" s="85">
        <v>34.65</v>
      </c>
      <c r="Z493" s="85">
        <v>32.9</v>
      </c>
      <c r="AA493" s="85">
        <f t="shared" si="91"/>
        <v>35.74</v>
      </c>
      <c r="AB493" s="84">
        <f t="shared" si="92"/>
        <v>2022</v>
      </c>
      <c r="AC493" s="83">
        <f t="shared" si="93"/>
        <v>3</v>
      </c>
      <c r="AD493" s="83" t="str">
        <f t="shared" si="94"/>
        <v/>
      </c>
      <c r="AE493" s="83" t="str">
        <f t="shared" si="95"/>
        <v/>
      </c>
      <c r="AF493" s="81">
        <f t="shared" si="96"/>
        <v>35.74</v>
      </c>
      <c r="AG493" s="82" t="str">
        <f t="shared" si="97"/>
        <v>12:00</v>
      </c>
      <c r="AH493" s="81">
        <f t="shared" si="98"/>
        <v>849.14999999999986</v>
      </c>
      <c r="AI493" s="80" t="str">
        <f t="shared" si="99"/>
        <v/>
      </c>
      <c r="AJ493" s="80" t="str">
        <f t="shared" si="100"/>
        <v/>
      </c>
      <c r="AK493" s="80" t="str">
        <f t="shared" si="101"/>
        <v/>
      </c>
      <c r="AL493" s="79" t="str">
        <f t="shared" si="102"/>
        <v/>
      </c>
      <c r="AM493" s="78" t="str">
        <f t="shared" si="103"/>
        <v/>
      </c>
    </row>
    <row r="494" spans="2:39" ht="13.5" thickBot="1">
      <c r="B494" s="86">
        <v>44626</v>
      </c>
      <c r="C494" s="85">
        <v>33.32</v>
      </c>
      <c r="D494" s="85">
        <v>34.369999999999997</v>
      </c>
      <c r="E494" s="85">
        <v>34.479999999999997</v>
      </c>
      <c r="F494" s="85">
        <v>32.97</v>
      </c>
      <c r="G494" s="85">
        <v>33.11</v>
      </c>
      <c r="H494" s="85">
        <v>33.15</v>
      </c>
      <c r="I494" s="85">
        <v>32.1</v>
      </c>
      <c r="J494" s="85">
        <v>33.22</v>
      </c>
      <c r="K494" s="85">
        <v>32.83</v>
      </c>
      <c r="L494" s="85">
        <v>32.590000000000003</v>
      </c>
      <c r="M494" s="85">
        <v>32.340000000000003</v>
      </c>
      <c r="N494" s="85">
        <v>31.89</v>
      </c>
      <c r="O494" s="85">
        <v>33.04</v>
      </c>
      <c r="P494" s="85">
        <v>31.64</v>
      </c>
      <c r="Q494" s="85">
        <v>31.57</v>
      </c>
      <c r="R494" s="85">
        <v>31.78</v>
      </c>
      <c r="S494" s="85">
        <v>31.4</v>
      </c>
      <c r="T494" s="85">
        <v>33.29</v>
      </c>
      <c r="U494" s="85">
        <v>31.4</v>
      </c>
      <c r="V494" s="85">
        <v>32.72</v>
      </c>
      <c r="W494" s="85">
        <v>32.200000000000003</v>
      </c>
      <c r="X494" s="85">
        <v>32.659999999999997</v>
      </c>
      <c r="Y494" s="85">
        <v>32.9</v>
      </c>
      <c r="Z494" s="85">
        <v>33.57</v>
      </c>
      <c r="AA494" s="85">
        <f t="shared" si="91"/>
        <v>34.479999999999997</v>
      </c>
      <c r="AB494" s="84">
        <f t="shared" si="92"/>
        <v>2022</v>
      </c>
      <c r="AC494" s="83">
        <f t="shared" si="93"/>
        <v>3</v>
      </c>
      <c r="AD494" s="83" t="str">
        <f t="shared" si="94"/>
        <v/>
      </c>
      <c r="AE494" s="83" t="str">
        <f t="shared" si="95"/>
        <v/>
      </c>
      <c r="AF494" s="81">
        <f t="shared" si="96"/>
        <v>34.479999999999997</v>
      </c>
      <c r="AG494" s="82" t="str">
        <f t="shared" si="97"/>
        <v>3:00</v>
      </c>
      <c r="AH494" s="81">
        <f t="shared" si="98"/>
        <v>819.02</v>
      </c>
      <c r="AI494" s="80" t="str">
        <f t="shared" si="99"/>
        <v/>
      </c>
      <c r="AJ494" s="80" t="str">
        <f t="shared" si="100"/>
        <v/>
      </c>
      <c r="AK494" s="80" t="str">
        <f t="shared" si="101"/>
        <v/>
      </c>
      <c r="AL494" s="79" t="str">
        <f t="shared" si="102"/>
        <v/>
      </c>
      <c r="AM494" s="78" t="str">
        <f t="shared" si="103"/>
        <v/>
      </c>
    </row>
    <row r="495" spans="2:39" ht="13.5" thickBot="1">
      <c r="B495" s="86">
        <v>44627</v>
      </c>
      <c r="C495" s="85">
        <v>33.71</v>
      </c>
      <c r="D495" s="85">
        <v>33.01</v>
      </c>
      <c r="E495" s="85">
        <v>32.69</v>
      </c>
      <c r="F495" s="85">
        <v>33.950000000000003</v>
      </c>
      <c r="G495" s="85">
        <v>32.69</v>
      </c>
      <c r="H495" s="85">
        <v>33.11</v>
      </c>
      <c r="I495" s="85">
        <v>33.71</v>
      </c>
      <c r="J495" s="85">
        <v>33.880000000000003</v>
      </c>
      <c r="K495" s="85">
        <v>34.86</v>
      </c>
      <c r="L495" s="85">
        <v>34.69</v>
      </c>
      <c r="M495" s="85">
        <v>33.25</v>
      </c>
      <c r="N495" s="85">
        <v>35.39</v>
      </c>
      <c r="O495" s="85">
        <v>35.56</v>
      </c>
      <c r="P495" s="85">
        <v>35.39</v>
      </c>
      <c r="Q495" s="85">
        <v>547.47</v>
      </c>
      <c r="R495" s="85">
        <v>34.65</v>
      </c>
      <c r="S495" s="85">
        <v>35.39</v>
      </c>
      <c r="T495" s="85">
        <v>33.950000000000003</v>
      </c>
      <c r="U495" s="85">
        <v>32.31</v>
      </c>
      <c r="V495" s="85">
        <v>35.07</v>
      </c>
      <c r="W495" s="85">
        <v>34.86</v>
      </c>
      <c r="X495" s="85">
        <v>34.619999999999997</v>
      </c>
      <c r="Y495" s="85">
        <v>34.549999999999997</v>
      </c>
      <c r="Z495" s="85">
        <v>34.76</v>
      </c>
      <c r="AA495" s="85">
        <f t="shared" si="91"/>
        <v>547.47</v>
      </c>
      <c r="AB495" s="84">
        <f t="shared" si="92"/>
        <v>2022</v>
      </c>
      <c r="AC495" s="83">
        <f t="shared" si="93"/>
        <v>3</v>
      </c>
      <c r="AD495" s="83" t="str">
        <f t="shared" si="94"/>
        <v/>
      </c>
      <c r="AE495" s="83" t="str">
        <f t="shared" si="95"/>
        <v/>
      </c>
      <c r="AF495" s="81">
        <f t="shared" si="96"/>
        <v>547.47</v>
      </c>
      <c r="AG495" s="82" t="str">
        <f t="shared" si="97"/>
        <v>15:00</v>
      </c>
      <c r="AH495" s="81">
        <f t="shared" si="98"/>
        <v>1880.99</v>
      </c>
      <c r="AI495" s="80" t="str">
        <f t="shared" si="99"/>
        <v/>
      </c>
      <c r="AJ495" s="80" t="str">
        <f t="shared" si="100"/>
        <v/>
      </c>
      <c r="AK495" s="80" t="str">
        <f t="shared" si="101"/>
        <v/>
      </c>
      <c r="AL495" s="79" t="str">
        <f t="shared" si="102"/>
        <v/>
      </c>
      <c r="AM495" s="78" t="str">
        <f t="shared" si="103"/>
        <v/>
      </c>
    </row>
    <row r="496" spans="2:39" ht="13.5" thickBot="1">
      <c r="B496" s="86">
        <v>44628</v>
      </c>
      <c r="C496" s="85">
        <v>33.85</v>
      </c>
      <c r="D496" s="85">
        <v>33.950000000000003</v>
      </c>
      <c r="E496" s="85">
        <v>35.03</v>
      </c>
      <c r="F496" s="85">
        <v>34.79</v>
      </c>
      <c r="G496" s="85">
        <v>34.549999999999997</v>
      </c>
      <c r="H496" s="85">
        <v>33.64</v>
      </c>
      <c r="I496" s="85">
        <v>33.39</v>
      </c>
      <c r="J496" s="85">
        <v>35.25</v>
      </c>
      <c r="K496" s="85">
        <v>33.53</v>
      </c>
      <c r="L496" s="85">
        <v>34.130000000000003</v>
      </c>
      <c r="M496" s="85">
        <v>33.71</v>
      </c>
      <c r="N496" s="85">
        <v>36.229999999999997</v>
      </c>
      <c r="O496" s="85">
        <v>35.18</v>
      </c>
      <c r="P496" s="85">
        <v>35.840000000000003</v>
      </c>
      <c r="Q496" s="85">
        <v>34.619999999999997</v>
      </c>
      <c r="R496" s="85">
        <v>35.07</v>
      </c>
      <c r="S496" s="85">
        <v>33.67</v>
      </c>
      <c r="T496" s="85">
        <v>34.72</v>
      </c>
      <c r="U496" s="85">
        <v>34.06</v>
      </c>
      <c r="V496" s="85">
        <v>34.299999999999997</v>
      </c>
      <c r="W496" s="85">
        <v>34.86</v>
      </c>
      <c r="X496" s="85">
        <v>34.75</v>
      </c>
      <c r="Y496" s="85">
        <v>33.15</v>
      </c>
      <c r="Z496" s="85">
        <v>34.270000000000003</v>
      </c>
      <c r="AA496" s="85">
        <f t="shared" si="91"/>
        <v>36.229999999999997</v>
      </c>
      <c r="AB496" s="84">
        <f t="shared" si="92"/>
        <v>2022</v>
      </c>
      <c r="AC496" s="83">
        <f t="shared" si="93"/>
        <v>3</v>
      </c>
      <c r="AD496" s="83" t="str">
        <f t="shared" si="94"/>
        <v/>
      </c>
      <c r="AE496" s="83" t="str">
        <f t="shared" si="95"/>
        <v/>
      </c>
      <c r="AF496" s="81">
        <f t="shared" si="96"/>
        <v>36.229999999999997</v>
      </c>
      <c r="AG496" s="82" t="str">
        <f t="shared" si="97"/>
        <v>12:00</v>
      </c>
      <c r="AH496" s="81">
        <f t="shared" si="98"/>
        <v>862.77</v>
      </c>
      <c r="AI496" s="80" t="str">
        <f t="shared" si="99"/>
        <v/>
      </c>
      <c r="AJ496" s="80" t="str">
        <f t="shared" si="100"/>
        <v/>
      </c>
      <c r="AK496" s="80" t="str">
        <f t="shared" si="101"/>
        <v/>
      </c>
      <c r="AL496" s="79" t="str">
        <f t="shared" si="102"/>
        <v/>
      </c>
      <c r="AM496" s="78" t="str">
        <f t="shared" si="103"/>
        <v/>
      </c>
    </row>
    <row r="497" spans="2:39" ht="13.5" thickBot="1">
      <c r="B497" s="86">
        <v>44629</v>
      </c>
      <c r="C497" s="85">
        <v>33.36</v>
      </c>
      <c r="D497" s="85">
        <v>34.76</v>
      </c>
      <c r="E497" s="85">
        <v>34.130000000000003</v>
      </c>
      <c r="F497" s="85">
        <v>33.01</v>
      </c>
      <c r="G497" s="85">
        <v>33.25</v>
      </c>
      <c r="H497" s="85">
        <v>33.6</v>
      </c>
      <c r="I497" s="85">
        <v>33.67</v>
      </c>
      <c r="J497" s="85">
        <v>34.58</v>
      </c>
      <c r="K497" s="85">
        <v>34.299999999999997</v>
      </c>
      <c r="L497" s="85">
        <v>34.69</v>
      </c>
      <c r="M497" s="85">
        <v>35.18</v>
      </c>
      <c r="N497" s="85">
        <v>34.79</v>
      </c>
      <c r="O497" s="85">
        <v>33.67</v>
      </c>
      <c r="P497" s="85">
        <v>33.74</v>
      </c>
      <c r="Q497" s="85">
        <v>33.71</v>
      </c>
      <c r="R497" s="85">
        <v>34.65</v>
      </c>
      <c r="S497" s="85">
        <v>33.53</v>
      </c>
      <c r="T497" s="85">
        <v>33.81</v>
      </c>
      <c r="U497" s="85">
        <v>33.32</v>
      </c>
      <c r="V497" s="85">
        <v>33.92</v>
      </c>
      <c r="W497" s="85">
        <v>33</v>
      </c>
      <c r="X497" s="85">
        <v>34.340000000000003</v>
      </c>
      <c r="Y497" s="85">
        <v>33.32</v>
      </c>
      <c r="Z497" s="85">
        <v>34.44</v>
      </c>
      <c r="AA497" s="85">
        <f t="shared" si="91"/>
        <v>35.18</v>
      </c>
      <c r="AB497" s="84">
        <f t="shared" si="92"/>
        <v>2022</v>
      </c>
      <c r="AC497" s="83">
        <f t="shared" si="93"/>
        <v>3</v>
      </c>
      <c r="AD497" s="83" t="str">
        <f t="shared" si="94"/>
        <v/>
      </c>
      <c r="AE497" s="83" t="str">
        <f t="shared" si="95"/>
        <v/>
      </c>
      <c r="AF497" s="81">
        <f t="shared" si="96"/>
        <v>35.18</v>
      </c>
      <c r="AG497" s="82" t="str">
        <f t="shared" si="97"/>
        <v>11:00</v>
      </c>
      <c r="AH497" s="81">
        <f t="shared" si="98"/>
        <v>849.95000000000016</v>
      </c>
      <c r="AI497" s="80" t="str">
        <f t="shared" si="99"/>
        <v/>
      </c>
      <c r="AJ497" s="80" t="str">
        <f t="shared" si="100"/>
        <v/>
      </c>
      <c r="AK497" s="80" t="str">
        <f t="shared" si="101"/>
        <v/>
      </c>
      <c r="AL497" s="79" t="str">
        <f t="shared" si="102"/>
        <v/>
      </c>
      <c r="AM497" s="78" t="str">
        <f t="shared" si="103"/>
        <v/>
      </c>
    </row>
    <row r="498" spans="2:39" ht="13.5" thickBot="1">
      <c r="B498" s="86">
        <v>44630</v>
      </c>
      <c r="C498" s="85">
        <v>33.64</v>
      </c>
      <c r="D498" s="85">
        <v>33.42</v>
      </c>
      <c r="E498" s="85">
        <v>33.36</v>
      </c>
      <c r="F498" s="85">
        <v>34.619999999999997</v>
      </c>
      <c r="G498" s="85">
        <v>33.22</v>
      </c>
      <c r="H498" s="85">
        <v>33.36</v>
      </c>
      <c r="I498" s="85">
        <v>33.11</v>
      </c>
      <c r="J498" s="85">
        <v>33.15</v>
      </c>
      <c r="K498" s="85">
        <v>33.950000000000003</v>
      </c>
      <c r="L498" s="85">
        <v>35</v>
      </c>
      <c r="M498" s="85">
        <v>34.19</v>
      </c>
      <c r="N498" s="85">
        <v>34.58</v>
      </c>
      <c r="O498" s="85">
        <v>33.71</v>
      </c>
      <c r="P498" s="85">
        <v>34.549999999999997</v>
      </c>
      <c r="Q498" s="85">
        <v>32.869999999999997</v>
      </c>
      <c r="R498" s="85">
        <v>34.409999999999997</v>
      </c>
      <c r="S498" s="85">
        <v>33.5</v>
      </c>
      <c r="T498" s="85">
        <v>34.79</v>
      </c>
      <c r="U498" s="85">
        <v>34.79</v>
      </c>
      <c r="V498" s="85">
        <v>33.6</v>
      </c>
      <c r="W498" s="85">
        <v>34.06</v>
      </c>
      <c r="X498" s="85">
        <v>34.06</v>
      </c>
      <c r="Y498" s="85">
        <v>32.83</v>
      </c>
      <c r="Z498" s="85">
        <v>34.96</v>
      </c>
      <c r="AA498" s="85">
        <f t="shared" si="91"/>
        <v>35</v>
      </c>
      <c r="AB498" s="84">
        <f t="shared" si="92"/>
        <v>2022</v>
      </c>
      <c r="AC498" s="83">
        <f t="shared" si="93"/>
        <v>3</v>
      </c>
      <c r="AD498" s="83" t="str">
        <f t="shared" si="94"/>
        <v/>
      </c>
      <c r="AE498" s="83" t="str">
        <f t="shared" si="95"/>
        <v/>
      </c>
      <c r="AF498" s="81">
        <f t="shared" si="96"/>
        <v>35</v>
      </c>
      <c r="AG498" s="82" t="str">
        <f t="shared" si="97"/>
        <v>10:00</v>
      </c>
      <c r="AH498" s="81">
        <f t="shared" si="98"/>
        <v>848.7299999999999</v>
      </c>
      <c r="AI498" s="80" t="str">
        <f t="shared" si="99"/>
        <v/>
      </c>
      <c r="AJ498" s="80" t="str">
        <f t="shared" si="100"/>
        <v/>
      </c>
      <c r="AK498" s="80" t="str">
        <f t="shared" si="101"/>
        <v/>
      </c>
      <c r="AL498" s="79" t="str">
        <f t="shared" si="102"/>
        <v/>
      </c>
      <c r="AM498" s="78" t="str">
        <f t="shared" si="103"/>
        <v/>
      </c>
    </row>
    <row r="499" spans="2:39" ht="13.5" thickBot="1">
      <c r="B499" s="86">
        <v>44631</v>
      </c>
      <c r="C499" s="85">
        <v>33.71</v>
      </c>
      <c r="D499" s="85">
        <v>34.51</v>
      </c>
      <c r="E499" s="85">
        <v>34.270000000000003</v>
      </c>
      <c r="F499" s="85">
        <v>33.99</v>
      </c>
      <c r="G499" s="85">
        <v>34.340000000000003</v>
      </c>
      <c r="H499" s="85">
        <v>32.729999999999997</v>
      </c>
      <c r="I499" s="85">
        <v>33.22</v>
      </c>
      <c r="J499" s="85">
        <v>34.270000000000003</v>
      </c>
      <c r="K499" s="85">
        <v>33.950000000000003</v>
      </c>
      <c r="L499" s="85">
        <v>34.83</v>
      </c>
      <c r="M499" s="85">
        <v>33.49</v>
      </c>
      <c r="N499" s="85">
        <v>35.74</v>
      </c>
      <c r="O499" s="85">
        <v>34.68</v>
      </c>
      <c r="P499" s="85">
        <v>36.19</v>
      </c>
      <c r="Q499" s="85">
        <v>34.020000000000003</v>
      </c>
      <c r="R499" s="85">
        <v>34.340000000000003</v>
      </c>
      <c r="S499" s="85">
        <v>34.44</v>
      </c>
      <c r="T499" s="85">
        <v>35</v>
      </c>
      <c r="U499" s="85">
        <v>33.43</v>
      </c>
      <c r="V499" s="85">
        <v>34.549999999999997</v>
      </c>
      <c r="W499" s="85">
        <v>33.5</v>
      </c>
      <c r="X499" s="85">
        <v>34.369999999999997</v>
      </c>
      <c r="Y499" s="85">
        <v>33.32</v>
      </c>
      <c r="Z499" s="85">
        <v>34.93</v>
      </c>
      <c r="AA499" s="85">
        <f t="shared" si="91"/>
        <v>36.19</v>
      </c>
      <c r="AB499" s="84">
        <f t="shared" si="92"/>
        <v>2022</v>
      </c>
      <c r="AC499" s="83">
        <f t="shared" si="93"/>
        <v>3</v>
      </c>
      <c r="AD499" s="83" t="str">
        <f t="shared" si="94"/>
        <v/>
      </c>
      <c r="AE499" s="83" t="str">
        <f t="shared" si="95"/>
        <v/>
      </c>
      <c r="AF499" s="81">
        <f t="shared" si="96"/>
        <v>36.19</v>
      </c>
      <c r="AG499" s="82" t="str">
        <f t="shared" si="97"/>
        <v>14:00</v>
      </c>
      <c r="AH499" s="81">
        <f t="shared" si="98"/>
        <v>858.01</v>
      </c>
      <c r="AI499" s="80" t="str">
        <f t="shared" si="99"/>
        <v/>
      </c>
      <c r="AJ499" s="80" t="str">
        <f t="shared" si="100"/>
        <v/>
      </c>
      <c r="AK499" s="80" t="str">
        <f t="shared" si="101"/>
        <v/>
      </c>
      <c r="AL499" s="79" t="str">
        <f t="shared" si="102"/>
        <v/>
      </c>
      <c r="AM499" s="78" t="str">
        <f t="shared" si="103"/>
        <v/>
      </c>
    </row>
    <row r="500" spans="2:39" ht="13.5" thickBot="1">
      <c r="B500" s="86">
        <v>44632</v>
      </c>
      <c r="C500" s="85">
        <v>34.200000000000003</v>
      </c>
      <c r="D500" s="85">
        <v>34.409999999999997</v>
      </c>
      <c r="E500" s="85">
        <v>34.159999999999997</v>
      </c>
      <c r="F500" s="85">
        <v>34.51</v>
      </c>
      <c r="G500" s="85">
        <v>34.340000000000003</v>
      </c>
      <c r="H500" s="85">
        <v>33.43</v>
      </c>
      <c r="I500" s="85">
        <v>33.81</v>
      </c>
      <c r="J500" s="85">
        <v>35.25</v>
      </c>
      <c r="K500" s="85">
        <v>33.01</v>
      </c>
      <c r="L500" s="85">
        <v>33.5</v>
      </c>
      <c r="M500" s="85">
        <v>33.36</v>
      </c>
      <c r="N500" s="85">
        <v>34.090000000000003</v>
      </c>
      <c r="O500" s="85">
        <v>34.020000000000003</v>
      </c>
      <c r="P500" s="85">
        <v>34.090000000000003</v>
      </c>
      <c r="Q500" s="85">
        <v>34.9</v>
      </c>
      <c r="R500" s="85">
        <v>34.270000000000003</v>
      </c>
      <c r="S500" s="85">
        <v>33.71</v>
      </c>
      <c r="T500" s="85">
        <v>33.25</v>
      </c>
      <c r="U500" s="85">
        <v>33.5</v>
      </c>
      <c r="V500" s="85">
        <v>34.65</v>
      </c>
      <c r="W500" s="85">
        <v>34.340000000000003</v>
      </c>
      <c r="X500" s="85">
        <v>34.409999999999997</v>
      </c>
      <c r="Y500" s="85">
        <v>34.270000000000003</v>
      </c>
      <c r="Z500" s="85">
        <v>33.53</v>
      </c>
      <c r="AA500" s="85">
        <f t="shared" si="91"/>
        <v>35.25</v>
      </c>
      <c r="AB500" s="84">
        <f t="shared" si="92"/>
        <v>2022</v>
      </c>
      <c r="AC500" s="83">
        <f t="shared" si="93"/>
        <v>3</v>
      </c>
      <c r="AD500" s="83" t="str">
        <f t="shared" si="94"/>
        <v/>
      </c>
      <c r="AE500" s="83" t="str">
        <f t="shared" si="95"/>
        <v/>
      </c>
      <c r="AF500" s="81">
        <f t="shared" si="96"/>
        <v>35.25</v>
      </c>
      <c r="AG500" s="82" t="str">
        <f t="shared" si="97"/>
        <v>8:00</v>
      </c>
      <c r="AH500" s="81">
        <f t="shared" si="98"/>
        <v>852.26</v>
      </c>
      <c r="AI500" s="80" t="str">
        <f t="shared" si="99"/>
        <v/>
      </c>
      <c r="AJ500" s="80" t="str">
        <f t="shared" si="100"/>
        <v/>
      </c>
      <c r="AK500" s="80" t="str">
        <f t="shared" si="101"/>
        <v/>
      </c>
      <c r="AL500" s="79" t="str">
        <f t="shared" si="102"/>
        <v/>
      </c>
      <c r="AM500" s="78" t="str">
        <f t="shared" si="103"/>
        <v/>
      </c>
    </row>
    <row r="501" spans="2:39" ht="13.5" thickBot="1">
      <c r="B501" s="86">
        <v>44633</v>
      </c>
      <c r="C501" s="85">
        <v>34.44</v>
      </c>
      <c r="D501" s="85">
        <v>34.69</v>
      </c>
      <c r="E501" s="85">
        <v>33.43</v>
      </c>
      <c r="F501" s="85">
        <v>34.06</v>
      </c>
      <c r="G501" s="85">
        <v>32.729999999999997</v>
      </c>
      <c r="H501" s="85">
        <v>34.69</v>
      </c>
      <c r="I501" s="85">
        <v>34.619999999999997</v>
      </c>
      <c r="J501" s="85">
        <v>35.04</v>
      </c>
      <c r="K501" s="85">
        <v>33.92</v>
      </c>
      <c r="L501" s="85">
        <v>34.159999999999997</v>
      </c>
      <c r="M501" s="85">
        <v>32.619999999999997</v>
      </c>
      <c r="N501" s="85">
        <v>35.21</v>
      </c>
      <c r="O501" s="85">
        <v>34.33</v>
      </c>
      <c r="P501" s="85">
        <v>34.549999999999997</v>
      </c>
      <c r="Q501" s="85">
        <v>34.65</v>
      </c>
      <c r="R501" s="85">
        <v>34.58</v>
      </c>
      <c r="S501" s="85">
        <v>34.51</v>
      </c>
      <c r="T501" s="85">
        <v>33.71</v>
      </c>
      <c r="U501" s="85">
        <v>33.85</v>
      </c>
      <c r="V501" s="85">
        <v>34.229999999999997</v>
      </c>
      <c r="W501" s="85">
        <v>33.71</v>
      </c>
      <c r="X501" s="85">
        <v>33.71</v>
      </c>
      <c r="Y501" s="85">
        <v>35.46</v>
      </c>
      <c r="Z501" s="85">
        <v>32.869999999999997</v>
      </c>
      <c r="AA501" s="85">
        <f t="shared" si="91"/>
        <v>35.46</v>
      </c>
      <c r="AB501" s="84">
        <f t="shared" si="92"/>
        <v>2022</v>
      </c>
      <c r="AC501" s="83">
        <f t="shared" si="93"/>
        <v>3</v>
      </c>
      <c r="AD501" s="83" t="str">
        <f t="shared" si="94"/>
        <v/>
      </c>
      <c r="AE501" s="83" t="str">
        <f t="shared" si="95"/>
        <v/>
      </c>
      <c r="AF501" s="81">
        <f t="shared" si="96"/>
        <v>35.46</v>
      </c>
      <c r="AG501" s="82" t="str">
        <f t="shared" si="97"/>
        <v>23:00</v>
      </c>
      <c r="AH501" s="81">
        <f t="shared" si="98"/>
        <v>855.23000000000025</v>
      </c>
      <c r="AI501" s="80" t="str">
        <f t="shared" si="99"/>
        <v/>
      </c>
      <c r="AJ501" s="80" t="str">
        <f t="shared" si="100"/>
        <v/>
      </c>
      <c r="AK501" s="80" t="str">
        <f t="shared" si="101"/>
        <v/>
      </c>
      <c r="AL501" s="79" t="str">
        <f t="shared" si="102"/>
        <v/>
      </c>
      <c r="AM501" s="78" t="str">
        <f t="shared" si="103"/>
        <v/>
      </c>
    </row>
    <row r="502" spans="2:39" ht="13.5" thickBot="1">
      <c r="B502" s="86">
        <v>44634</v>
      </c>
      <c r="C502" s="85">
        <v>33.36</v>
      </c>
      <c r="D502" s="85">
        <v>33.67</v>
      </c>
      <c r="E502" s="85">
        <v>32.83</v>
      </c>
      <c r="F502" s="85">
        <v>33.46</v>
      </c>
      <c r="G502" s="85">
        <v>33.74</v>
      </c>
      <c r="H502" s="85">
        <v>34.020000000000003</v>
      </c>
      <c r="I502" s="85">
        <v>35.25</v>
      </c>
      <c r="J502" s="85">
        <v>35.67</v>
      </c>
      <c r="K502" s="85">
        <v>35.700000000000003</v>
      </c>
      <c r="L502" s="85">
        <v>34.19</v>
      </c>
      <c r="M502" s="85">
        <v>35.35</v>
      </c>
      <c r="N502" s="85">
        <v>34.51</v>
      </c>
      <c r="O502" s="85">
        <v>34.340000000000003</v>
      </c>
      <c r="P502" s="85">
        <v>34.72</v>
      </c>
      <c r="Q502" s="85">
        <v>33.32</v>
      </c>
      <c r="R502" s="85">
        <v>33.46</v>
      </c>
      <c r="S502" s="85">
        <v>33.950000000000003</v>
      </c>
      <c r="T502" s="85">
        <v>33.67</v>
      </c>
      <c r="U502" s="85">
        <v>33.25</v>
      </c>
      <c r="V502" s="85">
        <v>34.369999999999997</v>
      </c>
      <c r="W502" s="85">
        <v>33.18</v>
      </c>
      <c r="X502" s="85">
        <v>33.78</v>
      </c>
      <c r="Y502" s="85">
        <v>33.64</v>
      </c>
      <c r="Z502" s="85">
        <v>34.229999999999997</v>
      </c>
      <c r="AA502" s="85">
        <f t="shared" si="91"/>
        <v>35.700000000000003</v>
      </c>
      <c r="AB502" s="84">
        <f t="shared" si="92"/>
        <v>2022</v>
      </c>
      <c r="AC502" s="83">
        <f t="shared" si="93"/>
        <v>3</v>
      </c>
      <c r="AD502" s="83" t="str">
        <f t="shared" si="94"/>
        <v/>
      </c>
      <c r="AE502" s="83" t="str">
        <f t="shared" si="95"/>
        <v/>
      </c>
      <c r="AF502" s="81">
        <f t="shared" si="96"/>
        <v>35.700000000000003</v>
      </c>
      <c r="AG502" s="82" t="str">
        <f t="shared" si="97"/>
        <v>9:00</v>
      </c>
      <c r="AH502" s="81">
        <f t="shared" si="98"/>
        <v>853.36000000000013</v>
      </c>
      <c r="AI502" s="80" t="str">
        <f t="shared" si="99"/>
        <v/>
      </c>
      <c r="AJ502" s="80" t="str">
        <f t="shared" si="100"/>
        <v/>
      </c>
      <c r="AK502" s="80" t="str">
        <f t="shared" si="101"/>
        <v/>
      </c>
      <c r="AL502" s="79" t="str">
        <f t="shared" si="102"/>
        <v/>
      </c>
      <c r="AM502" s="78" t="str">
        <f t="shared" si="103"/>
        <v/>
      </c>
    </row>
    <row r="503" spans="2:39" ht="13.5" thickBot="1">
      <c r="B503" s="86">
        <v>44635</v>
      </c>
      <c r="C503" s="85">
        <v>34.72</v>
      </c>
      <c r="D503" s="85">
        <v>34.06</v>
      </c>
      <c r="E503" s="85">
        <v>32.869999999999997</v>
      </c>
      <c r="F503" s="85">
        <v>34.76</v>
      </c>
      <c r="G503" s="85">
        <v>33.39</v>
      </c>
      <c r="H503" s="85">
        <v>33.57</v>
      </c>
      <c r="I503" s="85">
        <v>34.93</v>
      </c>
      <c r="J503" s="85">
        <v>34.299999999999997</v>
      </c>
      <c r="K503" s="85">
        <v>35.11</v>
      </c>
      <c r="L503" s="85">
        <v>34.79</v>
      </c>
      <c r="M503" s="85">
        <v>34.270000000000003</v>
      </c>
      <c r="N503" s="85">
        <v>34.51</v>
      </c>
      <c r="O503" s="85">
        <v>35.25</v>
      </c>
      <c r="P503" s="85">
        <v>35.04</v>
      </c>
      <c r="Q503" s="85">
        <v>34.86</v>
      </c>
      <c r="R503" s="85">
        <v>34.76</v>
      </c>
      <c r="S503" s="85">
        <v>34.369999999999997</v>
      </c>
      <c r="T503" s="85">
        <v>34.369999999999997</v>
      </c>
      <c r="U503" s="85">
        <v>33.85</v>
      </c>
      <c r="V503" s="85">
        <v>34.79</v>
      </c>
      <c r="W503" s="85">
        <v>34.76</v>
      </c>
      <c r="X503" s="85">
        <v>33.950000000000003</v>
      </c>
      <c r="Y503" s="85">
        <v>33.81</v>
      </c>
      <c r="Z503" s="85">
        <v>34.130000000000003</v>
      </c>
      <c r="AA503" s="85">
        <f t="shared" si="91"/>
        <v>35.25</v>
      </c>
      <c r="AB503" s="84">
        <f t="shared" si="92"/>
        <v>2022</v>
      </c>
      <c r="AC503" s="83">
        <f t="shared" si="93"/>
        <v>3</v>
      </c>
      <c r="AD503" s="83" t="str">
        <f t="shared" si="94"/>
        <v/>
      </c>
      <c r="AE503" s="83" t="str">
        <f t="shared" si="95"/>
        <v/>
      </c>
      <c r="AF503" s="81">
        <f t="shared" si="96"/>
        <v>35.25</v>
      </c>
      <c r="AG503" s="82" t="str">
        <f t="shared" si="97"/>
        <v>13:00</v>
      </c>
      <c r="AH503" s="81">
        <f t="shared" si="98"/>
        <v>860.47000000000014</v>
      </c>
      <c r="AI503" s="80" t="str">
        <f t="shared" si="99"/>
        <v/>
      </c>
      <c r="AJ503" s="80" t="str">
        <f t="shared" si="100"/>
        <v/>
      </c>
      <c r="AK503" s="80" t="str">
        <f t="shared" si="101"/>
        <v/>
      </c>
      <c r="AL503" s="79" t="str">
        <f t="shared" si="102"/>
        <v/>
      </c>
      <c r="AM503" s="78" t="str">
        <f t="shared" si="103"/>
        <v/>
      </c>
    </row>
    <row r="504" spans="2:39" ht="13.5" thickBot="1">
      <c r="B504" s="86">
        <v>44636</v>
      </c>
      <c r="C504" s="85">
        <v>34.369999999999997</v>
      </c>
      <c r="D504" s="85">
        <v>33.08</v>
      </c>
      <c r="E504" s="85">
        <v>32.270000000000003</v>
      </c>
      <c r="F504" s="85">
        <v>32.340000000000003</v>
      </c>
      <c r="G504" s="85">
        <v>33.46</v>
      </c>
      <c r="H504" s="85">
        <v>33.64</v>
      </c>
      <c r="I504" s="85">
        <v>34.299999999999997</v>
      </c>
      <c r="J504" s="85">
        <v>34.79</v>
      </c>
      <c r="K504" s="85">
        <v>34.06</v>
      </c>
      <c r="L504" s="85">
        <v>34.159999999999997</v>
      </c>
      <c r="M504" s="85">
        <v>35.42</v>
      </c>
      <c r="N504" s="85">
        <v>33.85</v>
      </c>
      <c r="O504" s="85">
        <v>33.92</v>
      </c>
      <c r="P504" s="85">
        <v>33.950000000000003</v>
      </c>
      <c r="Q504" s="85">
        <v>33.979999999999997</v>
      </c>
      <c r="R504" s="85">
        <v>33.32</v>
      </c>
      <c r="S504" s="85">
        <v>33.71</v>
      </c>
      <c r="T504" s="85">
        <v>33.71</v>
      </c>
      <c r="U504" s="85">
        <v>33.53</v>
      </c>
      <c r="V504" s="85">
        <v>32.549999999999997</v>
      </c>
      <c r="W504" s="85">
        <v>33.880000000000003</v>
      </c>
      <c r="X504" s="85">
        <v>33.6</v>
      </c>
      <c r="Y504" s="85">
        <v>34.090000000000003</v>
      </c>
      <c r="Z504" s="85">
        <v>33.81</v>
      </c>
      <c r="AA504" s="85">
        <f t="shared" si="91"/>
        <v>35.42</v>
      </c>
      <c r="AB504" s="84">
        <f t="shared" si="92"/>
        <v>2022</v>
      </c>
      <c r="AC504" s="83">
        <f t="shared" si="93"/>
        <v>3</v>
      </c>
      <c r="AD504" s="83" t="str">
        <f t="shared" si="94"/>
        <v/>
      </c>
      <c r="AE504" s="83" t="str">
        <f t="shared" si="95"/>
        <v/>
      </c>
      <c r="AF504" s="81">
        <f t="shared" si="96"/>
        <v>35.42</v>
      </c>
      <c r="AG504" s="82" t="str">
        <f t="shared" si="97"/>
        <v>11:00</v>
      </c>
      <c r="AH504" s="81">
        <f t="shared" si="98"/>
        <v>845.21000000000015</v>
      </c>
      <c r="AI504" s="80" t="str">
        <f t="shared" si="99"/>
        <v/>
      </c>
      <c r="AJ504" s="80" t="str">
        <f t="shared" si="100"/>
        <v/>
      </c>
      <c r="AK504" s="80" t="str">
        <f t="shared" si="101"/>
        <v/>
      </c>
      <c r="AL504" s="79" t="str">
        <f t="shared" si="102"/>
        <v/>
      </c>
      <c r="AM504" s="78" t="str">
        <f t="shared" si="103"/>
        <v/>
      </c>
    </row>
    <row r="505" spans="2:39" ht="13.5" thickBot="1">
      <c r="B505" s="86">
        <v>44637</v>
      </c>
      <c r="C505" s="85">
        <v>32.9</v>
      </c>
      <c r="D505" s="85">
        <v>34.159999999999997</v>
      </c>
      <c r="E505" s="85">
        <v>33.85</v>
      </c>
      <c r="F505" s="85">
        <v>33.01</v>
      </c>
      <c r="G505" s="85">
        <v>32.69</v>
      </c>
      <c r="H505" s="85">
        <v>33.67</v>
      </c>
      <c r="I505" s="85">
        <v>34.020000000000003</v>
      </c>
      <c r="J505" s="85">
        <v>33.92</v>
      </c>
      <c r="K505" s="85">
        <v>34.69</v>
      </c>
      <c r="L505" s="85">
        <v>33.78</v>
      </c>
      <c r="M505" s="85">
        <v>32.729999999999997</v>
      </c>
      <c r="N505" s="85">
        <v>33.92</v>
      </c>
      <c r="O505" s="85">
        <v>34.51</v>
      </c>
      <c r="P505" s="85">
        <v>32.340000000000003</v>
      </c>
      <c r="Q505" s="85">
        <v>31.78</v>
      </c>
      <c r="R505" s="85">
        <v>31.99</v>
      </c>
      <c r="S505" s="85">
        <v>31.68</v>
      </c>
      <c r="T505" s="85">
        <v>32.17</v>
      </c>
      <c r="U505" s="85">
        <v>32.69</v>
      </c>
      <c r="V505" s="85">
        <v>31.29</v>
      </c>
      <c r="W505" s="85">
        <v>31.75</v>
      </c>
      <c r="X505" s="85">
        <v>32.409999999999997</v>
      </c>
      <c r="Y505" s="85">
        <v>30.73</v>
      </c>
      <c r="Z505" s="85">
        <v>30.38</v>
      </c>
      <c r="AA505" s="85">
        <f t="shared" si="91"/>
        <v>34.69</v>
      </c>
      <c r="AB505" s="84">
        <f t="shared" si="92"/>
        <v>2022</v>
      </c>
      <c r="AC505" s="83">
        <f t="shared" si="93"/>
        <v>3</v>
      </c>
      <c r="AD505" s="83" t="str">
        <f t="shared" si="94"/>
        <v/>
      </c>
      <c r="AE505" s="83" t="str">
        <f t="shared" si="95"/>
        <v/>
      </c>
      <c r="AF505" s="81">
        <f t="shared" si="96"/>
        <v>34.69</v>
      </c>
      <c r="AG505" s="82" t="str">
        <f t="shared" si="97"/>
        <v>9:00</v>
      </c>
      <c r="AH505" s="81">
        <f t="shared" si="98"/>
        <v>821.74999999999977</v>
      </c>
      <c r="AI505" s="80" t="str">
        <f t="shared" si="99"/>
        <v/>
      </c>
      <c r="AJ505" s="80" t="str">
        <f t="shared" si="100"/>
        <v/>
      </c>
      <c r="AK505" s="80" t="str">
        <f t="shared" si="101"/>
        <v/>
      </c>
      <c r="AL505" s="79" t="str">
        <f t="shared" si="102"/>
        <v/>
      </c>
      <c r="AM505" s="78" t="str">
        <f t="shared" si="103"/>
        <v/>
      </c>
    </row>
    <row r="506" spans="2:39" ht="13.5" thickBot="1">
      <c r="B506" s="86">
        <v>44638</v>
      </c>
      <c r="C506" s="85">
        <v>32.409999999999997</v>
      </c>
      <c r="D506" s="85">
        <v>32.24</v>
      </c>
      <c r="E506" s="85">
        <v>33.15</v>
      </c>
      <c r="F506" s="85">
        <v>33.32</v>
      </c>
      <c r="G506" s="85">
        <v>32.24</v>
      </c>
      <c r="H506" s="85">
        <v>33.81</v>
      </c>
      <c r="I506" s="85">
        <v>33.36</v>
      </c>
      <c r="J506" s="85">
        <v>33.92</v>
      </c>
      <c r="K506" s="85">
        <v>34.299999999999997</v>
      </c>
      <c r="L506" s="85">
        <v>32.83</v>
      </c>
      <c r="M506" s="85">
        <v>33.99</v>
      </c>
      <c r="N506" s="85">
        <v>33.08</v>
      </c>
      <c r="O506" s="85">
        <v>32.1</v>
      </c>
      <c r="P506" s="85">
        <v>32.520000000000003</v>
      </c>
      <c r="Q506" s="85">
        <v>33.99</v>
      </c>
      <c r="R506" s="85">
        <v>34.97</v>
      </c>
      <c r="S506" s="85">
        <v>34.9</v>
      </c>
      <c r="T506" s="85">
        <v>34.090000000000003</v>
      </c>
      <c r="U506" s="85">
        <v>33.78</v>
      </c>
      <c r="V506" s="85">
        <v>33.15</v>
      </c>
      <c r="W506" s="85">
        <v>35.840000000000003</v>
      </c>
      <c r="X506" s="85">
        <v>33.46</v>
      </c>
      <c r="Y506" s="85">
        <v>33.92</v>
      </c>
      <c r="Z506" s="85">
        <v>33.950000000000003</v>
      </c>
      <c r="AA506" s="85">
        <f t="shared" si="91"/>
        <v>35.840000000000003</v>
      </c>
      <c r="AB506" s="84">
        <f t="shared" si="92"/>
        <v>2022</v>
      </c>
      <c r="AC506" s="83">
        <f t="shared" si="93"/>
        <v>3</v>
      </c>
      <c r="AD506" s="83" t="str">
        <f t="shared" si="94"/>
        <v/>
      </c>
      <c r="AE506" s="83" t="str">
        <f t="shared" si="95"/>
        <v/>
      </c>
      <c r="AF506" s="81">
        <f t="shared" si="96"/>
        <v>35.840000000000003</v>
      </c>
      <c r="AG506" s="82" t="str">
        <f t="shared" si="97"/>
        <v>21:00</v>
      </c>
      <c r="AH506" s="81">
        <f t="shared" si="98"/>
        <v>841.16000000000008</v>
      </c>
      <c r="AI506" s="80" t="str">
        <f t="shared" si="99"/>
        <v/>
      </c>
      <c r="AJ506" s="80" t="str">
        <f t="shared" si="100"/>
        <v/>
      </c>
      <c r="AK506" s="80" t="str">
        <f t="shared" si="101"/>
        <v/>
      </c>
      <c r="AL506" s="79" t="str">
        <f t="shared" si="102"/>
        <v/>
      </c>
      <c r="AM506" s="78" t="str">
        <f t="shared" si="103"/>
        <v/>
      </c>
    </row>
    <row r="507" spans="2:39" ht="13.5" thickBot="1">
      <c r="B507" s="86">
        <v>44639</v>
      </c>
      <c r="C507" s="85">
        <v>33.29</v>
      </c>
      <c r="D507" s="85">
        <v>34.130000000000003</v>
      </c>
      <c r="E507" s="85">
        <v>33.01</v>
      </c>
      <c r="F507" s="85">
        <v>33.46</v>
      </c>
      <c r="G507" s="85">
        <v>32.659999999999997</v>
      </c>
      <c r="H507" s="85">
        <v>33.880000000000003</v>
      </c>
      <c r="I507" s="85">
        <v>34.130000000000003</v>
      </c>
      <c r="J507" s="85">
        <v>33.11</v>
      </c>
      <c r="K507" s="85">
        <v>33.74</v>
      </c>
      <c r="L507" s="85">
        <v>34.130000000000003</v>
      </c>
      <c r="M507" s="85">
        <v>33.53</v>
      </c>
      <c r="N507" s="85">
        <v>33.78</v>
      </c>
      <c r="O507" s="85">
        <v>33.67</v>
      </c>
      <c r="P507" s="85">
        <v>33.85</v>
      </c>
      <c r="Q507" s="85">
        <v>34.369999999999997</v>
      </c>
      <c r="R507" s="85">
        <v>33.64</v>
      </c>
      <c r="S507" s="85">
        <v>35.39</v>
      </c>
      <c r="T507" s="85">
        <v>34.369999999999997</v>
      </c>
      <c r="U507" s="85">
        <v>32.520000000000003</v>
      </c>
      <c r="V507" s="85">
        <v>34.65</v>
      </c>
      <c r="W507" s="85">
        <v>34.159999999999997</v>
      </c>
      <c r="X507" s="85">
        <v>34.270000000000003</v>
      </c>
      <c r="Y507" s="85">
        <v>33.01</v>
      </c>
      <c r="Z507" s="85">
        <v>35.56</v>
      </c>
      <c r="AA507" s="85">
        <f t="shared" si="91"/>
        <v>35.56</v>
      </c>
      <c r="AB507" s="84">
        <f t="shared" si="92"/>
        <v>2022</v>
      </c>
      <c r="AC507" s="83">
        <f t="shared" si="93"/>
        <v>3</v>
      </c>
      <c r="AD507" s="83" t="str">
        <f t="shared" si="94"/>
        <v/>
      </c>
      <c r="AE507" s="83" t="str">
        <f t="shared" si="95"/>
        <v/>
      </c>
      <c r="AF507" s="81">
        <f t="shared" si="96"/>
        <v>35.56</v>
      </c>
      <c r="AG507" s="82" t="str">
        <f t="shared" si="97"/>
        <v>24:00</v>
      </c>
      <c r="AH507" s="81">
        <f t="shared" si="98"/>
        <v>847.86999999999989</v>
      </c>
      <c r="AI507" s="80" t="str">
        <f t="shared" si="99"/>
        <v/>
      </c>
      <c r="AJ507" s="80" t="str">
        <f t="shared" si="100"/>
        <v/>
      </c>
      <c r="AK507" s="80" t="str">
        <f t="shared" si="101"/>
        <v/>
      </c>
      <c r="AL507" s="79" t="str">
        <f t="shared" si="102"/>
        <v/>
      </c>
      <c r="AM507" s="78" t="str">
        <f t="shared" si="103"/>
        <v/>
      </c>
    </row>
    <row r="508" spans="2:39" ht="13.5" thickBot="1">
      <c r="B508" s="86">
        <v>44640</v>
      </c>
      <c r="C508" s="85">
        <v>33.64</v>
      </c>
      <c r="D508" s="85">
        <v>34.97</v>
      </c>
      <c r="E508" s="85">
        <v>33.81</v>
      </c>
      <c r="F508" s="85">
        <v>32.97</v>
      </c>
      <c r="G508" s="85">
        <v>33.840000000000003</v>
      </c>
      <c r="H508" s="85">
        <v>34.65</v>
      </c>
      <c r="I508" s="85">
        <v>33.15</v>
      </c>
      <c r="J508" s="85">
        <v>34.51</v>
      </c>
      <c r="K508" s="85">
        <v>33.43</v>
      </c>
      <c r="L508" s="85">
        <v>35.32</v>
      </c>
      <c r="M508" s="85">
        <v>33.53</v>
      </c>
      <c r="N508" s="85">
        <v>34.090000000000003</v>
      </c>
      <c r="O508" s="85">
        <v>33.22</v>
      </c>
      <c r="P508" s="85">
        <v>34.270000000000003</v>
      </c>
      <c r="Q508" s="85">
        <v>33.14</v>
      </c>
      <c r="R508" s="85">
        <v>33.11</v>
      </c>
      <c r="S508" s="85">
        <v>32.69</v>
      </c>
      <c r="T508" s="85">
        <v>33.36</v>
      </c>
      <c r="U508" s="85">
        <v>32.69</v>
      </c>
      <c r="V508" s="85">
        <v>33.46</v>
      </c>
      <c r="W508" s="85">
        <v>32.450000000000003</v>
      </c>
      <c r="X508" s="85">
        <v>33.64</v>
      </c>
      <c r="Y508" s="85">
        <v>32.520000000000003</v>
      </c>
      <c r="Z508" s="85">
        <v>34.06</v>
      </c>
      <c r="AA508" s="85">
        <f t="shared" si="91"/>
        <v>35.32</v>
      </c>
      <c r="AB508" s="84">
        <f t="shared" si="92"/>
        <v>2022</v>
      </c>
      <c r="AC508" s="83">
        <f t="shared" si="93"/>
        <v>3</v>
      </c>
      <c r="AD508" s="83" t="str">
        <f t="shared" si="94"/>
        <v/>
      </c>
      <c r="AE508" s="83" t="str">
        <f t="shared" si="95"/>
        <v/>
      </c>
      <c r="AF508" s="81">
        <f t="shared" si="96"/>
        <v>35.32</v>
      </c>
      <c r="AG508" s="82" t="str">
        <f t="shared" si="97"/>
        <v>10:00</v>
      </c>
      <c r="AH508" s="81">
        <f t="shared" si="98"/>
        <v>841.84000000000026</v>
      </c>
      <c r="AI508" s="80" t="str">
        <f t="shared" si="99"/>
        <v/>
      </c>
      <c r="AJ508" s="80" t="str">
        <f t="shared" si="100"/>
        <v/>
      </c>
      <c r="AK508" s="80" t="str">
        <f t="shared" si="101"/>
        <v/>
      </c>
      <c r="AL508" s="79" t="str">
        <f t="shared" si="102"/>
        <v/>
      </c>
      <c r="AM508" s="78" t="str">
        <f t="shared" si="103"/>
        <v/>
      </c>
    </row>
    <row r="509" spans="2:39" ht="13.5" thickBot="1">
      <c r="B509" s="86">
        <v>44641</v>
      </c>
      <c r="C509" s="85">
        <v>34.340000000000003</v>
      </c>
      <c r="D509" s="85">
        <v>34.65</v>
      </c>
      <c r="E509" s="85">
        <v>32.549999999999997</v>
      </c>
      <c r="F509" s="85">
        <v>33.950000000000003</v>
      </c>
      <c r="G509" s="85">
        <v>33.53</v>
      </c>
      <c r="H509" s="85">
        <v>35.18</v>
      </c>
      <c r="I509" s="85">
        <v>33.92</v>
      </c>
      <c r="J509" s="85">
        <v>34.83</v>
      </c>
      <c r="K509" s="85">
        <v>33.92</v>
      </c>
      <c r="L509" s="85">
        <v>34.159999999999997</v>
      </c>
      <c r="M509" s="85">
        <v>34.409999999999997</v>
      </c>
      <c r="N509" s="85">
        <v>34.299999999999997</v>
      </c>
      <c r="O509" s="85">
        <v>33.880000000000003</v>
      </c>
      <c r="P509" s="85">
        <v>32.97</v>
      </c>
      <c r="Q509" s="85">
        <v>34.299999999999997</v>
      </c>
      <c r="R509" s="85">
        <v>33.5</v>
      </c>
      <c r="S509" s="85">
        <v>34.270000000000003</v>
      </c>
      <c r="T509" s="85">
        <v>32.83</v>
      </c>
      <c r="U509" s="85">
        <v>34.549999999999997</v>
      </c>
      <c r="V509" s="85">
        <v>33.67</v>
      </c>
      <c r="W509" s="85">
        <v>34.299999999999997</v>
      </c>
      <c r="X509" s="85">
        <v>33.5</v>
      </c>
      <c r="Y509" s="85">
        <v>33.46</v>
      </c>
      <c r="Z509" s="85">
        <v>33.29</v>
      </c>
      <c r="AA509" s="85">
        <f t="shared" si="91"/>
        <v>35.18</v>
      </c>
      <c r="AB509" s="84">
        <f t="shared" si="92"/>
        <v>2022</v>
      </c>
      <c r="AC509" s="83">
        <f t="shared" si="93"/>
        <v>3</v>
      </c>
      <c r="AD509" s="83" t="str">
        <f t="shared" si="94"/>
        <v/>
      </c>
      <c r="AE509" s="83" t="str">
        <f t="shared" si="95"/>
        <v/>
      </c>
      <c r="AF509" s="81">
        <f t="shared" si="96"/>
        <v>35.18</v>
      </c>
      <c r="AG509" s="82" t="str">
        <f t="shared" si="97"/>
        <v>6:00</v>
      </c>
      <c r="AH509" s="81">
        <f t="shared" si="98"/>
        <v>849.43999999999971</v>
      </c>
      <c r="AI509" s="80" t="str">
        <f t="shared" si="99"/>
        <v/>
      </c>
      <c r="AJ509" s="80" t="str">
        <f t="shared" si="100"/>
        <v/>
      </c>
      <c r="AK509" s="80" t="str">
        <f t="shared" si="101"/>
        <v/>
      </c>
      <c r="AL509" s="79" t="str">
        <f t="shared" si="102"/>
        <v/>
      </c>
      <c r="AM509" s="78" t="str">
        <f t="shared" si="103"/>
        <v/>
      </c>
    </row>
    <row r="510" spans="2:39" ht="13.5" thickBot="1">
      <c r="B510" s="86">
        <v>44642</v>
      </c>
      <c r="C510" s="85">
        <v>35.28</v>
      </c>
      <c r="D510" s="85">
        <v>32.479999999999997</v>
      </c>
      <c r="E510" s="85">
        <v>33.18</v>
      </c>
      <c r="F510" s="85">
        <v>1174.18</v>
      </c>
      <c r="G510" s="85">
        <v>1198.8599999999999</v>
      </c>
      <c r="H510" s="85">
        <v>1236.8</v>
      </c>
      <c r="I510" s="85">
        <v>1314.5</v>
      </c>
      <c r="J510" s="85">
        <v>1331.58</v>
      </c>
      <c r="K510" s="85">
        <v>1320.83</v>
      </c>
      <c r="L510" s="85">
        <v>1343.06</v>
      </c>
      <c r="M510" s="85">
        <v>1348.9</v>
      </c>
      <c r="N510" s="85">
        <v>1304.56</v>
      </c>
      <c r="O510" s="85">
        <v>1302.77</v>
      </c>
      <c r="P510" s="85">
        <v>1297.03</v>
      </c>
      <c r="Q510" s="85">
        <v>1297.8699999999999</v>
      </c>
      <c r="R510" s="85">
        <v>1272.22</v>
      </c>
      <c r="S510" s="85">
        <v>1215.06</v>
      </c>
      <c r="T510" s="85">
        <v>1207.54</v>
      </c>
      <c r="U510" s="85">
        <v>1221.22</v>
      </c>
      <c r="V510" s="85">
        <v>1228.99</v>
      </c>
      <c r="W510" s="85">
        <v>1219.33</v>
      </c>
      <c r="X510" s="85">
        <v>1207.4000000000001</v>
      </c>
      <c r="Y510" s="85">
        <v>1213.73</v>
      </c>
      <c r="Z510" s="85">
        <v>1193.1199999999999</v>
      </c>
      <c r="AA510" s="85">
        <f t="shared" si="91"/>
        <v>1348.9</v>
      </c>
      <c r="AB510" s="84">
        <f t="shared" si="92"/>
        <v>2022</v>
      </c>
      <c r="AC510" s="83">
        <f t="shared" si="93"/>
        <v>3</v>
      </c>
      <c r="AD510" s="83" t="str">
        <f t="shared" si="94"/>
        <v/>
      </c>
      <c r="AE510" s="83" t="str">
        <f t="shared" si="95"/>
        <v/>
      </c>
      <c r="AF510" s="81">
        <f t="shared" si="96"/>
        <v>1348.9</v>
      </c>
      <c r="AG510" s="82" t="str">
        <f t="shared" si="97"/>
        <v>11:00</v>
      </c>
      <c r="AH510" s="81">
        <f t="shared" si="98"/>
        <v>27899.390000000007</v>
      </c>
      <c r="AI510" s="80" t="str">
        <f t="shared" si="99"/>
        <v/>
      </c>
      <c r="AJ510" s="80" t="str">
        <f t="shared" si="100"/>
        <v/>
      </c>
      <c r="AK510" s="80" t="str">
        <f t="shared" si="101"/>
        <v/>
      </c>
      <c r="AL510" s="79" t="str">
        <f t="shared" si="102"/>
        <v/>
      </c>
      <c r="AM510" s="78" t="str">
        <f t="shared" si="103"/>
        <v/>
      </c>
    </row>
    <row r="511" spans="2:39" ht="13.5" thickBot="1">
      <c r="B511" s="86">
        <v>44643</v>
      </c>
      <c r="C511" s="85">
        <v>1186.18</v>
      </c>
      <c r="D511" s="85">
        <v>1187.27</v>
      </c>
      <c r="E511" s="85">
        <v>1168.83</v>
      </c>
      <c r="F511" s="85">
        <v>1180.6600000000001</v>
      </c>
      <c r="G511" s="85">
        <v>1205.33</v>
      </c>
      <c r="H511" s="85">
        <v>1250.24</v>
      </c>
      <c r="I511" s="85">
        <v>1341.31</v>
      </c>
      <c r="J511" s="85">
        <v>1371.44</v>
      </c>
      <c r="K511" s="85">
        <v>1375.92</v>
      </c>
      <c r="L511" s="85">
        <v>1386.88</v>
      </c>
      <c r="M511" s="85">
        <v>1406.86</v>
      </c>
      <c r="N511" s="85">
        <v>1376.45</v>
      </c>
      <c r="O511" s="85">
        <v>1383.45</v>
      </c>
      <c r="P511" s="85">
        <v>1379.14</v>
      </c>
      <c r="Q511" s="85">
        <v>1369.66</v>
      </c>
      <c r="R511" s="85">
        <v>1349.22</v>
      </c>
      <c r="S511" s="85">
        <v>1301.44</v>
      </c>
      <c r="T511" s="85">
        <v>1258.32</v>
      </c>
      <c r="U511" s="85">
        <v>1272.6400000000001</v>
      </c>
      <c r="V511" s="85">
        <v>1265.3900000000001</v>
      </c>
      <c r="W511" s="85">
        <v>1239.3499999999999</v>
      </c>
      <c r="X511" s="85">
        <v>1235.3599999999999</v>
      </c>
      <c r="Y511" s="85">
        <v>1210.51</v>
      </c>
      <c r="Z511" s="85">
        <v>1202.3499999999999</v>
      </c>
      <c r="AA511" s="85">
        <f t="shared" si="91"/>
        <v>1406.86</v>
      </c>
      <c r="AB511" s="84">
        <f t="shared" si="92"/>
        <v>2022</v>
      </c>
      <c r="AC511" s="83">
        <f t="shared" si="93"/>
        <v>3</v>
      </c>
      <c r="AD511" s="83" t="str">
        <f t="shared" si="94"/>
        <v/>
      </c>
      <c r="AE511" s="83" t="str">
        <f t="shared" si="95"/>
        <v/>
      </c>
      <c r="AF511" s="81">
        <f t="shared" si="96"/>
        <v>1406.86</v>
      </c>
      <c r="AG511" s="82" t="str">
        <f t="shared" si="97"/>
        <v>11:00</v>
      </c>
      <c r="AH511" s="81">
        <f t="shared" si="98"/>
        <v>32311.059999999998</v>
      </c>
      <c r="AI511" s="80" t="str">
        <f t="shared" si="99"/>
        <v/>
      </c>
      <c r="AJ511" s="80" t="str">
        <f t="shared" si="100"/>
        <v/>
      </c>
      <c r="AK511" s="80" t="str">
        <f t="shared" si="101"/>
        <v/>
      </c>
      <c r="AL511" s="79" t="str">
        <f t="shared" si="102"/>
        <v/>
      </c>
      <c r="AM511" s="78" t="str">
        <f t="shared" si="103"/>
        <v/>
      </c>
    </row>
    <row r="512" spans="2:39" ht="13.5" thickBot="1">
      <c r="B512" s="86">
        <v>44644</v>
      </c>
      <c r="C512" s="85">
        <v>1200.4000000000001</v>
      </c>
      <c r="D512" s="85">
        <v>1174.81</v>
      </c>
      <c r="E512" s="85">
        <v>1170.4000000000001</v>
      </c>
      <c r="F512" s="85">
        <v>1166.03</v>
      </c>
      <c r="G512" s="85">
        <v>1175.3699999999999</v>
      </c>
      <c r="H512" s="85">
        <v>1206.07</v>
      </c>
      <c r="I512" s="85">
        <v>1289.47</v>
      </c>
      <c r="J512" s="85">
        <v>1318.84</v>
      </c>
      <c r="K512" s="85">
        <v>1309.98</v>
      </c>
      <c r="L512" s="85">
        <v>1333.68</v>
      </c>
      <c r="M512" s="85">
        <v>1336.9</v>
      </c>
      <c r="N512" s="85">
        <v>1292.45</v>
      </c>
      <c r="O512" s="85">
        <v>1299.73</v>
      </c>
      <c r="P512" s="85">
        <v>1280.02</v>
      </c>
      <c r="Q512" s="85">
        <v>123.03</v>
      </c>
      <c r="R512" s="85">
        <v>34.270000000000003</v>
      </c>
      <c r="S512" s="85">
        <v>34.090000000000003</v>
      </c>
      <c r="T512" s="85">
        <v>33.99</v>
      </c>
      <c r="U512" s="85">
        <v>32.479999999999997</v>
      </c>
      <c r="V512" s="85">
        <v>32.619999999999997</v>
      </c>
      <c r="W512" s="85">
        <v>33.53</v>
      </c>
      <c r="X512" s="85">
        <v>32.72</v>
      </c>
      <c r="Y512" s="85">
        <v>32.94</v>
      </c>
      <c r="Z512" s="85">
        <v>33.880000000000003</v>
      </c>
      <c r="AA512" s="85">
        <f t="shared" si="91"/>
        <v>1336.9</v>
      </c>
      <c r="AB512" s="84">
        <f t="shared" si="92"/>
        <v>2022</v>
      </c>
      <c r="AC512" s="83">
        <f t="shared" si="93"/>
        <v>3</v>
      </c>
      <c r="AD512" s="83" t="str">
        <f t="shared" si="94"/>
        <v/>
      </c>
      <c r="AE512" s="83" t="str">
        <f t="shared" si="95"/>
        <v/>
      </c>
      <c r="AF512" s="81">
        <f t="shared" si="96"/>
        <v>1336.9</v>
      </c>
      <c r="AG512" s="82" t="str">
        <f t="shared" si="97"/>
        <v>11:00</v>
      </c>
      <c r="AH512" s="81">
        <f t="shared" si="98"/>
        <v>19314.599999999999</v>
      </c>
      <c r="AI512" s="80" t="str">
        <f t="shared" si="99"/>
        <v/>
      </c>
      <c r="AJ512" s="80" t="str">
        <f t="shared" si="100"/>
        <v/>
      </c>
      <c r="AK512" s="80" t="str">
        <f t="shared" si="101"/>
        <v/>
      </c>
      <c r="AL512" s="79" t="str">
        <f t="shared" si="102"/>
        <v/>
      </c>
      <c r="AM512" s="78" t="str">
        <f t="shared" si="103"/>
        <v/>
      </c>
    </row>
    <row r="513" spans="2:39" ht="13.5" thickBot="1">
      <c r="B513" s="86">
        <v>44645</v>
      </c>
      <c r="C513" s="85">
        <v>33.85</v>
      </c>
      <c r="D513" s="85">
        <v>33.67</v>
      </c>
      <c r="E513" s="85">
        <v>33.36</v>
      </c>
      <c r="F513" s="85">
        <v>33.29</v>
      </c>
      <c r="G513" s="85">
        <v>34.44</v>
      </c>
      <c r="H513" s="85">
        <v>33.01</v>
      </c>
      <c r="I513" s="85">
        <v>34.44</v>
      </c>
      <c r="J513" s="85">
        <v>34.299999999999997</v>
      </c>
      <c r="K513" s="85">
        <v>33.39</v>
      </c>
      <c r="L513" s="85">
        <v>34.119999999999997</v>
      </c>
      <c r="M513" s="85">
        <v>35.49</v>
      </c>
      <c r="N513" s="85">
        <v>34.090000000000003</v>
      </c>
      <c r="O513" s="85">
        <v>34.130000000000003</v>
      </c>
      <c r="P513" s="85">
        <v>33.950000000000003</v>
      </c>
      <c r="Q513" s="85">
        <v>35.04</v>
      </c>
      <c r="R513" s="85">
        <v>33.08</v>
      </c>
      <c r="S513" s="85">
        <v>33.92</v>
      </c>
      <c r="T513" s="85">
        <v>33.74</v>
      </c>
      <c r="U513" s="85">
        <v>34.06</v>
      </c>
      <c r="V513" s="85">
        <v>32.549999999999997</v>
      </c>
      <c r="W513" s="85">
        <v>33.53</v>
      </c>
      <c r="X513" s="85">
        <v>33.6</v>
      </c>
      <c r="Y513" s="85">
        <v>33.04</v>
      </c>
      <c r="Z513" s="85">
        <v>33.57</v>
      </c>
      <c r="AA513" s="85">
        <f t="shared" si="91"/>
        <v>35.49</v>
      </c>
      <c r="AB513" s="84">
        <f t="shared" si="92"/>
        <v>2022</v>
      </c>
      <c r="AC513" s="83">
        <f t="shared" si="93"/>
        <v>3</v>
      </c>
      <c r="AD513" s="83" t="str">
        <f t="shared" si="94"/>
        <v/>
      </c>
      <c r="AE513" s="83" t="str">
        <f t="shared" si="95"/>
        <v/>
      </c>
      <c r="AF513" s="81">
        <f t="shared" si="96"/>
        <v>35.49</v>
      </c>
      <c r="AG513" s="82" t="str">
        <f t="shared" si="97"/>
        <v>11:00</v>
      </c>
      <c r="AH513" s="81">
        <f t="shared" si="98"/>
        <v>847.15000000000009</v>
      </c>
      <c r="AI513" s="80" t="str">
        <f t="shared" si="99"/>
        <v/>
      </c>
      <c r="AJ513" s="80" t="str">
        <f t="shared" si="100"/>
        <v/>
      </c>
      <c r="AK513" s="80" t="str">
        <f t="shared" si="101"/>
        <v/>
      </c>
      <c r="AL513" s="79" t="str">
        <f t="shared" si="102"/>
        <v/>
      </c>
      <c r="AM513" s="78" t="str">
        <f t="shared" si="103"/>
        <v/>
      </c>
    </row>
    <row r="514" spans="2:39" ht="13.5" thickBot="1">
      <c r="B514" s="86">
        <v>44646</v>
      </c>
      <c r="C514" s="85">
        <v>34.229999999999997</v>
      </c>
      <c r="D514" s="85">
        <v>32.94</v>
      </c>
      <c r="E514" s="85">
        <v>33</v>
      </c>
      <c r="F514" s="85">
        <v>33.18</v>
      </c>
      <c r="G514" s="85">
        <v>34.58</v>
      </c>
      <c r="H514" s="85">
        <v>33.71</v>
      </c>
      <c r="I514" s="85">
        <v>34.65</v>
      </c>
      <c r="J514" s="85">
        <v>32.69</v>
      </c>
      <c r="K514" s="85">
        <v>33.46</v>
      </c>
      <c r="L514" s="85">
        <v>34.270000000000003</v>
      </c>
      <c r="M514" s="85">
        <v>34.049999999999997</v>
      </c>
      <c r="N514" s="85">
        <v>33.04</v>
      </c>
      <c r="O514" s="85">
        <v>33.78</v>
      </c>
      <c r="P514" s="85">
        <v>33.770000000000003</v>
      </c>
      <c r="Q514" s="85">
        <v>33.29</v>
      </c>
      <c r="R514" s="85">
        <v>32.93</v>
      </c>
      <c r="S514" s="85">
        <v>33.950000000000003</v>
      </c>
      <c r="T514" s="85">
        <v>33.71</v>
      </c>
      <c r="U514" s="85">
        <v>35.56</v>
      </c>
      <c r="V514" s="85">
        <v>33.15</v>
      </c>
      <c r="W514" s="85">
        <v>33.57</v>
      </c>
      <c r="X514" s="85">
        <v>33.74</v>
      </c>
      <c r="Y514" s="85">
        <v>34.090000000000003</v>
      </c>
      <c r="Z514" s="85">
        <v>33.85</v>
      </c>
      <c r="AA514" s="85">
        <f t="shared" si="91"/>
        <v>35.56</v>
      </c>
      <c r="AB514" s="84">
        <f t="shared" si="92"/>
        <v>2022</v>
      </c>
      <c r="AC514" s="83">
        <f t="shared" si="93"/>
        <v>3</v>
      </c>
      <c r="AD514" s="83" t="str">
        <f t="shared" si="94"/>
        <v/>
      </c>
      <c r="AE514" s="83" t="str">
        <f t="shared" si="95"/>
        <v/>
      </c>
      <c r="AF514" s="81">
        <f t="shared" si="96"/>
        <v>35.56</v>
      </c>
      <c r="AG514" s="82" t="str">
        <f t="shared" si="97"/>
        <v>19:00</v>
      </c>
      <c r="AH514" s="81">
        <f t="shared" si="98"/>
        <v>844.75000000000023</v>
      </c>
      <c r="AI514" s="80" t="str">
        <f t="shared" si="99"/>
        <v/>
      </c>
      <c r="AJ514" s="80" t="str">
        <f t="shared" si="100"/>
        <v/>
      </c>
      <c r="AK514" s="80" t="str">
        <f t="shared" si="101"/>
        <v/>
      </c>
      <c r="AL514" s="79" t="str">
        <f t="shared" si="102"/>
        <v/>
      </c>
      <c r="AM514" s="78" t="str">
        <f t="shared" si="103"/>
        <v/>
      </c>
    </row>
    <row r="515" spans="2:39" ht="13.5" thickBot="1">
      <c r="B515" s="86">
        <v>44647</v>
      </c>
      <c r="C515" s="85">
        <v>33.64</v>
      </c>
      <c r="D515" s="85">
        <v>33.78</v>
      </c>
      <c r="E515" s="85">
        <v>33.840000000000003</v>
      </c>
      <c r="F515" s="85">
        <v>34.020000000000003</v>
      </c>
      <c r="G515" s="85">
        <v>33.18</v>
      </c>
      <c r="H515" s="85">
        <v>33.29</v>
      </c>
      <c r="I515" s="85">
        <v>35.770000000000003</v>
      </c>
      <c r="J515" s="85">
        <v>33.92</v>
      </c>
      <c r="K515" s="85">
        <v>34.299999999999997</v>
      </c>
      <c r="L515" s="85">
        <v>34.69</v>
      </c>
      <c r="M515" s="85">
        <v>34.479999999999997</v>
      </c>
      <c r="N515" s="85">
        <v>34.83</v>
      </c>
      <c r="O515" s="85">
        <v>35.46</v>
      </c>
      <c r="P515" s="85">
        <v>34.020000000000003</v>
      </c>
      <c r="Q515" s="85">
        <v>35.14</v>
      </c>
      <c r="R515" s="85">
        <v>33.04</v>
      </c>
      <c r="S515" s="85">
        <v>34.159999999999997</v>
      </c>
      <c r="T515" s="85">
        <v>33.950000000000003</v>
      </c>
      <c r="U515" s="85">
        <v>33.64</v>
      </c>
      <c r="V515" s="85">
        <v>35.07</v>
      </c>
      <c r="W515" s="85">
        <v>33.25</v>
      </c>
      <c r="X515" s="85">
        <v>34.619999999999997</v>
      </c>
      <c r="Y515" s="85">
        <v>35.07</v>
      </c>
      <c r="Z515" s="85">
        <v>34.72</v>
      </c>
      <c r="AA515" s="85">
        <f t="shared" ref="AA515:AA578" si="104">MAX(C515:Z515)</f>
        <v>35.770000000000003</v>
      </c>
      <c r="AB515" s="84">
        <f t="shared" ref="AB515:AB578" si="105">YEAR(B515)</f>
        <v>2022</v>
      </c>
      <c r="AC515" s="83">
        <f t="shared" ref="AC515:AC578" si="106">MONTH(B515)</f>
        <v>3</v>
      </c>
      <c r="AD515" s="83" t="str">
        <f t="shared" ref="AD515:AD578" si="107">IF(AE515="","",AB515&amp;"-"&amp;AE515)</f>
        <v/>
      </c>
      <c r="AE515" s="83" t="str">
        <f t="shared" ref="AE515:AE578" si="108">IF(DAY(B515+1)=1,AC515,"")</f>
        <v/>
      </c>
      <c r="AF515" s="81">
        <f t="shared" ref="AF515:AF578" si="109">MAX(C515:Z515)</f>
        <v>35.770000000000003</v>
      </c>
      <c r="AG515" s="82" t="str">
        <f t="shared" ref="AG515:AG578" si="110">INDEX($C$2:$Z$2,MATCH(AF515,C515:Z515,0))</f>
        <v>7:00</v>
      </c>
      <c r="AH515" s="81">
        <f t="shared" ref="AH515:AH578" si="111">SUM(C515:AA515)</f>
        <v>857.65000000000009</v>
      </c>
      <c r="AI515" s="80" t="str">
        <f t="shared" ref="AI515:AI578" si="112">IF(AE515&lt;&gt;"",SUMIFS(AF:AF,AC:AC,AC515,AB:AB,AB515),"")</f>
        <v/>
      </c>
      <c r="AJ515" s="80" t="str">
        <f t="shared" ref="AJ515:AJ578" si="113">IF(AI515="","",_xlfn.MAXIFS(AF:AF,AC:AC,AC515,AB:AB,AB515))</f>
        <v/>
      </c>
      <c r="AK515" s="80" t="str">
        <f t="shared" ref="AK515:AK578" si="114">IF(AI515="","",_xlfn.MAXIFS(AH:AH,AC:AC,AC515,AB:AB,AB515))</f>
        <v/>
      </c>
      <c r="AL515" s="79" t="str">
        <f t="shared" ref="AL515:AL578" si="115">IF(AI515&lt;&gt;"",INDEX(B:B,MATCH(AJ515,AF:AF,0)),"")</f>
        <v/>
      </c>
      <c r="AM515" s="78" t="str">
        <f t="shared" ref="AM515:AM578" si="116">IF(AI515&lt;&gt;"",INDEX(AG:AG,MATCH(AJ515,AF:AF,0)),"")</f>
        <v/>
      </c>
    </row>
    <row r="516" spans="2:39" ht="13.5" thickBot="1">
      <c r="B516" s="86">
        <v>44648</v>
      </c>
      <c r="C516" s="85">
        <v>33.29</v>
      </c>
      <c r="D516" s="85">
        <v>34.97</v>
      </c>
      <c r="E516" s="85">
        <v>34.270000000000003</v>
      </c>
      <c r="F516" s="85">
        <v>34.299999999999997</v>
      </c>
      <c r="G516" s="85">
        <v>34.090000000000003</v>
      </c>
      <c r="H516" s="85">
        <v>34.86</v>
      </c>
      <c r="I516" s="85">
        <v>36.049999999999997</v>
      </c>
      <c r="J516" s="85">
        <v>34.69</v>
      </c>
      <c r="K516" s="85">
        <v>36.44</v>
      </c>
      <c r="L516" s="85">
        <v>37.799999999999997</v>
      </c>
      <c r="M516" s="85">
        <v>41.97</v>
      </c>
      <c r="N516" s="85">
        <v>36.299999999999997</v>
      </c>
      <c r="O516" s="85">
        <v>36.36</v>
      </c>
      <c r="P516" s="85">
        <v>35.67</v>
      </c>
      <c r="Q516" s="85">
        <v>34.96</v>
      </c>
      <c r="R516" s="85">
        <v>34.270000000000003</v>
      </c>
      <c r="S516" s="85">
        <v>35.21</v>
      </c>
      <c r="T516" s="85">
        <v>34.159999999999997</v>
      </c>
      <c r="U516" s="85">
        <v>33.46</v>
      </c>
      <c r="V516" s="85">
        <v>34.229999999999997</v>
      </c>
      <c r="W516" s="85">
        <v>33.64</v>
      </c>
      <c r="X516" s="85">
        <v>34.26</v>
      </c>
      <c r="Y516" s="85">
        <v>33.29</v>
      </c>
      <c r="Z516" s="85">
        <v>34.090000000000003</v>
      </c>
      <c r="AA516" s="85">
        <f t="shared" si="104"/>
        <v>41.97</v>
      </c>
      <c r="AB516" s="84">
        <f t="shared" si="105"/>
        <v>2022</v>
      </c>
      <c r="AC516" s="83">
        <f t="shared" si="106"/>
        <v>3</v>
      </c>
      <c r="AD516" s="83" t="str">
        <f t="shared" si="107"/>
        <v/>
      </c>
      <c r="AE516" s="83" t="str">
        <f t="shared" si="108"/>
        <v/>
      </c>
      <c r="AF516" s="81">
        <f t="shared" si="109"/>
        <v>41.97</v>
      </c>
      <c r="AG516" s="82" t="str">
        <f t="shared" si="110"/>
        <v>11:00</v>
      </c>
      <c r="AH516" s="81">
        <f t="shared" si="111"/>
        <v>884.60000000000014</v>
      </c>
      <c r="AI516" s="80" t="str">
        <f t="shared" si="112"/>
        <v/>
      </c>
      <c r="AJ516" s="80" t="str">
        <f t="shared" si="113"/>
        <v/>
      </c>
      <c r="AK516" s="80" t="str">
        <f t="shared" si="114"/>
        <v/>
      </c>
      <c r="AL516" s="79" t="str">
        <f t="shared" si="115"/>
        <v/>
      </c>
      <c r="AM516" s="78" t="str">
        <f t="shared" si="116"/>
        <v/>
      </c>
    </row>
    <row r="517" spans="2:39" ht="13.5" thickBot="1">
      <c r="B517" s="86">
        <v>44649</v>
      </c>
      <c r="C517" s="85">
        <v>34.479999999999997</v>
      </c>
      <c r="D517" s="85">
        <v>33.6</v>
      </c>
      <c r="E517" s="85">
        <v>34.020000000000003</v>
      </c>
      <c r="F517" s="85">
        <v>34.44</v>
      </c>
      <c r="G517" s="85">
        <v>33.950000000000003</v>
      </c>
      <c r="H517" s="85">
        <v>34.58</v>
      </c>
      <c r="I517" s="85">
        <v>36.89</v>
      </c>
      <c r="J517" s="85">
        <v>37.17</v>
      </c>
      <c r="K517" s="85">
        <v>36.44</v>
      </c>
      <c r="L517" s="85">
        <v>40.01</v>
      </c>
      <c r="M517" s="85">
        <v>36.72</v>
      </c>
      <c r="N517" s="85">
        <v>35.840000000000003</v>
      </c>
      <c r="O517" s="85">
        <v>34.72</v>
      </c>
      <c r="P517" s="85">
        <v>35.56</v>
      </c>
      <c r="Q517" s="85">
        <v>36.4</v>
      </c>
      <c r="R517" s="85">
        <v>34.479999999999997</v>
      </c>
      <c r="S517" s="85">
        <v>34.159999999999997</v>
      </c>
      <c r="T517" s="85">
        <v>33.43</v>
      </c>
      <c r="U517" s="85">
        <v>33.46</v>
      </c>
      <c r="V517" s="85">
        <v>34.06</v>
      </c>
      <c r="W517" s="85">
        <v>32.97</v>
      </c>
      <c r="X517" s="85">
        <v>33.71</v>
      </c>
      <c r="Y517" s="85">
        <v>33.04</v>
      </c>
      <c r="Z517" s="85">
        <v>32.94</v>
      </c>
      <c r="AA517" s="85">
        <f t="shared" si="104"/>
        <v>40.01</v>
      </c>
      <c r="AB517" s="84">
        <f t="shared" si="105"/>
        <v>2022</v>
      </c>
      <c r="AC517" s="83">
        <f t="shared" si="106"/>
        <v>3</v>
      </c>
      <c r="AD517" s="83" t="str">
        <f t="shared" si="107"/>
        <v/>
      </c>
      <c r="AE517" s="83" t="str">
        <f t="shared" si="108"/>
        <v/>
      </c>
      <c r="AF517" s="81">
        <f t="shared" si="109"/>
        <v>40.01</v>
      </c>
      <c r="AG517" s="82" t="str">
        <f t="shared" si="110"/>
        <v>10:00</v>
      </c>
      <c r="AH517" s="81">
        <f t="shared" si="111"/>
        <v>877.08000000000015</v>
      </c>
      <c r="AI517" s="80" t="str">
        <f t="shared" si="112"/>
        <v/>
      </c>
      <c r="AJ517" s="80" t="str">
        <f t="shared" si="113"/>
        <v/>
      </c>
      <c r="AK517" s="80" t="str">
        <f t="shared" si="114"/>
        <v/>
      </c>
      <c r="AL517" s="79" t="str">
        <f t="shared" si="115"/>
        <v/>
      </c>
      <c r="AM517" s="78" t="str">
        <f t="shared" si="116"/>
        <v/>
      </c>
    </row>
    <row r="518" spans="2:39" ht="13.5" thickBot="1">
      <c r="B518" s="86">
        <v>44650</v>
      </c>
      <c r="C518" s="85">
        <v>34.06</v>
      </c>
      <c r="D518" s="85">
        <v>33.15</v>
      </c>
      <c r="E518" s="85">
        <v>34.479999999999997</v>
      </c>
      <c r="F518" s="85">
        <v>34.090000000000003</v>
      </c>
      <c r="G518" s="85">
        <v>33.32</v>
      </c>
      <c r="H518" s="85">
        <v>33.81</v>
      </c>
      <c r="I518" s="85">
        <v>34.93</v>
      </c>
      <c r="J518" s="85">
        <v>34.97</v>
      </c>
      <c r="K518" s="85">
        <v>36.19</v>
      </c>
      <c r="L518" s="85">
        <v>37.17</v>
      </c>
      <c r="M518" s="85">
        <v>39.76</v>
      </c>
      <c r="N518" s="85">
        <v>35.39</v>
      </c>
      <c r="O518" s="85">
        <v>35.450000000000003</v>
      </c>
      <c r="P518" s="85">
        <v>35.49</v>
      </c>
      <c r="Q518" s="85">
        <v>34.69</v>
      </c>
      <c r="R518" s="85">
        <v>34.79</v>
      </c>
      <c r="S518" s="85">
        <v>34.72</v>
      </c>
      <c r="T518" s="85">
        <v>34.65</v>
      </c>
      <c r="U518" s="85">
        <v>34.020000000000003</v>
      </c>
      <c r="V518" s="85">
        <v>33.5</v>
      </c>
      <c r="W518" s="85">
        <v>34.200000000000003</v>
      </c>
      <c r="X518" s="85">
        <v>33.81</v>
      </c>
      <c r="Y518" s="85">
        <v>34.97</v>
      </c>
      <c r="Z518" s="85">
        <v>33.53</v>
      </c>
      <c r="AA518" s="85">
        <f t="shared" si="104"/>
        <v>39.76</v>
      </c>
      <c r="AB518" s="84">
        <f t="shared" si="105"/>
        <v>2022</v>
      </c>
      <c r="AC518" s="83">
        <f t="shared" si="106"/>
        <v>3</v>
      </c>
      <c r="AD518" s="83" t="str">
        <f t="shared" si="107"/>
        <v/>
      </c>
      <c r="AE518" s="83" t="str">
        <f t="shared" si="108"/>
        <v/>
      </c>
      <c r="AF518" s="81">
        <f t="shared" si="109"/>
        <v>39.76</v>
      </c>
      <c r="AG518" s="82" t="str">
        <f t="shared" si="110"/>
        <v>11:00</v>
      </c>
      <c r="AH518" s="81">
        <f t="shared" si="111"/>
        <v>874.90000000000009</v>
      </c>
      <c r="AI518" s="80" t="str">
        <f t="shared" si="112"/>
        <v/>
      </c>
      <c r="AJ518" s="80" t="str">
        <f t="shared" si="113"/>
        <v/>
      </c>
      <c r="AK518" s="80" t="str">
        <f t="shared" si="114"/>
        <v/>
      </c>
      <c r="AL518" s="79" t="str">
        <f t="shared" si="115"/>
        <v/>
      </c>
      <c r="AM518" s="78" t="str">
        <f t="shared" si="116"/>
        <v/>
      </c>
    </row>
    <row r="519" spans="2:39" ht="13.5" thickBot="1">
      <c r="B519" s="86">
        <v>44651</v>
      </c>
      <c r="C519" s="85">
        <v>34.369999999999997</v>
      </c>
      <c r="D519" s="85">
        <v>33.99</v>
      </c>
      <c r="E519" s="85">
        <v>33.630000000000003</v>
      </c>
      <c r="F519" s="85">
        <v>31.96</v>
      </c>
      <c r="G519" s="85">
        <v>33.57</v>
      </c>
      <c r="H519" s="85">
        <v>34.340000000000003</v>
      </c>
      <c r="I519" s="85">
        <v>33.57</v>
      </c>
      <c r="J519" s="85">
        <v>34.97</v>
      </c>
      <c r="K519" s="85">
        <v>34.619999999999997</v>
      </c>
      <c r="L519" s="85">
        <v>32.520000000000003</v>
      </c>
      <c r="M519" s="85">
        <v>33.99</v>
      </c>
      <c r="N519" s="85">
        <v>33.22</v>
      </c>
      <c r="O519" s="85">
        <v>32.76</v>
      </c>
      <c r="P519" s="85">
        <v>32.200000000000003</v>
      </c>
      <c r="Q519" s="85">
        <v>32.520000000000003</v>
      </c>
      <c r="R519" s="85">
        <v>31.57</v>
      </c>
      <c r="S519" s="85">
        <v>31.57</v>
      </c>
      <c r="T519" s="85">
        <v>33.770000000000003</v>
      </c>
      <c r="U519" s="85">
        <v>33.04</v>
      </c>
      <c r="V519" s="85">
        <v>32.479999999999997</v>
      </c>
      <c r="W519" s="85">
        <v>33.39</v>
      </c>
      <c r="X519" s="85">
        <v>32.31</v>
      </c>
      <c r="Y519" s="85">
        <v>33.74</v>
      </c>
      <c r="Z519" s="85">
        <v>32.94</v>
      </c>
      <c r="AA519" s="85">
        <f t="shared" si="104"/>
        <v>34.97</v>
      </c>
      <c r="AB519" s="84">
        <f t="shared" si="105"/>
        <v>2022</v>
      </c>
      <c r="AC519" s="83">
        <f t="shared" si="106"/>
        <v>3</v>
      </c>
      <c r="AD519" s="83" t="str">
        <f t="shared" si="107"/>
        <v>2022-3</v>
      </c>
      <c r="AE519" s="83">
        <f t="shared" si="108"/>
        <v>3</v>
      </c>
      <c r="AF519" s="81">
        <f t="shared" si="109"/>
        <v>34.97</v>
      </c>
      <c r="AG519" s="82" t="str">
        <f t="shared" si="110"/>
        <v>8:00</v>
      </c>
      <c r="AH519" s="81">
        <f t="shared" si="111"/>
        <v>832.01</v>
      </c>
      <c r="AI519" s="80">
        <f t="shared" si="112"/>
        <v>11226.359999999999</v>
      </c>
      <c r="AJ519" s="80">
        <f t="shared" si="113"/>
        <v>1459.81</v>
      </c>
      <c r="AK519" s="80">
        <f t="shared" si="114"/>
        <v>33866.400000000001</v>
      </c>
      <c r="AL519" s="79">
        <f t="shared" si="115"/>
        <v>44623</v>
      </c>
      <c r="AM519" s="78" t="str">
        <f t="shared" si="116"/>
        <v>12:00</v>
      </c>
    </row>
    <row r="520" spans="2:39" ht="13.5" thickBot="1">
      <c r="B520" s="86">
        <v>44652</v>
      </c>
      <c r="C520" s="85">
        <v>33.29</v>
      </c>
      <c r="D520" s="85">
        <v>34.130000000000003</v>
      </c>
      <c r="E520" s="85">
        <v>33.64</v>
      </c>
      <c r="F520" s="85">
        <v>33.01</v>
      </c>
      <c r="G520" s="85">
        <v>34.130000000000003</v>
      </c>
      <c r="H520" s="85">
        <v>33.92</v>
      </c>
      <c r="I520" s="85">
        <v>34.79</v>
      </c>
      <c r="J520" s="85">
        <v>36.090000000000003</v>
      </c>
      <c r="K520" s="85">
        <v>33.99</v>
      </c>
      <c r="L520" s="85">
        <v>35.56</v>
      </c>
      <c r="M520" s="85">
        <v>35.14</v>
      </c>
      <c r="N520" s="85">
        <v>35.35</v>
      </c>
      <c r="O520" s="85">
        <v>34.229999999999997</v>
      </c>
      <c r="P520" s="85">
        <v>35.42</v>
      </c>
      <c r="Q520" s="85">
        <v>34.69</v>
      </c>
      <c r="R520" s="85">
        <v>33.74</v>
      </c>
      <c r="S520" s="85">
        <v>33.81</v>
      </c>
      <c r="T520" s="85">
        <v>33.57</v>
      </c>
      <c r="U520" s="85">
        <v>34.619999999999997</v>
      </c>
      <c r="V520" s="85">
        <v>34.75</v>
      </c>
      <c r="W520" s="85">
        <v>33.25</v>
      </c>
      <c r="X520" s="85">
        <v>34.340000000000003</v>
      </c>
      <c r="Y520" s="85">
        <v>33.43</v>
      </c>
      <c r="Z520" s="85">
        <v>34.270000000000003</v>
      </c>
      <c r="AA520" s="85">
        <f t="shared" si="104"/>
        <v>36.090000000000003</v>
      </c>
      <c r="AB520" s="84">
        <f t="shared" si="105"/>
        <v>2022</v>
      </c>
      <c r="AC520" s="83">
        <f t="shared" si="106"/>
        <v>4</v>
      </c>
      <c r="AD520" s="83" t="str">
        <f t="shared" si="107"/>
        <v/>
      </c>
      <c r="AE520" s="83" t="str">
        <f t="shared" si="108"/>
        <v/>
      </c>
      <c r="AF520" s="81">
        <f t="shared" si="109"/>
        <v>36.090000000000003</v>
      </c>
      <c r="AG520" s="82" t="str">
        <f t="shared" si="110"/>
        <v>8:00</v>
      </c>
      <c r="AH520" s="81">
        <f t="shared" si="111"/>
        <v>859.25000000000011</v>
      </c>
      <c r="AI520" s="80" t="str">
        <f t="shared" si="112"/>
        <v/>
      </c>
      <c r="AJ520" s="80" t="str">
        <f t="shared" si="113"/>
        <v/>
      </c>
      <c r="AK520" s="80" t="str">
        <f t="shared" si="114"/>
        <v/>
      </c>
      <c r="AL520" s="79" t="str">
        <f t="shared" si="115"/>
        <v/>
      </c>
      <c r="AM520" s="78" t="str">
        <f t="shared" si="116"/>
        <v/>
      </c>
    </row>
    <row r="521" spans="2:39" ht="13.5" thickBot="1">
      <c r="B521" s="86">
        <v>44653</v>
      </c>
      <c r="C521" s="85">
        <v>34.51</v>
      </c>
      <c r="D521" s="85">
        <v>33.950000000000003</v>
      </c>
      <c r="E521" s="85">
        <v>32.619999999999997</v>
      </c>
      <c r="F521" s="85">
        <v>33.950000000000003</v>
      </c>
      <c r="G521" s="85">
        <v>33.29</v>
      </c>
      <c r="H521" s="85">
        <v>33.67</v>
      </c>
      <c r="I521" s="85">
        <v>35.67</v>
      </c>
      <c r="J521" s="85">
        <v>34.58</v>
      </c>
      <c r="K521" s="85">
        <v>34.229999999999997</v>
      </c>
      <c r="L521" s="85">
        <v>34.619999999999997</v>
      </c>
      <c r="M521" s="85">
        <v>34.65</v>
      </c>
      <c r="N521" s="85">
        <v>33.42</v>
      </c>
      <c r="O521" s="85">
        <v>34.159999999999997</v>
      </c>
      <c r="P521" s="85">
        <v>33.53</v>
      </c>
      <c r="Q521" s="85">
        <v>33.74</v>
      </c>
      <c r="R521" s="85">
        <v>33.29</v>
      </c>
      <c r="S521" s="85">
        <v>33.880000000000003</v>
      </c>
      <c r="T521" s="85">
        <v>33.39</v>
      </c>
      <c r="U521" s="85">
        <v>33.71</v>
      </c>
      <c r="V521" s="85">
        <v>32.729999999999997</v>
      </c>
      <c r="W521" s="85">
        <v>33.11</v>
      </c>
      <c r="X521" s="85">
        <v>33.6</v>
      </c>
      <c r="Y521" s="85">
        <v>32.520000000000003</v>
      </c>
      <c r="Z521" s="85">
        <v>34.619999999999997</v>
      </c>
      <c r="AA521" s="85">
        <f t="shared" si="104"/>
        <v>35.67</v>
      </c>
      <c r="AB521" s="84">
        <f t="shared" si="105"/>
        <v>2022</v>
      </c>
      <c r="AC521" s="83">
        <f t="shared" si="106"/>
        <v>4</v>
      </c>
      <c r="AD521" s="83" t="str">
        <f t="shared" si="107"/>
        <v/>
      </c>
      <c r="AE521" s="83" t="str">
        <f t="shared" si="108"/>
        <v/>
      </c>
      <c r="AF521" s="81">
        <f t="shared" si="109"/>
        <v>35.67</v>
      </c>
      <c r="AG521" s="82" t="str">
        <f t="shared" si="110"/>
        <v>7:00</v>
      </c>
      <c r="AH521" s="81">
        <f t="shared" si="111"/>
        <v>847.11</v>
      </c>
      <c r="AI521" s="80" t="str">
        <f t="shared" si="112"/>
        <v/>
      </c>
      <c r="AJ521" s="80" t="str">
        <f t="shared" si="113"/>
        <v/>
      </c>
      <c r="AK521" s="80" t="str">
        <f t="shared" si="114"/>
        <v/>
      </c>
      <c r="AL521" s="79" t="str">
        <f t="shared" si="115"/>
        <v/>
      </c>
      <c r="AM521" s="78" t="str">
        <f t="shared" si="116"/>
        <v/>
      </c>
    </row>
    <row r="522" spans="2:39" ht="13.5" thickBot="1">
      <c r="B522" s="86">
        <v>44654</v>
      </c>
      <c r="C522" s="85">
        <v>32.450000000000003</v>
      </c>
      <c r="D522" s="85">
        <v>33.01</v>
      </c>
      <c r="E522" s="85">
        <v>32.200000000000003</v>
      </c>
      <c r="F522" s="85">
        <v>32.94</v>
      </c>
      <c r="G522" s="85">
        <v>33.46</v>
      </c>
      <c r="H522" s="85">
        <v>33.08</v>
      </c>
      <c r="I522" s="85">
        <v>33.6</v>
      </c>
      <c r="J522" s="85">
        <v>34.299999999999997</v>
      </c>
      <c r="K522" s="85">
        <v>34.020000000000003</v>
      </c>
      <c r="L522" s="85">
        <v>34.06</v>
      </c>
      <c r="M522" s="85">
        <v>33.57</v>
      </c>
      <c r="N522" s="85">
        <v>34.130000000000003</v>
      </c>
      <c r="O522" s="85">
        <v>32.86</v>
      </c>
      <c r="P522" s="85">
        <v>33.67</v>
      </c>
      <c r="Q522" s="85">
        <v>33.880000000000003</v>
      </c>
      <c r="R522" s="85">
        <v>33.29</v>
      </c>
      <c r="S522" s="85">
        <v>34.69</v>
      </c>
      <c r="T522" s="85">
        <v>33.99</v>
      </c>
      <c r="U522" s="85">
        <v>32.340000000000003</v>
      </c>
      <c r="V522" s="85">
        <v>34.479999999999997</v>
      </c>
      <c r="W522" s="85">
        <v>34.020000000000003</v>
      </c>
      <c r="X522" s="85">
        <v>33.21</v>
      </c>
      <c r="Y522" s="85">
        <v>33.92</v>
      </c>
      <c r="Z522" s="85">
        <v>34.26</v>
      </c>
      <c r="AA522" s="85">
        <f t="shared" si="104"/>
        <v>34.69</v>
      </c>
      <c r="AB522" s="84">
        <f t="shared" si="105"/>
        <v>2022</v>
      </c>
      <c r="AC522" s="83">
        <f t="shared" si="106"/>
        <v>4</v>
      </c>
      <c r="AD522" s="83" t="str">
        <f t="shared" si="107"/>
        <v/>
      </c>
      <c r="AE522" s="83" t="str">
        <f t="shared" si="108"/>
        <v/>
      </c>
      <c r="AF522" s="81">
        <f t="shared" si="109"/>
        <v>34.69</v>
      </c>
      <c r="AG522" s="82" t="str">
        <f t="shared" si="110"/>
        <v>17:00</v>
      </c>
      <c r="AH522" s="81">
        <f t="shared" si="111"/>
        <v>840.12000000000012</v>
      </c>
      <c r="AI522" s="80" t="str">
        <f t="shared" si="112"/>
        <v/>
      </c>
      <c r="AJ522" s="80" t="str">
        <f t="shared" si="113"/>
        <v/>
      </c>
      <c r="AK522" s="80" t="str">
        <f t="shared" si="114"/>
        <v/>
      </c>
      <c r="AL522" s="79" t="str">
        <f t="shared" si="115"/>
        <v/>
      </c>
      <c r="AM522" s="78" t="str">
        <f t="shared" si="116"/>
        <v/>
      </c>
    </row>
    <row r="523" spans="2:39" ht="13.5" thickBot="1">
      <c r="B523" s="86">
        <v>44655</v>
      </c>
      <c r="C523" s="85">
        <v>33.950000000000003</v>
      </c>
      <c r="D523" s="85">
        <v>34.619999999999997</v>
      </c>
      <c r="E523" s="85">
        <v>34.619999999999997</v>
      </c>
      <c r="F523" s="85">
        <v>34.06</v>
      </c>
      <c r="G523" s="85">
        <v>34.44</v>
      </c>
      <c r="H523" s="85">
        <v>33.78</v>
      </c>
      <c r="I523" s="85">
        <v>35.28</v>
      </c>
      <c r="J523" s="85">
        <v>35.32</v>
      </c>
      <c r="K523" s="85">
        <v>34.58</v>
      </c>
      <c r="L523" s="85">
        <v>34.58</v>
      </c>
      <c r="M523" s="85">
        <v>34.299999999999997</v>
      </c>
      <c r="N523" s="85">
        <v>33.909999999999997</v>
      </c>
      <c r="O523" s="85">
        <v>34.159999999999997</v>
      </c>
      <c r="P523" s="85">
        <v>34.65</v>
      </c>
      <c r="Q523" s="85">
        <v>33.74</v>
      </c>
      <c r="R523" s="85">
        <v>34.340000000000003</v>
      </c>
      <c r="S523" s="85">
        <v>33.15</v>
      </c>
      <c r="T523" s="85">
        <v>33.53</v>
      </c>
      <c r="U523" s="85">
        <v>33.39</v>
      </c>
      <c r="V523" s="85">
        <v>33.11</v>
      </c>
      <c r="W523" s="85">
        <v>32.9</v>
      </c>
      <c r="X523" s="85">
        <v>33.08</v>
      </c>
      <c r="Y523" s="85">
        <v>33.29</v>
      </c>
      <c r="Z523" s="85">
        <v>32.869999999999997</v>
      </c>
      <c r="AA523" s="85">
        <f t="shared" si="104"/>
        <v>35.32</v>
      </c>
      <c r="AB523" s="84">
        <f t="shared" si="105"/>
        <v>2022</v>
      </c>
      <c r="AC523" s="83">
        <f t="shared" si="106"/>
        <v>4</v>
      </c>
      <c r="AD523" s="83" t="str">
        <f t="shared" si="107"/>
        <v/>
      </c>
      <c r="AE523" s="83" t="str">
        <f t="shared" si="108"/>
        <v/>
      </c>
      <c r="AF523" s="81">
        <f t="shared" si="109"/>
        <v>35.32</v>
      </c>
      <c r="AG523" s="82" t="str">
        <f t="shared" si="110"/>
        <v>8:00</v>
      </c>
      <c r="AH523" s="81">
        <f t="shared" si="111"/>
        <v>850.96999999999991</v>
      </c>
      <c r="AI523" s="80" t="str">
        <f t="shared" si="112"/>
        <v/>
      </c>
      <c r="AJ523" s="80" t="str">
        <f t="shared" si="113"/>
        <v/>
      </c>
      <c r="AK523" s="80" t="str">
        <f t="shared" si="114"/>
        <v/>
      </c>
      <c r="AL523" s="79" t="str">
        <f t="shared" si="115"/>
        <v/>
      </c>
      <c r="AM523" s="78" t="str">
        <f t="shared" si="116"/>
        <v/>
      </c>
    </row>
    <row r="524" spans="2:39" ht="13.5" thickBot="1">
      <c r="B524" s="86">
        <v>44656</v>
      </c>
      <c r="C524" s="85">
        <v>33.6</v>
      </c>
      <c r="D524" s="85">
        <v>33.29</v>
      </c>
      <c r="E524" s="85">
        <v>34.549999999999997</v>
      </c>
      <c r="F524" s="85">
        <v>32.450000000000003</v>
      </c>
      <c r="G524" s="85">
        <v>32.69</v>
      </c>
      <c r="H524" s="85">
        <v>34.130000000000003</v>
      </c>
      <c r="I524" s="85">
        <v>35.56</v>
      </c>
      <c r="J524" s="85">
        <v>34.159999999999997</v>
      </c>
      <c r="K524" s="85">
        <v>35.39</v>
      </c>
      <c r="L524" s="85">
        <v>34.58</v>
      </c>
      <c r="M524" s="85">
        <v>33.78</v>
      </c>
      <c r="N524" s="85">
        <v>33.92</v>
      </c>
      <c r="O524" s="85">
        <v>33.67</v>
      </c>
      <c r="P524" s="85">
        <v>33.57</v>
      </c>
      <c r="Q524" s="85">
        <v>32.270000000000003</v>
      </c>
      <c r="R524" s="85">
        <v>32.799999999999997</v>
      </c>
      <c r="S524" s="85">
        <v>33.04</v>
      </c>
      <c r="T524" s="85">
        <v>31.78</v>
      </c>
      <c r="U524" s="85">
        <v>31.5</v>
      </c>
      <c r="V524" s="85">
        <v>32.659999999999997</v>
      </c>
      <c r="W524" s="85">
        <v>31.29</v>
      </c>
      <c r="X524" s="85">
        <v>32.58</v>
      </c>
      <c r="Y524" s="85">
        <v>32.549999999999997</v>
      </c>
      <c r="Z524" s="85">
        <v>32.590000000000003</v>
      </c>
      <c r="AA524" s="85">
        <f t="shared" si="104"/>
        <v>35.56</v>
      </c>
      <c r="AB524" s="84">
        <f t="shared" si="105"/>
        <v>2022</v>
      </c>
      <c r="AC524" s="83">
        <f t="shared" si="106"/>
        <v>4</v>
      </c>
      <c r="AD524" s="83" t="str">
        <f t="shared" si="107"/>
        <v/>
      </c>
      <c r="AE524" s="83" t="str">
        <f t="shared" si="108"/>
        <v/>
      </c>
      <c r="AF524" s="81">
        <f t="shared" si="109"/>
        <v>35.56</v>
      </c>
      <c r="AG524" s="82" t="str">
        <f t="shared" si="110"/>
        <v>7:00</v>
      </c>
      <c r="AH524" s="81">
        <f t="shared" si="111"/>
        <v>833.95999999999981</v>
      </c>
      <c r="AI524" s="80" t="str">
        <f t="shared" si="112"/>
        <v/>
      </c>
      <c r="AJ524" s="80" t="str">
        <f t="shared" si="113"/>
        <v/>
      </c>
      <c r="AK524" s="80" t="str">
        <f t="shared" si="114"/>
        <v/>
      </c>
      <c r="AL524" s="79" t="str">
        <f t="shared" si="115"/>
        <v/>
      </c>
      <c r="AM524" s="78" t="str">
        <f t="shared" si="116"/>
        <v/>
      </c>
    </row>
    <row r="525" spans="2:39" ht="13.5" thickBot="1">
      <c r="B525" s="86">
        <v>44657</v>
      </c>
      <c r="C525" s="85">
        <v>33.39</v>
      </c>
      <c r="D525" s="85">
        <v>32.76</v>
      </c>
      <c r="E525" s="85">
        <v>32.9</v>
      </c>
      <c r="F525" s="85">
        <v>32.520000000000003</v>
      </c>
      <c r="G525" s="85">
        <v>33.11</v>
      </c>
      <c r="H525" s="85">
        <v>680.02</v>
      </c>
      <c r="I525" s="85">
        <v>1152.94</v>
      </c>
      <c r="J525" s="85">
        <v>102.94</v>
      </c>
      <c r="K525" s="85">
        <v>35.28</v>
      </c>
      <c r="L525" s="85">
        <v>34.69</v>
      </c>
      <c r="M525" s="85">
        <v>33.43</v>
      </c>
      <c r="N525" s="85">
        <v>34.020000000000003</v>
      </c>
      <c r="O525" s="85">
        <v>32.97</v>
      </c>
      <c r="P525" s="85">
        <v>31.99</v>
      </c>
      <c r="Q525" s="85">
        <v>32.659999999999997</v>
      </c>
      <c r="R525" s="85">
        <v>32.31</v>
      </c>
      <c r="S525" s="85">
        <v>33.25</v>
      </c>
      <c r="T525" s="85">
        <v>33.46</v>
      </c>
      <c r="U525" s="85">
        <v>32.97</v>
      </c>
      <c r="V525" s="85">
        <v>32.31</v>
      </c>
      <c r="W525" s="85">
        <v>32.479999999999997</v>
      </c>
      <c r="X525" s="85">
        <v>32.51</v>
      </c>
      <c r="Y525" s="85">
        <v>32.200000000000003</v>
      </c>
      <c r="Z525" s="85">
        <v>32.76</v>
      </c>
      <c r="AA525" s="85">
        <f t="shared" si="104"/>
        <v>1152.94</v>
      </c>
      <c r="AB525" s="84">
        <f t="shared" si="105"/>
        <v>2022</v>
      </c>
      <c r="AC525" s="83">
        <f t="shared" si="106"/>
        <v>4</v>
      </c>
      <c r="AD525" s="83" t="str">
        <f t="shared" si="107"/>
        <v/>
      </c>
      <c r="AE525" s="83" t="str">
        <f t="shared" si="108"/>
        <v/>
      </c>
      <c r="AF525" s="81">
        <f t="shared" si="109"/>
        <v>1152.94</v>
      </c>
      <c r="AG525" s="82" t="str">
        <f t="shared" si="110"/>
        <v>7:00</v>
      </c>
      <c r="AH525" s="81">
        <f t="shared" si="111"/>
        <v>3782.8099999999995</v>
      </c>
      <c r="AI525" s="80" t="str">
        <f t="shared" si="112"/>
        <v/>
      </c>
      <c r="AJ525" s="80" t="str">
        <f t="shared" si="113"/>
        <v/>
      </c>
      <c r="AK525" s="80" t="str">
        <f t="shared" si="114"/>
        <v/>
      </c>
      <c r="AL525" s="79" t="str">
        <f t="shared" si="115"/>
        <v/>
      </c>
      <c r="AM525" s="78" t="str">
        <f t="shared" si="116"/>
        <v/>
      </c>
    </row>
    <row r="526" spans="2:39" ht="13.5" thickBot="1">
      <c r="B526" s="86">
        <v>44658</v>
      </c>
      <c r="C526" s="85">
        <v>32.06</v>
      </c>
      <c r="D526" s="85">
        <v>32.549999999999997</v>
      </c>
      <c r="E526" s="85">
        <v>32.1</v>
      </c>
      <c r="F526" s="85">
        <v>34.299999999999997</v>
      </c>
      <c r="G526" s="85">
        <v>33.57</v>
      </c>
      <c r="H526" s="85">
        <v>33.04</v>
      </c>
      <c r="I526" s="85">
        <v>567.35</v>
      </c>
      <c r="J526" s="85">
        <v>734.16</v>
      </c>
      <c r="K526" s="85">
        <v>35</v>
      </c>
      <c r="L526" s="85">
        <v>33.43</v>
      </c>
      <c r="M526" s="85">
        <v>33.71</v>
      </c>
      <c r="N526" s="85">
        <v>34.06</v>
      </c>
      <c r="O526" s="85">
        <v>33.04</v>
      </c>
      <c r="P526" s="85">
        <v>32.450000000000003</v>
      </c>
      <c r="Q526" s="85">
        <v>32.520000000000003</v>
      </c>
      <c r="R526" s="85">
        <v>32.799999999999997</v>
      </c>
      <c r="S526" s="85">
        <v>33.04</v>
      </c>
      <c r="T526" s="85">
        <v>32.409999999999997</v>
      </c>
      <c r="U526" s="85">
        <v>32.97</v>
      </c>
      <c r="V526" s="85">
        <v>31.99</v>
      </c>
      <c r="W526" s="85">
        <v>32.06</v>
      </c>
      <c r="X526" s="85">
        <v>32.270000000000003</v>
      </c>
      <c r="Y526" s="85">
        <v>31.5</v>
      </c>
      <c r="Z526" s="85">
        <v>32.83</v>
      </c>
      <c r="AA526" s="85">
        <f t="shared" si="104"/>
        <v>734.16</v>
      </c>
      <c r="AB526" s="84">
        <f t="shared" si="105"/>
        <v>2022</v>
      </c>
      <c r="AC526" s="83">
        <f t="shared" si="106"/>
        <v>4</v>
      </c>
      <c r="AD526" s="83" t="str">
        <f t="shared" si="107"/>
        <v/>
      </c>
      <c r="AE526" s="83" t="str">
        <f t="shared" si="108"/>
        <v/>
      </c>
      <c r="AF526" s="81">
        <f t="shared" si="109"/>
        <v>734.16</v>
      </c>
      <c r="AG526" s="82" t="str">
        <f t="shared" si="110"/>
        <v>8:00</v>
      </c>
      <c r="AH526" s="81">
        <f t="shared" si="111"/>
        <v>2759.37</v>
      </c>
      <c r="AI526" s="80" t="str">
        <f t="shared" si="112"/>
        <v/>
      </c>
      <c r="AJ526" s="80" t="str">
        <f t="shared" si="113"/>
        <v/>
      </c>
      <c r="AK526" s="80" t="str">
        <f t="shared" si="114"/>
        <v/>
      </c>
      <c r="AL526" s="79" t="str">
        <f t="shared" si="115"/>
        <v/>
      </c>
      <c r="AM526" s="78" t="str">
        <f t="shared" si="116"/>
        <v/>
      </c>
    </row>
    <row r="527" spans="2:39" ht="13.5" thickBot="1">
      <c r="B527" s="86">
        <v>44659</v>
      </c>
      <c r="C527" s="85">
        <v>32.729999999999997</v>
      </c>
      <c r="D527" s="85">
        <v>33.39</v>
      </c>
      <c r="E527" s="85">
        <v>32.44</v>
      </c>
      <c r="F527" s="85">
        <v>31.99</v>
      </c>
      <c r="G527" s="85">
        <v>33.18</v>
      </c>
      <c r="H527" s="85">
        <v>32.590000000000003</v>
      </c>
      <c r="I527" s="85">
        <v>35.18</v>
      </c>
      <c r="J527" s="85">
        <v>34.97</v>
      </c>
      <c r="K527" s="85">
        <v>34.9</v>
      </c>
      <c r="L527" s="85">
        <v>34.270000000000003</v>
      </c>
      <c r="M527" s="85">
        <v>33.99</v>
      </c>
      <c r="N527" s="85">
        <v>36.33</v>
      </c>
      <c r="O527" s="85">
        <v>33.5</v>
      </c>
      <c r="P527" s="85">
        <v>33.81</v>
      </c>
      <c r="Q527" s="85">
        <v>33.67</v>
      </c>
      <c r="R527" s="85">
        <v>32.729999999999997</v>
      </c>
      <c r="S527" s="85">
        <v>33.32</v>
      </c>
      <c r="T527" s="85">
        <v>34.65</v>
      </c>
      <c r="U527" s="85">
        <v>32.24</v>
      </c>
      <c r="V527" s="85">
        <v>33.67</v>
      </c>
      <c r="W527" s="85">
        <v>32.69</v>
      </c>
      <c r="X527" s="85">
        <v>32.799999999999997</v>
      </c>
      <c r="Y527" s="85">
        <v>34.020000000000003</v>
      </c>
      <c r="Z527" s="85">
        <v>33.01</v>
      </c>
      <c r="AA527" s="85">
        <f t="shared" si="104"/>
        <v>36.33</v>
      </c>
      <c r="AB527" s="84">
        <f t="shared" si="105"/>
        <v>2022</v>
      </c>
      <c r="AC527" s="83">
        <f t="shared" si="106"/>
        <v>4</v>
      </c>
      <c r="AD527" s="83" t="str">
        <f t="shared" si="107"/>
        <v/>
      </c>
      <c r="AE527" s="83" t="str">
        <f t="shared" si="108"/>
        <v/>
      </c>
      <c r="AF527" s="81">
        <f t="shared" si="109"/>
        <v>36.33</v>
      </c>
      <c r="AG527" s="82" t="str">
        <f t="shared" si="110"/>
        <v>12:00</v>
      </c>
      <c r="AH527" s="81">
        <f t="shared" si="111"/>
        <v>842.4</v>
      </c>
      <c r="AI527" s="80" t="str">
        <f t="shared" si="112"/>
        <v/>
      </c>
      <c r="AJ527" s="80" t="str">
        <f t="shared" si="113"/>
        <v/>
      </c>
      <c r="AK527" s="80" t="str">
        <f t="shared" si="114"/>
        <v/>
      </c>
      <c r="AL527" s="79" t="str">
        <f t="shared" si="115"/>
        <v/>
      </c>
      <c r="AM527" s="78" t="str">
        <f t="shared" si="116"/>
        <v/>
      </c>
    </row>
    <row r="528" spans="2:39" ht="13.5" thickBot="1">
      <c r="B528" s="86">
        <v>44660</v>
      </c>
      <c r="C528" s="85">
        <v>33.25</v>
      </c>
      <c r="D528" s="85">
        <v>32.24</v>
      </c>
      <c r="E528" s="85">
        <v>33.74</v>
      </c>
      <c r="F528" s="85">
        <v>33.08</v>
      </c>
      <c r="G528" s="85">
        <v>32.409999999999997</v>
      </c>
      <c r="H528" s="85">
        <v>33.950000000000003</v>
      </c>
      <c r="I528" s="85">
        <v>33.6</v>
      </c>
      <c r="J528" s="85">
        <v>33.880000000000003</v>
      </c>
      <c r="K528" s="85">
        <v>32.659999999999997</v>
      </c>
      <c r="L528" s="85">
        <v>33.71</v>
      </c>
      <c r="M528" s="85">
        <v>355.29</v>
      </c>
      <c r="N528" s="85">
        <v>1172.22</v>
      </c>
      <c r="O528" s="85">
        <v>1156.96</v>
      </c>
      <c r="P528" s="85">
        <v>1146.46</v>
      </c>
      <c r="Q528" s="85">
        <v>1146.78</v>
      </c>
      <c r="R528" s="85">
        <v>1150.3800000000001</v>
      </c>
      <c r="S528" s="85">
        <v>1121.58</v>
      </c>
      <c r="T528" s="85">
        <v>1125.43</v>
      </c>
      <c r="U528" s="85">
        <v>1126.72</v>
      </c>
      <c r="V528" s="85">
        <v>1134.28</v>
      </c>
      <c r="W528" s="85">
        <v>1144.47</v>
      </c>
      <c r="X528" s="85">
        <v>1135.4000000000001</v>
      </c>
      <c r="Y528" s="85">
        <v>1127.28</v>
      </c>
      <c r="Z528" s="85">
        <v>1124.83</v>
      </c>
      <c r="AA528" s="85">
        <f t="shared" si="104"/>
        <v>1172.22</v>
      </c>
      <c r="AB528" s="84">
        <f t="shared" si="105"/>
        <v>2022</v>
      </c>
      <c r="AC528" s="83">
        <f t="shared" si="106"/>
        <v>4</v>
      </c>
      <c r="AD528" s="83" t="str">
        <f t="shared" si="107"/>
        <v/>
      </c>
      <c r="AE528" s="83" t="str">
        <f t="shared" si="108"/>
        <v/>
      </c>
      <c r="AF528" s="81">
        <f t="shared" si="109"/>
        <v>1172.22</v>
      </c>
      <c r="AG528" s="82" t="str">
        <f t="shared" si="110"/>
        <v>12:00</v>
      </c>
      <c r="AH528" s="81">
        <f t="shared" si="111"/>
        <v>16672.82</v>
      </c>
      <c r="AI528" s="80" t="str">
        <f t="shared" si="112"/>
        <v/>
      </c>
      <c r="AJ528" s="80" t="str">
        <f t="shared" si="113"/>
        <v/>
      </c>
      <c r="AK528" s="80" t="str">
        <f t="shared" si="114"/>
        <v/>
      </c>
      <c r="AL528" s="79" t="str">
        <f t="shared" si="115"/>
        <v/>
      </c>
      <c r="AM528" s="78" t="str">
        <f t="shared" si="116"/>
        <v/>
      </c>
    </row>
    <row r="529" spans="2:39" ht="13.5" thickBot="1">
      <c r="B529" s="86">
        <v>44661</v>
      </c>
      <c r="C529" s="85">
        <v>1118.99</v>
      </c>
      <c r="D529" s="85">
        <v>1122.49</v>
      </c>
      <c r="E529" s="85">
        <v>1129.21</v>
      </c>
      <c r="F529" s="85">
        <v>1120.9100000000001</v>
      </c>
      <c r="G529" s="85">
        <v>1120.3499999999999</v>
      </c>
      <c r="H529" s="85">
        <v>1152.94</v>
      </c>
      <c r="I529" s="85">
        <v>1193.01</v>
      </c>
      <c r="J529" s="85">
        <v>1195.32</v>
      </c>
      <c r="K529" s="85">
        <v>1189.8599999999999</v>
      </c>
      <c r="L529" s="85">
        <v>1211.7</v>
      </c>
      <c r="M529" s="85">
        <v>1198.1199999999999</v>
      </c>
      <c r="N529" s="85">
        <v>1175.97</v>
      </c>
      <c r="O529" s="85">
        <v>1165.82</v>
      </c>
      <c r="P529" s="85">
        <v>1130.96</v>
      </c>
      <c r="Q529" s="85">
        <v>1120.8399999999999</v>
      </c>
      <c r="R529" s="85">
        <v>1100.02</v>
      </c>
      <c r="S529" s="85">
        <v>1072.93</v>
      </c>
      <c r="T529" s="85">
        <v>1083.08</v>
      </c>
      <c r="U529" s="85">
        <v>1088.26</v>
      </c>
      <c r="V529" s="85">
        <v>1116.29</v>
      </c>
      <c r="W529" s="85">
        <v>1122.52</v>
      </c>
      <c r="X529" s="85">
        <v>1126.3</v>
      </c>
      <c r="Y529" s="85">
        <v>1132.04</v>
      </c>
      <c r="Z529" s="85">
        <v>1132.32</v>
      </c>
      <c r="AA529" s="85">
        <f t="shared" si="104"/>
        <v>1211.7</v>
      </c>
      <c r="AB529" s="84">
        <f t="shared" si="105"/>
        <v>2022</v>
      </c>
      <c r="AC529" s="83">
        <f t="shared" si="106"/>
        <v>4</v>
      </c>
      <c r="AD529" s="83" t="str">
        <f t="shared" si="107"/>
        <v/>
      </c>
      <c r="AE529" s="83" t="str">
        <f t="shared" si="108"/>
        <v/>
      </c>
      <c r="AF529" s="81">
        <f t="shared" si="109"/>
        <v>1211.7</v>
      </c>
      <c r="AG529" s="82" t="str">
        <f t="shared" si="110"/>
        <v>10:00</v>
      </c>
      <c r="AH529" s="81">
        <f t="shared" si="111"/>
        <v>28531.950000000004</v>
      </c>
      <c r="AI529" s="80" t="str">
        <f t="shared" si="112"/>
        <v/>
      </c>
      <c r="AJ529" s="80" t="str">
        <f t="shared" si="113"/>
        <v/>
      </c>
      <c r="AK529" s="80" t="str">
        <f t="shared" si="114"/>
        <v/>
      </c>
      <c r="AL529" s="79" t="str">
        <f t="shared" si="115"/>
        <v/>
      </c>
      <c r="AM529" s="78" t="str">
        <f t="shared" si="116"/>
        <v/>
      </c>
    </row>
    <row r="530" spans="2:39" ht="13.5" thickBot="1">
      <c r="B530" s="86">
        <v>44662</v>
      </c>
      <c r="C530" s="85">
        <v>1126.97</v>
      </c>
      <c r="D530" s="85">
        <v>1142.23</v>
      </c>
      <c r="E530" s="85">
        <v>1160.01</v>
      </c>
      <c r="F530" s="85">
        <v>1193.22</v>
      </c>
      <c r="G530" s="85">
        <v>1198.93</v>
      </c>
      <c r="H530" s="85">
        <v>1241.56</v>
      </c>
      <c r="I530" s="85">
        <v>1336.65</v>
      </c>
      <c r="J530" s="85">
        <v>1319.68</v>
      </c>
      <c r="K530" s="85">
        <v>1325.66</v>
      </c>
      <c r="L530" s="85">
        <v>1374.21</v>
      </c>
      <c r="M530" s="85">
        <v>882.91</v>
      </c>
      <c r="N530" s="85">
        <v>35</v>
      </c>
      <c r="O530" s="85">
        <v>34.79</v>
      </c>
      <c r="P530" s="85">
        <v>34.159999999999997</v>
      </c>
      <c r="Q530" s="85">
        <v>694.37</v>
      </c>
      <c r="R530" s="85">
        <v>1232.18</v>
      </c>
      <c r="S530" s="85">
        <v>1171.28</v>
      </c>
      <c r="T530" s="85">
        <v>1116.6099999999999</v>
      </c>
      <c r="U530" s="85">
        <v>1109.5</v>
      </c>
      <c r="V530" s="85">
        <v>1129.9100000000001</v>
      </c>
      <c r="W530" s="85">
        <v>1119.6500000000001</v>
      </c>
      <c r="X530" s="85">
        <v>1106.3900000000001</v>
      </c>
      <c r="Y530" s="85">
        <v>1101.5899999999999</v>
      </c>
      <c r="Z530" s="85">
        <v>1090.57</v>
      </c>
      <c r="AA530" s="85">
        <f t="shared" si="104"/>
        <v>1374.21</v>
      </c>
      <c r="AB530" s="84">
        <f t="shared" si="105"/>
        <v>2022</v>
      </c>
      <c r="AC530" s="83">
        <f t="shared" si="106"/>
        <v>4</v>
      </c>
      <c r="AD530" s="83" t="str">
        <f t="shared" si="107"/>
        <v/>
      </c>
      <c r="AE530" s="83" t="str">
        <f t="shared" si="108"/>
        <v/>
      </c>
      <c r="AF530" s="81">
        <f t="shared" si="109"/>
        <v>1374.21</v>
      </c>
      <c r="AG530" s="82" t="str">
        <f t="shared" si="110"/>
        <v>10:00</v>
      </c>
      <c r="AH530" s="81">
        <f t="shared" si="111"/>
        <v>25652.240000000002</v>
      </c>
      <c r="AI530" s="80" t="str">
        <f t="shared" si="112"/>
        <v/>
      </c>
      <c r="AJ530" s="80" t="str">
        <f t="shared" si="113"/>
        <v/>
      </c>
      <c r="AK530" s="80" t="str">
        <f t="shared" si="114"/>
        <v/>
      </c>
      <c r="AL530" s="79" t="str">
        <f t="shared" si="115"/>
        <v/>
      </c>
      <c r="AM530" s="78" t="str">
        <f t="shared" si="116"/>
        <v/>
      </c>
    </row>
    <row r="531" spans="2:39" ht="13.5" thickBot="1">
      <c r="B531" s="86">
        <v>44663</v>
      </c>
      <c r="C531" s="85">
        <v>1083.18</v>
      </c>
      <c r="D531" s="85">
        <v>1065.5</v>
      </c>
      <c r="E531" s="85">
        <v>1103.6600000000001</v>
      </c>
      <c r="F531" s="85">
        <v>1120.18</v>
      </c>
      <c r="G531" s="85">
        <v>1131.83</v>
      </c>
      <c r="H531" s="85">
        <v>1168.79</v>
      </c>
      <c r="I531" s="85">
        <v>1270.47</v>
      </c>
      <c r="J531" s="85">
        <v>1289.23</v>
      </c>
      <c r="K531" s="85">
        <v>1274.95</v>
      </c>
      <c r="L531" s="85">
        <v>1293.6400000000001</v>
      </c>
      <c r="M531" s="85">
        <v>1306.76</v>
      </c>
      <c r="N531" s="85">
        <v>1268.58</v>
      </c>
      <c r="O531" s="85">
        <v>1269.52</v>
      </c>
      <c r="P531" s="85">
        <v>1251.99</v>
      </c>
      <c r="Q531" s="85">
        <v>1263.47</v>
      </c>
      <c r="R531" s="85">
        <v>1230.74</v>
      </c>
      <c r="S531" s="85">
        <v>1159.45</v>
      </c>
      <c r="T531" s="85">
        <v>1090.43</v>
      </c>
      <c r="U531" s="85">
        <v>1077.27</v>
      </c>
      <c r="V531" s="85">
        <v>1092.46</v>
      </c>
      <c r="W531" s="85">
        <v>1100.1600000000001</v>
      </c>
      <c r="X531" s="85">
        <v>1077.06</v>
      </c>
      <c r="Y531" s="85">
        <v>1073.06</v>
      </c>
      <c r="Z531" s="85">
        <v>1071.8800000000001</v>
      </c>
      <c r="AA531" s="85">
        <f t="shared" si="104"/>
        <v>1306.76</v>
      </c>
      <c r="AB531" s="84">
        <f t="shared" si="105"/>
        <v>2022</v>
      </c>
      <c r="AC531" s="83">
        <f t="shared" si="106"/>
        <v>4</v>
      </c>
      <c r="AD531" s="83" t="str">
        <f t="shared" si="107"/>
        <v/>
      </c>
      <c r="AE531" s="83" t="str">
        <f t="shared" si="108"/>
        <v/>
      </c>
      <c r="AF531" s="81">
        <f t="shared" si="109"/>
        <v>1306.76</v>
      </c>
      <c r="AG531" s="82" t="str">
        <f t="shared" si="110"/>
        <v>11:00</v>
      </c>
      <c r="AH531" s="81">
        <f t="shared" si="111"/>
        <v>29441.020000000008</v>
      </c>
      <c r="AI531" s="80" t="str">
        <f t="shared" si="112"/>
        <v/>
      </c>
      <c r="AJ531" s="80" t="str">
        <f t="shared" si="113"/>
        <v/>
      </c>
      <c r="AK531" s="80" t="str">
        <f t="shared" si="114"/>
        <v/>
      </c>
      <c r="AL531" s="79" t="str">
        <f t="shared" si="115"/>
        <v/>
      </c>
      <c r="AM531" s="78" t="str">
        <f t="shared" si="116"/>
        <v/>
      </c>
    </row>
    <row r="532" spans="2:39" ht="13.5" thickBot="1">
      <c r="B532" s="86">
        <v>44664</v>
      </c>
      <c r="C532" s="85">
        <v>1072.4000000000001</v>
      </c>
      <c r="D532" s="85">
        <v>1069.95</v>
      </c>
      <c r="E532" s="85">
        <v>1074.75</v>
      </c>
      <c r="F532" s="85">
        <v>1100.68</v>
      </c>
      <c r="G532" s="85">
        <v>1125.53</v>
      </c>
      <c r="H532" s="85">
        <v>1162.1400000000001</v>
      </c>
      <c r="I532" s="85">
        <v>1244.9100000000001</v>
      </c>
      <c r="J532" s="85">
        <v>1259.8599999999999</v>
      </c>
      <c r="K532" s="85">
        <v>1268.02</v>
      </c>
      <c r="L532" s="85">
        <v>1291.29</v>
      </c>
      <c r="M532" s="85">
        <v>1315.9</v>
      </c>
      <c r="N532" s="85">
        <v>1289.82</v>
      </c>
      <c r="O532" s="85">
        <v>1285.2</v>
      </c>
      <c r="P532" s="85">
        <v>1287.23</v>
      </c>
      <c r="Q532" s="85">
        <v>1303.54</v>
      </c>
      <c r="R532" s="85">
        <v>1268.82</v>
      </c>
      <c r="S532" s="85">
        <v>1210.06</v>
      </c>
      <c r="T532" s="85">
        <v>1149.79</v>
      </c>
      <c r="U532" s="85">
        <v>1130.1500000000001</v>
      </c>
      <c r="V532" s="85">
        <v>1138.1300000000001</v>
      </c>
      <c r="W532" s="85">
        <v>1119.72</v>
      </c>
      <c r="X532" s="85">
        <v>1107.05</v>
      </c>
      <c r="Y532" s="85">
        <v>1087.77</v>
      </c>
      <c r="Z532" s="85">
        <v>1075.24</v>
      </c>
      <c r="AA532" s="85">
        <f t="shared" si="104"/>
        <v>1315.9</v>
      </c>
      <c r="AB532" s="84">
        <f t="shared" si="105"/>
        <v>2022</v>
      </c>
      <c r="AC532" s="83">
        <f t="shared" si="106"/>
        <v>4</v>
      </c>
      <c r="AD532" s="83" t="str">
        <f t="shared" si="107"/>
        <v/>
      </c>
      <c r="AE532" s="83" t="str">
        <f t="shared" si="108"/>
        <v/>
      </c>
      <c r="AF532" s="81">
        <f t="shared" si="109"/>
        <v>1315.9</v>
      </c>
      <c r="AG532" s="82" t="str">
        <f t="shared" si="110"/>
        <v>11:00</v>
      </c>
      <c r="AH532" s="81">
        <f t="shared" si="111"/>
        <v>29753.850000000013</v>
      </c>
      <c r="AI532" s="80" t="str">
        <f t="shared" si="112"/>
        <v/>
      </c>
      <c r="AJ532" s="80" t="str">
        <f t="shared" si="113"/>
        <v/>
      </c>
      <c r="AK532" s="80" t="str">
        <f t="shared" si="114"/>
        <v/>
      </c>
      <c r="AL532" s="79" t="str">
        <f t="shared" si="115"/>
        <v/>
      </c>
      <c r="AM532" s="78" t="str">
        <f t="shared" si="116"/>
        <v/>
      </c>
    </row>
    <row r="533" spans="2:39" ht="13.5" thickBot="1">
      <c r="B533" s="86">
        <v>44665</v>
      </c>
      <c r="C533" s="85">
        <v>1069.92</v>
      </c>
      <c r="D533" s="85">
        <v>1058.96</v>
      </c>
      <c r="E533" s="85">
        <v>1068.94</v>
      </c>
      <c r="F533" s="85">
        <v>1094.45</v>
      </c>
      <c r="G533" s="85">
        <v>1112.0899999999999</v>
      </c>
      <c r="H533" s="85">
        <v>1144.68</v>
      </c>
      <c r="I533" s="85">
        <v>1226.5</v>
      </c>
      <c r="J533" s="85">
        <v>1306.1300000000001</v>
      </c>
      <c r="K533" s="85">
        <v>1314.84</v>
      </c>
      <c r="L533" s="85">
        <v>1340.19</v>
      </c>
      <c r="M533" s="85">
        <v>1334.55</v>
      </c>
      <c r="N533" s="85">
        <v>1285.1600000000001</v>
      </c>
      <c r="O533" s="85">
        <v>1291.32</v>
      </c>
      <c r="P533" s="85">
        <v>1296.19</v>
      </c>
      <c r="Q533" s="85">
        <v>1272.53</v>
      </c>
      <c r="R533" s="85">
        <v>1241.17</v>
      </c>
      <c r="S533" s="85">
        <v>1201.8</v>
      </c>
      <c r="T533" s="85">
        <v>1134.1099999999999</v>
      </c>
      <c r="U533" s="85">
        <v>1121.6099999999999</v>
      </c>
      <c r="V533" s="85">
        <v>1131.73</v>
      </c>
      <c r="W533" s="85">
        <v>1134.9100000000001</v>
      </c>
      <c r="X533" s="85">
        <v>1121.3</v>
      </c>
      <c r="Y533" s="85">
        <v>1075.44</v>
      </c>
      <c r="Z533" s="85">
        <v>1089.52</v>
      </c>
      <c r="AA533" s="85">
        <f t="shared" si="104"/>
        <v>1340.19</v>
      </c>
      <c r="AB533" s="84">
        <f t="shared" si="105"/>
        <v>2022</v>
      </c>
      <c r="AC533" s="83">
        <f t="shared" si="106"/>
        <v>4</v>
      </c>
      <c r="AD533" s="83" t="str">
        <f t="shared" si="107"/>
        <v/>
      </c>
      <c r="AE533" s="83" t="str">
        <f t="shared" si="108"/>
        <v/>
      </c>
      <c r="AF533" s="81">
        <f t="shared" si="109"/>
        <v>1340.19</v>
      </c>
      <c r="AG533" s="82" t="str">
        <f t="shared" si="110"/>
        <v>10:00</v>
      </c>
      <c r="AH533" s="81">
        <f t="shared" si="111"/>
        <v>29808.23</v>
      </c>
      <c r="AI533" s="80" t="str">
        <f t="shared" si="112"/>
        <v/>
      </c>
      <c r="AJ533" s="80" t="str">
        <f t="shared" si="113"/>
        <v/>
      </c>
      <c r="AK533" s="80" t="str">
        <f t="shared" si="114"/>
        <v/>
      </c>
      <c r="AL533" s="79" t="str">
        <f t="shared" si="115"/>
        <v/>
      </c>
      <c r="AM533" s="78" t="str">
        <f t="shared" si="116"/>
        <v/>
      </c>
    </row>
    <row r="534" spans="2:39" ht="13.5" thickBot="1">
      <c r="B534" s="86">
        <v>44666</v>
      </c>
      <c r="C534" s="85">
        <v>1101.7</v>
      </c>
      <c r="D534" s="85">
        <v>1081.43</v>
      </c>
      <c r="E534" s="85">
        <v>1113.5999999999999</v>
      </c>
      <c r="F534" s="85">
        <v>1133.1600000000001</v>
      </c>
      <c r="G534" s="85">
        <v>1143.49</v>
      </c>
      <c r="H534" s="85">
        <v>1150.8399999999999</v>
      </c>
      <c r="I534" s="85">
        <v>1202.8499999999999</v>
      </c>
      <c r="J534" s="85">
        <v>1184.05</v>
      </c>
      <c r="K534" s="85">
        <v>1165.43</v>
      </c>
      <c r="L534" s="85">
        <v>1183.1099999999999</v>
      </c>
      <c r="M534" s="85">
        <v>1185.3800000000001</v>
      </c>
      <c r="N534" s="85">
        <v>1160.71</v>
      </c>
      <c r="O534" s="85">
        <v>1170.3699999999999</v>
      </c>
      <c r="P534" s="85">
        <v>1170.75</v>
      </c>
      <c r="Q534" s="85">
        <v>1177.44</v>
      </c>
      <c r="R534" s="85">
        <v>1183.67</v>
      </c>
      <c r="S534" s="85">
        <v>1135.02</v>
      </c>
      <c r="T534" s="85">
        <v>1108.5899999999999</v>
      </c>
      <c r="U534" s="85">
        <v>1095.6400000000001</v>
      </c>
      <c r="V534" s="85">
        <v>1103.55</v>
      </c>
      <c r="W534" s="85">
        <v>1133.51</v>
      </c>
      <c r="X534" s="85">
        <v>1137.54</v>
      </c>
      <c r="Y534" s="85">
        <v>1095.08</v>
      </c>
      <c r="Z534" s="85">
        <v>1097.71</v>
      </c>
      <c r="AA534" s="85">
        <f t="shared" si="104"/>
        <v>1202.8499999999999</v>
      </c>
      <c r="AB534" s="84">
        <f t="shared" si="105"/>
        <v>2022</v>
      </c>
      <c r="AC534" s="83">
        <f t="shared" si="106"/>
        <v>4</v>
      </c>
      <c r="AD534" s="83" t="str">
        <f t="shared" si="107"/>
        <v/>
      </c>
      <c r="AE534" s="83" t="str">
        <f t="shared" si="108"/>
        <v/>
      </c>
      <c r="AF534" s="81">
        <f t="shared" si="109"/>
        <v>1202.8499999999999</v>
      </c>
      <c r="AG534" s="82" t="str">
        <f t="shared" si="110"/>
        <v>7:00</v>
      </c>
      <c r="AH534" s="81">
        <f t="shared" si="111"/>
        <v>28617.469999999994</v>
      </c>
      <c r="AI534" s="80" t="str">
        <f t="shared" si="112"/>
        <v/>
      </c>
      <c r="AJ534" s="80" t="str">
        <f t="shared" si="113"/>
        <v/>
      </c>
      <c r="AK534" s="80" t="str">
        <f t="shared" si="114"/>
        <v/>
      </c>
      <c r="AL534" s="79" t="str">
        <f t="shared" si="115"/>
        <v/>
      </c>
      <c r="AM534" s="78" t="str">
        <f t="shared" si="116"/>
        <v/>
      </c>
    </row>
    <row r="535" spans="2:39" ht="13.5" thickBot="1">
      <c r="B535" s="86">
        <v>44667</v>
      </c>
      <c r="C535" s="85">
        <v>1100.33</v>
      </c>
      <c r="D535" s="85">
        <v>1103.2</v>
      </c>
      <c r="E535" s="85">
        <v>1089.73</v>
      </c>
      <c r="F535" s="85">
        <v>1100.82</v>
      </c>
      <c r="G535" s="85">
        <v>1129.77</v>
      </c>
      <c r="H535" s="85">
        <v>1145.97</v>
      </c>
      <c r="I535" s="85">
        <v>1177.3</v>
      </c>
      <c r="J535" s="85">
        <v>1178.42</v>
      </c>
      <c r="K535" s="85">
        <v>1177.3</v>
      </c>
      <c r="L535" s="85">
        <v>1187.76</v>
      </c>
      <c r="M535" s="85">
        <v>1187.8699999999999</v>
      </c>
      <c r="N535" s="85">
        <v>1160.22</v>
      </c>
      <c r="O535" s="85">
        <v>1151.3599999999999</v>
      </c>
      <c r="P535" s="85">
        <v>1145.3800000000001</v>
      </c>
      <c r="Q535" s="85">
        <v>1160.8499999999999</v>
      </c>
      <c r="R535" s="85">
        <v>1145.06</v>
      </c>
      <c r="S535" s="85">
        <v>1096.5899999999999</v>
      </c>
      <c r="T535" s="85">
        <v>1138.27</v>
      </c>
      <c r="U535" s="85">
        <v>1142.1600000000001</v>
      </c>
      <c r="V535" s="85">
        <v>1136.8399999999999</v>
      </c>
      <c r="W535" s="85">
        <v>1138.97</v>
      </c>
      <c r="X535" s="85">
        <v>1148.04</v>
      </c>
      <c r="Y535" s="85">
        <v>1141.9100000000001</v>
      </c>
      <c r="Z535" s="85">
        <v>1135.1199999999999</v>
      </c>
      <c r="AA535" s="85">
        <f t="shared" si="104"/>
        <v>1187.8699999999999</v>
      </c>
      <c r="AB535" s="84">
        <f t="shared" si="105"/>
        <v>2022</v>
      </c>
      <c r="AC535" s="83">
        <f t="shared" si="106"/>
        <v>4</v>
      </c>
      <c r="AD535" s="83" t="str">
        <f t="shared" si="107"/>
        <v/>
      </c>
      <c r="AE535" s="83" t="str">
        <f t="shared" si="108"/>
        <v/>
      </c>
      <c r="AF535" s="81">
        <f t="shared" si="109"/>
        <v>1187.8699999999999</v>
      </c>
      <c r="AG535" s="82" t="str">
        <f t="shared" si="110"/>
        <v>11:00</v>
      </c>
      <c r="AH535" s="81">
        <f t="shared" si="111"/>
        <v>28607.11</v>
      </c>
      <c r="AI535" s="80" t="str">
        <f t="shared" si="112"/>
        <v/>
      </c>
      <c r="AJ535" s="80" t="str">
        <f t="shared" si="113"/>
        <v/>
      </c>
      <c r="AK535" s="80" t="str">
        <f t="shared" si="114"/>
        <v/>
      </c>
      <c r="AL535" s="79" t="str">
        <f t="shared" si="115"/>
        <v/>
      </c>
      <c r="AM535" s="78" t="str">
        <f t="shared" si="116"/>
        <v/>
      </c>
    </row>
    <row r="536" spans="2:39" ht="13.5" thickBot="1">
      <c r="B536" s="86">
        <v>44668</v>
      </c>
      <c r="C536" s="85">
        <v>1144.1199999999999</v>
      </c>
      <c r="D536" s="85">
        <v>1154.23</v>
      </c>
      <c r="E536" s="85">
        <v>1148.56</v>
      </c>
      <c r="F536" s="85">
        <v>1154.06</v>
      </c>
      <c r="G536" s="85">
        <v>1150.03</v>
      </c>
      <c r="H536" s="85">
        <v>1190.7</v>
      </c>
      <c r="I536" s="85">
        <v>1207.25</v>
      </c>
      <c r="J536" s="85">
        <v>1201.93</v>
      </c>
      <c r="K536" s="85">
        <v>1197.25</v>
      </c>
      <c r="L536" s="85">
        <v>1195.43</v>
      </c>
      <c r="M536" s="85">
        <v>1181.71</v>
      </c>
      <c r="N536" s="85">
        <v>1161.58</v>
      </c>
      <c r="O536" s="85">
        <v>1165.74</v>
      </c>
      <c r="P536" s="85">
        <v>1145.2</v>
      </c>
      <c r="Q536" s="85">
        <v>1131.8699999999999</v>
      </c>
      <c r="R536" s="85">
        <v>1129.03</v>
      </c>
      <c r="S536" s="85">
        <v>1085.9100000000001</v>
      </c>
      <c r="T536" s="85">
        <v>1102.05</v>
      </c>
      <c r="U536" s="85">
        <v>1112.97</v>
      </c>
      <c r="V536" s="85">
        <v>1111.01</v>
      </c>
      <c r="W536" s="85">
        <v>1146.8800000000001</v>
      </c>
      <c r="X536" s="85">
        <v>1124.55</v>
      </c>
      <c r="Y536" s="85">
        <v>1128.82</v>
      </c>
      <c r="Z536" s="85">
        <v>1163.23</v>
      </c>
      <c r="AA536" s="85">
        <f t="shared" si="104"/>
        <v>1207.25</v>
      </c>
      <c r="AB536" s="84">
        <f t="shared" si="105"/>
        <v>2022</v>
      </c>
      <c r="AC536" s="83">
        <f t="shared" si="106"/>
        <v>4</v>
      </c>
      <c r="AD536" s="83" t="str">
        <f t="shared" si="107"/>
        <v/>
      </c>
      <c r="AE536" s="83" t="str">
        <f t="shared" si="108"/>
        <v/>
      </c>
      <c r="AF536" s="81">
        <f t="shared" si="109"/>
        <v>1207.25</v>
      </c>
      <c r="AG536" s="82" t="str">
        <f t="shared" si="110"/>
        <v>7:00</v>
      </c>
      <c r="AH536" s="81">
        <f t="shared" si="111"/>
        <v>28841.359999999997</v>
      </c>
      <c r="AI536" s="80" t="str">
        <f t="shared" si="112"/>
        <v/>
      </c>
      <c r="AJ536" s="80" t="str">
        <f t="shared" si="113"/>
        <v/>
      </c>
      <c r="AK536" s="80" t="str">
        <f t="shared" si="114"/>
        <v/>
      </c>
      <c r="AL536" s="79" t="str">
        <f t="shared" si="115"/>
        <v/>
      </c>
      <c r="AM536" s="78" t="str">
        <f t="shared" si="116"/>
        <v/>
      </c>
    </row>
    <row r="537" spans="2:39" ht="13.5" thickBot="1">
      <c r="B537" s="86">
        <v>44669</v>
      </c>
      <c r="C537" s="85">
        <v>1147.6199999999999</v>
      </c>
      <c r="D537" s="85">
        <v>1171.9100000000001</v>
      </c>
      <c r="E537" s="85">
        <v>1194.06</v>
      </c>
      <c r="F537" s="85">
        <v>1213.07</v>
      </c>
      <c r="G537" s="85">
        <v>1179.19</v>
      </c>
      <c r="H537" s="85">
        <v>1264.27</v>
      </c>
      <c r="I537" s="85">
        <v>1316.88</v>
      </c>
      <c r="J537" s="85">
        <v>1295.53</v>
      </c>
      <c r="K537" s="85">
        <v>1295.1099999999999</v>
      </c>
      <c r="L537" s="85">
        <v>1299.24</v>
      </c>
      <c r="M537" s="85">
        <v>1313.31</v>
      </c>
      <c r="N537" s="85">
        <v>1274.5999999999999</v>
      </c>
      <c r="O537" s="85">
        <v>1283.52</v>
      </c>
      <c r="P537" s="85">
        <v>1262.83</v>
      </c>
      <c r="Q537" s="85">
        <v>1289.6099999999999</v>
      </c>
      <c r="R537" s="85">
        <v>1310.89</v>
      </c>
      <c r="S537" s="85">
        <v>1252.93</v>
      </c>
      <c r="T537" s="85">
        <v>1214.26</v>
      </c>
      <c r="U537" s="85">
        <v>1191.3699999999999</v>
      </c>
      <c r="V537" s="85">
        <v>1203.76</v>
      </c>
      <c r="W537" s="85">
        <v>1199.31</v>
      </c>
      <c r="X537" s="85">
        <v>1176.77</v>
      </c>
      <c r="Y537" s="85">
        <v>1184.79</v>
      </c>
      <c r="Z537" s="85">
        <v>1175.83</v>
      </c>
      <c r="AA537" s="85">
        <f t="shared" si="104"/>
        <v>1316.88</v>
      </c>
      <c r="AB537" s="84">
        <f t="shared" si="105"/>
        <v>2022</v>
      </c>
      <c r="AC537" s="83">
        <f t="shared" si="106"/>
        <v>4</v>
      </c>
      <c r="AD537" s="83" t="str">
        <f t="shared" si="107"/>
        <v/>
      </c>
      <c r="AE537" s="83" t="str">
        <f t="shared" si="108"/>
        <v/>
      </c>
      <c r="AF537" s="81">
        <f t="shared" si="109"/>
        <v>1316.88</v>
      </c>
      <c r="AG537" s="82" t="str">
        <f t="shared" si="110"/>
        <v>7:00</v>
      </c>
      <c r="AH537" s="81">
        <f t="shared" si="111"/>
        <v>31027.539999999997</v>
      </c>
      <c r="AI537" s="80" t="str">
        <f t="shared" si="112"/>
        <v/>
      </c>
      <c r="AJ537" s="80" t="str">
        <f t="shared" si="113"/>
        <v/>
      </c>
      <c r="AK537" s="80" t="str">
        <f t="shared" si="114"/>
        <v/>
      </c>
      <c r="AL537" s="79" t="str">
        <f t="shared" si="115"/>
        <v/>
      </c>
      <c r="AM537" s="78" t="str">
        <f t="shared" si="116"/>
        <v/>
      </c>
    </row>
    <row r="538" spans="2:39" ht="13.5" thickBot="1">
      <c r="B538" s="86">
        <v>44670</v>
      </c>
      <c r="C538" s="85">
        <v>1166.06</v>
      </c>
      <c r="D538" s="85">
        <v>1178.31</v>
      </c>
      <c r="E538" s="85">
        <v>1189.3</v>
      </c>
      <c r="F538" s="85">
        <v>1187.27</v>
      </c>
      <c r="G538" s="85">
        <v>1204.32</v>
      </c>
      <c r="H538" s="85">
        <v>1249.05</v>
      </c>
      <c r="I538" s="85">
        <v>1302.77</v>
      </c>
      <c r="J538" s="85">
        <v>1333.47</v>
      </c>
      <c r="K538" s="85">
        <v>1343.37</v>
      </c>
      <c r="L538" s="85">
        <v>1348.97</v>
      </c>
      <c r="M538" s="85">
        <v>1386.28</v>
      </c>
      <c r="N538" s="85">
        <v>1366.26</v>
      </c>
      <c r="O538" s="85">
        <v>1360.42</v>
      </c>
      <c r="P538" s="85">
        <v>1353.94</v>
      </c>
      <c r="Q538" s="85">
        <v>1334.38</v>
      </c>
      <c r="R538" s="85">
        <v>1324.86</v>
      </c>
      <c r="S538" s="85">
        <v>1253.74</v>
      </c>
      <c r="T538" s="85">
        <v>1228.8499999999999</v>
      </c>
      <c r="U538" s="85">
        <v>1218.46</v>
      </c>
      <c r="V538" s="85">
        <v>1218.7</v>
      </c>
      <c r="W538" s="85">
        <v>1204.21</v>
      </c>
      <c r="X538" s="85">
        <v>1201.55</v>
      </c>
      <c r="Y538" s="85">
        <v>1174.57</v>
      </c>
      <c r="Z538" s="85">
        <v>1172.29</v>
      </c>
      <c r="AA538" s="85">
        <f t="shared" si="104"/>
        <v>1386.28</v>
      </c>
      <c r="AB538" s="84">
        <f t="shared" si="105"/>
        <v>2022</v>
      </c>
      <c r="AC538" s="83">
        <f t="shared" si="106"/>
        <v>4</v>
      </c>
      <c r="AD538" s="83" t="str">
        <f t="shared" si="107"/>
        <v/>
      </c>
      <c r="AE538" s="83" t="str">
        <f t="shared" si="108"/>
        <v/>
      </c>
      <c r="AF538" s="81">
        <f t="shared" si="109"/>
        <v>1386.28</v>
      </c>
      <c r="AG538" s="82" t="str">
        <f t="shared" si="110"/>
        <v>11:00</v>
      </c>
      <c r="AH538" s="81">
        <f t="shared" si="111"/>
        <v>31687.679999999997</v>
      </c>
      <c r="AI538" s="80" t="str">
        <f t="shared" si="112"/>
        <v/>
      </c>
      <c r="AJ538" s="80" t="str">
        <f t="shared" si="113"/>
        <v/>
      </c>
      <c r="AK538" s="80" t="str">
        <f t="shared" si="114"/>
        <v/>
      </c>
      <c r="AL538" s="79" t="str">
        <f t="shared" si="115"/>
        <v/>
      </c>
      <c r="AM538" s="78" t="str">
        <f t="shared" si="116"/>
        <v/>
      </c>
    </row>
    <row r="539" spans="2:39" ht="13.5" thickBot="1">
      <c r="B539" s="86">
        <v>44671</v>
      </c>
      <c r="C539" s="85">
        <v>1147.8599999999999</v>
      </c>
      <c r="D539" s="85">
        <v>1171.3499999999999</v>
      </c>
      <c r="E539" s="85">
        <v>1180.48</v>
      </c>
      <c r="F539" s="85">
        <v>1178.0999999999999</v>
      </c>
      <c r="G539" s="85">
        <v>1200.8900000000001</v>
      </c>
      <c r="H539" s="85">
        <v>1237.3900000000001</v>
      </c>
      <c r="I539" s="85">
        <v>1290.6300000000001</v>
      </c>
      <c r="J539" s="85">
        <v>1327.13</v>
      </c>
      <c r="K539" s="85">
        <v>1327.16</v>
      </c>
      <c r="L539" s="85">
        <v>1341.41</v>
      </c>
      <c r="M539" s="85">
        <v>1342.53</v>
      </c>
      <c r="N539" s="85">
        <v>1316.14</v>
      </c>
      <c r="O539" s="85">
        <v>1319.85</v>
      </c>
      <c r="P539" s="85">
        <v>1309.28</v>
      </c>
      <c r="Q539" s="85">
        <v>1297.24</v>
      </c>
      <c r="R539" s="85">
        <v>1218.9100000000001</v>
      </c>
      <c r="S539" s="85">
        <v>1159.44</v>
      </c>
      <c r="T539" s="85">
        <v>1130.74</v>
      </c>
      <c r="U539" s="85">
        <v>1118.6400000000001</v>
      </c>
      <c r="V539" s="85">
        <v>1131.55</v>
      </c>
      <c r="W539" s="85">
        <v>1154.44</v>
      </c>
      <c r="X539" s="85">
        <v>1151.05</v>
      </c>
      <c r="Y539" s="85">
        <v>1128.96</v>
      </c>
      <c r="Z539" s="85">
        <v>1120.6600000000001</v>
      </c>
      <c r="AA539" s="85">
        <f t="shared" si="104"/>
        <v>1342.53</v>
      </c>
      <c r="AB539" s="84">
        <f t="shared" si="105"/>
        <v>2022</v>
      </c>
      <c r="AC539" s="83">
        <f t="shared" si="106"/>
        <v>4</v>
      </c>
      <c r="AD539" s="83" t="str">
        <f t="shared" si="107"/>
        <v/>
      </c>
      <c r="AE539" s="83" t="str">
        <f t="shared" si="108"/>
        <v/>
      </c>
      <c r="AF539" s="81">
        <f t="shared" si="109"/>
        <v>1342.53</v>
      </c>
      <c r="AG539" s="82" t="str">
        <f t="shared" si="110"/>
        <v>11:00</v>
      </c>
      <c r="AH539" s="81">
        <f t="shared" si="111"/>
        <v>30644.359999999997</v>
      </c>
      <c r="AI539" s="80" t="str">
        <f t="shared" si="112"/>
        <v/>
      </c>
      <c r="AJ539" s="80" t="str">
        <f t="shared" si="113"/>
        <v/>
      </c>
      <c r="AK539" s="80" t="str">
        <f t="shared" si="114"/>
        <v/>
      </c>
      <c r="AL539" s="79" t="str">
        <f t="shared" si="115"/>
        <v/>
      </c>
      <c r="AM539" s="78" t="str">
        <f t="shared" si="116"/>
        <v/>
      </c>
    </row>
    <row r="540" spans="2:39" ht="13.5" thickBot="1">
      <c r="B540" s="86">
        <v>44672</v>
      </c>
      <c r="C540" s="85">
        <v>1122.8</v>
      </c>
      <c r="D540" s="85">
        <v>1135.68</v>
      </c>
      <c r="E540" s="85">
        <v>1142.47</v>
      </c>
      <c r="F540" s="85">
        <v>1138.8699999999999</v>
      </c>
      <c r="G540" s="85">
        <v>1165.43</v>
      </c>
      <c r="H540" s="85">
        <v>1221.1500000000001</v>
      </c>
      <c r="I540" s="85">
        <v>1265.6400000000001</v>
      </c>
      <c r="J540" s="85">
        <v>1356.46</v>
      </c>
      <c r="K540" s="85">
        <v>1387.58</v>
      </c>
      <c r="L540" s="85">
        <v>1426.08</v>
      </c>
      <c r="M540" s="85">
        <v>1408.33</v>
      </c>
      <c r="N540" s="85">
        <v>1393.95</v>
      </c>
      <c r="O540" s="85">
        <v>1417.08</v>
      </c>
      <c r="P540" s="85">
        <v>1390.94</v>
      </c>
      <c r="Q540" s="85">
        <v>1385.06</v>
      </c>
      <c r="R540" s="85">
        <v>1353.1</v>
      </c>
      <c r="S540" s="85">
        <v>1284.1500000000001</v>
      </c>
      <c r="T540" s="85">
        <v>1254.05</v>
      </c>
      <c r="U540" s="85">
        <v>1225</v>
      </c>
      <c r="V540" s="85">
        <v>1235.19</v>
      </c>
      <c r="W540" s="85">
        <v>1245.8599999999999</v>
      </c>
      <c r="X540" s="85">
        <v>1159.06</v>
      </c>
      <c r="Y540" s="85">
        <v>1149.33</v>
      </c>
      <c r="Z540" s="85">
        <v>1177.54</v>
      </c>
      <c r="AA540" s="85">
        <f t="shared" si="104"/>
        <v>1426.08</v>
      </c>
      <c r="AB540" s="84">
        <f t="shared" si="105"/>
        <v>2022</v>
      </c>
      <c r="AC540" s="83">
        <f t="shared" si="106"/>
        <v>4</v>
      </c>
      <c r="AD540" s="83" t="str">
        <f t="shared" si="107"/>
        <v/>
      </c>
      <c r="AE540" s="83" t="str">
        <f t="shared" si="108"/>
        <v/>
      </c>
      <c r="AF540" s="81">
        <f t="shared" si="109"/>
        <v>1426.08</v>
      </c>
      <c r="AG540" s="82" t="str">
        <f t="shared" si="110"/>
        <v>10:00</v>
      </c>
      <c r="AH540" s="81">
        <f t="shared" si="111"/>
        <v>31866.880000000005</v>
      </c>
      <c r="AI540" s="80" t="str">
        <f t="shared" si="112"/>
        <v/>
      </c>
      <c r="AJ540" s="80" t="str">
        <f t="shared" si="113"/>
        <v/>
      </c>
      <c r="AK540" s="80" t="str">
        <f t="shared" si="114"/>
        <v/>
      </c>
      <c r="AL540" s="79" t="str">
        <f t="shared" si="115"/>
        <v/>
      </c>
      <c r="AM540" s="78" t="str">
        <f t="shared" si="116"/>
        <v/>
      </c>
    </row>
    <row r="541" spans="2:39" ht="13.5" thickBot="1">
      <c r="B541" s="86">
        <v>44673</v>
      </c>
      <c r="C541" s="85">
        <v>1177.26</v>
      </c>
      <c r="D541" s="85">
        <v>1169.77</v>
      </c>
      <c r="E541" s="85">
        <v>1184.1600000000001</v>
      </c>
      <c r="F541" s="85">
        <v>1198.58</v>
      </c>
      <c r="G541" s="85">
        <v>1212.1199999999999</v>
      </c>
      <c r="H541" s="85">
        <v>1243.76</v>
      </c>
      <c r="I541" s="85">
        <v>1321.88</v>
      </c>
      <c r="J541" s="85">
        <v>1333.08</v>
      </c>
      <c r="K541" s="85">
        <v>1410.29</v>
      </c>
      <c r="L541" s="85">
        <v>1413.82</v>
      </c>
      <c r="M541" s="85">
        <v>1402.87</v>
      </c>
      <c r="N541" s="85">
        <v>1371.79</v>
      </c>
      <c r="O541" s="85">
        <v>1359.33</v>
      </c>
      <c r="P541" s="85">
        <v>1358.53</v>
      </c>
      <c r="Q541" s="85">
        <v>1336.13</v>
      </c>
      <c r="R541" s="85">
        <v>1239.8800000000001</v>
      </c>
      <c r="S541" s="85">
        <v>1193.22</v>
      </c>
      <c r="T541" s="85">
        <v>1152.1300000000001</v>
      </c>
      <c r="U541" s="85">
        <v>1149.1600000000001</v>
      </c>
      <c r="V541" s="85">
        <v>1161.4100000000001</v>
      </c>
      <c r="W541" s="85">
        <v>1157.7</v>
      </c>
      <c r="X541" s="85">
        <v>1150.56</v>
      </c>
      <c r="Y541" s="85">
        <v>1118.7</v>
      </c>
      <c r="Z541" s="85">
        <v>1113.1099999999999</v>
      </c>
      <c r="AA541" s="85">
        <f t="shared" si="104"/>
        <v>1413.82</v>
      </c>
      <c r="AB541" s="84">
        <f t="shared" si="105"/>
        <v>2022</v>
      </c>
      <c r="AC541" s="83">
        <f t="shared" si="106"/>
        <v>4</v>
      </c>
      <c r="AD541" s="83" t="str">
        <f t="shared" si="107"/>
        <v/>
      </c>
      <c r="AE541" s="83" t="str">
        <f t="shared" si="108"/>
        <v/>
      </c>
      <c r="AF541" s="81">
        <f t="shared" si="109"/>
        <v>1413.82</v>
      </c>
      <c r="AG541" s="82" t="str">
        <f t="shared" si="110"/>
        <v>10:00</v>
      </c>
      <c r="AH541" s="81">
        <f t="shared" si="111"/>
        <v>31343.060000000005</v>
      </c>
      <c r="AI541" s="80" t="str">
        <f t="shared" si="112"/>
        <v/>
      </c>
      <c r="AJ541" s="80" t="str">
        <f t="shared" si="113"/>
        <v/>
      </c>
      <c r="AK541" s="80" t="str">
        <f t="shared" si="114"/>
        <v/>
      </c>
      <c r="AL541" s="79" t="str">
        <f t="shared" si="115"/>
        <v/>
      </c>
      <c r="AM541" s="78" t="str">
        <f t="shared" si="116"/>
        <v/>
      </c>
    </row>
    <row r="542" spans="2:39" ht="13.5" thickBot="1">
      <c r="B542" s="86">
        <v>44674</v>
      </c>
      <c r="C542" s="85">
        <v>1100.3699999999999</v>
      </c>
      <c r="D542" s="85">
        <v>1123.05</v>
      </c>
      <c r="E542" s="85">
        <v>1117.03</v>
      </c>
      <c r="F542" s="85">
        <v>1120.18</v>
      </c>
      <c r="G542" s="85">
        <v>1125.25</v>
      </c>
      <c r="H542" s="85">
        <v>1146.57</v>
      </c>
      <c r="I542" s="85">
        <v>1198.72</v>
      </c>
      <c r="J542" s="85">
        <v>1210.6500000000001</v>
      </c>
      <c r="K542" s="85">
        <v>1205.68</v>
      </c>
      <c r="L542" s="85">
        <v>1227.49</v>
      </c>
      <c r="M542" s="85">
        <v>1213.45</v>
      </c>
      <c r="N542" s="85">
        <v>1196.0899999999999</v>
      </c>
      <c r="O542" s="85">
        <v>1179.78</v>
      </c>
      <c r="P542" s="85">
        <v>1171.28</v>
      </c>
      <c r="Q542" s="85">
        <v>1145.1300000000001</v>
      </c>
      <c r="R542" s="85">
        <v>1123.71</v>
      </c>
      <c r="S542" s="85">
        <v>1089.27</v>
      </c>
      <c r="T542" s="85">
        <v>1104.74</v>
      </c>
      <c r="U542" s="85">
        <v>1128.82</v>
      </c>
      <c r="V542" s="85">
        <v>1165.04</v>
      </c>
      <c r="W542" s="85">
        <v>1167.8499999999999</v>
      </c>
      <c r="X542" s="85">
        <v>1156.6099999999999</v>
      </c>
      <c r="Y542" s="85">
        <v>1144.22</v>
      </c>
      <c r="Z542" s="85">
        <v>1124.97</v>
      </c>
      <c r="AA542" s="85">
        <f t="shared" si="104"/>
        <v>1227.49</v>
      </c>
      <c r="AB542" s="84">
        <f t="shared" si="105"/>
        <v>2022</v>
      </c>
      <c r="AC542" s="83">
        <f t="shared" si="106"/>
        <v>4</v>
      </c>
      <c r="AD542" s="83" t="str">
        <f t="shared" si="107"/>
        <v/>
      </c>
      <c r="AE542" s="83" t="str">
        <f t="shared" si="108"/>
        <v/>
      </c>
      <c r="AF542" s="81">
        <f t="shared" si="109"/>
        <v>1227.49</v>
      </c>
      <c r="AG542" s="82" t="str">
        <f t="shared" si="110"/>
        <v>10:00</v>
      </c>
      <c r="AH542" s="81">
        <f t="shared" si="111"/>
        <v>28913.440000000006</v>
      </c>
      <c r="AI542" s="80" t="str">
        <f t="shared" si="112"/>
        <v/>
      </c>
      <c r="AJ542" s="80" t="str">
        <f t="shared" si="113"/>
        <v/>
      </c>
      <c r="AK542" s="80" t="str">
        <f t="shared" si="114"/>
        <v/>
      </c>
      <c r="AL542" s="79" t="str">
        <f t="shared" si="115"/>
        <v/>
      </c>
      <c r="AM542" s="78" t="str">
        <f t="shared" si="116"/>
        <v/>
      </c>
    </row>
    <row r="543" spans="2:39" ht="13.5" thickBot="1">
      <c r="B543" s="86">
        <v>44675</v>
      </c>
      <c r="C543" s="85">
        <v>1127.8</v>
      </c>
      <c r="D543" s="85">
        <v>1123.26</v>
      </c>
      <c r="E543" s="85">
        <v>1122.73</v>
      </c>
      <c r="F543" s="85">
        <v>1126.55</v>
      </c>
      <c r="G543" s="85">
        <v>1121.0899999999999</v>
      </c>
      <c r="H543" s="85">
        <v>1133.6500000000001</v>
      </c>
      <c r="I543" s="85">
        <v>1184.02</v>
      </c>
      <c r="J543" s="85">
        <v>1169.25</v>
      </c>
      <c r="K543" s="85">
        <v>1159.97</v>
      </c>
      <c r="L543" s="85">
        <v>1164.52</v>
      </c>
      <c r="M543" s="85">
        <v>1176.31</v>
      </c>
      <c r="N543" s="85">
        <v>1141.31</v>
      </c>
      <c r="O543" s="85">
        <v>1153.6400000000001</v>
      </c>
      <c r="P543" s="85">
        <v>1152.45</v>
      </c>
      <c r="Q543" s="85">
        <v>1144.3599999999999</v>
      </c>
      <c r="R543" s="85">
        <v>1150.49</v>
      </c>
      <c r="S543" s="85">
        <v>1121.44</v>
      </c>
      <c r="T543" s="85">
        <v>1116.08</v>
      </c>
      <c r="U543" s="85">
        <v>1106.46</v>
      </c>
      <c r="V543" s="85">
        <v>1103.06</v>
      </c>
      <c r="W543" s="85">
        <v>1099.8399999999999</v>
      </c>
      <c r="X543" s="85">
        <v>1085.5999999999999</v>
      </c>
      <c r="Y543" s="85">
        <v>1076.42</v>
      </c>
      <c r="Z543" s="85">
        <v>1074.1500000000001</v>
      </c>
      <c r="AA543" s="85">
        <f t="shared" si="104"/>
        <v>1184.02</v>
      </c>
      <c r="AB543" s="84">
        <f t="shared" si="105"/>
        <v>2022</v>
      </c>
      <c r="AC543" s="83">
        <f t="shared" si="106"/>
        <v>4</v>
      </c>
      <c r="AD543" s="83" t="str">
        <f t="shared" si="107"/>
        <v/>
      </c>
      <c r="AE543" s="83" t="str">
        <f t="shared" si="108"/>
        <v/>
      </c>
      <c r="AF543" s="81">
        <f t="shared" si="109"/>
        <v>1184.02</v>
      </c>
      <c r="AG543" s="82" t="str">
        <f t="shared" si="110"/>
        <v>7:00</v>
      </c>
      <c r="AH543" s="81">
        <f t="shared" si="111"/>
        <v>28318.469999999998</v>
      </c>
      <c r="AI543" s="80" t="str">
        <f t="shared" si="112"/>
        <v/>
      </c>
      <c r="AJ543" s="80" t="str">
        <f t="shared" si="113"/>
        <v/>
      </c>
      <c r="AK543" s="80" t="str">
        <f t="shared" si="114"/>
        <v/>
      </c>
      <c r="AL543" s="79" t="str">
        <f t="shared" si="115"/>
        <v/>
      </c>
      <c r="AM543" s="78" t="str">
        <f t="shared" si="116"/>
        <v/>
      </c>
    </row>
    <row r="544" spans="2:39" ht="13.5" thickBot="1">
      <c r="B544" s="86">
        <v>44676</v>
      </c>
      <c r="C544" s="85">
        <v>1059.0999999999999</v>
      </c>
      <c r="D544" s="85">
        <v>1068.69</v>
      </c>
      <c r="E544" s="85">
        <v>1086.47</v>
      </c>
      <c r="F544" s="85">
        <v>1098.69</v>
      </c>
      <c r="G544" s="85">
        <v>1104.98</v>
      </c>
      <c r="H544" s="85">
        <v>1133.0899999999999</v>
      </c>
      <c r="I544" s="85">
        <v>1220.7</v>
      </c>
      <c r="J544" s="85">
        <v>1282.6099999999999</v>
      </c>
      <c r="K544" s="85">
        <v>1306.6600000000001</v>
      </c>
      <c r="L544" s="85">
        <v>1355.34</v>
      </c>
      <c r="M544" s="85">
        <v>1383.24</v>
      </c>
      <c r="N544" s="85">
        <v>1334.48</v>
      </c>
      <c r="O544" s="85">
        <v>977.65</v>
      </c>
      <c r="P544" s="85">
        <v>1124.6600000000001</v>
      </c>
      <c r="Q544" s="85">
        <v>1449.04</v>
      </c>
      <c r="R544" s="85">
        <v>1277.3599999999999</v>
      </c>
      <c r="S544" s="85">
        <v>1166.27</v>
      </c>
      <c r="T544" s="85">
        <v>1118.04</v>
      </c>
      <c r="U544" s="85">
        <v>1112.06</v>
      </c>
      <c r="V544" s="85">
        <v>1106.98</v>
      </c>
      <c r="W544" s="85">
        <v>1108</v>
      </c>
      <c r="X544" s="85">
        <v>1112.2</v>
      </c>
      <c r="Y544" s="85">
        <v>1094.0999999999999</v>
      </c>
      <c r="Z544" s="85">
        <v>1061.73</v>
      </c>
      <c r="AA544" s="85">
        <f t="shared" si="104"/>
        <v>1449.04</v>
      </c>
      <c r="AB544" s="84">
        <f t="shared" si="105"/>
        <v>2022</v>
      </c>
      <c r="AC544" s="83">
        <f t="shared" si="106"/>
        <v>4</v>
      </c>
      <c r="AD544" s="83" t="str">
        <f t="shared" si="107"/>
        <v/>
      </c>
      <c r="AE544" s="83" t="str">
        <f t="shared" si="108"/>
        <v/>
      </c>
      <c r="AF544" s="81">
        <f t="shared" si="109"/>
        <v>1449.04</v>
      </c>
      <c r="AG544" s="82" t="str">
        <f t="shared" si="110"/>
        <v>15:00</v>
      </c>
      <c r="AH544" s="81">
        <f t="shared" si="111"/>
        <v>29591.180000000004</v>
      </c>
      <c r="AI544" s="80" t="str">
        <f t="shared" si="112"/>
        <v/>
      </c>
      <c r="AJ544" s="80" t="str">
        <f t="shared" si="113"/>
        <v/>
      </c>
      <c r="AK544" s="80" t="str">
        <f t="shared" si="114"/>
        <v/>
      </c>
      <c r="AL544" s="79" t="str">
        <f t="shared" si="115"/>
        <v/>
      </c>
      <c r="AM544" s="78" t="str">
        <f t="shared" si="116"/>
        <v/>
      </c>
    </row>
    <row r="545" spans="2:39" ht="13.5" thickBot="1">
      <c r="B545" s="86">
        <v>44677</v>
      </c>
      <c r="C545" s="85">
        <v>1057.07</v>
      </c>
      <c r="D545" s="85">
        <v>1059.94</v>
      </c>
      <c r="E545" s="85">
        <v>1082.52</v>
      </c>
      <c r="F545" s="85">
        <v>1082.8699999999999</v>
      </c>
      <c r="G545" s="85">
        <v>1111.25</v>
      </c>
      <c r="H545" s="85">
        <v>1168.58</v>
      </c>
      <c r="I545" s="85">
        <v>1249.8900000000001</v>
      </c>
      <c r="J545" s="85">
        <v>1263.33</v>
      </c>
      <c r="K545" s="85">
        <v>1293.92</v>
      </c>
      <c r="L545" s="85">
        <v>1326.57</v>
      </c>
      <c r="M545" s="85">
        <v>433.51</v>
      </c>
      <c r="N545" s="85">
        <v>92.19</v>
      </c>
      <c r="O545" s="85">
        <v>33.85</v>
      </c>
      <c r="P545" s="85">
        <v>33.64</v>
      </c>
      <c r="Q545" s="85">
        <v>32.79</v>
      </c>
      <c r="R545" s="85">
        <v>32.520000000000003</v>
      </c>
      <c r="S545" s="85">
        <v>34.44</v>
      </c>
      <c r="T545" s="85">
        <v>32.76</v>
      </c>
      <c r="U545" s="85">
        <v>33.43</v>
      </c>
      <c r="V545" s="85">
        <v>33.22</v>
      </c>
      <c r="W545" s="85">
        <v>32.619999999999997</v>
      </c>
      <c r="X545" s="85">
        <v>33.81</v>
      </c>
      <c r="Y545" s="85">
        <v>33.700000000000003</v>
      </c>
      <c r="Z545" s="85">
        <v>32.83</v>
      </c>
      <c r="AA545" s="85">
        <f t="shared" si="104"/>
        <v>1326.57</v>
      </c>
      <c r="AB545" s="84">
        <f t="shared" si="105"/>
        <v>2022</v>
      </c>
      <c r="AC545" s="83">
        <f t="shared" si="106"/>
        <v>4</v>
      </c>
      <c r="AD545" s="83" t="str">
        <f t="shared" si="107"/>
        <v/>
      </c>
      <c r="AE545" s="83" t="str">
        <f t="shared" si="108"/>
        <v/>
      </c>
      <c r="AF545" s="81">
        <f t="shared" si="109"/>
        <v>1326.57</v>
      </c>
      <c r="AG545" s="82" t="str">
        <f t="shared" si="110"/>
        <v>10:00</v>
      </c>
      <c r="AH545" s="81">
        <f t="shared" si="111"/>
        <v>13947.820000000003</v>
      </c>
      <c r="AI545" s="80" t="str">
        <f t="shared" si="112"/>
        <v/>
      </c>
      <c r="AJ545" s="80" t="str">
        <f t="shared" si="113"/>
        <v/>
      </c>
      <c r="AK545" s="80" t="str">
        <f t="shared" si="114"/>
        <v/>
      </c>
      <c r="AL545" s="79" t="str">
        <f t="shared" si="115"/>
        <v/>
      </c>
      <c r="AM545" s="78" t="str">
        <f t="shared" si="116"/>
        <v/>
      </c>
    </row>
    <row r="546" spans="2:39" ht="13.5" thickBot="1">
      <c r="B546" s="86">
        <v>44678</v>
      </c>
      <c r="C546" s="85">
        <v>33.22</v>
      </c>
      <c r="D546" s="85">
        <v>34.06</v>
      </c>
      <c r="E546" s="85">
        <v>34.69</v>
      </c>
      <c r="F546" s="85">
        <v>34.270000000000003</v>
      </c>
      <c r="G546" s="85">
        <v>32.270000000000003</v>
      </c>
      <c r="H546" s="85">
        <v>33.53</v>
      </c>
      <c r="I546" s="85">
        <v>34.409999999999997</v>
      </c>
      <c r="J546" s="85">
        <v>36.020000000000003</v>
      </c>
      <c r="K546" s="85">
        <v>34.76</v>
      </c>
      <c r="L546" s="85">
        <v>34.020000000000003</v>
      </c>
      <c r="M546" s="85">
        <v>34.549999999999997</v>
      </c>
      <c r="N546" s="85">
        <v>34.159999999999997</v>
      </c>
      <c r="O546" s="85">
        <v>34.97</v>
      </c>
      <c r="P546" s="85">
        <v>35.32</v>
      </c>
      <c r="Q546" s="85">
        <v>33.74</v>
      </c>
      <c r="R546" s="85">
        <v>33.78</v>
      </c>
      <c r="S546" s="85">
        <v>33.64</v>
      </c>
      <c r="T546" s="85">
        <v>32.799999999999997</v>
      </c>
      <c r="U546" s="85">
        <v>33.46</v>
      </c>
      <c r="V546" s="85">
        <v>34.479999999999997</v>
      </c>
      <c r="W546" s="85">
        <v>33.67</v>
      </c>
      <c r="X546" s="85">
        <v>35.11</v>
      </c>
      <c r="Y546" s="85">
        <v>33.950000000000003</v>
      </c>
      <c r="Z546" s="85">
        <v>34.72</v>
      </c>
      <c r="AA546" s="85">
        <f t="shared" si="104"/>
        <v>36.020000000000003</v>
      </c>
      <c r="AB546" s="84">
        <f t="shared" si="105"/>
        <v>2022</v>
      </c>
      <c r="AC546" s="83">
        <f t="shared" si="106"/>
        <v>4</v>
      </c>
      <c r="AD546" s="83" t="str">
        <f t="shared" si="107"/>
        <v/>
      </c>
      <c r="AE546" s="83" t="str">
        <f t="shared" si="108"/>
        <v/>
      </c>
      <c r="AF546" s="81">
        <f t="shared" si="109"/>
        <v>36.020000000000003</v>
      </c>
      <c r="AG546" s="82" t="str">
        <f t="shared" si="110"/>
        <v>8:00</v>
      </c>
      <c r="AH546" s="81">
        <f t="shared" si="111"/>
        <v>855.62</v>
      </c>
      <c r="AI546" s="80" t="str">
        <f t="shared" si="112"/>
        <v/>
      </c>
      <c r="AJ546" s="80" t="str">
        <f t="shared" si="113"/>
        <v/>
      </c>
      <c r="AK546" s="80" t="str">
        <f t="shared" si="114"/>
        <v/>
      </c>
      <c r="AL546" s="79" t="str">
        <f t="shared" si="115"/>
        <v/>
      </c>
      <c r="AM546" s="78" t="str">
        <f t="shared" si="116"/>
        <v/>
      </c>
    </row>
    <row r="547" spans="2:39" ht="13.5" thickBot="1">
      <c r="B547" s="86">
        <v>44679</v>
      </c>
      <c r="C547" s="85">
        <v>33.53</v>
      </c>
      <c r="D547" s="85">
        <v>33.46</v>
      </c>
      <c r="E547" s="85">
        <v>34.44</v>
      </c>
      <c r="F547" s="85">
        <v>34.409999999999997</v>
      </c>
      <c r="G547" s="85">
        <v>33.43</v>
      </c>
      <c r="H547" s="85">
        <v>34.270000000000003</v>
      </c>
      <c r="I547" s="85">
        <v>36.33</v>
      </c>
      <c r="J547" s="85">
        <v>34.76</v>
      </c>
      <c r="K547" s="85">
        <v>34.369999999999997</v>
      </c>
      <c r="L547" s="85">
        <v>34.200000000000003</v>
      </c>
      <c r="M547" s="85">
        <v>33.53</v>
      </c>
      <c r="N547" s="85">
        <v>34.549999999999997</v>
      </c>
      <c r="O547" s="85">
        <v>33.840000000000003</v>
      </c>
      <c r="P547" s="85">
        <v>33.22</v>
      </c>
      <c r="Q547" s="85">
        <v>33.5</v>
      </c>
      <c r="R547" s="85">
        <v>33.36</v>
      </c>
      <c r="S547" s="85">
        <v>32.9</v>
      </c>
      <c r="T547" s="85">
        <v>33.15</v>
      </c>
      <c r="U547" s="85">
        <v>32.06</v>
      </c>
      <c r="V547" s="85">
        <v>33.18</v>
      </c>
      <c r="W547" s="85">
        <v>31.89</v>
      </c>
      <c r="X547" s="85">
        <v>34.44</v>
      </c>
      <c r="Y547" s="85">
        <v>32.340000000000003</v>
      </c>
      <c r="Z547" s="85">
        <v>32.590000000000003</v>
      </c>
      <c r="AA547" s="85">
        <f t="shared" si="104"/>
        <v>36.33</v>
      </c>
      <c r="AB547" s="84">
        <f t="shared" si="105"/>
        <v>2022</v>
      </c>
      <c r="AC547" s="83">
        <f t="shared" si="106"/>
        <v>4</v>
      </c>
      <c r="AD547" s="83" t="str">
        <f t="shared" si="107"/>
        <v/>
      </c>
      <c r="AE547" s="83" t="str">
        <f t="shared" si="108"/>
        <v/>
      </c>
      <c r="AF547" s="81">
        <f t="shared" si="109"/>
        <v>36.33</v>
      </c>
      <c r="AG547" s="82" t="str">
        <f t="shared" si="110"/>
        <v>7:00</v>
      </c>
      <c r="AH547" s="81">
        <f t="shared" si="111"/>
        <v>844.08</v>
      </c>
      <c r="AI547" s="80" t="str">
        <f t="shared" si="112"/>
        <v/>
      </c>
      <c r="AJ547" s="80" t="str">
        <f t="shared" si="113"/>
        <v/>
      </c>
      <c r="AK547" s="80" t="str">
        <f t="shared" si="114"/>
        <v/>
      </c>
      <c r="AL547" s="79" t="str">
        <f t="shared" si="115"/>
        <v/>
      </c>
      <c r="AM547" s="78" t="str">
        <f t="shared" si="116"/>
        <v/>
      </c>
    </row>
    <row r="548" spans="2:39" ht="13.5" thickBot="1">
      <c r="B548" s="86">
        <v>44680</v>
      </c>
      <c r="C548" s="85">
        <v>33.78</v>
      </c>
      <c r="D548" s="85">
        <v>33.22</v>
      </c>
      <c r="E548" s="85">
        <v>33.29</v>
      </c>
      <c r="F548" s="85">
        <v>33.29</v>
      </c>
      <c r="G548" s="85">
        <v>35.04</v>
      </c>
      <c r="H548" s="85">
        <v>34.83</v>
      </c>
      <c r="I548" s="85">
        <v>34.44</v>
      </c>
      <c r="J548" s="85">
        <v>34.93</v>
      </c>
      <c r="K548" s="85">
        <v>34.200000000000003</v>
      </c>
      <c r="L548" s="85">
        <v>33.81</v>
      </c>
      <c r="M548" s="85">
        <v>33.18</v>
      </c>
      <c r="N548" s="85">
        <v>33.81</v>
      </c>
      <c r="O548" s="85">
        <v>32.94</v>
      </c>
      <c r="P548" s="85">
        <v>33.11</v>
      </c>
      <c r="Q548" s="85">
        <v>33.81</v>
      </c>
      <c r="R548" s="85">
        <v>32.450000000000003</v>
      </c>
      <c r="S548" s="85">
        <v>32.479999999999997</v>
      </c>
      <c r="T548" s="85">
        <v>31.85</v>
      </c>
      <c r="U548" s="85">
        <v>31.71</v>
      </c>
      <c r="V548" s="85">
        <v>32.31</v>
      </c>
      <c r="W548" s="85">
        <v>33.08</v>
      </c>
      <c r="X548" s="85">
        <v>31.19</v>
      </c>
      <c r="Y548" s="85">
        <v>32.729999999999997</v>
      </c>
      <c r="Z548" s="85">
        <v>32.130000000000003</v>
      </c>
      <c r="AA548" s="85">
        <f t="shared" si="104"/>
        <v>35.04</v>
      </c>
      <c r="AB548" s="84">
        <f t="shared" si="105"/>
        <v>2022</v>
      </c>
      <c r="AC548" s="83">
        <f t="shared" si="106"/>
        <v>4</v>
      </c>
      <c r="AD548" s="83" t="str">
        <f t="shared" si="107"/>
        <v/>
      </c>
      <c r="AE548" s="83" t="str">
        <f t="shared" si="108"/>
        <v/>
      </c>
      <c r="AF548" s="81">
        <f t="shared" si="109"/>
        <v>35.04</v>
      </c>
      <c r="AG548" s="82" t="str">
        <f t="shared" si="110"/>
        <v>5:00</v>
      </c>
      <c r="AH548" s="81">
        <f t="shared" si="111"/>
        <v>832.65000000000009</v>
      </c>
      <c r="AI548" s="80" t="str">
        <f t="shared" si="112"/>
        <v/>
      </c>
      <c r="AJ548" s="80" t="str">
        <f t="shared" si="113"/>
        <v/>
      </c>
      <c r="AK548" s="80" t="str">
        <f t="shared" si="114"/>
        <v/>
      </c>
      <c r="AL548" s="79" t="str">
        <f t="shared" si="115"/>
        <v/>
      </c>
      <c r="AM548" s="78" t="str">
        <f t="shared" si="116"/>
        <v/>
      </c>
    </row>
    <row r="549" spans="2:39" ht="13.5" thickBot="1">
      <c r="B549" s="86">
        <v>44681</v>
      </c>
      <c r="C549" s="85">
        <v>32.24</v>
      </c>
      <c r="D549" s="85">
        <v>33.5</v>
      </c>
      <c r="E549" s="85">
        <v>32.729999999999997</v>
      </c>
      <c r="F549" s="85">
        <v>33.71</v>
      </c>
      <c r="G549" s="85">
        <v>33.29</v>
      </c>
      <c r="H549" s="85">
        <v>33.01</v>
      </c>
      <c r="I549" s="85">
        <v>32.76</v>
      </c>
      <c r="J549" s="85">
        <v>33.25</v>
      </c>
      <c r="K549" s="85">
        <v>33.57</v>
      </c>
      <c r="L549" s="85">
        <v>32.83</v>
      </c>
      <c r="M549" s="85">
        <v>33.880000000000003</v>
      </c>
      <c r="N549" s="85">
        <v>31.82</v>
      </c>
      <c r="O549" s="85">
        <v>33.25</v>
      </c>
      <c r="P549" s="85">
        <v>31.36</v>
      </c>
      <c r="Q549" s="85">
        <v>32.450000000000003</v>
      </c>
      <c r="R549" s="85">
        <v>32.590000000000003</v>
      </c>
      <c r="S549" s="85">
        <v>32.340000000000003</v>
      </c>
      <c r="T549" s="85">
        <v>32.03</v>
      </c>
      <c r="U549" s="85">
        <v>32.94</v>
      </c>
      <c r="V549" s="85">
        <v>30.31</v>
      </c>
      <c r="W549" s="85">
        <v>30.8</v>
      </c>
      <c r="X549" s="85">
        <v>30.94</v>
      </c>
      <c r="Y549" s="85">
        <v>33.18</v>
      </c>
      <c r="Z549" s="85">
        <v>32.24</v>
      </c>
      <c r="AA549" s="85">
        <f t="shared" si="104"/>
        <v>33.880000000000003</v>
      </c>
      <c r="AB549" s="84">
        <f t="shared" si="105"/>
        <v>2022</v>
      </c>
      <c r="AC549" s="83">
        <f t="shared" si="106"/>
        <v>4</v>
      </c>
      <c r="AD549" s="83" t="str">
        <f t="shared" si="107"/>
        <v>2022-4</v>
      </c>
      <c r="AE549" s="83">
        <f t="shared" si="108"/>
        <v>4</v>
      </c>
      <c r="AF549" s="81">
        <f t="shared" si="109"/>
        <v>33.880000000000003</v>
      </c>
      <c r="AG549" s="82" t="str">
        <f t="shared" si="110"/>
        <v>11:00</v>
      </c>
      <c r="AH549" s="81">
        <f t="shared" si="111"/>
        <v>814.89999999999986</v>
      </c>
      <c r="AI549" s="80">
        <f t="shared" si="112"/>
        <v>25633.69000000001</v>
      </c>
      <c r="AJ549" s="80">
        <f t="shared" si="113"/>
        <v>1449.04</v>
      </c>
      <c r="AK549" s="80">
        <f t="shared" si="114"/>
        <v>31866.880000000005</v>
      </c>
      <c r="AL549" s="79">
        <f t="shared" si="115"/>
        <v>44676</v>
      </c>
      <c r="AM549" s="78" t="str">
        <f t="shared" si="116"/>
        <v>15:00</v>
      </c>
    </row>
    <row r="550" spans="2:39" ht="13.5" thickBot="1">
      <c r="B550" s="86">
        <v>44682</v>
      </c>
      <c r="C550" s="85">
        <v>33.11</v>
      </c>
      <c r="D550" s="85">
        <v>31.57</v>
      </c>
      <c r="E550" s="85">
        <v>33.67</v>
      </c>
      <c r="F550" s="85">
        <v>33.08</v>
      </c>
      <c r="G550" s="85">
        <v>34.369999999999997</v>
      </c>
      <c r="H550" s="85">
        <v>32.869999999999997</v>
      </c>
      <c r="I550" s="85">
        <v>33.29</v>
      </c>
      <c r="J550" s="85">
        <v>33.36</v>
      </c>
      <c r="K550" s="85">
        <v>32.659999999999997</v>
      </c>
      <c r="L550" s="85">
        <v>33.85</v>
      </c>
      <c r="M550" s="85">
        <v>33.42</v>
      </c>
      <c r="N550" s="85">
        <v>32.94</v>
      </c>
      <c r="O550" s="85">
        <v>33.18</v>
      </c>
      <c r="P550" s="85">
        <v>32.97</v>
      </c>
      <c r="Q550" s="85">
        <v>33.29</v>
      </c>
      <c r="R550" s="85">
        <v>32.409999999999997</v>
      </c>
      <c r="S550" s="85">
        <v>32.659999999999997</v>
      </c>
      <c r="T550" s="85">
        <v>33.04</v>
      </c>
      <c r="U550" s="85">
        <v>32.1</v>
      </c>
      <c r="V550" s="85">
        <v>32.03</v>
      </c>
      <c r="W550" s="85">
        <v>32.72</v>
      </c>
      <c r="X550" s="85">
        <v>33.32</v>
      </c>
      <c r="Y550" s="85">
        <v>32.17</v>
      </c>
      <c r="Z550" s="85">
        <v>31.99</v>
      </c>
      <c r="AA550" s="85">
        <f t="shared" si="104"/>
        <v>34.369999999999997</v>
      </c>
      <c r="AB550" s="84">
        <f t="shared" si="105"/>
        <v>2022</v>
      </c>
      <c r="AC550" s="83">
        <f t="shared" si="106"/>
        <v>5</v>
      </c>
      <c r="AD550" s="83" t="str">
        <f t="shared" si="107"/>
        <v/>
      </c>
      <c r="AE550" s="83" t="str">
        <f t="shared" si="108"/>
        <v/>
      </c>
      <c r="AF550" s="81">
        <f t="shared" si="109"/>
        <v>34.369999999999997</v>
      </c>
      <c r="AG550" s="82" t="str">
        <f t="shared" si="110"/>
        <v>5:00</v>
      </c>
      <c r="AH550" s="81">
        <f t="shared" si="111"/>
        <v>824.44</v>
      </c>
      <c r="AI550" s="80" t="str">
        <f t="shared" si="112"/>
        <v/>
      </c>
      <c r="AJ550" s="80" t="str">
        <f t="shared" si="113"/>
        <v/>
      </c>
      <c r="AK550" s="80" t="str">
        <f t="shared" si="114"/>
        <v/>
      </c>
      <c r="AL550" s="79" t="str">
        <f t="shared" si="115"/>
        <v/>
      </c>
      <c r="AM550" s="78" t="str">
        <f t="shared" si="116"/>
        <v/>
      </c>
    </row>
    <row r="551" spans="2:39" ht="13.5" thickBot="1">
      <c r="B551" s="86">
        <v>44683</v>
      </c>
      <c r="C551" s="85">
        <v>32.020000000000003</v>
      </c>
      <c r="D551" s="85">
        <v>32.409999999999997</v>
      </c>
      <c r="E551" s="85">
        <v>32.590000000000003</v>
      </c>
      <c r="F551" s="85">
        <v>32.619999999999997</v>
      </c>
      <c r="G551" s="85">
        <v>31.92</v>
      </c>
      <c r="H551" s="85">
        <v>33.6</v>
      </c>
      <c r="I551" s="85">
        <v>33.74</v>
      </c>
      <c r="J551" s="85">
        <v>33.6</v>
      </c>
      <c r="K551" s="85">
        <v>33.39</v>
      </c>
      <c r="L551" s="85">
        <v>33.11</v>
      </c>
      <c r="M551" s="85">
        <v>33.78</v>
      </c>
      <c r="N551" s="85">
        <v>31.71</v>
      </c>
      <c r="O551" s="85">
        <v>34.159999999999997</v>
      </c>
      <c r="P551" s="85">
        <v>32.799999999999997</v>
      </c>
      <c r="Q551" s="85">
        <v>33.85</v>
      </c>
      <c r="R551" s="85">
        <v>32.1</v>
      </c>
      <c r="S551" s="85">
        <v>32.76</v>
      </c>
      <c r="T551" s="85">
        <v>31.54</v>
      </c>
      <c r="U551" s="85">
        <v>31.85</v>
      </c>
      <c r="V551" s="85">
        <v>31.5</v>
      </c>
      <c r="W551" s="85">
        <v>32.520000000000003</v>
      </c>
      <c r="X551" s="85">
        <v>32.479999999999997</v>
      </c>
      <c r="Y551" s="85">
        <v>33.14</v>
      </c>
      <c r="Z551" s="85">
        <v>31.64</v>
      </c>
      <c r="AA551" s="85">
        <f t="shared" si="104"/>
        <v>34.159999999999997</v>
      </c>
      <c r="AB551" s="84">
        <f t="shared" si="105"/>
        <v>2022</v>
      </c>
      <c r="AC551" s="83">
        <f t="shared" si="106"/>
        <v>5</v>
      </c>
      <c r="AD551" s="83" t="str">
        <f t="shared" si="107"/>
        <v/>
      </c>
      <c r="AE551" s="83" t="str">
        <f t="shared" si="108"/>
        <v/>
      </c>
      <c r="AF551" s="81">
        <f t="shared" si="109"/>
        <v>34.159999999999997</v>
      </c>
      <c r="AG551" s="82" t="str">
        <f t="shared" si="110"/>
        <v>13:00</v>
      </c>
      <c r="AH551" s="81">
        <f t="shared" si="111"/>
        <v>818.9899999999999</v>
      </c>
      <c r="AI551" s="80" t="str">
        <f t="shared" si="112"/>
        <v/>
      </c>
      <c r="AJ551" s="80" t="str">
        <f t="shared" si="113"/>
        <v/>
      </c>
      <c r="AK551" s="80" t="str">
        <f t="shared" si="114"/>
        <v/>
      </c>
      <c r="AL551" s="79" t="str">
        <f t="shared" si="115"/>
        <v/>
      </c>
      <c r="AM551" s="78" t="str">
        <f t="shared" si="116"/>
        <v/>
      </c>
    </row>
    <row r="552" spans="2:39" ht="13.5" thickBot="1">
      <c r="B552" s="86">
        <v>44684</v>
      </c>
      <c r="C552" s="85">
        <v>32.590000000000003</v>
      </c>
      <c r="D552" s="85">
        <v>32.17</v>
      </c>
      <c r="E552" s="85">
        <v>31.99</v>
      </c>
      <c r="F552" s="85">
        <v>31.78</v>
      </c>
      <c r="G552" s="85">
        <v>33.08</v>
      </c>
      <c r="H552" s="85">
        <v>31.64</v>
      </c>
      <c r="I552" s="85">
        <v>31.85</v>
      </c>
      <c r="J552" s="85">
        <v>32.340000000000003</v>
      </c>
      <c r="K552" s="85">
        <v>33.25</v>
      </c>
      <c r="L552" s="85">
        <v>32.549999999999997</v>
      </c>
      <c r="M552" s="85">
        <v>32.799999999999997</v>
      </c>
      <c r="N552" s="85">
        <v>32.409999999999997</v>
      </c>
      <c r="O552" s="85">
        <v>33.04</v>
      </c>
      <c r="P552" s="85">
        <v>33.39</v>
      </c>
      <c r="Q552" s="85">
        <v>34.369999999999997</v>
      </c>
      <c r="R552" s="85">
        <v>31.29</v>
      </c>
      <c r="S552" s="85">
        <v>32.340000000000003</v>
      </c>
      <c r="T552" s="85">
        <v>32.799999999999997</v>
      </c>
      <c r="U552" s="85">
        <v>31.57</v>
      </c>
      <c r="V552" s="85">
        <v>33.39</v>
      </c>
      <c r="W552" s="85">
        <v>32.520000000000003</v>
      </c>
      <c r="X552" s="85">
        <v>32.94</v>
      </c>
      <c r="Y552" s="85">
        <v>31.53</v>
      </c>
      <c r="Z552" s="85">
        <v>32.24</v>
      </c>
      <c r="AA552" s="85">
        <f t="shared" si="104"/>
        <v>34.369999999999997</v>
      </c>
      <c r="AB552" s="84">
        <f t="shared" si="105"/>
        <v>2022</v>
      </c>
      <c r="AC552" s="83">
        <f t="shared" si="106"/>
        <v>5</v>
      </c>
      <c r="AD552" s="83" t="str">
        <f t="shared" si="107"/>
        <v/>
      </c>
      <c r="AE552" s="83" t="str">
        <f t="shared" si="108"/>
        <v/>
      </c>
      <c r="AF552" s="81">
        <f t="shared" si="109"/>
        <v>34.369999999999997</v>
      </c>
      <c r="AG552" s="82" t="str">
        <f t="shared" si="110"/>
        <v>15:00</v>
      </c>
      <c r="AH552" s="81">
        <f t="shared" si="111"/>
        <v>814.24000000000012</v>
      </c>
      <c r="AI552" s="80" t="str">
        <f t="shared" si="112"/>
        <v/>
      </c>
      <c r="AJ552" s="80" t="str">
        <f t="shared" si="113"/>
        <v/>
      </c>
      <c r="AK552" s="80" t="str">
        <f t="shared" si="114"/>
        <v/>
      </c>
      <c r="AL552" s="79" t="str">
        <f t="shared" si="115"/>
        <v/>
      </c>
      <c r="AM552" s="78" t="str">
        <f t="shared" si="116"/>
        <v/>
      </c>
    </row>
    <row r="553" spans="2:39" ht="13.5" thickBot="1">
      <c r="B553" s="86">
        <v>44685</v>
      </c>
      <c r="C553" s="85">
        <v>32.03</v>
      </c>
      <c r="D553" s="85">
        <v>32.229999999999997</v>
      </c>
      <c r="E553" s="85">
        <v>32.479999999999997</v>
      </c>
      <c r="F553" s="85">
        <v>32.799999999999997</v>
      </c>
      <c r="G553" s="85">
        <v>32.200000000000003</v>
      </c>
      <c r="H553" s="85">
        <v>33.18</v>
      </c>
      <c r="I553" s="85">
        <v>32.869999999999997</v>
      </c>
      <c r="J553" s="85">
        <v>32.409999999999997</v>
      </c>
      <c r="K553" s="85">
        <v>33.15</v>
      </c>
      <c r="L553" s="85">
        <v>32.659999999999997</v>
      </c>
      <c r="M553" s="85">
        <v>32.450000000000003</v>
      </c>
      <c r="N553" s="85">
        <v>32.340000000000003</v>
      </c>
      <c r="O553" s="85">
        <v>32.450000000000003</v>
      </c>
      <c r="P553" s="85">
        <v>85.54</v>
      </c>
      <c r="Q553" s="85">
        <v>152.04</v>
      </c>
      <c r="R553" s="85">
        <v>112.24</v>
      </c>
      <c r="S553" s="85">
        <v>43.61</v>
      </c>
      <c r="T553" s="85">
        <v>31.36</v>
      </c>
      <c r="U553" s="85">
        <v>31.08</v>
      </c>
      <c r="V553" s="85">
        <v>31.36</v>
      </c>
      <c r="W553" s="85">
        <v>31.89</v>
      </c>
      <c r="X553" s="85">
        <v>32.549999999999997</v>
      </c>
      <c r="Y553" s="85">
        <v>32.299999999999997</v>
      </c>
      <c r="Z553" s="85">
        <v>31.85</v>
      </c>
      <c r="AA553" s="85">
        <f t="shared" si="104"/>
        <v>152.04</v>
      </c>
      <c r="AB553" s="84">
        <f t="shared" si="105"/>
        <v>2022</v>
      </c>
      <c r="AC553" s="83">
        <f t="shared" si="106"/>
        <v>5</v>
      </c>
      <c r="AD553" s="83" t="str">
        <f t="shared" si="107"/>
        <v/>
      </c>
      <c r="AE553" s="83" t="str">
        <f t="shared" si="108"/>
        <v/>
      </c>
      <c r="AF553" s="81">
        <f t="shared" si="109"/>
        <v>152.04</v>
      </c>
      <c r="AG553" s="82" t="str">
        <f t="shared" si="110"/>
        <v>15:00</v>
      </c>
      <c r="AH553" s="81">
        <f t="shared" si="111"/>
        <v>1191.1099999999997</v>
      </c>
      <c r="AI553" s="80" t="str">
        <f t="shared" si="112"/>
        <v/>
      </c>
      <c r="AJ553" s="80" t="str">
        <f t="shared" si="113"/>
        <v/>
      </c>
      <c r="AK553" s="80" t="str">
        <f t="shared" si="114"/>
        <v/>
      </c>
      <c r="AL553" s="79" t="str">
        <f t="shared" si="115"/>
        <v/>
      </c>
      <c r="AM553" s="78" t="str">
        <f t="shared" si="116"/>
        <v/>
      </c>
    </row>
    <row r="554" spans="2:39" ht="13.5" thickBot="1">
      <c r="B554" s="86">
        <v>44686</v>
      </c>
      <c r="C554" s="85">
        <v>31.19</v>
      </c>
      <c r="D554" s="85">
        <v>31.29</v>
      </c>
      <c r="E554" s="85">
        <v>32.520000000000003</v>
      </c>
      <c r="F554" s="85">
        <v>32.1</v>
      </c>
      <c r="G554" s="85">
        <v>32.97</v>
      </c>
      <c r="H554" s="85">
        <v>33.53</v>
      </c>
      <c r="I554" s="85">
        <v>33.5</v>
      </c>
      <c r="J554" s="85">
        <v>34.549999999999997</v>
      </c>
      <c r="K554" s="85">
        <v>32.799999999999997</v>
      </c>
      <c r="L554" s="85">
        <v>31.22</v>
      </c>
      <c r="M554" s="85">
        <v>138.15</v>
      </c>
      <c r="N554" s="85">
        <v>179.06</v>
      </c>
      <c r="O554" s="85">
        <v>174.93</v>
      </c>
      <c r="P554" s="85">
        <v>125.44</v>
      </c>
      <c r="Q554" s="85">
        <v>31.19</v>
      </c>
      <c r="R554" s="85">
        <v>31.33</v>
      </c>
      <c r="S554" s="85">
        <v>32.24</v>
      </c>
      <c r="T554" s="85">
        <v>31.78</v>
      </c>
      <c r="U554" s="85">
        <v>32.340000000000003</v>
      </c>
      <c r="V554" s="85">
        <v>32.200000000000003</v>
      </c>
      <c r="W554" s="85">
        <v>32.9</v>
      </c>
      <c r="X554" s="85">
        <v>31.96</v>
      </c>
      <c r="Y554" s="85">
        <v>32.159999999999997</v>
      </c>
      <c r="Z554" s="85">
        <v>32.200000000000003</v>
      </c>
      <c r="AA554" s="85">
        <f t="shared" si="104"/>
        <v>179.06</v>
      </c>
      <c r="AB554" s="84">
        <f t="shared" si="105"/>
        <v>2022</v>
      </c>
      <c r="AC554" s="83">
        <f t="shared" si="106"/>
        <v>5</v>
      </c>
      <c r="AD554" s="83" t="str">
        <f t="shared" si="107"/>
        <v/>
      </c>
      <c r="AE554" s="83" t="str">
        <f t="shared" si="108"/>
        <v/>
      </c>
      <c r="AF554" s="81">
        <f t="shared" si="109"/>
        <v>179.06</v>
      </c>
      <c r="AG554" s="82" t="str">
        <f t="shared" si="110"/>
        <v>12:00</v>
      </c>
      <c r="AH554" s="81">
        <f t="shared" si="111"/>
        <v>1442.6100000000001</v>
      </c>
      <c r="AI554" s="80" t="str">
        <f t="shared" si="112"/>
        <v/>
      </c>
      <c r="AJ554" s="80" t="str">
        <f t="shared" si="113"/>
        <v/>
      </c>
      <c r="AK554" s="80" t="str">
        <f t="shared" si="114"/>
        <v/>
      </c>
      <c r="AL554" s="79" t="str">
        <f t="shared" si="115"/>
        <v/>
      </c>
      <c r="AM554" s="78" t="str">
        <f t="shared" si="116"/>
        <v/>
      </c>
    </row>
    <row r="555" spans="2:39" ht="13.5" thickBot="1">
      <c r="B555" s="86">
        <v>44687</v>
      </c>
      <c r="C555" s="85">
        <v>32.450000000000003</v>
      </c>
      <c r="D555" s="85">
        <v>31.85</v>
      </c>
      <c r="E555" s="85">
        <v>31.22</v>
      </c>
      <c r="F555" s="85">
        <v>32.06</v>
      </c>
      <c r="G555" s="85">
        <v>32.159999999999997</v>
      </c>
      <c r="H555" s="85">
        <v>385.84</v>
      </c>
      <c r="I555" s="85">
        <v>1219.93</v>
      </c>
      <c r="J555" s="85">
        <v>1249.54</v>
      </c>
      <c r="K555" s="85">
        <v>357.39</v>
      </c>
      <c r="L555" s="85">
        <v>34.090000000000003</v>
      </c>
      <c r="M555" s="85">
        <v>33.43</v>
      </c>
      <c r="N555" s="85">
        <v>34.76</v>
      </c>
      <c r="O555" s="85">
        <v>32.9</v>
      </c>
      <c r="P555" s="85">
        <v>34.479999999999997</v>
      </c>
      <c r="Q555" s="85">
        <v>33.99</v>
      </c>
      <c r="R555" s="85">
        <v>33.92</v>
      </c>
      <c r="S555" s="85">
        <v>34.020000000000003</v>
      </c>
      <c r="T555" s="85">
        <v>33.6</v>
      </c>
      <c r="U555" s="85">
        <v>33.950000000000003</v>
      </c>
      <c r="V555" s="85">
        <v>33.74</v>
      </c>
      <c r="W555" s="85">
        <v>33.81</v>
      </c>
      <c r="X555" s="85">
        <v>33.36</v>
      </c>
      <c r="Y555" s="85">
        <v>33.74</v>
      </c>
      <c r="Z555" s="85">
        <v>33.39</v>
      </c>
      <c r="AA555" s="85">
        <f t="shared" si="104"/>
        <v>1249.54</v>
      </c>
      <c r="AB555" s="84">
        <f t="shared" si="105"/>
        <v>2022</v>
      </c>
      <c r="AC555" s="83">
        <f t="shared" si="106"/>
        <v>5</v>
      </c>
      <c r="AD555" s="83" t="str">
        <f t="shared" si="107"/>
        <v/>
      </c>
      <c r="AE555" s="83" t="str">
        <f t="shared" si="108"/>
        <v/>
      </c>
      <c r="AF555" s="81">
        <f t="shared" si="109"/>
        <v>1249.54</v>
      </c>
      <c r="AG555" s="82" t="str">
        <f t="shared" si="110"/>
        <v>8:00</v>
      </c>
      <c r="AH555" s="81">
        <f t="shared" si="111"/>
        <v>5129.16</v>
      </c>
      <c r="AI555" s="80" t="str">
        <f t="shared" si="112"/>
        <v/>
      </c>
      <c r="AJ555" s="80" t="str">
        <f t="shared" si="113"/>
        <v/>
      </c>
      <c r="AK555" s="80" t="str">
        <f t="shared" si="114"/>
        <v/>
      </c>
      <c r="AL555" s="79" t="str">
        <f t="shared" si="115"/>
        <v/>
      </c>
      <c r="AM555" s="78" t="str">
        <f t="shared" si="116"/>
        <v/>
      </c>
    </row>
    <row r="556" spans="2:39" ht="13.5" thickBot="1">
      <c r="B556" s="86">
        <v>44688</v>
      </c>
      <c r="C556" s="85">
        <v>33.39</v>
      </c>
      <c r="D556" s="85">
        <v>33.81</v>
      </c>
      <c r="E556" s="85">
        <v>32.869999999999997</v>
      </c>
      <c r="F556" s="85">
        <v>33.53</v>
      </c>
      <c r="G556" s="85">
        <v>32.799999999999997</v>
      </c>
      <c r="H556" s="85">
        <v>33.81</v>
      </c>
      <c r="I556" s="85">
        <v>33.25</v>
      </c>
      <c r="J556" s="85">
        <v>34.69</v>
      </c>
      <c r="K556" s="85">
        <v>34.44</v>
      </c>
      <c r="L556" s="85">
        <v>35.04</v>
      </c>
      <c r="M556" s="85">
        <v>34.020000000000003</v>
      </c>
      <c r="N556" s="85">
        <v>33.39</v>
      </c>
      <c r="O556" s="85">
        <v>33.880000000000003</v>
      </c>
      <c r="P556" s="85">
        <v>31.74</v>
      </c>
      <c r="Q556" s="85">
        <v>33.29</v>
      </c>
      <c r="R556" s="85">
        <v>32.869999999999997</v>
      </c>
      <c r="S556" s="85">
        <v>34.299999999999997</v>
      </c>
      <c r="T556" s="85">
        <v>32.340000000000003</v>
      </c>
      <c r="U556" s="85">
        <v>33.04</v>
      </c>
      <c r="V556" s="85">
        <v>33.39</v>
      </c>
      <c r="W556" s="85">
        <v>33.64</v>
      </c>
      <c r="X556" s="85">
        <v>33.85</v>
      </c>
      <c r="Y556" s="85">
        <v>34.06</v>
      </c>
      <c r="Z556" s="85">
        <v>32.590000000000003</v>
      </c>
      <c r="AA556" s="85">
        <f t="shared" si="104"/>
        <v>35.04</v>
      </c>
      <c r="AB556" s="84">
        <f t="shared" si="105"/>
        <v>2022</v>
      </c>
      <c r="AC556" s="83">
        <f t="shared" si="106"/>
        <v>5</v>
      </c>
      <c r="AD556" s="83" t="str">
        <f t="shared" si="107"/>
        <v/>
      </c>
      <c r="AE556" s="83" t="str">
        <f t="shared" si="108"/>
        <v/>
      </c>
      <c r="AF556" s="81">
        <f t="shared" si="109"/>
        <v>35.04</v>
      </c>
      <c r="AG556" s="82" t="str">
        <f t="shared" si="110"/>
        <v>10:00</v>
      </c>
      <c r="AH556" s="81">
        <f t="shared" si="111"/>
        <v>839.06999999999982</v>
      </c>
      <c r="AI556" s="80" t="str">
        <f t="shared" si="112"/>
        <v/>
      </c>
      <c r="AJ556" s="80" t="str">
        <f t="shared" si="113"/>
        <v/>
      </c>
      <c r="AK556" s="80" t="str">
        <f t="shared" si="114"/>
        <v/>
      </c>
      <c r="AL556" s="79" t="str">
        <f t="shared" si="115"/>
        <v/>
      </c>
      <c r="AM556" s="78" t="str">
        <f t="shared" si="116"/>
        <v/>
      </c>
    </row>
    <row r="557" spans="2:39" ht="13.5" thickBot="1">
      <c r="B557" s="86">
        <v>44689</v>
      </c>
      <c r="C557" s="85">
        <v>34.200000000000003</v>
      </c>
      <c r="D557" s="85">
        <v>32.76</v>
      </c>
      <c r="E557" s="85">
        <v>33.46</v>
      </c>
      <c r="F557" s="85">
        <v>32.729999999999997</v>
      </c>
      <c r="G557" s="85">
        <v>32.159999999999997</v>
      </c>
      <c r="H557" s="85">
        <v>33.11</v>
      </c>
      <c r="I557" s="85">
        <v>34.83</v>
      </c>
      <c r="J557" s="85">
        <v>34.020000000000003</v>
      </c>
      <c r="K557" s="85">
        <v>33.880000000000003</v>
      </c>
      <c r="L557" s="85">
        <v>34.619999999999997</v>
      </c>
      <c r="M557" s="85">
        <v>33.22</v>
      </c>
      <c r="N557" s="85">
        <v>33.950000000000003</v>
      </c>
      <c r="O557" s="85">
        <v>33.950000000000003</v>
      </c>
      <c r="P557" s="85">
        <v>33.32</v>
      </c>
      <c r="Q557" s="85">
        <v>33.43</v>
      </c>
      <c r="R557" s="85">
        <v>34.159999999999997</v>
      </c>
      <c r="S557" s="85">
        <v>33.01</v>
      </c>
      <c r="T557" s="85">
        <v>34.65</v>
      </c>
      <c r="U557" s="85">
        <v>33.6</v>
      </c>
      <c r="V557" s="85">
        <v>32.659999999999997</v>
      </c>
      <c r="W557" s="85">
        <v>33.85</v>
      </c>
      <c r="X557" s="85">
        <v>34.090000000000003</v>
      </c>
      <c r="Y557" s="85">
        <v>33.36</v>
      </c>
      <c r="Z557" s="85">
        <v>33.11</v>
      </c>
      <c r="AA557" s="85">
        <f t="shared" si="104"/>
        <v>34.83</v>
      </c>
      <c r="AB557" s="84">
        <f t="shared" si="105"/>
        <v>2022</v>
      </c>
      <c r="AC557" s="83">
        <f t="shared" si="106"/>
        <v>5</v>
      </c>
      <c r="AD557" s="83" t="str">
        <f t="shared" si="107"/>
        <v/>
      </c>
      <c r="AE557" s="83" t="str">
        <f t="shared" si="108"/>
        <v/>
      </c>
      <c r="AF557" s="81">
        <f t="shared" si="109"/>
        <v>34.83</v>
      </c>
      <c r="AG557" s="82" t="str">
        <f t="shared" si="110"/>
        <v>7:00</v>
      </c>
      <c r="AH557" s="81">
        <f t="shared" si="111"/>
        <v>840.96</v>
      </c>
      <c r="AI557" s="80" t="str">
        <f t="shared" si="112"/>
        <v/>
      </c>
      <c r="AJ557" s="80" t="str">
        <f t="shared" si="113"/>
        <v/>
      </c>
      <c r="AK557" s="80" t="str">
        <f t="shared" si="114"/>
        <v/>
      </c>
      <c r="AL557" s="79" t="str">
        <f t="shared" si="115"/>
        <v/>
      </c>
      <c r="AM557" s="78" t="str">
        <f t="shared" si="116"/>
        <v/>
      </c>
    </row>
    <row r="558" spans="2:39" ht="13.5" thickBot="1">
      <c r="B558" s="86">
        <v>44690</v>
      </c>
      <c r="C558" s="85">
        <v>34.090000000000003</v>
      </c>
      <c r="D558" s="85">
        <v>32.94</v>
      </c>
      <c r="E558" s="85">
        <v>34.44</v>
      </c>
      <c r="F558" s="85">
        <v>32.97</v>
      </c>
      <c r="G558" s="85">
        <v>33.880000000000003</v>
      </c>
      <c r="H558" s="85">
        <v>32.130000000000003</v>
      </c>
      <c r="I558" s="85">
        <v>33.53</v>
      </c>
      <c r="J558" s="85">
        <v>33.81</v>
      </c>
      <c r="K558" s="85">
        <v>90.13</v>
      </c>
      <c r="L558" s="85">
        <v>94.01</v>
      </c>
      <c r="M558" s="85">
        <v>120.26</v>
      </c>
      <c r="N558" s="85">
        <v>97.82</v>
      </c>
      <c r="O558" s="85">
        <v>112.81</v>
      </c>
      <c r="P558" s="85">
        <v>135.44999999999999</v>
      </c>
      <c r="Q558" s="85">
        <v>132.62</v>
      </c>
      <c r="R558" s="85">
        <v>102.55</v>
      </c>
      <c r="S558" s="85">
        <v>42.25</v>
      </c>
      <c r="T558" s="85">
        <v>33.950000000000003</v>
      </c>
      <c r="U558" s="85">
        <v>33.67</v>
      </c>
      <c r="V558" s="85">
        <v>34.369999999999997</v>
      </c>
      <c r="W558" s="85">
        <v>33.99</v>
      </c>
      <c r="X558" s="85">
        <v>35.14</v>
      </c>
      <c r="Y558" s="85">
        <v>33.6</v>
      </c>
      <c r="Z558" s="85">
        <v>33.11</v>
      </c>
      <c r="AA558" s="85">
        <f t="shared" si="104"/>
        <v>135.44999999999999</v>
      </c>
      <c r="AB558" s="84">
        <f t="shared" si="105"/>
        <v>2022</v>
      </c>
      <c r="AC558" s="83">
        <f t="shared" si="106"/>
        <v>5</v>
      </c>
      <c r="AD558" s="83" t="str">
        <f t="shared" si="107"/>
        <v/>
      </c>
      <c r="AE558" s="83" t="str">
        <f t="shared" si="108"/>
        <v/>
      </c>
      <c r="AF558" s="81">
        <f t="shared" si="109"/>
        <v>135.44999999999999</v>
      </c>
      <c r="AG558" s="82" t="str">
        <f t="shared" si="110"/>
        <v>14:00</v>
      </c>
      <c r="AH558" s="81">
        <f t="shared" si="111"/>
        <v>1568.9699999999998</v>
      </c>
      <c r="AI558" s="80" t="str">
        <f t="shared" si="112"/>
        <v/>
      </c>
      <c r="AJ558" s="80" t="str">
        <f t="shared" si="113"/>
        <v/>
      </c>
      <c r="AK558" s="80" t="str">
        <f t="shared" si="114"/>
        <v/>
      </c>
      <c r="AL558" s="79" t="str">
        <f t="shared" si="115"/>
        <v/>
      </c>
      <c r="AM558" s="78" t="str">
        <f t="shared" si="116"/>
        <v/>
      </c>
    </row>
    <row r="559" spans="2:39" ht="13.5" thickBot="1">
      <c r="B559" s="86">
        <v>44691</v>
      </c>
      <c r="C559" s="85">
        <v>33.57</v>
      </c>
      <c r="D559" s="85">
        <v>34.409999999999997</v>
      </c>
      <c r="E559" s="85">
        <v>33.28</v>
      </c>
      <c r="F559" s="85">
        <v>33.46</v>
      </c>
      <c r="G559" s="85">
        <v>32.69</v>
      </c>
      <c r="H559" s="85">
        <v>32.97</v>
      </c>
      <c r="I559" s="85">
        <v>35.14</v>
      </c>
      <c r="J559" s="85">
        <v>48.48</v>
      </c>
      <c r="K559" s="85">
        <v>96.14</v>
      </c>
      <c r="L559" s="85">
        <v>151.59</v>
      </c>
      <c r="M559" s="85">
        <v>190.33</v>
      </c>
      <c r="N559" s="85">
        <v>182.63</v>
      </c>
      <c r="O559" s="85">
        <v>201.53</v>
      </c>
      <c r="P559" s="85">
        <v>215.57</v>
      </c>
      <c r="Q559" s="85">
        <v>206.68</v>
      </c>
      <c r="R559" s="85">
        <v>186.97</v>
      </c>
      <c r="S559" s="85">
        <v>125.33</v>
      </c>
      <c r="T559" s="85">
        <v>52.99</v>
      </c>
      <c r="U559" s="85">
        <v>34.119999999999997</v>
      </c>
      <c r="V559" s="85">
        <v>33.67</v>
      </c>
      <c r="W559" s="85">
        <v>33.57</v>
      </c>
      <c r="X559" s="85">
        <v>34.51</v>
      </c>
      <c r="Y559" s="85">
        <v>33.880000000000003</v>
      </c>
      <c r="Z559" s="85">
        <v>34.270000000000003</v>
      </c>
      <c r="AA559" s="85">
        <f t="shared" si="104"/>
        <v>215.57</v>
      </c>
      <c r="AB559" s="84">
        <f t="shared" si="105"/>
        <v>2022</v>
      </c>
      <c r="AC559" s="83">
        <f t="shared" si="106"/>
        <v>5</v>
      </c>
      <c r="AD559" s="83" t="str">
        <f t="shared" si="107"/>
        <v/>
      </c>
      <c r="AE559" s="83" t="str">
        <f t="shared" si="108"/>
        <v/>
      </c>
      <c r="AF559" s="81">
        <f t="shared" si="109"/>
        <v>215.57</v>
      </c>
      <c r="AG559" s="82" t="str">
        <f t="shared" si="110"/>
        <v>14:00</v>
      </c>
      <c r="AH559" s="81">
        <f t="shared" si="111"/>
        <v>2313.35</v>
      </c>
      <c r="AI559" s="80" t="str">
        <f t="shared" si="112"/>
        <v/>
      </c>
      <c r="AJ559" s="80" t="str">
        <f t="shared" si="113"/>
        <v/>
      </c>
      <c r="AK559" s="80" t="str">
        <f t="shared" si="114"/>
        <v/>
      </c>
      <c r="AL559" s="79" t="str">
        <f t="shared" si="115"/>
        <v/>
      </c>
      <c r="AM559" s="78" t="str">
        <f t="shared" si="116"/>
        <v/>
      </c>
    </row>
    <row r="560" spans="2:39" ht="13.5" thickBot="1">
      <c r="B560" s="86">
        <v>44692</v>
      </c>
      <c r="C560" s="85">
        <v>33.29</v>
      </c>
      <c r="D560" s="85">
        <v>34.229999999999997</v>
      </c>
      <c r="E560" s="85">
        <v>32.69</v>
      </c>
      <c r="F560" s="85">
        <v>34.549999999999997</v>
      </c>
      <c r="G560" s="85">
        <v>32.869999999999997</v>
      </c>
      <c r="H560" s="85">
        <v>33.22</v>
      </c>
      <c r="I560" s="85">
        <v>34.44</v>
      </c>
      <c r="J560" s="85">
        <v>115.15</v>
      </c>
      <c r="K560" s="85">
        <v>153.27000000000001</v>
      </c>
      <c r="L560" s="85">
        <v>200.02</v>
      </c>
      <c r="M560" s="85">
        <v>234.15</v>
      </c>
      <c r="N560" s="85">
        <v>232.47</v>
      </c>
      <c r="O560" s="85">
        <v>227.81</v>
      </c>
      <c r="P560" s="85">
        <v>228.55</v>
      </c>
      <c r="Q560" s="85">
        <v>244.97</v>
      </c>
      <c r="R560" s="85">
        <v>218.68</v>
      </c>
      <c r="S560" s="85">
        <v>152.25</v>
      </c>
      <c r="T560" s="85">
        <v>86.66</v>
      </c>
      <c r="U560" s="85">
        <v>59.08</v>
      </c>
      <c r="V560" s="85">
        <v>33.78</v>
      </c>
      <c r="W560" s="85">
        <v>34.65</v>
      </c>
      <c r="X560" s="85">
        <v>33.11</v>
      </c>
      <c r="Y560" s="85">
        <v>34.19</v>
      </c>
      <c r="Z560" s="85">
        <v>33.71</v>
      </c>
      <c r="AA560" s="85">
        <f t="shared" si="104"/>
        <v>244.97</v>
      </c>
      <c r="AB560" s="84">
        <f t="shared" si="105"/>
        <v>2022</v>
      </c>
      <c r="AC560" s="83">
        <f t="shared" si="106"/>
        <v>5</v>
      </c>
      <c r="AD560" s="83" t="str">
        <f t="shared" si="107"/>
        <v/>
      </c>
      <c r="AE560" s="83" t="str">
        <f t="shared" si="108"/>
        <v/>
      </c>
      <c r="AF560" s="81">
        <f t="shared" si="109"/>
        <v>244.97</v>
      </c>
      <c r="AG560" s="82" t="str">
        <f t="shared" si="110"/>
        <v>15:00</v>
      </c>
      <c r="AH560" s="81">
        <f t="shared" si="111"/>
        <v>2802.7599999999998</v>
      </c>
      <c r="AI560" s="80" t="str">
        <f t="shared" si="112"/>
        <v/>
      </c>
      <c r="AJ560" s="80" t="str">
        <f t="shared" si="113"/>
        <v/>
      </c>
      <c r="AK560" s="80" t="str">
        <f t="shared" si="114"/>
        <v/>
      </c>
      <c r="AL560" s="79" t="str">
        <f t="shared" si="115"/>
        <v/>
      </c>
      <c r="AM560" s="78" t="str">
        <f t="shared" si="116"/>
        <v/>
      </c>
    </row>
    <row r="561" spans="2:39" ht="13.5" thickBot="1">
      <c r="B561" s="86">
        <v>44693</v>
      </c>
      <c r="C561" s="85">
        <v>35.28</v>
      </c>
      <c r="D561" s="85">
        <v>32.51</v>
      </c>
      <c r="E561" s="85">
        <v>33.43</v>
      </c>
      <c r="F561" s="85">
        <v>34.090000000000003</v>
      </c>
      <c r="G561" s="85">
        <v>33.950000000000003</v>
      </c>
      <c r="H561" s="85">
        <v>33.39</v>
      </c>
      <c r="I561" s="85">
        <v>60.8</v>
      </c>
      <c r="J561" s="85">
        <v>117.67</v>
      </c>
      <c r="K561" s="85">
        <v>173.6</v>
      </c>
      <c r="L561" s="85">
        <v>389.97</v>
      </c>
      <c r="M561" s="85">
        <v>512.79</v>
      </c>
      <c r="N561" s="85">
        <v>475.3</v>
      </c>
      <c r="O561" s="85">
        <v>473.94</v>
      </c>
      <c r="P561" s="85">
        <v>495.95</v>
      </c>
      <c r="Q561" s="85">
        <v>492.7</v>
      </c>
      <c r="R561" s="85">
        <v>482.79</v>
      </c>
      <c r="S561" s="85">
        <v>401.91</v>
      </c>
      <c r="T561" s="85">
        <v>312.13</v>
      </c>
      <c r="U561" s="85">
        <v>264.25</v>
      </c>
      <c r="V561" s="85">
        <v>201.74</v>
      </c>
      <c r="W561" s="85">
        <v>174.23</v>
      </c>
      <c r="X561" s="85">
        <v>139.83000000000001</v>
      </c>
      <c r="Y561" s="85">
        <v>93.94</v>
      </c>
      <c r="Z561" s="85">
        <v>82.71</v>
      </c>
      <c r="AA561" s="85">
        <f t="shared" si="104"/>
        <v>512.79</v>
      </c>
      <c r="AB561" s="84">
        <f t="shared" si="105"/>
        <v>2022</v>
      </c>
      <c r="AC561" s="83">
        <f t="shared" si="106"/>
        <v>5</v>
      </c>
      <c r="AD561" s="83" t="str">
        <f t="shared" si="107"/>
        <v/>
      </c>
      <c r="AE561" s="83" t="str">
        <f t="shared" si="108"/>
        <v/>
      </c>
      <c r="AF561" s="81">
        <f t="shared" si="109"/>
        <v>512.79</v>
      </c>
      <c r="AG561" s="82" t="str">
        <f t="shared" si="110"/>
        <v>11:00</v>
      </c>
      <c r="AH561" s="81">
        <f t="shared" si="111"/>
        <v>6061.6899999999987</v>
      </c>
      <c r="AI561" s="80" t="str">
        <f t="shared" si="112"/>
        <v/>
      </c>
      <c r="AJ561" s="80" t="str">
        <f t="shared" si="113"/>
        <v/>
      </c>
      <c r="AK561" s="80" t="str">
        <f t="shared" si="114"/>
        <v/>
      </c>
      <c r="AL561" s="79" t="str">
        <f t="shared" si="115"/>
        <v/>
      </c>
      <c r="AM561" s="78" t="str">
        <f t="shared" si="116"/>
        <v/>
      </c>
    </row>
    <row r="562" spans="2:39" ht="13.5" thickBot="1">
      <c r="B562" s="86">
        <v>44694</v>
      </c>
      <c r="C562" s="85">
        <v>62.2</v>
      </c>
      <c r="D562" s="85">
        <v>34.369999999999997</v>
      </c>
      <c r="E562" s="85">
        <v>33.01</v>
      </c>
      <c r="F562" s="85">
        <v>33.25</v>
      </c>
      <c r="G562" s="85">
        <v>33.43</v>
      </c>
      <c r="H562" s="85">
        <v>33.78</v>
      </c>
      <c r="I562" s="85">
        <v>200.44</v>
      </c>
      <c r="J562" s="85">
        <v>396.76</v>
      </c>
      <c r="K562" s="85">
        <v>455.38</v>
      </c>
      <c r="L562" s="85">
        <v>499.62</v>
      </c>
      <c r="M562" s="85">
        <v>553.6</v>
      </c>
      <c r="N562" s="85">
        <v>536.58000000000004</v>
      </c>
      <c r="O562" s="85">
        <v>552.86</v>
      </c>
      <c r="P562" s="85">
        <v>547.02</v>
      </c>
      <c r="Q562" s="85">
        <v>554.67999999999995</v>
      </c>
      <c r="R562" s="85">
        <v>502.67</v>
      </c>
      <c r="S562" s="85">
        <v>433.79</v>
      </c>
      <c r="T562" s="85">
        <v>345.28</v>
      </c>
      <c r="U562" s="85">
        <v>314.33999999999997</v>
      </c>
      <c r="V562" s="85">
        <v>239.78</v>
      </c>
      <c r="W562" s="85">
        <v>205.87</v>
      </c>
      <c r="X562" s="85">
        <v>178.61</v>
      </c>
      <c r="Y562" s="85">
        <v>156.52000000000001</v>
      </c>
      <c r="Z562" s="85">
        <v>139.54</v>
      </c>
      <c r="AA562" s="85">
        <f t="shared" si="104"/>
        <v>554.67999999999995</v>
      </c>
      <c r="AB562" s="84">
        <f t="shared" si="105"/>
        <v>2022</v>
      </c>
      <c r="AC562" s="83">
        <f t="shared" si="106"/>
        <v>5</v>
      </c>
      <c r="AD562" s="83" t="str">
        <f t="shared" si="107"/>
        <v/>
      </c>
      <c r="AE562" s="83" t="str">
        <f t="shared" si="108"/>
        <v/>
      </c>
      <c r="AF562" s="81">
        <f t="shared" si="109"/>
        <v>554.67999999999995</v>
      </c>
      <c r="AG562" s="82" t="str">
        <f t="shared" si="110"/>
        <v>15:00</v>
      </c>
      <c r="AH562" s="81">
        <f t="shared" si="111"/>
        <v>7598.0599999999995</v>
      </c>
      <c r="AI562" s="80" t="str">
        <f t="shared" si="112"/>
        <v/>
      </c>
      <c r="AJ562" s="80" t="str">
        <f t="shared" si="113"/>
        <v/>
      </c>
      <c r="AK562" s="80" t="str">
        <f t="shared" si="114"/>
        <v/>
      </c>
      <c r="AL562" s="79" t="str">
        <f t="shared" si="115"/>
        <v/>
      </c>
      <c r="AM562" s="78" t="str">
        <f t="shared" si="116"/>
        <v/>
      </c>
    </row>
    <row r="563" spans="2:39" ht="13.5" thickBot="1">
      <c r="B563" s="86">
        <v>44695</v>
      </c>
      <c r="C563" s="85">
        <v>114</v>
      </c>
      <c r="D563" s="85">
        <v>120.37</v>
      </c>
      <c r="E563" s="85">
        <v>93.35</v>
      </c>
      <c r="F563" s="85">
        <v>78.75</v>
      </c>
      <c r="G563" s="85">
        <v>61.91</v>
      </c>
      <c r="H563" s="85">
        <v>71.33</v>
      </c>
      <c r="I563" s="85">
        <v>204.12</v>
      </c>
      <c r="J563" s="85">
        <v>277.8</v>
      </c>
      <c r="K563" s="85">
        <v>320.08</v>
      </c>
      <c r="L563" s="85">
        <v>338.59</v>
      </c>
      <c r="M563" s="85">
        <v>361.9</v>
      </c>
      <c r="N563" s="85">
        <v>364.28</v>
      </c>
      <c r="O563" s="85">
        <v>396.69</v>
      </c>
      <c r="P563" s="85">
        <v>423.01</v>
      </c>
      <c r="Q563" s="85">
        <v>411.29</v>
      </c>
      <c r="R563" s="85">
        <v>397.99</v>
      </c>
      <c r="S563" s="85">
        <v>363.97</v>
      </c>
      <c r="T563" s="85">
        <v>348.81</v>
      </c>
      <c r="U563" s="85">
        <v>295.61</v>
      </c>
      <c r="V563" s="85">
        <v>278</v>
      </c>
      <c r="W563" s="85">
        <v>312.13</v>
      </c>
      <c r="X563" s="85">
        <v>254.7</v>
      </c>
      <c r="Y563" s="85">
        <v>250.85</v>
      </c>
      <c r="Z563" s="85">
        <v>228.73</v>
      </c>
      <c r="AA563" s="85">
        <f t="shared" si="104"/>
        <v>423.01</v>
      </c>
      <c r="AB563" s="84">
        <f t="shared" si="105"/>
        <v>2022</v>
      </c>
      <c r="AC563" s="83">
        <f t="shared" si="106"/>
        <v>5</v>
      </c>
      <c r="AD563" s="83" t="str">
        <f t="shared" si="107"/>
        <v/>
      </c>
      <c r="AE563" s="83" t="str">
        <f t="shared" si="108"/>
        <v/>
      </c>
      <c r="AF563" s="81">
        <f t="shared" si="109"/>
        <v>423.01</v>
      </c>
      <c r="AG563" s="82" t="str">
        <f t="shared" si="110"/>
        <v>14:00</v>
      </c>
      <c r="AH563" s="81">
        <f t="shared" si="111"/>
        <v>6791.2699999999995</v>
      </c>
      <c r="AI563" s="80" t="str">
        <f t="shared" si="112"/>
        <v/>
      </c>
      <c r="AJ563" s="80" t="str">
        <f t="shared" si="113"/>
        <v/>
      </c>
      <c r="AK563" s="80" t="str">
        <f t="shared" si="114"/>
        <v/>
      </c>
      <c r="AL563" s="79" t="str">
        <f t="shared" si="115"/>
        <v/>
      </c>
      <c r="AM563" s="78" t="str">
        <f t="shared" si="116"/>
        <v/>
      </c>
    </row>
    <row r="564" spans="2:39" ht="13.5" thickBot="1">
      <c r="B564" s="86">
        <v>44696</v>
      </c>
      <c r="C564" s="85">
        <v>234.47</v>
      </c>
      <c r="D564" s="85">
        <v>208.29</v>
      </c>
      <c r="E564" s="85">
        <v>183.72</v>
      </c>
      <c r="F564" s="85">
        <v>132.51</v>
      </c>
      <c r="G564" s="85">
        <v>142.62</v>
      </c>
      <c r="H564" s="85">
        <v>153.51</v>
      </c>
      <c r="I564" s="85">
        <v>253.68</v>
      </c>
      <c r="J564" s="85">
        <v>303.94</v>
      </c>
      <c r="K564" s="85">
        <v>342.72</v>
      </c>
      <c r="L564" s="85">
        <v>385.42</v>
      </c>
      <c r="M564" s="85">
        <v>399</v>
      </c>
      <c r="N564" s="85">
        <v>372.33</v>
      </c>
      <c r="O564" s="85">
        <v>402.26</v>
      </c>
      <c r="P564" s="85">
        <v>336.49</v>
      </c>
      <c r="Q564" s="85">
        <v>420.88</v>
      </c>
      <c r="R564" s="85">
        <v>351.37</v>
      </c>
      <c r="S564" s="85">
        <v>336.07</v>
      </c>
      <c r="T564" s="85">
        <v>311.08</v>
      </c>
      <c r="U564" s="85">
        <v>291.3</v>
      </c>
      <c r="V564" s="85">
        <v>253.82</v>
      </c>
      <c r="W564" s="85">
        <v>254.55</v>
      </c>
      <c r="X564" s="85">
        <v>238.14</v>
      </c>
      <c r="Y564" s="85">
        <v>242.66</v>
      </c>
      <c r="Z564" s="85">
        <v>230.65</v>
      </c>
      <c r="AA564" s="85">
        <f t="shared" si="104"/>
        <v>420.88</v>
      </c>
      <c r="AB564" s="84">
        <f t="shared" si="105"/>
        <v>2022</v>
      </c>
      <c r="AC564" s="83">
        <f t="shared" si="106"/>
        <v>5</v>
      </c>
      <c r="AD564" s="83" t="str">
        <f t="shared" si="107"/>
        <v/>
      </c>
      <c r="AE564" s="83" t="str">
        <f t="shared" si="108"/>
        <v/>
      </c>
      <c r="AF564" s="81">
        <f t="shared" si="109"/>
        <v>420.88</v>
      </c>
      <c r="AG564" s="82" t="str">
        <f t="shared" si="110"/>
        <v>15:00</v>
      </c>
      <c r="AH564" s="81">
        <f t="shared" si="111"/>
        <v>7202.36</v>
      </c>
      <c r="AI564" s="80" t="str">
        <f t="shared" si="112"/>
        <v/>
      </c>
      <c r="AJ564" s="80" t="str">
        <f t="shared" si="113"/>
        <v/>
      </c>
      <c r="AK564" s="80" t="str">
        <f t="shared" si="114"/>
        <v/>
      </c>
      <c r="AL564" s="79" t="str">
        <f t="shared" si="115"/>
        <v/>
      </c>
      <c r="AM564" s="78" t="str">
        <f t="shared" si="116"/>
        <v/>
      </c>
    </row>
    <row r="565" spans="2:39" ht="13.5" thickBot="1">
      <c r="B565" s="86">
        <v>44697</v>
      </c>
      <c r="C565" s="85">
        <v>210.98</v>
      </c>
      <c r="D565" s="85">
        <v>180.81</v>
      </c>
      <c r="E565" s="85">
        <v>213.64</v>
      </c>
      <c r="F565" s="85">
        <v>264.22000000000003</v>
      </c>
      <c r="G565" s="85">
        <v>199.33</v>
      </c>
      <c r="H565" s="85">
        <v>126</v>
      </c>
      <c r="I565" s="85">
        <v>73.569999999999993</v>
      </c>
      <c r="J565" s="85">
        <v>35.07</v>
      </c>
      <c r="K565" s="85">
        <v>33.74</v>
      </c>
      <c r="L565" s="85">
        <v>33.67</v>
      </c>
      <c r="M565" s="85">
        <v>33.92</v>
      </c>
      <c r="N565" s="85">
        <v>33.43</v>
      </c>
      <c r="O565" s="85">
        <v>69.83</v>
      </c>
      <c r="P565" s="85">
        <v>287.74</v>
      </c>
      <c r="Q565" s="85">
        <v>253.68</v>
      </c>
      <c r="R565" s="85">
        <v>227.75</v>
      </c>
      <c r="S565" s="85">
        <v>157.33000000000001</v>
      </c>
      <c r="T565" s="85">
        <v>57.86</v>
      </c>
      <c r="U565" s="85">
        <v>44.94</v>
      </c>
      <c r="V565" s="85">
        <v>34.44</v>
      </c>
      <c r="W565" s="85">
        <v>33.81</v>
      </c>
      <c r="X565" s="85">
        <v>34.159999999999997</v>
      </c>
      <c r="Y565" s="85">
        <v>33.5</v>
      </c>
      <c r="Z565" s="85">
        <v>33.25</v>
      </c>
      <c r="AA565" s="85">
        <f t="shared" si="104"/>
        <v>287.74</v>
      </c>
      <c r="AB565" s="84">
        <f t="shared" si="105"/>
        <v>2022</v>
      </c>
      <c r="AC565" s="83">
        <f t="shared" si="106"/>
        <v>5</v>
      </c>
      <c r="AD565" s="83" t="str">
        <f t="shared" si="107"/>
        <v/>
      </c>
      <c r="AE565" s="83" t="str">
        <f t="shared" si="108"/>
        <v/>
      </c>
      <c r="AF565" s="81">
        <f t="shared" si="109"/>
        <v>287.74</v>
      </c>
      <c r="AG565" s="82" t="str">
        <f t="shared" si="110"/>
        <v>14:00</v>
      </c>
      <c r="AH565" s="81">
        <f t="shared" si="111"/>
        <v>2994.41</v>
      </c>
      <c r="AI565" s="80" t="str">
        <f t="shared" si="112"/>
        <v/>
      </c>
      <c r="AJ565" s="80" t="str">
        <f t="shared" si="113"/>
        <v/>
      </c>
      <c r="AK565" s="80" t="str">
        <f t="shared" si="114"/>
        <v/>
      </c>
      <c r="AL565" s="79" t="str">
        <f t="shared" si="115"/>
        <v/>
      </c>
      <c r="AM565" s="78" t="str">
        <f t="shared" si="116"/>
        <v/>
      </c>
    </row>
    <row r="566" spans="2:39" ht="13.5" thickBot="1">
      <c r="B566" s="86">
        <v>44698</v>
      </c>
      <c r="C566" s="85">
        <v>34.61</v>
      </c>
      <c r="D566" s="85">
        <v>33.57</v>
      </c>
      <c r="E566" s="85">
        <v>32.479999999999997</v>
      </c>
      <c r="F566" s="85">
        <v>33.81</v>
      </c>
      <c r="G566" s="85">
        <v>33.74</v>
      </c>
      <c r="H566" s="85">
        <v>32.94</v>
      </c>
      <c r="I566" s="85">
        <v>33.630000000000003</v>
      </c>
      <c r="J566" s="85">
        <v>35.18</v>
      </c>
      <c r="K566" s="85">
        <v>34.44</v>
      </c>
      <c r="L566" s="85">
        <v>76.510000000000005</v>
      </c>
      <c r="M566" s="85">
        <v>246.33</v>
      </c>
      <c r="N566" s="85">
        <v>198.87</v>
      </c>
      <c r="O566" s="85">
        <v>191.45</v>
      </c>
      <c r="P566" s="85">
        <v>192.46</v>
      </c>
      <c r="Q566" s="85">
        <v>183.3</v>
      </c>
      <c r="R566" s="85">
        <v>139.62</v>
      </c>
      <c r="S566" s="85">
        <v>68.989999999999995</v>
      </c>
      <c r="T566" s="85">
        <v>34.89</v>
      </c>
      <c r="U566" s="85">
        <v>33.53</v>
      </c>
      <c r="V566" s="85">
        <v>32.76</v>
      </c>
      <c r="W566" s="85">
        <v>34.020000000000003</v>
      </c>
      <c r="X566" s="85">
        <v>33.04</v>
      </c>
      <c r="Y566" s="85">
        <v>32.590000000000003</v>
      </c>
      <c r="Z566" s="85">
        <v>32.31</v>
      </c>
      <c r="AA566" s="85">
        <f t="shared" si="104"/>
        <v>246.33</v>
      </c>
      <c r="AB566" s="84">
        <f t="shared" si="105"/>
        <v>2022</v>
      </c>
      <c r="AC566" s="83">
        <f t="shared" si="106"/>
        <v>5</v>
      </c>
      <c r="AD566" s="83" t="str">
        <f t="shared" si="107"/>
        <v/>
      </c>
      <c r="AE566" s="83" t="str">
        <f t="shared" si="108"/>
        <v/>
      </c>
      <c r="AF566" s="81">
        <f t="shared" si="109"/>
        <v>246.33</v>
      </c>
      <c r="AG566" s="82" t="str">
        <f t="shared" si="110"/>
        <v>11:00</v>
      </c>
      <c r="AH566" s="81">
        <f t="shared" si="111"/>
        <v>2081.4</v>
      </c>
      <c r="AI566" s="80" t="str">
        <f t="shared" si="112"/>
        <v/>
      </c>
      <c r="AJ566" s="80" t="str">
        <f t="shared" si="113"/>
        <v/>
      </c>
      <c r="AK566" s="80" t="str">
        <f t="shared" si="114"/>
        <v/>
      </c>
      <c r="AL566" s="79" t="str">
        <f t="shared" si="115"/>
        <v/>
      </c>
      <c r="AM566" s="78" t="str">
        <f t="shared" si="116"/>
        <v/>
      </c>
    </row>
    <row r="567" spans="2:39" ht="13.5" thickBot="1">
      <c r="B567" s="86">
        <v>44699</v>
      </c>
      <c r="C567" s="85">
        <v>34.369999999999997</v>
      </c>
      <c r="D567" s="85">
        <v>32.24</v>
      </c>
      <c r="E567" s="85">
        <v>34.270000000000003</v>
      </c>
      <c r="F567" s="85">
        <v>33.04</v>
      </c>
      <c r="G567" s="85">
        <v>33.81</v>
      </c>
      <c r="H567" s="85">
        <v>34.130000000000003</v>
      </c>
      <c r="I567" s="85">
        <v>34.97</v>
      </c>
      <c r="J567" s="85">
        <v>32.94</v>
      </c>
      <c r="K567" s="85">
        <v>96.81</v>
      </c>
      <c r="L567" s="85">
        <v>184.91</v>
      </c>
      <c r="M567" s="85">
        <v>183.89</v>
      </c>
      <c r="N567" s="85">
        <v>169.44</v>
      </c>
      <c r="O567" s="85">
        <v>163.24</v>
      </c>
      <c r="P567" s="85">
        <v>138.74</v>
      </c>
      <c r="Q567" s="85">
        <v>34.93</v>
      </c>
      <c r="R567" s="85">
        <v>34.270000000000003</v>
      </c>
      <c r="S567" s="85">
        <v>34.79</v>
      </c>
      <c r="T567" s="85">
        <v>33.85</v>
      </c>
      <c r="U567" s="85">
        <v>33.67</v>
      </c>
      <c r="V567" s="85">
        <v>34.06</v>
      </c>
      <c r="W567" s="85">
        <v>33.74</v>
      </c>
      <c r="X567" s="85">
        <v>33.22</v>
      </c>
      <c r="Y567" s="85">
        <v>33.74</v>
      </c>
      <c r="Z567" s="85">
        <v>33.18</v>
      </c>
      <c r="AA567" s="85">
        <f t="shared" si="104"/>
        <v>184.91</v>
      </c>
      <c r="AB567" s="84">
        <f t="shared" si="105"/>
        <v>2022</v>
      </c>
      <c r="AC567" s="83">
        <f t="shared" si="106"/>
        <v>5</v>
      </c>
      <c r="AD567" s="83" t="str">
        <f t="shared" si="107"/>
        <v/>
      </c>
      <c r="AE567" s="83" t="str">
        <f t="shared" si="108"/>
        <v/>
      </c>
      <c r="AF567" s="81">
        <f t="shared" si="109"/>
        <v>184.91</v>
      </c>
      <c r="AG567" s="82" t="str">
        <f t="shared" si="110"/>
        <v>10:00</v>
      </c>
      <c r="AH567" s="81">
        <f t="shared" si="111"/>
        <v>1731.16</v>
      </c>
      <c r="AI567" s="80" t="str">
        <f t="shared" si="112"/>
        <v/>
      </c>
      <c r="AJ567" s="80" t="str">
        <f t="shared" si="113"/>
        <v/>
      </c>
      <c r="AK567" s="80" t="str">
        <f t="shared" si="114"/>
        <v/>
      </c>
      <c r="AL567" s="79" t="str">
        <f t="shared" si="115"/>
        <v/>
      </c>
      <c r="AM567" s="78" t="str">
        <f t="shared" si="116"/>
        <v/>
      </c>
    </row>
    <row r="568" spans="2:39" ht="13.5" thickBot="1">
      <c r="B568" s="86">
        <v>44700</v>
      </c>
      <c r="C568" s="85">
        <v>33.74</v>
      </c>
      <c r="D568" s="85">
        <v>33.92</v>
      </c>
      <c r="E568" s="85">
        <v>32.869999999999997</v>
      </c>
      <c r="F568" s="85">
        <v>33.64</v>
      </c>
      <c r="G568" s="85">
        <v>33.43</v>
      </c>
      <c r="H568" s="85">
        <v>33.67</v>
      </c>
      <c r="I568" s="85">
        <v>34.82</v>
      </c>
      <c r="J568" s="85">
        <v>32.31</v>
      </c>
      <c r="K568" s="85">
        <v>33.950000000000003</v>
      </c>
      <c r="L568" s="85">
        <v>46.17</v>
      </c>
      <c r="M568" s="85">
        <v>254.45</v>
      </c>
      <c r="N568" s="85">
        <v>162.75</v>
      </c>
      <c r="O568" s="85">
        <v>206.4</v>
      </c>
      <c r="P568" s="85">
        <v>281.68</v>
      </c>
      <c r="Q568" s="85">
        <v>340.55</v>
      </c>
      <c r="R568" s="85">
        <v>302.08</v>
      </c>
      <c r="S568" s="85">
        <v>245.91</v>
      </c>
      <c r="T568" s="85">
        <v>162.86000000000001</v>
      </c>
      <c r="U568" s="85">
        <v>133.6</v>
      </c>
      <c r="V568" s="85">
        <v>76.650000000000006</v>
      </c>
      <c r="W568" s="85">
        <v>54.81</v>
      </c>
      <c r="X568" s="85">
        <v>36.68</v>
      </c>
      <c r="Y568" s="85">
        <v>33.880000000000003</v>
      </c>
      <c r="Z568" s="85">
        <v>33.04</v>
      </c>
      <c r="AA568" s="85">
        <f t="shared" si="104"/>
        <v>340.55</v>
      </c>
      <c r="AB568" s="84">
        <f t="shared" si="105"/>
        <v>2022</v>
      </c>
      <c r="AC568" s="83">
        <f t="shared" si="106"/>
        <v>5</v>
      </c>
      <c r="AD568" s="83" t="str">
        <f t="shared" si="107"/>
        <v/>
      </c>
      <c r="AE568" s="83" t="str">
        <f t="shared" si="108"/>
        <v/>
      </c>
      <c r="AF568" s="81">
        <f t="shared" si="109"/>
        <v>340.55</v>
      </c>
      <c r="AG568" s="82" t="str">
        <f t="shared" si="110"/>
        <v>15:00</v>
      </c>
      <c r="AH568" s="81">
        <f t="shared" si="111"/>
        <v>3014.41</v>
      </c>
      <c r="AI568" s="80" t="str">
        <f t="shared" si="112"/>
        <v/>
      </c>
      <c r="AJ568" s="80" t="str">
        <f t="shared" si="113"/>
        <v/>
      </c>
      <c r="AK568" s="80" t="str">
        <f t="shared" si="114"/>
        <v/>
      </c>
      <c r="AL568" s="79" t="str">
        <f t="shared" si="115"/>
        <v/>
      </c>
      <c r="AM568" s="78" t="str">
        <f t="shared" si="116"/>
        <v/>
      </c>
    </row>
    <row r="569" spans="2:39" ht="13.5" thickBot="1">
      <c r="B569" s="86">
        <v>44701</v>
      </c>
      <c r="C569" s="85">
        <v>32.479999999999997</v>
      </c>
      <c r="D569" s="85">
        <v>33.6</v>
      </c>
      <c r="E569" s="85">
        <v>34.58</v>
      </c>
      <c r="F569" s="85">
        <v>33.39</v>
      </c>
      <c r="G569" s="85">
        <v>33.25</v>
      </c>
      <c r="H569" s="85">
        <v>33.880000000000003</v>
      </c>
      <c r="I569" s="85">
        <v>34.619999999999997</v>
      </c>
      <c r="J569" s="85">
        <v>64.05</v>
      </c>
      <c r="K569" s="85">
        <v>312.87</v>
      </c>
      <c r="L569" s="85">
        <v>430.4</v>
      </c>
      <c r="M569" s="85">
        <v>500.78</v>
      </c>
      <c r="N569" s="85">
        <v>450.98</v>
      </c>
      <c r="O569" s="85">
        <v>431.72</v>
      </c>
      <c r="P569" s="85">
        <v>444.01</v>
      </c>
      <c r="Q569" s="85">
        <v>447.72</v>
      </c>
      <c r="R569" s="85">
        <v>430.54</v>
      </c>
      <c r="S569" s="85">
        <v>415.38</v>
      </c>
      <c r="T569" s="85">
        <v>1338.3</v>
      </c>
      <c r="U569" s="85">
        <v>1760.22</v>
      </c>
      <c r="V569" s="85">
        <v>1723.44</v>
      </c>
      <c r="W569" s="85">
        <v>1719.34</v>
      </c>
      <c r="X569" s="85">
        <v>1677.34</v>
      </c>
      <c r="Y569" s="85">
        <v>1638.91</v>
      </c>
      <c r="Z569" s="85">
        <v>1621.94</v>
      </c>
      <c r="AA569" s="85">
        <f t="shared" si="104"/>
        <v>1760.22</v>
      </c>
      <c r="AB569" s="84">
        <f t="shared" si="105"/>
        <v>2022</v>
      </c>
      <c r="AC569" s="83">
        <f t="shared" si="106"/>
        <v>5</v>
      </c>
      <c r="AD569" s="83" t="str">
        <f t="shared" si="107"/>
        <v/>
      </c>
      <c r="AE569" s="83" t="str">
        <f t="shared" si="108"/>
        <v/>
      </c>
      <c r="AF569" s="81">
        <f t="shared" si="109"/>
        <v>1760.22</v>
      </c>
      <c r="AG569" s="82" t="str">
        <f t="shared" si="110"/>
        <v>19:00</v>
      </c>
      <c r="AH569" s="81">
        <f t="shared" si="111"/>
        <v>17403.960000000003</v>
      </c>
      <c r="AI569" s="80" t="str">
        <f t="shared" si="112"/>
        <v/>
      </c>
      <c r="AJ569" s="80" t="str">
        <f t="shared" si="113"/>
        <v/>
      </c>
      <c r="AK569" s="80" t="str">
        <f t="shared" si="114"/>
        <v/>
      </c>
      <c r="AL569" s="79" t="str">
        <f t="shared" si="115"/>
        <v/>
      </c>
      <c r="AM569" s="78" t="str">
        <f t="shared" si="116"/>
        <v/>
      </c>
    </row>
    <row r="570" spans="2:39" ht="13.5" thickBot="1">
      <c r="B570" s="86">
        <v>44702</v>
      </c>
      <c r="C570" s="85">
        <v>1605.77</v>
      </c>
      <c r="D570" s="85">
        <v>1591.03</v>
      </c>
      <c r="E570" s="85">
        <v>1587.92</v>
      </c>
      <c r="F570" s="85">
        <v>1591.07</v>
      </c>
      <c r="G570" s="85">
        <v>1605.94</v>
      </c>
      <c r="H570" s="85">
        <v>1612.56</v>
      </c>
      <c r="I570" s="85">
        <v>1700.44</v>
      </c>
      <c r="J570" s="85">
        <v>1718.78</v>
      </c>
      <c r="K570" s="85">
        <v>1759.35</v>
      </c>
      <c r="L570" s="85">
        <v>1818.95</v>
      </c>
      <c r="M570" s="85">
        <v>1868.79</v>
      </c>
      <c r="N570" s="85">
        <v>1733.62</v>
      </c>
      <c r="O570" s="85">
        <v>1739.5</v>
      </c>
      <c r="P570" s="85">
        <v>1742.2</v>
      </c>
      <c r="Q570" s="85">
        <v>1746.89</v>
      </c>
      <c r="R570" s="85">
        <v>1699.67</v>
      </c>
      <c r="S570" s="85">
        <v>1654.1</v>
      </c>
      <c r="T570" s="85">
        <v>1658.86</v>
      </c>
      <c r="U570" s="85">
        <v>1552.18</v>
      </c>
      <c r="V570" s="85">
        <v>1557.89</v>
      </c>
      <c r="W570" s="85">
        <v>1565.13</v>
      </c>
      <c r="X570" s="85">
        <v>1566.11</v>
      </c>
      <c r="Y570" s="85">
        <v>1564.54</v>
      </c>
      <c r="Z570" s="85">
        <v>1553.72</v>
      </c>
      <c r="AA570" s="85">
        <f t="shared" si="104"/>
        <v>1868.79</v>
      </c>
      <c r="AB570" s="84">
        <f t="shared" si="105"/>
        <v>2022</v>
      </c>
      <c r="AC570" s="83">
        <f t="shared" si="106"/>
        <v>5</v>
      </c>
      <c r="AD570" s="83" t="str">
        <f t="shared" si="107"/>
        <v/>
      </c>
      <c r="AE570" s="83" t="str">
        <f t="shared" si="108"/>
        <v/>
      </c>
      <c r="AF570" s="81">
        <f t="shared" si="109"/>
        <v>1868.79</v>
      </c>
      <c r="AG570" s="82" t="str">
        <f t="shared" si="110"/>
        <v>11:00</v>
      </c>
      <c r="AH570" s="81">
        <f t="shared" si="111"/>
        <v>41663.800000000003</v>
      </c>
      <c r="AI570" s="80" t="str">
        <f t="shared" si="112"/>
        <v/>
      </c>
      <c r="AJ570" s="80" t="str">
        <f t="shared" si="113"/>
        <v/>
      </c>
      <c r="AK570" s="80" t="str">
        <f t="shared" si="114"/>
        <v/>
      </c>
      <c r="AL570" s="79" t="str">
        <f t="shared" si="115"/>
        <v/>
      </c>
      <c r="AM570" s="78" t="str">
        <f t="shared" si="116"/>
        <v/>
      </c>
    </row>
    <row r="571" spans="2:39" ht="13.5" thickBot="1">
      <c r="B571" s="86">
        <v>44703</v>
      </c>
      <c r="C571" s="85">
        <v>1539.93</v>
      </c>
      <c r="D571" s="85">
        <v>1531.08</v>
      </c>
      <c r="E571" s="85">
        <v>1513.61</v>
      </c>
      <c r="F571" s="85">
        <v>1451.14</v>
      </c>
      <c r="G571" s="85">
        <v>1365.49</v>
      </c>
      <c r="H571" s="85">
        <v>1374.91</v>
      </c>
      <c r="I571" s="85">
        <v>1487.85</v>
      </c>
      <c r="J571" s="85">
        <v>1610.11</v>
      </c>
      <c r="K571" s="85">
        <v>1538.46</v>
      </c>
      <c r="L571" s="85">
        <v>1352.79</v>
      </c>
      <c r="M571" s="85">
        <v>1116.75</v>
      </c>
      <c r="N571" s="85">
        <v>1095.96</v>
      </c>
      <c r="O571" s="85">
        <v>1102.1500000000001</v>
      </c>
      <c r="P571" s="85">
        <v>1402.87</v>
      </c>
      <c r="Q571" s="85">
        <v>721.67</v>
      </c>
      <c r="R571" s="85">
        <v>33.6</v>
      </c>
      <c r="S571" s="85">
        <v>33.78</v>
      </c>
      <c r="T571" s="85">
        <v>33.67</v>
      </c>
      <c r="U571" s="85">
        <v>33.35</v>
      </c>
      <c r="V571" s="85">
        <v>34.06</v>
      </c>
      <c r="W571" s="85">
        <v>33.39</v>
      </c>
      <c r="X571" s="85">
        <v>33.880000000000003</v>
      </c>
      <c r="Y571" s="85">
        <v>33.85</v>
      </c>
      <c r="Z571" s="85">
        <v>33.64</v>
      </c>
      <c r="AA571" s="85">
        <f t="shared" si="104"/>
        <v>1610.11</v>
      </c>
      <c r="AB571" s="84">
        <f t="shared" si="105"/>
        <v>2022</v>
      </c>
      <c r="AC571" s="83">
        <f t="shared" si="106"/>
        <v>5</v>
      </c>
      <c r="AD571" s="83" t="str">
        <f t="shared" si="107"/>
        <v/>
      </c>
      <c r="AE571" s="83" t="str">
        <f t="shared" si="108"/>
        <v/>
      </c>
      <c r="AF571" s="81">
        <f t="shared" si="109"/>
        <v>1610.11</v>
      </c>
      <c r="AG571" s="82" t="str">
        <f t="shared" si="110"/>
        <v>8:00</v>
      </c>
      <c r="AH571" s="81">
        <f t="shared" si="111"/>
        <v>22118.099999999995</v>
      </c>
      <c r="AI571" s="80" t="str">
        <f t="shared" si="112"/>
        <v/>
      </c>
      <c r="AJ571" s="80" t="str">
        <f t="shared" si="113"/>
        <v/>
      </c>
      <c r="AK571" s="80" t="str">
        <f t="shared" si="114"/>
        <v/>
      </c>
      <c r="AL571" s="79" t="str">
        <f t="shared" si="115"/>
        <v/>
      </c>
      <c r="AM571" s="78" t="str">
        <f t="shared" si="116"/>
        <v/>
      </c>
    </row>
    <row r="572" spans="2:39" ht="13.5" thickBot="1">
      <c r="B572" s="86">
        <v>44704</v>
      </c>
      <c r="C572" s="85">
        <v>33.67</v>
      </c>
      <c r="D572" s="85">
        <v>32.97</v>
      </c>
      <c r="E572" s="85">
        <v>32.549999999999997</v>
      </c>
      <c r="F572" s="85">
        <v>33.39</v>
      </c>
      <c r="G572" s="85">
        <v>32.729999999999997</v>
      </c>
      <c r="H572" s="85">
        <v>34.270000000000003</v>
      </c>
      <c r="I572" s="85">
        <v>33.85</v>
      </c>
      <c r="J572" s="85">
        <v>32.619999999999997</v>
      </c>
      <c r="K572" s="85">
        <v>34.44</v>
      </c>
      <c r="L572" s="85">
        <v>74.099999999999994</v>
      </c>
      <c r="M572" s="85">
        <v>81.62</v>
      </c>
      <c r="N572" s="85">
        <v>67.87</v>
      </c>
      <c r="O572" s="85">
        <v>76.44</v>
      </c>
      <c r="P572" s="85">
        <v>71.010000000000005</v>
      </c>
      <c r="Q572" s="85">
        <v>76.650000000000006</v>
      </c>
      <c r="R572" s="85">
        <v>573.44000000000005</v>
      </c>
      <c r="S572" s="85">
        <v>1418.34</v>
      </c>
      <c r="T572" s="85">
        <v>1353.98</v>
      </c>
      <c r="U572" s="85">
        <v>1318.69</v>
      </c>
      <c r="V572" s="85">
        <v>1269.8699999999999</v>
      </c>
      <c r="W572" s="85">
        <v>1141.95</v>
      </c>
      <c r="X572" s="85">
        <v>1030.02</v>
      </c>
      <c r="Y572" s="85">
        <v>1019.27</v>
      </c>
      <c r="Z572" s="85">
        <v>1023.64</v>
      </c>
      <c r="AA572" s="85">
        <f t="shared" si="104"/>
        <v>1418.34</v>
      </c>
      <c r="AB572" s="84">
        <f t="shared" si="105"/>
        <v>2022</v>
      </c>
      <c r="AC572" s="83">
        <f t="shared" si="106"/>
        <v>5</v>
      </c>
      <c r="AD572" s="83" t="str">
        <f t="shared" si="107"/>
        <v/>
      </c>
      <c r="AE572" s="83" t="str">
        <f t="shared" si="108"/>
        <v/>
      </c>
      <c r="AF572" s="81">
        <f t="shared" si="109"/>
        <v>1418.34</v>
      </c>
      <c r="AG572" s="82" t="str">
        <f t="shared" si="110"/>
        <v>17:00</v>
      </c>
      <c r="AH572" s="81">
        <f t="shared" si="111"/>
        <v>12315.72</v>
      </c>
      <c r="AI572" s="80" t="str">
        <f t="shared" si="112"/>
        <v/>
      </c>
      <c r="AJ572" s="80" t="str">
        <f t="shared" si="113"/>
        <v/>
      </c>
      <c r="AK572" s="80" t="str">
        <f t="shared" si="114"/>
        <v/>
      </c>
      <c r="AL572" s="79" t="str">
        <f t="shared" si="115"/>
        <v/>
      </c>
      <c r="AM572" s="78" t="str">
        <f t="shared" si="116"/>
        <v/>
      </c>
    </row>
    <row r="573" spans="2:39" ht="13.5" thickBot="1">
      <c r="B573" s="86">
        <v>44705</v>
      </c>
      <c r="C573" s="85">
        <v>1025.8900000000001</v>
      </c>
      <c r="D573" s="85">
        <v>1024.17</v>
      </c>
      <c r="E573" s="85">
        <v>1033.27</v>
      </c>
      <c r="F573" s="85">
        <v>1091.0899999999999</v>
      </c>
      <c r="G573" s="85">
        <v>1090.5</v>
      </c>
      <c r="H573" s="85">
        <v>1110.73</v>
      </c>
      <c r="I573" s="85">
        <v>1187.55</v>
      </c>
      <c r="J573" s="85">
        <v>868.45</v>
      </c>
      <c r="K573" s="85">
        <v>50.05</v>
      </c>
      <c r="L573" s="85">
        <v>92.02</v>
      </c>
      <c r="M573" s="85">
        <v>254.24</v>
      </c>
      <c r="N573" s="85">
        <v>249.44</v>
      </c>
      <c r="O573" s="85">
        <v>283.68</v>
      </c>
      <c r="P573" s="85">
        <v>291.55</v>
      </c>
      <c r="Q573" s="85">
        <v>295.19</v>
      </c>
      <c r="R573" s="85">
        <v>269.57</v>
      </c>
      <c r="S573" s="85">
        <v>193.9</v>
      </c>
      <c r="T573" s="85">
        <v>106.65</v>
      </c>
      <c r="U573" s="85">
        <v>57.82</v>
      </c>
      <c r="V573" s="85">
        <v>34.130000000000003</v>
      </c>
      <c r="W573" s="85">
        <v>33.64</v>
      </c>
      <c r="X573" s="85">
        <v>34.090000000000003</v>
      </c>
      <c r="Y573" s="85">
        <v>33.29</v>
      </c>
      <c r="Z573" s="85">
        <v>33.15</v>
      </c>
      <c r="AA573" s="85">
        <f t="shared" si="104"/>
        <v>1187.55</v>
      </c>
      <c r="AB573" s="84">
        <f t="shared" si="105"/>
        <v>2022</v>
      </c>
      <c r="AC573" s="83">
        <f t="shared" si="106"/>
        <v>5</v>
      </c>
      <c r="AD573" s="83" t="str">
        <f t="shared" si="107"/>
        <v/>
      </c>
      <c r="AE573" s="83" t="str">
        <f t="shared" si="108"/>
        <v/>
      </c>
      <c r="AF573" s="81">
        <f t="shared" si="109"/>
        <v>1187.55</v>
      </c>
      <c r="AG573" s="82" t="str">
        <f t="shared" si="110"/>
        <v>7:00</v>
      </c>
      <c r="AH573" s="81">
        <f t="shared" si="111"/>
        <v>11931.609999999997</v>
      </c>
      <c r="AI573" s="80" t="str">
        <f t="shared" si="112"/>
        <v/>
      </c>
      <c r="AJ573" s="80" t="str">
        <f t="shared" si="113"/>
        <v/>
      </c>
      <c r="AK573" s="80" t="str">
        <f t="shared" si="114"/>
        <v/>
      </c>
      <c r="AL573" s="79" t="str">
        <f t="shared" si="115"/>
        <v/>
      </c>
      <c r="AM573" s="78" t="str">
        <f t="shared" si="116"/>
        <v/>
      </c>
    </row>
    <row r="574" spans="2:39" ht="13.5" thickBot="1">
      <c r="B574" s="86">
        <v>44706</v>
      </c>
      <c r="C574" s="85">
        <v>34.4</v>
      </c>
      <c r="D574" s="85">
        <v>33.67</v>
      </c>
      <c r="E574" s="85">
        <v>32.380000000000003</v>
      </c>
      <c r="F574" s="85">
        <v>33.53</v>
      </c>
      <c r="G574" s="85">
        <v>90.93</v>
      </c>
      <c r="H574" s="85">
        <v>1111.5999999999999</v>
      </c>
      <c r="I574" s="85">
        <v>1218.3499999999999</v>
      </c>
      <c r="J574" s="85">
        <v>993.2</v>
      </c>
      <c r="K574" s="85">
        <v>227.82</v>
      </c>
      <c r="L574" s="85">
        <v>260.29000000000002</v>
      </c>
      <c r="M574" s="85">
        <v>289.31</v>
      </c>
      <c r="N574" s="85">
        <v>295.44</v>
      </c>
      <c r="O574" s="85">
        <v>330.19</v>
      </c>
      <c r="P574" s="85">
        <v>301.32</v>
      </c>
      <c r="Q574" s="85">
        <v>299.18</v>
      </c>
      <c r="R574" s="85">
        <v>233.45</v>
      </c>
      <c r="S574" s="85">
        <v>150.29</v>
      </c>
      <c r="T574" s="85">
        <v>60.83</v>
      </c>
      <c r="U574" s="85">
        <v>38.049999999999997</v>
      </c>
      <c r="V574" s="85">
        <v>34.159999999999997</v>
      </c>
      <c r="W574" s="85">
        <v>33.67</v>
      </c>
      <c r="X574" s="85">
        <v>34.130000000000003</v>
      </c>
      <c r="Y574" s="85">
        <v>33.46</v>
      </c>
      <c r="Z574" s="85">
        <v>33.36</v>
      </c>
      <c r="AA574" s="85">
        <f t="shared" si="104"/>
        <v>1218.3499999999999</v>
      </c>
      <c r="AB574" s="84">
        <f t="shared" si="105"/>
        <v>2022</v>
      </c>
      <c r="AC574" s="83">
        <f t="shared" si="106"/>
        <v>5</v>
      </c>
      <c r="AD574" s="83" t="str">
        <f t="shared" si="107"/>
        <v/>
      </c>
      <c r="AE574" s="83" t="str">
        <f t="shared" si="108"/>
        <v/>
      </c>
      <c r="AF574" s="81">
        <f t="shared" si="109"/>
        <v>1218.3499999999999</v>
      </c>
      <c r="AG574" s="82" t="str">
        <f t="shared" si="110"/>
        <v>7:00</v>
      </c>
      <c r="AH574" s="81">
        <f t="shared" si="111"/>
        <v>7421.3599999999988</v>
      </c>
      <c r="AI574" s="80" t="str">
        <f t="shared" si="112"/>
        <v/>
      </c>
      <c r="AJ574" s="80" t="str">
        <f t="shared" si="113"/>
        <v/>
      </c>
      <c r="AK574" s="80" t="str">
        <f t="shared" si="114"/>
        <v/>
      </c>
      <c r="AL574" s="79" t="str">
        <f t="shared" si="115"/>
        <v/>
      </c>
      <c r="AM574" s="78" t="str">
        <f t="shared" si="116"/>
        <v/>
      </c>
    </row>
    <row r="575" spans="2:39" ht="13.5" thickBot="1">
      <c r="B575" s="86">
        <v>44707</v>
      </c>
      <c r="C575" s="85">
        <v>33.99</v>
      </c>
      <c r="D575" s="85">
        <v>32.31</v>
      </c>
      <c r="E575" s="85">
        <v>41.97</v>
      </c>
      <c r="F575" s="85">
        <v>52.15</v>
      </c>
      <c r="G575" s="85">
        <v>65.069999999999993</v>
      </c>
      <c r="H575" s="85">
        <v>104.51</v>
      </c>
      <c r="I575" s="85">
        <v>243.36</v>
      </c>
      <c r="J575" s="85">
        <v>955.99</v>
      </c>
      <c r="K575" s="85">
        <v>1773.24</v>
      </c>
      <c r="L575" s="85">
        <v>1830.75</v>
      </c>
      <c r="M575" s="85">
        <v>1916.92</v>
      </c>
      <c r="N575" s="85">
        <v>1910.48</v>
      </c>
      <c r="O575" s="85">
        <v>1939.56</v>
      </c>
      <c r="P575" s="85">
        <v>1921.78</v>
      </c>
      <c r="Q575" s="85">
        <v>1954.96</v>
      </c>
      <c r="R575" s="85">
        <v>1930.46</v>
      </c>
      <c r="S575" s="85">
        <v>1847.97</v>
      </c>
      <c r="T575" s="85">
        <v>1750.63</v>
      </c>
      <c r="U575" s="85">
        <v>1708.28</v>
      </c>
      <c r="V575" s="85">
        <v>1684.66</v>
      </c>
      <c r="W575" s="85">
        <v>1684.55</v>
      </c>
      <c r="X575" s="85">
        <v>1674.75</v>
      </c>
      <c r="Y575" s="85">
        <v>1640.49</v>
      </c>
      <c r="Z575" s="85">
        <v>1642.94</v>
      </c>
      <c r="AA575" s="85">
        <f t="shared" si="104"/>
        <v>1954.96</v>
      </c>
      <c r="AB575" s="84">
        <f t="shared" si="105"/>
        <v>2022</v>
      </c>
      <c r="AC575" s="83">
        <f t="shared" si="106"/>
        <v>5</v>
      </c>
      <c r="AD575" s="83" t="str">
        <f t="shared" si="107"/>
        <v/>
      </c>
      <c r="AE575" s="83" t="str">
        <f t="shared" si="108"/>
        <v/>
      </c>
      <c r="AF575" s="81">
        <f t="shared" si="109"/>
        <v>1954.96</v>
      </c>
      <c r="AG575" s="82" t="str">
        <f t="shared" si="110"/>
        <v>15:00</v>
      </c>
      <c r="AH575" s="81">
        <f t="shared" si="111"/>
        <v>32296.73</v>
      </c>
      <c r="AI575" s="80" t="str">
        <f t="shared" si="112"/>
        <v/>
      </c>
      <c r="AJ575" s="80" t="str">
        <f t="shared" si="113"/>
        <v/>
      </c>
      <c r="AK575" s="80" t="str">
        <f t="shared" si="114"/>
        <v/>
      </c>
      <c r="AL575" s="79" t="str">
        <f t="shared" si="115"/>
        <v/>
      </c>
      <c r="AM575" s="78" t="str">
        <f t="shared" si="116"/>
        <v/>
      </c>
    </row>
    <row r="576" spans="2:39" ht="13.5" thickBot="1">
      <c r="B576" s="86">
        <v>44708</v>
      </c>
      <c r="C576" s="85">
        <v>1615.98</v>
      </c>
      <c r="D576" s="85">
        <v>1592.68</v>
      </c>
      <c r="E576" s="85">
        <v>1599.75</v>
      </c>
      <c r="F576" s="85">
        <v>1645.21</v>
      </c>
      <c r="G576" s="85">
        <v>1658.93</v>
      </c>
      <c r="H576" s="85">
        <v>1701.39</v>
      </c>
      <c r="I576" s="85">
        <v>1786.19</v>
      </c>
      <c r="J576" s="85">
        <v>1797.32</v>
      </c>
      <c r="K576" s="85">
        <v>1779.68</v>
      </c>
      <c r="L576" s="85">
        <v>1907.71</v>
      </c>
      <c r="M576" s="85">
        <v>1376.86</v>
      </c>
      <c r="N576" s="85">
        <v>416.12</v>
      </c>
      <c r="O576" s="85">
        <v>407.89</v>
      </c>
      <c r="P576" s="85">
        <v>448.14</v>
      </c>
      <c r="Q576" s="85">
        <v>458.78</v>
      </c>
      <c r="R576" s="85">
        <v>430.67</v>
      </c>
      <c r="S576" s="85">
        <v>342.55</v>
      </c>
      <c r="T576" s="85">
        <v>260.72000000000003</v>
      </c>
      <c r="U576" s="85">
        <v>171.05</v>
      </c>
      <c r="V576" s="85">
        <v>177.63</v>
      </c>
      <c r="W576" s="85">
        <v>184.7</v>
      </c>
      <c r="X576" s="85">
        <v>146.02000000000001</v>
      </c>
      <c r="Y576" s="85">
        <v>75.81</v>
      </c>
      <c r="Z576" s="85">
        <v>41.13</v>
      </c>
      <c r="AA576" s="85">
        <f t="shared" si="104"/>
        <v>1907.71</v>
      </c>
      <c r="AB576" s="84">
        <f t="shared" si="105"/>
        <v>2022</v>
      </c>
      <c r="AC576" s="83">
        <f t="shared" si="106"/>
        <v>5</v>
      </c>
      <c r="AD576" s="83" t="str">
        <f t="shared" si="107"/>
        <v/>
      </c>
      <c r="AE576" s="83" t="str">
        <f t="shared" si="108"/>
        <v/>
      </c>
      <c r="AF576" s="81">
        <f t="shared" si="109"/>
        <v>1907.71</v>
      </c>
      <c r="AG576" s="82" t="str">
        <f t="shared" si="110"/>
        <v>10:00</v>
      </c>
      <c r="AH576" s="81">
        <f t="shared" si="111"/>
        <v>23930.62</v>
      </c>
      <c r="AI576" s="80" t="str">
        <f t="shared" si="112"/>
        <v/>
      </c>
      <c r="AJ576" s="80" t="str">
        <f t="shared" si="113"/>
        <v/>
      </c>
      <c r="AK576" s="80" t="str">
        <f t="shared" si="114"/>
        <v/>
      </c>
      <c r="AL576" s="79" t="str">
        <f t="shared" si="115"/>
        <v/>
      </c>
      <c r="AM576" s="78" t="str">
        <f t="shared" si="116"/>
        <v/>
      </c>
    </row>
    <row r="577" spans="2:39" ht="13.5" thickBot="1">
      <c r="B577" s="86">
        <v>44709</v>
      </c>
      <c r="C577" s="85">
        <v>33.5</v>
      </c>
      <c r="D577" s="85">
        <v>32.83</v>
      </c>
      <c r="E577" s="85">
        <v>33.770000000000003</v>
      </c>
      <c r="F577" s="85">
        <v>33.25</v>
      </c>
      <c r="G577" s="85">
        <v>33.29</v>
      </c>
      <c r="H577" s="85">
        <v>33.71</v>
      </c>
      <c r="I577" s="85">
        <v>34.229999999999997</v>
      </c>
      <c r="J577" s="85">
        <v>39.76</v>
      </c>
      <c r="K577" s="85">
        <v>60.76</v>
      </c>
      <c r="L577" s="85">
        <v>119.77</v>
      </c>
      <c r="M577" s="85">
        <v>145.28</v>
      </c>
      <c r="N577" s="85">
        <v>133.77000000000001</v>
      </c>
      <c r="O577" s="85">
        <v>151.83000000000001</v>
      </c>
      <c r="P577" s="85">
        <v>130.55000000000001</v>
      </c>
      <c r="Q577" s="85">
        <v>126.67</v>
      </c>
      <c r="R577" s="85">
        <v>122.54</v>
      </c>
      <c r="S577" s="85">
        <v>74.48</v>
      </c>
      <c r="T577" s="85">
        <v>57.79</v>
      </c>
      <c r="U577" s="85">
        <v>46.31</v>
      </c>
      <c r="V577" s="85">
        <v>37.520000000000003</v>
      </c>
      <c r="W577" s="85">
        <v>43.33</v>
      </c>
      <c r="X577" s="85">
        <v>33.92</v>
      </c>
      <c r="Y577" s="85">
        <v>32.94</v>
      </c>
      <c r="Z577" s="85">
        <v>33.880000000000003</v>
      </c>
      <c r="AA577" s="85">
        <f t="shared" si="104"/>
        <v>151.83000000000001</v>
      </c>
      <c r="AB577" s="84">
        <f t="shared" si="105"/>
        <v>2022</v>
      </c>
      <c r="AC577" s="83">
        <f t="shared" si="106"/>
        <v>5</v>
      </c>
      <c r="AD577" s="83" t="str">
        <f t="shared" si="107"/>
        <v/>
      </c>
      <c r="AE577" s="83" t="str">
        <f t="shared" si="108"/>
        <v/>
      </c>
      <c r="AF577" s="81">
        <f t="shared" si="109"/>
        <v>151.83000000000001</v>
      </c>
      <c r="AG577" s="82" t="str">
        <f t="shared" si="110"/>
        <v>13:00</v>
      </c>
      <c r="AH577" s="81">
        <f t="shared" si="111"/>
        <v>1777.51</v>
      </c>
      <c r="AI577" s="80" t="str">
        <f t="shared" si="112"/>
        <v/>
      </c>
      <c r="AJ577" s="80" t="str">
        <f t="shared" si="113"/>
        <v/>
      </c>
      <c r="AK577" s="80" t="str">
        <f t="shared" si="114"/>
        <v/>
      </c>
      <c r="AL577" s="79" t="str">
        <f t="shared" si="115"/>
        <v/>
      </c>
      <c r="AM577" s="78" t="str">
        <f t="shared" si="116"/>
        <v/>
      </c>
    </row>
    <row r="578" spans="2:39" ht="13.5" thickBot="1">
      <c r="B578" s="86">
        <v>44710</v>
      </c>
      <c r="C578" s="85">
        <v>32.83</v>
      </c>
      <c r="D578" s="85">
        <v>33.950000000000003</v>
      </c>
      <c r="E578" s="85">
        <v>33.53</v>
      </c>
      <c r="F578" s="85">
        <v>33.08</v>
      </c>
      <c r="G578" s="85">
        <v>33.46</v>
      </c>
      <c r="H578" s="85">
        <v>33.39</v>
      </c>
      <c r="I578" s="85">
        <v>34.9</v>
      </c>
      <c r="J578" s="85">
        <v>56.66</v>
      </c>
      <c r="K578" s="85">
        <v>128.24</v>
      </c>
      <c r="L578" s="85">
        <v>168.07</v>
      </c>
      <c r="M578" s="85">
        <v>202.2</v>
      </c>
      <c r="N578" s="85">
        <v>196.07</v>
      </c>
      <c r="O578" s="85">
        <v>224.04</v>
      </c>
      <c r="P578" s="85">
        <v>209.02</v>
      </c>
      <c r="Q578" s="85">
        <v>210.53</v>
      </c>
      <c r="R578" s="85">
        <v>204.44</v>
      </c>
      <c r="S578" s="85">
        <v>167.96</v>
      </c>
      <c r="T578" s="85">
        <v>154.25</v>
      </c>
      <c r="U578" s="85">
        <v>128.31</v>
      </c>
      <c r="V578" s="85">
        <v>100.63</v>
      </c>
      <c r="W578" s="85">
        <v>115.46</v>
      </c>
      <c r="X578" s="85">
        <v>110.5</v>
      </c>
      <c r="Y578" s="85">
        <v>112.32</v>
      </c>
      <c r="Z578" s="85">
        <v>82.95</v>
      </c>
      <c r="AA578" s="85">
        <f t="shared" si="104"/>
        <v>224.04</v>
      </c>
      <c r="AB578" s="84">
        <f t="shared" si="105"/>
        <v>2022</v>
      </c>
      <c r="AC578" s="83">
        <f t="shared" si="106"/>
        <v>5</v>
      </c>
      <c r="AD578" s="83" t="str">
        <f t="shared" si="107"/>
        <v/>
      </c>
      <c r="AE578" s="83" t="str">
        <f t="shared" si="108"/>
        <v/>
      </c>
      <c r="AF578" s="81">
        <f t="shared" si="109"/>
        <v>224.04</v>
      </c>
      <c r="AG578" s="82" t="str">
        <f t="shared" si="110"/>
        <v>13:00</v>
      </c>
      <c r="AH578" s="81">
        <f t="shared" si="111"/>
        <v>3030.83</v>
      </c>
      <c r="AI578" s="80" t="str">
        <f t="shared" si="112"/>
        <v/>
      </c>
      <c r="AJ578" s="80" t="str">
        <f t="shared" si="113"/>
        <v/>
      </c>
      <c r="AK578" s="80" t="str">
        <f t="shared" si="114"/>
        <v/>
      </c>
      <c r="AL578" s="79" t="str">
        <f t="shared" si="115"/>
        <v/>
      </c>
      <c r="AM578" s="78" t="str">
        <f t="shared" si="116"/>
        <v/>
      </c>
    </row>
    <row r="579" spans="2:39" ht="13.5" thickBot="1">
      <c r="B579" s="86">
        <v>44711</v>
      </c>
      <c r="C579" s="85">
        <v>59.88</v>
      </c>
      <c r="D579" s="85">
        <v>50.61</v>
      </c>
      <c r="E579" s="85">
        <v>82.6</v>
      </c>
      <c r="F579" s="85">
        <v>118.13</v>
      </c>
      <c r="G579" s="85">
        <v>112.56</v>
      </c>
      <c r="H579" s="85">
        <v>141.05000000000001</v>
      </c>
      <c r="I579" s="85">
        <v>568.12</v>
      </c>
      <c r="J579" s="85">
        <v>1794.45</v>
      </c>
      <c r="K579" s="85">
        <v>849.03</v>
      </c>
      <c r="L579" s="85">
        <v>514.64</v>
      </c>
      <c r="M579" s="85">
        <v>546.28</v>
      </c>
      <c r="N579" s="85">
        <v>539.24</v>
      </c>
      <c r="O579" s="85">
        <v>534.98</v>
      </c>
      <c r="P579" s="85">
        <v>389.76</v>
      </c>
      <c r="Q579" s="85">
        <v>738.64</v>
      </c>
      <c r="R579" s="85">
        <v>619.01</v>
      </c>
      <c r="S579" s="85">
        <v>572.36</v>
      </c>
      <c r="T579" s="85">
        <v>480.27</v>
      </c>
      <c r="U579" s="85">
        <v>436.62</v>
      </c>
      <c r="V579" s="85">
        <v>400.3</v>
      </c>
      <c r="W579" s="85">
        <v>401.66</v>
      </c>
      <c r="X579" s="85">
        <v>373.63</v>
      </c>
      <c r="Y579" s="85">
        <v>329</v>
      </c>
      <c r="Z579" s="85">
        <v>323.61</v>
      </c>
      <c r="AA579" s="85">
        <f t="shared" ref="AA579:AA642" si="117">MAX(C579:Z579)</f>
        <v>1794.45</v>
      </c>
      <c r="AB579" s="84">
        <f t="shared" ref="AB579:AB642" si="118">YEAR(B579)</f>
        <v>2022</v>
      </c>
      <c r="AC579" s="83">
        <f t="shared" ref="AC579:AC642" si="119">MONTH(B579)</f>
        <v>5</v>
      </c>
      <c r="AD579" s="83" t="str">
        <f t="shared" ref="AD579:AD642" si="120">IF(AE579="","",AB579&amp;"-"&amp;AE579)</f>
        <v/>
      </c>
      <c r="AE579" s="83" t="str">
        <f t="shared" ref="AE579:AE642" si="121">IF(DAY(B579+1)=1,AC579,"")</f>
        <v/>
      </c>
      <c r="AF579" s="81">
        <f t="shared" ref="AF579:AF642" si="122">MAX(C579:Z579)</f>
        <v>1794.45</v>
      </c>
      <c r="AG579" s="82" t="str">
        <f t="shared" ref="AG579:AG642" si="123">INDEX($C$2:$Z$2,MATCH(AF579,C579:Z579,0))</f>
        <v>8:00</v>
      </c>
      <c r="AH579" s="81">
        <f t="shared" ref="AH579:AH642" si="124">SUM(C579:AA579)</f>
        <v>12770.880000000001</v>
      </c>
      <c r="AI579" s="80" t="str">
        <f t="shared" ref="AI579:AI642" si="125">IF(AE579&lt;&gt;"",SUMIFS(AF:AF,AC:AC,AC579,AB:AB,AB579),"")</f>
        <v/>
      </c>
      <c r="AJ579" s="80" t="str">
        <f t="shared" ref="AJ579:AJ642" si="126">IF(AI579="","",_xlfn.MAXIFS(AF:AF,AC:AC,AC579,AB:AB,AB579))</f>
        <v/>
      </c>
      <c r="AK579" s="80" t="str">
        <f t="shared" ref="AK579:AK642" si="127">IF(AI579="","",_xlfn.MAXIFS(AH:AH,AC:AC,AC579,AB:AB,AB579))</f>
        <v/>
      </c>
      <c r="AL579" s="79" t="str">
        <f t="shared" ref="AL579:AL642" si="128">IF(AI579&lt;&gt;"",INDEX(B:B,MATCH(AJ579,AF:AF,0)),"")</f>
        <v/>
      </c>
      <c r="AM579" s="78" t="str">
        <f t="shared" ref="AM579:AM642" si="129">IF(AI579&lt;&gt;"",INDEX(AG:AG,MATCH(AJ579,AF:AF,0)),"")</f>
        <v/>
      </c>
    </row>
    <row r="580" spans="2:39" ht="13.5" thickBot="1">
      <c r="B580" s="86">
        <v>44712</v>
      </c>
      <c r="C580" s="85">
        <v>299.43</v>
      </c>
      <c r="D580" s="85">
        <v>280.45999999999998</v>
      </c>
      <c r="E580" s="85">
        <v>290.82</v>
      </c>
      <c r="F580" s="85">
        <v>296.66000000000003</v>
      </c>
      <c r="G580" s="85">
        <v>299.92</v>
      </c>
      <c r="H580" s="85">
        <v>358.36</v>
      </c>
      <c r="I580" s="85">
        <v>507.82</v>
      </c>
      <c r="J580" s="85">
        <v>572.85</v>
      </c>
      <c r="K580" s="85">
        <v>639.73</v>
      </c>
      <c r="L580" s="85">
        <v>717.96</v>
      </c>
      <c r="M580" s="85">
        <v>747.67</v>
      </c>
      <c r="N580" s="85">
        <v>689.22</v>
      </c>
      <c r="O580" s="85">
        <v>684.71</v>
      </c>
      <c r="P580" s="85">
        <v>679.81</v>
      </c>
      <c r="Q580" s="85">
        <v>713.96</v>
      </c>
      <c r="R580" s="85">
        <v>687.75</v>
      </c>
      <c r="S580" s="85">
        <v>602.41999999999996</v>
      </c>
      <c r="T580" s="85">
        <v>517.69000000000005</v>
      </c>
      <c r="U580" s="85">
        <v>486.43</v>
      </c>
      <c r="V580" s="85">
        <v>431.55</v>
      </c>
      <c r="W580" s="85">
        <v>392.77</v>
      </c>
      <c r="X580" s="85">
        <v>362.43</v>
      </c>
      <c r="Y580" s="85">
        <v>321.86</v>
      </c>
      <c r="Z580" s="85">
        <v>305.62</v>
      </c>
      <c r="AA580" s="85">
        <f t="shared" si="117"/>
        <v>747.67</v>
      </c>
      <c r="AB580" s="84">
        <f t="shared" si="118"/>
        <v>2022</v>
      </c>
      <c r="AC580" s="83">
        <f t="shared" si="119"/>
        <v>5</v>
      </c>
      <c r="AD580" s="83" t="str">
        <f t="shared" si="120"/>
        <v>2022-5</v>
      </c>
      <c r="AE580" s="83">
        <f t="shared" si="121"/>
        <v>5</v>
      </c>
      <c r="AF580" s="81">
        <f t="shared" si="122"/>
        <v>747.67</v>
      </c>
      <c r="AG580" s="82" t="str">
        <f t="shared" si="123"/>
        <v>11:00</v>
      </c>
      <c r="AH580" s="81">
        <f t="shared" si="124"/>
        <v>12635.570000000003</v>
      </c>
      <c r="AI580" s="80">
        <f t="shared" si="125"/>
        <v>21164.31</v>
      </c>
      <c r="AJ580" s="80">
        <f t="shared" si="126"/>
        <v>1954.96</v>
      </c>
      <c r="AK580" s="80">
        <f t="shared" si="127"/>
        <v>41663.800000000003</v>
      </c>
      <c r="AL580" s="79">
        <f t="shared" si="128"/>
        <v>44707</v>
      </c>
      <c r="AM580" s="78" t="str">
        <f t="shared" si="129"/>
        <v>15:00</v>
      </c>
    </row>
    <row r="581" spans="2:39" ht="13.5" thickBot="1">
      <c r="B581" s="86">
        <v>44713</v>
      </c>
      <c r="C581" s="85">
        <v>287.32</v>
      </c>
      <c r="D581" s="85">
        <v>271.67</v>
      </c>
      <c r="E581" s="85">
        <v>300.51</v>
      </c>
      <c r="F581" s="85">
        <v>345.91</v>
      </c>
      <c r="G581" s="85">
        <v>354.17</v>
      </c>
      <c r="H581" s="85">
        <v>395.57</v>
      </c>
      <c r="I581" s="85">
        <v>510.2</v>
      </c>
      <c r="J581" s="85">
        <v>585.76</v>
      </c>
      <c r="K581" s="85">
        <v>621.71</v>
      </c>
      <c r="L581" s="85">
        <v>584.12</v>
      </c>
      <c r="M581" s="85">
        <v>738.4</v>
      </c>
      <c r="N581" s="85">
        <v>720.62</v>
      </c>
      <c r="O581" s="85">
        <v>726.22</v>
      </c>
      <c r="P581" s="85">
        <v>735.52</v>
      </c>
      <c r="Q581" s="85">
        <v>718.55</v>
      </c>
      <c r="R581" s="85">
        <v>641.1</v>
      </c>
      <c r="S581" s="85">
        <v>532.91</v>
      </c>
      <c r="T581" s="85">
        <v>386.16</v>
      </c>
      <c r="U581" s="85">
        <v>292.11</v>
      </c>
      <c r="V581" s="85">
        <v>225.79</v>
      </c>
      <c r="W581" s="85">
        <v>182.1</v>
      </c>
      <c r="X581" s="85">
        <v>107</v>
      </c>
      <c r="Y581" s="85">
        <v>36.4</v>
      </c>
      <c r="Z581" s="85">
        <v>33.99</v>
      </c>
      <c r="AA581" s="85">
        <f t="shared" si="117"/>
        <v>738.4</v>
      </c>
      <c r="AB581" s="84">
        <f t="shared" si="118"/>
        <v>2022</v>
      </c>
      <c r="AC581" s="83">
        <f t="shared" si="119"/>
        <v>6</v>
      </c>
      <c r="AD581" s="83" t="str">
        <f t="shared" si="120"/>
        <v/>
      </c>
      <c r="AE581" s="83" t="str">
        <f t="shared" si="121"/>
        <v/>
      </c>
      <c r="AF581" s="81">
        <f t="shared" si="122"/>
        <v>738.4</v>
      </c>
      <c r="AG581" s="82" t="str">
        <f t="shared" si="123"/>
        <v>11:00</v>
      </c>
      <c r="AH581" s="81">
        <f t="shared" si="124"/>
        <v>11072.21</v>
      </c>
      <c r="AI581" s="80" t="str">
        <f t="shared" si="125"/>
        <v/>
      </c>
      <c r="AJ581" s="80" t="str">
        <f t="shared" si="126"/>
        <v/>
      </c>
      <c r="AK581" s="80" t="str">
        <f t="shared" si="127"/>
        <v/>
      </c>
      <c r="AL581" s="79" t="str">
        <f t="shared" si="128"/>
        <v/>
      </c>
      <c r="AM581" s="78" t="str">
        <f t="shared" si="129"/>
        <v/>
      </c>
    </row>
    <row r="582" spans="2:39" ht="13.5" thickBot="1">
      <c r="B582" s="86">
        <v>44714</v>
      </c>
      <c r="C582" s="85">
        <v>32.97</v>
      </c>
      <c r="D582" s="85">
        <v>32.729999999999997</v>
      </c>
      <c r="E582" s="85">
        <v>33.46</v>
      </c>
      <c r="F582" s="85">
        <v>33.57</v>
      </c>
      <c r="G582" s="85">
        <v>33.32</v>
      </c>
      <c r="H582" s="85">
        <v>33.67</v>
      </c>
      <c r="I582" s="85">
        <v>33.99</v>
      </c>
      <c r="J582" s="85">
        <v>120.65</v>
      </c>
      <c r="K582" s="85">
        <v>170.1</v>
      </c>
      <c r="L582" s="85">
        <v>279.62</v>
      </c>
      <c r="M582" s="85">
        <v>326.73</v>
      </c>
      <c r="N582" s="85">
        <v>295.86</v>
      </c>
      <c r="O582" s="85">
        <v>292.92</v>
      </c>
      <c r="P582" s="85">
        <v>272.48</v>
      </c>
      <c r="Q582" s="85">
        <v>215.01</v>
      </c>
      <c r="R582" s="85">
        <v>183.86</v>
      </c>
      <c r="S582" s="85">
        <v>139.22999999999999</v>
      </c>
      <c r="T582" s="85">
        <v>90.83</v>
      </c>
      <c r="U582" s="85">
        <v>52.19</v>
      </c>
      <c r="V582" s="85">
        <v>35.909999999999997</v>
      </c>
      <c r="W582" s="85">
        <v>33.57</v>
      </c>
      <c r="X582" s="85">
        <v>34.200000000000003</v>
      </c>
      <c r="Y582" s="85">
        <v>33.08</v>
      </c>
      <c r="Z582" s="85">
        <v>33.81</v>
      </c>
      <c r="AA582" s="85">
        <f t="shared" si="117"/>
        <v>326.73</v>
      </c>
      <c r="AB582" s="84">
        <f t="shared" si="118"/>
        <v>2022</v>
      </c>
      <c r="AC582" s="83">
        <f t="shared" si="119"/>
        <v>6</v>
      </c>
      <c r="AD582" s="83" t="str">
        <f t="shared" si="120"/>
        <v/>
      </c>
      <c r="AE582" s="83" t="str">
        <f t="shared" si="121"/>
        <v/>
      </c>
      <c r="AF582" s="81">
        <f t="shared" si="122"/>
        <v>326.73</v>
      </c>
      <c r="AG582" s="82" t="str">
        <f t="shared" si="123"/>
        <v>11:00</v>
      </c>
      <c r="AH582" s="81">
        <f t="shared" si="124"/>
        <v>3170.49</v>
      </c>
      <c r="AI582" s="80" t="str">
        <f t="shared" si="125"/>
        <v/>
      </c>
      <c r="AJ582" s="80" t="str">
        <f t="shared" si="126"/>
        <v/>
      </c>
      <c r="AK582" s="80" t="str">
        <f t="shared" si="127"/>
        <v/>
      </c>
      <c r="AL582" s="79" t="str">
        <f t="shared" si="128"/>
        <v/>
      </c>
      <c r="AM582" s="78" t="str">
        <f t="shared" si="129"/>
        <v/>
      </c>
    </row>
    <row r="583" spans="2:39" ht="13.5" thickBot="1">
      <c r="B583" s="86">
        <v>44715</v>
      </c>
      <c r="C583" s="85">
        <v>33.39</v>
      </c>
      <c r="D583" s="85">
        <v>32.69</v>
      </c>
      <c r="E583" s="85">
        <v>32.97</v>
      </c>
      <c r="F583" s="85">
        <v>33.18</v>
      </c>
      <c r="G583" s="85">
        <v>33.46</v>
      </c>
      <c r="H583" s="85">
        <v>33.43</v>
      </c>
      <c r="I583" s="85">
        <v>38.29</v>
      </c>
      <c r="J583" s="85">
        <v>151.94</v>
      </c>
      <c r="K583" s="85">
        <v>252.18</v>
      </c>
      <c r="L583" s="85">
        <v>317.10000000000002</v>
      </c>
      <c r="M583" s="85">
        <v>348.5</v>
      </c>
      <c r="N583" s="85">
        <v>326.83</v>
      </c>
      <c r="O583" s="85">
        <v>325.39999999999998</v>
      </c>
      <c r="P583" s="85">
        <v>309.54000000000002</v>
      </c>
      <c r="Q583" s="85">
        <v>307.51</v>
      </c>
      <c r="R583" s="85">
        <v>261.20999999999998</v>
      </c>
      <c r="S583" s="85">
        <v>164.75</v>
      </c>
      <c r="T583" s="85">
        <v>113.65</v>
      </c>
      <c r="U583" s="85">
        <v>70.459999999999994</v>
      </c>
      <c r="V583" s="85">
        <v>47.88</v>
      </c>
      <c r="W583" s="85">
        <v>42.28</v>
      </c>
      <c r="X583" s="85">
        <v>34.72</v>
      </c>
      <c r="Y583" s="85">
        <v>34.229999999999997</v>
      </c>
      <c r="Z583" s="85">
        <v>33.57</v>
      </c>
      <c r="AA583" s="85">
        <f t="shared" si="117"/>
        <v>348.5</v>
      </c>
      <c r="AB583" s="84">
        <f t="shared" si="118"/>
        <v>2022</v>
      </c>
      <c r="AC583" s="83">
        <f t="shared" si="119"/>
        <v>6</v>
      </c>
      <c r="AD583" s="83" t="str">
        <f t="shared" si="120"/>
        <v/>
      </c>
      <c r="AE583" s="83" t="str">
        <f t="shared" si="121"/>
        <v/>
      </c>
      <c r="AF583" s="81">
        <f t="shared" si="122"/>
        <v>348.5</v>
      </c>
      <c r="AG583" s="82" t="str">
        <f t="shared" si="123"/>
        <v>11:00</v>
      </c>
      <c r="AH583" s="81">
        <f t="shared" si="124"/>
        <v>3727.6600000000003</v>
      </c>
      <c r="AI583" s="80" t="str">
        <f t="shared" si="125"/>
        <v/>
      </c>
      <c r="AJ583" s="80" t="str">
        <f t="shared" si="126"/>
        <v/>
      </c>
      <c r="AK583" s="80" t="str">
        <f t="shared" si="127"/>
        <v/>
      </c>
      <c r="AL583" s="79" t="str">
        <f t="shared" si="128"/>
        <v/>
      </c>
      <c r="AM583" s="78" t="str">
        <f t="shared" si="129"/>
        <v/>
      </c>
    </row>
    <row r="584" spans="2:39" ht="13.5" thickBot="1">
      <c r="B584" s="86">
        <v>44716</v>
      </c>
      <c r="C584" s="85">
        <v>33.92</v>
      </c>
      <c r="D584" s="85">
        <v>33.81</v>
      </c>
      <c r="E584" s="85">
        <v>33.32</v>
      </c>
      <c r="F584" s="85">
        <v>33.11</v>
      </c>
      <c r="G584" s="85">
        <v>33.22</v>
      </c>
      <c r="H584" s="85">
        <v>32.590000000000003</v>
      </c>
      <c r="I584" s="85">
        <v>34.369999999999997</v>
      </c>
      <c r="J584" s="85">
        <v>34.130000000000003</v>
      </c>
      <c r="K584" s="85">
        <v>35</v>
      </c>
      <c r="L584" s="85">
        <v>68.36</v>
      </c>
      <c r="M584" s="85">
        <v>96.74</v>
      </c>
      <c r="N584" s="85">
        <v>96.46</v>
      </c>
      <c r="O584" s="85">
        <v>80.569999999999993</v>
      </c>
      <c r="P584" s="85">
        <v>80.010000000000005</v>
      </c>
      <c r="Q584" s="85">
        <v>66.569999999999993</v>
      </c>
      <c r="R584" s="85">
        <v>72.98</v>
      </c>
      <c r="S584" s="85">
        <v>37.380000000000003</v>
      </c>
      <c r="T584" s="85">
        <v>33.64</v>
      </c>
      <c r="U584" s="85">
        <v>35.03</v>
      </c>
      <c r="V584" s="85">
        <v>33.18</v>
      </c>
      <c r="W584" s="85">
        <v>33.5</v>
      </c>
      <c r="X584" s="85">
        <v>32.450000000000003</v>
      </c>
      <c r="Y584" s="85">
        <v>33.880000000000003</v>
      </c>
      <c r="Z584" s="85">
        <v>33.22</v>
      </c>
      <c r="AA584" s="85">
        <f t="shared" si="117"/>
        <v>96.74</v>
      </c>
      <c r="AB584" s="84">
        <f t="shared" si="118"/>
        <v>2022</v>
      </c>
      <c r="AC584" s="83">
        <f t="shared" si="119"/>
        <v>6</v>
      </c>
      <c r="AD584" s="83" t="str">
        <f t="shared" si="120"/>
        <v/>
      </c>
      <c r="AE584" s="83" t="str">
        <f t="shared" si="121"/>
        <v/>
      </c>
      <c r="AF584" s="81">
        <f t="shared" si="122"/>
        <v>96.74</v>
      </c>
      <c r="AG584" s="82" t="str">
        <f t="shared" si="123"/>
        <v>11:00</v>
      </c>
      <c r="AH584" s="81">
        <f t="shared" si="124"/>
        <v>1234.18</v>
      </c>
      <c r="AI584" s="80" t="str">
        <f t="shared" si="125"/>
        <v/>
      </c>
      <c r="AJ584" s="80" t="str">
        <f t="shared" si="126"/>
        <v/>
      </c>
      <c r="AK584" s="80" t="str">
        <f t="shared" si="127"/>
        <v/>
      </c>
      <c r="AL584" s="79" t="str">
        <f t="shared" si="128"/>
        <v/>
      </c>
      <c r="AM584" s="78" t="str">
        <f t="shared" si="129"/>
        <v/>
      </c>
    </row>
    <row r="585" spans="2:39" ht="13.5" thickBot="1">
      <c r="B585" s="86">
        <v>44717</v>
      </c>
      <c r="C585" s="85">
        <v>33.08</v>
      </c>
      <c r="D585" s="85">
        <v>33.71</v>
      </c>
      <c r="E585" s="85">
        <v>33.18</v>
      </c>
      <c r="F585" s="85">
        <v>33.15</v>
      </c>
      <c r="G585" s="85">
        <v>33.01</v>
      </c>
      <c r="H585" s="85">
        <v>32.450000000000003</v>
      </c>
      <c r="I585" s="85">
        <v>35.21</v>
      </c>
      <c r="J585" s="85">
        <v>47.78</v>
      </c>
      <c r="K585" s="85">
        <v>65.7</v>
      </c>
      <c r="L585" s="85">
        <v>91.81</v>
      </c>
      <c r="M585" s="85">
        <v>107</v>
      </c>
      <c r="N585" s="85">
        <v>88.76</v>
      </c>
      <c r="O585" s="85">
        <v>100.1</v>
      </c>
      <c r="P585" s="85">
        <v>65.77</v>
      </c>
      <c r="Q585" s="85">
        <v>63.56</v>
      </c>
      <c r="R585" s="85">
        <v>51.73</v>
      </c>
      <c r="S585" s="85">
        <v>33.04</v>
      </c>
      <c r="T585" s="85">
        <v>34.9</v>
      </c>
      <c r="U585" s="85">
        <v>32.69</v>
      </c>
      <c r="V585" s="85">
        <v>32.590000000000003</v>
      </c>
      <c r="W585" s="85">
        <v>33.78</v>
      </c>
      <c r="X585" s="85">
        <v>33.32</v>
      </c>
      <c r="Y585" s="85">
        <v>34.090000000000003</v>
      </c>
      <c r="Z585" s="85">
        <v>33.15</v>
      </c>
      <c r="AA585" s="85">
        <f t="shared" si="117"/>
        <v>107</v>
      </c>
      <c r="AB585" s="84">
        <f t="shared" si="118"/>
        <v>2022</v>
      </c>
      <c r="AC585" s="83">
        <f t="shared" si="119"/>
        <v>6</v>
      </c>
      <c r="AD585" s="83" t="str">
        <f t="shared" si="120"/>
        <v/>
      </c>
      <c r="AE585" s="83" t="str">
        <f t="shared" si="121"/>
        <v/>
      </c>
      <c r="AF585" s="81">
        <f t="shared" si="122"/>
        <v>107</v>
      </c>
      <c r="AG585" s="82" t="str">
        <f t="shared" si="123"/>
        <v>11:00</v>
      </c>
      <c r="AH585" s="81">
        <f t="shared" si="124"/>
        <v>1290.5599999999997</v>
      </c>
      <c r="AI585" s="80" t="str">
        <f t="shared" si="125"/>
        <v/>
      </c>
      <c r="AJ585" s="80" t="str">
        <f t="shared" si="126"/>
        <v/>
      </c>
      <c r="AK585" s="80" t="str">
        <f t="shared" si="127"/>
        <v/>
      </c>
      <c r="AL585" s="79" t="str">
        <f t="shared" si="128"/>
        <v/>
      </c>
      <c r="AM585" s="78" t="str">
        <f t="shared" si="129"/>
        <v/>
      </c>
    </row>
    <row r="586" spans="2:39" ht="13.5" thickBot="1">
      <c r="B586" s="86">
        <v>44718</v>
      </c>
      <c r="C586" s="85">
        <v>33.81</v>
      </c>
      <c r="D586" s="85">
        <v>34.270000000000003</v>
      </c>
      <c r="E586" s="85">
        <v>33.909999999999997</v>
      </c>
      <c r="F586" s="85">
        <v>32.869999999999997</v>
      </c>
      <c r="G586" s="85">
        <v>34.270000000000003</v>
      </c>
      <c r="H586" s="85">
        <v>33.29</v>
      </c>
      <c r="I586" s="85">
        <v>33.15</v>
      </c>
      <c r="J586" s="85">
        <v>62.93</v>
      </c>
      <c r="K586" s="85">
        <v>159.99</v>
      </c>
      <c r="L586" s="85">
        <v>206.68</v>
      </c>
      <c r="M586" s="85">
        <v>276.54000000000002</v>
      </c>
      <c r="N586" s="85">
        <v>318.08</v>
      </c>
      <c r="O586" s="85">
        <v>344.44</v>
      </c>
      <c r="P586" s="85">
        <v>354.87</v>
      </c>
      <c r="Q586" s="85">
        <v>379.58</v>
      </c>
      <c r="R586" s="85">
        <v>379.26</v>
      </c>
      <c r="S586" s="85">
        <v>304.22000000000003</v>
      </c>
      <c r="T586" s="85">
        <v>219.07</v>
      </c>
      <c r="U586" s="85">
        <v>167.76</v>
      </c>
      <c r="V586" s="85">
        <v>90.79</v>
      </c>
      <c r="W586" s="85">
        <v>79.489999999999995</v>
      </c>
      <c r="X586" s="85">
        <v>50.23</v>
      </c>
      <c r="Y586" s="85">
        <v>48.16</v>
      </c>
      <c r="Z586" s="85">
        <v>46.17</v>
      </c>
      <c r="AA586" s="85">
        <f t="shared" si="117"/>
        <v>379.58</v>
      </c>
      <c r="AB586" s="84">
        <f t="shared" si="118"/>
        <v>2022</v>
      </c>
      <c r="AC586" s="83">
        <f t="shared" si="119"/>
        <v>6</v>
      </c>
      <c r="AD586" s="83" t="str">
        <f t="shared" si="120"/>
        <v/>
      </c>
      <c r="AE586" s="83" t="str">
        <f t="shared" si="121"/>
        <v/>
      </c>
      <c r="AF586" s="81">
        <f t="shared" si="122"/>
        <v>379.58</v>
      </c>
      <c r="AG586" s="82" t="str">
        <f t="shared" si="123"/>
        <v>15:00</v>
      </c>
      <c r="AH586" s="81">
        <f t="shared" si="124"/>
        <v>4103.41</v>
      </c>
      <c r="AI586" s="80" t="str">
        <f t="shared" si="125"/>
        <v/>
      </c>
      <c r="AJ586" s="80" t="str">
        <f t="shared" si="126"/>
        <v/>
      </c>
      <c r="AK586" s="80" t="str">
        <f t="shared" si="127"/>
        <v/>
      </c>
      <c r="AL586" s="79" t="str">
        <f t="shared" si="128"/>
        <v/>
      </c>
      <c r="AM586" s="78" t="str">
        <f t="shared" si="129"/>
        <v/>
      </c>
    </row>
    <row r="587" spans="2:39" ht="13.5" thickBot="1">
      <c r="B587" s="86">
        <v>44719</v>
      </c>
      <c r="C587" s="85">
        <v>45.96</v>
      </c>
      <c r="D587" s="85">
        <v>34.69</v>
      </c>
      <c r="E587" s="85">
        <v>102.31</v>
      </c>
      <c r="F587" s="85">
        <v>204.19</v>
      </c>
      <c r="G587" s="85">
        <v>241.71</v>
      </c>
      <c r="H587" s="85">
        <v>269.36</v>
      </c>
      <c r="I587" s="85">
        <v>368.1</v>
      </c>
      <c r="J587" s="85">
        <v>294.35000000000002</v>
      </c>
      <c r="K587" s="85">
        <v>405.86</v>
      </c>
      <c r="L587" s="85">
        <v>434.21</v>
      </c>
      <c r="M587" s="85">
        <v>463.51</v>
      </c>
      <c r="N587" s="85">
        <v>435.54</v>
      </c>
      <c r="O587" s="85">
        <v>408.59</v>
      </c>
      <c r="P587" s="85">
        <v>335.86</v>
      </c>
      <c r="Q587" s="85">
        <v>228.97</v>
      </c>
      <c r="R587" s="85">
        <v>220.95</v>
      </c>
      <c r="S587" s="85">
        <v>90.16</v>
      </c>
      <c r="T587" s="85">
        <v>39.549999999999997</v>
      </c>
      <c r="U587" s="85">
        <v>35.35</v>
      </c>
      <c r="V587" s="85">
        <v>34.299999999999997</v>
      </c>
      <c r="W587" s="85">
        <v>34.369999999999997</v>
      </c>
      <c r="X587" s="85">
        <v>35</v>
      </c>
      <c r="Y587" s="85">
        <v>33.74</v>
      </c>
      <c r="Z587" s="85">
        <v>32.409999999999997</v>
      </c>
      <c r="AA587" s="85">
        <f t="shared" si="117"/>
        <v>463.51</v>
      </c>
      <c r="AB587" s="84">
        <f t="shared" si="118"/>
        <v>2022</v>
      </c>
      <c r="AC587" s="83">
        <f t="shared" si="119"/>
        <v>6</v>
      </c>
      <c r="AD587" s="83" t="str">
        <f t="shared" si="120"/>
        <v/>
      </c>
      <c r="AE587" s="83" t="str">
        <f t="shared" si="121"/>
        <v/>
      </c>
      <c r="AF587" s="81">
        <f t="shared" si="122"/>
        <v>463.51</v>
      </c>
      <c r="AG587" s="82" t="str">
        <f t="shared" si="123"/>
        <v>11:00</v>
      </c>
      <c r="AH587" s="81">
        <f t="shared" si="124"/>
        <v>5292.55</v>
      </c>
      <c r="AI587" s="80" t="str">
        <f t="shared" si="125"/>
        <v/>
      </c>
      <c r="AJ587" s="80" t="str">
        <f t="shared" si="126"/>
        <v/>
      </c>
      <c r="AK587" s="80" t="str">
        <f t="shared" si="127"/>
        <v/>
      </c>
      <c r="AL587" s="79" t="str">
        <f t="shared" si="128"/>
        <v/>
      </c>
      <c r="AM587" s="78" t="str">
        <f t="shared" si="129"/>
        <v/>
      </c>
    </row>
    <row r="588" spans="2:39" ht="13.5" thickBot="1">
      <c r="B588" s="86">
        <v>44720</v>
      </c>
      <c r="C588" s="85">
        <v>34.200000000000003</v>
      </c>
      <c r="D588" s="85">
        <v>33.22</v>
      </c>
      <c r="E588" s="85">
        <v>34.69</v>
      </c>
      <c r="F588" s="85">
        <v>32.69</v>
      </c>
      <c r="G588" s="85">
        <v>32.83</v>
      </c>
      <c r="H588" s="85">
        <v>34.200000000000003</v>
      </c>
      <c r="I588" s="85">
        <v>85.4</v>
      </c>
      <c r="J588" s="85">
        <v>134.58000000000001</v>
      </c>
      <c r="K588" s="85">
        <v>207.24</v>
      </c>
      <c r="L588" s="85">
        <v>303.38</v>
      </c>
      <c r="M588" s="85">
        <v>326.52</v>
      </c>
      <c r="N588" s="85">
        <v>290.57</v>
      </c>
      <c r="O588" s="85">
        <v>284.38</v>
      </c>
      <c r="P588" s="85">
        <v>320.95</v>
      </c>
      <c r="Q588" s="85">
        <v>326.89999999999998</v>
      </c>
      <c r="R588" s="85">
        <v>291.62</v>
      </c>
      <c r="S588" s="85">
        <v>208.64</v>
      </c>
      <c r="T588" s="85">
        <v>360.36</v>
      </c>
      <c r="U588" s="85">
        <v>1491.81</v>
      </c>
      <c r="V588" s="85">
        <v>1480.01</v>
      </c>
      <c r="W588" s="85">
        <v>1487.5</v>
      </c>
      <c r="X588" s="85">
        <v>1436.36</v>
      </c>
      <c r="Y588" s="85">
        <v>1370.14</v>
      </c>
      <c r="Z588" s="85">
        <v>1366.82</v>
      </c>
      <c r="AA588" s="85">
        <f t="shared" si="117"/>
        <v>1491.81</v>
      </c>
      <c r="AB588" s="84">
        <f t="shared" si="118"/>
        <v>2022</v>
      </c>
      <c r="AC588" s="83">
        <f t="shared" si="119"/>
        <v>6</v>
      </c>
      <c r="AD588" s="83" t="str">
        <f t="shared" si="120"/>
        <v/>
      </c>
      <c r="AE588" s="83" t="str">
        <f t="shared" si="121"/>
        <v/>
      </c>
      <c r="AF588" s="81">
        <f t="shared" si="122"/>
        <v>1491.81</v>
      </c>
      <c r="AG588" s="82" t="str">
        <f t="shared" si="123"/>
        <v>19:00</v>
      </c>
      <c r="AH588" s="81">
        <f t="shared" si="124"/>
        <v>13466.82</v>
      </c>
      <c r="AI588" s="80" t="str">
        <f t="shared" si="125"/>
        <v/>
      </c>
      <c r="AJ588" s="80" t="str">
        <f t="shared" si="126"/>
        <v/>
      </c>
      <c r="AK588" s="80" t="str">
        <f t="shared" si="127"/>
        <v/>
      </c>
      <c r="AL588" s="79" t="str">
        <f t="shared" si="128"/>
        <v/>
      </c>
      <c r="AM588" s="78" t="str">
        <f t="shared" si="129"/>
        <v/>
      </c>
    </row>
    <row r="589" spans="2:39" ht="13.5" thickBot="1">
      <c r="B589" s="86">
        <v>44721</v>
      </c>
      <c r="C589" s="85">
        <v>1352.16</v>
      </c>
      <c r="D589" s="85">
        <v>1344.84</v>
      </c>
      <c r="E589" s="85">
        <v>1318.28</v>
      </c>
      <c r="F589" s="85">
        <v>1350.55</v>
      </c>
      <c r="G589" s="85">
        <v>1359.12</v>
      </c>
      <c r="H589" s="85">
        <v>1410.46</v>
      </c>
      <c r="I589" s="85">
        <v>1515.29</v>
      </c>
      <c r="J589" s="85">
        <v>1556.34</v>
      </c>
      <c r="K589" s="85">
        <v>1585.18</v>
      </c>
      <c r="L589" s="85">
        <v>1044.23</v>
      </c>
      <c r="M589" s="85">
        <v>222.92</v>
      </c>
      <c r="N589" s="85">
        <v>266.63</v>
      </c>
      <c r="O589" s="85">
        <v>281.79000000000002</v>
      </c>
      <c r="P589" s="85">
        <v>309.05</v>
      </c>
      <c r="Q589" s="85">
        <v>315.77</v>
      </c>
      <c r="R589" s="85">
        <v>291.06</v>
      </c>
      <c r="S589" s="85">
        <v>202.3</v>
      </c>
      <c r="T589" s="85">
        <v>122.26</v>
      </c>
      <c r="U589" s="85">
        <v>85.23</v>
      </c>
      <c r="V589" s="85">
        <v>34.020000000000003</v>
      </c>
      <c r="W589" s="85">
        <v>33.78</v>
      </c>
      <c r="X589" s="85">
        <v>34.369999999999997</v>
      </c>
      <c r="Y589" s="85">
        <v>33.08</v>
      </c>
      <c r="Z589" s="85">
        <v>33.5</v>
      </c>
      <c r="AA589" s="85">
        <f t="shared" si="117"/>
        <v>1585.18</v>
      </c>
      <c r="AB589" s="84">
        <f t="shared" si="118"/>
        <v>2022</v>
      </c>
      <c r="AC589" s="83">
        <f t="shared" si="119"/>
        <v>6</v>
      </c>
      <c r="AD589" s="83" t="str">
        <f t="shared" si="120"/>
        <v/>
      </c>
      <c r="AE589" s="83" t="str">
        <f t="shared" si="121"/>
        <v/>
      </c>
      <c r="AF589" s="81">
        <f t="shared" si="122"/>
        <v>1585.18</v>
      </c>
      <c r="AG589" s="82" t="str">
        <f t="shared" si="123"/>
        <v>9:00</v>
      </c>
      <c r="AH589" s="81">
        <f t="shared" si="124"/>
        <v>17687.39</v>
      </c>
      <c r="AI589" s="80" t="str">
        <f t="shared" si="125"/>
        <v/>
      </c>
      <c r="AJ589" s="80" t="str">
        <f t="shared" si="126"/>
        <v/>
      </c>
      <c r="AK589" s="80" t="str">
        <f t="shared" si="127"/>
        <v/>
      </c>
      <c r="AL589" s="79" t="str">
        <f t="shared" si="128"/>
        <v/>
      </c>
      <c r="AM589" s="78" t="str">
        <f t="shared" si="129"/>
        <v/>
      </c>
    </row>
    <row r="590" spans="2:39" ht="13.5" thickBot="1">
      <c r="B590" s="86">
        <v>44722</v>
      </c>
      <c r="C590" s="85">
        <v>32.799999999999997</v>
      </c>
      <c r="D590" s="85">
        <v>32.97</v>
      </c>
      <c r="E590" s="85">
        <v>32.86</v>
      </c>
      <c r="F590" s="85">
        <v>33.53</v>
      </c>
      <c r="G590" s="85">
        <v>33.36</v>
      </c>
      <c r="H590" s="85">
        <v>34.619999999999997</v>
      </c>
      <c r="I590" s="85">
        <v>93.1</v>
      </c>
      <c r="J590" s="85">
        <v>110.5</v>
      </c>
      <c r="K590" s="85">
        <v>176.05</v>
      </c>
      <c r="L590" s="85">
        <v>291.02</v>
      </c>
      <c r="M590" s="85">
        <v>310.24</v>
      </c>
      <c r="N590" s="85">
        <v>272.37</v>
      </c>
      <c r="O590" s="85">
        <v>281.95999999999998</v>
      </c>
      <c r="P590" s="85">
        <v>275.58999999999997</v>
      </c>
      <c r="Q590" s="85">
        <v>287.98</v>
      </c>
      <c r="R590" s="85">
        <v>248.61</v>
      </c>
      <c r="S590" s="85">
        <v>179.55</v>
      </c>
      <c r="T590" s="85">
        <v>109.55</v>
      </c>
      <c r="U590" s="85">
        <v>74.27</v>
      </c>
      <c r="V590" s="85">
        <v>40.99</v>
      </c>
      <c r="W590" s="85">
        <v>37.520000000000003</v>
      </c>
      <c r="X590" s="85">
        <v>37.14</v>
      </c>
      <c r="Y590" s="85">
        <v>33.22</v>
      </c>
      <c r="Z590" s="85">
        <v>33.78</v>
      </c>
      <c r="AA590" s="85">
        <f t="shared" si="117"/>
        <v>310.24</v>
      </c>
      <c r="AB590" s="84">
        <f t="shared" si="118"/>
        <v>2022</v>
      </c>
      <c r="AC590" s="83">
        <f t="shared" si="119"/>
        <v>6</v>
      </c>
      <c r="AD590" s="83" t="str">
        <f t="shared" si="120"/>
        <v/>
      </c>
      <c r="AE590" s="83" t="str">
        <f t="shared" si="121"/>
        <v/>
      </c>
      <c r="AF590" s="81">
        <f t="shared" si="122"/>
        <v>310.24</v>
      </c>
      <c r="AG590" s="82" t="str">
        <f t="shared" si="123"/>
        <v>11:00</v>
      </c>
      <c r="AH590" s="81">
        <f t="shared" si="124"/>
        <v>3403.8199999999997</v>
      </c>
      <c r="AI590" s="80" t="str">
        <f t="shared" si="125"/>
        <v/>
      </c>
      <c r="AJ590" s="80" t="str">
        <f t="shared" si="126"/>
        <v/>
      </c>
      <c r="AK590" s="80" t="str">
        <f t="shared" si="127"/>
        <v/>
      </c>
      <c r="AL590" s="79" t="str">
        <f t="shared" si="128"/>
        <v/>
      </c>
      <c r="AM590" s="78" t="str">
        <f t="shared" si="129"/>
        <v/>
      </c>
    </row>
    <row r="591" spans="2:39" ht="13.5" thickBot="1">
      <c r="B591" s="86">
        <v>44723</v>
      </c>
      <c r="C591" s="85">
        <v>32.450000000000003</v>
      </c>
      <c r="D591" s="85">
        <v>32.619999999999997</v>
      </c>
      <c r="E591" s="85">
        <v>33.57</v>
      </c>
      <c r="F591" s="85">
        <v>33.35</v>
      </c>
      <c r="G591" s="85">
        <v>33.99</v>
      </c>
      <c r="H591" s="85">
        <v>33.39</v>
      </c>
      <c r="I591" s="85">
        <v>36.299999999999997</v>
      </c>
      <c r="J591" s="85">
        <v>49.84</v>
      </c>
      <c r="K591" s="85">
        <v>110.25</v>
      </c>
      <c r="L591" s="85">
        <v>161.21</v>
      </c>
      <c r="M591" s="85">
        <v>166.22</v>
      </c>
      <c r="N591" s="85">
        <v>175.7</v>
      </c>
      <c r="O591" s="85">
        <v>168.49</v>
      </c>
      <c r="P591" s="85">
        <v>148.19</v>
      </c>
      <c r="Q591" s="85">
        <v>170.87</v>
      </c>
      <c r="R591" s="85">
        <v>125.79</v>
      </c>
      <c r="S591" s="85">
        <v>111.2</v>
      </c>
      <c r="T591" s="85">
        <v>127.51</v>
      </c>
      <c r="U591" s="85">
        <v>99.4</v>
      </c>
      <c r="V591" s="85">
        <v>64.19</v>
      </c>
      <c r="W591" s="85">
        <v>44.28</v>
      </c>
      <c r="X591" s="85">
        <v>43.33</v>
      </c>
      <c r="Y591" s="85">
        <v>34.299999999999997</v>
      </c>
      <c r="Z591" s="85">
        <v>34.76</v>
      </c>
      <c r="AA591" s="85">
        <f t="shared" si="117"/>
        <v>175.7</v>
      </c>
      <c r="AB591" s="84">
        <f t="shared" si="118"/>
        <v>2022</v>
      </c>
      <c r="AC591" s="83">
        <f t="shared" si="119"/>
        <v>6</v>
      </c>
      <c r="AD591" s="83" t="str">
        <f t="shared" si="120"/>
        <v/>
      </c>
      <c r="AE591" s="83" t="str">
        <f t="shared" si="121"/>
        <v/>
      </c>
      <c r="AF591" s="81">
        <f t="shared" si="122"/>
        <v>175.7</v>
      </c>
      <c r="AG591" s="82" t="str">
        <f t="shared" si="123"/>
        <v>12:00</v>
      </c>
      <c r="AH591" s="81">
        <f t="shared" si="124"/>
        <v>2246.9</v>
      </c>
      <c r="AI591" s="80" t="str">
        <f t="shared" si="125"/>
        <v/>
      </c>
      <c r="AJ591" s="80" t="str">
        <f t="shared" si="126"/>
        <v/>
      </c>
      <c r="AK591" s="80" t="str">
        <f t="shared" si="127"/>
        <v/>
      </c>
      <c r="AL591" s="79" t="str">
        <f t="shared" si="128"/>
        <v/>
      </c>
      <c r="AM591" s="78" t="str">
        <f t="shared" si="129"/>
        <v/>
      </c>
    </row>
    <row r="592" spans="2:39" ht="13.5" thickBot="1">
      <c r="B592" s="86">
        <v>44724</v>
      </c>
      <c r="C592" s="85">
        <v>34.51</v>
      </c>
      <c r="D592" s="85">
        <v>32.619999999999997</v>
      </c>
      <c r="E592" s="85">
        <v>33.6</v>
      </c>
      <c r="F592" s="85">
        <v>35.32</v>
      </c>
      <c r="G592" s="85">
        <v>33.04</v>
      </c>
      <c r="H592" s="85">
        <v>34.479999999999997</v>
      </c>
      <c r="I592" s="85">
        <v>69.260000000000005</v>
      </c>
      <c r="J592" s="85">
        <v>87.71</v>
      </c>
      <c r="K592" s="85">
        <v>135.84</v>
      </c>
      <c r="L592" s="85">
        <v>174.83</v>
      </c>
      <c r="M592" s="85">
        <v>198.66</v>
      </c>
      <c r="N592" s="85">
        <v>233.14</v>
      </c>
      <c r="O592" s="85">
        <v>212.73</v>
      </c>
      <c r="P592" s="85">
        <v>186.48</v>
      </c>
      <c r="Q592" s="85">
        <v>187.92</v>
      </c>
      <c r="R592" s="85">
        <v>180.39</v>
      </c>
      <c r="S592" s="85">
        <v>148.61000000000001</v>
      </c>
      <c r="T592" s="85">
        <v>126.88</v>
      </c>
      <c r="U592" s="85">
        <v>236.22</v>
      </c>
      <c r="V592" s="85">
        <v>349.48</v>
      </c>
      <c r="W592" s="85">
        <v>387.7</v>
      </c>
      <c r="X592" s="85">
        <v>363.2</v>
      </c>
      <c r="Y592" s="85">
        <v>331.63</v>
      </c>
      <c r="Z592" s="85">
        <v>311.22000000000003</v>
      </c>
      <c r="AA592" s="85">
        <f t="shared" si="117"/>
        <v>387.7</v>
      </c>
      <c r="AB592" s="84">
        <f t="shared" si="118"/>
        <v>2022</v>
      </c>
      <c r="AC592" s="83">
        <f t="shared" si="119"/>
        <v>6</v>
      </c>
      <c r="AD592" s="83" t="str">
        <f t="shared" si="120"/>
        <v/>
      </c>
      <c r="AE592" s="83" t="str">
        <f t="shared" si="121"/>
        <v/>
      </c>
      <c r="AF592" s="81">
        <f t="shared" si="122"/>
        <v>387.7</v>
      </c>
      <c r="AG592" s="82" t="str">
        <f t="shared" si="123"/>
        <v>21:00</v>
      </c>
      <c r="AH592" s="81">
        <f t="shared" si="124"/>
        <v>4513.17</v>
      </c>
      <c r="AI592" s="80" t="str">
        <f t="shared" si="125"/>
        <v/>
      </c>
      <c r="AJ592" s="80" t="str">
        <f t="shared" si="126"/>
        <v/>
      </c>
      <c r="AK592" s="80" t="str">
        <f t="shared" si="127"/>
        <v/>
      </c>
      <c r="AL592" s="79" t="str">
        <f t="shared" si="128"/>
        <v/>
      </c>
      <c r="AM592" s="78" t="str">
        <f t="shared" si="129"/>
        <v/>
      </c>
    </row>
    <row r="593" spans="2:39" ht="13.5" thickBot="1">
      <c r="B593" s="86">
        <v>44725</v>
      </c>
      <c r="C593" s="85">
        <v>265.37</v>
      </c>
      <c r="D593" s="85">
        <v>232.93</v>
      </c>
      <c r="E593" s="85">
        <v>216.83</v>
      </c>
      <c r="F593" s="85">
        <v>210.6</v>
      </c>
      <c r="G593" s="85">
        <v>152.78</v>
      </c>
      <c r="H593" s="85">
        <v>161.74</v>
      </c>
      <c r="I593" s="85">
        <v>381.82</v>
      </c>
      <c r="J593" s="85">
        <v>619.78</v>
      </c>
      <c r="K593" s="85">
        <v>641.16999999999996</v>
      </c>
      <c r="L593" s="85">
        <v>931.7</v>
      </c>
      <c r="M593" s="85">
        <v>1050.53</v>
      </c>
      <c r="N593" s="85">
        <v>1101.17</v>
      </c>
      <c r="O593" s="85">
        <v>1100.6099999999999</v>
      </c>
      <c r="P593" s="85">
        <v>1069.01</v>
      </c>
      <c r="Q593" s="85">
        <v>1239.7</v>
      </c>
      <c r="R593" s="85">
        <v>1511.23</v>
      </c>
      <c r="S593" s="85">
        <v>1193.1500000000001</v>
      </c>
      <c r="T593" s="85">
        <v>1128.6099999999999</v>
      </c>
      <c r="U593" s="85">
        <v>1097.57</v>
      </c>
      <c r="V593" s="85">
        <v>1079.6099999999999</v>
      </c>
      <c r="W593" s="85">
        <v>1080.3800000000001</v>
      </c>
      <c r="X593" s="85">
        <v>1076.6400000000001</v>
      </c>
      <c r="Y593" s="85">
        <v>1011.64</v>
      </c>
      <c r="Z593" s="85">
        <v>960.02</v>
      </c>
      <c r="AA593" s="85">
        <f t="shared" si="117"/>
        <v>1511.23</v>
      </c>
      <c r="AB593" s="84">
        <f t="shared" si="118"/>
        <v>2022</v>
      </c>
      <c r="AC593" s="83">
        <f t="shared" si="119"/>
        <v>6</v>
      </c>
      <c r="AD593" s="83" t="str">
        <f t="shared" si="120"/>
        <v/>
      </c>
      <c r="AE593" s="83" t="str">
        <f t="shared" si="121"/>
        <v/>
      </c>
      <c r="AF593" s="81">
        <f t="shared" si="122"/>
        <v>1511.23</v>
      </c>
      <c r="AG593" s="82" t="str">
        <f t="shared" si="123"/>
        <v>16:00</v>
      </c>
      <c r="AH593" s="81">
        <f t="shared" si="124"/>
        <v>21025.82</v>
      </c>
      <c r="AI593" s="80" t="str">
        <f t="shared" si="125"/>
        <v/>
      </c>
      <c r="AJ593" s="80" t="str">
        <f t="shared" si="126"/>
        <v/>
      </c>
      <c r="AK593" s="80" t="str">
        <f t="shared" si="127"/>
        <v/>
      </c>
      <c r="AL593" s="79" t="str">
        <f t="shared" si="128"/>
        <v/>
      </c>
      <c r="AM593" s="78" t="str">
        <f t="shared" si="129"/>
        <v/>
      </c>
    </row>
    <row r="594" spans="2:39" ht="13.5" thickBot="1">
      <c r="B594" s="86">
        <v>44726</v>
      </c>
      <c r="C594" s="85">
        <v>937.37</v>
      </c>
      <c r="D594" s="85">
        <v>921.17</v>
      </c>
      <c r="E594" s="85">
        <v>918.86</v>
      </c>
      <c r="F594" s="85">
        <v>957.46</v>
      </c>
      <c r="G594" s="85">
        <v>970.76</v>
      </c>
      <c r="H594" s="85">
        <v>996.83</v>
      </c>
      <c r="I594" s="85">
        <v>1102.92</v>
      </c>
      <c r="J594" s="85">
        <v>1303.4000000000001</v>
      </c>
      <c r="K594" s="85">
        <v>1766.1</v>
      </c>
      <c r="L594" s="85">
        <v>1737.58</v>
      </c>
      <c r="M594" s="85">
        <v>1833.86</v>
      </c>
      <c r="N594" s="85">
        <v>1836.34</v>
      </c>
      <c r="O594" s="85">
        <v>1849.58</v>
      </c>
      <c r="P594" s="85">
        <v>1857.41</v>
      </c>
      <c r="Q594" s="85">
        <v>1868.58</v>
      </c>
      <c r="R594" s="85">
        <v>1838.17</v>
      </c>
      <c r="S594" s="85">
        <v>1740.06</v>
      </c>
      <c r="T594" s="85">
        <v>1618.64</v>
      </c>
      <c r="U594" s="85">
        <v>1616.62</v>
      </c>
      <c r="V594" s="85">
        <v>1580.18</v>
      </c>
      <c r="W594" s="85">
        <v>1560.09</v>
      </c>
      <c r="X594" s="85">
        <v>1512</v>
      </c>
      <c r="Y594" s="85">
        <v>1480.05</v>
      </c>
      <c r="Z594" s="85">
        <v>1455.55</v>
      </c>
      <c r="AA594" s="85">
        <f t="shared" si="117"/>
        <v>1868.58</v>
      </c>
      <c r="AB594" s="84">
        <f t="shared" si="118"/>
        <v>2022</v>
      </c>
      <c r="AC594" s="83">
        <f t="shared" si="119"/>
        <v>6</v>
      </c>
      <c r="AD594" s="83" t="str">
        <f t="shared" si="120"/>
        <v/>
      </c>
      <c r="AE594" s="83" t="str">
        <f t="shared" si="121"/>
        <v/>
      </c>
      <c r="AF594" s="81">
        <f t="shared" si="122"/>
        <v>1868.58</v>
      </c>
      <c r="AG594" s="82" t="str">
        <f t="shared" si="123"/>
        <v>15:00</v>
      </c>
      <c r="AH594" s="81">
        <f t="shared" si="124"/>
        <v>37128.160000000003</v>
      </c>
      <c r="AI594" s="80" t="str">
        <f t="shared" si="125"/>
        <v/>
      </c>
      <c r="AJ594" s="80" t="str">
        <f t="shared" si="126"/>
        <v/>
      </c>
      <c r="AK594" s="80" t="str">
        <f t="shared" si="127"/>
        <v/>
      </c>
      <c r="AL594" s="79" t="str">
        <f t="shared" si="128"/>
        <v/>
      </c>
      <c r="AM594" s="78" t="str">
        <f t="shared" si="129"/>
        <v/>
      </c>
    </row>
    <row r="595" spans="2:39" ht="13.5" thickBot="1">
      <c r="B595" s="86">
        <v>44727</v>
      </c>
      <c r="C595" s="85">
        <v>1411.9</v>
      </c>
      <c r="D595" s="85">
        <v>1404.41</v>
      </c>
      <c r="E595" s="85">
        <v>1397.62</v>
      </c>
      <c r="F595" s="85">
        <v>1441.69</v>
      </c>
      <c r="G595" s="85">
        <v>1473.29</v>
      </c>
      <c r="H595" s="85">
        <v>1514.7</v>
      </c>
      <c r="I595" s="85">
        <v>1637.3</v>
      </c>
      <c r="J595" s="85">
        <v>1732.99</v>
      </c>
      <c r="K595" s="85">
        <v>1825.81</v>
      </c>
      <c r="L595" s="85">
        <v>1904.32</v>
      </c>
      <c r="M595" s="85">
        <v>2014.57</v>
      </c>
      <c r="N595" s="85">
        <v>2046.35</v>
      </c>
      <c r="O595" s="85">
        <v>2088.0700000000002</v>
      </c>
      <c r="P595" s="85">
        <v>2186.1</v>
      </c>
      <c r="Q595" s="85">
        <v>2312.6999999999998</v>
      </c>
      <c r="R595" s="85">
        <v>2317.42</v>
      </c>
      <c r="S595" s="85">
        <v>2313.2600000000002</v>
      </c>
      <c r="T595" s="85">
        <v>2218.34</v>
      </c>
      <c r="U595" s="85">
        <v>2128.42</v>
      </c>
      <c r="V595" s="85">
        <v>2109.59</v>
      </c>
      <c r="W595" s="85">
        <v>1954.51</v>
      </c>
      <c r="X595" s="85">
        <v>1912.26</v>
      </c>
      <c r="Y595" s="85">
        <v>1855.14</v>
      </c>
      <c r="Z595" s="85">
        <v>1833.76</v>
      </c>
      <c r="AA595" s="85">
        <f t="shared" si="117"/>
        <v>2317.42</v>
      </c>
      <c r="AB595" s="84">
        <f t="shared" si="118"/>
        <v>2022</v>
      </c>
      <c r="AC595" s="83">
        <f t="shared" si="119"/>
        <v>6</v>
      </c>
      <c r="AD595" s="83" t="str">
        <f t="shared" si="120"/>
        <v/>
      </c>
      <c r="AE595" s="83" t="str">
        <f t="shared" si="121"/>
        <v/>
      </c>
      <c r="AF595" s="81">
        <f t="shared" si="122"/>
        <v>2317.42</v>
      </c>
      <c r="AG595" s="82" t="str">
        <f t="shared" si="123"/>
        <v>16:00</v>
      </c>
      <c r="AH595" s="81">
        <f t="shared" si="124"/>
        <v>47351.939999999995</v>
      </c>
      <c r="AI595" s="80" t="str">
        <f t="shared" si="125"/>
        <v/>
      </c>
      <c r="AJ595" s="80" t="str">
        <f t="shared" si="126"/>
        <v/>
      </c>
      <c r="AK595" s="80" t="str">
        <f t="shared" si="127"/>
        <v/>
      </c>
      <c r="AL595" s="79" t="str">
        <f t="shared" si="128"/>
        <v/>
      </c>
      <c r="AM595" s="78" t="str">
        <f t="shared" si="129"/>
        <v/>
      </c>
    </row>
    <row r="596" spans="2:39" ht="13.5" thickBot="1">
      <c r="B596" s="86">
        <v>44728</v>
      </c>
      <c r="C596" s="85">
        <v>1812.62</v>
      </c>
      <c r="D596" s="85">
        <v>1827.67</v>
      </c>
      <c r="E596" s="85">
        <v>1901.69</v>
      </c>
      <c r="F596" s="85">
        <v>2100.4899999999998</v>
      </c>
      <c r="G596" s="85">
        <v>2429</v>
      </c>
      <c r="H596" s="85">
        <v>2384.8000000000002</v>
      </c>
      <c r="I596" s="85">
        <v>2374.2600000000002</v>
      </c>
      <c r="J596" s="85">
        <v>2304.92</v>
      </c>
      <c r="K596" s="85">
        <v>2146.73</v>
      </c>
      <c r="L596" s="85">
        <v>2003.93</v>
      </c>
      <c r="M596" s="85">
        <v>2414.09</v>
      </c>
      <c r="N596" s="85">
        <v>2429.67</v>
      </c>
      <c r="O596" s="85">
        <v>2386.16</v>
      </c>
      <c r="P596" s="85">
        <v>2376.5700000000002</v>
      </c>
      <c r="Q596" s="85">
        <v>2315.36</v>
      </c>
      <c r="R596" s="85">
        <v>2163.0300000000002</v>
      </c>
      <c r="S596" s="85">
        <v>2010.05</v>
      </c>
      <c r="T596" s="85">
        <v>1891.54</v>
      </c>
      <c r="U596" s="85">
        <v>1852.3</v>
      </c>
      <c r="V596" s="85">
        <v>1809.71</v>
      </c>
      <c r="W596" s="85">
        <v>1785.77</v>
      </c>
      <c r="X596" s="85">
        <v>1766.31</v>
      </c>
      <c r="Y596" s="85">
        <v>1750.42</v>
      </c>
      <c r="Z596" s="85">
        <v>1750.03</v>
      </c>
      <c r="AA596" s="85">
        <f t="shared" si="117"/>
        <v>2429.67</v>
      </c>
      <c r="AB596" s="84">
        <f t="shared" si="118"/>
        <v>2022</v>
      </c>
      <c r="AC596" s="83">
        <f t="shared" si="119"/>
        <v>6</v>
      </c>
      <c r="AD596" s="83" t="str">
        <f t="shared" si="120"/>
        <v/>
      </c>
      <c r="AE596" s="83" t="str">
        <f t="shared" si="121"/>
        <v/>
      </c>
      <c r="AF596" s="81">
        <f t="shared" si="122"/>
        <v>2429.67</v>
      </c>
      <c r="AG596" s="82" t="str">
        <f t="shared" si="123"/>
        <v>12:00</v>
      </c>
      <c r="AH596" s="81">
        <f t="shared" si="124"/>
        <v>52416.789999999994</v>
      </c>
      <c r="AI596" s="80" t="str">
        <f t="shared" si="125"/>
        <v/>
      </c>
      <c r="AJ596" s="80" t="str">
        <f t="shared" si="126"/>
        <v/>
      </c>
      <c r="AK596" s="80" t="str">
        <f t="shared" si="127"/>
        <v/>
      </c>
      <c r="AL596" s="79" t="str">
        <f t="shared" si="128"/>
        <v/>
      </c>
      <c r="AM596" s="78" t="str">
        <f t="shared" si="129"/>
        <v/>
      </c>
    </row>
    <row r="597" spans="2:39" ht="13.5" thickBot="1">
      <c r="B597" s="86">
        <v>44729</v>
      </c>
      <c r="C597" s="85">
        <v>1724.84</v>
      </c>
      <c r="D597" s="85">
        <v>1714.27</v>
      </c>
      <c r="E597" s="85">
        <v>1711.22</v>
      </c>
      <c r="F597" s="85">
        <v>1734.81</v>
      </c>
      <c r="G597" s="85">
        <v>1690.6</v>
      </c>
      <c r="H597" s="85">
        <v>1730.72</v>
      </c>
      <c r="I597" s="85">
        <v>1927.27</v>
      </c>
      <c r="J597" s="85">
        <v>1850.45</v>
      </c>
      <c r="K597" s="85">
        <v>1814.92</v>
      </c>
      <c r="L597" s="85">
        <v>1837.33</v>
      </c>
      <c r="M597" s="85">
        <v>1868.34</v>
      </c>
      <c r="N597" s="85">
        <v>1836.03</v>
      </c>
      <c r="O597" s="85">
        <v>1855.67</v>
      </c>
      <c r="P597" s="85">
        <v>1844.05</v>
      </c>
      <c r="Q597" s="85">
        <v>1826.76</v>
      </c>
      <c r="R597" s="85">
        <v>1807.93</v>
      </c>
      <c r="S597" s="85">
        <v>1656.31</v>
      </c>
      <c r="T597" s="85">
        <v>1662.92</v>
      </c>
      <c r="U597" s="85">
        <v>1622.01</v>
      </c>
      <c r="V597" s="85">
        <v>1486.14</v>
      </c>
      <c r="W597" s="85">
        <v>1411.17</v>
      </c>
      <c r="X597" s="85">
        <v>1400.95</v>
      </c>
      <c r="Y597" s="85">
        <v>1368.54</v>
      </c>
      <c r="Z597" s="85">
        <v>1339.59</v>
      </c>
      <c r="AA597" s="85">
        <f t="shared" si="117"/>
        <v>1927.27</v>
      </c>
      <c r="AB597" s="84">
        <f t="shared" si="118"/>
        <v>2022</v>
      </c>
      <c r="AC597" s="83">
        <f t="shared" si="119"/>
        <v>6</v>
      </c>
      <c r="AD597" s="83" t="str">
        <f t="shared" si="120"/>
        <v/>
      </c>
      <c r="AE597" s="83" t="str">
        <f t="shared" si="121"/>
        <v/>
      </c>
      <c r="AF597" s="81">
        <f t="shared" si="122"/>
        <v>1927.27</v>
      </c>
      <c r="AG597" s="82" t="str">
        <f t="shared" si="123"/>
        <v>7:00</v>
      </c>
      <c r="AH597" s="81">
        <f t="shared" si="124"/>
        <v>42650.109999999993</v>
      </c>
      <c r="AI597" s="80" t="str">
        <f t="shared" si="125"/>
        <v/>
      </c>
      <c r="AJ597" s="80" t="str">
        <f t="shared" si="126"/>
        <v/>
      </c>
      <c r="AK597" s="80" t="str">
        <f t="shared" si="127"/>
        <v/>
      </c>
      <c r="AL597" s="79" t="str">
        <f t="shared" si="128"/>
        <v/>
      </c>
      <c r="AM597" s="78" t="str">
        <f t="shared" si="129"/>
        <v/>
      </c>
    </row>
    <row r="598" spans="2:39" ht="13.5" thickBot="1">
      <c r="B598" s="86">
        <v>44730</v>
      </c>
      <c r="C598" s="85">
        <v>1263.8499999999999</v>
      </c>
      <c r="D598" s="85">
        <v>1037.3</v>
      </c>
      <c r="E598" s="85">
        <v>1033.27</v>
      </c>
      <c r="F598" s="85">
        <v>1040.24</v>
      </c>
      <c r="G598" s="85">
        <v>1032.22</v>
      </c>
      <c r="H598" s="85">
        <v>1051.19</v>
      </c>
      <c r="I598" s="85">
        <v>1099.07</v>
      </c>
      <c r="J598" s="85">
        <v>1157.3800000000001</v>
      </c>
      <c r="K598" s="85">
        <v>1354.85</v>
      </c>
      <c r="L598" s="85">
        <v>1520.19</v>
      </c>
      <c r="M598" s="85">
        <v>1586.52</v>
      </c>
      <c r="N598" s="85">
        <v>1555.47</v>
      </c>
      <c r="O598" s="85">
        <v>1568.21</v>
      </c>
      <c r="P598" s="85">
        <v>1567.76</v>
      </c>
      <c r="Q598" s="85">
        <v>1557.43</v>
      </c>
      <c r="R598" s="85">
        <v>1555.78</v>
      </c>
      <c r="S598" s="85">
        <v>1520.82</v>
      </c>
      <c r="T598" s="85">
        <v>1506.75</v>
      </c>
      <c r="U598" s="85">
        <v>1476.96</v>
      </c>
      <c r="V598" s="85">
        <v>1423.45</v>
      </c>
      <c r="W598" s="85">
        <v>1374.91</v>
      </c>
      <c r="X598" s="85">
        <v>1349.88</v>
      </c>
      <c r="Y598" s="85">
        <v>1304.24</v>
      </c>
      <c r="Z598" s="85">
        <v>1290.3800000000001</v>
      </c>
      <c r="AA598" s="85">
        <f t="shared" si="117"/>
        <v>1586.52</v>
      </c>
      <c r="AB598" s="84">
        <f t="shared" si="118"/>
        <v>2022</v>
      </c>
      <c r="AC598" s="83">
        <f t="shared" si="119"/>
        <v>6</v>
      </c>
      <c r="AD598" s="83" t="str">
        <f t="shared" si="120"/>
        <v/>
      </c>
      <c r="AE598" s="83" t="str">
        <f t="shared" si="121"/>
        <v/>
      </c>
      <c r="AF598" s="81">
        <f t="shared" si="122"/>
        <v>1586.52</v>
      </c>
      <c r="AG598" s="82" t="str">
        <f t="shared" si="123"/>
        <v>11:00</v>
      </c>
      <c r="AH598" s="81">
        <f t="shared" si="124"/>
        <v>33814.639999999999</v>
      </c>
      <c r="AI598" s="80" t="str">
        <f t="shared" si="125"/>
        <v/>
      </c>
      <c r="AJ598" s="80" t="str">
        <f t="shared" si="126"/>
        <v/>
      </c>
      <c r="AK598" s="80" t="str">
        <f t="shared" si="127"/>
        <v/>
      </c>
      <c r="AL598" s="79" t="str">
        <f t="shared" si="128"/>
        <v/>
      </c>
      <c r="AM598" s="78" t="str">
        <f t="shared" si="129"/>
        <v/>
      </c>
    </row>
    <row r="599" spans="2:39" ht="13.5" thickBot="1">
      <c r="B599" s="86">
        <v>44731</v>
      </c>
      <c r="C599" s="85">
        <v>1171.45</v>
      </c>
      <c r="D599" s="85">
        <v>1087.8399999999999</v>
      </c>
      <c r="E599" s="85">
        <v>1026.4100000000001</v>
      </c>
      <c r="F599" s="85">
        <v>1026.31</v>
      </c>
      <c r="G599" s="85">
        <v>1016.72</v>
      </c>
      <c r="H599" s="85">
        <v>1029.74</v>
      </c>
      <c r="I599" s="85">
        <v>1082.45</v>
      </c>
      <c r="J599" s="85">
        <v>1237.1500000000001</v>
      </c>
      <c r="K599" s="85">
        <v>1256.68</v>
      </c>
      <c r="L599" s="85">
        <v>1296.79</v>
      </c>
      <c r="M599" s="85">
        <v>1313.62</v>
      </c>
      <c r="N599" s="85">
        <v>1468.6</v>
      </c>
      <c r="O599" s="85">
        <v>1646.61</v>
      </c>
      <c r="P599" s="85">
        <v>1610.88</v>
      </c>
      <c r="Q599" s="85">
        <v>1591.17</v>
      </c>
      <c r="R599" s="85">
        <v>1580.11</v>
      </c>
      <c r="S599" s="85">
        <v>1519.39</v>
      </c>
      <c r="T599" s="85">
        <v>1515.22</v>
      </c>
      <c r="U599" s="85">
        <v>1481.94</v>
      </c>
      <c r="V599" s="85">
        <v>1460.06</v>
      </c>
      <c r="W599" s="85">
        <v>1450.65</v>
      </c>
      <c r="X599" s="85">
        <v>1436.26</v>
      </c>
      <c r="Y599" s="85">
        <v>1442.32</v>
      </c>
      <c r="Z599" s="85">
        <v>1420.37</v>
      </c>
      <c r="AA599" s="85">
        <f t="shared" si="117"/>
        <v>1646.61</v>
      </c>
      <c r="AB599" s="84">
        <f t="shared" si="118"/>
        <v>2022</v>
      </c>
      <c r="AC599" s="83">
        <f t="shared" si="119"/>
        <v>6</v>
      </c>
      <c r="AD599" s="83" t="str">
        <f t="shared" si="120"/>
        <v/>
      </c>
      <c r="AE599" s="83" t="str">
        <f t="shared" si="121"/>
        <v/>
      </c>
      <c r="AF599" s="81">
        <f t="shared" si="122"/>
        <v>1646.61</v>
      </c>
      <c r="AG599" s="82" t="str">
        <f t="shared" si="123"/>
        <v>13:00</v>
      </c>
      <c r="AH599" s="81">
        <f t="shared" si="124"/>
        <v>33815.35</v>
      </c>
      <c r="AI599" s="80" t="str">
        <f t="shared" si="125"/>
        <v/>
      </c>
      <c r="AJ599" s="80" t="str">
        <f t="shared" si="126"/>
        <v/>
      </c>
      <c r="AK599" s="80" t="str">
        <f t="shared" si="127"/>
        <v/>
      </c>
      <c r="AL599" s="79" t="str">
        <f t="shared" si="128"/>
        <v/>
      </c>
      <c r="AM599" s="78" t="str">
        <f t="shared" si="129"/>
        <v/>
      </c>
    </row>
    <row r="600" spans="2:39" ht="13.5" thickBot="1">
      <c r="B600" s="86">
        <v>44732</v>
      </c>
      <c r="C600" s="85">
        <v>1405.46</v>
      </c>
      <c r="D600" s="85">
        <v>1391.32</v>
      </c>
      <c r="E600" s="85">
        <v>1350.09</v>
      </c>
      <c r="F600" s="85">
        <v>1353.45</v>
      </c>
      <c r="G600" s="85">
        <v>1356.92</v>
      </c>
      <c r="H600" s="85">
        <v>1382.99</v>
      </c>
      <c r="I600" s="85">
        <v>1487.4</v>
      </c>
      <c r="J600" s="85">
        <v>1560.55</v>
      </c>
      <c r="K600" s="85">
        <v>1638.6</v>
      </c>
      <c r="L600" s="85">
        <v>1710.14</v>
      </c>
      <c r="M600" s="85">
        <v>1732.54</v>
      </c>
      <c r="N600" s="85">
        <v>1728.72</v>
      </c>
      <c r="O600" s="85">
        <v>1742.62</v>
      </c>
      <c r="P600" s="85">
        <v>1754.2</v>
      </c>
      <c r="Q600" s="85">
        <v>1749.79</v>
      </c>
      <c r="R600" s="85">
        <v>1708.18</v>
      </c>
      <c r="S600" s="85">
        <v>1626.91</v>
      </c>
      <c r="T600" s="85">
        <v>1621.06</v>
      </c>
      <c r="U600" s="85">
        <v>1611.54</v>
      </c>
      <c r="V600" s="85">
        <v>1526.35</v>
      </c>
      <c r="W600" s="85">
        <v>1517.57</v>
      </c>
      <c r="X600" s="85">
        <v>1516.34</v>
      </c>
      <c r="Y600" s="85">
        <v>1507.38</v>
      </c>
      <c r="Z600" s="85">
        <v>1507.59</v>
      </c>
      <c r="AA600" s="85">
        <f t="shared" si="117"/>
        <v>1754.2</v>
      </c>
      <c r="AB600" s="84">
        <f t="shared" si="118"/>
        <v>2022</v>
      </c>
      <c r="AC600" s="83">
        <f t="shared" si="119"/>
        <v>6</v>
      </c>
      <c r="AD600" s="83" t="str">
        <f t="shared" si="120"/>
        <v/>
      </c>
      <c r="AE600" s="83" t="str">
        <f t="shared" si="121"/>
        <v/>
      </c>
      <c r="AF600" s="81">
        <f t="shared" si="122"/>
        <v>1754.2</v>
      </c>
      <c r="AG600" s="82" t="str">
        <f t="shared" si="123"/>
        <v>14:00</v>
      </c>
      <c r="AH600" s="81">
        <f t="shared" si="124"/>
        <v>39241.909999999989</v>
      </c>
      <c r="AI600" s="80" t="str">
        <f t="shared" si="125"/>
        <v/>
      </c>
      <c r="AJ600" s="80" t="str">
        <f t="shared" si="126"/>
        <v/>
      </c>
      <c r="AK600" s="80" t="str">
        <f t="shared" si="127"/>
        <v/>
      </c>
      <c r="AL600" s="79" t="str">
        <f t="shared" si="128"/>
        <v/>
      </c>
      <c r="AM600" s="78" t="str">
        <f t="shared" si="129"/>
        <v/>
      </c>
    </row>
    <row r="601" spans="2:39" ht="13.5" thickBot="1">
      <c r="B601" s="86">
        <v>44733</v>
      </c>
      <c r="C601" s="85">
        <v>1508.68</v>
      </c>
      <c r="D601" s="85">
        <v>1492.82</v>
      </c>
      <c r="E601" s="85">
        <v>1494.89</v>
      </c>
      <c r="F601" s="85">
        <v>1501.15</v>
      </c>
      <c r="G601" s="85">
        <v>1503.6</v>
      </c>
      <c r="H601" s="85">
        <v>1547.74</v>
      </c>
      <c r="I601" s="85">
        <v>1677.06</v>
      </c>
      <c r="J601" s="85">
        <v>1793.5</v>
      </c>
      <c r="K601" s="85">
        <v>1900.33</v>
      </c>
      <c r="L601" s="85">
        <v>1985.52</v>
      </c>
      <c r="M601" s="85">
        <v>2059.9299999999998</v>
      </c>
      <c r="N601" s="85">
        <v>2058.9499999999998</v>
      </c>
      <c r="O601" s="85">
        <v>2061.9899999999998</v>
      </c>
      <c r="P601" s="85">
        <v>2087.9299999999998</v>
      </c>
      <c r="Q601" s="85">
        <v>2098.81</v>
      </c>
      <c r="R601" s="85">
        <v>2063.42</v>
      </c>
      <c r="S601" s="85">
        <v>2016.77</v>
      </c>
      <c r="T601" s="85">
        <v>1971.87</v>
      </c>
      <c r="U601" s="85">
        <v>1942.75</v>
      </c>
      <c r="V601" s="85">
        <v>1872.43</v>
      </c>
      <c r="W601" s="85">
        <v>1829.31</v>
      </c>
      <c r="X601" s="85">
        <v>1786.37</v>
      </c>
      <c r="Y601" s="85">
        <v>1758.68</v>
      </c>
      <c r="Z601" s="85">
        <v>1740.2</v>
      </c>
      <c r="AA601" s="85">
        <f t="shared" si="117"/>
        <v>2098.81</v>
      </c>
      <c r="AB601" s="84">
        <f t="shared" si="118"/>
        <v>2022</v>
      </c>
      <c r="AC601" s="83">
        <f t="shared" si="119"/>
        <v>6</v>
      </c>
      <c r="AD601" s="83" t="str">
        <f t="shared" si="120"/>
        <v/>
      </c>
      <c r="AE601" s="83" t="str">
        <f t="shared" si="121"/>
        <v/>
      </c>
      <c r="AF601" s="81">
        <f t="shared" si="122"/>
        <v>2098.81</v>
      </c>
      <c r="AG601" s="82" t="str">
        <f t="shared" si="123"/>
        <v>15:00</v>
      </c>
      <c r="AH601" s="81">
        <f t="shared" si="124"/>
        <v>45853.51</v>
      </c>
      <c r="AI601" s="80" t="str">
        <f t="shared" si="125"/>
        <v/>
      </c>
      <c r="AJ601" s="80" t="str">
        <f t="shared" si="126"/>
        <v/>
      </c>
      <c r="AK601" s="80" t="str">
        <f t="shared" si="127"/>
        <v/>
      </c>
      <c r="AL601" s="79" t="str">
        <f t="shared" si="128"/>
        <v/>
      </c>
      <c r="AM601" s="78" t="str">
        <f t="shared" si="129"/>
        <v/>
      </c>
    </row>
    <row r="602" spans="2:39" ht="13.5" thickBot="1">
      <c r="B602" s="86">
        <v>44734</v>
      </c>
      <c r="C602" s="85">
        <v>1727.15</v>
      </c>
      <c r="D602" s="85">
        <v>1742.2</v>
      </c>
      <c r="E602" s="85">
        <v>1744.19</v>
      </c>
      <c r="F602" s="85">
        <v>1770.05</v>
      </c>
      <c r="G602" s="85">
        <v>1765.19</v>
      </c>
      <c r="H602" s="85">
        <v>1813.07</v>
      </c>
      <c r="I602" s="85">
        <v>1968.82</v>
      </c>
      <c r="J602" s="85">
        <v>1477.67</v>
      </c>
      <c r="K602" s="85">
        <v>898.49</v>
      </c>
      <c r="L602" s="85">
        <v>970.59</v>
      </c>
      <c r="M602" s="85">
        <v>963.38</v>
      </c>
      <c r="N602" s="85">
        <v>881.33</v>
      </c>
      <c r="O602" s="85">
        <v>822.33</v>
      </c>
      <c r="P602" s="85">
        <v>774.06</v>
      </c>
      <c r="Q602" s="85">
        <v>755.48</v>
      </c>
      <c r="R602" s="85">
        <v>690.06</v>
      </c>
      <c r="S602" s="85">
        <v>597.94000000000005</v>
      </c>
      <c r="T602" s="85">
        <v>486.92</v>
      </c>
      <c r="U602" s="85">
        <v>442.65</v>
      </c>
      <c r="V602" s="85">
        <v>399.11</v>
      </c>
      <c r="W602" s="85">
        <v>164.15</v>
      </c>
      <c r="X602" s="85">
        <v>33.78</v>
      </c>
      <c r="Y602" s="85">
        <v>32.590000000000003</v>
      </c>
      <c r="Z602" s="85">
        <v>34.159999999999997</v>
      </c>
      <c r="AA602" s="85">
        <f t="shared" si="117"/>
        <v>1968.82</v>
      </c>
      <c r="AB602" s="84">
        <f t="shared" si="118"/>
        <v>2022</v>
      </c>
      <c r="AC602" s="83">
        <f t="shared" si="119"/>
        <v>6</v>
      </c>
      <c r="AD602" s="83" t="str">
        <f t="shared" si="120"/>
        <v/>
      </c>
      <c r="AE602" s="83" t="str">
        <f t="shared" si="121"/>
        <v/>
      </c>
      <c r="AF602" s="81">
        <f t="shared" si="122"/>
        <v>1968.82</v>
      </c>
      <c r="AG602" s="82" t="str">
        <f t="shared" si="123"/>
        <v>7:00</v>
      </c>
      <c r="AH602" s="81">
        <f t="shared" si="124"/>
        <v>24924.180000000004</v>
      </c>
      <c r="AI602" s="80" t="str">
        <f t="shared" si="125"/>
        <v/>
      </c>
      <c r="AJ602" s="80" t="str">
        <f t="shared" si="126"/>
        <v/>
      </c>
      <c r="AK602" s="80" t="str">
        <f t="shared" si="127"/>
        <v/>
      </c>
      <c r="AL602" s="79" t="str">
        <f t="shared" si="128"/>
        <v/>
      </c>
      <c r="AM602" s="78" t="str">
        <f t="shared" si="129"/>
        <v/>
      </c>
    </row>
    <row r="603" spans="2:39" ht="13.5" thickBot="1">
      <c r="B603" s="86">
        <v>44735</v>
      </c>
      <c r="C603" s="85">
        <v>33.5</v>
      </c>
      <c r="D603" s="85">
        <v>33.29</v>
      </c>
      <c r="E603" s="85">
        <v>33.32</v>
      </c>
      <c r="F603" s="85">
        <v>33.81</v>
      </c>
      <c r="G603" s="85">
        <v>33.15</v>
      </c>
      <c r="H603" s="85">
        <v>32.83</v>
      </c>
      <c r="I603" s="85">
        <v>35.14</v>
      </c>
      <c r="J603" s="85">
        <v>80.959999999999994</v>
      </c>
      <c r="K603" s="85">
        <v>396.03</v>
      </c>
      <c r="L603" s="85">
        <v>463.23</v>
      </c>
      <c r="M603" s="85">
        <v>512.61</v>
      </c>
      <c r="N603" s="85">
        <v>471.98</v>
      </c>
      <c r="O603" s="85">
        <v>467.39</v>
      </c>
      <c r="P603" s="85">
        <v>474.39</v>
      </c>
      <c r="Q603" s="85">
        <v>459.1</v>
      </c>
      <c r="R603" s="85">
        <v>446.95</v>
      </c>
      <c r="S603" s="85">
        <v>357.04</v>
      </c>
      <c r="T603" s="85">
        <v>298.17</v>
      </c>
      <c r="U603" s="85">
        <v>256.73</v>
      </c>
      <c r="V603" s="85">
        <v>189.14</v>
      </c>
      <c r="W603" s="85">
        <v>45.64</v>
      </c>
      <c r="X603" s="85">
        <v>32.659999999999997</v>
      </c>
      <c r="Y603" s="85">
        <v>33.08</v>
      </c>
      <c r="Z603" s="85">
        <v>32.549999999999997</v>
      </c>
      <c r="AA603" s="85">
        <f t="shared" si="117"/>
        <v>512.61</v>
      </c>
      <c r="AB603" s="84">
        <f t="shared" si="118"/>
        <v>2022</v>
      </c>
      <c r="AC603" s="83">
        <f t="shared" si="119"/>
        <v>6</v>
      </c>
      <c r="AD603" s="83" t="str">
        <f t="shared" si="120"/>
        <v/>
      </c>
      <c r="AE603" s="83" t="str">
        <f t="shared" si="121"/>
        <v/>
      </c>
      <c r="AF603" s="81">
        <f t="shared" si="122"/>
        <v>512.61</v>
      </c>
      <c r="AG603" s="82" t="str">
        <f t="shared" si="123"/>
        <v>11:00</v>
      </c>
      <c r="AH603" s="81">
        <f t="shared" si="124"/>
        <v>5765.2999999999993</v>
      </c>
      <c r="AI603" s="80" t="str">
        <f t="shared" si="125"/>
        <v/>
      </c>
      <c r="AJ603" s="80" t="str">
        <f t="shared" si="126"/>
        <v/>
      </c>
      <c r="AK603" s="80" t="str">
        <f t="shared" si="127"/>
        <v/>
      </c>
      <c r="AL603" s="79" t="str">
        <f t="shared" si="128"/>
        <v/>
      </c>
      <c r="AM603" s="78" t="str">
        <f t="shared" si="129"/>
        <v/>
      </c>
    </row>
    <row r="604" spans="2:39" ht="13.5" thickBot="1">
      <c r="B604" s="86">
        <v>44736</v>
      </c>
      <c r="C604" s="85">
        <v>32.93</v>
      </c>
      <c r="D604" s="85">
        <v>32.69</v>
      </c>
      <c r="E604" s="85">
        <v>36.19</v>
      </c>
      <c r="F604" s="85">
        <v>35.21</v>
      </c>
      <c r="G604" s="85">
        <v>33.43</v>
      </c>
      <c r="H604" s="85">
        <v>33.36</v>
      </c>
      <c r="I604" s="85">
        <v>122.54</v>
      </c>
      <c r="J604" s="85">
        <v>242.69</v>
      </c>
      <c r="K604" s="85">
        <v>338.98</v>
      </c>
      <c r="L604" s="85">
        <v>361.73</v>
      </c>
      <c r="M604" s="85">
        <v>405.16</v>
      </c>
      <c r="N604" s="85">
        <v>398.79</v>
      </c>
      <c r="O604" s="85">
        <v>409.81</v>
      </c>
      <c r="P604" s="85">
        <v>425.29</v>
      </c>
      <c r="Q604" s="85">
        <v>420.59</v>
      </c>
      <c r="R604" s="85">
        <v>429.35</v>
      </c>
      <c r="S604" s="85">
        <v>367.04</v>
      </c>
      <c r="T604" s="85">
        <v>305.45</v>
      </c>
      <c r="U604" s="85">
        <v>289.24</v>
      </c>
      <c r="V604" s="85">
        <v>263.52</v>
      </c>
      <c r="W604" s="85">
        <v>238.39</v>
      </c>
      <c r="X604" s="85">
        <v>212.94</v>
      </c>
      <c r="Y604" s="85">
        <v>155.88999999999999</v>
      </c>
      <c r="Z604" s="85">
        <v>132.69</v>
      </c>
      <c r="AA604" s="85">
        <f t="shared" si="117"/>
        <v>429.35</v>
      </c>
      <c r="AB604" s="84">
        <f t="shared" si="118"/>
        <v>2022</v>
      </c>
      <c r="AC604" s="83">
        <f t="shared" si="119"/>
        <v>6</v>
      </c>
      <c r="AD604" s="83" t="str">
        <f t="shared" si="120"/>
        <v/>
      </c>
      <c r="AE604" s="83" t="str">
        <f t="shared" si="121"/>
        <v/>
      </c>
      <c r="AF604" s="81">
        <f t="shared" si="122"/>
        <v>429.35</v>
      </c>
      <c r="AG604" s="82" t="str">
        <f t="shared" si="123"/>
        <v>16:00</v>
      </c>
      <c r="AH604" s="81">
        <f t="shared" si="124"/>
        <v>6153.25</v>
      </c>
      <c r="AI604" s="80" t="str">
        <f t="shared" si="125"/>
        <v/>
      </c>
      <c r="AJ604" s="80" t="str">
        <f t="shared" si="126"/>
        <v/>
      </c>
      <c r="AK604" s="80" t="str">
        <f t="shared" si="127"/>
        <v/>
      </c>
      <c r="AL604" s="79" t="str">
        <f t="shared" si="128"/>
        <v/>
      </c>
      <c r="AM604" s="78" t="str">
        <f t="shared" si="129"/>
        <v/>
      </c>
    </row>
    <row r="605" spans="2:39" ht="13.5" thickBot="1">
      <c r="B605" s="86">
        <v>44737</v>
      </c>
      <c r="C605" s="85">
        <v>102.27</v>
      </c>
      <c r="D605" s="85">
        <v>82.22</v>
      </c>
      <c r="E605" s="85">
        <v>60.73</v>
      </c>
      <c r="F605" s="85">
        <v>49.74</v>
      </c>
      <c r="G605" s="85">
        <v>38.82</v>
      </c>
      <c r="H605" s="85">
        <v>77.040000000000006</v>
      </c>
      <c r="I605" s="85">
        <v>209.72</v>
      </c>
      <c r="J605" s="85">
        <v>263.69</v>
      </c>
      <c r="K605" s="85">
        <v>330.96</v>
      </c>
      <c r="L605" s="85">
        <v>314.27</v>
      </c>
      <c r="M605" s="85">
        <v>42.07</v>
      </c>
      <c r="N605" s="85">
        <v>35.18</v>
      </c>
      <c r="O605" s="85">
        <v>134.68</v>
      </c>
      <c r="P605" s="85">
        <v>349.23</v>
      </c>
      <c r="Q605" s="85">
        <v>471.38</v>
      </c>
      <c r="R605" s="85">
        <v>446.46</v>
      </c>
      <c r="S605" s="85">
        <v>376.39</v>
      </c>
      <c r="T605" s="85">
        <v>323.54000000000002</v>
      </c>
      <c r="U605" s="85">
        <v>288.08999999999997</v>
      </c>
      <c r="V605" s="85">
        <v>265.02</v>
      </c>
      <c r="W605" s="85">
        <v>293.48</v>
      </c>
      <c r="X605" s="85">
        <v>279.51</v>
      </c>
      <c r="Y605" s="85">
        <v>248.19</v>
      </c>
      <c r="Z605" s="85">
        <v>213.96</v>
      </c>
      <c r="AA605" s="85">
        <f t="shared" si="117"/>
        <v>471.38</v>
      </c>
      <c r="AB605" s="84">
        <f t="shared" si="118"/>
        <v>2022</v>
      </c>
      <c r="AC605" s="83">
        <f t="shared" si="119"/>
        <v>6</v>
      </c>
      <c r="AD605" s="83" t="str">
        <f t="shared" si="120"/>
        <v/>
      </c>
      <c r="AE605" s="83" t="str">
        <f t="shared" si="121"/>
        <v/>
      </c>
      <c r="AF605" s="81">
        <f t="shared" si="122"/>
        <v>471.38</v>
      </c>
      <c r="AG605" s="82" t="str">
        <f t="shared" si="123"/>
        <v>15:00</v>
      </c>
      <c r="AH605" s="81">
        <f t="shared" si="124"/>
        <v>5768.0199999999995</v>
      </c>
      <c r="AI605" s="80" t="str">
        <f t="shared" si="125"/>
        <v/>
      </c>
      <c r="AJ605" s="80" t="str">
        <f t="shared" si="126"/>
        <v/>
      </c>
      <c r="AK605" s="80" t="str">
        <f t="shared" si="127"/>
        <v/>
      </c>
      <c r="AL605" s="79" t="str">
        <f t="shared" si="128"/>
        <v/>
      </c>
      <c r="AM605" s="78" t="str">
        <f t="shared" si="129"/>
        <v/>
      </c>
    </row>
    <row r="606" spans="2:39" ht="13.5" thickBot="1">
      <c r="B606" s="86">
        <v>44738</v>
      </c>
      <c r="C606" s="85">
        <v>194.15</v>
      </c>
      <c r="D606" s="85">
        <v>194.64</v>
      </c>
      <c r="E606" s="85">
        <v>166.99</v>
      </c>
      <c r="F606" s="85">
        <v>151.34</v>
      </c>
      <c r="G606" s="85">
        <v>119.28</v>
      </c>
      <c r="H606" s="85">
        <v>160.16</v>
      </c>
      <c r="I606" s="85">
        <v>268.27999999999997</v>
      </c>
      <c r="J606" s="85">
        <v>291.44</v>
      </c>
      <c r="K606" s="85">
        <v>334.99</v>
      </c>
      <c r="L606" s="85">
        <v>400.54</v>
      </c>
      <c r="M606" s="85">
        <v>454.86</v>
      </c>
      <c r="N606" s="85">
        <v>460.88</v>
      </c>
      <c r="O606" s="85">
        <v>488.43</v>
      </c>
      <c r="P606" s="85">
        <v>509.22</v>
      </c>
      <c r="Q606" s="85">
        <v>513.49</v>
      </c>
      <c r="R606" s="85">
        <v>514.96</v>
      </c>
      <c r="S606" s="85">
        <v>474.78</v>
      </c>
      <c r="T606" s="85">
        <v>455.87</v>
      </c>
      <c r="U606" s="85">
        <v>430.82</v>
      </c>
      <c r="V606" s="85">
        <v>374.71</v>
      </c>
      <c r="W606" s="85">
        <v>365.23</v>
      </c>
      <c r="X606" s="85">
        <v>373.87</v>
      </c>
      <c r="Y606" s="85">
        <v>260.72000000000003</v>
      </c>
      <c r="Z606" s="85">
        <v>194.64</v>
      </c>
      <c r="AA606" s="85">
        <f t="shared" si="117"/>
        <v>514.96</v>
      </c>
      <c r="AB606" s="84">
        <f t="shared" si="118"/>
        <v>2022</v>
      </c>
      <c r="AC606" s="83">
        <f t="shared" si="119"/>
        <v>6</v>
      </c>
      <c r="AD606" s="83" t="str">
        <f t="shared" si="120"/>
        <v/>
      </c>
      <c r="AE606" s="83" t="str">
        <f t="shared" si="121"/>
        <v/>
      </c>
      <c r="AF606" s="81">
        <f t="shared" si="122"/>
        <v>514.96</v>
      </c>
      <c r="AG606" s="82" t="str">
        <f t="shared" si="123"/>
        <v>16:00</v>
      </c>
      <c r="AH606" s="81">
        <f t="shared" si="124"/>
        <v>8669.25</v>
      </c>
      <c r="AI606" s="80" t="str">
        <f t="shared" si="125"/>
        <v/>
      </c>
      <c r="AJ606" s="80" t="str">
        <f t="shared" si="126"/>
        <v/>
      </c>
      <c r="AK606" s="80" t="str">
        <f t="shared" si="127"/>
        <v/>
      </c>
      <c r="AL606" s="79" t="str">
        <f t="shared" si="128"/>
        <v/>
      </c>
      <c r="AM606" s="78" t="str">
        <f t="shared" si="129"/>
        <v/>
      </c>
    </row>
    <row r="607" spans="2:39" ht="13.5" thickBot="1">
      <c r="B607" s="86">
        <v>44739</v>
      </c>
      <c r="C607" s="85">
        <v>61.64</v>
      </c>
      <c r="D607" s="85">
        <v>39.03</v>
      </c>
      <c r="E607" s="85">
        <v>32.380000000000003</v>
      </c>
      <c r="F607" s="85">
        <v>33.6</v>
      </c>
      <c r="G607" s="85">
        <v>33.08</v>
      </c>
      <c r="H607" s="85">
        <v>33.6</v>
      </c>
      <c r="I607" s="85">
        <v>114.28</v>
      </c>
      <c r="J607" s="85">
        <v>185.92</v>
      </c>
      <c r="K607" s="85">
        <v>261.58999999999997</v>
      </c>
      <c r="L607" s="85">
        <v>337.43</v>
      </c>
      <c r="M607" s="85">
        <v>354.34</v>
      </c>
      <c r="N607" s="85">
        <v>319.24</v>
      </c>
      <c r="O607" s="85">
        <v>303.07</v>
      </c>
      <c r="P607" s="85">
        <v>290.77999999999997</v>
      </c>
      <c r="Q607" s="85">
        <v>270.89999999999998</v>
      </c>
      <c r="R607" s="85">
        <v>244.79</v>
      </c>
      <c r="S607" s="85">
        <v>152.15</v>
      </c>
      <c r="T607" s="85">
        <v>68.98</v>
      </c>
      <c r="U607" s="85">
        <v>40.32</v>
      </c>
      <c r="V607" s="85">
        <v>33.81</v>
      </c>
      <c r="W607" s="85">
        <v>34.159999999999997</v>
      </c>
      <c r="X607" s="85">
        <v>32.58</v>
      </c>
      <c r="Y607" s="85">
        <v>32.94</v>
      </c>
      <c r="Z607" s="85">
        <v>32.409999999999997</v>
      </c>
      <c r="AA607" s="85">
        <f t="shared" si="117"/>
        <v>354.34</v>
      </c>
      <c r="AB607" s="84">
        <f t="shared" si="118"/>
        <v>2022</v>
      </c>
      <c r="AC607" s="83">
        <f t="shared" si="119"/>
        <v>6</v>
      </c>
      <c r="AD607" s="83" t="str">
        <f t="shared" si="120"/>
        <v/>
      </c>
      <c r="AE607" s="83" t="str">
        <f t="shared" si="121"/>
        <v/>
      </c>
      <c r="AF607" s="81">
        <f t="shared" si="122"/>
        <v>354.34</v>
      </c>
      <c r="AG607" s="82" t="str">
        <f t="shared" si="123"/>
        <v>11:00</v>
      </c>
      <c r="AH607" s="81">
        <f t="shared" si="124"/>
        <v>3697.3599999999997</v>
      </c>
      <c r="AI607" s="80" t="str">
        <f t="shared" si="125"/>
        <v/>
      </c>
      <c r="AJ607" s="80" t="str">
        <f t="shared" si="126"/>
        <v/>
      </c>
      <c r="AK607" s="80" t="str">
        <f t="shared" si="127"/>
        <v/>
      </c>
      <c r="AL607" s="79" t="str">
        <f t="shared" si="128"/>
        <v/>
      </c>
      <c r="AM607" s="78" t="str">
        <f t="shared" si="129"/>
        <v/>
      </c>
    </row>
    <row r="608" spans="2:39" ht="13.5" thickBot="1">
      <c r="B608" s="86">
        <v>44740</v>
      </c>
      <c r="C608" s="85">
        <v>32.479999999999997</v>
      </c>
      <c r="D608" s="85">
        <v>33.15</v>
      </c>
      <c r="E608" s="85">
        <v>32.31</v>
      </c>
      <c r="F608" s="85">
        <v>32.69</v>
      </c>
      <c r="G608" s="85">
        <v>32.450000000000003</v>
      </c>
      <c r="H608" s="85">
        <v>33.39</v>
      </c>
      <c r="I608" s="85">
        <v>54.43</v>
      </c>
      <c r="J608" s="85">
        <v>104.02</v>
      </c>
      <c r="K608" s="85">
        <v>183.12</v>
      </c>
      <c r="L608" s="85">
        <v>292.11</v>
      </c>
      <c r="M608" s="85">
        <v>326.55</v>
      </c>
      <c r="N608" s="85">
        <v>304.33</v>
      </c>
      <c r="O608" s="85">
        <v>309.12</v>
      </c>
      <c r="P608" s="85">
        <v>330.33</v>
      </c>
      <c r="Q608" s="85">
        <v>351.61</v>
      </c>
      <c r="R608" s="85">
        <v>335.13</v>
      </c>
      <c r="S608" s="85">
        <v>271.35000000000002</v>
      </c>
      <c r="T608" s="85">
        <v>212.24</v>
      </c>
      <c r="U608" s="85">
        <v>190.26</v>
      </c>
      <c r="V608" s="85">
        <v>159.25</v>
      </c>
      <c r="W608" s="85">
        <v>123.59</v>
      </c>
      <c r="X608" s="85">
        <v>60.9</v>
      </c>
      <c r="Y608" s="85">
        <v>33.22</v>
      </c>
      <c r="Z608" s="85">
        <v>34.65</v>
      </c>
      <c r="AA608" s="85">
        <f t="shared" si="117"/>
        <v>351.61</v>
      </c>
      <c r="AB608" s="84">
        <f t="shared" si="118"/>
        <v>2022</v>
      </c>
      <c r="AC608" s="83">
        <f t="shared" si="119"/>
        <v>6</v>
      </c>
      <c r="AD608" s="83" t="str">
        <f t="shared" si="120"/>
        <v/>
      </c>
      <c r="AE608" s="83" t="str">
        <f t="shared" si="121"/>
        <v/>
      </c>
      <c r="AF608" s="81">
        <f t="shared" si="122"/>
        <v>351.61</v>
      </c>
      <c r="AG608" s="82" t="str">
        <f t="shared" si="123"/>
        <v>15:00</v>
      </c>
      <c r="AH608" s="81">
        <f t="shared" si="124"/>
        <v>4224.2900000000009</v>
      </c>
      <c r="AI608" s="80" t="str">
        <f t="shared" si="125"/>
        <v/>
      </c>
      <c r="AJ608" s="80" t="str">
        <f t="shared" si="126"/>
        <v/>
      </c>
      <c r="AK608" s="80" t="str">
        <f t="shared" si="127"/>
        <v/>
      </c>
      <c r="AL608" s="79" t="str">
        <f t="shared" si="128"/>
        <v/>
      </c>
      <c r="AM608" s="78" t="str">
        <f t="shared" si="129"/>
        <v/>
      </c>
    </row>
    <row r="609" spans="2:39" ht="13.5" thickBot="1">
      <c r="B609" s="86">
        <v>44741</v>
      </c>
      <c r="C609" s="85">
        <v>34.44</v>
      </c>
      <c r="D609" s="85">
        <v>33.57</v>
      </c>
      <c r="E609" s="85">
        <v>33.880000000000003</v>
      </c>
      <c r="F609" s="85">
        <v>34.270000000000003</v>
      </c>
      <c r="G609" s="85">
        <v>33.46</v>
      </c>
      <c r="H609" s="85">
        <v>33.32</v>
      </c>
      <c r="I609" s="85">
        <v>48.72</v>
      </c>
      <c r="J609" s="85">
        <v>120.64</v>
      </c>
      <c r="K609" s="85">
        <v>214.83</v>
      </c>
      <c r="L609" s="85">
        <v>267.68</v>
      </c>
      <c r="M609" s="85">
        <v>342.13</v>
      </c>
      <c r="N609" s="85">
        <v>393.75</v>
      </c>
      <c r="O609" s="85">
        <v>398.06</v>
      </c>
      <c r="P609" s="85">
        <v>400.86</v>
      </c>
      <c r="Q609" s="85">
        <v>402.05</v>
      </c>
      <c r="R609" s="85">
        <v>357</v>
      </c>
      <c r="S609" s="85">
        <v>288.12</v>
      </c>
      <c r="T609" s="85">
        <v>260.16000000000003</v>
      </c>
      <c r="U609" s="85">
        <v>202.37</v>
      </c>
      <c r="V609" s="85">
        <v>46.17</v>
      </c>
      <c r="W609" s="85">
        <v>34.119999999999997</v>
      </c>
      <c r="X609" s="85">
        <v>33.39</v>
      </c>
      <c r="Y609" s="85">
        <v>33.46</v>
      </c>
      <c r="Z609" s="85">
        <v>33.57</v>
      </c>
      <c r="AA609" s="85">
        <f t="shared" si="117"/>
        <v>402.05</v>
      </c>
      <c r="AB609" s="84">
        <f t="shared" si="118"/>
        <v>2022</v>
      </c>
      <c r="AC609" s="83">
        <f t="shared" si="119"/>
        <v>6</v>
      </c>
      <c r="AD609" s="83" t="str">
        <f t="shared" si="120"/>
        <v/>
      </c>
      <c r="AE609" s="83" t="str">
        <f t="shared" si="121"/>
        <v/>
      </c>
      <c r="AF609" s="81">
        <f t="shared" si="122"/>
        <v>402.05</v>
      </c>
      <c r="AG609" s="82" t="str">
        <f t="shared" si="123"/>
        <v>15:00</v>
      </c>
      <c r="AH609" s="81">
        <f t="shared" si="124"/>
        <v>4482.07</v>
      </c>
      <c r="AI609" s="80" t="str">
        <f t="shared" si="125"/>
        <v/>
      </c>
      <c r="AJ609" s="80" t="str">
        <f t="shared" si="126"/>
        <v/>
      </c>
      <c r="AK609" s="80" t="str">
        <f t="shared" si="127"/>
        <v/>
      </c>
      <c r="AL609" s="79" t="str">
        <f t="shared" si="128"/>
        <v/>
      </c>
      <c r="AM609" s="78" t="str">
        <f t="shared" si="129"/>
        <v/>
      </c>
    </row>
    <row r="610" spans="2:39" ht="13.5" thickBot="1">
      <c r="B610" s="86">
        <v>44742</v>
      </c>
      <c r="C610" s="85">
        <v>34.020000000000003</v>
      </c>
      <c r="D610" s="85">
        <v>41.86</v>
      </c>
      <c r="E610" s="85">
        <v>34.200000000000003</v>
      </c>
      <c r="F610" s="85">
        <v>33.25</v>
      </c>
      <c r="G610" s="85">
        <v>33.71</v>
      </c>
      <c r="H610" s="85">
        <v>33.85</v>
      </c>
      <c r="I610" s="85">
        <v>90.13</v>
      </c>
      <c r="J610" s="85">
        <v>212.28</v>
      </c>
      <c r="K610" s="85">
        <v>325.92</v>
      </c>
      <c r="L610" s="85">
        <v>401.17</v>
      </c>
      <c r="M610" s="85">
        <v>468.9</v>
      </c>
      <c r="N610" s="85">
        <v>478.07</v>
      </c>
      <c r="O610" s="85">
        <v>568.22</v>
      </c>
      <c r="P610" s="85">
        <v>628.80999999999995</v>
      </c>
      <c r="Q610" s="85">
        <v>631.92999999999995</v>
      </c>
      <c r="R610" s="85">
        <v>546.17999999999995</v>
      </c>
      <c r="S610" s="85">
        <v>435.72</v>
      </c>
      <c r="T610" s="85">
        <v>365.09</v>
      </c>
      <c r="U610" s="85">
        <v>311.64</v>
      </c>
      <c r="V610" s="85">
        <v>258.64999999999998</v>
      </c>
      <c r="W610" s="85">
        <v>249.03</v>
      </c>
      <c r="X610" s="85">
        <v>217.95</v>
      </c>
      <c r="Y610" s="85">
        <v>170.31</v>
      </c>
      <c r="Z610" s="85">
        <v>149.28</v>
      </c>
      <c r="AA610" s="85">
        <f t="shared" si="117"/>
        <v>631.92999999999995</v>
      </c>
      <c r="AB610" s="84">
        <f t="shared" si="118"/>
        <v>2022</v>
      </c>
      <c r="AC610" s="83">
        <f t="shared" si="119"/>
        <v>6</v>
      </c>
      <c r="AD610" s="83" t="str">
        <f t="shared" si="120"/>
        <v>2022-6</v>
      </c>
      <c r="AE610" s="83">
        <f t="shared" si="121"/>
        <v>6</v>
      </c>
      <c r="AF610" s="81">
        <f t="shared" si="122"/>
        <v>631.92999999999995</v>
      </c>
      <c r="AG610" s="82" t="str">
        <f t="shared" si="123"/>
        <v>15:00</v>
      </c>
      <c r="AH610" s="81">
        <f t="shared" si="124"/>
        <v>7352.1</v>
      </c>
      <c r="AI610" s="80">
        <f t="shared" si="125"/>
        <v>29188.45</v>
      </c>
      <c r="AJ610" s="80">
        <f t="shared" si="126"/>
        <v>2429.67</v>
      </c>
      <c r="AK610" s="80">
        <f t="shared" si="127"/>
        <v>52416.789999999994</v>
      </c>
      <c r="AL610" s="79">
        <f t="shared" si="128"/>
        <v>44728</v>
      </c>
      <c r="AM610" s="78" t="str">
        <f t="shared" si="129"/>
        <v>12:00</v>
      </c>
    </row>
    <row r="611" spans="2:39" ht="13.5" thickBot="1">
      <c r="B611" s="86">
        <v>44743</v>
      </c>
      <c r="C611" s="85">
        <v>145.15</v>
      </c>
      <c r="D611" s="85">
        <v>155.4</v>
      </c>
      <c r="E611" s="85">
        <v>152.29</v>
      </c>
      <c r="F611" s="85">
        <v>176.36</v>
      </c>
      <c r="G611" s="85">
        <v>1255.31</v>
      </c>
      <c r="H611" s="85">
        <v>1622.39</v>
      </c>
      <c r="I611" s="85">
        <v>1712.52</v>
      </c>
      <c r="J611" s="85">
        <v>1713.78</v>
      </c>
      <c r="K611" s="85">
        <v>1748.78</v>
      </c>
      <c r="L611" s="85">
        <v>1770.79</v>
      </c>
      <c r="M611" s="85">
        <v>1797.78</v>
      </c>
      <c r="N611" s="85">
        <v>1799.74</v>
      </c>
      <c r="O611" s="85">
        <v>1812.9</v>
      </c>
      <c r="P611" s="85">
        <v>1839.57</v>
      </c>
      <c r="Q611" s="85">
        <v>1828.05</v>
      </c>
      <c r="R611" s="85">
        <v>1870.86</v>
      </c>
      <c r="S611" s="85">
        <v>1818.11</v>
      </c>
      <c r="T611" s="85">
        <v>1788.75</v>
      </c>
      <c r="U611" s="85">
        <v>1772.51</v>
      </c>
      <c r="V611" s="85">
        <v>1720.74</v>
      </c>
      <c r="W611" s="85">
        <v>1741.29</v>
      </c>
      <c r="X611" s="85">
        <v>1754.76</v>
      </c>
      <c r="Y611" s="85">
        <v>1716.54</v>
      </c>
      <c r="Z611" s="85">
        <v>1664.11</v>
      </c>
      <c r="AA611" s="85">
        <f t="shared" si="117"/>
        <v>1870.86</v>
      </c>
      <c r="AB611" s="84">
        <f t="shared" si="118"/>
        <v>2022</v>
      </c>
      <c r="AC611" s="83">
        <f t="shared" si="119"/>
        <v>7</v>
      </c>
      <c r="AD611" s="83" t="str">
        <f t="shared" si="120"/>
        <v/>
      </c>
      <c r="AE611" s="83" t="str">
        <f t="shared" si="121"/>
        <v/>
      </c>
      <c r="AF611" s="81">
        <f t="shared" si="122"/>
        <v>1870.86</v>
      </c>
      <c r="AG611" s="82" t="str">
        <f t="shared" si="123"/>
        <v>16:00</v>
      </c>
      <c r="AH611" s="81">
        <f t="shared" si="124"/>
        <v>37249.340000000004</v>
      </c>
      <c r="AI611" s="80" t="str">
        <f t="shared" si="125"/>
        <v/>
      </c>
      <c r="AJ611" s="80" t="str">
        <f t="shared" si="126"/>
        <v/>
      </c>
      <c r="AK611" s="80" t="str">
        <f t="shared" si="127"/>
        <v/>
      </c>
      <c r="AL611" s="79" t="str">
        <f t="shared" si="128"/>
        <v/>
      </c>
      <c r="AM611" s="78" t="str">
        <f t="shared" si="129"/>
        <v/>
      </c>
    </row>
    <row r="612" spans="2:39" ht="13.5" thickBot="1">
      <c r="B612" s="86">
        <v>44744</v>
      </c>
      <c r="C612" s="85">
        <v>1549.77</v>
      </c>
      <c r="D612" s="85">
        <v>1510.88</v>
      </c>
      <c r="E612" s="85">
        <v>1454.99</v>
      </c>
      <c r="F612" s="85">
        <v>1399.65</v>
      </c>
      <c r="G612" s="85">
        <v>1357.27</v>
      </c>
      <c r="H612" s="85">
        <v>1355.66</v>
      </c>
      <c r="I612" s="85">
        <v>1282.72</v>
      </c>
      <c r="J612" s="85">
        <v>1333.89</v>
      </c>
      <c r="K612" s="85">
        <v>1371.02</v>
      </c>
      <c r="L612" s="85">
        <v>1416.1</v>
      </c>
      <c r="M612" s="85">
        <v>1423.24</v>
      </c>
      <c r="N612" s="85">
        <v>1402.45</v>
      </c>
      <c r="O612" s="85">
        <v>1407</v>
      </c>
      <c r="P612" s="85">
        <v>1424.95</v>
      </c>
      <c r="Q612" s="85">
        <v>1622.64</v>
      </c>
      <c r="R612" s="85">
        <v>1810.86</v>
      </c>
      <c r="S612" s="85">
        <v>1667.26</v>
      </c>
      <c r="T612" s="85">
        <v>1473.5</v>
      </c>
      <c r="U612" s="85">
        <v>1286.32</v>
      </c>
      <c r="V612" s="85">
        <v>1292.8699999999999</v>
      </c>
      <c r="W612" s="85">
        <v>1650.36</v>
      </c>
      <c r="X612" s="85">
        <v>1560.44</v>
      </c>
      <c r="Y612" s="85">
        <v>1509.45</v>
      </c>
      <c r="Z612" s="85">
        <v>1446.52</v>
      </c>
      <c r="AA612" s="85">
        <f t="shared" si="117"/>
        <v>1810.86</v>
      </c>
      <c r="AB612" s="84">
        <f t="shared" si="118"/>
        <v>2022</v>
      </c>
      <c r="AC612" s="83">
        <f t="shared" si="119"/>
        <v>7</v>
      </c>
      <c r="AD612" s="83" t="str">
        <f t="shared" si="120"/>
        <v/>
      </c>
      <c r="AE612" s="83" t="str">
        <f t="shared" si="121"/>
        <v/>
      </c>
      <c r="AF612" s="81">
        <f t="shared" si="122"/>
        <v>1810.86</v>
      </c>
      <c r="AG612" s="82" t="str">
        <f t="shared" si="123"/>
        <v>16:00</v>
      </c>
      <c r="AH612" s="81">
        <f t="shared" si="124"/>
        <v>36820.669999999991</v>
      </c>
      <c r="AI612" s="80" t="str">
        <f t="shared" si="125"/>
        <v/>
      </c>
      <c r="AJ612" s="80" t="str">
        <f t="shared" si="126"/>
        <v/>
      </c>
      <c r="AK612" s="80" t="str">
        <f t="shared" si="127"/>
        <v/>
      </c>
      <c r="AL612" s="79" t="str">
        <f t="shared" si="128"/>
        <v/>
      </c>
      <c r="AM612" s="78" t="str">
        <f t="shared" si="129"/>
        <v/>
      </c>
    </row>
    <row r="613" spans="2:39" ht="13.5" thickBot="1">
      <c r="B613" s="86">
        <v>44745</v>
      </c>
      <c r="C613" s="85">
        <v>1382.22</v>
      </c>
      <c r="D613" s="85">
        <v>1352.79</v>
      </c>
      <c r="E613" s="85">
        <v>1328.15</v>
      </c>
      <c r="F613" s="85">
        <v>1322.65</v>
      </c>
      <c r="G613" s="85">
        <v>1298.8499999999999</v>
      </c>
      <c r="H613" s="85">
        <v>1321.39</v>
      </c>
      <c r="I613" s="85">
        <v>1426.84</v>
      </c>
      <c r="J613" s="85">
        <v>1465.87</v>
      </c>
      <c r="K613" s="85">
        <v>1571.26</v>
      </c>
      <c r="L613" s="85">
        <v>1638.28</v>
      </c>
      <c r="M613" s="85">
        <v>1661.84</v>
      </c>
      <c r="N613" s="85">
        <v>1656.51</v>
      </c>
      <c r="O613" s="85">
        <v>1667.33</v>
      </c>
      <c r="P613" s="85">
        <v>1681.23</v>
      </c>
      <c r="Q613" s="85">
        <v>1670.52</v>
      </c>
      <c r="R613" s="85">
        <v>1665.72</v>
      </c>
      <c r="S613" s="85">
        <v>1630.75</v>
      </c>
      <c r="T613" s="85">
        <v>1612.66</v>
      </c>
      <c r="U613" s="85">
        <v>1600.8</v>
      </c>
      <c r="V613" s="85">
        <v>1570.94</v>
      </c>
      <c r="W613" s="85">
        <v>1549.56</v>
      </c>
      <c r="X613" s="85">
        <v>1530.59</v>
      </c>
      <c r="Y613" s="85">
        <v>1499.75</v>
      </c>
      <c r="Z613" s="85">
        <v>1468.08</v>
      </c>
      <c r="AA613" s="85">
        <f t="shared" si="117"/>
        <v>1681.23</v>
      </c>
      <c r="AB613" s="84">
        <f t="shared" si="118"/>
        <v>2022</v>
      </c>
      <c r="AC613" s="83">
        <f t="shared" si="119"/>
        <v>7</v>
      </c>
      <c r="AD613" s="83" t="str">
        <f t="shared" si="120"/>
        <v/>
      </c>
      <c r="AE613" s="83" t="str">
        <f t="shared" si="121"/>
        <v/>
      </c>
      <c r="AF613" s="81">
        <f t="shared" si="122"/>
        <v>1681.23</v>
      </c>
      <c r="AG613" s="82" t="str">
        <f t="shared" si="123"/>
        <v>14:00</v>
      </c>
      <c r="AH613" s="81">
        <f t="shared" si="124"/>
        <v>38255.81</v>
      </c>
      <c r="AI613" s="80" t="str">
        <f t="shared" si="125"/>
        <v/>
      </c>
      <c r="AJ613" s="80" t="str">
        <f t="shared" si="126"/>
        <v/>
      </c>
      <c r="AK613" s="80" t="str">
        <f t="shared" si="127"/>
        <v/>
      </c>
      <c r="AL613" s="79" t="str">
        <f t="shared" si="128"/>
        <v/>
      </c>
      <c r="AM613" s="78" t="str">
        <f t="shared" si="129"/>
        <v/>
      </c>
    </row>
    <row r="614" spans="2:39" ht="13.5" thickBot="1">
      <c r="B614" s="86">
        <v>44746</v>
      </c>
      <c r="C614" s="85">
        <v>1418.76</v>
      </c>
      <c r="D614" s="85">
        <v>1423.28</v>
      </c>
      <c r="E614" s="85">
        <v>1392.58</v>
      </c>
      <c r="F614" s="85">
        <v>1412.5</v>
      </c>
      <c r="G614" s="85">
        <v>1381.17</v>
      </c>
      <c r="H614" s="85">
        <v>1339.84</v>
      </c>
      <c r="I614" s="85">
        <v>143.85</v>
      </c>
      <c r="J614" s="85">
        <v>279.16000000000003</v>
      </c>
      <c r="K614" s="85">
        <v>371.7</v>
      </c>
      <c r="L614" s="85">
        <v>428.02</v>
      </c>
      <c r="M614" s="85">
        <v>470.75</v>
      </c>
      <c r="N614" s="85">
        <v>454.16</v>
      </c>
      <c r="O614" s="85">
        <v>478.1</v>
      </c>
      <c r="P614" s="85">
        <v>480.17</v>
      </c>
      <c r="Q614" s="85">
        <v>469.04</v>
      </c>
      <c r="R614" s="85">
        <v>447.34</v>
      </c>
      <c r="S614" s="85">
        <v>372.85</v>
      </c>
      <c r="T614" s="85">
        <v>338.94</v>
      </c>
      <c r="U614" s="85">
        <v>353.54</v>
      </c>
      <c r="V614" s="85">
        <v>297.92</v>
      </c>
      <c r="W614" s="85">
        <v>267.05</v>
      </c>
      <c r="X614" s="85">
        <v>237.37</v>
      </c>
      <c r="Y614" s="85">
        <v>172.52</v>
      </c>
      <c r="Z614" s="85">
        <v>161.84</v>
      </c>
      <c r="AA614" s="85">
        <f t="shared" si="117"/>
        <v>1423.28</v>
      </c>
      <c r="AB614" s="84">
        <f t="shared" si="118"/>
        <v>2022</v>
      </c>
      <c r="AC614" s="83">
        <f t="shared" si="119"/>
        <v>7</v>
      </c>
      <c r="AD614" s="83" t="str">
        <f t="shared" si="120"/>
        <v/>
      </c>
      <c r="AE614" s="83" t="str">
        <f t="shared" si="121"/>
        <v/>
      </c>
      <c r="AF614" s="81">
        <f t="shared" si="122"/>
        <v>1423.28</v>
      </c>
      <c r="AG614" s="82" t="str">
        <f t="shared" si="123"/>
        <v>2:00</v>
      </c>
      <c r="AH614" s="81">
        <f t="shared" si="124"/>
        <v>16015.730000000005</v>
      </c>
      <c r="AI614" s="80" t="str">
        <f t="shared" si="125"/>
        <v/>
      </c>
      <c r="AJ614" s="80" t="str">
        <f t="shared" si="126"/>
        <v/>
      </c>
      <c r="AK614" s="80" t="str">
        <f t="shared" si="127"/>
        <v/>
      </c>
      <c r="AL614" s="79" t="str">
        <f t="shared" si="128"/>
        <v/>
      </c>
      <c r="AM614" s="78" t="str">
        <f t="shared" si="129"/>
        <v/>
      </c>
    </row>
    <row r="615" spans="2:39" ht="13.5" thickBot="1">
      <c r="B615" s="86">
        <v>44747</v>
      </c>
      <c r="C615" s="85">
        <v>149.97999999999999</v>
      </c>
      <c r="D615" s="85">
        <v>147.49</v>
      </c>
      <c r="E615" s="85">
        <v>154</v>
      </c>
      <c r="F615" s="85">
        <v>182.77</v>
      </c>
      <c r="G615" s="85">
        <v>208.04</v>
      </c>
      <c r="H615" s="85">
        <v>246.68</v>
      </c>
      <c r="I615" s="85">
        <v>410.59</v>
      </c>
      <c r="J615" s="85">
        <v>463.12</v>
      </c>
      <c r="K615" s="85">
        <v>493.57</v>
      </c>
      <c r="L615" s="85">
        <v>519.02</v>
      </c>
      <c r="M615" s="85">
        <v>569.07000000000005</v>
      </c>
      <c r="N615" s="85">
        <v>565.22</v>
      </c>
      <c r="O615" s="85">
        <v>555.16999999999996</v>
      </c>
      <c r="P615" s="85">
        <v>619.99</v>
      </c>
      <c r="Q615" s="85">
        <v>632.49</v>
      </c>
      <c r="R615" s="85">
        <v>592.05999999999995</v>
      </c>
      <c r="S615" s="85">
        <v>513.84</v>
      </c>
      <c r="T615" s="85">
        <v>423.15</v>
      </c>
      <c r="U615" s="85">
        <v>374.75</v>
      </c>
      <c r="V615" s="85">
        <v>314.3</v>
      </c>
      <c r="W615" s="85">
        <v>283.33</v>
      </c>
      <c r="X615" s="85">
        <v>242.13</v>
      </c>
      <c r="Y615" s="85">
        <v>197.89</v>
      </c>
      <c r="Z615" s="85">
        <v>190.16</v>
      </c>
      <c r="AA615" s="85">
        <f t="shared" si="117"/>
        <v>632.49</v>
      </c>
      <c r="AB615" s="84">
        <f t="shared" si="118"/>
        <v>2022</v>
      </c>
      <c r="AC615" s="83">
        <f t="shared" si="119"/>
        <v>7</v>
      </c>
      <c r="AD615" s="83" t="str">
        <f t="shared" si="120"/>
        <v/>
      </c>
      <c r="AE615" s="83" t="str">
        <f t="shared" si="121"/>
        <v/>
      </c>
      <c r="AF615" s="81">
        <f t="shared" si="122"/>
        <v>632.49</v>
      </c>
      <c r="AG615" s="82" t="str">
        <f t="shared" si="123"/>
        <v>15:00</v>
      </c>
      <c r="AH615" s="81">
        <f t="shared" si="124"/>
        <v>9681.2999999999993</v>
      </c>
      <c r="AI615" s="80" t="str">
        <f t="shared" si="125"/>
        <v/>
      </c>
      <c r="AJ615" s="80" t="str">
        <f t="shared" si="126"/>
        <v/>
      </c>
      <c r="AK615" s="80" t="str">
        <f t="shared" si="127"/>
        <v/>
      </c>
      <c r="AL615" s="79" t="str">
        <f t="shared" si="128"/>
        <v/>
      </c>
      <c r="AM615" s="78" t="str">
        <f t="shared" si="129"/>
        <v/>
      </c>
    </row>
    <row r="616" spans="2:39" ht="13.5" thickBot="1">
      <c r="B616" s="86">
        <v>44748</v>
      </c>
      <c r="C616" s="85">
        <v>152.56</v>
      </c>
      <c r="D616" s="85">
        <v>145.97999999999999</v>
      </c>
      <c r="E616" s="85">
        <v>140.81</v>
      </c>
      <c r="F616" s="85">
        <v>147.94999999999999</v>
      </c>
      <c r="G616" s="85">
        <v>143.68</v>
      </c>
      <c r="H616" s="85">
        <v>207.34</v>
      </c>
      <c r="I616" s="85">
        <v>283.36</v>
      </c>
      <c r="J616" s="85">
        <v>262.95999999999998</v>
      </c>
      <c r="K616" s="85">
        <v>196.39</v>
      </c>
      <c r="L616" s="85">
        <v>333.9</v>
      </c>
      <c r="M616" s="85">
        <v>461.76</v>
      </c>
      <c r="N616" s="85">
        <v>444.57</v>
      </c>
      <c r="O616" s="85">
        <v>433.62</v>
      </c>
      <c r="P616" s="85">
        <v>446.18</v>
      </c>
      <c r="Q616" s="85">
        <v>424.1</v>
      </c>
      <c r="R616" s="85">
        <v>389.34</v>
      </c>
      <c r="S616" s="85">
        <v>318.08</v>
      </c>
      <c r="T616" s="85">
        <v>35.67</v>
      </c>
      <c r="U616" s="85">
        <v>33.74</v>
      </c>
      <c r="V616" s="85">
        <v>160.27000000000001</v>
      </c>
      <c r="W616" s="85">
        <v>269.14999999999998</v>
      </c>
      <c r="X616" s="85">
        <v>175.81</v>
      </c>
      <c r="Y616" s="85">
        <v>119.59</v>
      </c>
      <c r="Z616" s="85">
        <v>81.59</v>
      </c>
      <c r="AA616" s="85">
        <f t="shared" si="117"/>
        <v>461.76</v>
      </c>
      <c r="AB616" s="84">
        <f t="shared" si="118"/>
        <v>2022</v>
      </c>
      <c r="AC616" s="83">
        <f t="shared" si="119"/>
        <v>7</v>
      </c>
      <c r="AD616" s="83" t="str">
        <f t="shared" si="120"/>
        <v/>
      </c>
      <c r="AE616" s="83" t="str">
        <f t="shared" si="121"/>
        <v/>
      </c>
      <c r="AF616" s="81">
        <f t="shared" si="122"/>
        <v>461.76</v>
      </c>
      <c r="AG616" s="82" t="str">
        <f t="shared" si="123"/>
        <v>11:00</v>
      </c>
      <c r="AH616" s="81">
        <f t="shared" si="124"/>
        <v>6270.1600000000017</v>
      </c>
      <c r="AI616" s="80" t="str">
        <f t="shared" si="125"/>
        <v/>
      </c>
      <c r="AJ616" s="80" t="str">
        <f t="shared" si="126"/>
        <v/>
      </c>
      <c r="AK616" s="80" t="str">
        <f t="shared" si="127"/>
        <v/>
      </c>
      <c r="AL616" s="79" t="str">
        <f t="shared" si="128"/>
        <v/>
      </c>
      <c r="AM616" s="78" t="str">
        <f t="shared" si="129"/>
        <v/>
      </c>
    </row>
    <row r="617" spans="2:39" ht="13.5" thickBot="1">
      <c r="B617" s="86">
        <v>44749</v>
      </c>
      <c r="C617" s="85">
        <v>42.25</v>
      </c>
      <c r="D617" s="85">
        <v>35.42</v>
      </c>
      <c r="E617" s="85">
        <v>33.36</v>
      </c>
      <c r="F617" s="85">
        <v>34.090000000000003</v>
      </c>
      <c r="G617" s="85">
        <v>33.04</v>
      </c>
      <c r="H617" s="85">
        <v>36.75</v>
      </c>
      <c r="I617" s="85">
        <v>153.41</v>
      </c>
      <c r="J617" s="85">
        <v>288.54000000000002</v>
      </c>
      <c r="K617" s="85">
        <v>365.68</v>
      </c>
      <c r="L617" s="85">
        <v>421.19</v>
      </c>
      <c r="M617" s="85">
        <v>458.08</v>
      </c>
      <c r="N617" s="85">
        <v>452.59</v>
      </c>
      <c r="O617" s="85">
        <v>474.64</v>
      </c>
      <c r="P617" s="85">
        <v>472.04</v>
      </c>
      <c r="Q617" s="85">
        <v>473.83</v>
      </c>
      <c r="R617" s="85">
        <v>460.08</v>
      </c>
      <c r="S617" s="85">
        <v>378.25</v>
      </c>
      <c r="T617" s="85">
        <v>315.77</v>
      </c>
      <c r="U617" s="85">
        <v>288.37</v>
      </c>
      <c r="V617" s="85">
        <v>184.73</v>
      </c>
      <c r="W617" s="85">
        <v>127.68</v>
      </c>
      <c r="X617" s="85">
        <v>63.88</v>
      </c>
      <c r="Y617" s="85">
        <v>34.33</v>
      </c>
      <c r="Z617" s="85">
        <v>33.18</v>
      </c>
      <c r="AA617" s="85">
        <f t="shared" si="117"/>
        <v>474.64</v>
      </c>
      <c r="AB617" s="84">
        <f t="shared" si="118"/>
        <v>2022</v>
      </c>
      <c r="AC617" s="83">
        <f t="shared" si="119"/>
        <v>7</v>
      </c>
      <c r="AD617" s="83" t="str">
        <f t="shared" si="120"/>
        <v/>
      </c>
      <c r="AE617" s="83" t="str">
        <f t="shared" si="121"/>
        <v/>
      </c>
      <c r="AF617" s="81">
        <f t="shared" si="122"/>
        <v>474.64</v>
      </c>
      <c r="AG617" s="82" t="str">
        <f t="shared" si="123"/>
        <v>13:00</v>
      </c>
      <c r="AH617" s="81">
        <f t="shared" si="124"/>
        <v>6135.8200000000006</v>
      </c>
      <c r="AI617" s="80" t="str">
        <f t="shared" si="125"/>
        <v/>
      </c>
      <c r="AJ617" s="80" t="str">
        <f t="shared" si="126"/>
        <v/>
      </c>
      <c r="AK617" s="80" t="str">
        <f t="shared" si="127"/>
        <v/>
      </c>
      <c r="AL617" s="79" t="str">
        <f t="shared" si="128"/>
        <v/>
      </c>
      <c r="AM617" s="78" t="str">
        <f t="shared" si="129"/>
        <v/>
      </c>
    </row>
    <row r="618" spans="2:39" ht="13.5" thickBot="1">
      <c r="B618" s="86">
        <v>44750</v>
      </c>
      <c r="C618" s="85">
        <v>34.72</v>
      </c>
      <c r="D618" s="85">
        <v>46.76</v>
      </c>
      <c r="E618" s="85">
        <v>39.03</v>
      </c>
      <c r="F618" s="85">
        <v>39.97</v>
      </c>
      <c r="G618" s="85">
        <v>41.69</v>
      </c>
      <c r="H618" s="85">
        <v>69.27</v>
      </c>
      <c r="I618" s="85">
        <v>177.17</v>
      </c>
      <c r="J618" s="85">
        <v>279.76</v>
      </c>
      <c r="K618" s="85">
        <v>359.52</v>
      </c>
      <c r="L618" s="85">
        <v>464.14</v>
      </c>
      <c r="M618" s="85">
        <v>526.12</v>
      </c>
      <c r="N618" s="85">
        <v>475.2</v>
      </c>
      <c r="O618" s="85">
        <v>492.45</v>
      </c>
      <c r="P618" s="85">
        <v>486.92</v>
      </c>
      <c r="Q618" s="85">
        <v>459.45</v>
      </c>
      <c r="R618" s="85">
        <v>401.77</v>
      </c>
      <c r="S618" s="85">
        <v>320.18</v>
      </c>
      <c r="T618" s="85">
        <v>290.99</v>
      </c>
      <c r="U618" s="85">
        <v>259.07</v>
      </c>
      <c r="V618" s="85">
        <v>183.4</v>
      </c>
      <c r="W618" s="85">
        <v>158.47999999999999</v>
      </c>
      <c r="X618" s="85">
        <v>126.04</v>
      </c>
      <c r="Y618" s="85">
        <v>42.67</v>
      </c>
      <c r="Z618" s="85">
        <v>32.94</v>
      </c>
      <c r="AA618" s="85">
        <f t="shared" si="117"/>
        <v>526.12</v>
      </c>
      <c r="AB618" s="84">
        <f t="shared" si="118"/>
        <v>2022</v>
      </c>
      <c r="AC618" s="83">
        <f t="shared" si="119"/>
        <v>7</v>
      </c>
      <c r="AD618" s="83" t="str">
        <f t="shared" si="120"/>
        <v/>
      </c>
      <c r="AE618" s="83" t="str">
        <f t="shared" si="121"/>
        <v/>
      </c>
      <c r="AF618" s="81">
        <f t="shared" si="122"/>
        <v>526.12</v>
      </c>
      <c r="AG618" s="82" t="str">
        <f t="shared" si="123"/>
        <v>11:00</v>
      </c>
      <c r="AH618" s="81">
        <f t="shared" si="124"/>
        <v>6333.8299999999972</v>
      </c>
      <c r="AI618" s="80" t="str">
        <f t="shared" si="125"/>
        <v/>
      </c>
      <c r="AJ618" s="80" t="str">
        <f t="shared" si="126"/>
        <v/>
      </c>
      <c r="AK618" s="80" t="str">
        <f t="shared" si="127"/>
        <v/>
      </c>
      <c r="AL618" s="79" t="str">
        <f t="shared" si="128"/>
        <v/>
      </c>
      <c r="AM618" s="78" t="str">
        <f t="shared" si="129"/>
        <v/>
      </c>
    </row>
    <row r="619" spans="2:39" ht="13.5" thickBot="1">
      <c r="B619" s="86">
        <v>44751</v>
      </c>
      <c r="C619" s="85">
        <v>32.869999999999997</v>
      </c>
      <c r="D619" s="85">
        <v>32.94</v>
      </c>
      <c r="E619" s="85">
        <v>34.409999999999997</v>
      </c>
      <c r="F619" s="85">
        <v>32.409999999999997</v>
      </c>
      <c r="G619" s="85">
        <v>33.07</v>
      </c>
      <c r="H619" s="85">
        <v>33.78</v>
      </c>
      <c r="I619" s="85">
        <v>33.36</v>
      </c>
      <c r="J619" s="85">
        <v>35.53</v>
      </c>
      <c r="K619" s="85">
        <v>54.18</v>
      </c>
      <c r="L619" s="85">
        <v>146.22999999999999</v>
      </c>
      <c r="M619" s="85">
        <v>181.62</v>
      </c>
      <c r="N619" s="85">
        <v>148.4</v>
      </c>
      <c r="O619" s="85">
        <v>164.99</v>
      </c>
      <c r="P619" s="85">
        <v>179.9</v>
      </c>
      <c r="Q619" s="85">
        <v>163.91</v>
      </c>
      <c r="R619" s="85">
        <v>172.06</v>
      </c>
      <c r="S619" s="85">
        <v>119.21</v>
      </c>
      <c r="T619" s="85">
        <v>98.39</v>
      </c>
      <c r="U619" s="85">
        <v>75.92</v>
      </c>
      <c r="V619" s="85">
        <v>54.85</v>
      </c>
      <c r="W619" s="85">
        <v>45.47</v>
      </c>
      <c r="X619" s="85">
        <v>37.380000000000003</v>
      </c>
      <c r="Y619" s="85">
        <v>32.869999999999997</v>
      </c>
      <c r="Z619" s="85">
        <v>32.590000000000003</v>
      </c>
      <c r="AA619" s="85">
        <f t="shared" si="117"/>
        <v>181.62</v>
      </c>
      <c r="AB619" s="84">
        <f t="shared" si="118"/>
        <v>2022</v>
      </c>
      <c r="AC619" s="83">
        <f t="shared" si="119"/>
        <v>7</v>
      </c>
      <c r="AD619" s="83" t="str">
        <f t="shared" si="120"/>
        <v/>
      </c>
      <c r="AE619" s="83" t="str">
        <f t="shared" si="121"/>
        <v/>
      </c>
      <c r="AF619" s="81">
        <f t="shared" si="122"/>
        <v>181.62</v>
      </c>
      <c r="AG619" s="82" t="str">
        <f t="shared" si="123"/>
        <v>11:00</v>
      </c>
      <c r="AH619" s="81">
        <f t="shared" si="124"/>
        <v>2157.96</v>
      </c>
      <c r="AI619" s="80" t="str">
        <f t="shared" si="125"/>
        <v/>
      </c>
      <c r="AJ619" s="80" t="str">
        <f t="shared" si="126"/>
        <v/>
      </c>
      <c r="AK619" s="80" t="str">
        <f t="shared" si="127"/>
        <v/>
      </c>
      <c r="AL619" s="79" t="str">
        <f t="shared" si="128"/>
        <v/>
      </c>
      <c r="AM619" s="78" t="str">
        <f t="shared" si="129"/>
        <v/>
      </c>
    </row>
    <row r="620" spans="2:39" ht="13.5" thickBot="1">
      <c r="B620" s="86">
        <v>44752</v>
      </c>
      <c r="C620" s="85">
        <v>35</v>
      </c>
      <c r="D620" s="85">
        <v>33.15</v>
      </c>
      <c r="E620" s="85">
        <v>33.78</v>
      </c>
      <c r="F620" s="85">
        <v>34.86</v>
      </c>
      <c r="G620" s="85">
        <v>33.85</v>
      </c>
      <c r="H620" s="85">
        <v>33.85</v>
      </c>
      <c r="I620" s="85">
        <v>32.340000000000003</v>
      </c>
      <c r="J620" s="85">
        <v>41.2</v>
      </c>
      <c r="K620" s="85">
        <v>102.48</v>
      </c>
      <c r="L620" s="85">
        <v>177.38</v>
      </c>
      <c r="M620" s="85">
        <v>220.67</v>
      </c>
      <c r="N620" s="85">
        <v>212.07</v>
      </c>
      <c r="O620" s="85">
        <v>219.2</v>
      </c>
      <c r="P620" s="85">
        <v>235.76</v>
      </c>
      <c r="Q620" s="85">
        <v>230.16</v>
      </c>
      <c r="R620" s="85">
        <v>217.32</v>
      </c>
      <c r="S620" s="85">
        <v>173.92</v>
      </c>
      <c r="T620" s="85">
        <v>178.71</v>
      </c>
      <c r="U620" s="85">
        <v>156.97999999999999</v>
      </c>
      <c r="V620" s="85">
        <v>116.52</v>
      </c>
      <c r="W620" s="85">
        <v>85.29</v>
      </c>
      <c r="X620" s="85">
        <v>71.12</v>
      </c>
      <c r="Y620" s="85">
        <v>45.26</v>
      </c>
      <c r="Z620" s="85">
        <v>34.020000000000003</v>
      </c>
      <c r="AA620" s="85">
        <f t="shared" si="117"/>
        <v>235.76</v>
      </c>
      <c r="AB620" s="84">
        <f t="shared" si="118"/>
        <v>2022</v>
      </c>
      <c r="AC620" s="83">
        <f t="shared" si="119"/>
        <v>7</v>
      </c>
      <c r="AD620" s="83" t="str">
        <f t="shared" si="120"/>
        <v/>
      </c>
      <c r="AE620" s="83" t="str">
        <f t="shared" si="121"/>
        <v/>
      </c>
      <c r="AF620" s="81">
        <f t="shared" si="122"/>
        <v>235.76</v>
      </c>
      <c r="AG620" s="82" t="str">
        <f t="shared" si="123"/>
        <v>14:00</v>
      </c>
      <c r="AH620" s="81">
        <f t="shared" si="124"/>
        <v>2990.6500000000005</v>
      </c>
      <c r="AI620" s="80" t="str">
        <f t="shared" si="125"/>
        <v/>
      </c>
      <c r="AJ620" s="80" t="str">
        <f t="shared" si="126"/>
        <v/>
      </c>
      <c r="AK620" s="80" t="str">
        <f t="shared" si="127"/>
        <v/>
      </c>
      <c r="AL620" s="79" t="str">
        <f t="shared" si="128"/>
        <v/>
      </c>
      <c r="AM620" s="78" t="str">
        <f t="shared" si="129"/>
        <v/>
      </c>
    </row>
    <row r="621" spans="2:39" ht="13.5" thickBot="1">
      <c r="B621" s="86">
        <v>44753</v>
      </c>
      <c r="C621" s="85">
        <v>34.229999999999997</v>
      </c>
      <c r="D621" s="85">
        <v>34.619999999999997</v>
      </c>
      <c r="E621" s="85">
        <v>34.130000000000003</v>
      </c>
      <c r="F621" s="85">
        <v>34.340000000000003</v>
      </c>
      <c r="G621" s="85">
        <v>32.94</v>
      </c>
      <c r="H621" s="85">
        <v>35.35</v>
      </c>
      <c r="I621" s="85">
        <v>123.9</v>
      </c>
      <c r="J621" s="85">
        <v>203.98</v>
      </c>
      <c r="K621" s="85">
        <v>294.14</v>
      </c>
      <c r="L621" s="85">
        <v>379.82</v>
      </c>
      <c r="M621" s="85">
        <v>441.46</v>
      </c>
      <c r="N621" s="85">
        <v>428.72</v>
      </c>
      <c r="O621" s="85">
        <v>445.45</v>
      </c>
      <c r="P621" s="85">
        <v>441.88</v>
      </c>
      <c r="Q621" s="85">
        <v>460.08</v>
      </c>
      <c r="R621" s="85">
        <v>439.15</v>
      </c>
      <c r="S621" s="85">
        <v>390.53</v>
      </c>
      <c r="T621" s="85">
        <v>347.76</v>
      </c>
      <c r="U621" s="85">
        <v>311.19</v>
      </c>
      <c r="V621" s="85">
        <v>270.93</v>
      </c>
      <c r="W621" s="85">
        <v>285.64</v>
      </c>
      <c r="X621" s="85">
        <v>270.52</v>
      </c>
      <c r="Y621" s="85">
        <v>241.4</v>
      </c>
      <c r="Z621" s="85">
        <v>228.06</v>
      </c>
      <c r="AA621" s="85">
        <f t="shared" si="117"/>
        <v>460.08</v>
      </c>
      <c r="AB621" s="84">
        <f t="shared" si="118"/>
        <v>2022</v>
      </c>
      <c r="AC621" s="83">
        <f t="shared" si="119"/>
        <v>7</v>
      </c>
      <c r="AD621" s="83" t="str">
        <f t="shared" si="120"/>
        <v/>
      </c>
      <c r="AE621" s="83" t="str">
        <f t="shared" si="121"/>
        <v/>
      </c>
      <c r="AF621" s="81">
        <f t="shared" si="122"/>
        <v>460.08</v>
      </c>
      <c r="AG621" s="82" t="str">
        <f t="shared" si="123"/>
        <v>15:00</v>
      </c>
      <c r="AH621" s="81">
        <f t="shared" si="124"/>
        <v>6670.3</v>
      </c>
      <c r="AI621" s="80" t="str">
        <f t="shared" si="125"/>
        <v/>
      </c>
      <c r="AJ621" s="80" t="str">
        <f t="shared" si="126"/>
        <v/>
      </c>
      <c r="AK621" s="80" t="str">
        <f t="shared" si="127"/>
        <v/>
      </c>
      <c r="AL621" s="79" t="str">
        <f t="shared" si="128"/>
        <v/>
      </c>
      <c r="AM621" s="78" t="str">
        <f t="shared" si="129"/>
        <v/>
      </c>
    </row>
    <row r="622" spans="2:39" ht="13.5" thickBot="1">
      <c r="B622" s="86">
        <v>44754</v>
      </c>
      <c r="C622" s="85">
        <v>225.75</v>
      </c>
      <c r="D622" s="85">
        <v>227.12</v>
      </c>
      <c r="E622" s="85">
        <v>195.23</v>
      </c>
      <c r="F622" s="85">
        <v>175.45</v>
      </c>
      <c r="G622" s="85">
        <v>122.47</v>
      </c>
      <c r="H622" s="85">
        <v>142.9</v>
      </c>
      <c r="I622" s="85">
        <v>344.65</v>
      </c>
      <c r="J622" s="85">
        <v>394.42</v>
      </c>
      <c r="K622" s="85">
        <v>417.69</v>
      </c>
      <c r="L622" s="85">
        <v>455.31</v>
      </c>
      <c r="M622" s="85">
        <v>469.42</v>
      </c>
      <c r="N622" s="85">
        <v>443.48</v>
      </c>
      <c r="O622" s="85">
        <v>452.66</v>
      </c>
      <c r="P622" s="85">
        <v>441.91</v>
      </c>
      <c r="Q622" s="85">
        <v>430.64</v>
      </c>
      <c r="R622" s="85">
        <v>385.53</v>
      </c>
      <c r="S622" s="85">
        <v>314.37</v>
      </c>
      <c r="T622" s="85">
        <v>284.73</v>
      </c>
      <c r="U622" s="85">
        <v>243.99</v>
      </c>
      <c r="V622" s="85">
        <v>206.22</v>
      </c>
      <c r="W622" s="85">
        <v>206.96</v>
      </c>
      <c r="X622" s="85">
        <v>182.77</v>
      </c>
      <c r="Y622" s="85">
        <v>127.23</v>
      </c>
      <c r="Z622" s="85">
        <v>126.6</v>
      </c>
      <c r="AA622" s="85">
        <f t="shared" si="117"/>
        <v>469.42</v>
      </c>
      <c r="AB622" s="84">
        <f t="shared" si="118"/>
        <v>2022</v>
      </c>
      <c r="AC622" s="83">
        <f t="shared" si="119"/>
        <v>7</v>
      </c>
      <c r="AD622" s="83" t="str">
        <f t="shared" si="120"/>
        <v/>
      </c>
      <c r="AE622" s="83" t="str">
        <f t="shared" si="121"/>
        <v/>
      </c>
      <c r="AF622" s="81">
        <f t="shared" si="122"/>
        <v>469.42</v>
      </c>
      <c r="AG622" s="82" t="str">
        <f t="shared" si="123"/>
        <v>11:00</v>
      </c>
      <c r="AH622" s="81">
        <f t="shared" si="124"/>
        <v>7486.92</v>
      </c>
      <c r="AI622" s="80" t="str">
        <f t="shared" si="125"/>
        <v/>
      </c>
      <c r="AJ622" s="80" t="str">
        <f t="shared" si="126"/>
        <v/>
      </c>
      <c r="AK622" s="80" t="str">
        <f t="shared" si="127"/>
        <v/>
      </c>
      <c r="AL622" s="79" t="str">
        <f t="shared" si="128"/>
        <v/>
      </c>
      <c r="AM622" s="78" t="str">
        <f t="shared" si="129"/>
        <v/>
      </c>
    </row>
    <row r="623" spans="2:39" ht="13.5" thickBot="1">
      <c r="B623" s="86">
        <v>44755</v>
      </c>
      <c r="C623" s="85">
        <v>101.57</v>
      </c>
      <c r="D623" s="85">
        <v>71.540000000000006</v>
      </c>
      <c r="E623" s="85">
        <v>40.01</v>
      </c>
      <c r="F623" s="85">
        <v>32.340000000000003</v>
      </c>
      <c r="G623" s="85">
        <v>32.590000000000003</v>
      </c>
      <c r="H623" s="85">
        <v>41.83</v>
      </c>
      <c r="I623" s="85">
        <v>177.24</v>
      </c>
      <c r="J623" s="85">
        <v>205.94</v>
      </c>
      <c r="K623" s="85">
        <v>270.87</v>
      </c>
      <c r="L623" s="85">
        <v>326.94</v>
      </c>
      <c r="M623" s="85">
        <v>1563.24</v>
      </c>
      <c r="N623" s="85">
        <v>344.09</v>
      </c>
      <c r="O623" s="85">
        <v>354.38</v>
      </c>
      <c r="P623" s="85">
        <v>300.72000000000003</v>
      </c>
      <c r="Q623" s="85">
        <v>308.77</v>
      </c>
      <c r="R623" s="85">
        <v>276.52999999999997</v>
      </c>
      <c r="S623" s="85">
        <v>202.27</v>
      </c>
      <c r="T623" s="85">
        <v>189</v>
      </c>
      <c r="U623" s="85">
        <v>174.06</v>
      </c>
      <c r="V623" s="85">
        <v>100.24</v>
      </c>
      <c r="W623" s="85">
        <v>75.569999999999993</v>
      </c>
      <c r="X623" s="85">
        <v>50.02</v>
      </c>
      <c r="Y623" s="85">
        <v>33.28</v>
      </c>
      <c r="Z623" s="85">
        <v>909.23</v>
      </c>
      <c r="AA623" s="85">
        <f t="shared" si="117"/>
        <v>1563.24</v>
      </c>
      <c r="AB623" s="84">
        <f t="shared" si="118"/>
        <v>2022</v>
      </c>
      <c r="AC623" s="83">
        <f t="shared" si="119"/>
        <v>7</v>
      </c>
      <c r="AD623" s="83" t="str">
        <f t="shared" si="120"/>
        <v/>
      </c>
      <c r="AE623" s="83" t="str">
        <f t="shared" si="121"/>
        <v/>
      </c>
      <c r="AF623" s="81">
        <f t="shared" si="122"/>
        <v>1563.24</v>
      </c>
      <c r="AG623" s="82" t="str">
        <f t="shared" si="123"/>
        <v>11:00</v>
      </c>
      <c r="AH623" s="81">
        <f t="shared" si="124"/>
        <v>7745.51</v>
      </c>
      <c r="AI623" s="80" t="str">
        <f t="shared" si="125"/>
        <v/>
      </c>
      <c r="AJ623" s="80" t="str">
        <f t="shared" si="126"/>
        <v/>
      </c>
      <c r="AK623" s="80" t="str">
        <f t="shared" si="127"/>
        <v/>
      </c>
      <c r="AL623" s="79" t="str">
        <f t="shared" si="128"/>
        <v/>
      </c>
      <c r="AM623" s="78" t="str">
        <f t="shared" si="129"/>
        <v/>
      </c>
    </row>
    <row r="624" spans="2:39" ht="13.5" thickBot="1">
      <c r="B624" s="86">
        <v>44756</v>
      </c>
      <c r="C624" s="85">
        <v>1360.07</v>
      </c>
      <c r="D624" s="85">
        <v>1331.89</v>
      </c>
      <c r="E624" s="85">
        <v>1313.2</v>
      </c>
      <c r="F624" s="85">
        <v>1311.45</v>
      </c>
      <c r="G624" s="85">
        <v>1319.85</v>
      </c>
      <c r="H624" s="85">
        <v>1354.47</v>
      </c>
      <c r="I624" s="85">
        <v>1524.78</v>
      </c>
      <c r="J624" s="85">
        <v>1604.16</v>
      </c>
      <c r="K624" s="85">
        <v>1700.55</v>
      </c>
      <c r="L624" s="85">
        <v>1759.87</v>
      </c>
      <c r="M624" s="85">
        <v>1790.22</v>
      </c>
      <c r="N624" s="85">
        <v>1756.65</v>
      </c>
      <c r="O624" s="85">
        <v>1751.86</v>
      </c>
      <c r="P624" s="85">
        <v>1781.57</v>
      </c>
      <c r="Q624" s="85">
        <v>1784.51</v>
      </c>
      <c r="R624" s="85">
        <v>1752.28</v>
      </c>
      <c r="S624" s="85">
        <v>1674.68</v>
      </c>
      <c r="T624" s="85">
        <v>1638.07</v>
      </c>
      <c r="U624" s="85">
        <v>1623.16</v>
      </c>
      <c r="V624" s="85">
        <v>1574.69</v>
      </c>
      <c r="W624" s="85">
        <v>1564.12</v>
      </c>
      <c r="X624" s="85">
        <v>1545.11</v>
      </c>
      <c r="Y624" s="85">
        <v>1482.53</v>
      </c>
      <c r="Z624" s="85">
        <v>1424.15</v>
      </c>
      <c r="AA624" s="85">
        <f t="shared" si="117"/>
        <v>1790.22</v>
      </c>
      <c r="AB624" s="84">
        <f t="shared" si="118"/>
        <v>2022</v>
      </c>
      <c r="AC624" s="83">
        <f t="shared" si="119"/>
        <v>7</v>
      </c>
      <c r="AD624" s="83" t="str">
        <f t="shared" si="120"/>
        <v/>
      </c>
      <c r="AE624" s="83" t="str">
        <f t="shared" si="121"/>
        <v/>
      </c>
      <c r="AF624" s="81">
        <f t="shared" si="122"/>
        <v>1790.22</v>
      </c>
      <c r="AG624" s="82" t="str">
        <f t="shared" si="123"/>
        <v>11:00</v>
      </c>
      <c r="AH624" s="81">
        <f t="shared" si="124"/>
        <v>39514.109999999993</v>
      </c>
      <c r="AI624" s="80" t="str">
        <f t="shared" si="125"/>
        <v/>
      </c>
      <c r="AJ624" s="80" t="str">
        <f t="shared" si="126"/>
        <v/>
      </c>
      <c r="AK624" s="80" t="str">
        <f t="shared" si="127"/>
        <v/>
      </c>
      <c r="AL624" s="79" t="str">
        <f t="shared" si="128"/>
        <v/>
      </c>
      <c r="AM624" s="78" t="str">
        <f t="shared" si="129"/>
        <v/>
      </c>
    </row>
    <row r="625" spans="2:39" ht="13.5" thickBot="1">
      <c r="B625" s="86">
        <v>44757</v>
      </c>
      <c r="C625" s="85">
        <v>1357.51</v>
      </c>
      <c r="D625" s="85">
        <v>1318.77</v>
      </c>
      <c r="E625" s="85">
        <v>1298.19</v>
      </c>
      <c r="F625" s="85">
        <v>1293.53</v>
      </c>
      <c r="G625" s="85">
        <v>1295.1099999999999</v>
      </c>
      <c r="H625" s="85">
        <v>989.03</v>
      </c>
      <c r="I625" s="85">
        <v>43.75</v>
      </c>
      <c r="J625" s="85">
        <v>120.26</v>
      </c>
      <c r="K625" s="85">
        <v>262.14999999999998</v>
      </c>
      <c r="L625" s="85">
        <v>296.83999999999997</v>
      </c>
      <c r="M625" s="85">
        <v>342.9</v>
      </c>
      <c r="N625" s="85">
        <v>327.52999999999997</v>
      </c>
      <c r="O625" s="85">
        <v>277.55</v>
      </c>
      <c r="P625" s="85">
        <v>451.57</v>
      </c>
      <c r="Q625" s="85">
        <v>402.36</v>
      </c>
      <c r="R625" s="85">
        <v>375.03</v>
      </c>
      <c r="S625" s="85">
        <v>286.58</v>
      </c>
      <c r="T625" s="85">
        <v>257.43</v>
      </c>
      <c r="U625" s="85">
        <v>233.52</v>
      </c>
      <c r="V625" s="85">
        <v>178.29</v>
      </c>
      <c r="W625" s="85">
        <v>156.63</v>
      </c>
      <c r="X625" s="85">
        <v>125.83</v>
      </c>
      <c r="Y625" s="85">
        <v>104.86</v>
      </c>
      <c r="Z625" s="85">
        <v>83.65</v>
      </c>
      <c r="AA625" s="85">
        <f t="shared" si="117"/>
        <v>1357.51</v>
      </c>
      <c r="AB625" s="84">
        <f t="shared" si="118"/>
        <v>2022</v>
      </c>
      <c r="AC625" s="83">
        <f t="shared" si="119"/>
        <v>7</v>
      </c>
      <c r="AD625" s="83" t="str">
        <f t="shared" si="120"/>
        <v/>
      </c>
      <c r="AE625" s="83" t="str">
        <f t="shared" si="121"/>
        <v/>
      </c>
      <c r="AF625" s="81">
        <f t="shared" si="122"/>
        <v>1357.51</v>
      </c>
      <c r="AG625" s="82" t="str">
        <f t="shared" si="123"/>
        <v>1:00</v>
      </c>
      <c r="AH625" s="81">
        <f t="shared" si="124"/>
        <v>13236.380000000001</v>
      </c>
      <c r="AI625" s="80" t="str">
        <f t="shared" si="125"/>
        <v/>
      </c>
      <c r="AJ625" s="80" t="str">
        <f t="shared" si="126"/>
        <v/>
      </c>
      <c r="AK625" s="80" t="str">
        <f t="shared" si="127"/>
        <v/>
      </c>
      <c r="AL625" s="79" t="str">
        <f t="shared" si="128"/>
        <v/>
      </c>
      <c r="AM625" s="78" t="str">
        <f t="shared" si="129"/>
        <v/>
      </c>
    </row>
    <row r="626" spans="2:39" ht="13.5" thickBot="1">
      <c r="B626" s="86">
        <v>44758</v>
      </c>
      <c r="C626" s="85">
        <v>68.5</v>
      </c>
      <c r="D626" s="85">
        <v>52.01</v>
      </c>
      <c r="E626" s="85">
        <v>44.87</v>
      </c>
      <c r="F626" s="85">
        <v>35.14</v>
      </c>
      <c r="G626" s="85">
        <v>33.92</v>
      </c>
      <c r="H626" s="85">
        <v>33.6</v>
      </c>
      <c r="I626" s="85">
        <v>83.89</v>
      </c>
      <c r="J626" s="85">
        <v>162.51</v>
      </c>
      <c r="K626" s="85">
        <v>198.91</v>
      </c>
      <c r="L626" s="85">
        <v>259.60000000000002</v>
      </c>
      <c r="M626" s="85">
        <v>264.63</v>
      </c>
      <c r="N626" s="85">
        <v>162.30000000000001</v>
      </c>
      <c r="O626" s="85">
        <v>190.16</v>
      </c>
      <c r="P626" s="85">
        <v>366.45</v>
      </c>
      <c r="Q626" s="85">
        <v>294.18</v>
      </c>
      <c r="R626" s="85">
        <v>263.17</v>
      </c>
      <c r="S626" s="85">
        <v>31.68</v>
      </c>
      <c r="T626" s="85">
        <v>33.15</v>
      </c>
      <c r="U626" s="85">
        <v>226.52</v>
      </c>
      <c r="V626" s="85">
        <v>247.98</v>
      </c>
      <c r="W626" s="85">
        <v>200.24</v>
      </c>
      <c r="X626" s="85">
        <v>196.74</v>
      </c>
      <c r="Y626" s="85">
        <v>168.7</v>
      </c>
      <c r="Z626" s="85">
        <v>175.14</v>
      </c>
      <c r="AA626" s="85">
        <f t="shared" si="117"/>
        <v>366.45</v>
      </c>
      <c r="AB626" s="84">
        <f t="shared" si="118"/>
        <v>2022</v>
      </c>
      <c r="AC626" s="83">
        <f t="shared" si="119"/>
        <v>7</v>
      </c>
      <c r="AD626" s="83" t="str">
        <f t="shared" si="120"/>
        <v/>
      </c>
      <c r="AE626" s="83" t="str">
        <f t="shared" si="121"/>
        <v/>
      </c>
      <c r="AF626" s="81">
        <f t="shared" si="122"/>
        <v>366.45</v>
      </c>
      <c r="AG626" s="82" t="str">
        <f t="shared" si="123"/>
        <v>14:00</v>
      </c>
      <c r="AH626" s="81">
        <f t="shared" si="124"/>
        <v>4160.4399999999996</v>
      </c>
      <c r="AI626" s="80" t="str">
        <f t="shared" si="125"/>
        <v/>
      </c>
      <c r="AJ626" s="80" t="str">
        <f t="shared" si="126"/>
        <v/>
      </c>
      <c r="AK626" s="80" t="str">
        <f t="shared" si="127"/>
        <v/>
      </c>
      <c r="AL626" s="79" t="str">
        <f t="shared" si="128"/>
        <v/>
      </c>
      <c r="AM626" s="78" t="str">
        <f t="shared" si="129"/>
        <v/>
      </c>
    </row>
    <row r="627" spans="2:39" ht="13.5" thickBot="1">
      <c r="B627" s="86">
        <v>44759</v>
      </c>
      <c r="C627" s="85">
        <v>157.43</v>
      </c>
      <c r="D627" s="85">
        <v>126.07</v>
      </c>
      <c r="E627" s="85">
        <v>108.43</v>
      </c>
      <c r="F627" s="85">
        <v>110.15</v>
      </c>
      <c r="G627" s="85">
        <v>119.32</v>
      </c>
      <c r="H627" s="85">
        <v>160.02000000000001</v>
      </c>
      <c r="I627" s="85">
        <v>234.57</v>
      </c>
      <c r="J627" s="85">
        <v>231.04</v>
      </c>
      <c r="K627" s="85">
        <v>257.60000000000002</v>
      </c>
      <c r="L627" s="85">
        <v>300.2</v>
      </c>
      <c r="M627" s="85">
        <v>331.84</v>
      </c>
      <c r="N627" s="85">
        <v>302.54000000000002</v>
      </c>
      <c r="O627" s="85">
        <v>307.06</v>
      </c>
      <c r="P627" s="85">
        <v>332.15</v>
      </c>
      <c r="Q627" s="85">
        <v>346.64</v>
      </c>
      <c r="R627" s="85">
        <v>351.58</v>
      </c>
      <c r="S627" s="85">
        <v>288.39999999999998</v>
      </c>
      <c r="T627" s="85">
        <v>241.05</v>
      </c>
      <c r="U627" s="85">
        <v>197.89</v>
      </c>
      <c r="V627" s="85">
        <v>209.23</v>
      </c>
      <c r="W627" s="85">
        <v>210.63</v>
      </c>
      <c r="X627" s="85">
        <v>219.31</v>
      </c>
      <c r="Y627" s="85">
        <v>212.52</v>
      </c>
      <c r="Z627" s="85">
        <v>213.4</v>
      </c>
      <c r="AA627" s="85">
        <f t="shared" si="117"/>
        <v>351.58</v>
      </c>
      <c r="AB627" s="84">
        <f t="shared" si="118"/>
        <v>2022</v>
      </c>
      <c r="AC627" s="83">
        <f t="shared" si="119"/>
        <v>7</v>
      </c>
      <c r="AD627" s="83" t="str">
        <f t="shared" si="120"/>
        <v/>
      </c>
      <c r="AE627" s="83" t="str">
        <f t="shared" si="121"/>
        <v/>
      </c>
      <c r="AF627" s="81">
        <f t="shared" si="122"/>
        <v>351.58</v>
      </c>
      <c r="AG627" s="82" t="str">
        <f t="shared" si="123"/>
        <v>16:00</v>
      </c>
      <c r="AH627" s="81">
        <f t="shared" si="124"/>
        <v>5920.6500000000005</v>
      </c>
      <c r="AI627" s="80" t="str">
        <f t="shared" si="125"/>
        <v/>
      </c>
      <c r="AJ627" s="80" t="str">
        <f t="shared" si="126"/>
        <v/>
      </c>
      <c r="AK627" s="80" t="str">
        <f t="shared" si="127"/>
        <v/>
      </c>
      <c r="AL627" s="79" t="str">
        <f t="shared" si="128"/>
        <v/>
      </c>
      <c r="AM627" s="78" t="str">
        <f t="shared" si="129"/>
        <v/>
      </c>
    </row>
    <row r="628" spans="2:39" ht="13.5" thickBot="1">
      <c r="B628" s="86">
        <v>44760</v>
      </c>
      <c r="C628" s="85">
        <v>316.47000000000003</v>
      </c>
      <c r="D628" s="85">
        <v>317.24</v>
      </c>
      <c r="E628" s="85">
        <v>301.14</v>
      </c>
      <c r="F628" s="85">
        <v>322.74</v>
      </c>
      <c r="G628" s="85">
        <v>322.67</v>
      </c>
      <c r="H628" s="85">
        <v>327.01</v>
      </c>
      <c r="I628" s="85">
        <v>379.54</v>
      </c>
      <c r="J628" s="85">
        <v>581.74</v>
      </c>
      <c r="K628" s="85">
        <v>592.20000000000005</v>
      </c>
      <c r="L628" s="85">
        <v>539.74</v>
      </c>
      <c r="M628" s="85">
        <v>618.87</v>
      </c>
      <c r="N628" s="85">
        <v>551.63</v>
      </c>
      <c r="O628" s="85">
        <v>503.16</v>
      </c>
      <c r="P628" s="85">
        <v>578.03</v>
      </c>
      <c r="Q628" s="85">
        <v>416.96</v>
      </c>
      <c r="R628" s="85">
        <v>333.17</v>
      </c>
      <c r="S628" s="85">
        <v>444.47</v>
      </c>
      <c r="T628" s="85">
        <v>386.12</v>
      </c>
      <c r="U628" s="85">
        <v>344.12</v>
      </c>
      <c r="V628" s="85">
        <v>274.68</v>
      </c>
      <c r="W628" s="85">
        <v>247.38</v>
      </c>
      <c r="X628" s="85">
        <v>219.1</v>
      </c>
      <c r="Y628" s="85">
        <v>152.22</v>
      </c>
      <c r="Z628" s="85">
        <v>142.03</v>
      </c>
      <c r="AA628" s="85">
        <f t="shared" si="117"/>
        <v>618.87</v>
      </c>
      <c r="AB628" s="84">
        <f t="shared" si="118"/>
        <v>2022</v>
      </c>
      <c r="AC628" s="83">
        <f t="shared" si="119"/>
        <v>7</v>
      </c>
      <c r="AD628" s="83" t="str">
        <f t="shared" si="120"/>
        <v/>
      </c>
      <c r="AE628" s="83" t="str">
        <f t="shared" si="121"/>
        <v/>
      </c>
      <c r="AF628" s="81">
        <f t="shared" si="122"/>
        <v>618.87</v>
      </c>
      <c r="AG628" s="82" t="str">
        <f t="shared" si="123"/>
        <v>11:00</v>
      </c>
      <c r="AH628" s="81">
        <f t="shared" si="124"/>
        <v>9831.2999999999993</v>
      </c>
      <c r="AI628" s="80" t="str">
        <f t="shared" si="125"/>
        <v/>
      </c>
      <c r="AJ628" s="80" t="str">
        <f t="shared" si="126"/>
        <v/>
      </c>
      <c r="AK628" s="80" t="str">
        <f t="shared" si="127"/>
        <v/>
      </c>
      <c r="AL628" s="79" t="str">
        <f t="shared" si="128"/>
        <v/>
      </c>
      <c r="AM628" s="78" t="str">
        <f t="shared" si="129"/>
        <v/>
      </c>
    </row>
    <row r="629" spans="2:39" ht="13.5" thickBot="1">
      <c r="B629" s="86">
        <v>44761</v>
      </c>
      <c r="C629" s="85">
        <v>124.35</v>
      </c>
      <c r="D629" s="85">
        <v>125.48</v>
      </c>
      <c r="E629" s="85">
        <v>131.18</v>
      </c>
      <c r="F629" s="85">
        <v>145.46</v>
      </c>
      <c r="G629" s="85">
        <v>170.21</v>
      </c>
      <c r="H629" s="85">
        <v>218.68</v>
      </c>
      <c r="I629" s="85">
        <v>387.98</v>
      </c>
      <c r="J629" s="85">
        <v>444.12</v>
      </c>
      <c r="K629" s="85">
        <v>510.37</v>
      </c>
      <c r="L629" s="85">
        <v>650.26</v>
      </c>
      <c r="M629" s="85">
        <v>808.43</v>
      </c>
      <c r="N629" s="85">
        <v>830.41</v>
      </c>
      <c r="O629" s="85">
        <v>760.87</v>
      </c>
      <c r="P629" s="85">
        <v>1130.53</v>
      </c>
      <c r="Q629" s="85">
        <v>956.41</v>
      </c>
      <c r="R629" s="85">
        <v>1021.2</v>
      </c>
      <c r="S629" s="85">
        <v>926.1</v>
      </c>
      <c r="T629" s="85">
        <v>885.5</v>
      </c>
      <c r="U629" s="85">
        <v>833.98</v>
      </c>
      <c r="V629" s="85">
        <v>825.4</v>
      </c>
      <c r="W629" s="85">
        <v>853.69</v>
      </c>
      <c r="X629" s="85">
        <v>766.78</v>
      </c>
      <c r="Y629" s="85">
        <v>678.62</v>
      </c>
      <c r="Z629" s="85">
        <v>624.04999999999995</v>
      </c>
      <c r="AA629" s="85">
        <f t="shared" si="117"/>
        <v>1130.53</v>
      </c>
      <c r="AB629" s="84">
        <f t="shared" si="118"/>
        <v>2022</v>
      </c>
      <c r="AC629" s="83">
        <f t="shared" si="119"/>
        <v>7</v>
      </c>
      <c r="AD629" s="83" t="str">
        <f t="shared" si="120"/>
        <v/>
      </c>
      <c r="AE629" s="83" t="str">
        <f t="shared" si="121"/>
        <v/>
      </c>
      <c r="AF629" s="81">
        <f t="shared" si="122"/>
        <v>1130.53</v>
      </c>
      <c r="AG629" s="82" t="str">
        <f t="shared" si="123"/>
        <v>14:00</v>
      </c>
      <c r="AH629" s="81">
        <f t="shared" si="124"/>
        <v>15940.590000000002</v>
      </c>
      <c r="AI629" s="80" t="str">
        <f t="shared" si="125"/>
        <v/>
      </c>
      <c r="AJ629" s="80" t="str">
        <f t="shared" si="126"/>
        <v/>
      </c>
      <c r="AK629" s="80" t="str">
        <f t="shared" si="127"/>
        <v/>
      </c>
      <c r="AL629" s="79" t="str">
        <f t="shared" si="128"/>
        <v/>
      </c>
      <c r="AM629" s="78" t="str">
        <f t="shared" si="129"/>
        <v/>
      </c>
    </row>
    <row r="630" spans="2:39" ht="13.5" thickBot="1">
      <c r="B630" s="86">
        <v>44762</v>
      </c>
      <c r="C630" s="85">
        <v>602.95000000000005</v>
      </c>
      <c r="D630" s="85">
        <v>593.25</v>
      </c>
      <c r="E630" s="85">
        <v>626.67999999999995</v>
      </c>
      <c r="F630" s="85">
        <v>625.24</v>
      </c>
      <c r="G630" s="85">
        <v>628.36</v>
      </c>
      <c r="H630" s="85">
        <v>633.71</v>
      </c>
      <c r="I630" s="85">
        <v>807.21</v>
      </c>
      <c r="J630" s="85">
        <v>903.1</v>
      </c>
      <c r="K630" s="85">
        <v>992.92</v>
      </c>
      <c r="L630" s="85">
        <v>826.77</v>
      </c>
      <c r="M630" s="85">
        <v>1062.99</v>
      </c>
      <c r="N630" s="85">
        <v>1027.1400000000001</v>
      </c>
      <c r="O630" s="85">
        <v>1048.8499999999999</v>
      </c>
      <c r="P630" s="85">
        <v>948.11</v>
      </c>
      <c r="Q630" s="85">
        <v>974.47</v>
      </c>
      <c r="R630" s="85">
        <v>991.66</v>
      </c>
      <c r="S630" s="85">
        <v>906.85</v>
      </c>
      <c r="T630" s="85">
        <v>884.28</v>
      </c>
      <c r="U630" s="85">
        <v>859.01</v>
      </c>
      <c r="V630" s="85">
        <v>1662.4</v>
      </c>
      <c r="W630" s="85">
        <v>1961.12</v>
      </c>
      <c r="X630" s="85">
        <v>1960.91</v>
      </c>
      <c r="Y630" s="85">
        <v>1896.23</v>
      </c>
      <c r="Z630" s="85">
        <v>1861.37</v>
      </c>
      <c r="AA630" s="85">
        <f t="shared" si="117"/>
        <v>1961.12</v>
      </c>
      <c r="AB630" s="84">
        <f t="shared" si="118"/>
        <v>2022</v>
      </c>
      <c r="AC630" s="83">
        <f t="shared" si="119"/>
        <v>7</v>
      </c>
      <c r="AD630" s="83" t="str">
        <f t="shared" si="120"/>
        <v/>
      </c>
      <c r="AE630" s="83" t="str">
        <f t="shared" si="121"/>
        <v/>
      </c>
      <c r="AF630" s="81">
        <f t="shared" si="122"/>
        <v>1961.12</v>
      </c>
      <c r="AG630" s="82" t="str">
        <f t="shared" si="123"/>
        <v>21:00</v>
      </c>
      <c r="AH630" s="81">
        <f t="shared" si="124"/>
        <v>27246.699999999997</v>
      </c>
      <c r="AI630" s="80" t="str">
        <f t="shared" si="125"/>
        <v/>
      </c>
      <c r="AJ630" s="80" t="str">
        <f t="shared" si="126"/>
        <v/>
      </c>
      <c r="AK630" s="80" t="str">
        <f t="shared" si="127"/>
        <v/>
      </c>
      <c r="AL630" s="79" t="str">
        <f t="shared" si="128"/>
        <v/>
      </c>
      <c r="AM630" s="78" t="str">
        <f t="shared" si="129"/>
        <v/>
      </c>
    </row>
    <row r="631" spans="2:39" ht="13.5" thickBot="1">
      <c r="B631" s="86">
        <v>44763</v>
      </c>
      <c r="C631" s="85">
        <v>1823.96</v>
      </c>
      <c r="D631" s="85">
        <v>1790.11</v>
      </c>
      <c r="E631" s="85">
        <v>1769.46</v>
      </c>
      <c r="F631" s="85">
        <v>1775.27</v>
      </c>
      <c r="G631" s="85">
        <v>1769.32</v>
      </c>
      <c r="H631" s="85">
        <v>1808.14</v>
      </c>
      <c r="I631" s="85">
        <v>1963.5</v>
      </c>
      <c r="J631" s="85">
        <v>1914.47</v>
      </c>
      <c r="K631" s="85">
        <v>1944.36</v>
      </c>
      <c r="L631" s="85">
        <v>1995</v>
      </c>
      <c r="M631" s="85">
        <v>2001.69</v>
      </c>
      <c r="N631" s="85">
        <v>1939.74</v>
      </c>
      <c r="O631" s="85">
        <v>1955.56</v>
      </c>
      <c r="P631" s="85">
        <v>1983.8</v>
      </c>
      <c r="Q631" s="85">
        <v>1980.58</v>
      </c>
      <c r="R631" s="85">
        <v>1931.72</v>
      </c>
      <c r="S631" s="85">
        <v>1835.4</v>
      </c>
      <c r="T631" s="85">
        <v>1789.2</v>
      </c>
      <c r="U631" s="85">
        <v>1782.73</v>
      </c>
      <c r="V631" s="85">
        <v>1733.97</v>
      </c>
      <c r="W631" s="85">
        <v>1734.25</v>
      </c>
      <c r="X631" s="85">
        <v>1717.14</v>
      </c>
      <c r="Y631" s="85">
        <v>1677.2</v>
      </c>
      <c r="Z631" s="85">
        <v>1638.21</v>
      </c>
      <c r="AA631" s="85">
        <f t="shared" si="117"/>
        <v>2001.69</v>
      </c>
      <c r="AB631" s="84">
        <f t="shared" si="118"/>
        <v>2022</v>
      </c>
      <c r="AC631" s="83">
        <f t="shared" si="119"/>
        <v>7</v>
      </c>
      <c r="AD631" s="83" t="str">
        <f t="shared" si="120"/>
        <v/>
      </c>
      <c r="AE631" s="83" t="str">
        <f t="shared" si="121"/>
        <v/>
      </c>
      <c r="AF631" s="81">
        <f t="shared" si="122"/>
        <v>2001.69</v>
      </c>
      <c r="AG631" s="82" t="str">
        <f t="shared" si="123"/>
        <v>11:00</v>
      </c>
      <c r="AH631" s="81">
        <f t="shared" si="124"/>
        <v>46256.47</v>
      </c>
      <c r="AI631" s="80" t="str">
        <f t="shared" si="125"/>
        <v/>
      </c>
      <c r="AJ631" s="80" t="str">
        <f t="shared" si="126"/>
        <v/>
      </c>
      <c r="AK631" s="80" t="str">
        <f t="shared" si="127"/>
        <v/>
      </c>
      <c r="AL631" s="79" t="str">
        <f t="shared" si="128"/>
        <v/>
      </c>
      <c r="AM631" s="78" t="str">
        <f t="shared" si="129"/>
        <v/>
      </c>
    </row>
    <row r="632" spans="2:39" ht="13.5" thickBot="1">
      <c r="B632" s="86">
        <v>44764</v>
      </c>
      <c r="C632" s="85">
        <v>1599.96</v>
      </c>
      <c r="D632" s="85">
        <v>1591</v>
      </c>
      <c r="E632" s="85">
        <v>1582.49</v>
      </c>
      <c r="F632" s="85">
        <v>1574.44</v>
      </c>
      <c r="G632" s="85">
        <v>1596.35</v>
      </c>
      <c r="H632" s="85">
        <v>1591.66</v>
      </c>
      <c r="I632" s="85">
        <v>1739.01</v>
      </c>
      <c r="J632" s="85">
        <v>1791.06</v>
      </c>
      <c r="K632" s="85">
        <v>1858.96</v>
      </c>
      <c r="L632" s="85">
        <v>1375.57</v>
      </c>
      <c r="M632" s="85">
        <v>785.4</v>
      </c>
      <c r="N632" s="85">
        <v>733.11</v>
      </c>
      <c r="O632" s="85">
        <v>713.3</v>
      </c>
      <c r="P632" s="85">
        <v>716.1</v>
      </c>
      <c r="Q632" s="85">
        <v>726.64</v>
      </c>
      <c r="R632" s="85">
        <v>669.1</v>
      </c>
      <c r="S632" s="85">
        <v>597.79999999999995</v>
      </c>
      <c r="T632" s="85">
        <v>543.20000000000005</v>
      </c>
      <c r="U632" s="85">
        <v>529.87</v>
      </c>
      <c r="V632" s="85">
        <v>485.59</v>
      </c>
      <c r="W632" s="85">
        <v>485.42</v>
      </c>
      <c r="X632" s="85">
        <v>460.95</v>
      </c>
      <c r="Y632" s="85">
        <v>442.33</v>
      </c>
      <c r="Z632" s="85">
        <v>454.13</v>
      </c>
      <c r="AA632" s="85">
        <f t="shared" si="117"/>
        <v>1858.96</v>
      </c>
      <c r="AB632" s="84">
        <f t="shared" si="118"/>
        <v>2022</v>
      </c>
      <c r="AC632" s="83">
        <f t="shared" si="119"/>
        <v>7</v>
      </c>
      <c r="AD632" s="83" t="str">
        <f t="shared" si="120"/>
        <v/>
      </c>
      <c r="AE632" s="83" t="str">
        <f t="shared" si="121"/>
        <v/>
      </c>
      <c r="AF632" s="81">
        <f t="shared" si="122"/>
        <v>1858.96</v>
      </c>
      <c r="AG632" s="82" t="str">
        <f t="shared" si="123"/>
        <v>9:00</v>
      </c>
      <c r="AH632" s="81">
        <f t="shared" si="124"/>
        <v>26502.399999999998</v>
      </c>
      <c r="AI632" s="80" t="str">
        <f t="shared" si="125"/>
        <v/>
      </c>
      <c r="AJ632" s="80" t="str">
        <f t="shared" si="126"/>
        <v/>
      </c>
      <c r="AK632" s="80" t="str">
        <f t="shared" si="127"/>
        <v/>
      </c>
      <c r="AL632" s="79" t="str">
        <f t="shared" si="128"/>
        <v/>
      </c>
      <c r="AM632" s="78" t="str">
        <f t="shared" si="129"/>
        <v/>
      </c>
    </row>
    <row r="633" spans="2:39" ht="13.5" thickBot="1">
      <c r="B633" s="86">
        <v>44765</v>
      </c>
      <c r="C633" s="85">
        <v>417.41</v>
      </c>
      <c r="D633" s="85">
        <v>393.12</v>
      </c>
      <c r="E633" s="85">
        <v>377.09</v>
      </c>
      <c r="F633" s="85">
        <v>373.73</v>
      </c>
      <c r="G633" s="85">
        <v>366.24</v>
      </c>
      <c r="H633" s="85">
        <v>393.89</v>
      </c>
      <c r="I633" s="85">
        <v>485.1</v>
      </c>
      <c r="J633" s="85">
        <v>541.84</v>
      </c>
      <c r="K633" s="85">
        <v>602.07000000000005</v>
      </c>
      <c r="L633" s="85">
        <v>639.91</v>
      </c>
      <c r="M633" s="85">
        <v>680.12</v>
      </c>
      <c r="N633" s="85">
        <v>656.01</v>
      </c>
      <c r="O633" s="85">
        <v>687.47</v>
      </c>
      <c r="P633" s="85">
        <v>703.4</v>
      </c>
      <c r="Q633" s="85">
        <v>675.75</v>
      </c>
      <c r="R633" s="85">
        <v>732.17</v>
      </c>
      <c r="S633" s="85">
        <v>684.92</v>
      </c>
      <c r="T633" s="85">
        <v>666.75</v>
      </c>
      <c r="U633" s="85">
        <v>651.04</v>
      </c>
      <c r="V633" s="85">
        <v>626.26</v>
      </c>
      <c r="W633" s="85">
        <v>580.44000000000005</v>
      </c>
      <c r="X633" s="85">
        <v>536.66</v>
      </c>
      <c r="Y633" s="85">
        <v>507.25</v>
      </c>
      <c r="Z633" s="85">
        <v>479.05</v>
      </c>
      <c r="AA633" s="85">
        <f t="shared" si="117"/>
        <v>732.17</v>
      </c>
      <c r="AB633" s="84">
        <f t="shared" si="118"/>
        <v>2022</v>
      </c>
      <c r="AC633" s="83">
        <f t="shared" si="119"/>
        <v>7</v>
      </c>
      <c r="AD633" s="83" t="str">
        <f t="shared" si="120"/>
        <v/>
      </c>
      <c r="AE633" s="83" t="str">
        <f t="shared" si="121"/>
        <v/>
      </c>
      <c r="AF633" s="81">
        <f t="shared" si="122"/>
        <v>732.17</v>
      </c>
      <c r="AG633" s="82" t="str">
        <f t="shared" si="123"/>
        <v>16:00</v>
      </c>
      <c r="AH633" s="81">
        <f t="shared" si="124"/>
        <v>14189.859999999999</v>
      </c>
      <c r="AI633" s="80" t="str">
        <f t="shared" si="125"/>
        <v/>
      </c>
      <c r="AJ633" s="80" t="str">
        <f t="shared" si="126"/>
        <v/>
      </c>
      <c r="AK633" s="80" t="str">
        <f t="shared" si="127"/>
        <v/>
      </c>
      <c r="AL633" s="79" t="str">
        <f t="shared" si="128"/>
        <v/>
      </c>
      <c r="AM633" s="78" t="str">
        <f t="shared" si="129"/>
        <v/>
      </c>
    </row>
    <row r="634" spans="2:39" ht="13.5" thickBot="1">
      <c r="B634" s="86">
        <v>44766</v>
      </c>
      <c r="C634" s="85">
        <v>436.63</v>
      </c>
      <c r="D634" s="85">
        <v>439.88</v>
      </c>
      <c r="E634" s="85">
        <v>477.61</v>
      </c>
      <c r="F634" s="85">
        <v>476.07</v>
      </c>
      <c r="G634" s="85">
        <v>477.43</v>
      </c>
      <c r="H634" s="85">
        <v>515.59</v>
      </c>
      <c r="I634" s="85">
        <v>591.57000000000005</v>
      </c>
      <c r="J634" s="85">
        <v>584.71</v>
      </c>
      <c r="K634" s="85">
        <v>599.48</v>
      </c>
      <c r="L634" s="85">
        <v>646.14</v>
      </c>
      <c r="M634" s="85">
        <v>653.14</v>
      </c>
      <c r="N634" s="85">
        <v>640.61</v>
      </c>
      <c r="O634" s="85">
        <v>668.82</v>
      </c>
      <c r="P634" s="85">
        <v>705.01</v>
      </c>
      <c r="Q634" s="85">
        <v>728.53</v>
      </c>
      <c r="R634" s="85">
        <v>731.99</v>
      </c>
      <c r="S634" s="85">
        <v>695.38</v>
      </c>
      <c r="T634" s="85">
        <v>684.64</v>
      </c>
      <c r="U634" s="85">
        <v>673.44</v>
      </c>
      <c r="V634" s="85">
        <v>654.5</v>
      </c>
      <c r="W634" s="85">
        <v>658.7</v>
      </c>
      <c r="X634" s="85">
        <v>596.79</v>
      </c>
      <c r="Y634" s="85">
        <v>578.83000000000004</v>
      </c>
      <c r="Z634" s="85">
        <v>524.26</v>
      </c>
      <c r="AA634" s="85">
        <f t="shared" si="117"/>
        <v>731.99</v>
      </c>
      <c r="AB634" s="84">
        <f t="shared" si="118"/>
        <v>2022</v>
      </c>
      <c r="AC634" s="83">
        <f t="shared" si="119"/>
        <v>7</v>
      </c>
      <c r="AD634" s="83" t="str">
        <f t="shared" si="120"/>
        <v/>
      </c>
      <c r="AE634" s="83" t="str">
        <f t="shared" si="121"/>
        <v/>
      </c>
      <c r="AF634" s="81">
        <f t="shared" si="122"/>
        <v>731.99</v>
      </c>
      <c r="AG634" s="82" t="str">
        <f t="shared" si="123"/>
        <v>16:00</v>
      </c>
      <c r="AH634" s="81">
        <f t="shared" si="124"/>
        <v>15171.74</v>
      </c>
      <c r="AI634" s="80" t="str">
        <f t="shared" si="125"/>
        <v/>
      </c>
      <c r="AJ634" s="80" t="str">
        <f t="shared" si="126"/>
        <v/>
      </c>
      <c r="AK634" s="80" t="str">
        <f t="shared" si="127"/>
        <v/>
      </c>
      <c r="AL634" s="79" t="str">
        <f t="shared" si="128"/>
        <v/>
      </c>
      <c r="AM634" s="78" t="str">
        <f t="shared" si="129"/>
        <v/>
      </c>
    </row>
    <row r="635" spans="2:39" ht="13.5" thickBot="1">
      <c r="B635" s="86">
        <v>44767</v>
      </c>
      <c r="C635" s="85">
        <v>410.83</v>
      </c>
      <c r="D635" s="85">
        <v>348.74</v>
      </c>
      <c r="E635" s="85">
        <v>338.52</v>
      </c>
      <c r="F635" s="85">
        <v>326.10000000000002</v>
      </c>
      <c r="G635" s="85">
        <v>316.61</v>
      </c>
      <c r="H635" s="85">
        <v>329.32</v>
      </c>
      <c r="I635" s="85">
        <v>443.66</v>
      </c>
      <c r="J635" s="85">
        <v>343.6</v>
      </c>
      <c r="K635" s="85">
        <v>288.72000000000003</v>
      </c>
      <c r="L635" s="85">
        <v>276.77999999999997</v>
      </c>
      <c r="M635" s="85">
        <v>315.7</v>
      </c>
      <c r="N635" s="85">
        <v>326.48</v>
      </c>
      <c r="O635" s="85">
        <v>340.31</v>
      </c>
      <c r="P635" s="85">
        <v>339.78</v>
      </c>
      <c r="Q635" s="85">
        <v>321.69</v>
      </c>
      <c r="R635" s="85">
        <v>276.77999999999997</v>
      </c>
      <c r="S635" s="85">
        <v>219.8</v>
      </c>
      <c r="T635" s="85">
        <v>158.69</v>
      </c>
      <c r="U635" s="85">
        <v>154.56</v>
      </c>
      <c r="V635" s="85">
        <v>116.97</v>
      </c>
      <c r="W635" s="85">
        <v>103.53</v>
      </c>
      <c r="X635" s="85">
        <v>58.38</v>
      </c>
      <c r="Y635" s="85">
        <v>33.71</v>
      </c>
      <c r="Z635" s="85">
        <v>33.46</v>
      </c>
      <c r="AA635" s="85">
        <f t="shared" si="117"/>
        <v>443.66</v>
      </c>
      <c r="AB635" s="84">
        <f t="shared" si="118"/>
        <v>2022</v>
      </c>
      <c r="AC635" s="83">
        <f t="shared" si="119"/>
        <v>7</v>
      </c>
      <c r="AD635" s="83" t="str">
        <f t="shared" si="120"/>
        <v/>
      </c>
      <c r="AE635" s="83" t="str">
        <f t="shared" si="121"/>
        <v/>
      </c>
      <c r="AF635" s="81">
        <f t="shared" si="122"/>
        <v>443.66</v>
      </c>
      <c r="AG635" s="82" t="str">
        <f t="shared" si="123"/>
        <v>7:00</v>
      </c>
      <c r="AH635" s="81">
        <f t="shared" si="124"/>
        <v>6666.3799999999992</v>
      </c>
      <c r="AI635" s="80" t="str">
        <f t="shared" si="125"/>
        <v/>
      </c>
      <c r="AJ635" s="80" t="str">
        <f t="shared" si="126"/>
        <v/>
      </c>
      <c r="AK635" s="80" t="str">
        <f t="shared" si="127"/>
        <v/>
      </c>
      <c r="AL635" s="79" t="str">
        <f t="shared" si="128"/>
        <v/>
      </c>
      <c r="AM635" s="78" t="str">
        <f t="shared" si="129"/>
        <v/>
      </c>
    </row>
    <row r="636" spans="2:39" ht="13.5" thickBot="1">
      <c r="B636" s="86">
        <v>44768</v>
      </c>
      <c r="C636" s="85">
        <v>33.32</v>
      </c>
      <c r="D636" s="85">
        <v>33.74</v>
      </c>
      <c r="E636" s="85">
        <v>33.71</v>
      </c>
      <c r="F636" s="85">
        <v>33.11</v>
      </c>
      <c r="G636" s="85">
        <v>32.619999999999997</v>
      </c>
      <c r="H636" s="85">
        <v>33.99</v>
      </c>
      <c r="I636" s="85">
        <v>78.260000000000005</v>
      </c>
      <c r="J636" s="85">
        <v>154.56</v>
      </c>
      <c r="K636" s="85">
        <v>274.72000000000003</v>
      </c>
      <c r="L636" s="85">
        <v>337.47</v>
      </c>
      <c r="M636" s="85">
        <v>373.63</v>
      </c>
      <c r="N636" s="85">
        <v>343.77</v>
      </c>
      <c r="O636" s="85">
        <v>376.67</v>
      </c>
      <c r="P636" s="85">
        <v>355.39</v>
      </c>
      <c r="Q636" s="85">
        <v>366.77</v>
      </c>
      <c r="R636" s="85">
        <v>343.67</v>
      </c>
      <c r="S636" s="85">
        <v>275.38</v>
      </c>
      <c r="T636" s="85">
        <v>246.01</v>
      </c>
      <c r="U636" s="85">
        <v>201.36</v>
      </c>
      <c r="V636" s="85">
        <v>143.71</v>
      </c>
      <c r="W636" s="85">
        <v>164.57</v>
      </c>
      <c r="X636" s="85">
        <v>135.31</v>
      </c>
      <c r="Y636" s="85">
        <v>83.51</v>
      </c>
      <c r="Z636" s="85">
        <v>61.39</v>
      </c>
      <c r="AA636" s="85">
        <f t="shared" si="117"/>
        <v>376.67</v>
      </c>
      <c r="AB636" s="84">
        <f t="shared" si="118"/>
        <v>2022</v>
      </c>
      <c r="AC636" s="83">
        <f t="shared" si="119"/>
        <v>7</v>
      </c>
      <c r="AD636" s="83" t="str">
        <f t="shared" si="120"/>
        <v/>
      </c>
      <c r="AE636" s="83" t="str">
        <f t="shared" si="121"/>
        <v/>
      </c>
      <c r="AF636" s="81">
        <f t="shared" si="122"/>
        <v>376.67</v>
      </c>
      <c r="AG636" s="82" t="str">
        <f t="shared" si="123"/>
        <v>13:00</v>
      </c>
      <c r="AH636" s="81">
        <f t="shared" si="124"/>
        <v>4893.3100000000013</v>
      </c>
      <c r="AI636" s="80" t="str">
        <f t="shared" si="125"/>
        <v/>
      </c>
      <c r="AJ636" s="80" t="str">
        <f t="shared" si="126"/>
        <v/>
      </c>
      <c r="AK636" s="80" t="str">
        <f t="shared" si="127"/>
        <v/>
      </c>
      <c r="AL636" s="79" t="str">
        <f t="shared" si="128"/>
        <v/>
      </c>
      <c r="AM636" s="78" t="str">
        <f t="shared" si="129"/>
        <v/>
      </c>
    </row>
    <row r="637" spans="2:39" ht="13.5" thickBot="1">
      <c r="B637" s="86">
        <v>44769</v>
      </c>
      <c r="C637" s="85">
        <v>37.840000000000003</v>
      </c>
      <c r="D637" s="85">
        <v>34.69</v>
      </c>
      <c r="E637" s="85">
        <v>33.18</v>
      </c>
      <c r="F637" s="85">
        <v>33.22</v>
      </c>
      <c r="G637" s="85">
        <v>34.299999999999997</v>
      </c>
      <c r="H637" s="85">
        <v>34.89</v>
      </c>
      <c r="I637" s="85">
        <v>126.6</v>
      </c>
      <c r="J637" s="85">
        <v>1491.98</v>
      </c>
      <c r="K637" s="85">
        <v>1781.96</v>
      </c>
      <c r="L637" s="85">
        <v>1807.89</v>
      </c>
      <c r="M637" s="85">
        <v>1903.65</v>
      </c>
      <c r="N637" s="85">
        <v>1871.73</v>
      </c>
      <c r="O637" s="85">
        <v>1873.97</v>
      </c>
      <c r="P637" s="85">
        <v>989.24</v>
      </c>
      <c r="Q637" s="85">
        <v>475.41</v>
      </c>
      <c r="R637" s="85">
        <v>417.97</v>
      </c>
      <c r="S637" s="85">
        <v>338.14</v>
      </c>
      <c r="T637" s="85">
        <v>326.10000000000002</v>
      </c>
      <c r="U637" s="85">
        <v>320.52999999999997</v>
      </c>
      <c r="V637" s="85">
        <v>282.10000000000002</v>
      </c>
      <c r="W637" s="85">
        <v>290.05</v>
      </c>
      <c r="X637" s="85">
        <v>273.88</v>
      </c>
      <c r="Y637" s="85">
        <v>241.57</v>
      </c>
      <c r="Z637" s="85">
        <v>223.06</v>
      </c>
      <c r="AA637" s="85">
        <f t="shared" si="117"/>
        <v>1903.65</v>
      </c>
      <c r="AB637" s="84">
        <f t="shared" si="118"/>
        <v>2022</v>
      </c>
      <c r="AC637" s="83">
        <f t="shared" si="119"/>
        <v>7</v>
      </c>
      <c r="AD637" s="83" t="str">
        <f t="shared" si="120"/>
        <v/>
      </c>
      <c r="AE637" s="83" t="str">
        <f t="shared" si="121"/>
        <v/>
      </c>
      <c r="AF637" s="81">
        <f t="shared" si="122"/>
        <v>1903.65</v>
      </c>
      <c r="AG637" s="82" t="str">
        <f t="shared" si="123"/>
        <v>11:00</v>
      </c>
      <c r="AH637" s="81">
        <f t="shared" si="124"/>
        <v>17147.599999999999</v>
      </c>
      <c r="AI637" s="80" t="str">
        <f t="shared" si="125"/>
        <v/>
      </c>
      <c r="AJ637" s="80" t="str">
        <f t="shared" si="126"/>
        <v/>
      </c>
      <c r="AK637" s="80" t="str">
        <f t="shared" si="127"/>
        <v/>
      </c>
      <c r="AL637" s="79" t="str">
        <f t="shared" si="128"/>
        <v/>
      </c>
      <c r="AM637" s="78" t="str">
        <f t="shared" si="129"/>
        <v/>
      </c>
    </row>
    <row r="638" spans="2:39" ht="13.5" thickBot="1">
      <c r="B638" s="86">
        <v>44770</v>
      </c>
      <c r="C638" s="85">
        <v>213.89</v>
      </c>
      <c r="D638" s="85">
        <v>230.97</v>
      </c>
      <c r="E638" s="85">
        <v>236.53</v>
      </c>
      <c r="F638" s="85">
        <v>253.23</v>
      </c>
      <c r="G638" s="85">
        <v>263.83</v>
      </c>
      <c r="H638" s="85">
        <v>286.44</v>
      </c>
      <c r="I638" s="85">
        <v>418.53</v>
      </c>
      <c r="J638" s="85">
        <v>465.82</v>
      </c>
      <c r="K638" s="85">
        <v>519.36</v>
      </c>
      <c r="L638" s="85">
        <v>560.25</v>
      </c>
      <c r="M638" s="85">
        <v>630.88</v>
      </c>
      <c r="N638" s="85">
        <v>1947.72</v>
      </c>
      <c r="O638" s="85">
        <v>801.08</v>
      </c>
      <c r="P638" s="85">
        <v>482.58</v>
      </c>
      <c r="Q638" s="85">
        <v>472.08</v>
      </c>
      <c r="R638" s="85">
        <v>448</v>
      </c>
      <c r="S638" s="85">
        <v>355.88</v>
      </c>
      <c r="T638" s="85">
        <v>279.33999999999997</v>
      </c>
      <c r="U638" s="85">
        <v>261.07</v>
      </c>
      <c r="V638" s="85">
        <v>193.55</v>
      </c>
      <c r="W638" s="85">
        <v>189.81</v>
      </c>
      <c r="X638" s="85">
        <v>177.07</v>
      </c>
      <c r="Y638" s="85">
        <v>131.04</v>
      </c>
      <c r="Z638" s="85">
        <v>104.51</v>
      </c>
      <c r="AA638" s="85">
        <f t="shared" si="117"/>
        <v>1947.72</v>
      </c>
      <c r="AB638" s="84">
        <f t="shared" si="118"/>
        <v>2022</v>
      </c>
      <c r="AC638" s="83">
        <f t="shared" si="119"/>
        <v>7</v>
      </c>
      <c r="AD638" s="83" t="str">
        <f t="shared" si="120"/>
        <v/>
      </c>
      <c r="AE638" s="83" t="str">
        <f t="shared" si="121"/>
        <v/>
      </c>
      <c r="AF638" s="81">
        <f t="shared" si="122"/>
        <v>1947.72</v>
      </c>
      <c r="AG638" s="82" t="str">
        <f t="shared" si="123"/>
        <v>12:00</v>
      </c>
      <c r="AH638" s="81">
        <f t="shared" si="124"/>
        <v>11871.179999999998</v>
      </c>
      <c r="AI638" s="80" t="str">
        <f t="shared" si="125"/>
        <v/>
      </c>
      <c r="AJ638" s="80" t="str">
        <f t="shared" si="126"/>
        <v/>
      </c>
      <c r="AK638" s="80" t="str">
        <f t="shared" si="127"/>
        <v/>
      </c>
      <c r="AL638" s="79" t="str">
        <f t="shared" si="128"/>
        <v/>
      </c>
      <c r="AM638" s="78" t="str">
        <f t="shared" si="129"/>
        <v/>
      </c>
    </row>
    <row r="639" spans="2:39" ht="13.5" thickBot="1">
      <c r="B639" s="86">
        <v>44771</v>
      </c>
      <c r="C639" s="85">
        <v>76.819999999999993</v>
      </c>
      <c r="D639" s="85">
        <v>47.53</v>
      </c>
      <c r="E639" s="85">
        <v>35.630000000000003</v>
      </c>
      <c r="F639" s="85">
        <v>33.32</v>
      </c>
      <c r="G639" s="85">
        <v>39.380000000000003</v>
      </c>
      <c r="H639" s="85">
        <v>42.7</v>
      </c>
      <c r="I639" s="85">
        <v>179.2</v>
      </c>
      <c r="J639" s="85">
        <v>265.76</v>
      </c>
      <c r="K639" s="85">
        <v>327.22000000000003</v>
      </c>
      <c r="L639" s="85">
        <v>363.55</v>
      </c>
      <c r="M639" s="85">
        <v>385.88</v>
      </c>
      <c r="N639" s="85">
        <v>369.84</v>
      </c>
      <c r="O639" s="85">
        <v>367.57</v>
      </c>
      <c r="P639" s="85">
        <v>375.55</v>
      </c>
      <c r="Q639" s="85">
        <v>363.76</v>
      </c>
      <c r="R639" s="85">
        <v>329.53</v>
      </c>
      <c r="S639" s="85">
        <v>250.98</v>
      </c>
      <c r="T639" s="85">
        <v>222.25</v>
      </c>
      <c r="U639" s="85">
        <v>207.48</v>
      </c>
      <c r="V639" s="85">
        <v>150.91999999999999</v>
      </c>
      <c r="W639" s="85">
        <v>151.1</v>
      </c>
      <c r="X639" s="85">
        <v>103.39</v>
      </c>
      <c r="Y639" s="85">
        <v>72.900000000000006</v>
      </c>
      <c r="Z639" s="85">
        <v>73.12</v>
      </c>
      <c r="AA639" s="85">
        <f t="shared" si="117"/>
        <v>385.88</v>
      </c>
      <c r="AB639" s="84">
        <f t="shared" si="118"/>
        <v>2022</v>
      </c>
      <c r="AC639" s="83">
        <f t="shared" si="119"/>
        <v>7</v>
      </c>
      <c r="AD639" s="83" t="str">
        <f t="shared" si="120"/>
        <v/>
      </c>
      <c r="AE639" s="83" t="str">
        <f t="shared" si="121"/>
        <v/>
      </c>
      <c r="AF639" s="81">
        <f t="shared" si="122"/>
        <v>385.88</v>
      </c>
      <c r="AG639" s="82" t="str">
        <f t="shared" si="123"/>
        <v>11:00</v>
      </c>
      <c r="AH639" s="81">
        <f t="shared" si="124"/>
        <v>5221.26</v>
      </c>
      <c r="AI639" s="80" t="str">
        <f t="shared" si="125"/>
        <v/>
      </c>
      <c r="AJ639" s="80" t="str">
        <f t="shared" si="126"/>
        <v/>
      </c>
      <c r="AK639" s="80" t="str">
        <f t="shared" si="127"/>
        <v/>
      </c>
      <c r="AL639" s="79" t="str">
        <f t="shared" si="128"/>
        <v/>
      </c>
      <c r="AM639" s="78" t="str">
        <f t="shared" si="129"/>
        <v/>
      </c>
    </row>
    <row r="640" spans="2:39" ht="13.5" thickBot="1">
      <c r="B640" s="86">
        <v>44772</v>
      </c>
      <c r="C640" s="85">
        <v>41.2</v>
      </c>
      <c r="D640" s="85">
        <v>34.090000000000003</v>
      </c>
      <c r="E640" s="85">
        <v>32.69</v>
      </c>
      <c r="F640" s="85">
        <v>33.18</v>
      </c>
      <c r="G640" s="85">
        <v>33.01</v>
      </c>
      <c r="H640" s="85">
        <v>34.299999999999997</v>
      </c>
      <c r="I640" s="85">
        <v>80.36</v>
      </c>
      <c r="J640" s="85">
        <v>120.02</v>
      </c>
      <c r="K640" s="85">
        <v>164.75</v>
      </c>
      <c r="L640" s="85">
        <v>197.71</v>
      </c>
      <c r="M640" s="85">
        <v>201.08</v>
      </c>
      <c r="N640" s="85">
        <v>194.81</v>
      </c>
      <c r="O640" s="85">
        <v>216.9</v>
      </c>
      <c r="P640" s="85">
        <v>243.11</v>
      </c>
      <c r="Q640" s="85">
        <v>262.82</v>
      </c>
      <c r="R640" s="85">
        <v>243.99</v>
      </c>
      <c r="S640" s="85">
        <v>203.11</v>
      </c>
      <c r="T640" s="85">
        <v>184.76</v>
      </c>
      <c r="U640" s="85">
        <v>173.78</v>
      </c>
      <c r="V640" s="85">
        <v>138.71</v>
      </c>
      <c r="W640" s="85">
        <v>127.86</v>
      </c>
      <c r="X640" s="85">
        <v>109.23</v>
      </c>
      <c r="Y640" s="85">
        <v>94.22</v>
      </c>
      <c r="Z640" s="85">
        <v>81.55</v>
      </c>
      <c r="AA640" s="85">
        <f t="shared" si="117"/>
        <v>262.82</v>
      </c>
      <c r="AB640" s="84">
        <f t="shared" si="118"/>
        <v>2022</v>
      </c>
      <c r="AC640" s="83">
        <f t="shared" si="119"/>
        <v>7</v>
      </c>
      <c r="AD640" s="83" t="str">
        <f t="shared" si="120"/>
        <v/>
      </c>
      <c r="AE640" s="83" t="str">
        <f t="shared" si="121"/>
        <v/>
      </c>
      <c r="AF640" s="81">
        <f t="shared" si="122"/>
        <v>262.82</v>
      </c>
      <c r="AG640" s="82" t="str">
        <f t="shared" si="123"/>
        <v>15:00</v>
      </c>
      <c r="AH640" s="81">
        <f t="shared" si="124"/>
        <v>3510.0600000000009</v>
      </c>
      <c r="AI640" s="80" t="str">
        <f t="shared" si="125"/>
        <v/>
      </c>
      <c r="AJ640" s="80" t="str">
        <f t="shared" si="126"/>
        <v/>
      </c>
      <c r="AK640" s="80" t="str">
        <f t="shared" si="127"/>
        <v/>
      </c>
      <c r="AL640" s="79" t="str">
        <f t="shared" si="128"/>
        <v/>
      </c>
      <c r="AM640" s="78" t="str">
        <f t="shared" si="129"/>
        <v/>
      </c>
    </row>
    <row r="641" spans="2:39" ht="13.5" thickBot="1">
      <c r="B641" s="86">
        <v>44773</v>
      </c>
      <c r="C641" s="85">
        <v>89.25</v>
      </c>
      <c r="D641" s="85">
        <v>79.14</v>
      </c>
      <c r="E641" s="85">
        <v>74.03</v>
      </c>
      <c r="F641" s="85">
        <v>56.95</v>
      </c>
      <c r="G641" s="85">
        <v>45.4</v>
      </c>
      <c r="H641" s="85">
        <v>49.77</v>
      </c>
      <c r="I641" s="85">
        <v>155.72</v>
      </c>
      <c r="J641" s="85">
        <v>198.7</v>
      </c>
      <c r="K641" s="85">
        <v>241.5</v>
      </c>
      <c r="L641" s="85">
        <v>295.26</v>
      </c>
      <c r="M641" s="85">
        <v>324.27999999999997</v>
      </c>
      <c r="N641" s="85">
        <v>305.48</v>
      </c>
      <c r="O641" s="85">
        <v>302.16000000000003</v>
      </c>
      <c r="P641" s="85">
        <v>1385.65</v>
      </c>
      <c r="Q641" s="85">
        <v>1773.28</v>
      </c>
      <c r="R641" s="85">
        <v>1768.69</v>
      </c>
      <c r="S641" s="85">
        <v>1712.2</v>
      </c>
      <c r="T641" s="85">
        <v>1692.08</v>
      </c>
      <c r="U641" s="85">
        <v>1656.34</v>
      </c>
      <c r="V641" s="85">
        <v>1622.7</v>
      </c>
      <c r="W641" s="85">
        <v>1608.29</v>
      </c>
      <c r="X641" s="85">
        <v>1594.25</v>
      </c>
      <c r="Y641" s="85">
        <v>1565.97</v>
      </c>
      <c r="Z641" s="85">
        <v>1555.65</v>
      </c>
      <c r="AA641" s="85">
        <f t="shared" si="117"/>
        <v>1773.28</v>
      </c>
      <c r="AB641" s="84">
        <f t="shared" si="118"/>
        <v>2022</v>
      </c>
      <c r="AC641" s="83">
        <f t="shared" si="119"/>
        <v>7</v>
      </c>
      <c r="AD641" s="83" t="str">
        <f t="shared" si="120"/>
        <v>2022-7</v>
      </c>
      <c r="AE641" s="83">
        <f t="shared" si="121"/>
        <v>7</v>
      </c>
      <c r="AF641" s="81">
        <f t="shared" si="122"/>
        <v>1773.28</v>
      </c>
      <c r="AG641" s="82" t="str">
        <f t="shared" si="123"/>
        <v>15:00</v>
      </c>
      <c r="AH641" s="81">
        <f t="shared" si="124"/>
        <v>21926.020000000004</v>
      </c>
      <c r="AI641" s="80">
        <f t="shared" si="125"/>
        <v>31786.129999999997</v>
      </c>
      <c r="AJ641" s="80">
        <f t="shared" si="126"/>
        <v>2001.69</v>
      </c>
      <c r="AK641" s="80">
        <f t="shared" si="127"/>
        <v>46256.47</v>
      </c>
      <c r="AL641" s="79">
        <f t="shared" si="128"/>
        <v>44763</v>
      </c>
      <c r="AM641" s="78" t="str">
        <f t="shared" si="129"/>
        <v>11:00</v>
      </c>
    </row>
    <row r="642" spans="2:39" ht="13.5" thickBot="1">
      <c r="B642" s="86">
        <v>44774</v>
      </c>
      <c r="C642" s="85">
        <v>1547.88</v>
      </c>
      <c r="D642" s="85">
        <v>1528.66</v>
      </c>
      <c r="E642" s="85">
        <v>1542.98</v>
      </c>
      <c r="F642" s="85">
        <v>1590.96</v>
      </c>
      <c r="G642" s="85">
        <v>1642.83</v>
      </c>
      <c r="H642" s="85">
        <v>1685.22</v>
      </c>
      <c r="I642" s="85">
        <v>1733.9</v>
      </c>
      <c r="J642" s="85">
        <v>1749.89</v>
      </c>
      <c r="K642" s="85">
        <v>1763.48</v>
      </c>
      <c r="L642" s="85">
        <v>1818.92</v>
      </c>
      <c r="M642" s="85">
        <v>1831.83</v>
      </c>
      <c r="N642" s="85">
        <v>1773.52</v>
      </c>
      <c r="O642" s="85">
        <v>1796.69</v>
      </c>
      <c r="P642" s="85">
        <v>1792.77</v>
      </c>
      <c r="Q642" s="85">
        <v>1821.72</v>
      </c>
      <c r="R642" s="85">
        <v>1821.72</v>
      </c>
      <c r="S642" s="85">
        <v>1778.67</v>
      </c>
      <c r="T642" s="85">
        <v>1759.87</v>
      </c>
      <c r="U642" s="85">
        <v>1772.86</v>
      </c>
      <c r="V642" s="85">
        <v>1745.56</v>
      </c>
      <c r="W642" s="85">
        <v>1736.21</v>
      </c>
      <c r="X642" s="85">
        <v>1726.38</v>
      </c>
      <c r="Y642" s="85">
        <v>1707.16</v>
      </c>
      <c r="Z642" s="85">
        <v>1699.18</v>
      </c>
      <c r="AA642" s="85">
        <f t="shared" si="117"/>
        <v>1831.83</v>
      </c>
      <c r="AB642" s="84">
        <f t="shared" si="118"/>
        <v>2022</v>
      </c>
      <c r="AC642" s="83">
        <f t="shared" si="119"/>
        <v>8</v>
      </c>
      <c r="AD642" s="83" t="str">
        <f t="shared" si="120"/>
        <v/>
      </c>
      <c r="AE642" s="83" t="str">
        <f t="shared" si="121"/>
        <v/>
      </c>
      <c r="AF642" s="81">
        <f t="shared" si="122"/>
        <v>1831.83</v>
      </c>
      <c r="AG642" s="82" t="str">
        <f t="shared" si="123"/>
        <v>11:00</v>
      </c>
      <c r="AH642" s="81">
        <f t="shared" si="124"/>
        <v>43200.69000000001</v>
      </c>
      <c r="AI642" s="80" t="str">
        <f t="shared" si="125"/>
        <v/>
      </c>
      <c r="AJ642" s="80" t="str">
        <f t="shared" si="126"/>
        <v/>
      </c>
      <c r="AK642" s="80" t="str">
        <f t="shared" si="127"/>
        <v/>
      </c>
      <c r="AL642" s="79" t="str">
        <f t="shared" si="128"/>
        <v/>
      </c>
      <c r="AM642" s="78" t="str">
        <f t="shared" si="129"/>
        <v/>
      </c>
    </row>
    <row r="643" spans="2:39" ht="13.5" thickBot="1">
      <c r="B643" s="86">
        <v>44775</v>
      </c>
      <c r="C643" s="85">
        <v>1643.85</v>
      </c>
      <c r="D643" s="85">
        <v>1609.41</v>
      </c>
      <c r="E643" s="85">
        <v>1571.15</v>
      </c>
      <c r="F643" s="85">
        <v>1565.55</v>
      </c>
      <c r="G643" s="85">
        <v>1551.66</v>
      </c>
      <c r="H643" s="85">
        <v>1570.28</v>
      </c>
      <c r="I643" s="85">
        <v>1679.02</v>
      </c>
      <c r="J643" s="85">
        <v>1726.24</v>
      </c>
      <c r="K643" s="85">
        <v>1768.97</v>
      </c>
      <c r="L643" s="85">
        <v>424.59</v>
      </c>
      <c r="M643" s="85">
        <v>1588.23</v>
      </c>
      <c r="N643" s="85">
        <v>1833.51</v>
      </c>
      <c r="O643" s="85">
        <v>1818.22</v>
      </c>
      <c r="P643" s="85">
        <v>1834.25</v>
      </c>
      <c r="Q643" s="85">
        <v>1832.71</v>
      </c>
      <c r="R643" s="85">
        <v>1812.72</v>
      </c>
      <c r="S643" s="85">
        <v>1725.78</v>
      </c>
      <c r="T643" s="85">
        <v>1682.94</v>
      </c>
      <c r="U643" s="85">
        <v>1651.65</v>
      </c>
      <c r="V643" s="85">
        <v>1591.14</v>
      </c>
      <c r="W643" s="85">
        <v>1582.8</v>
      </c>
      <c r="X643" s="85">
        <v>1561.67</v>
      </c>
      <c r="Y643" s="85">
        <v>1496.36</v>
      </c>
      <c r="Z643" s="85">
        <v>1466.12</v>
      </c>
      <c r="AA643" s="85">
        <f t="shared" ref="AA643:AA706" si="130">MAX(C643:Z643)</f>
        <v>1834.25</v>
      </c>
      <c r="AB643" s="84">
        <f t="shared" ref="AB643:AB706" si="131">YEAR(B643)</f>
        <v>2022</v>
      </c>
      <c r="AC643" s="83">
        <f t="shared" ref="AC643:AC706" si="132">MONTH(B643)</f>
        <v>8</v>
      </c>
      <c r="AD643" s="83" t="str">
        <f t="shared" ref="AD643:AD706" si="133">IF(AE643="","",AB643&amp;"-"&amp;AE643)</f>
        <v/>
      </c>
      <c r="AE643" s="83" t="str">
        <f t="shared" ref="AE643:AE706" si="134">IF(DAY(B643+1)=1,AC643,"")</f>
        <v/>
      </c>
      <c r="AF643" s="81">
        <f t="shared" ref="AF643:AF706" si="135">MAX(C643:Z643)</f>
        <v>1834.25</v>
      </c>
      <c r="AG643" s="82" t="str">
        <f t="shared" ref="AG643:AG706" si="136">INDEX($C$2:$Z$2,MATCH(AF643,C643:Z643,0))</f>
        <v>14:00</v>
      </c>
      <c r="AH643" s="81">
        <f t="shared" ref="AH643:AH706" si="137">SUM(C643:AA643)</f>
        <v>40423.07</v>
      </c>
      <c r="AI643" s="80" t="str">
        <f t="shared" ref="AI643:AI706" si="138">IF(AE643&lt;&gt;"",SUMIFS(AF:AF,AC:AC,AC643,AB:AB,AB643),"")</f>
        <v/>
      </c>
      <c r="AJ643" s="80" t="str">
        <f t="shared" ref="AJ643:AJ706" si="139">IF(AI643="","",_xlfn.MAXIFS(AF:AF,AC:AC,AC643,AB:AB,AB643))</f>
        <v/>
      </c>
      <c r="AK643" s="80" t="str">
        <f t="shared" ref="AK643:AK706" si="140">IF(AI643="","",_xlfn.MAXIFS(AH:AH,AC:AC,AC643,AB:AB,AB643))</f>
        <v/>
      </c>
      <c r="AL643" s="79" t="str">
        <f t="shared" ref="AL643:AL706" si="141">IF(AI643&lt;&gt;"",INDEX(B:B,MATCH(AJ643,AF:AF,0)),"")</f>
        <v/>
      </c>
      <c r="AM643" s="78" t="str">
        <f t="shared" ref="AM643:AM706" si="142">IF(AI643&lt;&gt;"",INDEX(AG:AG,MATCH(AJ643,AF:AF,0)),"")</f>
        <v/>
      </c>
    </row>
    <row r="644" spans="2:39" ht="13.5" thickBot="1">
      <c r="B644" s="86">
        <v>44776</v>
      </c>
      <c r="C644" s="85">
        <v>1440.78</v>
      </c>
      <c r="D644" s="85">
        <v>1412.64</v>
      </c>
      <c r="E644" s="85">
        <v>1399.2</v>
      </c>
      <c r="F644" s="85">
        <v>1395.31</v>
      </c>
      <c r="G644" s="85">
        <v>1401.75</v>
      </c>
      <c r="H644" s="85">
        <v>1433.6</v>
      </c>
      <c r="I644" s="85">
        <v>1575.46</v>
      </c>
      <c r="J644" s="85">
        <v>1633.98</v>
      </c>
      <c r="K644" s="85">
        <v>1784.44</v>
      </c>
      <c r="L644" s="85">
        <v>1892.07</v>
      </c>
      <c r="M644" s="85">
        <v>1954.68</v>
      </c>
      <c r="N644" s="85">
        <v>1959.58</v>
      </c>
      <c r="O644" s="85">
        <v>2069.06</v>
      </c>
      <c r="P644" s="85">
        <v>1473.82</v>
      </c>
      <c r="Q644" s="85">
        <v>588.80999999999995</v>
      </c>
      <c r="R644" s="85">
        <v>579.74</v>
      </c>
      <c r="S644" s="85">
        <v>578.83000000000004</v>
      </c>
      <c r="T644" s="85">
        <v>485.66</v>
      </c>
      <c r="U644" s="85">
        <v>401.59</v>
      </c>
      <c r="V644" s="85">
        <v>367.43</v>
      </c>
      <c r="W644" s="85">
        <v>385.14</v>
      </c>
      <c r="X644" s="85">
        <v>381.71</v>
      </c>
      <c r="Y644" s="85">
        <v>364.7</v>
      </c>
      <c r="Z644" s="85">
        <v>361.87</v>
      </c>
      <c r="AA644" s="85">
        <f t="shared" si="130"/>
        <v>2069.06</v>
      </c>
      <c r="AB644" s="84">
        <f t="shared" si="131"/>
        <v>2022</v>
      </c>
      <c r="AC644" s="83">
        <f t="shared" si="132"/>
        <v>8</v>
      </c>
      <c r="AD644" s="83" t="str">
        <f t="shared" si="133"/>
        <v/>
      </c>
      <c r="AE644" s="83" t="str">
        <f t="shared" si="134"/>
        <v/>
      </c>
      <c r="AF644" s="81">
        <f t="shared" si="135"/>
        <v>2069.06</v>
      </c>
      <c r="AG644" s="82" t="str">
        <f t="shared" si="136"/>
        <v>13:00</v>
      </c>
      <c r="AH644" s="81">
        <f t="shared" si="137"/>
        <v>29390.910000000003</v>
      </c>
      <c r="AI644" s="80" t="str">
        <f t="shared" si="138"/>
        <v/>
      </c>
      <c r="AJ644" s="80" t="str">
        <f t="shared" si="139"/>
        <v/>
      </c>
      <c r="AK644" s="80" t="str">
        <f t="shared" si="140"/>
        <v/>
      </c>
      <c r="AL644" s="79" t="str">
        <f t="shared" si="141"/>
        <v/>
      </c>
      <c r="AM644" s="78" t="str">
        <f t="shared" si="142"/>
        <v/>
      </c>
    </row>
    <row r="645" spans="2:39" ht="13.5" thickBot="1">
      <c r="B645" s="86">
        <v>44777</v>
      </c>
      <c r="C645" s="85">
        <v>345.98</v>
      </c>
      <c r="D645" s="85">
        <v>289.07</v>
      </c>
      <c r="E645" s="85">
        <v>294.83999999999997</v>
      </c>
      <c r="F645" s="85">
        <v>327.04000000000002</v>
      </c>
      <c r="G645" s="85">
        <v>335.02</v>
      </c>
      <c r="H645" s="85">
        <v>398.76</v>
      </c>
      <c r="I645" s="85">
        <v>532.98</v>
      </c>
      <c r="J645" s="85">
        <v>562</v>
      </c>
      <c r="K645" s="85">
        <v>747.46</v>
      </c>
      <c r="L645" s="85">
        <v>776.41</v>
      </c>
      <c r="M645" s="85">
        <v>799.93</v>
      </c>
      <c r="N645" s="85">
        <v>767.31</v>
      </c>
      <c r="O645" s="85">
        <v>798.88</v>
      </c>
      <c r="P645" s="85">
        <v>816.9</v>
      </c>
      <c r="Q645" s="85">
        <v>694.54</v>
      </c>
      <c r="R645" s="85">
        <v>647.71</v>
      </c>
      <c r="S645" s="85">
        <v>582.67999999999995</v>
      </c>
      <c r="T645" s="85">
        <v>552.69000000000005</v>
      </c>
      <c r="U645" s="85">
        <v>395.36</v>
      </c>
      <c r="V645" s="85">
        <v>276.54000000000002</v>
      </c>
      <c r="W645" s="85">
        <v>269.70999999999998</v>
      </c>
      <c r="X645" s="85">
        <v>245.53</v>
      </c>
      <c r="Y645" s="85">
        <v>211.86</v>
      </c>
      <c r="Z645" s="85">
        <v>193.62</v>
      </c>
      <c r="AA645" s="85">
        <f t="shared" si="130"/>
        <v>816.9</v>
      </c>
      <c r="AB645" s="84">
        <f t="shared" si="131"/>
        <v>2022</v>
      </c>
      <c r="AC645" s="83">
        <f t="shared" si="132"/>
        <v>8</v>
      </c>
      <c r="AD645" s="83" t="str">
        <f t="shared" si="133"/>
        <v/>
      </c>
      <c r="AE645" s="83" t="str">
        <f t="shared" si="134"/>
        <v/>
      </c>
      <c r="AF645" s="81">
        <f t="shared" si="135"/>
        <v>816.9</v>
      </c>
      <c r="AG645" s="82" t="str">
        <f t="shared" si="136"/>
        <v>14:00</v>
      </c>
      <c r="AH645" s="81">
        <f t="shared" si="137"/>
        <v>12679.720000000001</v>
      </c>
      <c r="AI645" s="80" t="str">
        <f t="shared" si="138"/>
        <v/>
      </c>
      <c r="AJ645" s="80" t="str">
        <f t="shared" si="139"/>
        <v/>
      </c>
      <c r="AK645" s="80" t="str">
        <f t="shared" si="140"/>
        <v/>
      </c>
      <c r="AL645" s="79" t="str">
        <f t="shared" si="141"/>
        <v/>
      </c>
      <c r="AM645" s="78" t="str">
        <f t="shared" si="142"/>
        <v/>
      </c>
    </row>
    <row r="646" spans="2:39" ht="13.5" thickBot="1">
      <c r="B646" s="86">
        <v>44778</v>
      </c>
      <c r="C646" s="85">
        <v>394.73</v>
      </c>
      <c r="D646" s="85">
        <v>380.42</v>
      </c>
      <c r="E646" s="85">
        <v>332.57</v>
      </c>
      <c r="F646" s="85">
        <v>274.82</v>
      </c>
      <c r="G646" s="85">
        <v>255.43</v>
      </c>
      <c r="H646" s="85">
        <v>286.33999999999997</v>
      </c>
      <c r="I646" s="85">
        <v>392</v>
      </c>
      <c r="J646" s="85">
        <v>408.97</v>
      </c>
      <c r="K646" s="85">
        <v>465.99</v>
      </c>
      <c r="L646" s="85">
        <v>476.21</v>
      </c>
      <c r="M646" s="85">
        <v>538.37</v>
      </c>
      <c r="N646" s="85">
        <v>571.16999999999996</v>
      </c>
      <c r="O646" s="85">
        <v>652.4</v>
      </c>
      <c r="P646" s="85">
        <v>713.65</v>
      </c>
      <c r="Q646" s="85">
        <v>805.21</v>
      </c>
      <c r="R646" s="85">
        <v>769.58</v>
      </c>
      <c r="S646" s="85">
        <v>698.04</v>
      </c>
      <c r="T646" s="85">
        <v>646.1</v>
      </c>
      <c r="U646" s="85">
        <v>640.96</v>
      </c>
      <c r="V646" s="85">
        <v>587.34</v>
      </c>
      <c r="W646" s="85">
        <v>531.92999999999995</v>
      </c>
      <c r="X646" s="85">
        <v>468.79</v>
      </c>
      <c r="Y646" s="85">
        <v>373.87</v>
      </c>
      <c r="Z646" s="85">
        <v>341</v>
      </c>
      <c r="AA646" s="85">
        <f t="shared" si="130"/>
        <v>805.21</v>
      </c>
      <c r="AB646" s="84">
        <f t="shared" si="131"/>
        <v>2022</v>
      </c>
      <c r="AC646" s="83">
        <f t="shared" si="132"/>
        <v>8</v>
      </c>
      <c r="AD646" s="83" t="str">
        <f t="shared" si="133"/>
        <v/>
      </c>
      <c r="AE646" s="83" t="str">
        <f t="shared" si="134"/>
        <v/>
      </c>
      <c r="AF646" s="81">
        <f t="shared" si="135"/>
        <v>805.21</v>
      </c>
      <c r="AG646" s="82" t="str">
        <f t="shared" si="136"/>
        <v>15:00</v>
      </c>
      <c r="AH646" s="81">
        <f t="shared" si="137"/>
        <v>12811.100000000002</v>
      </c>
      <c r="AI646" s="80" t="str">
        <f t="shared" si="138"/>
        <v/>
      </c>
      <c r="AJ646" s="80" t="str">
        <f t="shared" si="139"/>
        <v/>
      </c>
      <c r="AK646" s="80" t="str">
        <f t="shared" si="140"/>
        <v/>
      </c>
      <c r="AL646" s="79" t="str">
        <f t="shared" si="141"/>
        <v/>
      </c>
      <c r="AM646" s="78" t="str">
        <f t="shared" si="142"/>
        <v/>
      </c>
    </row>
    <row r="647" spans="2:39" ht="13.5" thickBot="1">
      <c r="B647" s="86">
        <v>44779</v>
      </c>
      <c r="C647" s="85">
        <v>316.79000000000002</v>
      </c>
      <c r="D647" s="85">
        <v>295.26</v>
      </c>
      <c r="E647" s="85">
        <v>282.58999999999997</v>
      </c>
      <c r="F647" s="85">
        <v>290.61</v>
      </c>
      <c r="G647" s="85">
        <v>309.93</v>
      </c>
      <c r="H647" s="85">
        <v>315.7</v>
      </c>
      <c r="I647" s="85">
        <v>430.08</v>
      </c>
      <c r="J647" s="85">
        <v>528.91999999999996</v>
      </c>
      <c r="K647" s="85">
        <v>571.03</v>
      </c>
      <c r="L647" s="85">
        <v>613.38</v>
      </c>
      <c r="M647" s="85">
        <v>660.94</v>
      </c>
      <c r="N647" s="85">
        <v>675.26</v>
      </c>
      <c r="O647" s="85">
        <v>682.43</v>
      </c>
      <c r="P647" s="85">
        <v>674.73</v>
      </c>
      <c r="Q647" s="85">
        <v>689.29</v>
      </c>
      <c r="R647" s="85">
        <v>683.38</v>
      </c>
      <c r="S647" s="85">
        <v>614.78</v>
      </c>
      <c r="T647" s="85">
        <v>595.07000000000005</v>
      </c>
      <c r="U647" s="85">
        <v>584.08000000000004</v>
      </c>
      <c r="V647" s="85">
        <v>548.84</v>
      </c>
      <c r="W647" s="85">
        <v>553.77</v>
      </c>
      <c r="X647" s="85">
        <v>533.79</v>
      </c>
      <c r="Y647" s="85">
        <v>502.98</v>
      </c>
      <c r="Z647" s="85">
        <v>472.75</v>
      </c>
      <c r="AA647" s="85">
        <f t="shared" si="130"/>
        <v>689.29</v>
      </c>
      <c r="AB647" s="84">
        <f t="shared" si="131"/>
        <v>2022</v>
      </c>
      <c r="AC647" s="83">
        <f t="shared" si="132"/>
        <v>8</v>
      </c>
      <c r="AD647" s="83" t="str">
        <f t="shared" si="133"/>
        <v/>
      </c>
      <c r="AE647" s="83" t="str">
        <f t="shared" si="134"/>
        <v/>
      </c>
      <c r="AF647" s="81">
        <f t="shared" si="135"/>
        <v>689.29</v>
      </c>
      <c r="AG647" s="82" t="str">
        <f t="shared" si="136"/>
        <v>15:00</v>
      </c>
      <c r="AH647" s="81">
        <f t="shared" si="137"/>
        <v>13115.670000000002</v>
      </c>
      <c r="AI647" s="80" t="str">
        <f t="shared" si="138"/>
        <v/>
      </c>
      <c r="AJ647" s="80" t="str">
        <f t="shared" si="139"/>
        <v/>
      </c>
      <c r="AK647" s="80" t="str">
        <f t="shared" si="140"/>
        <v/>
      </c>
      <c r="AL647" s="79" t="str">
        <f t="shared" si="141"/>
        <v/>
      </c>
      <c r="AM647" s="78" t="str">
        <f t="shared" si="142"/>
        <v/>
      </c>
    </row>
    <row r="648" spans="2:39" ht="13.5" thickBot="1">
      <c r="B648" s="86">
        <v>44780</v>
      </c>
      <c r="C648" s="85">
        <v>455.35</v>
      </c>
      <c r="D648" s="85">
        <v>450.94</v>
      </c>
      <c r="E648" s="85">
        <v>460.01</v>
      </c>
      <c r="F648" s="85">
        <v>450.03</v>
      </c>
      <c r="G648" s="85">
        <v>455.67</v>
      </c>
      <c r="H648" s="85">
        <v>479.71</v>
      </c>
      <c r="I648" s="85">
        <v>567.04</v>
      </c>
      <c r="J648" s="85">
        <v>643.05999999999995</v>
      </c>
      <c r="K648" s="85">
        <v>683.27</v>
      </c>
      <c r="L648" s="85">
        <v>758.49</v>
      </c>
      <c r="M648" s="85">
        <v>794.99</v>
      </c>
      <c r="N648" s="85">
        <v>772.56</v>
      </c>
      <c r="O648" s="85">
        <v>775.39</v>
      </c>
      <c r="P648" s="85">
        <v>797.41</v>
      </c>
      <c r="Q648" s="85">
        <v>787.75</v>
      </c>
      <c r="R648" s="85">
        <v>748.97</v>
      </c>
      <c r="S648" s="85">
        <v>715.05</v>
      </c>
      <c r="T648" s="85">
        <v>698.22</v>
      </c>
      <c r="U648" s="85">
        <v>676.83</v>
      </c>
      <c r="V648" s="85">
        <v>645.92999999999995</v>
      </c>
      <c r="W648" s="85">
        <v>641.59</v>
      </c>
      <c r="X648" s="85">
        <v>622.23</v>
      </c>
      <c r="Y648" s="85">
        <v>576.41999999999996</v>
      </c>
      <c r="Z648" s="85">
        <v>546</v>
      </c>
      <c r="AA648" s="85">
        <f t="shared" si="130"/>
        <v>797.41</v>
      </c>
      <c r="AB648" s="84">
        <f t="shared" si="131"/>
        <v>2022</v>
      </c>
      <c r="AC648" s="83">
        <f t="shared" si="132"/>
        <v>8</v>
      </c>
      <c r="AD648" s="83" t="str">
        <f t="shared" si="133"/>
        <v/>
      </c>
      <c r="AE648" s="83" t="str">
        <f t="shared" si="134"/>
        <v/>
      </c>
      <c r="AF648" s="81">
        <f t="shared" si="135"/>
        <v>797.41</v>
      </c>
      <c r="AG648" s="82" t="str">
        <f t="shared" si="136"/>
        <v>14:00</v>
      </c>
      <c r="AH648" s="81">
        <f t="shared" si="137"/>
        <v>16000.319999999998</v>
      </c>
      <c r="AI648" s="80" t="str">
        <f t="shared" si="138"/>
        <v/>
      </c>
      <c r="AJ648" s="80" t="str">
        <f t="shared" si="139"/>
        <v/>
      </c>
      <c r="AK648" s="80" t="str">
        <f t="shared" si="140"/>
        <v/>
      </c>
      <c r="AL648" s="79" t="str">
        <f t="shared" si="141"/>
        <v/>
      </c>
      <c r="AM648" s="78" t="str">
        <f t="shared" si="142"/>
        <v/>
      </c>
    </row>
    <row r="649" spans="2:39" ht="13.5" thickBot="1">
      <c r="B649" s="86">
        <v>44781</v>
      </c>
      <c r="C649" s="85">
        <v>511.39</v>
      </c>
      <c r="D649" s="85">
        <v>475.34</v>
      </c>
      <c r="E649" s="85">
        <v>449.4</v>
      </c>
      <c r="F649" s="85">
        <v>476.14</v>
      </c>
      <c r="G649" s="85">
        <v>460.71</v>
      </c>
      <c r="H649" s="85">
        <v>499.27</v>
      </c>
      <c r="I649" s="85">
        <v>618.38</v>
      </c>
      <c r="J649" s="85">
        <v>692.09</v>
      </c>
      <c r="K649" s="85">
        <v>764.3</v>
      </c>
      <c r="L649" s="85">
        <v>802.55</v>
      </c>
      <c r="M649" s="85">
        <v>830.66</v>
      </c>
      <c r="N649" s="85">
        <v>812.35</v>
      </c>
      <c r="O649" s="85">
        <v>837.73</v>
      </c>
      <c r="P649" s="85">
        <v>858.03</v>
      </c>
      <c r="Q649" s="85">
        <v>842.1</v>
      </c>
      <c r="R649" s="85">
        <v>802.73</v>
      </c>
      <c r="S649" s="85">
        <v>940.8</v>
      </c>
      <c r="T649" s="85">
        <v>2051.6</v>
      </c>
      <c r="U649" s="85">
        <v>2017.23</v>
      </c>
      <c r="V649" s="85">
        <v>2006.9</v>
      </c>
      <c r="W649" s="85">
        <v>2021.39</v>
      </c>
      <c r="X649" s="85">
        <v>1932.32</v>
      </c>
      <c r="Y649" s="85">
        <v>1791.13</v>
      </c>
      <c r="Z649" s="85">
        <v>1724.63</v>
      </c>
      <c r="AA649" s="85">
        <f t="shared" si="130"/>
        <v>2051.6</v>
      </c>
      <c r="AB649" s="84">
        <f t="shared" si="131"/>
        <v>2022</v>
      </c>
      <c r="AC649" s="83">
        <f t="shared" si="132"/>
        <v>8</v>
      </c>
      <c r="AD649" s="83" t="str">
        <f t="shared" si="133"/>
        <v/>
      </c>
      <c r="AE649" s="83" t="str">
        <f t="shared" si="134"/>
        <v/>
      </c>
      <c r="AF649" s="81">
        <f t="shared" si="135"/>
        <v>2051.6</v>
      </c>
      <c r="AG649" s="82" t="str">
        <f t="shared" si="136"/>
        <v>18:00</v>
      </c>
      <c r="AH649" s="81">
        <f t="shared" si="137"/>
        <v>27270.77</v>
      </c>
      <c r="AI649" s="80" t="str">
        <f t="shared" si="138"/>
        <v/>
      </c>
      <c r="AJ649" s="80" t="str">
        <f t="shared" si="139"/>
        <v/>
      </c>
      <c r="AK649" s="80" t="str">
        <f t="shared" si="140"/>
        <v/>
      </c>
      <c r="AL649" s="79" t="str">
        <f t="shared" si="141"/>
        <v/>
      </c>
      <c r="AM649" s="78" t="str">
        <f t="shared" si="142"/>
        <v/>
      </c>
    </row>
    <row r="650" spans="2:39" ht="13.5" thickBot="1">
      <c r="B650" s="86">
        <v>44782</v>
      </c>
      <c r="C650" s="85">
        <v>1703.17</v>
      </c>
      <c r="D650" s="85">
        <v>1691.62</v>
      </c>
      <c r="E650" s="85">
        <v>1632.3</v>
      </c>
      <c r="F650" s="85">
        <v>1653.22</v>
      </c>
      <c r="G650" s="85">
        <v>1659.77</v>
      </c>
      <c r="H650" s="85">
        <v>1684.41</v>
      </c>
      <c r="I650" s="85">
        <v>1747.97</v>
      </c>
      <c r="J650" s="85">
        <v>838.99</v>
      </c>
      <c r="K650" s="85">
        <v>262.36</v>
      </c>
      <c r="L650" s="85">
        <v>117.08</v>
      </c>
      <c r="M650" s="85">
        <v>251.54</v>
      </c>
      <c r="N650" s="85">
        <v>240.28</v>
      </c>
      <c r="O650" s="85">
        <v>236.88</v>
      </c>
      <c r="P650" s="85">
        <v>221.34</v>
      </c>
      <c r="Q650" s="85">
        <v>249.69</v>
      </c>
      <c r="R650" s="85">
        <v>435.72</v>
      </c>
      <c r="S650" s="85">
        <v>322.60000000000002</v>
      </c>
      <c r="T650" s="85">
        <v>285.64</v>
      </c>
      <c r="U650" s="85">
        <v>254.63</v>
      </c>
      <c r="V650" s="85">
        <v>209.06</v>
      </c>
      <c r="W650" s="85">
        <v>177.8</v>
      </c>
      <c r="X650" s="85">
        <v>127.02</v>
      </c>
      <c r="Y650" s="85">
        <v>40.64</v>
      </c>
      <c r="Z650" s="85">
        <v>38.68</v>
      </c>
      <c r="AA650" s="85">
        <f t="shared" si="130"/>
        <v>1747.97</v>
      </c>
      <c r="AB650" s="84">
        <f t="shared" si="131"/>
        <v>2022</v>
      </c>
      <c r="AC650" s="83">
        <f t="shared" si="132"/>
        <v>8</v>
      </c>
      <c r="AD650" s="83" t="str">
        <f t="shared" si="133"/>
        <v/>
      </c>
      <c r="AE650" s="83" t="str">
        <f t="shared" si="134"/>
        <v/>
      </c>
      <c r="AF650" s="81">
        <f t="shared" si="135"/>
        <v>1747.97</v>
      </c>
      <c r="AG650" s="82" t="str">
        <f t="shared" si="136"/>
        <v>7:00</v>
      </c>
      <c r="AH650" s="81">
        <f t="shared" si="137"/>
        <v>17830.379999999997</v>
      </c>
      <c r="AI650" s="80" t="str">
        <f t="shared" si="138"/>
        <v/>
      </c>
      <c r="AJ650" s="80" t="str">
        <f t="shared" si="139"/>
        <v/>
      </c>
      <c r="AK650" s="80" t="str">
        <f t="shared" si="140"/>
        <v/>
      </c>
      <c r="AL650" s="79" t="str">
        <f t="shared" si="141"/>
        <v/>
      </c>
      <c r="AM650" s="78" t="str">
        <f t="shared" si="142"/>
        <v/>
      </c>
    </row>
    <row r="651" spans="2:39" ht="13.5" thickBot="1">
      <c r="B651" s="86">
        <v>44783</v>
      </c>
      <c r="C651" s="85">
        <v>33.32</v>
      </c>
      <c r="D651" s="85">
        <v>35</v>
      </c>
      <c r="E651" s="85">
        <v>32.24</v>
      </c>
      <c r="F651" s="85">
        <v>34.369999999999997</v>
      </c>
      <c r="G651" s="85">
        <v>34.299999999999997</v>
      </c>
      <c r="H651" s="85">
        <v>34.44</v>
      </c>
      <c r="I651" s="85">
        <v>109.24</v>
      </c>
      <c r="J651" s="85">
        <v>216.09</v>
      </c>
      <c r="K651" s="85">
        <v>1692.46</v>
      </c>
      <c r="L651" s="85">
        <v>556.96</v>
      </c>
      <c r="M651" s="85">
        <v>357.11</v>
      </c>
      <c r="N651" s="85">
        <v>356.58</v>
      </c>
      <c r="O651" s="85">
        <v>376.15</v>
      </c>
      <c r="P651" s="85">
        <v>410.1</v>
      </c>
      <c r="Q651" s="85">
        <v>410.87</v>
      </c>
      <c r="R651" s="85">
        <v>404.57</v>
      </c>
      <c r="S651" s="85">
        <v>344.79</v>
      </c>
      <c r="T651" s="85">
        <v>310.58999999999997</v>
      </c>
      <c r="U651" s="85">
        <v>261.17</v>
      </c>
      <c r="V651" s="85">
        <v>192.54</v>
      </c>
      <c r="W651" s="85">
        <v>182.07</v>
      </c>
      <c r="X651" s="85">
        <v>160.9</v>
      </c>
      <c r="Y651" s="85">
        <v>128.59</v>
      </c>
      <c r="Z651" s="85">
        <v>125.62</v>
      </c>
      <c r="AA651" s="85">
        <f t="shared" si="130"/>
        <v>1692.46</v>
      </c>
      <c r="AB651" s="84">
        <f t="shared" si="131"/>
        <v>2022</v>
      </c>
      <c r="AC651" s="83">
        <f t="shared" si="132"/>
        <v>8</v>
      </c>
      <c r="AD651" s="83" t="str">
        <f t="shared" si="133"/>
        <v/>
      </c>
      <c r="AE651" s="83" t="str">
        <f t="shared" si="134"/>
        <v/>
      </c>
      <c r="AF651" s="81">
        <f t="shared" si="135"/>
        <v>1692.46</v>
      </c>
      <c r="AG651" s="82" t="str">
        <f t="shared" si="136"/>
        <v>9:00</v>
      </c>
      <c r="AH651" s="81">
        <f t="shared" si="137"/>
        <v>8492.5299999999988</v>
      </c>
      <c r="AI651" s="80" t="str">
        <f t="shared" si="138"/>
        <v/>
      </c>
      <c r="AJ651" s="80" t="str">
        <f t="shared" si="139"/>
        <v/>
      </c>
      <c r="AK651" s="80" t="str">
        <f t="shared" si="140"/>
        <v/>
      </c>
      <c r="AL651" s="79" t="str">
        <f t="shared" si="141"/>
        <v/>
      </c>
      <c r="AM651" s="78" t="str">
        <f t="shared" si="142"/>
        <v/>
      </c>
    </row>
    <row r="652" spans="2:39" ht="13.5" thickBot="1">
      <c r="B652" s="86">
        <v>44784</v>
      </c>
      <c r="C652" s="85">
        <v>117.78</v>
      </c>
      <c r="D652" s="85">
        <v>118.51</v>
      </c>
      <c r="E652" s="85">
        <v>95.1</v>
      </c>
      <c r="F652" s="85">
        <v>52.57</v>
      </c>
      <c r="G652" s="85">
        <v>46.62</v>
      </c>
      <c r="H652" s="85">
        <v>44.7</v>
      </c>
      <c r="I652" s="85">
        <v>166.57</v>
      </c>
      <c r="J652" s="85">
        <v>256.83</v>
      </c>
      <c r="K652" s="85">
        <v>308.60000000000002</v>
      </c>
      <c r="L652" s="85">
        <v>386.4</v>
      </c>
      <c r="M652" s="85">
        <v>390.81</v>
      </c>
      <c r="N652" s="85">
        <v>365.47</v>
      </c>
      <c r="O652" s="85">
        <v>368.69</v>
      </c>
      <c r="P652" s="85">
        <v>361.76</v>
      </c>
      <c r="Q652" s="85">
        <v>375.66</v>
      </c>
      <c r="R652" s="85">
        <v>345.45</v>
      </c>
      <c r="S652" s="85">
        <v>257.77999999999997</v>
      </c>
      <c r="T652" s="85">
        <v>194.46</v>
      </c>
      <c r="U652" s="85">
        <v>157.19</v>
      </c>
      <c r="V652" s="85">
        <v>88.59</v>
      </c>
      <c r="W652" s="85">
        <v>67.48</v>
      </c>
      <c r="X652" s="85">
        <v>35.53</v>
      </c>
      <c r="Y652" s="85">
        <v>33.53</v>
      </c>
      <c r="Z652" s="85">
        <v>33.46</v>
      </c>
      <c r="AA652" s="85">
        <f t="shared" si="130"/>
        <v>390.81</v>
      </c>
      <c r="AB652" s="84">
        <f t="shared" si="131"/>
        <v>2022</v>
      </c>
      <c r="AC652" s="83">
        <f t="shared" si="132"/>
        <v>8</v>
      </c>
      <c r="AD652" s="83" t="str">
        <f t="shared" si="133"/>
        <v/>
      </c>
      <c r="AE652" s="83" t="str">
        <f t="shared" si="134"/>
        <v/>
      </c>
      <c r="AF652" s="81">
        <f t="shared" si="135"/>
        <v>390.81</v>
      </c>
      <c r="AG652" s="82" t="str">
        <f t="shared" si="136"/>
        <v>11:00</v>
      </c>
      <c r="AH652" s="81">
        <f t="shared" si="137"/>
        <v>5060.3499999999985</v>
      </c>
      <c r="AI652" s="80" t="str">
        <f t="shared" si="138"/>
        <v/>
      </c>
      <c r="AJ652" s="80" t="str">
        <f t="shared" si="139"/>
        <v/>
      </c>
      <c r="AK652" s="80" t="str">
        <f t="shared" si="140"/>
        <v/>
      </c>
      <c r="AL652" s="79" t="str">
        <f t="shared" si="141"/>
        <v/>
      </c>
      <c r="AM652" s="78" t="str">
        <f t="shared" si="142"/>
        <v/>
      </c>
    </row>
    <row r="653" spans="2:39" ht="13.5" thickBot="1">
      <c r="B653" s="86">
        <v>44785</v>
      </c>
      <c r="C653" s="85">
        <v>33.18</v>
      </c>
      <c r="D653" s="85">
        <v>34.44</v>
      </c>
      <c r="E653" s="85">
        <v>34.76</v>
      </c>
      <c r="F653" s="85">
        <v>34.51</v>
      </c>
      <c r="G653" s="85">
        <v>32.619999999999997</v>
      </c>
      <c r="H653" s="85">
        <v>32.97</v>
      </c>
      <c r="I653" s="85">
        <v>41.83</v>
      </c>
      <c r="J653" s="85">
        <v>99.02</v>
      </c>
      <c r="K653" s="85">
        <v>220.54</v>
      </c>
      <c r="L653" s="85">
        <v>297.92</v>
      </c>
      <c r="M653" s="85">
        <v>300.02</v>
      </c>
      <c r="N653" s="85">
        <v>287.04000000000002</v>
      </c>
      <c r="O653" s="85">
        <v>315</v>
      </c>
      <c r="P653" s="85">
        <v>325.29000000000002</v>
      </c>
      <c r="Q653" s="85">
        <v>318.82</v>
      </c>
      <c r="R653" s="85">
        <v>294.87</v>
      </c>
      <c r="S653" s="85">
        <v>241.19</v>
      </c>
      <c r="T653" s="85">
        <v>189.77</v>
      </c>
      <c r="U653" s="85">
        <v>169.16</v>
      </c>
      <c r="V653" s="85">
        <v>126.88</v>
      </c>
      <c r="W653" s="85">
        <v>112.95</v>
      </c>
      <c r="X653" s="85">
        <v>69.61</v>
      </c>
      <c r="Y653" s="85">
        <v>39.380000000000003</v>
      </c>
      <c r="Z653" s="85">
        <v>34.619999999999997</v>
      </c>
      <c r="AA653" s="85">
        <f t="shared" si="130"/>
        <v>325.29000000000002</v>
      </c>
      <c r="AB653" s="84">
        <f t="shared" si="131"/>
        <v>2022</v>
      </c>
      <c r="AC653" s="83">
        <f t="shared" si="132"/>
        <v>8</v>
      </c>
      <c r="AD653" s="83" t="str">
        <f t="shared" si="133"/>
        <v/>
      </c>
      <c r="AE653" s="83" t="str">
        <f t="shared" si="134"/>
        <v/>
      </c>
      <c r="AF653" s="81">
        <f t="shared" si="135"/>
        <v>325.29000000000002</v>
      </c>
      <c r="AG653" s="82" t="str">
        <f t="shared" si="136"/>
        <v>14:00</v>
      </c>
      <c r="AH653" s="81">
        <f t="shared" si="137"/>
        <v>4011.68</v>
      </c>
      <c r="AI653" s="80" t="str">
        <f t="shared" si="138"/>
        <v/>
      </c>
      <c r="AJ653" s="80" t="str">
        <f t="shared" si="139"/>
        <v/>
      </c>
      <c r="AK653" s="80" t="str">
        <f t="shared" si="140"/>
        <v/>
      </c>
      <c r="AL653" s="79" t="str">
        <f t="shared" si="141"/>
        <v/>
      </c>
      <c r="AM653" s="78" t="str">
        <f t="shared" si="142"/>
        <v/>
      </c>
    </row>
    <row r="654" spans="2:39" ht="13.5" thickBot="1">
      <c r="B654" s="86">
        <v>44786</v>
      </c>
      <c r="C654" s="85">
        <v>33.29</v>
      </c>
      <c r="D654" s="85">
        <v>33.6</v>
      </c>
      <c r="E654" s="85">
        <v>33.81</v>
      </c>
      <c r="F654" s="85">
        <v>33.46</v>
      </c>
      <c r="G654" s="85">
        <v>34.020000000000003</v>
      </c>
      <c r="H654" s="85">
        <v>33.56</v>
      </c>
      <c r="I654" s="85">
        <v>33.85</v>
      </c>
      <c r="J654" s="85">
        <v>35.11</v>
      </c>
      <c r="K654" s="85">
        <v>88.69</v>
      </c>
      <c r="L654" s="85">
        <v>155.26</v>
      </c>
      <c r="M654" s="85">
        <v>171.89</v>
      </c>
      <c r="N654" s="85">
        <v>184.21</v>
      </c>
      <c r="O654" s="85">
        <v>181.69</v>
      </c>
      <c r="P654" s="85">
        <v>184.56</v>
      </c>
      <c r="Q654" s="85">
        <v>201.7</v>
      </c>
      <c r="R654" s="85">
        <v>195.97</v>
      </c>
      <c r="S654" s="85">
        <v>116.73</v>
      </c>
      <c r="T654" s="85">
        <v>98.63</v>
      </c>
      <c r="U654" s="85">
        <v>76.09</v>
      </c>
      <c r="V654" s="85">
        <v>74.27</v>
      </c>
      <c r="W654" s="85">
        <v>70.81</v>
      </c>
      <c r="X654" s="85">
        <v>52.64</v>
      </c>
      <c r="Y654" s="85">
        <v>37.799999999999997</v>
      </c>
      <c r="Z654" s="85">
        <v>34.200000000000003</v>
      </c>
      <c r="AA654" s="85">
        <f t="shared" si="130"/>
        <v>201.7</v>
      </c>
      <c r="AB654" s="84">
        <f t="shared" si="131"/>
        <v>2022</v>
      </c>
      <c r="AC654" s="83">
        <f t="shared" si="132"/>
        <v>8</v>
      </c>
      <c r="AD654" s="83" t="str">
        <f t="shared" si="133"/>
        <v/>
      </c>
      <c r="AE654" s="83" t="str">
        <f t="shared" si="134"/>
        <v/>
      </c>
      <c r="AF654" s="81">
        <f t="shared" si="135"/>
        <v>201.7</v>
      </c>
      <c r="AG654" s="82" t="str">
        <f t="shared" si="136"/>
        <v>15:00</v>
      </c>
      <c r="AH654" s="81">
        <f t="shared" si="137"/>
        <v>2397.54</v>
      </c>
      <c r="AI654" s="80" t="str">
        <f t="shared" si="138"/>
        <v/>
      </c>
      <c r="AJ654" s="80" t="str">
        <f t="shared" si="139"/>
        <v/>
      </c>
      <c r="AK654" s="80" t="str">
        <f t="shared" si="140"/>
        <v/>
      </c>
      <c r="AL654" s="79" t="str">
        <f t="shared" si="141"/>
        <v/>
      </c>
      <c r="AM654" s="78" t="str">
        <f t="shared" si="142"/>
        <v/>
      </c>
    </row>
    <row r="655" spans="2:39" ht="13.5" thickBot="1">
      <c r="B655" s="86">
        <v>44787</v>
      </c>
      <c r="C655" s="85">
        <v>33.880000000000003</v>
      </c>
      <c r="D655" s="85">
        <v>34.200000000000003</v>
      </c>
      <c r="E655" s="85">
        <v>33.32</v>
      </c>
      <c r="F655" s="85">
        <v>33.57</v>
      </c>
      <c r="G655" s="85">
        <v>34.369999999999997</v>
      </c>
      <c r="H655" s="85">
        <v>34.270000000000003</v>
      </c>
      <c r="I655" s="85">
        <v>45.26</v>
      </c>
      <c r="J655" s="85">
        <v>84.39</v>
      </c>
      <c r="K655" s="85">
        <v>138.01</v>
      </c>
      <c r="L655" s="85">
        <v>206.19</v>
      </c>
      <c r="M655" s="85">
        <v>228.94</v>
      </c>
      <c r="N655" s="85">
        <v>193.27</v>
      </c>
      <c r="O655" s="85">
        <v>185.29</v>
      </c>
      <c r="P655" s="85">
        <v>192.26</v>
      </c>
      <c r="Q655" s="85">
        <v>197.86</v>
      </c>
      <c r="R655" s="85">
        <v>182.74</v>
      </c>
      <c r="S655" s="85">
        <v>119.81</v>
      </c>
      <c r="T655" s="85">
        <v>102.87</v>
      </c>
      <c r="U655" s="85">
        <v>87.01</v>
      </c>
      <c r="V655" s="85">
        <v>69.23</v>
      </c>
      <c r="W655" s="85">
        <v>60.66</v>
      </c>
      <c r="X655" s="85">
        <v>47.18</v>
      </c>
      <c r="Y655" s="85">
        <v>43.72</v>
      </c>
      <c r="Z655" s="85">
        <v>38.08</v>
      </c>
      <c r="AA655" s="85">
        <f t="shared" si="130"/>
        <v>228.94</v>
      </c>
      <c r="AB655" s="84">
        <f t="shared" si="131"/>
        <v>2022</v>
      </c>
      <c r="AC655" s="83">
        <f t="shared" si="132"/>
        <v>8</v>
      </c>
      <c r="AD655" s="83" t="str">
        <f t="shared" si="133"/>
        <v/>
      </c>
      <c r="AE655" s="83" t="str">
        <f t="shared" si="134"/>
        <v/>
      </c>
      <c r="AF655" s="81">
        <f t="shared" si="135"/>
        <v>228.94</v>
      </c>
      <c r="AG655" s="82" t="str">
        <f t="shared" si="136"/>
        <v>11:00</v>
      </c>
      <c r="AH655" s="81">
        <f t="shared" si="137"/>
        <v>2655.3199999999997</v>
      </c>
      <c r="AI655" s="80" t="str">
        <f t="shared" si="138"/>
        <v/>
      </c>
      <c r="AJ655" s="80" t="str">
        <f t="shared" si="139"/>
        <v/>
      </c>
      <c r="AK655" s="80" t="str">
        <f t="shared" si="140"/>
        <v/>
      </c>
      <c r="AL655" s="79" t="str">
        <f t="shared" si="141"/>
        <v/>
      </c>
      <c r="AM655" s="78" t="str">
        <f t="shared" si="142"/>
        <v/>
      </c>
    </row>
    <row r="656" spans="2:39" ht="13.5" thickBot="1">
      <c r="B656" s="86">
        <v>44788</v>
      </c>
      <c r="C656" s="85">
        <v>34.9</v>
      </c>
      <c r="D656" s="85">
        <v>34.06</v>
      </c>
      <c r="E656" s="85">
        <v>33.840000000000003</v>
      </c>
      <c r="F656" s="85">
        <v>34.409999999999997</v>
      </c>
      <c r="G656" s="85">
        <v>33.01</v>
      </c>
      <c r="H656" s="85">
        <v>33.880000000000003</v>
      </c>
      <c r="I656" s="85">
        <v>95.76</v>
      </c>
      <c r="J656" s="85">
        <v>179.97</v>
      </c>
      <c r="K656" s="85">
        <v>295.08999999999997</v>
      </c>
      <c r="L656" s="85">
        <v>327.39</v>
      </c>
      <c r="M656" s="85">
        <v>1679.06</v>
      </c>
      <c r="N656" s="85">
        <v>1087.21</v>
      </c>
      <c r="O656" s="85">
        <v>839.09</v>
      </c>
      <c r="P656" s="85">
        <v>408.27</v>
      </c>
      <c r="Q656" s="85">
        <v>541.62</v>
      </c>
      <c r="R656" s="85">
        <v>560.39</v>
      </c>
      <c r="S656" s="85">
        <v>262.99</v>
      </c>
      <c r="T656" s="85">
        <v>214.31</v>
      </c>
      <c r="U656" s="85">
        <v>196.04</v>
      </c>
      <c r="V656" s="85">
        <v>152.29</v>
      </c>
      <c r="W656" s="85">
        <v>148.12</v>
      </c>
      <c r="X656" s="85">
        <v>133.32</v>
      </c>
      <c r="Y656" s="85">
        <v>92.26</v>
      </c>
      <c r="Z656" s="85">
        <v>69.69</v>
      </c>
      <c r="AA656" s="85">
        <f t="shared" si="130"/>
        <v>1679.06</v>
      </c>
      <c r="AB656" s="84">
        <f t="shared" si="131"/>
        <v>2022</v>
      </c>
      <c r="AC656" s="83">
        <f t="shared" si="132"/>
        <v>8</v>
      </c>
      <c r="AD656" s="83" t="str">
        <f t="shared" si="133"/>
        <v/>
      </c>
      <c r="AE656" s="83" t="str">
        <f t="shared" si="134"/>
        <v/>
      </c>
      <c r="AF656" s="81">
        <f t="shared" si="135"/>
        <v>1679.06</v>
      </c>
      <c r="AG656" s="82" t="str">
        <f t="shared" si="136"/>
        <v>11:00</v>
      </c>
      <c r="AH656" s="81">
        <f t="shared" si="137"/>
        <v>9166.0300000000007</v>
      </c>
      <c r="AI656" s="80" t="str">
        <f t="shared" si="138"/>
        <v/>
      </c>
      <c r="AJ656" s="80" t="str">
        <f t="shared" si="139"/>
        <v/>
      </c>
      <c r="AK656" s="80" t="str">
        <f t="shared" si="140"/>
        <v/>
      </c>
      <c r="AL656" s="79" t="str">
        <f t="shared" si="141"/>
        <v/>
      </c>
      <c r="AM656" s="78" t="str">
        <f t="shared" si="142"/>
        <v/>
      </c>
    </row>
    <row r="657" spans="2:39" ht="13.5" thickBot="1">
      <c r="B657" s="86">
        <v>44789</v>
      </c>
      <c r="C657" s="85">
        <v>53.34</v>
      </c>
      <c r="D657" s="85">
        <v>41.76</v>
      </c>
      <c r="E657" s="85">
        <v>39.31</v>
      </c>
      <c r="F657" s="85">
        <v>37.03</v>
      </c>
      <c r="G657" s="85">
        <v>35.950000000000003</v>
      </c>
      <c r="H657" s="85">
        <v>41.37</v>
      </c>
      <c r="I657" s="85">
        <v>146.97</v>
      </c>
      <c r="J657" s="85">
        <v>269.26</v>
      </c>
      <c r="K657" s="85">
        <v>345.52</v>
      </c>
      <c r="L657" s="85">
        <v>419.2</v>
      </c>
      <c r="M657" s="85">
        <v>463.37</v>
      </c>
      <c r="N657" s="85">
        <v>435.44</v>
      </c>
      <c r="O657" s="85">
        <v>455.84</v>
      </c>
      <c r="P657" s="85">
        <v>455</v>
      </c>
      <c r="Q657" s="85">
        <v>409.26</v>
      </c>
      <c r="R657" s="85">
        <v>381.64</v>
      </c>
      <c r="S657" s="85">
        <v>286.64999999999998</v>
      </c>
      <c r="T657" s="85">
        <v>231</v>
      </c>
      <c r="U657" s="85">
        <v>197.23</v>
      </c>
      <c r="V657" s="85">
        <v>171.39</v>
      </c>
      <c r="W657" s="85">
        <v>149.24</v>
      </c>
      <c r="X657" s="85">
        <v>119.7</v>
      </c>
      <c r="Y657" s="85">
        <v>79.84</v>
      </c>
      <c r="Z657" s="85">
        <v>62.41</v>
      </c>
      <c r="AA657" s="85">
        <f t="shared" si="130"/>
        <v>463.37</v>
      </c>
      <c r="AB657" s="84">
        <f t="shared" si="131"/>
        <v>2022</v>
      </c>
      <c r="AC657" s="83">
        <f t="shared" si="132"/>
        <v>8</v>
      </c>
      <c r="AD657" s="83" t="str">
        <f t="shared" si="133"/>
        <v/>
      </c>
      <c r="AE657" s="83" t="str">
        <f t="shared" si="134"/>
        <v/>
      </c>
      <c r="AF657" s="81">
        <f t="shared" si="135"/>
        <v>463.37</v>
      </c>
      <c r="AG657" s="82" t="str">
        <f t="shared" si="136"/>
        <v>11:00</v>
      </c>
      <c r="AH657" s="81">
        <f t="shared" si="137"/>
        <v>5791.0899999999992</v>
      </c>
      <c r="AI657" s="80" t="str">
        <f t="shared" si="138"/>
        <v/>
      </c>
      <c r="AJ657" s="80" t="str">
        <f t="shared" si="139"/>
        <v/>
      </c>
      <c r="AK657" s="80" t="str">
        <f t="shared" si="140"/>
        <v/>
      </c>
      <c r="AL657" s="79" t="str">
        <f t="shared" si="141"/>
        <v/>
      </c>
      <c r="AM657" s="78" t="str">
        <f t="shared" si="142"/>
        <v/>
      </c>
    </row>
    <row r="658" spans="2:39" ht="13.5" thickBot="1">
      <c r="B658" s="86">
        <v>44790</v>
      </c>
      <c r="C658" s="85">
        <v>47.57</v>
      </c>
      <c r="D658" s="85">
        <v>40.08</v>
      </c>
      <c r="E658" s="85">
        <v>39.020000000000003</v>
      </c>
      <c r="F658" s="85">
        <v>37.56</v>
      </c>
      <c r="G658" s="85">
        <v>40.43</v>
      </c>
      <c r="H658" s="85">
        <v>64.02</v>
      </c>
      <c r="I658" s="85">
        <v>374.74</v>
      </c>
      <c r="J658" s="85">
        <v>1464.3</v>
      </c>
      <c r="K658" s="85">
        <v>807.17</v>
      </c>
      <c r="L658" s="85">
        <v>985.64</v>
      </c>
      <c r="M658" s="85">
        <v>672.46</v>
      </c>
      <c r="N658" s="85">
        <v>434.81</v>
      </c>
      <c r="O658" s="85">
        <v>418.32</v>
      </c>
      <c r="P658" s="85">
        <v>405.4</v>
      </c>
      <c r="Q658" s="85">
        <v>629.69000000000005</v>
      </c>
      <c r="R658" s="85">
        <v>404.15</v>
      </c>
      <c r="S658" s="85">
        <v>269.95999999999998</v>
      </c>
      <c r="T658" s="85">
        <v>246.19</v>
      </c>
      <c r="U658" s="85">
        <v>258.41000000000003</v>
      </c>
      <c r="V658" s="85">
        <v>221.48</v>
      </c>
      <c r="W658" s="85">
        <v>199.29</v>
      </c>
      <c r="X658" s="85">
        <v>175.81</v>
      </c>
      <c r="Y658" s="85">
        <v>117.39</v>
      </c>
      <c r="Z658" s="85">
        <v>81.27</v>
      </c>
      <c r="AA658" s="85">
        <f t="shared" si="130"/>
        <v>1464.3</v>
      </c>
      <c r="AB658" s="84">
        <f t="shared" si="131"/>
        <v>2022</v>
      </c>
      <c r="AC658" s="83">
        <f t="shared" si="132"/>
        <v>8</v>
      </c>
      <c r="AD658" s="83" t="str">
        <f t="shared" si="133"/>
        <v/>
      </c>
      <c r="AE658" s="83" t="str">
        <f t="shared" si="134"/>
        <v/>
      </c>
      <c r="AF658" s="81">
        <f t="shared" si="135"/>
        <v>1464.3</v>
      </c>
      <c r="AG658" s="82" t="str">
        <f t="shared" si="136"/>
        <v>8:00</v>
      </c>
      <c r="AH658" s="81">
        <f t="shared" si="137"/>
        <v>9899.4599999999973</v>
      </c>
      <c r="AI658" s="80" t="str">
        <f t="shared" si="138"/>
        <v/>
      </c>
      <c r="AJ658" s="80" t="str">
        <f t="shared" si="139"/>
        <v/>
      </c>
      <c r="AK658" s="80" t="str">
        <f t="shared" si="140"/>
        <v/>
      </c>
      <c r="AL658" s="79" t="str">
        <f t="shared" si="141"/>
        <v/>
      </c>
      <c r="AM658" s="78" t="str">
        <f t="shared" si="142"/>
        <v/>
      </c>
    </row>
    <row r="659" spans="2:39" ht="13.5" thickBot="1">
      <c r="B659" s="86">
        <v>44791</v>
      </c>
      <c r="C659" s="85">
        <v>42.35</v>
      </c>
      <c r="D659" s="85">
        <v>37.07</v>
      </c>
      <c r="E659" s="85">
        <v>32.340000000000003</v>
      </c>
      <c r="F659" s="85">
        <v>33.11</v>
      </c>
      <c r="G659" s="85">
        <v>34.299999999999997</v>
      </c>
      <c r="H659" s="85">
        <v>37.590000000000003</v>
      </c>
      <c r="I659" s="85">
        <v>139.47999999999999</v>
      </c>
      <c r="J659" s="85">
        <v>185.47</v>
      </c>
      <c r="K659" s="85">
        <v>281.05</v>
      </c>
      <c r="L659" s="85">
        <v>377.44</v>
      </c>
      <c r="M659" s="85">
        <v>427.67</v>
      </c>
      <c r="N659" s="85">
        <v>426.97</v>
      </c>
      <c r="O659" s="85">
        <v>425.81</v>
      </c>
      <c r="P659" s="85">
        <v>435.58</v>
      </c>
      <c r="Q659" s="85">
        <v>426.86</v>
      </c>
      <c r="R659" s="85">
        <v>384.93</v>
      </c>
      <c r="S659" s="85">
        <v>321.97000000000003</v>
      </c>
      <c r="T659" s="85">
        <v>286.13</v>
      </c>
      <c r="U659" s="85">
        <v>266.52999999999997</v>
      </c>
      <c r="V659" s="85">
        <v>190.02</v>
      </c>
      <c r="W659" s="85">
        <v>175.63</v>
      </c>
      <c r="X659" s="85">
        <v>146.44</v>
      </c>
      <c r="Y659" s="85">
        <v>80.36</v>
      </c>
      <c r="Z659" s="85">
        <v>53.58</v>
      </c>
      <c r="AA659" s="85">
        <f t="shared" si="130"/>
        <v>435.58</v>
      </c>
      <c r="AB659" s="84">
        <f t="shared" si="131"/>
        <v>2022</v>
      </c>
      <c r="AC659" s="83">
        <f t="shared" si="132"/>
        <v>8</v>
      </c>
      <c r="AD659" s="83" t="str">
        <f t="shared" si="133"/>
        <v/>
      </c>
      <c r="AE659" s="83" t="str">
        <f t="shared" si="134"/>
        <v/>
      </c>
      <c r="AF659" s="81">
        <f t="shared" si="135"/>
        <v>435.58</v>
      </c>
      <c r="AG659" s="82" t="str">
        <f t="shared" si="136"/>
        <v>14:00</v>
      </c>
      <c r="AH659" s="81">
        <f t="shared" si="137"/>
        <v>5684.2599999999993</v>
      </c>
      <c r="AI659" s="80" t="str">
        <f t="shared" si="138"/>
        <v/>
      </c>
      <c r="AJ659" s="80" t="str">
        <f t="shared" si="139"/>
        <v/>
      </c>
      <c r="AK659" s="80" t="str">
        <f t="shared" si="140"/>
        <v/>
      </c>
      <c r="AL659" s="79" t="str">
        <f t="shared" si="141"/>
        <v/>
      </c>
      <c r="AM659" s="78" t="str">
        <f t="shared" si="142"/>
        <v/>
      </c>
    </row>
    <row r="660" spans="2:39" ht="13.5" thickBot="1">
      <c r="B660" s="86">
        <v>44792</v>
      </c>
      <c r="C660" s="85">
        <v>34.97</v>
      </c>
      <c r="D660" s="85">
        <v>33.22</v>
      </c>
      <c r="E660" s="85">
        <v>33.880000000000003</v>
      </c>
      <c r="F660" s="85">
        <v>33.6</v>
      </c>
      <c r="G660" s="85">
        <v>34.06</v>
      </c>
      <c r="H660" s="85">
        <v>34.97</v>
      </c>
      <c r="I660" s="85">
        <v>128.41999999999999</v>
      </c>
      <c r="J660" s="85">
        <v>242.06</v>
      </c>
      <c r="K660" s="85">
        <v>407.4</v>
      </c>
      <c r="L660" s="85">
        <v>487.03</v>
      </c>
      <c r="M660" s="85">
        <v>500.33</v>
      </c>
      <c r="N660" s="85">
        <v>492.07</v>
      </c>
      <c r="O660" s="85">
        <v>485.8</v>
      </c>
      <c r="P660" s="85">
        <v>485.35</v>
      </c>
      <c r="Q660" s="85">
        <v>459.83</v>
      </c>
      <c r="R660" s="85">
        <v>439.67</v>
      </c>
      <c r="S660" s="85">
        <v>339.25</v>
      </c>
      <c r="T660" s="85">
        <v>292.04000000000002</v>
      </c>
      <c r="U660" s="85">
        <v>266.11</v>
      </c>
      <c r="V660" s="85">
        <v>206.01</v>
      </c>
      <c r="W660" s="85">
        <v>178.08</v>
      </c>
      <c r="X660" s="85">
        <v>148.4</v>
      </c>
      <c r="Y660" s="85">
        <v>104.06</v>
      </c>
      <c r="Z660" s="85">
        <v>87.46</v>
      </c>
      <c r="AA660" s="85">
        <f t="shared" si="130"/>
        <v>500.33</v>
      </c>
      <c r="AB660" s="84">
        <f t="shared" si="131"/>
        <v>2022</v>
      </c>
      <c r="AC660" s="83">
        <f t="shared" si="132"/>
        <v>8</v>
      </c>
      <c r="AD660" s="83" t="str">
        <f t="shared" si="133"/>
        <v/>
      </c>
      <c r="AE660" s="83" t="str">
        <f t="shared" si="134"/>
        <v/>
      </c>
      <c r="AF660" s="81">
        <f t="shared" si="135"/>
        <v>500.33</v>
      </c>
      <c r="AG660" s="82" t="str">
        <f t="shared" si="136"/>
        <v>11:00</v>
      </c>
      <c r="AH660" s="81">
        <f t="shared" si="137"/>
        <v>6454.4</v>
      </c>
      <c r="AI660" s="80" t="str">
        <f t="shared" si="138"/>
        <v/>
      </c>
      <c r="AJ660" s="80" t="str">
        <f t="shared" si="139"/>
        <v/>
      </c>
      <c r="AK660" s="80" t="str">
        <f t="shared" si="140"/>
        <v/>
      </c>
      <c r="AL660" s="79" t="str">
        <f t="shared" si="141"/>
        <v/>
      </c>
      <c r="AM660" s="78" t="str">
        <f t="shared" si="142"/>
        <v/>
      </c>
    </row>
    <row r="661" spans="2:39" ht="13.5" thickBot="1">
      <c r="B661" s="86">
        <v>44793</v>
      </c>
      <c r="C661" s="85">
        <v>56.91</v>
      </c>
      <c r="D661" s="85">
        <v>39.619999999999997</v>
      </c>
      <c r="E661" s="85">
        <v>37.1</v>
      </c>
      <c r="F661" s="85">
        <v>33.04</v>
      </c>
      <c r="G661" s="85">
        <v>33.56</v>
      </c>
      <c r="H661" s="85">
        <v>33.29</v>
      </c>
      <c r="I661" s="85">
        <v>69.58</v>
      </c>
      <c r="J661" s="85">
        <v>145.88</v>
      </c>
      <c r="K661" s="85">
        <v>255.4</v>
      </c>
      <c r="L661" s="85">
        <v>319.02</v>
      </c>
      <c r="M661" s="85">
        <v>354.76</v>
      </c>
      <c r="N661" s="85">
        <v>366.98</v>
      </c>
      <c r="O661" s="85">
        <v>386.05</v>
      </c>
      <c r="P661" s="85">
        <v>373.42</v>
      </c>
      <c r="Q661" s="85">
        <v>388.74</v>
      </c>
      <c r="R661" s="85">
        <v>379.75</v>
      </c>
      <c r="S661" s="85">
        <v>294.63</v>
      </c>
      <c r="T661" s="85">
        <v>262.14999999999998</v>
      </c>
      <c r="U661" s="85">
        <v>213.92</v>
      </c>
      <c r="V661" s="85">
        <v>203.88</v>
      </c>
      <c r="W661" s="85">
        <v>195.3</v>
      </c>
      <c r="X661" s="85">
        <v>167.02</v>
      </c>
      <c r="Y661" s="85">
        <v>163.56</v>
      </c>
      <c r="Z661" s="85">
        <v>153.34</v>
      </c>
      <c r="AA661" s="85">
        <f t="shared" si="130"/>
        <v>388.74</v>
      </c>
      <c r="AB661" s="84">
        <f t="shared" si="131"/>
        <v>2022</v>
      </c>
      <c r="AC661" s="83">
        <f t="shared" si="132"/>
        <v>8</v>
      </c>
      <c r="AD661" s="83" t="str">
        <f t="shared" si="133"/>
        <v/>
      </c>
      <c r="AE661" s="83" t="str">
        <f t="shared" si="134"/>
        <v/>
      </c>
      <c r="AF661" s="81">
        <f t="shared" si="135"/>
        <v>388.74</v>
      </c>
      <c r="AG661" s="82" t="str">
        <f t="shared" si="136"/>
        <v>15:00</v>
      </c>
      <c r="AH661" s="81">
        <f t="shared" si="137"/>
        <v>5315.6400000000012</v>
      </c>
      <c r="AI661" s="80" t="str">
        <f t="shared" si="138"/>
        <v/>
      </c>
      <c r="AJ661" s="80" t="str">
        <f t="shared" si="139"/>
        <v/>
      </c>
      <c r="AK661" s="80" t="str">
        <f t="shared" si="140"/>
        <v/>
      </c>
      <c r="AL661" s="79" t="str">
        <f t="shared" si="141"/>
        <v/>
      </c>
      <c r="AM661" s="78" t="str">
        <f t="shared" si="142"/>
        <v/>
      </c>
    </row>
    <row r="662" spans="2:39" ht="13.5" thickBot="1">
      <c r="B662" s="86">
        <v>44794</v>
      </c>
      <c r="C662" s="85">
        <v>147.04</v>
      </c>
      <c r="D662" s="85">
        <v>160.9</v>
      </c>
      <c r="E662" s="85">
        <v>175.11</v>
      </c>
      <c r="F662" s="85">
        <v>186.44</v>
      </c>
      <c r="G662" s="85">
        <v>176.86</v>
      </c>
      <c r="H662" s="85">
        <v>227.92</v>
      </c>
      <c r="I662" s="85">
        <v>306.64</v>
      </c>
      <c r="J662" s="85">
        <v>318.61</v>
      </c>
      <c r="K662" s="85">
        <v>338.13</v>
      </c>
      <c r="L662" s="85">
        <v>379.72</v>
      </c>
      <c r="M662" s="85">
        <v>388.88</v>
      </c>
      <c r="N662" s="85">
        <v>376.29</v>
      </c>
      <c r="O662" s="85">
        <v>374.67</v>
      </c>
      <c r="P662" s="85">
        <v>386.16</v>
      </c>
      <c r="Q662" s="85">
        <v>407.44</v>
      </c>
      <c r="R662" s="85">
        <v>378.49</v>
      </c>
      <c r="S662" s="85">
        <v>325.81</v>
      </c>
      <c r="T662" s="85">
        <v>333.03</v>
      </c>
      <c r="U662" s="85">
        <v>331.7</v>
      </c>
      <c r="V662" s="85">
        <v>338.14</v>
      </c>
      <c r="W662" s="85">
        <v>289.66000000000003</v>
      </c>
      <c r="X662" s="85">
        <v>292.29000000000002</v>
      </c>
      <c r="Y662" s="85">
        <v>240.03</v>
      </c>
      <c r="Z662" s="85">
        <v>239.01</v>
      </c>
      <c r="AA662" s="85">
        <f t="shared" si="130"/>
        <v>407.44</v>
      </c>
      <c r="AB662" s="84">
        <f t="shared" si="131"/>
        <v>2022</v>
      </c>
      <c r="AC662" s="83">
        <f t="shared" si="132"/>
        <v>8</v>
      </c>
      <c r="AD662" s="83" t="str">
        <f t="shared" si="133"/>
        <v/>
      </c>
      <c r="AE662" s="83" t="str">
        <f t="shared" si="134"/>
        <v/>
      </c>
      <c r="AF662" s="81">
        <f t="shared" si="135"/>
        <v>407.44</v>
      </c>
      <c r="AG662" s="82" t="str">
        <f t="shared" si="136"/>
        <v>15:00</v>
      </c>
      <c r="AH662" s="81">
        <f t="shared" si="137"/>
        <v>7526.4099999999989</v>
      </c>
      <c r="AI662" s="80" t="str">
        <f t="shared" si="138"/>
        <v/>
      </c>
      <c r="AJ662" s="80" t="str">
        <f t="shared" si="139"/>
        <v/>
      </c>
      <c r="AK662" s="80" t="str">
        <f t="shared" si="140"/>
        <v/>
      </c>
      <c r="AL662" s="79" t="str">
        <f t="shared" si="141"/>
        <v/>
      </c>
      <c r="AM662" s="78" t="str">
        <f t="shared" si="142"/>
        <v/>
      </c>
    </row>
    <row r="663" spans="2:39" ht="13.5" thickBot="1">
      <c r="B663" s="86">
        <v>44795</v>
      </c>
      <c r="C663" s="85">
        <v>213.05</v>
      </c>
      <c r="D663" s="85">
        <v>382.94</v>
      </c>
      <c r="E663" s="85">
        <v>1698.13</v>
      </c>
      <c r="F663" s="85">
        <v>1711.61</v>
      </c>
      <c r="G663" s="85">
        <v>1696.52</v>
      </c>
      <c r="H663" s="85">
        <v>1741.5</v>
      </c>
      <c r="I663" s="85">
        <v>1821.37</v>
      </c>
      <c r="J663" s="85">
        <v>1867.99</v>
      </c>
      <c r="K663" s="85">
        <v>1838.48</v>
      </c>
      <c r="L663" s="85">
        <v>1878.97</v>
      </c>
      <c r="M663" s="85">
        <v>1891.54</v>
      </c>
      <c r="N663" s="85">
        <v>1957.38</v>
      </c>
      <c r="O663" s="85">
        <v>1587</v>
      </c>
      <c r="P663" s="85">
        <v>811.72</v>
      </c>
      <c r="Q663" s="85">
        <v>535.22</v>
      </c>
      <c r="R663" s="85">
        <v>480.76</v>
      </c>
      <c r="S663" s="85">
        <v>417.13</v>
      </c>
      <c r="T663" s="85">
        <v>367.61</v>
      </c>
      <c r="U663" s="85">
        <v>337.09</v>
      </c>
      <c r="V663" s="85">
        <v>317.58999999999997</v>
      </c>
      <c r="W663" s="85">
        <v>286.44</v>
      </c>
      <c r="X663" s="85">
        <v>293.13</v>
      </c>
      <c r="Y663" s="85">
        <v>258.51</v>
      </c>
      <c r="Z663" s="85">
        <v>216.79</v>
      </c>
      <c r="AA663" s="85">
        <f t="shared" si="130"/>
        <v>1957.38</v>
      </c>
      <c r="AB663" s="84">
        <f t="shared" si="131"/>
        <v>2022</v>
      </c>
      <c r="AC663" s="83">
        <f t="shared" si="132"/>
        <v>8</v>
      </c>
      <c r="AD663" s="83" t="str">
        <f t="shared" si="133"/>
        <v/>
      </c>
      <c r="AE663" s="83" t="str">
        <f t="shared" si="134"/>
        <v/>
      </c>
      <c r="AF663" s="81">
        <f t="shared" si="135"/>
        <v>1957.38</v>
      </c>
      <c r="AG663" s="82" t="str">
        <f t="shared" si="136"/>
        <v>12:00</v>
      </c>
      <c r="AH663" s="81">
        <f t="shared" si="137"/>
        <v>26565.850000000002</v>
      </c>
      <c r="AI663" s="80" t="str">
        <f t="shared" si="138"/>
        <v/>
      </c>
      <c r="AJ663" s="80" t="str">
        <f t="shared" si="139"/>
        <v/>
      </c>
      <c r="AK663" s="80" t="str">
        <f t="shared" si="140"/>
        <v/>
      </c>
      <c r="AL663" s="79" t="str">
        <f t="shared" si="141"/>
        <v/>
      </c>
      <c r="AM663" s="78" t="str">
        <f t="shared" si="142"/>
        <v/>
      </c>
    </row>
    <row r="664" spans="2:39" ht="13.5" thickBot="1">
      <c r="B664" s="86">
        <v>44796</v>
      </c>
      <c r="C664" s="85">
        <v>196.84</v>
      </c>
      <c r="D664" s="85">
        <v>206.08</v>
      </c>
      <c r="E664" s="85">
        <v>196.7</v>
      </c>
      <c r="F664" s="85">
        <v>201.71</v>
      </c>
      <c r="G664" s="85">
        <v>198.98</v>
      </c>
      <c r="H664" s="85">
        <v>239.57</v>
      </c>
      <c r="I664" s="85">
        <v>322.45</v>
      </c>
      <c r="J664" s="85">
        <v>336.95</v>
      </c>
      <c r="K664" s="85">
        <v>375.27</v>
      </c>
      <c r="L664" s="85">
        <v>436.24</v>
      </c>
      <c r="M664" s="85">
        <v>475.02</v>
      </c>
      <c r="N664" s="85">
        <v>425.99</v>
      </c>
      <c r="O664" s="85">
        <v>436.31</v>
      </c>
      <c r="P664" s="85">
        <v>437.29</v>
      </c>
      <c r="Q664" s="85">
        <v>417.31</v>
      </c>
      <c r="R664" s="85">
        <v>398.2</v>
      </c>
      <c r="S664" s="85">
        <v>317.91000000000003</v>
      </c>
      <c r="T664" s="85">
        <v>263.06</v>
      </c>
      <c r="U664" s="85">
        <v>250.88</v>
      </c>
      <c r="V664" s="85">
        <v>202.06</v>
      </c>
      <c r="W664" s="85">
        <v>187.88</v>
      </c>
      <c r="X664" s="85">
        <v>151.03</v>
      </c>
      <c r="Y664" s="85">
        <v>113.08</v>
      </c>
      <c r="Z664" s="85">
        <v>86.48</v>
      </c>
      <c r="AA664" s="85">
        <f t="shared" si="130"/>
        <v>475.02</v>
      </c>
      <c r="AB664" s="84">
        <f t="shared" si="131"/>
        <v>2022</v>
      </c>
      <c r="AC664" s="83">
        <f t="shared" si="132"/>
        <v>8</v>
      </c>
      <c r="AD664" s="83" t="str">
        <f t="shared" si="133"/>
        <v/>
      </c>
      <c r="AE664" s="83" t="str">
        <f t="shared" si="134"/>
        <v/>
      </c>
      <c r="AF664" s="81">
        <f t="shared" si="135"/>
        <v>475.02</v>
      </c>
      <c r="AG664" s="82" t="str">
        <f t="shared" si="136"/>
        <v>11:00</v>
      </c>
      <c r="AH664" s="81">
        <f t="shared" si="137"/>
        <v>7348.3100000000013</v>
      </c>
      <c r="AI664" s="80" t="str">
        <f t="shared" si="138"/>
        <v/>
      </c>
      <c r="AJ664" s="80" t="str">
        <f t="shared" si="139"/>
        <v/>
      </c>
      <c r="AK664" s="80" t="str">
        <f t="shared" si="140"/>
        <v/>
      </c>
      <c r="AL664" s="79" t="str">
        <f t="shared" si="141"/>
        <v/>
      </c>
      <c r="AM664" s="78" t="str">
        <f t="shared" si="142"/>
        <v/>
      </c>
    </row>
    <row r="665" spans="2:39" ht="13.5" thickBot="1">
      <c r="B665" s="86">
        <v>44797</v>
      </c>
      <c r="C665" s="85">
        <v>67.27</v>
      </c>
      <c r="D665" s="85">
        <v>42.67</v>
      </c>
      <c r="E665" s="85">
        <v>35.18</v>
      </c>
      <c r="F665" s="85">
        <v>35.28</v>
      </c>
      <c r="G665" s="85">
        <v>34.54</v>
      </c>
      <c r="H665" s="85">
        <v>40.57</v>
      </c>
      <c r="I665" s="85">
        <v>151.80000000000001</v>
      </c>
      <c r="J665" s="85">
        <v>236.81</v>
      </c>
      <c r="K665" s="85">
        <v>313.01</v>
      </c>
      <c r="L665" s="85">
        <v>430.33</v>
      </c>
      <c r="M665" s="85">
        <v>476.42</v>
      </c>
      <c r="N665" s="85">
        <v>443.52</v>
      </c>
      <c r="O665" s="85">
        <v>491.3</v>
      </c>
      <c r="P665" s="85">
        <v>498.92</v>
      </c>
      <c r="Q665" s="85">
        <v>495.49</v>
      </c>
      <c r="R665" s="85">
        <v>474.5</v>
      </c>
      <c r="S665" s="85">
        <v>385.42</v>
      </c>
      <c r="T665" s="85">
        <v>346.85</v>
      </c>
      <c r="U665" s="85">
        <v>345.1</v>
      </c>
      <c r="V665" s="85">
        <v>296</v>
      </c>
      <c r="W665" s="85">
        <v>269.01</v>
      </c>
      <c r="X665" s="85">
        <v>244.72</v>
      </c>
      <c r="Y665" s="85">
        <v>192.36</v>
      </c>
      <c r="Z665" s="85">
        <v>154.91</v>
      </c>
      <c r="AA665" s="85">
        <f t="shared" si="130"/>
        <v>498.92</v>
      </c>
      <c r="AB665" s="84">
        <f t="shared" si="131"/>
        <v>2022</v>
      </c>
      <c r="AC665" s="83">
        <f t="shared" si="132"/>
        <v>8</v>
      </c>
      <c r="AD665" s="83" t="str">
        <f t="shared" si="133"/>
        <v/>
      </c>
      <c r="AE665" s="83" t="str">
        <f t="shared" si="134"/>
        <v/>
      </c>
      <c r="AF665" s="81">
        <f t="shared" si="135"/>
        <v>498.92</v>
      </c>
      <c r="AG665" s="82" t="str">
        <f t="shared" si="136"/>
        <v>14:00</v>
      </c>
      <c r="AH665" s="81">
        <f t="shared" si="137"/>
        <v>7000.9000000000015</v>
      </c>
      <c r="AI665" s="80" t="str">
        <f t="shared" si="138"/>
        <v/>
      </c>
      <c r="AJ665" s="80" t="str">
        <f t="shared" si="139"/>
        <v/>
      </c>
      <c r="AK665" s="80" t="str">
        <f t="shared" si="140"/>
        <v/>
      </c>
      <c r="AL665" s="79" t="str">
        <f t="shared" si="141"/>
        <v/>
      </c>
      <c r="AM665" s="78" t="str">
        <f t="shared" si="142"/>
        <v/>
      </c>
    </row>
    <row r="666" spans="2:39" ht="13.5" thickBot="1">
      <c r="B666" s="86">
        <v>44798</v>
      </c>
      <c r="C666" s="85">
        <v>140</v>
      </c>
      <c r="D666" s="85">
        <v>135.84</v>
      </c>
      <c r="E666" s="85">
        <v>141.58000000000001</v>
      </c>
      <c r="F666" s="85">
        <v>149</v>
      </c>
      <c r="G666" s="85">
        <v>158.24</v>
      </c>
      <c r="H666" s="85">
        <v>215.53</v>
      </c>
      <c r="I666" s="85">
        <v>323.64999999999998</v>
      </c>
      <c r="J666" s="85">
        <v>372.51</v>
      </c>
      <c r="K666" s="85">
        <v>367.96</v>
      </c>
      <c r="L666" s="85">
        <v>422.42</v>
      </c>
      <c r="M666" s="85">
        <v>523.42999999999995</v>
      </c>
      <c r="N666" s="85">
        <v>516.11</v>
      </c>
      <c r="O666" s="85">
        <v>519.72</v>
      </c>
      <c r="P666" s="85">
        <v>537.57000000000005</v>
      </c>
      <c r="Q666" s="85">
        <v>551.88</v>
      </c>
      <c r="R666" s="85">
        <v>574.21</v>
      </c>
      <c r="S666" s="85">
        <v>447.55</v>
      </c>
      <c r="T666" s="85">
        <v>357.8</v>
      </c>
      <c r="U666" s="85">
        <v>313.52999999999997</v>
      </c>
      <c r="V666" s="85">
        <v>306.77999999999997</v>
      </c>
      <c r="W666" s="85">
        <v>290.29000000000002</v>
      </c>
      <c r="X666" s="85">
        <v>281.37</v>
      </c>
      <c r="Y666" s="85">
        <v>249.8</v>
      </c>
      <c r="Z666" s="85">
        <v>229.39</v>
      </c>
      <c r="AA666" s="85">
        <f t="shared" si="130"/>
        <v>574.21</v>
      </c>
      <c r="AB666" s="84">
        <f t="shared" si="131"/>
        <v>2022</v>
      </c>
      <c r="AC666" s="83">
        <f t="shared" si="132"/>
        <v>8</v>
      </c>
      <c r="AD666" s="83" t="str">
        <f t="shared" si="133"/>
        <v/>
      </c>
      <c r="AE666" s="83" t="str">
        <f t="shared" si="134"/>
        <v/>
      </c>
      <c r="AF666" s="81">
        <f t="shared" si="135"/>
        <v>574.21</v>
      </c>
      <c r="AG666" s="82" t="str">
        <f t="shared" si="136"/>
        <v>16:00</v>
      </c>
      <c r="AH666" s="81">
        <f t="shared" si="137"/>
        <v>8700.369999999999</v>
      </c>
      <c r="AI666" s="80" t="str">
        <f t="shared" si="138"/>
        <v/>
      </c>
      <c r="AJ666" s="80" t="str">
        <f t="shared" si="139"/>
        <v/>
      </c>
      <c r="AK666" s="80" t="str">
        <f t="shared" si="140"/>
        <v/>
      </c>
      <c r="AL666" s="79" t="str">
        <f t="shared" si="141"/>
        <v/>
      </c>
      <c r="AM666" s="78" t="str">
        <f t="shared" si="142"/>
        <v/>
      </c>
    </row>
    <row r="667" spans="2:39" ht="13.5" thickBot="1">
      <c r="B667" s="86">
        <v>44799</v>
      </c>
      <c r="C667" s="85">
        <v>221.38</v>
      </c>
      <c r="D667" s="85">
        <v>199.75</v>
      </c>
      <c r="E667" s="85">
        <v>195.55</v>
      </c>
      <c r="F667" s="85">
        <v>205.49</v>
      </c>
      <c r="G667" s="85">
        <v>215.25</v>
      </c>
      <c r="H667" s="85">
        <v>264.14999999999998</v>
      </c>
      <c r="I667" s="85">
        <v>383.92</v>
      </c>
      <c r="J667" s="85">
        <v>394.06</v>
      </c>
      <c r="K667" s="85">
        <v>405.76</v>
      </c>
      <c r="L667" s="85">
        <v>441.46</v>
      </c>
      <c r="M667" s="85">
        <v>482.34</v>
      </c>
      <c r="N667" s="85">
        <v>456.57</v>
      </c>
      <c r="O667" s="85">
        <v>463.37</v>
      </c>
      <c r="P667" s="85">
        <v>475.16</v>
      </c>
      <c r="Q667" s="85">
        <v>468.2</v>
      </c>
      <c r="R667" s="85">
        <v>437.4</v>
      </c>
      <c r="S667" s="85">
        <v>338.38</v>
      </c>
      <c r="T667" s="85">
        <v>264.60000000000002</v>
      </c>
      <c r="U667" s="85">
        <v>229.32</v>
      </c>
      <c r="V667" s="85">
        <v>179.86</v>
      </c>
      <c r="W667" s="85">
        <v>130.94</v>
      </c>
      <c r="X667" s="85">
        <v>50.51</v>
      </c>
      <c r="Y667" s="85">
        <v>34.97</v>
      </c>
      <c r="Z667" s="85">
        <v>33.25</v>
      </c>
      <c r="AA667" s="85">
        <f t="shared" si="130"/>
        <v>482.34</v>
      </c>
      <c r="AB667" s="84">
        <f t="shared" si="131"/>
        <v>2022</v>
      </c>
      <c r="AC667" s="83">
        <f t="shared" si="132"/>
        <v>8</v>
      </c>
      <c r="AD667" s="83" t="str">
        <f t="shared" si="133"/>
        <v/>
      </c>
      <c r="AE667" s="83" t="str">
        <f t="shared" si="134"/>
        <v/>
      </c>
      <c r="AF667" s="81">
        <f t="shared" si="135"/>
        <v>482.34</v>
      </c>
      <c r="AG667" s="82" t="str">
        <f t="shared" si="136"/>
        <v>11:00</v>
      </c>
      <c r="AH667" s="81">
        <f t="shared" si="137"/>
        <v>7453.9800000000005</v>
      </c>
      <c r="AI667" s="80" t="str">
        <f t="shared" si="138"/>
        <v/>
      </c>
      <c r="AJ667" s="80" t="str">
        <f t="shared" si="139"/>
        <v/>
      </c>
      <c r="AK667" s="80" t="str">
        <f t="shared" si="140"/>
        <v/>
      </c>
      <c r="AL667" s="79" t="str">
        <f t="shared" si="141"/>
        <v/>
      </c>
      <c r="AM667" s="78" t="str">
        <f t="shared" si="142"/>
        <v/>
      </c>
    </row>
    <row r="668" spans="2:39" ht="13.5" thickBot="1">
      <c r="B668" s="86">
        <v>44800</v>
      </c>
      <c r="C668" s="85">
        <v>33.22</v>
      </c>
      <c r="D668" s="85">
        <v>33.46</v>
      </c>
      <c r="E668" s="85">
        <v>34.200000000000003</v>
      </c>
      <c r="F668" s="85">
        <v>33.36</v>
      </c>
      <c r="G668" s="85">
        <v>32.340000000000003</v>
      </c>
      <c r="H668" s="85">
        <v>33.67</v>
      </c>
      <c r="I668" s="85">
        <v>34.369999999999997</v>
      </c>
      <c r="J668" s="85">
        <v>35.07</v>
      </c>
      <c r="K668" s="85">
        <v>45.89</v>
      </c>
      <c r="L668" s="85">
        <v>108.43</v>
      </c>
      <c r="M668" s="85">
        <v>148.82</v>
      </c>
      <c r="N668" s="85">
        <v>157.99</v>
      </c>
      <c r="O668" s="85">
        <v>181.96</v>
      </c>
      <c r="P668" s="85">
        <v>194.25</v>
      </c>
      <c r="Q668" s="85">
        <v>1515.95</v>
      </c>
      <c r="R668" s="85">
        <v>1607.87</v>
      </c>
      <c r="S668" s="85">
        <v>1543.47</v>
      </c>
      <c r="T668" s="85">
        <v>1523.97</v>
      </c>
      <c r="U668" s="85">
        <v>1502.62</v>
      </c>
      <c r="V668" s="85">
        <v>1483.4</v>
      </c>
      <c r="W668" s="85">
        <v>1463.74</v>
      </c>
      <c r="X668" s="85">
        <v>1431.57</v>
      </c>
      <c r="Y668" s="85">
        <v>1357.16</v>
      </c>
      <c r="Z668" s="85">
        <v>1342.99</v>
      </c>
      <c r="AA668" s="85">
        <f t="shared" si="130"/>
        <v>1607.87</v>
      </c>
      <c r="AB668" s="84">
        <f t="shared" si="131"/>
        <v>2022</v>
      </c>
      <c r="AC668" s="83">
        <f t="shared" si="132"/>
        <v>8</v>
      </c>
      <c r="AD668" s="83" t="str">
        <f t="shared" si="133"/>
        <v/>
      </c>
      <c r="AE668" s="83" t="str">
        <f t="shared" si="134"/>
        <v/>
      </c>
      <c r="AF668" s="81">
        <f t="shared" si="135"/>
        <v>1607.87</v>
      </c>
      <c r="AG668" s="82" t="str">
        <f t="shared" si="136"/>
        <v>16:00</v>
      </c>
      <c r="AH668" s="81">
        <f t="shared" si="137"/>
        <v>17487.64</v>
      </c>
      <c r="AI668" s="80" t="str">
        <f t="shared" si="138"/>
        <v/>
      </c>
      <c r="AJ668" s="80" t="str">
        <f t="shared" si="139"/>
        <v/>
      </c>
      <c r="AK668" s="80" t="str">
        <f t="shared" si="140"/>
        <v/>
      </c>
      <c r="AL668" s="79" t="str">
        <f t="shared" si="141"/>
        <v/>
      </c>
      <c r="AM668" s="78" t="str">
        <f t="shared" si="142"/>
        <v/>
      </c>
    </row>
    <row r="669" spans="2:39" ht="13.5" thickBot="1">
      <c r="B669" s="86">
        <v>44801</v>
      </c>
      <c r="C669" s="85">
        <v>1357.97</v>
      </c>
      <c r="D669" s="85">
        <v>1337.24</v>
      </c>
      <c r="E669" s="85">
        <v>1331.61</v>
      </c>
      <c r="F669" s="85">
        <v>1308.8599999999999</v>
      </c>
      <c r="G669" s="85">
        <v>1280.83</v>
      </c>
      <c r="H669" s="85">
        <v>1298.4000000000001</v>
      </c>
      <c r="I669" s="85">
        <v>1369.62</v>
      </c>
      <c r="J669" s="85">
        <v>1473.5</v>
      </c>
      <c r="K669" s="85">
        <v>1645.35</v>
      </c>
      <c r="L669" s="85">
        <v>1712.58</v>
      </c>
      <c r="M669" s="85">
        <v>1757.04</v>
      </c>
      <c r="N669" s="85">
        <v>1741.64</v>
      </c>
      <c r="O669" s="85">
        <v>1759.21</v>
      </c>
      <c r="P669" s="85">
        <v>1759.59</v>
      </c>
      <c r="Q669" s="85">
        <v>1793.33</v>
      </c>
      <c r="R669" s="85">
        <v>1806.74</v>
      </c>
      <c r="S669" s="85">
        <v>1737.37</v>
      </c>
      <c r="T669" s="85">
        <v>1696.84</v>
      </c>
      <c r="U669" s="85">
        <v>1692.74</v>
      </c>
      <c r="V669" s="85">
        <v>1688.09</v>
      </c>
      <c r="W669" s="85">
        <v>1657.5</v>
      </c>
      <c r="X669" s="85">
        <v>1629.46</v>
      </c>
      <c r="Y669" s="85">
        <v>1615.07</v>
      </c>
      <c r="Z669" s="85">
        <v>1604.82</v>
      </c>
      <c r="AA669" s="85">
        <f t="shared" si="130"/>
        <v>1806.74</v>
      </c>
      <c r="AB669" s="84">
        <f t="shared" si="131"/>
        <v>2022</v>
      </c>
      <c r="AC669" s="83">
        <f t="shared" si="132"/>
        <v>8</v>
      </c>
      <c r="AD669" s="83" t="str">
        <f t="shared" si="133"/>
        <v/>
      </c>
      <c r="AE669" s="83" t="str">
        <f t="shared" si="134"/>
        <v/>
      </c>
      <c r="AF669" s="81">
        <f t="shared" si="135"/>
        <v>1806.74</v>
      </c>
      <c r="AG669" s="82" t="str">
        <f t="shared" si="136"/>
        <v>16:00</v>
      </c>
      <c r="AH669" s="81">
        <f t="shared" si="137"/>
        <v>39862.14</v>
      </c>
      <c r="AI669" s="80" t="str">
        <f t="shared" si="138"/>
        <v/>
      </c>
      <c r="AJ669" s="80" t="str">
        <f t="shared" si="139"/>
        <v/>
      </c>
      <c r="AK669" s="80" t="str">
        <f t="shared" si="140"/>
        <v/>
      </c>
      <c r="AL669" s="79" t="str">
        <f t="shared" si="141"/>
        <v/>
      </c>
      <c r="AM669" s="78" t="str">
        <f t="shared" si="142"/>
        <v/>
      </c>
    </row>
    <row r="670" spans="2:39" ht="13.5" thickBot="1">
      <c r="B670" s="86">
        <v>44802</v>
      </c>
      <c r="C670" s="85">
        <v>1611.47</v>
      </c>
      <c r="D670" s="85">
        <v>1610.21</v>
      </c>
      <c r="E670" s="85">
        <v>1631.52</v>
      </c>
      <c r="F670" s="85">
        <v>1681.68</v>
      </c>
      <c r="G670" s="85">
        <v>1689.56</v>
      </c>
      <c r="H670" s="85">
        <v>1747.31</v>
      </c>
      <c r="I670" s="85">
        <v>1868.9</v>
      </c>
      <c r="J670" s="85">
        <v>1954.44</v>
      </c>
      <c r="K670" s="85">
        <v>2053.66</v>
      </c>
      <c r="L670" s="85">
        <v>2116.8000000000002</v>
      </c>
      <c r="M670" s="85">
        <v>2156.6999999999998</v>
      </c>
      <c r="N670" s="85">
        <v>2122.0500000000002</v>
      </c>
      <c r="O670" s="85">
        <v>1363.04</v>
      </c>
      <c r="P670" s="85">
        <v>670.92</v>
      </c>
      <c r="Q670" s="85">
        <v>644.21</v>
      </c>
      <c r="R670" s="85">
        <v>629.65</v>
      </c>
      <c r="S670" s="85">
        <v>512.19000000000005</v>
      </c>
      <c r="T670" s="85">
        <v>490.42</v>
      </c>
      <c r="U670" s="85">
        <v>471.07</v>
      </c>
      <c r="V670" s="85">
        <v>462.56</v>
      </c>
      <c r="W670" s="85">
        <v>336.56</v>
      </c>
      <c r="X670" s="85">
        <v>317.35000000000002</v>
      </c>
      <c r="Y670" s="85">
        <v>300.64999999999998</v>
      </c>
      <c r="Z670" s="85">
        <v>240.56</v>
      </c>
      <c r="AA670" s="85">
        <f t="shared" si="130"/>
        <v>2156.6999999999998</v>
      </c>
      <c r="AB670" s="84">
        <f t="shared" si="131"/>
        <v>2022</v>
      </c>
      <c r="AC670" s="83">
        <f t="shared" si="132"/>
        <v>8</v>
      </c>
      <c r="AD670" s="83" t="str">
        <f t="shared" si="133"/>
        <v/>
      </c>
      <c r="AE670" s="83" t="str">
        <f t="shared" si="134"/>
        <v/>
      </c>
      <c r="AF670" s="81">
        <f t="shared" si="135"/>
        <v>2156.6999999999998</v>
      </c>
      <c r="AG670" s="82" t="str">
        <f t="shared" si="136"/>
        <v>11:00</v>
      </c>
      <c r="AH670" s="81">
        <f t="shared" si="137"/>
        <v>30840.18</v>
      </c>
      <c r="AI670" s="80" t="str">
        <f t="shared" si="138"/>
        <v/>
      </c>
      <c r="AJ670" s="80" t="str">
        <f t="shared" si="139"/>
        <v/>
      </c>
      <c r="AK670" s="80" t="str">
        <f t="shared" si="140"/>
        <v/>
      </c>
      <c r="AL670" s="79" t="str">
        <f t="shared" si="141"/>
        <v/>
      </c>
      <c r="AM670" s="78" t="str">
        <f t="shared" si="142"/>
        <v/>
      </c>
    </row>
    <row r="671" spans="2:39" ht="13.5" thickBot="1">
      <c r="B671" s="86">
        <v>44803</v>
      </c>
      <c r="C671" s="85">
        <v>228.97</v>
      </c>
      <c r="D671" s="85">
        <v>204.12</v>
      </c>
      <c r="E671" s="85">
        <v>201.18</v>
      </c>
      <c r="F671" s="85">
        <v>224.25</v>
      </c>
      <c r="G671" s="85">
        <v>240.45</v>
      </c>
      <c r="H671" s="85">
        <v>309.39999999999998</v>
      </c>
      <c r="I671" s="85">
        <v>423.26</v>
      </c>
      <c r="J671" s="85">
        <v>441.91</v>
      </c>
      <c r="K671" s="85">
        <v>493.26</v>
      </c>
      <c r="L671" s="85">
        <v>510.51</v>
      </c>
      <c r="M671" s="85">
        <v>522.83000000000004</v>
      </c>
      <c r="N671" s="85">
        <v>479.95</v>
      </c>
      <c r="O671" s="85">
        <v>489.51</v>
      </c>
      <c r="P671" s="85">
        <v>473.66</v>
      </c>
      <c r="Q671" s="85">
        <v>469.95</v>
      </c>
      <c r="R671" s="85">
        <v>419.02</v>
      </c>
      <c r="S671" s="85">
        <v>302.05</v>
      </c>
      <c r="T671" s="85">
        <v>208.84</v>
      </c>
      <c r="U671" s="85">
        <v>175.32</v>
      </c>
      <c r="V671" s="85">
        <v>134.82</v>
      </c>
      <c r="W671" s="85">
        <v>114.8</v>
      </c>
      <c r="X671" s="85">
        <v>89.29</v>
      </c>
      <c r="Y671" s="85">
        <v>55.58</v>
      </c>
      <c r="Z671" s="85">
        <v>49.28</v>
      </c>
      <c r="AA671" s="85">
        <f t="shared" si="130"/>
        <v>522.83000000000004</v>
      </c>
      <c r="AB671" s="84">
        <f t="shared" si="131"/>
        <v>2022</v>
      </c>
      <c r="AC671" s="83">
        <f t="shared" si="132"/>
        <v>8</v>
      </c>
      <c r="AD671" s="83" t="str">
        <f t="shared" si="133"/>
        <v/>
      </c>
      <c r="AE671" s="83" t="str">
        <f t="shared" si="134"/>
        <v/>
      </c>
      <c r="AF671" s="81">
        <f t="shared" si="135"/>
        <v>522.83000000000004</v>
      </c>
      <c r="AG671" s="82" t="str">
        <f t="shared" si="136"/>
        <v>11:00</v>
      </c>
      <c r="AH671" s="81">
        <f t="shared" si="137"/>
        <v>7785.0399999999991</v>
      </c>
      <c r="AI671" s="80" t="str">
        <f t="shared" si="138"/>
        <v/>
      </c>
      <c r="AJ671" s="80" t="str">
        <f t="shared" si="139"/>
        <v/>
      </c>
      <c r="AK671" s="80" t="str">
        <f t="shared" si="140"/>
        <v/>
      </c>
      <c r="AL671" s="79" t="str">
        <f t="shared" si="141"/>
        <v/>
      </c>
      <c r="AM671" s="78" t="str">
        <f t="shared" si="142"/>
        <v/>
      </c>
    </row>
    <row r="672" spans="2:39" ht="13.5" thickBot="1">
      <c r="B672" s="86">
        <v>44804</v>
      </c>
      <c r="C672" s="85">
        <v>34.270000000000003</v>
      </c>
      <c r="D672" s="85">
        <v>33.64</v>
      </c>
      <c r="E672" s="85">
        <v>32.97</v>
      </c>
      <c r="F672" s="85">
        <v>34.619999999999997</v>
      </c>
      <c r="G672" s="85">
        <v>33.39</v>
      </c>
      <c r="H672" s="85">
        <v>45.29</v>
      </c>
      <c r="I672" s="85">
        <v>158.51</v>
      </c>
      <c r="J672" s="85">
        <v>180.6</v>
      </c>
      <c r="K672" s="85">
        <v>257.08</v>
      </c>
      <c r="L672" s="85">
        <v>324.24</v>
      </c>
      <c r="M672" s="85">
        <v>388.36</v>
      </c>
      <c r="N672" s="85">
        <v>367.01</v>
      </c>
      <c r="O672" s="85">
        <v>365.75</v>
      </c>
      <c r="P672" s="85">
        <v>306.99</v>
      </c>
      <c r="Q672" s="85">
        <v>96.39</v>
      </c>
      <c r="R672" s="85">
        <v>48.34</v>
      </c>
      <c r="S672" s="85">
        <v>33.5</v>
      </c>
      <c r="T672" s="85">
        <v>221.38</v>
      </c>
      <c r="U672" s="85">
        <v>159.04</v>
      </c>
      <c r="V672" s="85">
        <v>131.94999999999999</v>
      </c>
      <c r="W672" s="85">
        <v>127.33</v>
      </c>
      <c r="X672" s="85">
        <v>69.58</v>
      </c>
      <c r="Y672" s="85">
        <v>34.86</v>
      </c>
      <c r="Z672" s="85">
        <v>33.18</v>
      </c>
      <c r="AA672" s="85">
        <f t="shared" si="130"/>
        <v>388.36</v>
      </c>
      <c r="AB672" s="84">
        <f t="shared" si="131"/>
        <v>2022</v>
      </c>
      <c r="AC672" s="83">
        <f t="shared" si="132"/>
        <v>8</v>
      </c>
      <c r="AD672" s="83" t="str">
        <f t="shared" si="133"/>
        <v>2022-8</v>
      </c>
      <c r="AE672" s="83">
        <f t="shared" si="134"/>
        <v>8</v>
      </c>
      <c r="AF672" s="81">
        <f t="shared" si="135"/>
        <v>388.36</v>
      </c>
      <c r="AG672" s="82" t="str">
        <f t="shared" si="136"/>
        <v>11:00</v>
      </c>
      <c r="AH672" s="81">
        <f t="shared" si="137"/>
        <v>3906.6299999999992</v>
      </c>
      <c r="AI672" s="80">
        <f t="shared" si="138"/>
        <v>31291.910000000007</v>
      </c>
      <c r="AJ672" s="80">
        <f t="shared" si="139"/>
        <v>2156.6999999999998</v>
      </c>
      <c r="AK672" s="80">
        <f t="shared" si="140"/>
        <v>43200.69000000001</v>
      </c>
      <c r="AL672" s="79">
        <f t="shared" si="141"/>
        <v>44802</v>
      </c>
      <c r="AM672" s="78" t="str">
        <f t="shared" si="142"/>
        <v>11:00</v>
      </c>
    </row>
    <row r="673" spans="2:39" ht="13.5" thickBot="1">
      <c r="B673" s="86">
        <v>44805</v>
      </c>
      <c r="C673" s="85">
        <v>33.5</v>
      </c>
      <c r="D673" s="85">
        <v>33.880000000000003</v>
      </c>
      <c r="E673" s="85">
        <v>33.6</v>
      </c>
      <c r="F673" s="85">
        <v>34.44</v>
      </c>
      <c r="G673" s="85">
        <v>33.08</v>
      </c>
      <c r="H673" s="85">
        <v>33.08</v>
      </c>
      <c r="I673" s="85">
        <v>34.369999999999997</v>
      </c>
      <c r="J673" s="85">
        <v>90.26</v>
      </c>
      <c r="K673" s="85">
        <v>161.94999999999999</v>
      </c>
      <c r="L673" s="85">
        <v>226.63</v>
      </c>
      <c r="M673" s="85">
        <v>272.27</v>
      </c>
      <c r="N673" s="85">
        <v>269.68</v>
      </c>
      <c r="O673" s="85">
        <v>304.05</v>
      </c>
      <c r="P673" s="85">
        <v>311.47000000000003</v>
      </c>
      <c r="Q673" s="85">
        <v>311.36</v>
      </c>
      <c r="R673" s="85">
        <v>293.37</v>
      </c>
      <c r="S673" s="85">
        <v>206.22</v>
      </c>
      <c r="T673" s="85">
        <v>137.16999999999999</v>
      </c>
      <c r="U673" s="85">
        <v>113.75</v>
      </c>
      <c r="V673" s="85">
        <v>90.58</v>
      </c>
      <c r="W673" s="85">
        <v>736.85</v>
      </c>
      <c r="X673" s="85">
        <v>1457.02</v>
      </c>
      <c r="Y673" s="85">
        <v>1404.31</v>
      </c>
      <c r="Z673" s="85">
        <v>1389.29</v>
      </c>
      <c r="AA673" s="85">
        <f t="shared" si="130"/>
        <v>1457.02</v>
      </c>
      <c r="AB673" s="84">
        <f t="shared" si="131"/>
        <v>2022</v>
      </c>
      <c r="AC673" s="83">
        <f t="shared" si="132"/>
        <v>9</v>
      </c>
      <c r="AD673" s="83" t="str">
        <f t="shared" si="133"/>
        <v/>
      </c>
      <c r="AE673" s="83" t="str">
        <f t="shared" si="134"/>
        <v/>
      </c>
      <c r="AF673" s="81">
        <f t="shared" si="135"/>
        <v>1457.02</v>
      </c>
      <c r="AG673" s="82" t="str">
        <f t="shared" si="136"/>
        <v>22:00</v>
      </c>
      <c r="AH673" s="81">
        <f t="shared" si="137"/>
        <v>9469.1999999999989</v>
      </c>
      <c r="AI673" s="80" t="str">
        <f t="shared" si="138"/>
        <v/>
      </c>
      <c r="AJ673" s="80" t="str">
        <f t="shared" si="139"/>
        <v/>
      </c>
      <c r="AK673" s="80" t="str">
        <f t="shared" si="140"/>
        <v/>
      </c>
      <c r="AL673" s="79" t="str">
        <f t="shared" si="141"/>
        <v/>
      </c>
      <c r="AM673" s="78" t="str">
        <f t="shared" si="142"/>
        <v/>
      </c>
    </row>
    <row r="674" spans="2:39" ht="13.5" thickBot="1">
      <c r="B674" s="86">
        <v>44806</v>
      </c>
      <c r="C674" s="85">
        <v>1383.3</v>
      </c>
      <c r="D674" s="85">
        <v>1374.21</v>
      </c>
      <c r="E674" s="85">
        <v>1367</v>
      </c>
      <c r="F674" s="85">
        <v>1418.03</v>
      </c>
      <c r="G674" s="85">
        <v>1431.05</v>
      </c>
      <c r="H674" s="85">
        <v>1457.86</v>
      </c>
      <c r="I674" s="85">
        <v>179.48</v>
      </c>
      <c r="J674" s="85">
        <v>292.29000000000002</v>
      </c>
      <c r="K674" s="85">
        <v>358.12</v>
      </c>
      <c r="L674" s="85">
        <v>418.81</v>
      </c>
      <c r="M674" s="85">
        <v>454.58</v>
      </c>
      <c r="N674" s="85">
        <v>434.84</v>
      </c>
      <c r="O674" s="85">
        <v>428.72</v>
      </c>
      <c r="P674" s="85">
        <v>416.78</v>
      </c>
      <c r="Q674" s="85">
        <v>416.57</v>
      </c>
      <c r="R674" s="85">
        <v>370.62</v>
      </c>
      <c r="S674" s="85">
        <v>279.48</v>
      </c>
      <c r="T674" s="85">
        <v>191.24</v>
      </c>
      <c r="U674" s="85">
        <v>166.92</v>
      </c>
      <c r="V674" s="85">
        <v>144.1</v>
      </c>
      <c r="W674" s="85">
        <v>113.3</v>
      </c>
      <c r="X674" s="85">
        <v>109.76</v>
      </c>
      <c r="Y674" s="85">
        <v>118.27</v>
      </c>
      <c r="Z674" s="85">
        <v>111.16</v>
      </c>
      <c r="AA674" s="85">
        <f t="shared" si="130"/>
        <v>1457.86</v>
      </c>
      <c r="AB674" s="84">
        <f t="shared" si="131"/>
        <v>2022</v>
      </c>
      <c r="AC674" s="83">
        <f t="shared" si="132"/>
        <v>9</v>
      </c>
      <c r="AD674" s="83" t="str">
        <f t="shared" si="133"/>
        <v/>
      </c>
      <c r="AE674" s="83" t="str">
        <f t="shared" si="134"/>
        <v/>
      </c>
      <c r="AF674" s="81">
        <f t="shared" si="135"/>
        <v>1457.86</v>
      </c>
      <c r="AG674" s="82" t="str">
        <f t="shared" si="136"/>
        <v>6:00</v>
      </c>
      <c r="AH674" s="81">
        <f t="shared" si="137"/>
        <v>14894.350000000002</v>
      </c>
      <c r="AI674" s="80" t="str">
        <f t="shared" si="138"/>
        <v/>
      </c>
      <c r="AJ674" s="80" t="str">
        <f t="shared" si="139"/>
        <v/>
      </c>
      <c r="AK674" s="80" t="str">
        <f t="shared" si="140"/>
        <v/>
      </c>
      <c r="AL674" s="79" t="str">
        <f t="shared" si="141"/>
        <v/>
      </c>
      <c r="AM674" s="78" t="str">
        <f t="shared" si="142"/>
        <v/>
      </c>
    </row>
    <row r="675" spans="2:39" ht="13.5" thickBot="1">
      <c r="B675" s="86">
        <v>44807</v>
      </c>
      <c r="C675" s="85">
        <v>126</v>
      </c>
      <c r="D675" s="85">
        <v>106.3</v>
      </c>
      <c r="E675" s="85">
        <v>91.63</v>
      </c>
      <c r="F675" s="85">
        <v>80.290000000000006</v>
      </c>
      <c r="G675" s="85">
        <v>75.53</v>
      </c>
      <c r="H675" s="85">
        <v>103.67</v>
      </c>
      <c r="I675" s="85">
        <v>173.18</v>
      </c>
      <c r="J675" s="85">
        <v>211.36</v>
      </c>
      <c r="K675" s="85">
        <v>293.2</v>
      </c>
      <c r="L675" s="85">
        <v>404.5</v>
      </c>
      <c r="M675" s="85">
        <v>411.11</v>
      </c>
      <c r="N675" s="85">
        <v>395.61</v>
      </c>
      <c r="O675" s="85">
        <v>393.51</v>
      </c>
      <c r="P675" s="85">
        <v>381.89</v>
      </c>
      <c r="Q675" s="85">
        <v>407.51</v>
      </c>
      <c r="R675" s="85">
        <v>392.88</v>
      </c>
      <c r="S675" s="85">
        <v>332.61</v>
      </c>
      <c r="T675" s="85">
        <v>308.11</v>
      </c>
      <c r="U675" s="85">
        <v>304.54000000000002</v>
      </c>
      <c r="V675" s="85">
        <v>284.06</v>
      </c>
      <c r="W675" s="85">
        <v>256.24</v>
      </c>
      <c r="X675" s="85">
        <v>232.61</v>
      </c>
      <c r="Y675" s="85">
        <v>196.39</v>
      </c>
      <c r="Z675" s="85">
        <v>188.65</v>
      </c>
      <c r="AA675" s="85">
        <f t="shared" si="130"/>
        <v>411.11</v>
      </c>
      <c r="AB675" s="84">
        <f t="shared" si="131"/>
        <v>2022</v>
      </c>
      <c r="AC675" s="83">
        <f t="shared" si="132"/>
        <v>9</v>
      </c>
      <c r="AD675" s="83" t="str">
        <f t="shared" si="133"/>
        <v/>
      </c>
      <c r="AE675" s="83" t="str">
        <f t="shared" si="134"/>
        <v/>
      </c>
      <c r="AF675" s="81">
        <f t="shared" si="135"/>
        <v>411.11</v>
      </c>
      <c r="AG675" s="82" t="str">
        <f t="shared" si="136"/>
        <v>11:00</v>
      </c>
      <c r="AH675" s="81">
        <f t="shared" si="137"/>
        <v>6562.4899999999989</v>
      </c>
      <c r="AI675" s="80" t="str">
        <f t="shared" si="138"/>
        <v/>
      </c>
      <c r="AJ675" s="80" t="str">
        <f t="shared" si="139"/>
        <v/>
      </c>
      <c r="AK675" s="80" t="str">
        <f t="shared" si="140"/>
        <v/>
      </c>
      <c r="AL675" s="79" t="str">
        <f t="shared" si="141"/>
        <v/>
      </c>
      <c r="AM675" s="78" t="str">
        <f t="shared" si="142"/>
        <v/>
      </c>
    </row>
    <row r="676" spans="2:39" ht="13.5" thickBot="1">
      <c r="B676" s="86">
        <v>44808</v>
      </c>
      <c r="C676" s="85">
        <v>180.08</v>
      </c>
      <c r="D676" s="85">
        <v>157.88</v>
      </c>
      <c r="E676" s="85">
        <v>142.52000000000001</v>
      </c>
      <c r="F676" s="85">
        <v>121.91</v>
      </c>
      <c r="G676" s="85">
        <v>138.56</v>
      </c>
      <c r="H676" s="85">
        <v>188.58</v>
      </c>
      <c r="I676" s="85">
        <v>200.06</v>
      </c>
      <c r="J676" s="85">
        <v>194.53</v>
      </c>
      <c r="K676" s="85">
        <v>191.14</v>
      </c>
      <c r="L676" s="85">
        <v>205.98</v>
      </c>
      <c r="M676" s="85">
        <v>191.59</v>
      </c>
      <c r="N676" s="85">
        <v>154</v>
      </c>
      <c r="O676" s="85">
        <v>151.27000000000001</v>
      </c>
      <c r="P676" s="85">
        <v>153.58000000000001</v>
      </c>
      <c r="Q676" s="85">
        <v>136.85</v>
      </c>
      <c r="R676" s="85">
        <v>124.95</v>
      </c>
      <c r="S676" s="85">
        <v>68.430000000000007</v>
      </c>
      <c r="T676" s="85">
        <v>43.79</v>
      </c>
      <c r="U676" s="85">
        <v>36.33</v>
      </c>
      <c r="V676" s="85">
        <v>39.590000000000003</v>
      </c>
      <c r="W676" s="85">
        <v>37.659999999999997</v>
      </c>
      <c r="X676" s="85">
        <v>34.9</v>
      </c>
      <c r="Y676" s="85">
        <v>34.51</v>
      </c>
      <c r="Z676" s="85">
        <v>33.67</v>
      </c>
      <c r="AA676" s="85">
        <f t="shared" si="130"/>
        <v>205.98</v>
      </c>
      <c r="AB676" s="84">
        <f t="shared" si="131"/>
        <v>2022</v>
      </c>
      <c r="AC676" s="83">
        <f t="shared" si="132"/>
        <v>9</v>
      </c>
      <c r="AD676" s="83" t="str">
        <f t="shared" si="133"/>
        <v/>
      </c>
      <c r="AE676" s="83" t="str">
        <f t="shared" si="134"/>
        <v/>
      </c>
      <c r="AF676" s="81">
        <f t="shared" si="135"/>
        <v>205.98</v>
      </c>
      <c r="AG676" s="82" t="str">
        <f t="shared" si="136"/>
        <v>10:00</v>
      </c>
      <c r="AH676" s="81">
        <f t="shared" si="137"/>
        <v>3168.3399999999997</v>
      </c>
      <c r="AI676" s="80" t="str">
        <f t="shared" si="138"/>
        <v/>
      </c>
      <c r="AJ676" s="80" t="str">
        <f t="shared" si="139"/>
        <v/>
      </c>
      <c r="AK676" s="80" t="str">
        <f t="shared" si="140"/>
        <v/>
      </c>
      <c r="AL676" s="79" t="str">
        <f t="shared" si="141"/>
        <v/>
      </c>
      <c r="AM676" s="78" t="str">
        <f t="shared" si="142"/>
        <v/>
      </c>
    </row>
    <row r="677" spans="2:39" ht="13.5" thickBot="1">
      <c r="B677" s="86">
        <v>44809</v>
      </c>
      <c r="C677" s="85">
        <v>32.659999999999997</v>
      </c>
      <c r="D677" s="85">
        <v>32.97</v>
      </c>
      <c r="E677" s="85">
        <v>32.9</v>
      </c>
      <c r="F677" s="85">
        <v>33.53</v>
      </c>
      <c r="G677" s="85">
        <v>32.799999999999997</v>
      </c>
      <c r="H677" s="85">
        <v>35.35</v>
      </c>
      <c r="I677" s="85">
        <v>50.51</v>
      </c>
      <c r="J677" s="85">
        <v>41.55</v>
      </c>
      <c r="K677" s="85">
        <v>42.11</v>
      </c>
      <c r="L677" s="85">
        <v>73.81</v>
      </c>
      <c r="M677" s="85">
        <v>120.64</v>
      </c>
      <c r="N677" s="85">
        <v>134.88999999999999</v>
      </c>
      <c r="O677" s="85">
        <v>173.18</v>
      </c>
      <c r="P677" s="85">
        <v>166.81</v>
      </c>
      <c r="Q677" s="85">
        <v>204.68</v>
      </c>
      <c r="R677" s="85">
        <v>200.13</v>
      </c>
      <c r="S677" s="85">
        <v>150.99</v>
      </c>
      <c r="T677" s="85">
        <v>129.57</v>
      </c>
      <c r="U677" s="85">
        <v>126.28</v>
      </c>
      <c r="V677" s="85">
        <v>99.86</v>
      </c>
      <c r="W677" s="85">
        <v>87.68</v>
      </c>
      <c r="X677" s="85">
        <v>77.25</v>
      </c>
      <c r="Y677" s="85">
        <v>72.28</v>
      </c>
      <c r="Z677" s="85">
        <v>66.12</v>
      </c>
      <c r="AA677" s="85">
        <f t="shared" si="130"/>
        <v>204.68</v>
      </c>
      <c r="AB677" s="84">
        <f t="shared" si="131"/>
        <v>2022</v>
      </c>
      <c r="AC677" s="83">
        <f t="shared" si="132"/>
        <v>9</v>
      </c>
      <c r="AD677" s="83" t="str">
        <f t="shared" si="133"/>
        <v/>
      </c>
      <c r="AE677" s="83" t="str">
        <f t="shared" si="134"/>
        <v/>
      </c>
      <c r="AF677" s="81">
        <f t="shared" si="135"/>
        <v>204.68</v>
      </c>
      <c r="AG677" s="82" t="str">
        <f t="shared" si="136"/>
        <v>15:00</v>
      </c>
      <c r="AH677" s="81">
        <f t="shared" si="137"/>
        <v>2423.2299999999996</v>
      </c>
      <c r="AI677" s="80" t="str">
        <f t="shared" si="138"/>
        <v/>
      </c>
      <c r="AJ677" s="80" t="str">
        <f t="shared" si="139"/>
        <v/>
      </c>
      <c r="AK677" s="80" t="str">
        <f t="shared" si="140"/>
        <v/>
      </c>
      <c r="AL677" s="79" t="str">
        <f t="shared" si="141"/>
        <v/>
      </c>
      <c r="AM677" s="78" t="str">
        <f t="shared" si="142"/>
        <v/>
      </c>
    </row>
    <row r="678" spans="2:39" ht="13.5" thickBot="1">
      <c r="B678" s="86">
        <v>44810</v>
      </c>
      <c r="C678" s="85">
        <v>35.32</v>
      </c>
      <c r="D678" s="85">
        <v>32.549999999999997</v>
      </c>
      <c r="E678" s="85">
        <v>32.200000000000003</v>
      </c>
      <c r="F678" s="85">
        <v>32.799999999999997</v>
      </c>
      <c r="G678" s="85">
        <v>33.81</v>
      </c>
      <c r="H678" s="85">
        <v>36.71</v>
      </c>
      <c r="I678" s="85">
        <v>873.15</v>
      </c>
      <c r="J678" s="85">
        <v>1601.11</v>
      </c>
      <c r="K678" s="85">
        <v>1650.67</v>
      </c>
      <c r="L678" s="85">
        <v>1695.16</v>
      </c>
      <c r="M678" s="85">
        <v>1744.86</v>
      </c>
      <c r="N678" s="85">
        <v>1741.11</v>
      </c>
      <c r="O678" s="85">
        <v>1767.4</v>
      </c>
      <c r="P678" s="85">
        <v>1771.84</v>
      </c>
      <c r="Q678" s="85">
        <v>1780.14</v>
      </c>
      <c r="R678" s="85">
        <v>1734.39</v>
      </c>
      <c r="S678" s="85">
        <v>1677.45</v>
      </c>
      <c r="T678" s="85">
        <v>1658.9</v>
      </c>
      <c r="U678" s="85">
        <v>1641.57</v>
      </c>
      <c r="V678" s="85">
        <v>1612.14</v>
      </c>
      <c r="W678" s="85">
        <v>1578.46</v>
      </c>
      <c r="X678" s="85">
        <v>1567.82</v>
      </c>
      <c r="Y678" s="85">
        <v>1508.15</v>
      </c>
      <c r="Z678" s="85">
        <v>1488.73</v>
      </c>
      <c r="AA678" s="85">
        <f t="shared" si="130"/>
        <v>1780.14</v>
      </c>
      <c r="AB678" s="84">
        <f t="shared" si="131"/>
        <v>2022</v>
      </c>
      <c r="AC678" s="83">
        <f t="shared" si="132"/>
        <v>9</v>
      </c>
      <c r="AD678" s="83" t="str">
        <f t="shared" si="133"/>
        <v/>
      </c>
      <c r="AE678" s="83" t="str">
        <f t="shared" si="134"/>
        <v/>
      </c>
      <c r="AF678" s="81">
        <f t="shared" si="135"/>
        <v>1780.14</v>
      </c>
      <c r="AG678" s="82" t="str">
        <f t="shared" si="136"/>
        <v>15:00</v>
      </c>
      <c r="AH678" s="81">
        <f t="shared" si="137"/>
        <v>31076.579999999998</v>
      </c>
      <c r="AI678" s="80" t="str">
        <f t="shared" si="138"/>
        <v/>
      </c>
      <c r="AJ678" s="80" t="str">
        <f t="shared" si="139"/>
        <v/>
      </c>
      <c r="AK678" s="80" t="str">
        <f t="shared" si="140"/>
        <v/>
      </c>
      <c r="AL678" s="79" t="str">
        <f t="shared" si="141"/>
        <v/>
      </c>
      <c r="AM678" s="78" t="str">
        <f t="shared" si="142"/>
        <v/>
      </c>
    </row>
    <row r="679" spans="2:39" ht="13.5" thickBot="1">
      <c r="B679" s="86">
        <v>44811</v>
      </c>
      <c r="C679" s="85">
        <v>1459.39</v>
      </c>
      <c r="D679" s="85">
        <v>1429.79</v>
      </c>
      <c r="E679" s="85">
        <v>1413.51</v>
      </c>
      <c r="F679" s="85">
        <v>1405.64</v>
      </c>
      <c r="G679" s="85">
        <v>1414.7</v>
      </c>
      <c r="H679" s="85">
        <v>1468.6</v>
      </c>
      <c r="I679" s="85">
        <v>1546.41</v>
      </c>
      <c r="J679" s="85">
        <v>1583.72</v>
      </c>
      <c r="K679" s="85">
        <v>1663.48</v>
      </c>
      <c r="L679" s="85">
        <v>1769.67</v>
      </c>
      <c r="M679" s="85">
        <v>1847.06</v>
      </c>
      <c r="N679" s="85">
        <v>1814.37</v>
      </c>
      <c r="O679" s="85">
        <v>1832.7</v>
      </c>
      <c r="P679" s="85">
        <v>1836.07</v>
      </c>
      <c r="Q679" s="85">
        <v>1834.74</v>
      </c>
      <c r="R679" s="85">
        <v>1789.13</v>
      </c>
      <c r="S679" s="85">
        <v>1735.79</v>
      </c>
      <c r="T679" s="85">
        <v>1670.38</v>
      </c>
      <c r="U679" s="85">
        <v>1649.69</v>
      </c>
      <c r="V679" s="85">
        <v>1627.54</v>
      </c>
      <c r="W679" s="85">
        <v>1609.9</v>
      </c>
      <c r="X679" s="85">
        <v>1588.2</v>
      </c>
      <c r="Y679" s="85">
        <v>1548.05</v>
      </c>
      <c r="Z679" s="85">
        <v>1497.76</v>
      </c>
      <c r="AA679" s="85">
        <f t="shared" si="130"/>
        <v>1847.06</v>
      </c>
      <c r="AB679" s="84">
        <f t="shared" si="131"/>
        <v>2022</v>
      </c>
      <c r="AC679" s="83">
        <f t="shared" si="132"/>
        <v>9</v>
      </c>
      <c r="AD679" s="83" t="str">
        <f t="shared" si="133"/>
        <v/>
      </c>
      <c r="AE679" s="83" t="str">
        <f t="shared" si="134"/>
        <v/>
      </c>
      <c r="AF679" s="81">
        <f t="shared" si="135"/>
        <v>1847.06</v>
      </c>
      <c r="AG679" s="82" t="str">
        <f t="shared" si="136"/>
        <v>11:00</v>
      </c>
      <c r="AH679" s="81">
        <f t="shared" si="137"/>
        <v>40883.350000000006</v>
      </c>
      <c r="AI679" s="80" t="str">
        <f t="shared" si="138"/>
        <v/>
      </c>
      <c r="AJ679" s="80" t="str">
        <f t="shared" si="139"/>
        <v/>
      </c>
      <c r="AK679" s="80" t="str">
        <f t="shared" si="140"/>
        <v/>
      </c>
      <c r="AL679" s="79" t="str">
        <f t="shared" si="141"/>
        <v/>
      </c>
      <c r="AM679" s="78" t="str">
        <f t="shared" si="142"/>
        <v/>
      </c>
    </row>
    <row r="680" spans="2:39" ht="13.5" thickBot="1">
      <c r="B680" s="86">
        <v>44812</v>
      </c>
      <c r="C680" s="85">
        <v>1455.3</v>
      </c>
      <c r="D680" s="85">
        <v>1442.81</v>
      </c>
      <c r="E680" s="85">
        <v>1394.75</v>
      </c>
      <c r="F680" s="85">
        <v>1398.92</v>
      </c>
      <c r="G680" s="85">
        <v>1409.14</v>
      </c>
      <c r="H680" s="85">
        <v>1430.91</v>
      </c>
      <c r="I680" s="85">
        <v>1517.95</v>
      </c>
      <c r="J680" s="85">
        <v>1588.79</v>
      </c>
      <c r="K680" s="85">
        <v>1684.45</v>
      </c>
      <c r="L680" s="85">
        <v>1784.83</v>
      </c>
      <c r="M680" s="85">
        <v>1833.41</v>
      </c>
      <c r="N680" s="85">
        <v>1794.49</v>
      </c>
      <c r="O680" s="85">
        <v>1845.41</v>
      </c>
      <c r="P680" s="85">
        <v>1833.02</v>
      </c>
      <c r="Q680" s="85">
        <v>1839.57</v>
      </c>
      <c r="R680" s="85">
        <v>1807.23</v>
      </c>
      <c r="S680" s="85">
        <v>1738.49</v>
      </c>
      <c r="T680" s="85">
        <v>1694.7</v>
      </c>
      <c r="U680" s="85">
        <v>1676.4</v>
      </c>
      <c r="V680" s="85">
        <v>1648.36</v>
      </c>
      <c r="W680" s="85">
        <v>1553.65</v>
      </c>
      <c r="X680" s="85">
        <v>1435.11</v>
      </c>
      <c r="Y680" s="85">
        <v>1512.14</v>
      </c>
      <c r="Z680" s="85">
        <v>1536.89</v>
      </c>
      <c r="AA680" s="85">
        <f t="shared" si="130"/>
        <v>1845.41</v>
      </c>
      <c r="AB680" s="84">
        <f t="shared" si="131"/>
        <v>2022</v>
      </c>
      <c r="AC680" s="83">
        <f t="shared" si="132"/>
        <v>9</v>
      </c>
      <c r="AD680" s="83" t="str">
        <f t="shared" si="133"/>
        <v/>
      </c>
      <c r="AE680" s="83" t="str">
        <f t="shared" si="134"/>
        <v/>
      </c>
      <c r="AF680" s="81">
        <f t="shared" si="135"/>
        <v>1845.41</v>
      </c>
      <c r="AG680" s="82" t="str">
        <f t="shared" si="136"/>
        <v>13:00</v>
      </c>
      <c r="AH680" s="81">
        <f t="shared" si="137"/>
        <v>40702.130000000012</v>
      </c>
      <c r="AI680" s="80" t="str">
        <f t="shared" si="138"/>
        <v/>
      </c>
      <c r="AJ680" s="80" t="str">
        <f t="shared" si="139"/>
        <v/>
      </c>
      <c r="AK680" s="80" t="str">
        <f t="shared" si="140"/>
        <v/>
      </c>
      <c r="AL680" s="79" t="str">
        <f t="shared" si="141"/>
        <v/>
      </c>
      <c r="AM680" s="78" t="str">
        <f t="shared" si="142"/>
        <v/>
      </c>
    </row>
    <row r="681" spans="2:39" ht="13.5" thickBot="1">
      <c r="B681" s="86">
        <v>44813</v>
      </c>
      <c r="C681" s="85">
        <v>1487.92</v>
      </c>
      <c r="D681" s="85">
        <v>1458.66</v>
      </c>
      <c r="E681" s="85">
        <v>1431.85</v>
      </c>
      <c r="F681" s="85">
        <v>1444.28</v>
      </c>
      <c r="G681" s="85">
        <v>1441.37</v>
      </c>
      <c r="H681" s="85">
        <v>1459.82</v>
      </c>
      <c r="I681" s="85">
        <v>1543.5</v>
      </c>
      <c r="J681" s="85">
        <v>1571.68</v>
      </c>
      <c r="K681" s="85">
        <v>1656.13</v>
      </c>
      <c r="L681" s="85">
        <v>1757.84</v>
      </c>
      <c r="M681" s="85">
        <v>1819.26</v>
      </c>
      <c r="N681" s="85">
        <v>1792.98</v>
      </c>
      <c r="O681" s="85">
        <v>1841.18</v>
      </c>
      <c r="P681" s="85">
        <v>1874.29</v>
      </c>
      <c r="Q681" s="85">
        <v>1863.02</v>
      </c>
      <c r="R681" s="85">
        <v>1846.11</v>
      </c>
      <c r="S681" s="85">
        <v>1770.58</v>
      </c>
      <c r="T681" s="85">
        <v>1720.81</v>
      </c>
      <c r="U681" s="85">
        <v>1700.37</v>
      </c>
      <c r="V681" s="85">
        <v>1651.23</v>
      </c>
      <c r="W681" s="85">
        <v>1635.97</v>
      </c>
      <c r="X681" s="85">
        <v>1601.25</v>
      </c>
      <c r="Y681" s="85">
        <v>1566.39</v>
      </c>
      <c r="Z681" s="85">
        <v>1574.86</v>
      </c>
      <c r="AA681" s="85">
        <f t="shared" si="130"/>
        <v>1874.29</v>
      </c>
      <c r="AB681" s="84">
        <f t="shared" si="131"/>
        <v>2022</v>
      </c>
      <c r="AC681" s="83">
        <f t="shared" si="132"/>
        <v>9</v>
      </c>
      <c r="AD681" s="83" t="str">
        <f t="shared" si="133"/>
        <v/>
      </c>
      <c r="AE681" s="83" t="str">
        <f t="shared" si="134"/>
        <v/>
      </c>
      <c r="AF681" s="81">
        <f t="shared" si="135"/>
        <v>1874.29</v>
      </c>
      <c r="AG681" s="82" t="str">
        <f t="shared" si="136"/>
        <v>14:00</v>
      </c>
      <c r="AH681" s="81">
        <f t="shared" si="137"/>
        <v>41385.640000000007</v>
      </c>
      <c r="AI681" s="80" t="str">
        <f t="shared" si="138"/>
        <v/>
      </c>
      <c r="AJ681" s="80" t="str">
        <f t="shared" si="139"/>
        <v/>
      </c>
      <c r="AK681" s="80" t="str">
        <f t="shared" si="140"/>
        <v/>
      </c>
      <c r="AL681" s="79" t="str">
        <f t="shared" si="141"/>
        <v/>
      </c>
      <c r="AM681" s="78" t="str">
        <f t="shared" si="142"/>
        <v/>
      </c>
    </row>
    <row r="682" spans="2:39" ht="13.5" thickBot="1">
      <c r="B682" s="86">
        <v>44814</v>
      </c>
      <c r="C682" s="85">
        <v>1560.27</v>
      </c>
      <c r="D682" s="85">
        <v>1534.86</v>
      </c>
      <c r="E682" s="85">
        <v>1513.65</v>
      </c>
      <c r="F682" s="85">
        <v>1526.11</v>
      </c>
      <c r="G682" s="85">
        <v>1504.4</v>
      </c>
      <c r="H682" s="85">
        <v>1548.12</v>
      </c>
      <c r="I682" s="85">
        <v>1608.67</v>
      </c>
      <c r="J682" s="85">
        <v>1629.81</v>
      </c>
      <c r="K682" s="85">
        <v>1701.6</v>
      </c>
      <c r="L682" s="85">
        <v>1743.14</v>
      </c>
      <c r="M682" s="85">
        <v>1781.43</v>
      </c>
      <c r="N682" s="85">
        <v>1781.64</v>
      </c>
      <c r="O682" s="85">
        <v>1794.21</v>
      </c>
      <c r="P682" s="85">
        <v>1794.63</v>
      </c>
      <c r="Q682" s="85">
        <v>1788.61</v>
      </c>
      <c r="R682" s="85">
        <v>1796.59</v>
      </c>
      <c r="S682" s="85">
        <v>1723.96</v>
      </c>
      <c r="T682" s="85">
        <v>1706.39</v>
      </c>
      <c r="U682" s="85">
        <v>1675.24</v>
      </c>
      <c r="V682" s="85">
        <v>1664.18</v>
      </c>
      <c r="W682" s="85">
        <v>1643.04</v>
      </c>
      <c r="X682" s="85">
        <v>1611.86</v>
      </c>
      <c r="Y682" s="85">
        <v>1602.72</v>
      </c>
      <c r="Z682" s="85">
        <v>1601.57</v>
      </c>
      <c r="AA682" s="85">
        <f t="shared" si="130"/>
        <v>1796.59</v>
      </c>
      <c r="AB682" s="84">
        <f t="shared" si="131"/>
        <v>2022</v>
      </c>
      <c r="AC682" s="83">
        <f t="shared" si="132"/>
        <v>9</v>
      </c>
      <c r="AD682" s="83" t="str">
        <f t="shared" si="133"/>
        <v/>
      </c>
      <c r="AE682" s="83" t="str">
        <f t="shared" si="134"/>
        <v/>
      </c>
      <c r="AF682" s="81">
        <f t="shared" si="135"/>
        <v>1796.59</v>
      </c>
      <c r="AG682" s="82" t="str">
        <f t="shared" si="136"/>
        <v>16:00</v>
      </c>
      <c r="AH682" s="81">
        <f t="shared" si="137"/>
        <v>41633.289999999994</v>
      </c>
      <c r="AI682" s="80" t="str">
        <f t="shared" si="138"/>
        <v/>
      </c>
      <c r="AJ682" s="80" t="str">
        <f t="shared" si="139"/>
        <v/>
      </c>
      <c r="AK682" s="80" t="str">
        <f t="shared" si="140"/>
        <v/>
      </c>
      <c r="AL682" s="79" t="str">
        <f t="shared" si="141"/>
        <v/>
      </c>
      <c r="AM682" s="78" t="str">
        <f t="shared" si="142"/>
        <v/>
      </c>
    </row>
    <row r="683" spans="2:39" ht="13.5" thickBot="1">
      <c r="B683" s="86">
        <v>44815</v>
      </c>
      <c r="C683" s="85">
        <v>1592.96</v>
      </c>
      <c r="D683" s="85">
        <v>1580.81</v>
      </c>
      <c r="E683" s="85">
        <v>1570.8</v>
      </c>
      <c r="F683" s="85">
        <v>1573.95</v>
      </c>
      <c r="G683" s="85">
        <v>1571.47</v>
      </c>
      <c r="H683" s="85">
        <v>1614.13</v>
      </c>
      <c r="I683" s="85">
        <v>1649.13</v>
      </c>
      <c r="J683" s="85">
        <v>1659.11</v>
      </c>
      <c r="K683" s="85">
        <v>1717.28</v>
      </c>
      <c r="L683" s="85">
        <v>1714.27</v>
      </c>
      <c r="M683" s="85">
        <v>1699.18</v>
      </c>
      <c r="N683" s="85">
        <v>1664.6</v>
      </c>
      <c r="O683" s="85">
        <v>1685.36</v>
      </c>
      <c r="P683" s="85">
        <v>1686.65</v>
      </c>
      <c r="Q683" s="85">
        <v>1666.39</v>
      </c>
      <c r="R683" s="85">
        <v>1644.83</v>
      </c>
      <c r="S683" s="85">
        <v>1598.42</v>
      </c>
      <c r="T683" s="85">
        <v>1617.35</v>
      </c>
      <c r="U683" s="85">
        <v>1630.3</v>
      </c>
      <c r="V683" s="85">
        <v>1642.2</v>
      </c>
      <c r="W683" s="85">
        <v>1591.38</v>
      </c>
      <c r="X683" s="85">
        <v>1578.75</v>
      </c>
      <c r="Y683" s="85">
        <v>1605.45</v>
      </c>
      <c r="Z683" s="85">
        <v>1618.26</v>
      </c>
      <c r="AA683" s="85">
        <f t="shared" si="130"/>
        <v>1717.28</v>
      </c>
      <c r="AB683" s="84">
        <f t="shared" si="131"/>
        <v>2022</v>
      </c>
      <c r="AC683" s="83">
        <f t="shared" si="132"/>
        <v>9</v>
      </c>
      <c r="AD683" s="83" t="str">
        <f t="shared" si="133"/>
        <v/>
      </c>
      <c r="AE683" s="83" t="str">
        <f t="shared" si="134"/>
        <v/>
      </c>
      <c r="AF683" s="81">
        <f t="shared" si="135"/>
        <v>1717.28</v>
      </c>
      <c r="AG683" s="82" t="str">
        <f t="shared" si="136"/>
        <v>9:00</v>
      </c>
      <c r="AH683" s="81">
        <f t="shared" si="137"/>
        <v>40890.30999999999</v>
      </c>
      <c r="AI683" s="80" t="str">
        <f t="shared" si="138"/>
        <v/>
      </c>
      <c r="AJ683" s="80" t="str">
        <f t="shared" si="139"/>
        <v/>
      </c>
      <c r="AK683" s="80" t="str">
        <f t="shared" si="140"/>
        <v/>
      </c>
      <c r="AL683" s="79" t="str">
        <f t="shared" si="141"/>
        <v/>
      </c>
      <c r="AM683" s="78" t="str">
        <f t="shared" si="142"/>
        <v/>
      </c>
    </row>
    <row r="684" spans="2:39" ht="13.5" thickBot="1">
      <c r="B684" s="86">
        <v>44816</v>
      </c>
      <c r="C684" s="85">
        <v>1648.15</v>
      </c>
      <c r="D684" s="85">
        <v>1662.12</v>
      </c>
      <c r="E684" s="85">
        <v>1660.16</v>
      </c>
      <c r="F684" s="85">
        <v>1708</v>
      </c>
      <c r="G684" s="85">
        <v>1720.85</v>
      </c>
      <c r="H684" s="85">
        <v>1732.39</v>
      </c>
      <c r="I684" s="85">
        <v>1805.62</v>
      </c>
      <c r="J684" s="85">
        <v>1827.21</v>
      </c>
      <c r="K684" s="85">
        <v>1891.89</v>
      </c>
      <c r="L684" s="85">
        <v>1925</v>
      </c>
      <c r="M684" s="85">
        <v>1950.9</v>
      </c>
      <c r="N684" s="85">
        <v>1949.15</v>
      </c>
      <c r="O684" s="85">
        <v>1927.77</v>
      </c>
      <c r="P684" s="85">
        <v>1863.33</v>
      </c>
      <c r="Q684" s="85">
        <v>1840.2</v>
      </c>
      <c r="R684" s="85">
        <v>1846.6</v>
      </c>
      <c r="S684" s="85">
        <v>1712.87</v>
      </c>
      <c r="T684" s="85">
        <v>1637.76</v>
      </c>
      <c r="U684" s="85">
        <v>1612.14</v>
      </c>
      <c r="V684" s="85">
        <v>1564.71</v>
      </c>
      <c r="W684" s="85">
        <v>1518.9</v>
      </c>
      <c r="X684" s="85">
        <v>1466.64</v>
      </c>
      <c r="Y684" s="85">
        <v>1424.64</v>
      </c>
      <c r="Z684" s="85">
        <v>1403.11</v>
      </c>
      <c r="AA684" s="85">
        <f t="shared" si="130"/>
        <v>1950.9</v>
      </c>
      <c r="AB684" s="84">
        <f t="shared" si="131"/>
        <v>2022</v>
      </c>
      <c r="AC684" s="83">
        <f t="shared" si="132"/>
        <v>9</v>
      </c>
      <c r="AD684" s="83" t="str">
        <f t="shared" si="133"/>
        <v/>
      </c>
      <c r="AE684" s="83" t="str">
        <f t="shared" si="134"/>
        <v/>
      </c>
      <c r="AF684" s="81">
        <f t="shared" si="135"/>
        <v>1950.9</v>
      </c>
      <c r="AG684" s="82" t="str">
        <f t="shared" si="136"/>
        <v>11:00</v>
      </c>
      <c r="AH684" s="81">
        <f t="shared" si="137"/>
        <v>43251.01</v>
      </c>
      <c r="AI684" s="80" t="str">
        <f t="shared" si="138"/>
        <v/>
      </c>
      <c r="AJ684" s="80" t="str">
        <f t="shared" si="139"/>
        <v/>
      </c>
      <c r="AK684" s="80" t="str">
        <f t="shared" si="140"/>
        <v/>
      </c>
      <c r="AL684" s="79" t="str">
        <f t="shared" si="141"/>
        <v/>
      </c>
      <c r="AM684" s="78" t="str">
        <f t="shared" si="142"/>
        <v/>
      </c>
    </row>
    <row r="685" spans="2:39" ht="13.5" thickBot="1">
      <c r="B685" s="86">
        <v>44817</v>
      </c>
      <c r="C685" s="85">
        <v>1375.26</v>
      </c>
      <c r="D685" s="85">
        <v>1357.34</v>
      </c>
      <c r="E685" s="85">
        <v>1327.03</v>
      </c>
      <c r="F685" s="85">
        <v>1220.5899999999999</v>
      </c>
      <c r="G685" s="85">
        <v>1132.67</v>
      </c>
      <c r="H685" s="85">
        <v>1127.21</v>
      </c>
      <c r="I685" s="85">
        <v>1202.78</v>
      </c>
      <c r="J685" s="85">
        <v>1389.47</v>
      </c>
      <c r="K685" s="85">
        <v>1536.54</v>
      </c>
      <c r="L685" s="85">
        <v>1566.39</v>
      </c>
      <c r="M685" s="85">
        <v>1608.78</v>
      </c>
      <c r="N685" s="85">
        <v>1595.37</v>
      </c>
      <c r="O685" s="85">
        <v>1616.69</v>
      </c>
      <c r="P685" s="85">
        <v>1674.44</v>
      </c>
      <c r="Q685" s="85">
        <v>1720.81</v>
      </c>
      <c r="R685" s="85">
        <v>1686.86</v>
      </c>
      <c r="S685" s="85">
        <v>1624.07</v>
      </c>
      <c r="T685" s="85">
        <v>1595.34</v>
      </c>
      <c r="U685" s="85">
        <v>1569.72</v>
      </c>
      <c r="V685" s="85">
        <v>1516.8</v>
      </c>
      <c r="W685" s="85">
        <v>1473.29</v>
      </c>
      <c r="X685" s="85">
        <v>1431.19</v>
      </c>
      <c r="Y685" s="85">
        <v>1400.81</v>
      </c>
      <c r="Z685" s="85">
        <v>1380.79</v>
      </c>
      <c r="AA685" s="85">
        <f t="shared" si="130"/>
        <v>1720.81</v>
      </c>
      <c r="AB685" s="84">
        <f t="shared" si="131"/>
        <v>2022</v>
      </c>
      <c r="AC685" s="83">
        <f t="shared" si="132"/>
        <v>9</v>
      </c>
      <c r="AD685" s="83" t="str">
        <f t="shared" si="133"/>
        <v/>
      </c>
      <c r="AE685" s="83" t="str">
        <f t="shared" si="134"/>
        <v/>
      </c>
      <c r="AF685" s="81">
        <f t="shared" si="135"/>
        <v>1720.81</v>
      </c>
      <c r="AG685" s="82" t="str">
        <f t="shared" si="136"/>
        <v>15:00</v>
      </c>
      <c r="AH685" s="81">
        <f t="shared" si="137"/>
        <v>36851.049999999996</v>
      </c>
      <c r="AI685" s="80" t="str">
        <f t="shared" si="138"/>
        <v/>
      </c>
      <c r="AJ685" s="80" t="str">
        <f t="shared" si="139"/>
        <v/>
      </c>
      <c r="AK685" s="80" t="str">
        <f t="shared" si="140"/>
        <v/>
      </c>
      <c r="AL685" s="79" t="str">
        <f t="shared" si="141"/>
        <v/>
      </c>
      <c r="AM685" s="78" t="str">
        <f t="shared" si="142"/>
        <v/>
      </c>
    </row>
    <row r="686" spans="2:39" ht="13.5" thickBot="1">
      <c r="B686" s="86">
        <v>44818</v>
      </c>
      <c r="C686" s="85">
        <v>1374.7</v>
      </c>
      <c r="D686" s="85">
        <v>1364.86</v>
      </c>
      <c r="E686" s="85">
        <v>1350.06</v>
      </c>
      <c r="F686" s="85">
        <v>1368.47</v>
      </c>
      <c r="G686" s="85">
        <v>1344.07</v>
      </c>
      <c r="H686" s="85">
        <v>1395.91</v>
      </c>
      <c r="I686" s="85">
        <v>1582.56</v>
      </c>
      <c r="J686" s="85">
        <v>1640.2</v>
      </c>
      <c r="K686" s="85">
        <v>1753.81</v>
      </c>
      <c r="L686" s="85">
        <v>1782.58</v>
      </c>
      <c r="M686" s="85">
        <v>1815.91</v>
      </c>
      <c r="N686" s="85">
        <v>1797.92</v>
      </c>
      <c r="O686" s="85">
        <v>1813.35</v>
      </c>
      <c r="P686" s="85">
        <v>1805.86</v>
      </c>
      <c r="Q686" s="85">
        <v>1802.4</v>
      </c>
      <c r="R686" s="85">
        <v>1735.44</v>
      </c>
      <c r="S686" s="85">
        <v>1655.26</v>
      </c>
      <c r="T686" s="85">
        <v>1603.35</v>
      </c>
      <c r="U686" s="85">
        <v>1571.54</v>
      </c>
      <c r="V686" s="85">
        <v>1493.1</v>
      </c>
      <c r="W686" s="85">
        <v>1443.58</v>
      </c>
      <c r="X686" s="85">
        <v>1396.74</v>
      </c>
      <c r="Y686" s="85">
        <v>1320.69</v>
      </c>
      <c r="Z686" s="85">
        <v>1206.8</v>
      </c>
      <c r="AA686" s="85">
        <f t="shared" si="130"/>
        <v>1815.91</v>
      </c>
      <c r="AB686" s="84">
        <f t="shared" si="131"/>
        <v>2022</v>
      </c>
      <c r="AC686" s="83">
        <f t="shared" si="132"/>
        <v>9</v>
      </c>
      <c r="AD686" s="83" t="str">
        <f t="shared" si="133"/>
        <v/>
      </c>
      <c r="AE686" s="83" t="str">
        <f t="shared" si="134"/>
        <v/>
      </c>
      <c r="AF686" s="81">
        <f t="shared" si="135"/>
        <v>1815.91</v>
      </c>
      <c r="AG686" s="82" t="str">
        <f t="shared" si="136"/>
        <v>11:00</v>
      </c>
      <c r="AH686" s="81">
        <f t="shared" si="137"/>
        <v>39235.070000000007</v>
      </c>
      <c r="AI686" s="80" t="str">
        <f t="shared" si="138"/>
        <v/>
      </c>
      <c r="AJ686" s="80" t="str">
        <f t="shared" si="139"/>
        <v/>
      </c>
      <c r="AK686" s="80" t="str">
        <f t="shared" si="140"/>
        <v/>
      </c>
      <c r="AL686" s="79" t="str">
        <f t="shared" si="141"/>
        <v/>
      </c>
      <c r="AM686" s="78" t="str">
        <f t="shared" si="142"/>
        <v/>
      </c>
    </row>
    <row r="687" spans="2:39" ht="13.5" thickBot="1">
      <c r="B687" s="86">
        <v>44819</v>
      </c>
      <c r="C687" s="85">
        <v>1092.28</v>
      </c>
      <c r="D687" s="85">
        <v>1060.3599999999999</v>
      </c>
      <c r="E687" s="85">
        <v>1057.25</v>
      </c>
      <c r="F687" s="85">
        <v>1072.68</v>
      </c>
      <c r="G687" s="85">
        <v>1091.79</v>
      </c>
      <c r="H687" s="85">
        <v>1136.76</v>
      </c>
      <c r="I687" s="85">
        <v>1215.8</v>
      </c>
      <c r="J687" s="85">
        <v>1236.06</v>
      </c>
      <c r="K687" s="85">
        <v>1292.1300000000001</v>
      </c>
      <c r="L687" s="85">
        <v>1422.65</v>
      </c>
      <c r="M687" s="85">
        <v>1634.26</v>
      </c>
      <c r="N687" s="85">
        <v>1619.42</v>
      </c>
      <c r="O687" s="85">
        <v>1657.85</v>
      </c>
      <c r="P687" s="85">
        <v>1664.01</v>
      </c>
      <c r="Q687" s="85">
        <v>1675.28</v>
      </c>
      <c r="R687" s="85">
        <v>1632.61</v>
      </c>
      <c r="S687" s="85">
        <v>1554.17</v>
      </c>
      <c r="T687" s="85">
        <v>1501.68</v>
      </c>
      <c r="U687" s="85">
        <v>1478.82</v>
      </c>
      <c r="V687" s="85">
        <v>1431.29</v>
      </c>
      <c r="W687" s="85">
        <v>1385.06</v>
      </c>
      <c r="X687" s="85">
        <v>1356.88</v>
      </c>
      <c r="Y687" s="85">
        <v>1312.75</v>
      </c>
      <c r="Z687" s="85">
        <v>1212.3699999999999</v>
      </c>
      <c r="AA687" s="85">
        <f t="shared" si="130"/>
        <v>1675.28</v>
      </c>
      <c r="AB687" s="84">
        <f t="shared" si="131"/>
        <v>2022</v>
      </c>
      <c r="AC687" s="83">
        <f t="shared" si="132"/>
        <v>9</v>
      </c>
      <c r="AD687" s="83" t="str">
        <f t="shared" si="133"/>
        <v/>
      </c>
      <c r="AE687" s="83" t="str">
        <f t="shared" si="134"/>
        <v/>
      </c>
      <c r="AF687" s="81">
        <f t="shared" si="135"/>
        <v>1675.28</v>
      </c>
      <c r="AG687" s="82" t="str">
        <f t="shared" si="136"/>
        <v>15:00</v>
      </c>
      <c r="AH687" s="81">
        <f t="shared" si="137"/>
        <v>34469.490000000005</v>
      </c>
      <c r="AI687" s="80" t="str">
        <f t="shared" si="138"/>
        <v/>
      </c>
      <c r="AJ687" s="80" t="str">
        <f t="shared" si="139"/>
        <v/>
      </c>
      <c r="AK687" s="80" t="str">
        <f t="shared" si="140"/>
        <v/>
      </c>
      <c r="AL687" s="79" t="str">
        <f t="shared" si="141"/>
        <v/>
      </c>
      <c r="AM687" s="78" t="str">
        <f t="shared" si="142"/>
        <v/>
      </c>
    </row>
    <row r="688" spans="2:39" ht="13.5" thickBot="1">
      <c r="B688" s="86">
        <v>44820</v>
      </c>
      <c r="C688" s="85">
        <v>1206.24</v>
      </c>
      <c r="D688" s="85">
        <v>1209.04</v>
      </c>
      <c r="E688" s="85">
        <v>1139.92</v>
      </c>
      <c r="F688" s="85">
        <v>1074.68</v>
      </c>
      <c r="G688" s="85">
        <v>1083.53</v>
      </c>
      <c r="H688" s="85">
        <v>1132.22</v>
      </c>
      <c r="I688" s="85">
        <v>1195.81</v>
      </c>
      <c r="J688" s="85">
        <v>1401.02</v>
      </c>
      <c r="K688" s="85">
        <v>1674.79</v>
      </c>
      <c r="L688" s="85">
        <v>1767.43</v>
      </c>
      <c r="M688" s="85">
        <v>1827</v>
      </c>
      <c r="N688" s="85">
        <v>1838.44</v>
      </c>
      <c r="O688" s="85">
        <v>1867.36</v>
      </c>
      <c r="P688" s="85">
        <v>1863.89</v>
      </c>
      <c r="Q688" s="85">
        <v>1873.06</v>
      </c>
      <c r="R688" s="85">
        <v>1834.6</v>
      </c>
      <c r="S688" s="85">
        <v>1754.03</v>
      </c>
      <c r="T688" s="85">
        <v>1685.92</v>
      </c>
      <c r="U688" s="85">
        <v>1637.23</v>
      </c>
      <c r="V688" s="85">
        <v>1579.8</v>
      </c>
      <c r="W688" s="85">
        <v>1548.47</v>
      </c>
      <c r="X688" s="85">
        <v>1499.82</v>
      </c>
      <c r="Y688" s="85">
        <v>1439.13</v>
      </c>
      <c r="Z688" s="85">
        <v>1431.54</v>
      </c>
      <c r="AA688" s="85">
        <f t="shared" si="130"/>
        <v>1873.06</v>
      </c>
      <c r="AB688" s="84">
        <f t="shared" si="131"/>
        <v>2022</v>
      </c>
      <c r="AC688" s="83">
        <f t="shared" si="132"/>
        <v>9</v>
      </c>
      <c r="AD688" s="83" t="str">
        <f t="shared" si="133"/>
        <v/>
      </c>
      <c r="AE688" s="83" t="str">
        <f t="shared" si="134"/>
        <v/>
      </c>
      <c r="AF688" s="81">
        <f t="shared" si="135"/>
        <v>1873.06</v>
      </c>
      <c r="AG688" s="82" t="str">
        <f t="shared" si="136"/>
        <v>15:00</v>
      </c>
      <c r="AH688" s="81">
        <f t="shared" si="137"/>
        <v>38438.029999999992</v>
      </c>
      <c r="AI688" s="80" t="str">
        <f t="shared" si="138"/>
        <v/>
      </c>
      <c r="AJ688" s="80" t="str">
        <f t="shared" si="139"/>
        <v/>
      </c>
      <c r="AK688" s="80" t="str">
        <f t="shared" si="140"/>
        <v/>
      </c>
      <c r="AL688" s="79" t="str">
        <f t="shared" si="141"/>
        <v/>
      </c>
      <c r="AM688" s="78" t="str">
        <f t="shared" si="142"/>
        <v/>
      </c>
    </row>
    <row r="689" spans="2:39" ht="13.5" thickBot="1">
      <c r="B689" s="86">
        <v>44821</v>
      </c>
      <c r="C689" s="85">
        <v>1421.35</v>
      </c>
      <c r="D689" s="85">
        <v>1431.19</v>
      </c>
      <c r="E689" s="85">
        <v>1430.7</v>
      </c>
      <c r="F689" s="85">
        <v>1412.15</v>
      </c>
      <c r="G689" s="85">
        <v>1407.67</v>
      </c>
      <c r="H689" s="85">
        <v>1433.08</v>
      </c>
      <c r="I689" s="85">
        <v>1483.41</v>
      </c>
      <c r="J689" s="85">
        <v>1505.77</v>
      </c>
      <c r="K689" s="85">
        <v>1575.56</v>
      </c>
      <c r="L689" s="85">
        <v>1652.6</v>
      </c>
      <c r="M689" s="85">
        <v>1691.27</v>
      </c>
      <c r="N689" s="85">
        <v>1696.06</v>
      </c>
      <c r="O689" s="85">
        <v>1738.21</v>
      </c>
      <c r="P689" s="85">
        <v>1739.43</v>
      </c>
      <c r="Q689" s="85">
        <v>1723.26</v>
      </c>
      <c r="R689" s="85">
        <v>1718.01</v>
      </c>
      <c r="S689" s="85">
        <v>1621.69</v>
      </c>
      <c r="T689" s="85">
        <v>1597.05</v>
      </c>
      <c r="U689" s="85">
        <v>1588.16</v>
      </c>
      <c r="V689" s="85">
        <v>1568.49</v>
      </c>
      <c r="W689" s="85">
        <v>1558.48</v>
      </c>
      <c r="X689" s="85">
        <v>1545.78</v>
      </c>
      <c r="Y689" s="85">
        <v>1514.42</v>
      </c>
      <c r="Z689" s="85">
        <v>1528.35</v>
      </c>
      <c r="AA689" s="85">
        <f t="shared" si="130"/>
        <v>1739.43</v>
      </c>
      <c r="AB689" s="84">
        <f t="shared" si="131"/>
        <v>2022</v>
      </c>
      <c r="AC689" s="83">
        <f t="shared" si="132"/>
        <v>9</v>
      </c>
      <c r="AD689" s="83" t="str">
        <f t="shared" si="133"/>
        <v/>
      </c>
      <c r="AE689" s="83" t="str">
        <f t="shared" si="134"/>
        <v/>
      </c>
      <c r="AF689" s="81">
        <f t="shared" si="135"/>
        <v>1739.43</v>
      </c>
      <c r="AG689" s="82" t="str">
        <f t="shared" si="136"/>
        <v>14:00</v>
      </c>
      <c r="AH689" s="81">
        <f t="shared" si="137"/>
        <v>39321.569999999992</v>
      </c>
      <c r="AI689" s="80" t="str">
        <f t="shared" si="138"/>
        <v/>
      </c>
      <c r="AJ689" s="80" t="str">
        <f t="shared" si="139"/>
        <v/>
      </c>
      <c r="AK689" s="80" t="str">
        <f t="shared" si="140"/>
        <v/>
      </c>
      <c r="AL689" s="79" t="str">
        <f t="shared" si="141"/>
        <v/>
      </c>
      <c r="AM689" s="78" t="str">
        <f t="shared" si="142"/>
        <v/>
      </c>
    </row>
    <row r="690" spans="2:39" ht="13.5" thickBot="1">
      <c r="B690" s="86">
        <v>44822</v>
      </c>
      <c r="C690" s="85">
        <v>1530.06</v>
      </c>
      <c r="D690" s="85">
        <v>1545.32</v>
      </c>
      <c r="E690" s="85">
        <v>1544.17</v>
      </c>
      <c r="F690" s="85">
        <v>1542.07</v>
      </c>
      <c r="G690" s="85">
        <v>1543.12</v>
      </c>
      <c r="H690" s="85">
        <v>1582.59</v>
      </c>
      <c r="I690" s="85">
        <v>1626.62</v>
      </c>
      <c r="J690" s="85">
        <v>1626.73</v>
      </c>
      <c r="K690" s="85">
        <v>1657.57</v>
      </c>
      <c r="L690" s="85">
        <v>1704.82</v>
      </c>
      <c r="M690" s="85">
        <v>1735.09</v>
      </c>
      <c r="N690" s="85">
        <v>1731.1</v>
      </c>
      <c r="O690" s="85">
        <v>1713.78</v>
      </c>
      <c r="P690" s="85">
        <v>1691.97</v>
      </c>
      <c r="Q690" s="85">
        <v>1725.12</v>
      </c>
      <c r="R690" s="85">
        <v>1724.07</v>
      </c>
      <c r="S690" s="85">
        <v>1669.22</v>
      </c>
      <c r="T690" s="85">
        <v>1660.65</v>
      </c>
      <c r="U690" s="85">
        <v>1642.83</v>
      </c>
      <c r="V690" s="85">
        <v>1617.21</v>
      </c>
      <c r="W690" s="85">
        <v>1603.73</v>
      </c>
      <c r="X690" s="85">
        <v>1584.1</v>
      </c>
      <c r="Y690" s="85">
        <v>1581.13</v>
      </c>
      <c r="Z690" s="85">
        <v>1571.36</v>
      </c>
      <c r="AA690" s="85">
        <f t="shared" si="130"/>
        <v>1735.09</v>
      </c>
      <c r="AB690" s="84">
        <f t="shared" si="131"/>
        <v>2022</v>
      </c>
      <c r="AC690" s="83">
        <f t="shared" si="132"/>
        <v>9</v>
      </c>
      <c r="AD690" s="83" t="str">
        <f t="shared" si="133"/>
        <v/>
      </c>
      <c r="AE690" s="83" t="str">
        <f t="shared" si="134"/>
        <v/>
      </c>
      <c r="AF690" s="81">
        <f t="shared" si="135"/>
        <v>1735.09</v>
      </c>
      <c r="AG690" s="82" t="str">
        <f t="shared" si="136"/>
        <v>11:00</v>
      </c>
      <c r="AH690" s="81">
        <f t="shared" si="137"/>
        <v>40889.519999999997</v>
      </c>
      <c r="AI690" s="80" t="str">
        <f t="shared" si="138"/>
        <v/>
      </c>
      <c r="AJ690" s="80" t="str">
        <f t="shared" si="139"/>
        <v/>
      </c>
      <c r="AK690" s="80" t="str">
        <f t="shared" si="140"/>
        <v/>
      </c>
      <c r="AL690" s="79" t="str">
        <f t="shared" si="141"/>
        <v/>
      </c>
      <c r="AM690" s="78" t="str">
        <f t="shared" si="142"/>
        <v/>
      </c>
    </row>
    <row r="691" spans="2:39" ht="13.5" thickBot="1">
      <c r="B691" s="86">
        <v>44823</v>
      </c>
      <c r="C691" s="85">
        <v>1565.02</v>
      </c>
      <c r="D691" s="85">
        <v>1546.26</v>
      </c>
      <c r="E691" s="85">
        <v>1549.49</v>
      </c>
      <c r="F691" s="85">
        <v>1585.29</v>
      </c>
      <c r="G691" s="85">
        <v>1602.83</v>
      </c>
      <c r="H691" s="85">
        <v>1635.24</v>
      </c>
      <c r="I691" s="85">
        <v>1712.44</v>
      </c>
      <c r="J691" s="85">
        <v>1742.09</v>
      </c>
      <c r="K691" s="85">
        <v>1780.21</v>
      </c>
      <c r="L691" s="85">
        <v>1832.81</v>
      </c>
      <c r="M691" s="85">
        <v>1879.33</v>
      </c>
      <c r="N691" s="85">
        <v>1889.16</v>
      </c>
      <c r="O691" s="85">
        <v>1879.15</v>
      </c>
      <c r="P691" s="85">
        <v>1869.21</v>
      </c>
      <c r="Q691" s="85">
        <v>1834.7</v>
      </c>
      <c r="R691" s="85">
        <v>1774.15</v>
      </c>
      <c r="S691" s="85">
        <v>1634.75</v>
      </c>
      <c r="T691" s="85">
        <v>1563.48</v>
      </c>
      <c r="U691" s="85">
        <v>1544.34</v>
      </c>
      <c r="V691" s="85">
        <v>1509.17</v>
      </c>
      <c r="W691" s="85">
        <v>1481.9</v>
      </c>
      <c r="X691" s="85">
        <v>1454.32</v>
      </c>
      <c r="Y691" s="85">
        <v>1433.6</v>
      </c>
      <c r="Z691" s="85">
        <v>1404.48</v>
      </c>
      <c r="AA691" s="85">
        <f t="shared" si="130"/>
        <v>1889.16</v>
      </c>
      <c r="AB691" s="84">
        <f t="shared" si="131"/>
        <v>2022</v>
      </c>
      <c r="AC691" s="83">
        <f t="shared" si="132"/>
        <v>9</v>
      </c>
      <c r="AD691" s="83" t="str">
        <f t="shared" si="133"/>
        <v/>
      </c>
      <c r="AE691" s="83" t="str">
        <f t="shared" si="134"/>
        <v/>
      </c>
      <c r="AF691" s="81">
        <f t="shared" si="135"/>
        <v>1889.16</v>
      </c>
      <c r="AG691" s="82" t="str">
        <f t="shared" si="136"/>
        <v>12:00</v>
      </c>
      <c r="AH691" s="81">
        <f t="shared" si="137"/>
        <v>41592.580000000009</v>
      </c>
      <c r="AI691" s="80" t="str">
        <f t="shared" si="138"/>
        <v/>
      </c>
      <c r="AJ691" s="80" t="str">
        <f t="shared" si="139"/>
        <v/>
      </c>
      <c r="AK691" s="80" t="str">
        <f t="shared" si="140"/>
        <v/>
      </c>
      <c r="AL691" s="79" t="str">
        <f t="shared" si="141"/>
        <v/>
      </c>
      <c r="AM691" s="78" t="str">
        <f t="shared" si="142"/>
        <v/>
      </c>
    </row>
    <row r="692" spans="2:39" ht="13.5" thickBot="1">
      <c r="B692" s="86">
        <v>44824</v>
      </c>
      <c r="C692" s="85">
        <v>1382.57</v>
      </c>
      <c r="D692" s="85">
        <v>1367.91</v>
      </c>
      <c r="E692" s="85">
        <v>1375.32</v>
      </c>
      <c r="F692" s="85">
        <v>1396.85</v>
      </c>
      <c r="G692" s="85">
        <v>1437.35</v>
      </c>
      <c r="H692" s="85">
        <v>1463.39</v>
      </c>
      <c r="I692" s="85">
        <v>1530.16</v>
      </c>
      <c r="J692" s="85">
        <v>1588.44</v>
      </c>
      <c r="K692" s="85">
        <v>1636.67</v>
      </c>
      <c r="L692" s="85">
        <v>1681.23</v>
      </c>
      <c r="M692" s="85">
        <v>1755.39</v>
      </c>
      <c r="N692" s="85">
        <v>1751.23</v>
      </c>
      <c r="O692" s="85">
        <v>1731.73</v>
      </c>
      <c r="P692" s="85">
        <v>1790.18</v>
      </c>
      <c r="Q692" s="85">
        <v>1797.95</v>
      </c>
      <c r="R692" s="85">
        <v>1765.02</v>
      </c>
      <c r="S692" s="85">
        <v>1687.74</v>
      </c>
      <c r="T692" s="85">
        <v>1612.07</v>
      </c>
      <c r="U692" s="85">
        <v>1593.52</v>
      </c>
      <c r="V692" s="85">
        <v>1574.83</v>
      </c>
      <c r="W692" s="85">
        <v>1550.36</v>
      </c>
      <c r="X692" s="85">
        <v>1515.53</v>
      </c>
      <c r="Y692" s="85">
        <v>1495.13</v>
      </c>
      <c r="Z692" s="85">
        <v>1466.5</v>
      </c>
      <c r="AA692" s="85">
        <f t="shared" si="130"/>
        <v>1797.95</v>
      </c>
      <c r="AB692" s="84">
        <f t="shared" si="131"/>
        <v>2022</v>
      </c>
      <c r="AC692" s="83">
        <f t="shared" si="132"/>
        <v>9</v>
      </c>
      <c r="AD692" s="83" t="str">
        <f t="shared" si="133"/>
        <v/>
      </c>
      <c r="AE692" s="83" t="str">
        <f t="shared" si="134"/>
        <v/>
      </c>
      <c r="AF692" s="81">
        <f t="shared" si="135"/>
        <v>1797.95</v>
      </c>
      <c r="AG692" s="82" t="str">
        <f t="shared" si="136"/>
        <v>15:00</v>
      </c>
      <c r="AH692" s="81">
        <f t="shared" si="137"/>
        <v>39745.019999999997</v>
      </c>
      <c r="AI692" s="80" t="str">
        <f t="shared" si="138"/>
        <v/>
      </c>
      <c r="AJ692" s="80" t="str">
        <f t="shared" si="139"/>
        <v/>
      </c>
      <c r="AK692" s="80" t="str">
        <f t="shared" si="140"/>
        <v/>
      </c>
      <c r="AL692" s="79" t="str">
        <f t="shared" si="141"/>
        <v/>
      </c>
      <c r="AM692" s="78" t="str">
        <f t="shared" si="142"/>
        <v/>
      </c>
    </row>
    <row r="693" spans="2:39" ht="13.5" thickBot="1">
      <c r="B693" s="86">
        <v>44825</v>
      </c>
      <c r="C693" s="85">
        <v>1455.27</v>
      </c>
      <c r="D693" s="85">
        <v>1446.52</v>
      </c>
      <c r="E693" s="85">
        <v>1461.46</v>
      </c>
      <c r="F693" s="85">
        <v>1495.03</v>
      </c>
      <c r="G693" s="85">
        <v>1530.34</v>
      </c>
      <c r="H693" s="85">
        <v>1609.12</v>
      </c>
      <c r="I693" s="85">
        <v>1713.67</v>
      </c>
      <c r="J693" s="85">
        <v>1759.03</v>
      </c>
      <c r="K693" s="85">
        <v>1791.76</v>
      </c>
      <c r="L693" s="85">
        <v>1865.89</v>
      </c>
      <c r="M693" s="85">
        <v>1915.8</v>
      </c>
      <c r="N693" s="85">
        <v>1889.76</v>
      </c>
      <c r="O693" s="85">
        <v>1872.01</v>
      </c>
      <c r="P693" s="85">
        <v>1823.04</v>
      </c>
      <c r="Q693" s="85">
        <v>1880.38</v>
      </c>
      <c r="R693" s="85">
        <v>1860.53</v>
      </c>
      <c r="S693" s="85">
        <v>1818.53</v>
      </c>
      <c r="T693" s="85">
        <v>1764.25</v>
      </c>
      <c r="U693" s="85">
        <v>1760.4</v>
      </c>
      <c r="V693" s="85">
        <v>1736.14</v>
      </c>
      <c r="W693" s="85">
        <v>1717.49</v>
      </c>
      <c r="X693" s="85">
        <v>1648.26</v>
      </c>
      <c r="Y693" s="85">
        <v>1515.33</v>
      </c>
      <c r="Z693" s="85">
        <v>1455.02</v>
      </c>
      <c r="AA693" s="85">
        <f t="shared" si="130"/>
        <v>1915.8</v>
      </c>
      <c r="AB693" s="84">
        <f t="shared" si="131"/>
        <v>2022</v>
      </c>
      <c r="AC693" s="83">
        <f t="shared" si="132"/>
        <v>9</v>
      </c>
      <c r="AD693" s="83" t="str">
        <f t="shared" si="133"/>
        <v/>
      </c>
      <c r="AE693" s="83" t="str">
        <f t="shared" si="134"/>
        <v/>
      </c>
      <c r="AF693" s="81">
        <f t="shared" si="135"/>
        <v>1915.8</v>
      </c>
      <c r="AG693" s="82" t="str">
        <f t="shared" si="136"/>
        <v>11:00</v>
      </c>
      <c r="AH693" s="81">
        <f t="shared" si="137"/>
        <v>42700.83</v>
      </c>
      <c r="AI693" s="80" t="str">
        <f t="shared" si="138"/>
        <v/>
      </c>
      <c r="AJ693" s="80" t="str">
        <f t="shared" si="139"/>
        <v/>
      </c>
      <c r="AK693" s="80" t="str">
        <f t="shared" si="140"/>
        <v/>
      </c>
      <c r="AL693" s="79" t="str">
        <f t="shared" si="141"/>
        <v/>
      </c>
      <c r="AM693" s="78" t="str">
        <f t="shared" si="142"/>
        <v/>
      </c>
    </row>
    <row r="694" spans="2:39" ht="13.5" thickBot="1">
      <c r="B694" s="86">
        <v>44826</v>
      </c>
      <c r="C694" s="85">
        <v>1422.4</v>
      </c>
      <c r="D694" s="85">
        <v>1408.16</v>
      </c>
      <c r="E694" s="85">
        <v>1400.07</v>
      </c>
      <c r="F694" s="85">
        <v>1377.18</v>
      </c>
      <c r="G694" s="85">
        <v>1389.43</v>
      </c>
      <c r="H694" s="85">
        <v>1402.63</v>
      </c>
      <c r="I694" s="85">
        <v>1362.03</v>
      </c>
      <c r="J694" s="85">
        <v>1398.53</v>
      </c>
      <c r="K694" s="85">
        <v>1405.95</v>
      </c>
      <c r="L694" s="85">
        <v>1475.71</v>
      </c>
      <c r="M694" s="85">
        <v>1513.47</v>
      </c>
      <c r="N694" s="85">
        <v>1345.93</v>
      </c>
      <c r="O694" s="85">
        <v>1588.54</v>
      </c>
      <c r="P694" s="85">
        <v>1477.74</v>
      </c>
      <c r="Q694" s="85">
        <v>1523.2</v>
      </c>
      <c r="R694" s="85">
        <v>1434.96</v>
      </c>
      <c r="S694" s="85">
        <v>1152.52</v>
      </c>
      <c r="T694" s="85">
        <v>1122.21</v>
      </c>
      <c r="U694" s="85">
        <v>1128.6099999999999</v>
      </c>
      <c r="V694" s="85">
        <v>1106.32</v>
      </c>
      <c r="W694" s="85">
        <v>1108.98</v>
      </c>
      <c r="X694" s="85">
        <v>1093.3699999999999</v>
      </c>
      <c r="Y694" s="85">
        <v>1070.93</v>
      </c>
      <c r="Z694" s="85">
        <v>1077.2</v>
      </c>
      <c r="AA694" s="85">
        <f t="shared" si="130"/>
        <v>1588.54</v>
      </c>
      <c r="AB694" s="84">
        <f t="shared" si="131"/>
        <v>2022</v>
      </c>
      <c r="AC694" s="83">
        <f t="shared" si="132"/>
        <v>9</v>
      </c>
      <c r="AD694" s="83" t="str">
        <f t="shared" si="133"/>
        <v/>
      </c>
      <c r="AE694" s="83" t="str">
        <f t="shared" si="134"/>
        <v/>
      </c>
      <c r="AF694" s="81">
        <f t="shared" si="135"/>
        <v>1588.54</v>
      </c>
      <c r="AG694" s="82" t="str">
        <f t="shared" si="136"/>
        <v>13:00</v>
      </c>
      <c r="AH694" s="81">
        <f t="shared" si="137"/>
        <v>33374.61</v>
      </c>
      <c r="AI694" s="80" t="str">
        <f t="shared" si="138"/>
        <v/>
      </c>
      <c r="AJ694" s="80" t="str">
        <f t="shared" si="139"/>
        <v/>
      </c>
      <c r="AK694" s="80" t="str">
        <f t="shared" si="140"/>
        <v/>
      </c>
      <c r="AL694" s="79" t="str">
        <f t="shared" si="141"/>
        <v/>
      </c>
      <c r="AM694" s="78" t="str">
        <f t="shared" si="142"/>
        <v/>
      </c>
    </row>
    <row r="695" spans="2:39" ht="13.5" thickBot="1">
      <c r="B695" s="86">
        <v>44827</v>
      </c>
      <c r="C695" s="85">
        <v>1066.28</v>
      </c>
      <c r="D695" s="85">
        <v>1060.1199999999999</v>
      </c>
      <c r="E695" s="85">
        <v>1067.1500000000001</v>
      </c>
      <c r="F695" s="85">
        <v>1131.3800000000001</v>
      </c>
      <c r="G695" s="85">
        <v>1118.5999999999999</v>
      </c>
      <c r="H695" s="85">
        <v>1126.4100000000001</v>
      </c>
      <c r="I695" s="85">
        <v>1212.05</v>
      </c>
      <c r="J695" s="85">
        <v>1235.8900000000001</v>
      </c>
      <c r="K695" s="85">
        <v>1220.3800000000001</v>
      </c>
      <c r="L695" s="85">
        <v>1234.56</v>
      </c>
      <c r="M695" s="85">
        <v>1256.5</v>
      </c>
      <c r="N695" s="85">
        <v>1225.42</v>
      </c>
      <c r="O695" s="85">
        <v>1367.87</v>
      </c>
      <c r="P695" s="85">
        <v>1521.87</v>
      </c>
      <c r="Q695" s="85">
        <v>1628.52</v>
      </c>
      <c r="R695" s="85">
        <v>1569.47</v>
      </c>
      <c r="S695" s="85">
        <v>1500.59</v>
      </c>
      <c r="T695" s="85">
        <v>1443.58</v>
      </c>
      <c r="U695" s="85">
        <v>1425.55</v>
      </c>
      <c r="V695" s="85">
        <v>1265.21</v>
      </c>
      <c r="W695" s="85">
        <v>1182.44</v>
      </c>
      <c r="X695" s="85">
        <v>1085.81</v>
      </c>
      <c r="Y695" s="85">
        <v>1050.7</v>
      </c>
      <c r="Z695" s="85">
        <v>1045.45</v>
      </c>
      <c r="AA695" s="85">
        <f t="shared" si="130"/>
        <v>1628.52</v>
      </c>
      <c r="AB695" s="84">
        <f t="shared" si="131"/>
        <v>2022</v>
      </c>
      <c r="AC695" s="83">
        <f t="shared" si="132"/>
        <v>9</v>
      </c>
      <c r="AD695" s="83" t="str">
        <f t="shared" si="133"/>
        <v/>
      </c>
      <c r="AE695" s="83" t="str">
        <f t="shared" si="134"/>
        <v/>
      </c>
      <c r="AF695" s="81">
        <f t="shared" si="135"/>
        <v>1628.52</v>
      </c>
      <c r="AG695" s="82" t="str">
        <f t="shared" si="136"/>
        <v>15:00</v>
      </c>
      <c r="AH695" s="81">
        <f t="shared" si="137"/>
        <v>31670.32</v>
      </c>
      <c r="AI695" s="80" t="str">
        <f t="shared" si="138"/>
        <v/>
      </c>
      <c r="AJ695" s="80" t="str">
        <f t="shared" si="139"/>
        <v/>
      </c>
      <c r="AK695" s="80" t="str">
        <f t="shared" si="140"/>
        <v/>
      </c>
      <c r="AL695" s="79" t="str">
        <f t="shared" si="141"/>
        <v/>
      </c>
      <c r="AM695" s="78" t="str">
        <f t="shared" si="142"/>
        <v/>
      </c>
    </row>
    <row r="696" spans="2:39" ht="13.5" thickBot="1">
      <c r="B696" s="86">
        <v>44828</v>
      </c>
      <c r="C696" s="85">
        <v>1038.77</v>
      </c>
      <c r="D696" s="85">
        <v>1036.21</v>
      </c>
      <c r="E696" s="85">
        <v>1038.6600000000001</v>
      </c>
      <c r="F696" s="85">
        <v>1032.47</v>
      </c>
      <c r="G696" s="85">
        <v>1044.19</v>
      </c>
      <c r="H696" s="85">
        <v>1082.3800000000001</v>
      </c>
      <c r="I696" s="85">
        <v>1121.3</v>
      </c>
      <c r="J696" s="85">
        <v>1123.4000000000001</v>
      </c>
      <c r="K696" s="85">
        <v>1122.24</v>
      </c>
      <c r="L696" s="85">
        <v>1352.19</v>
      </c>
      <c r="M696" s="85">
        <v>1478.3</v>
      </c>
      <c r="N696" s="85">
        <v>1476.69</v>
      </c>
      <c r="O696" s="85">
        <v>1491.39</v>
      </c>
      <c r="P696" s="85">
        <v>1483.76</v>
      </c>
      <c r="Q696" s="85">
        <v>1455.65</v>
      </c>
      <c r="R696" s="85">
        <v>1404.24</v>
      </c>
      <c r="S696" s="85">
        <v>1356.36</v>
      </c>
      <c r="T696" s="85">
        <v>1346.63</v>
      </c>
      <c r="U696" s="85">
        <v>1350.02</v>
      </c>
      <c r="V696" s="85">
        <v>1346.07</v>
      </c>
      <c r="W696" s="85">
        <v>1240.93</v>
      </c>
      <c r="X696" s="85">
        <v>1219.19</v>
      </c>
      <c r="Y696" s="85">
        <v>1208.31</v>
      </c>
      <c r="Z696" s="85">
        <v>1095.78</v>
      </c>
      <c r="AA696" s="85">
        <f t="shared" si="130"/>
        <v>1491.39</v>
      </c>
      <c r="AB696" s="84">
        <f t="shared" si="131"/>
        <v>2022</v>
      </c>
      <c r="AC696" s="83">
        <f t="shared" si="132"/>
        <v>9</v>
      </c>
      <c r="AD696" s="83" t="str">
        <f t="shared" si="133"/>
        <v/>
      </c>
      <c r="AE696" s="83" t="str">
        <f t="shared" si="134"/>
        <v/>
      </c>
      <c r="AF696" s="81">
        <f t="shared" si="135"/>
        <v>1491.39</v>
      </c>
      <c r="AG696" s="82" t="str">
        <f t="shared" si="136"/>
        <v>13:00</v>
      </c>
      <c r="AH696" s="81">
        <f t="shared" si="137"/>
        <v>31436.520000000004</v>
      </c>
      <c r="AI696" s="80" t="str">
        <f t="shared" si="138"/>
        <v/>
      </c>
      <c r="AJ696" s="80" t="str">
        <f t="shared" si="139"/>
        <v/>
      </c>
      <c r="AK696" s="80" t="str">
        <f t="shared" si="140"/>
        <v/>
      </c>
      <c r="AL696" s="79" t="str">
        <f t="shared" si="141"/>
        <v/>
      </c>
      <c r="AM696" s="78" t="str">
        <f t="shared" si="142"/>
        <v/>
      </c>
    </row>
    <row r="697" spans="2:39" ht="13.5" thickBot="1">
      <c r="B697" s="86">
        <v>44829</v>
      </c>
      <c r="C697" s="85">
        <v>1035.68</v>
      </c>
      <c r="D697" s="85">
        <v>1024.76</v>
      </c>
      <c r="E697" s="85">
        <v>1025.8499999999999</v>
      </c>
      <c r="F697" s="85">
        <v>1023.16</v>
      </c>
      <c r="G697" s="85">
        <v>1022.6</v>
      </c>
      <c r="H697" s="85">
        <v>1072.79</v>
      </c>
      <c r="I697" s="85">
        <v>1122.0999999999999</v>
      </c>
      <c r="J697" s="85">
        <v>1117.0999999999999</v>
      </c>
      <c r="K697" s="85">
        <v>1123.43</v>
      </c>
      <c r="L697" s="85">
        <v>1261.3</v>
      </c>
      <c r="M697" s="85">
        <v>1364.79</v>
      </c>
      <c r="N697" s="85">
        <v>1521.8</v>
      </c>
      <c r="O697" s="85">
        <v>1529.57</v>
      </c>
      <c r="P697" s="85">
        <v>1505.7</v>
      </c>
      <c r="Q697" s="85">
        <v>1483.13</v>
      </c>
      <c r="R697" s="85">
        <v>1455.75</v>
      </c>
      <c r="S697" s="85">
        <v>1390.69</v>
      </c>
      <c r="T697" s="85">
        <v>1392.51</v>
      </c>
      <c r="U697" s="85">
        <v>1385.27</v>
      </c>
      <c r="V697" s="85">
        <v>1384.18</v>
      </c>
      <c r="W697" s="85">
        <v>1358.88</v>
      </c>
      <c r="X697" s="85">
        <v>1265.78</v>
      </c>
      <c r="Y697" s="85">
        <v>1201.3800000000001</v>
      </c>
      <c r="Z697" s="85">
        <v>1175.83</v>
      </c>
      <c r="AA697" s="85">
        <f t="shared" si="130"/>
        <v>1529.57</v>
      </c>
      <c r="AB697" s="84">
        <f t="shared" si="131"/>
        <v>2022</v>
      </c>
      <c r="AC697" s="83">
        <f t="shared" si="132"/>
        <v>9</v>
      </c>
      <c r="AD697" s="83" t="str">
        <f t="shared" si="133"/>
        <v/>
      </c>
      <c r="AE697" s="83" t="str">
        <f t="shared" si="134"/>
        <v/>
      </c>
      <c r="AF697" s="81">
        <f t="shared" si="135"/>
        <v>1529.57</v>
      </c>
      <c r="AG697" s="82" t="str">
        <f t="shared" si="136"/>
        <v>13:00</v>
      </c>
      <c r="AH697" s="81">
        <f t="shared" si="137"/>
        <v>31773.599999999999</v>
      </c>
      <c r="AI697" s="80" t="str">
        <f t="shared" si="138"/>
        <v/>
      </c>
      <c r="AJ697" s="80" t="str">
        <f t="shared" si="139"/>
        <v/>
      </c>
      <c r="AK697" s="80" t="str">
        <f t="shared" si="140"/>
        <v/>
      </c>
      <c r="AL697" s="79" t="str">
        <f t="shared" si="141"/>
        <v/>
      </c>
      <c r="AM697" s="78" t="str">
        <f t="shared" si="142"/>
        <v/>
      </c>
    </row>
    <row r="698" spans="2:39" ht="13.5" thickBot="1">
      <c r="B698" s="86">
        <v>44830</v>
      </c>
      <c r="C698" s="85">
        <v>1175.8599999999999</v>
      </c>
      <c r="D698" s="85">
        <v>1056.0899999999999</v>
      </c>
      <c r="E698" s="85">
        <v>1045.5899999999999</v>
      </c>
      <c r="F698" s="85">
        <v>1072.47</v>
      </c>
      <c r="G698" s="85">
        <v>1082.27</v>
      </c>
      <c r="H698" s="85">
        <v>1127.5999999999999</v>
      </c>
      <c r="I698" s="85">
        <v>1216.57</v>
      </c>
      <c r="J698" s="85">
        <v>1247.26</v>
      </c>
      <c r="K698" s="85">
        <v>1252.6500000000001</v>
      </c>
      <c r="L698" s="85">
        <v>483.88</v>
      </c>
      <c r="M698" s="85">
        <v>504.45</v>
      </c>
      <c r="N698" s="85">
        <v>377.86</v>
      </c>
      <c r="O698" s="85">
        <v>299.35000000000002</v>
      </c>
      <c r="P698" s="85">
        <v>204.93</v>
      </c>
      <c r="Q698" s="85">
        <v>33.15</v>
      </c>
      <c r="R698" s="85">
        <v>33.39</v>
      </c>
      <c r="S698" s="85">
        <v>33.25</v>
      </c>
      <c r="T698" s="85">
        <v>32.380000000000003</v>
      </c>
      <c r="U698" s="85">
        <v>32.409999999999997</v>
      </c>
      <c r="V698" s="85">
        <v>32.24</v>
      </c>
      <c r="W698" s="85">
        <v>31.96</v>
      </c>
      <c r="X698" s="85">
        <v>31.82</v>
      </c>
      <c r="Y698" s="85">
        <v>31.43</v>
      </c>
      <c r="Z698" s="85">
        <v>32.76</v>
      </c>
      <c r="AA698" s="85">
        <f t="shared" si="130"/>
        <v>1252.6500000000001</v>
      </c>
      <c r="AB698" s="84">
        <f t="shared" si="131"/>
        <v>2022</v>
      </c>
      <c r="AC698" s="83">
        <f t="shared" si="132"/>
        <v>9</v>
      </c>
      <c r="AD698" s="83" t="str">
        <f t="shared" si="133"/>
        <v/>
      </c>
      <c r="AE698" s="83" t="str">
        <f t="shared" si="134"/>
        <v/>
      </c>
      <c r="AF698" s="81">
        <f t="shared" si="135"/>
        <v>1252.6500000000001</v>
      </c>
      <c r="AG698" s="82" t="str">
        <f t="shared" si="136"/>
        <v>9:00</v>
      </c>
      <c r="AH698" s="81">
        <f t="shared" si="137"/>
        <v>13724.269999999999</v>
      </c>
      <c r="AI698" s="80" t="str">
        <f t="shared" si="138"/>
        <v/>
      </c>
      <c r="AJ698" s="80" t="str">
        <f t="shared" si="139"/>
        <v/>
      </c>
      <c r="AK698" s="80" t="str">
        <f t="shared" si="140"/>
        <v/>
      </c>
      <c r="AL698" s="79" t="str">
        <f t="shared" si="141"/>
        <v/>
      </c>
      <c r="AM698" s="78" t="str">
        <f t="shared" si="142"/>
        <v/>
      </c>
    </row>
    <row r="699" spans="2:39" ht="13.5" thickBot="1">
      <c r="B699" s="86">
        <v>44831</v>
      </c>
      <c r="C699" s="85">
        <v>32.520000000000003</v>
      </c>
      <c r="D699" s="85">
        <v>32.03</v>
      </c>
      <c r="E699" s="85">
        <v>31.75</v>
      </c>
      <c r="F699" s="85">
        <v>32.83</v>
      </c>
      <c r="G699" s="85">
        <v>32.06</v>
      </c>
      <c r="H699" s="85">
        <v>32.69</v>
      </c>
      <c r="I699" s="85">
        <v>33.04</v>
      </c>
      <c r="J699" s="85">
        <v>32.200000000000003</v>
      </c>
      <c r="K699" s="85">
        <v>34.369999999999997</v>
      </c>
      <c r="L699" s="85">
        <v>41.13</v>
      </c>
      <c r="M699" s="85">
        <v>41.72</v>
      </c>
      <c r="N699" s="85">
        <v>34.86</v>
      </c>
      <c r="O699" s="85">
        <v>34.44</v>
      </c>
      <c r="P699" s="85">
        <v>161.31</v>
      </c>
      <c r="Q699" s="85">
        <v>92.44</v>
      </c>
      <c r="R699" s="85">
        <v>55.02</v>
      </c>
      <c r="S699" s="85">
        <v>33.46</v>
      </c>
      <c r="T699" s="85">
        <v>33.71</v>
      </c>
      <c r="U699" s="85">
        <v>34.020000000000003</v>
      </c>
      <c r="V699" s="85">
        <v>33.32</v>
      </c>
      <c r="W699" s="85">
        <v>33.43</v>
      </c>
      <c r="X699" s="85">
        <v>33.15</v>
      </c>
      <c r="Y699" s="85">
        <v>33.74</v>
      </c>
      <c r="Z699" s="85">
        <v>32.799999999999997</v>
      </c>
      <c r="AA699" s="85">
        <f t="shared" si="130"/>
        <v>161.31</v>
      </c>
      <c r="AB699" s="84">
        <f t="shared" si="131"/>
        <v>2022</v>
      </c>
      <c r="AC699" s="83">
        <f t="shared" si="132"/>
        <v>9</v>
      </c>
      <c r="AD699" s="83" t="str">
        <f t="shared" si="133"/>
        <v/>
      </c>
      <c r="AE699" s="83" t="str">
        <f t="shared" si="134"/>
        <v/>
      </c>
      <c r="AF699" s="81">
        <f t="shared" si="135"/>
        <v>161.31</v>
      </c>
      <c r="AG699" s="82" t="str">
        <f t="shared" si="136"/>
        <v>14:00</v>
      </c>
      <c r="AH699" s="81">
        <f t="shared" si="137"/>
        <v>1183.3500000000001</v>
      </c>
      <c r="AI699" s="80" t="str">
        <f t="shared" si="138"/>
        <v/>
      </c>
      <c r="AJ699" s="80" t="str">
        <f t="shared" si="139"/>
        <v/>
      </c>
      <c r="AK699" s="80" t="str">
        <f t="shared" si="140"/>
        <v/>
      </c>
      <c r="AL699" s="79" t="str">
        <f t="shared" si="141"/>
        <v/>
      </c>
      <c r="AM699" s="78" t="str">
        <f t="shared" si="142"/>
        <v/>
      </c>
    </row>
    <row r="700" spans="2:39" ht="13.5" thickBot="1">
      <c r="B700" s="86">
        <v>44832</v>
      </c>
      <c r="C700" s="85">
        <v>31.99</v>
      </c>
      <c r="D700" s="85">
        <v>33.36</v>
      </c>
      <c r="E700" s="85">
        <v>33.81</v>
      </c>
      <c r="F700" s="85">
        <v>32.94</v>
      </c>
      <c r="G700" s="85">
        <v>33.74</v>
      </c>
      <c r="H700" s="85">
        <v>33.22</v>
      </c>
      <c r="I700" s="85">
        <v>33.67</v>
      </c>
      <c r="J700" s="85">
        <v>33.18</v>
      </c>
      <c r="K700" s="85">
        <v>32.549999999999997</v>
      </c>
      <c r="L700" s="85">
        <v>34.409999999999997</v>
      </c>
      <c r="M700" s="85">
        <v>34.020000000000003</v>
      </c>
      <c r="N700" s="85">
        <v>34.4</v>
      </c>
      <c r="O700" s="85">
        <v>34.369999999999997</v>
      </c>
      <c r="P700" s="85">
        <v>156.94</v>
      </c>
      <c r="Q700" s="85">
        <v>76.41</v>
      </c>
      <c r="R700" s="85">
        <v>43.47</v>
      </c>
      <c r="S700" s="85">
        <v>33.78</v>
      </c>
      <c r="T700" s="85">
        <v>34.409999999999997</v>
      </c>
      <c r="U700" s="85">
        <v>33.950000000000003</v>
      </c>
      <c r="V700" s="85">
        <v>33.15</v>
      </c>
      <c r="W700" s="85">
        <v>33.18</v>
      </c>
      <c r="X700" s="85">
        <v>33.11</v>
      </c>
      <c r="Y700" s="85">
        <v>33.71</v>
      </c>
      <c r="Z700" s="85">
        <v>33.5</v>
      </c>
      <c r="AA700" s="85">
        <f t="shared" si="130"/>
        <v>156.94</v>
      </c>
      <c r="AB700" s="84">
        <f t="shared" si="131"/>
        <v>2022</v>
      </c>
      <c r="AC700" s="83">
        <f t="shared" si="132"/>
        <v>9</v>
      </c>
      <c r="AD700" s="83" t="str">
        <f t="shared" si="133"/>
        <v/>
      </c>
      <c r="AE700" s="83" t="str">
        <f t="shared" si="134"/>
        <v/>
      </c>
      <c r="AF700" s="81">
        <f t="shared" si="135"/>
        <v>156.94</v>
      </c>
      <c r="AG700" s="82" t="str">
        <f t="shared" si="136"/>
        <v>14:00</v>
      </c>
      <c r="AH700" s="81">
        <f t="shared" si="137"/>
        <v>1138.2099999999998</v>
      </c>
      <c r="AI700" s="80" t="str">
        <f t="shared" si="138"/>
        <v/>
      </c>
      <c r="AJ700" s="80" t="str">
        <f t="shared" si="139"/>
        <v/>
      </c>
      <c r="AK700" s="80" t="str">
        <f t="shared" si="140"/>
        <v/>
      </c>
      <c r="AL700" s="79" t="str">
        <f t="shared" si="141"/>
        <v/>
      </c>
      <c r="AM700" s="78" t="str">
        <f t="shared" si="142"/>
        <v/>
      </c>
    </row>
    <row r="701" spans="2:39" ht="13.5" thickBot="1">
      <c r="B701" s="86">
        <v>44833</v>
      </c>
      <c r="C701" s="85">
        <v>32.369999999999997</v>
      </c>
      <c r="D701" s="85">
        <v>32.83</v>
      </c>
      <c r="E701" s="85">
        <v>33.74</v>
      </c>
      <c r="F701" s="85">
        <v>33.46</v>
      </c>
      <c r="G701" s="85">
        <v>33.04</v>
      </c>
      <c r="H701" s="85">
        <v>32.729999999999997</v>
      </c>
      <c r="I701" s="85">
        <v>33.880000000000003</v>
      </c>
      <c r="J701" s="85">
        <v>34.72</v>
      </c>
      <c r="K701" s="85">
        <v>33.36</v>
      </c>
      <c r="L701" s="85">
        <v>34.299999999999997</v>
      </c>
      <c r="M701" s="85">
        <v>34.119999999999997</v>
      </c>
      <c r="N701" s="85">
        <v>46.55</v>
      </c>
      <c r="O701" s="85">
        <v>153.79</v>
      </c>
      <c r="P701" s="85">
        <v>136.91999999999999</v>
      </c>
      <c r="Q701" s="85">
        <v>148.22999999999999</v>
      </c>
      <c r="R701" s="85">
        <v>123.97</v>
      </c>
      <c r="S701" s="85">
        <v>51.84</v>
      </c>
      <c r="T701" s="85">
        <v>35.6</v>
      </c>
      <c r="U701" s="85">
        <v>32.380000000000003</v>
      </c>
      <c r="V701" s="85">
        <v>33.01</v>
      </c>
      <c r="W701" s="85">
        <v>33.39</v>
      </c>
      <c r="X701" s="85">
        <v>32.520000000000003</v>
      </c>
      <c r="Y701" s="85">
        <v>31.96</v>
      </c>
      <c r="Z701" s="85">
        <v>33.64</v>
      </c>
      <c r="AA701" s="85">
        <f t="shared" si="130"/>
        <v>153.79</v>
      </c>
      <c r="AB701" s="84">
        <f t="shared" si="131"/>
        <v>2022</v>
      </c>
      <c r="AC701" s="83">
        <f t="shared" si="132"/>
        <v>9</v>
      </c>
      <c r="AD701" s="83" t="str">
        <f t="shared" si="133"/>
        <v/>
      </c>
      <c r="AE701" s="83" t="str">
        <f t="shared" si="134"/>
        <v/>
      </c>
      <c r="AF701" s="81">
        <f t="shared" si="135"/>
        <v>153.79</v>
      </c>
      <c r="AG701" s="82" t="str">
        <f t="shared" si="136"/>
        <v>13:00</v>
      </c>
      <c r="AH701" s="81">
        <f t="shared" si="137"/>
        <v>1416.14</v>
      </c>
      <c r="AI701" s="80" t="str">
        <f t="shared" si="138"/>
        <v/>
      </c>
      <c r="AJ701" s="80" t="str">
        <f t="shared" si="139"/>
        <v/>
      </c>
      <c r="AK701" s="80" t="str">
        <f t="shared" si="140"/>
        <v/>
      </c>
      <c r="AL701" s="79" t="str">
        <f t="shared" si="141"/>
        <v/>
      </c>
      <c r="AM701" s="78" t="str">
        <f t="shared" si="142"/>
        <v/>
      </c>
    </row>
    <row r="702" spans="2:39" ht="13.5" thickBot="1">
      <c r="B702" s="86">
        <v>44834</v>
      </c>
      <c r="C702" s="85">
        <v>33.36</v>
      </c>
      <c r="D702" s="85">
        <v>32.479999999999997</v>
      </c>
      <c r="E702" s="85">
        <v>32.69</v>
      </c>
      <c r="F702" s="85">
        <v>34.020000000000003</v>
      </c>
      <c r="G702" s="85">
        <v>33.74</v>
      </c>
      <c r="H702" s="85">
        <v>33.99</v>
      </c>
      <c r="I702" s="85">
        <v>33.18</v>
      </c>
      <c r="J702" s="85">
        <v>35.04</v>
      </c>
      <c r="K702" s="85">
        <v>34.79</v>
      </c>
      <c r="L702" s="85">
        <v>33.71</v>
      </c>
      <c r="M702" s="85">
        <v>145.74</v>
      </c>
      <c r="N702" s="85">
        <v>132.82</v>
      </c>
      <c r="O702" s="85">
        <v>166.67</v>
      </c>
      <c r="P702" s="85">
        <v>168.39</v>
      </c>
      <c r="Q702" s="85">
        <v>177.94</v>
      </c>
      <c r="R702" s="85">
        <v>151.03</v>
      </c>
      <c r="S702" s="85">
        <v>60.31</v>
      </c>
      <c r="T702" s="85">
        <v>32.270000000000003</v>
      </c>
      <c r="U702" s="85">
        <v>33.46</v>
      </c>
      <c r="V702" s="85">
        <v>33.04</v>
      </c>
      <c r="W702" s="85">
        <v>33.22</v>
      </c>
      <c r="X702" s="85">
        <v>33.15</v>
      </c>
      <c r="Y702" s="85">
        <v>33.18</v>
      </c>
      <c r="Z702" s="85">
        <v>33.53</v>
      </c>
      <c r="AA702" s="85">
        <f t="shared" si="130"/>
        <v>177.94</v>
      </c>
      <c r="AB702" s="84">
        <f t="shared" si="131"/>
        <v>2022</v>
      </c>
      <c r="AC702" s="83">
        <f t="shared" si="132"/>
        <v>9</v>
      </c>
      <c r="AD702" s="83" t="str">
        <f t="shared" si="133"/>
        <v>2022-9</v>
      </c>
      <c r="AE702" s="83">
        <f t="shared" si="134"/>
        <v>9</v>
      </c>
      <c r="AF702" s="81">
        <f t="shared" si="135"/>
        <v>177.94</v>
      </c>
      <c r="AG702" s="82" t="str">
        <f t="shared" si="136"/>
        <v>15:00</v>
      </c>
      <c r="AH702" s="81">
        <f t="shared" si="137"/>
        <v>1749.69</v>
      </c>
      <c r="AI702" s="80">
        <f t="shared" si="138"/>
        <v>40851.46</v>
      </c>
      <c r="AJ702" s="80">
        <f t="shared" si="139"/>
        <v>1950.9</v>
      </c>
      <c r="AK702" s="80">
        <f t="shared" si="140"/>
        <v>43251.01</v>
      </c>
      <c r="AL702" s="79">
        <f t="shared" si="141"/>
        <v>44816</v>
      </c>
      <c r="AM702" s="78" t="str">
        <f t="shared" si="142"/>
        <v>11:00</v>
      </c>
    </row>
    <row r="703" spans="2:39" ht="13.5" thickBot="1">
      <c r="B703" s="86">
        <v>44835</v>
      </c>
      <c r="C703" s="85">
        <v>33.29</v>
      </c>
      <c r="D703" s="85">
        <v>32.799999999999997</v>
      </c>
      <c r="E703" s="85">
        <v>33.36</v>
      </c>
      <c r="F703" s="85">
        <v>33.36</v>
      </c>
      <c r="G703" s="85">
        <v>31.99</v>
      </c>
      <c r="H703" s="85">
        <v>33.67</v>
      </c>
      <c r="I703" s="85">
        <v>33.22</v>
      </c>
      <c r="J703" s="85">
        <v>33.64</v>
      </c>
      <c r="K703" s="85">
        <v>33.85</v>
      </c>
      <c r="L703" s="85">
        <v>34.340000000000003</v>
      </c>
      <c r="M703" s="85">
        <v>80.36</v>
      </c>
      <c r="N703" s="85">
        <v>38.08</v>
      </c>
      <c r="O703" s="85">
        <v>45.82</v>
      </c>
      <c r="P703" s="85">
        <v>53.9</v>
      </c>
      <c r="Q703" s="85">
        <v>65.87</v>
      </c>
      <c r="R703" s="85">
        <v>49.88</v>
      </c>
      <c r="S703" s="85">
        <v>34.270000000000003</v>
      </c>
      <c r="T703" s="85">
        <v>33.67</v>
      </c>
      <c r="U703" s="85">
        <v>33.32</v>
      </c>
      <c r="V703" s="85">
        <v>32.799999999999997</v>
      </c>
      <c r="W703" s="85">
        <v>33.08</v>
      </c>
      <c r="X703" s="85">
        <v>33.22</v>
      </c>
      <c r="Y703" s="85">
        <v>33.46</v>
      </c>
      <c r="Z703" s="85">
        <v>32.9</v>
      </c>
      <c r="AA703" s="85">
        <f t="shared" si="130"/>
        <v>80.36</v>
      </c>
      <c r="AB703" s="84">
        <f t="shared" si="131"/>
        <v>2022</v>
      </c>
      <c r="AC703" s="83">
        <f t="shared" si="132"/>
        <v>10</v>
      </c>
      <c r="AD703" s="83" t="str">
        <f t="shared" si="133"/>
        <v/>
      </c>
      <c r="AE703" s="83" t="str">
        <f t="shared" si="134"/>
        <v/>
      </c>
      <c r="AF703" s="81">
        <f t="shared" si="135"/>
        <v>80.36</v>
      </c>
      <c r="AG703" s="82" t="str">
        <f t="shared" si="136"/>
        <v>11:00</v>
      </c>
      <c r="AH703" s="81">
        <f t="shared" si="137"/>
        <v>1014.5100000000001</v>
      </c>
      <c r="AI703" s="80" t="str">
        <f t="shared" si="138"/>
        <v/>
      </c>
      <c r="AJ703" s="80" t="str">
        <f t="shared" si="139"/>
        <v/>
      </c>
      <c r="AK703" s="80" t="str">
        <f t="shared" si="140"/>
        <v/>
      </c>
      <c r="AL703" s="79" t="str">
        <f t="shared" si="141"/>
        <v/>
      </c>
      <c r="AM703" s="78" t="str">
        <f t="shared" si="142"/>
        <v/>
      </c>
    </row>
    <row r="704" spans="2:39" ht="13.5" thickBot="1">
      <c r="B704" s="86">
        <v>44836</v>
      </c>
      <c r="C704" s="85">
        <v>33.32</v>
      </c>
      <c r="D704" s="85">
        <v>33.32</v>
      </c>
      <c r="E704" s="85">
        <v>32.729999999999997</v>
      </c>
      <c r="F704" s="85">
        <v>33.18</v>
      </c>
      <c r="G704" s="85">
        <v>33.32</v>
      </c>
      <c r="H704" s="85">
        <v>33.32</v>
      </c>
      <c r="I704" s="85">
        <v>33.36</v>
      </c>
      <c r="J704" s="85">
        <v>33.32</v>
      </c>
      <c r="K704" s="85">
        <v>33.909999999999997</v>
      </c>
      <c r="L704" s="85">
        <v>33</v>
      </c>
      <c r="M704" s="85">
        <v>33.39</v>
      </c>
      <c r="N704" s="85">
        <v>33.01</v>
      </c>
      <c r="O704" s="85">
        <v>32.94</v>
      </c>
      <c r="P704" s="85">
        <v>33.04</v>
      </c>
      <c r="Q704" s="85">
        <v>38.54</v>
      </c>
      <c r="R704" s="85">
        <v>34.93</v>
      </c>
      <c r="S704" s="85">
        <v>32.590000000000003</v>
      </c>
      <c r="T704" s="85">
        <v>32.409999999999997</v>
      </c>
      <c r="U704" s="85">
        <v>31.96</v>
      </c>
      <c r="V704" s="85">
        <v>32.97</v>
      </c>
      <c r="W704" s="85">
        <v>32.619999999999997</v>
      </c>
      <c r="X704" s="85">
        <v>33.6</v>
      </c>
      <c r="Y704" s="85">
        <v>33.01</v>
      </c>
      <c r="Z704" s="85">
        <v>33.18</v>
      </c>
      <c r="AA704" s="85">
        <f t="shared" si="130"/>
        <v>38.54</v>
      </c>
      <c r="AB704" s="84">
        <f t="shared" si="131"/>
        <v>2022</v>
      </c>
      <c r="AC704" s="83">
        <f t="shared" si="132"/>
        <v>10</v>
      </c>
      <c r="AD704" s="83" t="str">
        <f t="shared" si="133"/>
        <v/>
      </c>
      <c r="AE704" s="83" t="str">
        <f t="shared" si="134"/>
        <v/>
      </c>
      <c r="AF704" s="81">
        <f t="shared" si="135"/>
        <v>38.54</v>
      </c>
      <c r="AG704" s="82" t="str">
        <f t="shared" si="136"/>
        <v>15:00</v>
      </c>
      <c r="AH704" s="81">
        <f t="shared" si="137"/>
        <v>839.51</v>
      </c>
      <c r="AI704" s="80" t="str">
        <f t="shared" si="138"/>
        <v/>
      </c>
      <c r="AJ704" s="80" t="str">
        <f t="shared" si="139"/>
        <v/>
      </c>
      <c r="AK704" s="80" t="str">
        <f t="shared" si="140"/>
        <v/>
      </c>
      <c r="AL704" s="79" t="str">
        <f t="shared" si="141"/>
        <v/>
      </c>
      <c r="AM704" s="78" t="str">
        <f t="shared" si="142"/>
        <v/>
      </c>
    </row>
    <row r="705" spans="2:39" ht="13.5" thickBot="1">
      <c r="B705" s="86">
        <v>44837</v>
      </c>
      <c r="C705" s="85">
        <v>32.659999999999997</v>
      </c>
      <c r="D705" s="85">
        <v>33.53</v>
      </c>
      <c r="E705" s="85">
        <v>33.01</v>
      </c>
      <c r="F705" s="85">
        <v>33.880000000000003</v>
      </c>
      <c r="G705" s="85">
        <v>33.64</v>
      </c>
      <c r="H705" s="85">
        <v>32.340000000000003</v>
      </c>
      <c r="I705" s="85">
        <v>33.57</v>
      </c>
      <c r="J705" s="85">
        <v>34.93</v>
      </c>
      <c r="K705" s="85">
        <v>35.35</v>
      </c>
      <c r="L705" s="85">
        <v>34.96</v>
      </c>
      <c r="M705" s="85">
        <v>33.71</v>
      </c>
      <c r="N705" s="85">
        <v>33.950000000000003</v>
      </c>
      <c r="O705" s="85">
        <v>127.85</v>
      </c>
      <c r="P705" s="85">
        <v>145.08000000000001</v>
      </c>
      <c r="Q705" s="85">
        <v>143.57</v>
      </c>
      <c r="R705" s="85">
        <v>106.4</v>
      </c>
      <c r="S705" s="85">
        <v>70.42</v>
      </c>
      <c r="T705" s="85">
        <v>35.950000000000003</v>
      </c>
      <c r="U705" s="85">
        <v>33.32</v>
      </c>
      <c r="V705" s="85">
        <v>32.799999999999997</v>
      </c>
      <c r="W705" s="85">
        <v>33.11</v>
      </c>
      <c r="X705" s="85">
        <v>34.299999999999997</v>
      </c>
      <c r="Y705" s="85">
        <v>33.22</v>
      </c>
      <c r="Z705" s="85">
        <v>32.659999999999997</v>
      </c>
      <c r="AA705" s="85">
        <f t="shared" si="130"/>
        <v>145.08000000000001</v>
      </c>
      <c r="AB705" s="84">
        <f t="shared" si="131"/>
        <v>2022</v>
      </c>
      <c r="AC705" s="83">
        <f t="shared" si="132"/>
        <v>10</v>
      </c>
      <c r="AD705" s="83" t="str">
        <f t="shared" si="133"/>
        <v/>
      </c>
      <c r="AE705" s="83" t="str">
        <f t="shared" si="134"/>
        <v/>
      </c>
      <c r="AF705" s="81">
        <f t="shared" si="135"/>
        <v>145.08000000000001</v>
      </c>
      <c r="AG705" s="82" t="str">
        <f t="shared" si="136"/>
        <v>14:00</v>
      </c>
      <c r="AH705" s="81">
        <f t="shared" si="137"/>
        <v>1379.2899999999997</v>
      </c>
      <c r="AI705" s="80" t="str">
        <f t="shared" si="138"/>
        <v/>
      </c>
      <c r="AJ705" s="80" t="str">
        <f t="shared" si="139"/>
        <v/>
      </c>
      <c r="AK705" s="80" t="str">
        <f t="shared" si="140"/>
        <v/>
      </c>
      <c r="AL705" s="79" t="str">
        <f t="shared" si="141"/>
        <v/>
      </c>
      <c r="AM705" s="78" t="str">
        <f t="shared" si="142"/>
        <v/>
      </c>
    </row>
    <row r="706" spans="2:39" ht="13.5" thickBot="1">
      <c r="B706" s="86">
        <v>44838</v>
      </c>
      <c r="C706" s="85">
        <v>32.83</v>
      </c>
      <c r="D706" s="85">
        <v>32.76</v>
      </c>
      <c r="E706" s="85">
        <v>34.200000000000003</v>
      </c>
      <c r="F706" s="85">
        <v>34.65</v>
      </c>
      <c r="G706" s="85">
        <v>34.51</v>
      </c>
      <c r="H706" s="85">
        <v>34.270000000000003</v>
      </c>
      <c r="I706" s="85">
        <v>34.479999999999997</v>
      </c>
      <c r="J706" s="85">
        <v>34.049999999999997</v>
      </c>
      <c r="K706" s="85">
        <v>34.090000000000003</v>
      </c>
      <c r="L706" s="85">
        <v>33.909999999999997</v>
      </c>
      <c r="M706" s="85">
        <v>133.6</v>
      </c>
      <c r="N706" s="85">
        <v>187.25</v>
      </c>
      <c r="O706" s="85">
        <v>191.59</v>
      </c>
      <c r="P706" s="85">
        <v>207.59</v>
      </c>
      <c r="Q706" s="85">
        <v>226.73</v>
      </c>
      <c r="R706" s="85">
        <v>208.46</v>
      </c>
      <c r="S706" s="85">
        <v>145.99</v>
      </c>
      <c r="T706" s="85">
        <v>92.09</v>
      </c>
      <c r="U706" s="85">
        <v>58.1</v>
      </c>
      <c r="V706" s="85">
        <v>33.46</v>
      </c>
      <c r="W706" s="85">
        <v>33.6</v>
      </c>
      <c r="X706" s="85">
        <v>32.97</v>
      </c>
      <c r="Y706" s="85">
        <v>32.94</v>
      </c>
      <c r="Z706" s="85">
        <v>33.5</v>
      </c>
      <c r="AA706" s="85">
        <f t="shared" si="130"/>
        <v>226.73</v>
      </c>
      <c r="AB706" s="84">
        <f t="shared" si="131"/>
        <v>2022</v>
      </c>
      <c r="AC706" s="83">
        <f t="shared" si="132"/>
        <v>10</v>
      </c>
      <c r="AD706" s="83" t="str">
        <f t="shared" si="133"/>
        <v/>
      </c>
      <c r="AE706" s="83" t="str">
        <f t="shared" si="134"/>
        <v/>
      </c>
      <c r="AF706" s="81">
        <f t="shared" si="135"/>
        <v>226.73</v>
      </c>
      <c r="AG706" s="82" t="str">
        <f t="shared" si="136"/>
        <v>15:00</v>
      </c>
      <c r="AH706" s="81">
        <f t="shared" si="137"/>
        <v>2184.35</v>
      </c>
      <c r="AI706" s="80" t="str">
        <f t="shared" si="138"/>
        <v/>
      </c>
      <c r="AJ706" s="80" t="str">
        <f t="shared" si="139"/>
        <v/>
      </c>
      <c r="AK706" s="80" t="str">
        <f t="shared" si="140"/>
        <v/>
      </c>
      <c r="AL706" s="79" t="str">
        <f t="shared" si="141"/>
        <v/>
      </c>
      <c r="AM706" s="78" t="str">
        <f t="shared" si="142"/>
        <v/>
      </c>
    </row>
    <row r="707" spans="2:39" ht="13.5" thickBot="1">
      <c r="B707" s="86">
        <v>44839</v>
      </c>
      <c r="C707" s="85">
        <v>33.950000000000003</v>
      </c>
      <c r="D707" s="85">
        <v>33.92</v>
      </c>
      <c r="E707" s="85">
        <v>34.479999999999997</v>
      </c>
      <c r="F707" s="85">
        <v>33.64</v>
      </c>
      <c r="G707" s="85">
        <v>33.85</v>
      </c>
      <c r="H707" s="85">
        <v>34.229999999999997</v>
      </c>
      <c r="I707" s="85">
        <v>35.04</v>
      </c>
      <c r="J707" s="85">
        <v>34.549999999999997</v>
      </c>
      <c r="K707" s="85">
        <v>39.450000000000003</v>
      </c>
      <c r="L707" s="85">
        <v>170.59</v>
      </c>
      <c r="M707" s="85">
        <v>255.47</v>
      </c>
      <c r="N707" s="85">
        <v>247.84</v>
      </c>
      <c r="O707" s="85">
        <v>284.17</v>
      </c>
      <c r="P707" s="85">
        <v>250.25</v>
      </c>
      <c r="Q707" s="85">
        <v>256.97000000000003</v>
      </c>
      <c r="R707" s="85">
        <v>217.84</v>
      </c>
      <c r="S707" s="85">
        <v>144.76</v>
      </c>
      <c r="T707" s="85">
        <v>88.27</v>
      </c>
      <c r="U707" s="85">
        <v>72.8</v>
      </c>
      <c r="V707" s="85">
        <v>42.98</v>
      </c>
      <c r="W707" s="85">
        <v>34.299999999999997</v>
      </c>
      <c r="X707" s="85">
        <v>33.78</v>
      </c>
      <c r="Y707" s="85">
        <v>33.64</v>
      </c>
      <c r="Z707" s="85">
        <v>32.869999999999997</v>
      </c>
      <c r="AA707" s="85">
        <f t="shared" ref="AA707:AA770" si="143">MAX(C707:Z707)</f>
        <v>284.17</v>
      </c>
      <c r="AB707" s="84">
        <f t="shared" ref="AB707:AB770" si="144">YEAR(B707)</f>
        <v>2022</v>
      </c>
      <c r="AC707" s="83">
        <f t="shared" ref="AC707:AC770" si="145">MONTH(B707)</f>
        <v>10</v>
      </c>
      <c r="AD707" s="83" t="str">
        <f t="shared" ref="AD707:AD770" si="146">IF(AE707="","",AB707&amp;"-"&amp;AE707)</f>
        <v/>
      </c>
      <c r="AE707" s="83" t="str">
        <f t="shared" ref="AE707:AE770" si="147">IF(DAY(B707+1)=1,AC707,"")</f>
        <v/>
      </c>
      <c r="AF707" s="81">
        <f t="shared" ref="AF707:AF770" si="148">MAX(C707:Z707)</f>
        <v>284.17</v>
      </c>
      <c r="AG707" s="82" t="str">
        <f t="shared" ref="AG707:AG770" si="149">INDEX($C$2:$Z$2,MATCH(AF707,C707:Z707,0))</f>
        <v>13:00</v>
      </c>
      <c r="AH707" s="81">
        <f t="shared" ref="AH707:AH770" si="150">SUM(C707:AA707)</f>
        <v>2763.8100000000004</v>
      </c>
      <c r="AI707" s="80" t="str">
        <f t="shared" ref="AI707:AI770" si="151">IF(AE707&lt;&gt;"",SUMIFS(AF:AF,AC:AC,AC707,AB:AB,AB707),"")</f>
        <v/>
      </c>
      <c r="AJ707" s="80" t="str">
        <f t="shared" ref="AJ707:AJ770" si="152">IF(AI707="","",_xlfn.MAXIFS(AF:AF,AC:AC,AC707,AB:AB,AB707))</f>
        <v/>
      </c>
      <c r="AK707" s="80" t="str">
        <f t="shared" ref="AK707:AK770" si="153">IF(AI707="","",_xlfn.MAXIFS(AH:AH,AC:AC,AC707,AB:AB,AB707))</f>
        <v/>
      </c>
      <c r="AL707" s="79" t="str">
        <f t="shared" ref="AL707:AL770" si="154">IF(AI707&lt;&gt;"",INDEX(B:B,MATCH(AJ707,AF:AF,0)),"")</f>
        <v/>
      </c>
      <c r="AM707" s="78" t="str">
        <f t="shared" ref="AM707:AM770" si="155">IF(AI707&lt;&gt;"",INDEX(AG:AG,MATCH(AJ707,AF:AF,0)),"")</f>
        <v/>
      </c>
    </row>
    <row r="708" spans="2:39" ht="13.5" thickBot="1">
      <c r="B708" s="86">
        <v>44840</v>
      </c>
      <c r="C708" s="85">
        <v>32.69</v>
      </c>
      <c r="D708" s="85">
        <v>33.32</v>
      </c>
      <c r="E708" s="85">
        <v>34.340000000000003</v>
      </c>
      <c r="F708" s="85">
        <v>34.020000000000003</v>
      </c>
      <c r="G708" s="85">
        <v>33.11</v>
      </c>
      <c r="H708" s="85">
        <v>34.159999999999997</v>
      </c>
      <c r="I708" s="85">
        <v>36.26</v>
      </c>
      <c r="J708" s="85">
        <v>61.95</v>
      </c>
      <c r="K708" s="85">
        <v>73.88</v>
      </c>
      <c r="L708" s="85">
        <v>180.25</v>
      </c>
      <c r="M708" s="85">
        <v>133.66999999999999</v>
      </c>
      <c r="N708" s="85">
        <v>81.8</v>
      </c>
      <c r="O708" s="85">
        <v>120.33</v>
      </c>
      <c r="P708" s="85">
        <v>232.65</v>
      </c>
      <c r="Q708" s="85">
        <v>214.17</v>
      </c>
      <c r="R708" s="85">
        <v>182.28</v>
      </c>
      <c r="S708" s="85">
        <v>111.27</v>
      </c>
      <c r="T708" s="85">
        <v>69.83</v>
      </c>
      <c r="U708" s="85">
        <v>63.77</v>
      </c>
      <c r="V708" s="85">
        <v>40.01</v>
      </c>
      <c r="W708" s="85">
        <v>34.83</v>
      </c>
      <c r="X708" s="85">
        <v>33.18</v>
      </c>
      <c r="Y708" s="85">
        <v>33.49</v>
      </c>
      <c r="Z708" s="85">
        <v>33.32</v>
      </c>
      <c r="AA708" s="85">
        <f t="shared" si="143"/>
        <v>232.65</v>
      </c>
      <c r="AB708" s="84">
        <f t="shared" si="144"/>
        <v>2022</v>
      </c>
      <c r="AC708" s="83">
        <f t="shared" si="145"/>
        <v>10</v>
      </c>
      <c r="AD708" s="83" t="str">
        <f t="shared" si="146"/>
        <v/>
      </c>
      <c r="AE708" s="83" t="str">
        <f t="shared" si="147"/>
        <v/>
      </c>
      <c r="AF708" s="81">
        <f t="shared" si="148"/>
        <v>232.65</v>
      </c>
      <c r="AG708" s="82" t="str">
        <f t="shared" si="149"/>
        <v>14:00</v>
      </c>
      <c r="AH708" s="81">
        <f t="shared" si="150"/>
        <v>2171.23</v>
      </c>
      <c r="AI708" s="80" t="str">
        <f t="shared" si="151"/>
        <v/>
      </c>
      <c r="AJ708" s="80" t="str">
        <f t="shared" si="152"/>
        <v/>
      </c>
      <c r="AK708" s="80" t="str">
        <f t="shared" si="153"/>
        <v/>
      </c>
      <c r="AL708" s="79" t="str">
        <f t="shared" si="154"/>
        <v/>
      </c>
      <c r="AM708" s="78" t="str">
        <f t="shared" si="155"/>
        <v/>
      </c>
    </row>
    <row r="709" spans="2:39" ht="13.5" thickBot="1">
      <c r="B709" s="86">
        <v>44841</v>
      </c>
      <c r="C709" s="85">
        <v>33.5</v>
      </c>
      <c r="D709" s="85">
        <v>34.020000000000003</v>
      </c>
      <c r="E709" s="85">
        <v>33.11</v>
      </c>
      <c r="F709" s="85">
        <v>33.04</v>
      </c>
      <c r="G709" s="85">
        <v>33.880000000000003</v>
      </c>
      <c r="H709" s="85">
        <v>568.02</v>
      </c>
      <c r="I709" s="85">
        <v>1197.21</v>
      </c>
      <c r="J709" s="85">
        <v>1199.98</v>
      </c>
      <c r="K709" s="85">
        <v>1235.96</v>
      </c>
      <c r="L709" s="85">
        <v>1240.22</v>
      </c>
      <c r="M709" s="85">
        <v>1273.51</v>
      </c>
      <c r="N709" s="85">
        <v>1251.1099999999999</v>
      </c>
      <c r="O709" s="85">
        <v>1237.6400000000001</v>
      </c>
      <c r="P709" s="85">
        <v>1227.6600000000001</v>
      </c>
      <c r="Q709" s="85">
        <v>1237.53</v>
      </c>
      <c r="R709" s="85">
        <v>1200.05</v>
      </c>
      <c r="S709" s="85">
        <v>1160.32</v>
      </c>
      <c r="T709" s="85">
        <v>1144.01</v>
      </c>
      <c r="U709" s="85">
        <v>1148.07</v>
      </c>
      <c r="V709" s="85">
        <v>1153.01</v>
      </c>
      <c r="W709" s="85">
        <v>1154.6500000000001</v>
      </c>
      <c r="X709" s="85">
        <v>1150.8699999999999</v>
      </c>
      <c r="Y709" s="85">
        <v>1119.58</v>
      </c>
      <c r="Z709" s="85">
        <v>1096.76</v>
      </c>
      <c r="AA709" s="85">
        <f t="shared" si="143"/>
        <v>1273.51</v>
      </c>
      <c r="AB709" s="84">
        <f t="shared" si="144"/>
        <v>2022</v>
      </c>
      <c r="AC709" s="83">
        <f t="shared" si="145"/>
        <v>10</v>
      </c>
      <c r="AD709" s="83" t="str">
        <f t="shared" si="146"/>
        <v/>
      </c>
      <c r="AE709" s="83" t="str">
        <f t="shared" si="147"/>
        <v/>
      </c>
      <c r="AF709" s="81">
        <f t="shared" si="148"/>
        <v>1273.51</v>
      </c>
      <c r="AG709" s="82" t="str">
        <f t="shared" si="149"/>
        <v>11:00</v>
      </c>
      <c r="AH709" s="81">
        <f t="shared" si="150"/>
        <v>23437.219999999994</v>
      </c>
      <c r="AI709" s="80" t="str">
        <f t="shared" si="151"/>
        <v/>
      </c>
      <c r="AJ709" s="80" t="str">
        <f t="shared" si="152"/>
        <v/>
      </c>
      <c r="AK709" s="80" t="str">
        <f t="shared" si="153"/>
        <v/>
      </c>
      <c r="AL709" s="79" t="str">
        <f t="shared" si="154"/>
        <v/>
      </c>
      <c r="AM709" s="78" t="str">
        <f t="shared" si="155"/>
        <v/>
      </c>
    </row>
    <row r="710" spans="2:39" ht="13.5" thickBot="1">
      <c r="B710" s="86">
        <v>44842</v>
      </c>
      <c r="C710" s="85">
        <v>1103.6600000000001</v>
      </c>
      <c r="D710" s="85">
        <v>1119.96</v>
      </c>
      <c r="E710" s="85">
        <v>1104.46</v>
      </c>
      <c r="F710" s="85">
        <v>1093.08</v>
      </c>
      <c r="G710" s="85">
        <v>1094.07</v>
      </c>
      <c r="H710" s="85">
        <v>1124.0899999999999</v>
      </c>
      <c r="I710" s="85">
        <v>1187.83</v>
      </c>
      <c r="J710" s="85">
        <v>1176.21</v>
      </c>
      <c r="K710" s="85">
        <v>1178.21</v>
      </c>
      <c r="L710" s="85">
        <v>1171.1400000000001</v>
      </c>
      <c r="M710" s="85">
        <v>1144.54</v>
      </c>
      <c r="N710" s="85">
        <v>1121.79</v>
      </c>
      <c r="O710" s="85">
        <v>1128.51</v>
      </c>
      <c r="P710" s="85">
        <v>1125.57</v>
      </c>
      <c r="Q710" s="85">
        <v>1109.08</v>
      </c>
      <c r="R710" s="85">
        <v>1090.67</v>
      </c>
      <c r="S710" s="85">
        <v>1044.68</v>
      </c>
      <c r="T710" s="85">
        <v>1057.1099999999999</v>
      </c>
      <c r="U710" s="85">
        <v>1077.55</v>
      </c>
      <c r="V710" s="85">
        <v>1074.05</v>
      </c>
      <c r="W710" s="85">
        <v>1081.92</v>
      </c>
      <c r="X710" s="85">
        <v>1075.97</v>
      </c>
      <c r="Y710" s="85">
        <v>1077.8599999999999</v>
      </c>
      <c r="Z710" s="85">
        <v>1091.69</v>
      </c>
      <c r="AA710" s="85">
        <f t="shared" si="143"/>
        <v>1187.83</v>
      </c>
      <c r="AB710" s="84">
        <f t="shared" si="144"/>
        <v>2022</v>
      </c>
      <c r="AC710" s="83">
        <f t="shared" si="145"/>
        <v>10</v>
      </c>
      <c r="AD710" s="83" t="str">
        <f t="shared" si="146"/>
        <v/>
      </c>
      <c r="AE710" s="83" t="str">
        <f t="shared" si="147"/>
        <v/>
      </c>
      <c r="AF710" s="81">
        <f t="shared" si="148"/>
        <v>1187.83</v>
      </c>
      <c r="AG710" s="82" t="str">
        <f t="shared" si="149"/>
        <v>7:00</v>
      </c>
      <c r="AH710" s="81">
        <f t="shared" si="150"/>
        <v>27841.53</v>
      </c>
      <c r="AI710" s="80" t="str">
        <f t="shared" si="151"/>
        <v/>
      </c>
      <c r="AJ710" s="80" t="str">
        <f t="shared" si="152"/>
        <v/>
      </c>
      <c r="AK710" s="80" t="str">
        <f t="shared" si="153"/>
        <v/>
      </c>
      <c r="AL710" s="79" t="str">
        <f t="shared" si="154"/>
        <v/>
      </c>
      <c r="AM710" s="78" t="str">
        <f t="shared" si="155"/>
        <v/>
      </c>
    </row>
    <row r="711" spans="2:39" ht="13.5" thickBot="1">
      <c r="B711" s="86">
        <v>44843</v>
      </c>
      <c r="C711" s="85">
        <v>1084.44</v>
      </c>
      <c r="D711" s="85">
        <v>1089.52</v>
      </c>
      <c r="E711" s="85">
        <v>1101.5899999999999</v>
      </c>
      <c r="F711" s="85">
        <v>1086.82</v>
      </c>
      <c r="G711" s="85">
        <v>1095.57</v>
      </c>
      <c r="H711" s="85">
        <v>1137.8900000000001</v>
      </c>
      <c r="I711" s="85">
        <v>1203.2</v>
      </c>
      <c r="J711" s="85">
        <v>1155.46</v>
      </c>
      <c r="K711" s="85">
        <v>1116.01</v>
      </c>
      <c r="L711" s="85">
        <v>1138.69</v>
      </c>
      <c r="M711" s="85">
        <v>1240.47</v>
      </c>
      <c r="N711" s="85">
        <v>1456.35</v>
      </c>
      <c r="O711" s="85">
        <v>1395.49</v>
      </c>
      <c r="P711" s="85">
        <v>1395.52</v>
      </c>
      <c r="Q711" s="85">
        <v>1394.12</v>
      </c>
      <c r="R711" s="85">
        <v>1376.83</v>
      </c>
      <c r="S711" s="85">
        <v>1282.08</v>
      </c>
      <c r="T711" s="85">
        <v>1280.6500000000001</v>
      </c>
      <c r="U711" s="85">
        <v>1219.26</v>
      </c>
      <c r="V711" s="85">
        <v>1185.28</v>
      </c>
      <c r="W711" s="85">
        <v>1180.52</v>
      </c>
      <c r="X711" s="85">
        <v>1042.58</v>
      </c>
      <c r="Y711" s="85">
        <v>1042.3</v>
      </c>
      <c r="Z711" s="85">
        <v>1037.92</v>
      </c>
      <c r="AA711" s="85">
        <f t="shared" si="143"/>
        <v>1456.35</v>
      </c>
      <c r="AB711" s="84">
        <f t="shared" si="144"/>
        <v>2022</v>
      </c>
      <c r="AC711" s="83">
        <f t="shared" si="145"/>
        <v>10</v>
      </c>
      <c r="AD711" s="83" t="str">
        <f t="shared" si="146"/>
        <v/>
      </c>
      <c r="AE711" s="83" t="str">
        <f t="shared" si="147"/>
        <v/>
      </c>
      <c r="AF711" s="81">
        <f t="shared" si="148"/>
        <v>1456.35</v>
      </c>
      <c r="AG711" s="82" t="str">
        <f t="shared" si="149"/>
        <v>12:00</v>
      </c>
      <c r="AH711" s="81">
        <f t="shared" si="150"/>
        <v>30194.910000000003</v>
      </c>
      <c r="AI711" s="80" t="str">
        <f t="shared" si="151"/>
        <v/>
      </c>
      <c r="AJ711" s="80" t="str">
        <f t="shared" si="152"/>
        <v/>
      </c>
      <c r="AK711" s="80" t="str">
        <f t="shared" si="153"/>
        <v/>
      </c>
      <c r="AL711" s="79" t="str">
        <f t="shared" si="154"/>
        <v/>
      </c>
      <c r="AM711" s="78" t="str">
        <f t="shared" si="155"/>
        <v/>
      </c>
    </row>
    <row r="712" spans="2:39" ht="13.5" thickBot="1">
      <c r="B712" s="86">
        <v>44844</v>
      </c>
      <c r="C712" s="85">
        <v>1041.3900000000001</v>
      </c>
      <c r="D712" s="85">
        <v>1032.5</v>
      </c>
      <c r="E712" s="85">
        <v>1035.79</v>
      </c>
      <c r="F712" s="85">
        <v>1043.95</v>
      </c>
      <c r="G712" s="85">
        <v>1056.97</v>
      </c>
      <c r="H712" s="85">
        <v>1079.33</v>
      </c>
      <c r="I712" s="85">
        <v>1122.07</v>
      </c>
      <c r="J712" s="85">
        <v>1096.17</v>
      </c>
      <c r="K712" s="85">
        <v>1093.02</v>
      </c>
      <c r="L712" s="85">
        <v>1106.32</v>
      </c>
      <c r="M712" s="85">
        <v>1120.81</v>
      </c>
      <c r="N712" s="85">
        <v>1131.24</v>
      </c>
      <c r="O712" s="85">
        <v>1380.47</v>
      </c>
      <c r="P712" s="85">
        <v>1354.43</v>
      </c>
      <c r="Q712" s="85">
        <v>1337.21</v>
      </c>
      <c r="R712" s="85">
        <v>1342.36</v>
      </c>
      <c r="S712" s="85">
        <v>1296.3</v>
      </c>
      <c r="T712" s="85">
        <v>1236.2</v>
      </c>
      <c r="U712" s="85">
        <v>1177.58</v>
      </c>
      <c r="V712" s="85">
        <v>1068.5899999999999</v>
      </c>
      <c r="W712" s="85">
        <v>1069.53</v>
      </c>
      <c r="X712" s="85">
        <v>1050.81</v>
      </c>
      <c r="Y712" s="85">
        <v>1106.8800000000001</v>
      </c>
      <c r="Z712" s="85">
        <v>1097.74</v>
      </c>
      <c r="AA712" s="85">
        <f t="shared" si="143"/>
        <v>1380.47</v>
      </c>
      <c r="AB712" s="84">
        <f t="shared" si="144"/>
        <v>2022</v>
      </c>
      <c r="AC712" s="83">
        <f t="shared" si="145"/>
        <v>10</v>
      </c>
      <c r="AD712" s="83" t="str">
        <f t="shared" si="146"/>
        <v/>
      </c>
      <c r="AE712" s="83" t="str">
        <f t="shared" si="147"/>
        <v/>
      </c>
      <c r="AF712" s="81">
        <f t="shared" si="148"/>
        <v>1380.47</v>
      </c>
      <c r="AG712" s="82" t="str">
        <f t="shared" si="149"/>
        <v>13:00</v>
      </c>
      <c r="AH712" s="81">
        <f t="shared" si="150"/>
        <v>28858.130000000005</v>
      </c>
      <c r="AI712" s="80" t="str">
        <f t="shared" si="151"/>
        <v/>
      </c>
      <c r="AJ712" s="80" t="str">
        <f t="shared" si="152"/>
        <v/>
      </c>
      <c r="AK712" s="80" t="str">
        <f t="shared" si="153"/>
        <v/>
      </c>
      <c r="AL712" s="79" t="str">
        <f t="shared" si="154"/>
        <v/>
      </c>
      <c r="AM712" s="78" t="str">
        <f t="shared" si="155"/>
        <v/>
      </c>
    </row>
    <row r="713" spans="2:39" ht="13.5" thickBot="1">
      <c r="B713" s="86">
        <v>44845</v>
      </c>
      <c r="C713" s="85">
        <v>1104.18</v>
      </c>
      <c r="D713" s="85">
        <v>1098.4100000000001</v>
      </c>
      <c r="E713" s="85">
        <v>1093.51</v>
      </c>
      <c r="F713" s="85">
        <v>1122.98</v>
      </c>
      <c r="G713" s="85">
        <v>1148.1099999999999</v>
      </c>
      <c r="H713" s="85">
        <v>1190.1099999999999</v>
      </c>
      <c r="I713" s="85">
        <v>1280.1300000000001</v>
      </c>
      <c r="J713" s="85">
        <v>1304.56</v>
      </c>
      <c r="K713" s="85">
        <v>1271.4100000000001</v>
      </c>
      <c r="L713" s="85">
        <v>1509.9</v>
      </c>
      <c r="M713" s="85">
        <v>1662.75</v>
      </c>
      <c r="N713" s="85">
        <v>1639.61</v>
      </c>
      <c r="O713" s="85">
        <v>1659.74</v>
      </c>
      <c r="P713" s="85">
        <v>1671.11</v>
      </c>
      <c r="Q713" s="85">
        <v>1676.54</v>
      </c>
      <c r="R713" s="85">
        <v>1633.42</v>
      </c>
      <c r="S713" s="85">
        <v>1545.71</v>
      </c>
      <c r="T713" s="85">
        <v>1483.34</v>
      </c>
      <c r="U713" s="85">
        <v>1466.96</v>
      </c>
      <c r="V713" s="85">
        <v>1403.18</v>
      </c>
      <c r="W713" s="85">
        <v>1354.92</v>
      </c>
      <c r="X713" s="85">
        <v>1299.3800000000001</v>
      </c>
      <c r="Y713" s="85">
        <v>1274.1400000000001</v>
      </c>
      <c r="Z713" s="85">
        <v>1307.1400000000001</v>
      </c>
      <c r="AA713" s="85">
        <f t="shared" si="143"/>
        <v>1676.54</v>
      </c>
      <c r="AB713" s="84">
        <f t="shared" si="144"/>
        <v>2022</v>
      </c>
      <c r="AC713" s="83">
        <f t="shared" si="145"/>
        <v>10</v>
      </c>
      <c r="AD713" s="83" t="str">
        <f t="shared" si="146"/>
        <v/>
      </c>
      <c r="AE713" s="83" t="str">
        <f t="shared" si="147"/>
        <v/>
      </c>
      <c r="AF713" s="81">
        <f t="shared" si="148"/>
        <v>1676.54</v>
      </c>
      <c r="AG713" s="82" t="str">
        <f t="shared" si="149"/>
        <v>15:00</v>
      </c>
      <c r="AH713" s="81">
        <f t="shared" si="150"/>
        <v>34877.780000000006</v>
      </c>
      <c r="AI713" s="80" t="str">
        <f t="shared" si="151"/>
        <v/>
      </c>
      <c r="AJ713" s="80" t="str">
        <f t="shared" si="152"/>
        <v/>
      </c>
      <c r="AK713" s="80" t="str">
        <f t="shared" si="153"/>
        <v/>
      </c>
      <c r="AL713" s="79" t="str">
        <f t="shared" si="154"/>
        <v/>
      </c>
      <c r="AM713" s="78" t="str">
        <f t="shared" si="155"/>
        <v/>
      </c>
    </row>
    <row r="714" spans="2:39" ht="13.5" thickBot="1">
      <c r="B714" s="86">
        <v>44846</v>
      </c>
      <c r="C714" s="85">
        <v>1304.98</v>
      </c>
      <c r="D714" s="85">
        <v>1224.55</v>
      </c>
      <c r="E714" s="85">
        <v>1227.31</v>
      </c>
      <c r="F714" s="85">
        <v>1239.18</v>
      </c>
      <c r="G714" s="85">
        <v>1220</v>
      </c>
      <c r="H714" s="85">
        <v>1238.83</v>
      </c>
      <c r="I714" s="85">
        <v>1312.75</v>
      </c>
      <c r="J714" s="85">
        <v>1338.65</v>
      </c>
      <c r="K714" s="85">
        <v>1405.64</v>
      </c>
      <c r="L714" s="85">
        <v>1580.81</v>
      </c>
      <c r="M714" s="85">
        <v>1587.08</v>
      </c>
      <c r="N714" s="85">
        <v>1583.54</v>
      </c>
      <c r="O714" s="85">
        <v>1585.01</v>
      </c>
      <c r="P714" s="85">
        <v>1595.86</v>
      </c>
      <c r="Q714" s="85">
        <v>1601.36</v>
      </c>
      <c r="R714" s="85">
        <v>1588.62</v>
      </c>
      <c r="S714" s="85">
        <v>1504.23</v>
      </c>
      <c r="T714" s="85">
        <v>1471.89</v>
      </c>
      <c r="U714" s="85">
        <v>1451.14</v>
      </c>
      <c r="V714" s="85">
        <v>1441.62</v>
      </c>
      <c r="W714" s="85">
        <v>1436.26</v>
      </c>
      <c r="X714" s="85">
        <v>1356.11</v>
      </c>
      <c r="Y714" s="85">
        <v>1404.41</v>
      </c>
      <c r="Z714" s="85">
        <v>1433.5</v>
      </c>
      <c r="AA714" s="85">
        <f t="shared" si="143"/>
        <v>1601.36</v>
      </c>
      <c r="AB714" s="84">
        <f t="shared" si="144"/>
        <v>2022</v>
      </c>
      <c r="AC714" s="83">
        <f t="shared" si="145"/>
        <v>10</v>
      </c>
      <c r="AD714" s="83" t="str">
        <f t="shared" si="146"/>
        <v/>
      </c>
      <c r="AE714" s="83" t="str">
        <f t="shared" si="147"/>
        <v/>
      </c>
      <c r="AF714" s="81">
        <f t="shared" si="148"/>
        <v>1601.36</v>
      </c>
      <c r="AG714" s="82" t="str">
        <f t="shared" si="149"/>
        <v>15:00</v>
      </c>
      <c r="AH714" s="81">
        <f t="shared" si="150"/>
        <v>35734.689999999988</v>
      </c>
      <c r="AI714" s="80" t="str">
        <f t="shared" si="151"/>
        <v/>
      </c>
      <c r="AJ714" s="80" t="str">
        <f t="shared" si="152"/>
        <v/>
      </c>
      <c r="AK714" s="80" t="str">
        <f t="shared" si="153"/>
        <v/>
      </c>
      <c r="AL714" s="79" t="str">
        <f t="shared" si="154"/>
        <v/>
      </c>
      <c r="AM714" s="78" t="str">
        <f t="shared" si="155"/>
        <v/>
      </c>
    </row>
    <row r="715" spans="2:39" ht="13.5" thickBot="1">
      <c r="B715" s="86">
        <v>44847</v>
      </c>
      <c r="C715" s="85">
        <v>1366.86</v>
      </c>
      <c r="D715" s="85">
        <v>1318.21</v>
      </c>
      <c r="E715" s="85">
        <v>1303.3599999999999</v>
      </c>
      <c r="F715" s="85">
        <v>1308.6500000000001</v>
      </c>
      <c r="G715" s="85">
        <v>1253.5999999999999</v>
      </c>
      <c r="H715" s="85">
        <v>1253.07</v>
      </c>
      <c r="I715" s="85">
        <v>1325.06</v>
      </c>
      <c r="J715" s="85">
        <v>1322.72</v>
      </c>
      <c r="K715" s="85">
        <v>1240.75</v>
      </c>
      <c r="L715" s="85">
        <v>1259.4000000000001</v>
      </c>
      <c r="M715" s="85">
        <v>1284.78</v>
      </c>
      <c r="N715" s="85">
        <v>1336.13</v>
      </c>
      <c r="O715" s="85">
        <v>1404.62</v>
      </c>
      <c r="P715" s="85">
        <v>1349.18</v>
      </c>
      <c r="Q715" s="85">
        <v>1229.4100000000001</v>
      </c>
      <c r="R715" s="85">
        <v>1188.67</v>
      </c>
      <c r="S715" s="85">
        <v>1135.26</v>
      </c>
      <c r="T715" s="85">
        <v>1114.68</v>
      </c>
      <c r="U715" s="85">
        <v>1110.52</v>
      </c>
      <c r="V715" s="85">
        <v>1082.8</v>
      </c>
      <c r="W715" s="85">
        <v>1065.1199999999999</v>
      </c>
      <c r="X715" s="85">
        <v>1085.42</v>
      </c>
      <c r="Y715" s="85">
        <v>1108.7</v>
      </c>
      <c r="Z715" s="85">
        <v>1095.6400000000001</v>
      </c>
      <c r="AA715" s="85">
        <f t="shared" si="143"/>
        <v>1404.62</v>
      </c>
      <c r="AB715" s="84">
        <f t="shared" si="144"/>
        <v>2022</v>
      </c>
      <c r="AC715" s="83">
        <f t="shared" si="145"/>
        <v>10</v>
      </c>
      <c r="AD715" s="83" t="str">
        <f t="shared" si="146"/>
        <v/>
      </c>
      <c r="AE715" s="83" t="str">
        <f t="shared" si="147"/>
        <v/>
      </c>
      <c r="AF715" s="81">
        <f t="shared" si="148"/>
        <v>1404.62</v>
      </c>
      <c r="AG715" s="82" t="str">
        <f t="shared" si="149"/>
        <v>13:00</v>
      </c>
      <c r="AH715" s="81">
        <f t="shared" si="150"/>
        <v>30947.229999999996</v>
      </c>
      <c r="AI715" s="80" t="str">
        <f t="shared" si="151"/>
        <v/>
      </c>
      <c r="AJ715" s="80" t="str">
        <f t="shared" si="152"/>
        <v/>
      </c>
      <c r="AK715" s="80" t="str">
        <f t="shared" si="153"/>
        <v/>
      </c>
      <c r="AL715" s="79" t="str">
        <f t="shared" si="154"/>
        <v/>
      </c>
      <c r="AM715" s="78" t="str">
        <f t="shared" si="155"/>
        <v/>
      </c>
    </row>
    <row r="716" spans="2:39" ht="13.5" thickBot="1">
      <c r="B716" s="86">
        <v>44848</v>
      </c>
      <c r="C716" s="85">
        <v>1091.97</v>
      </c>
      <c r="D716" s="85">
        <v>1080.98</v>
      </c>
      <c r="E716" s="85">
        <v>1092.32</v>
      </c>
      <c r="F716" s="85">
        <v>1110.8</v>
      </c>
      <c r="G716" s="85">
        <v>1120.04</v>
      </c>
      <c r="H716" s="85">
        <v>1167.29</v>
      </c>
      <c r="I716" s="85">
        <v>1249.99</v>
      </c>
      <c r="J716" s="85">
        <v>1246.46</v>
      </c>
      <c r="K716" s="85">
        <v>1293.5999999999999</v>
      </c>
      <c r="L716" s="85">
        <v>1325.45</v>
      </c>
      <c r="M716" s="85">
        <v>1284.92</v>
      </c>
      <c r="N716" s="85">
        <v>1244.6400000000001</v>
      </c>
      <c r="O716" s="85">
        <v>1257.0999999999999</v>
      </c>
      <c r="P716" s="85">
        <v>1239.8399999999999</v>
      </c>
      <c r="Q716" s="85">
        <v>1239.42</v>
      </c>
      <c r="R716" s="85">
        <v>1405.64</v>
      </c>
      <c r="S716" s="85">
        <v>1237.74</v>
      </c>
      <c r="T716" s="85">
        <v>1144.4000000000001</v>
      </c>
      <c r="U716" s="85">
        <v>1140.06</v>
      </c>
      <c r="V716" s="85">
        <v>1109.29</v>
      </c>
      <c r="W716" s="85">
        <v>1106.07</v>
      </c>
      <c r="X716" s="85">
        <v>1086.8900000000001</v>
      </c>
      <c r="Y716" s="85">
        <v>1057.42</v>
      </c>
      <c r="Z716" s="85">
        <v>1081.4000000000001</v>
      </c>
      <c r="AA716" s="85">
        <f t="shared" si="143"/>
        <v>1405.64</v>
      </c>
      <c r="AB716" s="84">
        <f t="shared" si="144"/>
        <v>2022</v>
      </c>
      <c r="AC716" s="83">
        <f t="shared" si="145"/>
        <v>10</v>
      </c>
      <c r="AD716" s="83" t="str">
        <f t="shared" si="146"/>
        <v/>
      </c>
      <c r="AE716" s="83" t="str">
        <f t="shared" si="147"/>
        <v/>
      </c>
      <c r="AF716" s="81">
        <f t="shared" si="148"/>
        <v>1405.64</v>
      </c>
      <c r="AG716" s="82" t="str">
        <f t="shared" si="149"/>
        <v>16:00</v>
      </c>
      <c r="AH716" s="81">
        <f t="shared" si="150"/>
        <v>29819.370000000003</v>
      </c>
      <c r="AI716" s="80" t="str">
        <f t="shared" si="151"/>
        <v/>
      </c>
      <c r="AJ716" s="80" t="str">
        <f t="shared" si="152"/>
        <v/>
      </c>
      <c r="AK716" s="80" t="str">
        <f t="shared" si="153"/>
        <v/>
      </c>
      <c r="AL716" s="79" t="str">
        <f t="shared" si="154"/>
        <v/>
      </c>
      <c r="AM716" s="78" t="str">
        <f t="shared" si="155"/>
        <v/>
      </c>
    </row>
    <row r="717" spans="2:39" ht="13.5" thickBot="1">
      <c r="B717" s="86">
        <v>44849</v>
      </c>
      <c r="C717" s="85">
        <v>1063.1199999999999</v>
      </c>
      <c r="D717" s="85">
        <v>1053.96</v>
      </c>
      <c r="E717" s="85">
        <v>1033.6600000000001</v>
      </c>
      <c r="F717" s="85">
        <v>1030.79</v>
      </c>
      <c r="G717" s="85">
        <v>1033.8699999999999</v>
      </c>
      <c r="H717" s="85">
        <v>1083.71</v>
      </c>
      <c r="I717" s="85">
        <v>1140.4100000000001</v>
      </c>
      <c r="J717" s="85">
        <v>1132.1099999999999</v>
      </c>
      <c r="K717" s="85">
        <v>1142.26</v>
      </c>
      <c r="L717" s="85">
        <v>1150.56</v>
      </c>
      <c r="M717" s="85">
        <v>1157.6600000000001</v>
      </c>
      <c r="N717" s="85">
        <v>1118.8499999999999</v>
      </c>
      <c r="O717" s="85">
        <v>1122.3399999999999</v>
      </c>
      <c r="P717" s="85">
        <v>1126.69</v>
      </c>
      <c r="Q717" s="85">
        <v>1128.1199999999999</v>
      </c>
      <c r="R717" s="85">
        <v>1137.4000000000001</v>
      </c>
      <c r="S717" s="85">
        <v>1091.4000000000001</v>
      </c>
      <c r="T717" s="85">
        <v>1096.52</v>
      </c>
      <c r="U717" s="85">
        <v>1120.04</v>
      </c>
      <c r="V717" s="85">
        <v>1097.42</v>
      </c>
      <c r="W717" s="85">
        <v>1074.33</v>
      </c>
      <c r="X717" s="85">
        <v>1056.83</v>
      </c>
      <c r="Y717" s="85">
        <v>1081.29</v>
      </c>
      <c r="Z717" s="85">
        <v>1062.74</v>
      </c>
      <c r="AA717" s="85">
        <f t="shared" si="143"/>
        <v>1157.6600000000001</v>
      </c>
      <c r="AB717" s="84">
        <f t="shared" si="144"/>
        <v>2022</v>
      </c>
      <c r="AC717" s="83">
        <f t="shared" si="145"/>
        <v>10</v>
      </c>
      <c r="AD717" s="83" t="str">
        <f t="shared" si="146"/>
        <v/>
      </c>
      <c r="AE717" s="83" t="str">
        <f t="shared" si="147"/>
        <v/>
      </c>
      <c r="AF717" s="81">
        <f t="shared" si="148"/>
        <v>1157.6600000000001</v>
      </c>
      <c r="AG717" s="82" t="str">
        <f t="shared" si="149"/>
        <v>11:00</v>
      </c>
      <c r="AH717" s="81">
        <f t="shared" si="150"/>
        <v>27493.740000000013</v>
      </c>
      <c r="AI717" s="80" t="str">
        <f t="shared" si="151"/>
        <v/>
      </c>
      <c r="AJ717" s="80" t="str">
        <f t="shared" si="152"/>
        <v/>
      </c>
      <c r="AK717" s="80" t="str">
        <f t="shared" si="153"/>
        <v/>
      </c>
      <c r="AL717" s="79" t="str">
        <f t="shared" si="154"/>
        <v/>
      </c>
      <c r="AM717" s="78" t="str">
        <f t="shared" si="155"/>
        <v/>
      </c>
    </row>
    <row r="718" spans="2:39" ht="13.5" thickBot="1">
      <c r="B718" s="86">
        <v>44850</v>
      </c>
      <c r="C718" s="85">
        <v>1045.6600000000001</v>
      </c>
      <c r="D718" s="85">
        <v>1092.07</v>
      </c>
      <c r="E718" s="85">
        <v>1083.7</v>
      </c>
      <c r="F718" s="85">
        <v>1082.55</v>
      </c>
      <c r="G718" s="85">
        <v>1061.83</v>
      </c>
      <c r="H718" s="85">
        <v>1113.9100000000001</v>
      </c>
      <c r="I718" s="85">
        <v>1145.6199999999999</v>
      </c>
      <c r="J718" s="85">
        <v>1140.27</v>
      </c>
      <c r="K718" s="85">
        <v>1140.27</v>
      </c>
      <c r="L718" s="85">
        <v>1155.04</v>
      </c>
      <c r="M718" s="85">
        <v>1160.53</v>
      </c>
      <c r="N718" s="85">
        <v>1191.78</v>
      </c>
      <c r="O718" s="85">
        <v>1328.15</v>
      </c>
      <c r="P718" s="85">
        <v>1457.65</v>
      </c>
      <c r="Q718" s="85">
        <v>1387.61</v>
      </c>
      <c r="R718" s="85">
        <v>1377.15</v>
      </c>
      <c r="S718" s="85">
        <v>1271.4100000000001</v>
      </c>
      <c r="T718" s="85">
        <v>1212.6099999999999</v>
      </c>
      <c r="U718" s="85">
        <v>1160.92</v>
      </c>
      <c r="V718" s="85">
        <v>1078.42</v>
      </c>
      <c r="W718" s="85">
        <v>1072.47</v>
      </c>
      <c r="X718" s="85">
        <v>1058.5</v>
      </c>
      <c r="Y718" s="85">
        <v>1037.6099999999999</v>
      </c>
      <c r="Z718" s="85">
        <v>1041.67</v>
      </c>
      <c r="AA718" s="85">
        <f t="shared" si="143"/>
        <v>1457.65</v>
      </c>
      <c r="AB718" s="84">
        <f t="shared" si="144"/>
        <v>2022</v>
      </c>
      <c r="AC718" s="83">
        <f t="shared" si="145"/>
        <v>10</v>
      </c>
      <c r="AD718" s="83" t="str">
        <f t="shared" si="146"/>
        <v/>
      </c>
      <c r="AE718" s="83" t="str">
        <f t="shared" si="147"/>
        <v/>
      </c>
      <c r="AF718" s="81">
        <f t="shared" si="148"/>
        <v>1457.65</v>
      </c>
      <c r="AG718" s="82" t="str">
        <f t="shared" si="149"/>
        <v>14:00</v>
      </c>
      <c r="AH718" s="81">
        <f t="shared" si="150"/>
        <v>29355.050000000003</v>
      </c>
      <c r="AI718" s="80" t="str">
        <f t="shared" si="151"/>
        <v/>
      </c>
      <c r="AJ718" s="80" t="str">
        <f t="shared" si="152"/>
        <v/>
      </c>
      <c r="AK718" s="80" t="str">
        <f t="shared" si="153"/>
        <v/>
      </c>
      <c r="AL718" s="79" t="str">
        <f t="shared" si="154"/>
        <v/>
      </c>
      <c r="AM718" s="78" t="str">
        <f t="shared" si="155"/>
        <v/>
      </c>
    </row>
    <row r="719" spans="2:39" ht="13.5" thickBot="1">
      <c r="B719" s="86">
        <v>44851</v>
      </c>
      <c r="C719" s="85">
        <v>1026.5899999999999</v>
      </c>
      <c r="D719" s="85">
        <v>1030.0899999999999</v>
      </c>
      <c r="E719" s="85">
        <v>1048.22</v>
      </c>
      <c r="F719" s="85">
        <v>1059.5899999999999</v>
      </c>
      <c r="G719" s="85">
        <v>1065.3</v>
      </c>
      <c r="H719" s="85">
        <v>1125.46</v>
      </c>
      <c r="I719" s="85">
        <v>1265.29</v>
      </c>
      <c r="J719" s="85">
        <v>1257.31</v>
      </c>
      <c r="K719" s="85">
        <v>1262.73</v>
      </c>
      <c r="L719" s="85">
        <v>1289.68</v>
      </c>
      <c r="M719" s="85">
        <v>1300.92</v>
      </c>
      <c r="N719" s="85">
        <v>1273.23</v>
      </c>
      <c r="O719" s="85">
        <v>1268.1600000000001</v>
      </c>
      <c r="P719" s="85">
        <v>1252.83</v>
      </c>
      <c r="Q719" s="85">
        <v>1296.4000000000001</v>
      </c>
      <c r="R719" s="85">
        <v>1242.82</v>
      </c>
      <c r="S719" s="85">
        <v>1162.9100000000001</v>
      </c>
      <c r="T719" s="85">
        <v>1141.1099999999999</v>
      </c>
      <c r="U719" s="85">
        <v>1164.52</v>
      </c>
      <c r="V719" s="85">
        <v>1172.04</v>
      </c>
      <c r="W719" s="85">
        <v>1160.08</v>
      </c>
      <c r="X719" s="85">
        <v>1116.33</v>
      </c>
      <c r="Y719" s="85">
        <v>1086.75</v>
      </c>
      <c r="Z719" s="85">
        <v>1063.6199999999999</v>
      </c>
      <c r="AA719" s="85">
        <f t="shared" si="143"/>
        <v>1300.92</v>
      </c>
      <c r="AB719" s="84">
        <f t="shared" si="144"/>
        <v>2022</v>
      </c>
      <c r="AC719" s="83">
        <f t="shared" si="145"/>
        <v>10</v>
      </c>
      <c r="AD719" s="83" t="str">
        <f t="shared" si="146"/>
        <v/>
      </c>
      <c r="AE719" s="83" t="str">
        <f t="shared" si="147"/>
        <v/>
      </c>
      <c r="AF719" s="81">
        <f t="shared" si="148"/>
        <v>1300.92</v>
      </c>
      <c r="AG719" s="82" t="str">
        <f t="shared" si="149"/>
        <v>11:00</v>
      </c>
      <c r="AH719" s="81">
        <f t="shared" si="150"/>
        <v>29432.900000000009</v>
      </c>
      <c r="AI719" s="80" t="str">
        <f t="shared" si="151"/>
        <v/>
      </c>
      <c r="AJ719" s="80" t="str">
        <f t="shared" si="152"/>
        <v/>
      </c>
      <c r="AK719" s="80" t="str">
        <f t="shared" si="153"/>
        <v/>
      </c>
      <c r="AL719" s="79" t="str">
        <f t="shared" si="154"/>
        <v/>
      </c>
      <c r="AM719" s="78" t="str">
        <f t="shared" si="155"/>
        <v/>
      </c>
    </row>
    <row r="720" spans="2:39" ht="13.5" thickBot="1">
      <c r="B720" s="86">
        <v>44852</v>
      </c>
      <c r="C720" s="85">
        <v>1061.55</v>
      </c>
      <c r="D720" s="85">
        <v>1073.98</v>
      </c>
      <c r="E720" s="85">
        <v>1083.74</v>
      </c>
      <c r="F720" s="85">
        <v>1083.53</v>
      </c>
      <c r="G720" s="85">
        <v>1101.52</v>
      </c>
      <c r="H720" s="85">
        <v>1160.71</v>
      </c>
      <c r="I720" s="85">
        <v>1277.6099999999999</v>
      </c>
      <c r="J720" s="85">
        <v>1277.8499999999999</v>
      </c>
      <c r="K720" s="85">
        <v>1299.9000000000001</v>
      </c>
      <c r="L720" s="85">
        <v>1315.34</v>
      </c>
      <c r="M720" s="85">
        <v>1326.82</v>
      </c>
      <c r="N720" s="85">
        <v>1301.44</v>
      </c>
      <c r="O720" s="85">
        <v>1322.51</v>
      </c>
      <c r="P720" s="85">
        <v>1314.36</v>
      </c>
      <c r="Q720" s="85">
        <v>1291.01</v>
      </c>
      <c r="R720" s="85">
        <v>1276.3800000000001</v>
      </c>
      <c r="S720" s="85">
        <v>1215.94</v>
      </c>
      <c r="T720" s="85">
        <v>1217.6199999999999</v>
      </c>
      <c r="U720" s="85">
        <v>1197.6300000000001</v>
      </c>
      <c r="V720" s="85">
        <v>1165.43</v>
      </c>
      <c r="W720" s="85">
        <v>1157.8</v>
      </c>
      <c r="X720" s="85">
        <v>1151.99</v>
      </c>
      <c r="Y720" s="85">
        <v>1123.92</v>
      </c>
      <c r="Z720" s="85">
        <v>1101.5899999999999</v>
      </c>
      <c r="AA720" s="85">
        <f t="shared" si="143"/>
        <v>1326.82</v>
      </c>
      <c r="AB720" s="84">
        <f t="shared" si="144"/>
        <v>2022</v>
      </c>
      <c r="AC720" s="83">
        <f t="shared" si="145"/>
        <v>10</v>
      </c>
      <c r="AD720" s="83" t="str">
        <f t="shared" si="146"/>
        <v/>
      </c>
      <c r="AE720" s="83" t="str">
        <f t="shared" si="147"/>
        <v/>
      </c>
      <c r="AF720" s="81">
        <f t="shared" si="148"/>
        <v>1326.82</v>
      </c>
      <c r="AG720" s="82" t="str">
        <f t="shared" si="149"/>
        <v>11:00</v>
      </c>
      <c r="AH720" s="81">
        <f t="shared" si="150"/>
        <v>30226.99</v>
      </c>
      <c r="AI720" s="80" t="str">
        <f t="shared" si="151"/>
        <v/>
      </c>
      <c r="AJ720" s="80" t="str">
        <f t="shared" si="152"/>
        <v/>
      </c>
      <c r="AK720" s="80" t="str">
        <f t="shared" si="153"/>
        <v/>
      </c>
      <c r="AL720" s="79" t="str">
        <f t="shared" si="154"/>
        <v/>
      </c>
      <c r="AM720" s="78" t="str">
        <f t="shared" si="155"/>
        <v/>
      </c>
    </row>
    <row r="721" spans="2:39" ht="13.5" thickBot="1">
      <c r="B721" s="86">
        <v>44853</v>
      </c>
      <c r="C721" s="85">
        <v>1095.01</v>
      </c>
      <c r="D721" s="85">
        <v>1087.42</v>
      </c>
      <c r="E721" s="85">
        <v>1094.7</v>
      </c>
      <c r="F721" s="85">
        <v>1106.98</v>
      </c>
      <c r="G721" s="85">
        <v>1141.07</v>
      </c>
      <c r="H721" s="85">
        <v>1197.25</v>
      </c>
      <c r="I721" s="85">
        <v>1280.0899999999999</v>
      </c>
      <c r="J721" s="85">
        <v>1306.1300000000001</v>
      </c>
      <c r="K721" s="85">
        <v>1294.1300000000001</v>
      </c>
      <c r="L721" s="85">
        <v>1309.5999999999999</v>
      </c>
      <c r="M721" s="85">
        <v>1321.01</v>
      </c>
      <c r="N721" s="85">
        <v>1277.96</v>
      </c>
      <c r="O721" s="85">
        <v>1274.9100000000001</v>
      </c>
      <c r="P721" s="85">
        <v>1256.3599999999999</v>
      </c>
      <c r="Q721" s="85">
        <v>1307.1500000000001</v>
      </c>
      <c r="R721" s="85">
        <v>1295.1400000000001</v>
      </c>
      <c r="S721" s="85">
        <v>1223.5</v>
      </c>
      <c r="T721" s="85">
        <v>1197.42</v>
      </c>
      <c r="U721" s="85">
        <v>1220.3800000000001</v>
      </c>
      <c r="V721" s="85">
        <v>1209.78</v>
      </c>
      <c r="W721" s="85">
        <v>1179.05</v>
      </c>
      <c r="X721" s="85">
        <v>1138.97</v>
      </c>
      <c r="Y721" s="85">
        <v>1113</v>
      </c>
      <c r="Z721" s="85">
        <v>1115.8699999999999</v>
      </c>
      <c r="AA721" s="85">
        <f t="shared" si="143"/>
        <v>1321.01</v>
      </c>
      <c r="AB721" s="84">
        <f t="shared" si="144"/>
        <v>2022</v>
      </c>
      <c r="AC721" s="83">
        <f t="shared" si="145"/>
        <v>10</v>
      </c>
      <c r="AD721" s="83" t="str">
        <f t="shared" si="146"/>
        <v/>
      </c>
      <c r="AE721" s="83" t="str">
        <f t="shared" si="147"/>
        <v/>
      </c>
      <c r="AF721" s="81">
        <f t="shared" si="148"/>
        <v>1321.01</v>
      </c>
      <c r="AG721" s="82" t="str">
        <f t="shared" si="149"/>
        <v>11:00</v>
      </c>
      <c r="AH721" s="81">
        <f t="shared" si="150"/>
        <v>30363.89</v>
      </c>
      <c r="AI721" s="80" t="str">
        <f t="shared" si="151"/>
        <v/>
      </c>
      <c r="AJ721" s="80" t="str">
        <f t="shared" si="152"/>
        <v/>
      </c>
      <c r="AK721" s="80" t="str">
        <f t="shared" si="153"/>
        <v/>
      </c>
      <c r="AL721" s="79" t="str">
        <f t="shared" si="154"/>
        <v/>
      </c>
      <c r="AM721" s="78" t="str">
        <f t="shared" si="155"/>
        <v/>
      </c>
    </row>
    <row r="722" spans="2:39" ht="13.5" thickBot="1">
      <c r="B722" s="86">
        <v>44854</v>
      </c>
      <c r="C722" s="85">
        <v>1118.08</v>
      </c>
      <c r="D722" s="85">
        <v>1094.45</v>
      </c>
      <c r="E722" s="85">
        <v>1108.6300000000001</v>
      </c>
      <c r="F722" s="85">
        <v>1127.07</v>
      </c>
      <c r="G722" s="85">
        <v>1171.24</v>
      </c>
      <c r="H722" s="85">
        <v>1194.1300000000001</v>
      </c>
      <c r="I722" s="85">
        <v>1280.02</v>
      </c>
      <c r="J722" s="85">
        <v>1315.3</v>
      </c>
      <c r="K722" s="85">
        <v>1316.39</v>
      </c>
      <c r="L722" s="85">
        <v>1338.43</v>
      </c>
      <c r="M722" s="85">
        <v>1370.39</v>
      </c>
      <c r="N722" s="85">
        <v>1331.61</v>
      </c>
      <c r="O722" s="85">
        <v>1310.82</v>
      </c>
      <c r="P722" s="85">
        <v>1306.17</v>
      </c>
      <c r="Q722" s="85">
        <v>1273.19</v>
      </c>
      <c r="R722" s="85">
        <v>1259.02</v>
      </c>
      <c r="S722" s="85">
        <v>1209.32</v>
      </c>
      <c r="T722" s="85">
        <v>1191.4000000000001</v>
      </c>
      <c r="U722" s="85">
        <v>1201.8599999999999</v>
      </c>
      <c r="V722" s="85">
        <v>1122.17</v>
      </c>
      <c r="W722" s="85">
        <v>1104.57</v>
      </c>
      <c r="X722" s="85">
        <v>1068.24</v>
      </c>
      <c r="Y722" s="85">
        <v>1087</v>
      </c>
      <c r="Z722" s="85">
        <v>1124.8</v>
      </c>
      <c r="AA722" s="85">
        <f t="shared" si="143"/>
        <v>1370.39</v>
      </c>
      <c r="AB722" s="84">
        <f t="shared" si="144"/>
        <v>2022</v>
      </c>
      <c r="AC722" s="83">
        <f t="shared" si="145"/>
        <v>10</v>
      </c>
      <c r="AD722" s="83" t="str">
        <f t="shared" si="146"/>
        <v/>
      </c>
      <c r="AE722" s="83" t="str">
        <f t="shared" si="147"/>
        <v/>
      </c>
      <c r="AF722" s="81">
        <f t="shared" si="148"/>
        <v>1370.39</v>
      </c>
      <c r="AG722" s="82" t="str">
        <f t="shared" si="149"/>
        <v>11:00</v>
      </c>
      <c r="AH722" s="81">
        <f t="shared" si="150"/>
        <v>30394.689999999995</v>
      </c>
      <c r="AI722" s="80" t="str">
        <f t="shared" si="151"/>
        <v/>
      </c>
      <c r="AJ722" s="80" t="str">
        <f t="shared" si="152"/>
        <v/>
      </c>
      <c r="AK722" s="80" t="str">
        <f t="shared" si="153"/>
        <v/>
      </c>
      <c r="AL722" s="79" t="str">
        <f t="shared" si="154"/>
        <v/>
      </c>
      <c r="AM722" s="78" t="str">
        <f t="shared" si="155"/>
        <v/>
      </c>
    </row>
    <row r="723" spans="2:39" ht="13.5" thickBot="1">
      <c r="B723" s="86">
        <v>44855</v>
      </c>
      <c r="C723" s="85">
        <v>1168.93</v>
      </c>
      <c r="D723" s="85">
        <v>1170.96</v>
      </c>
      <c r="E723" s="85">
        <v>1189.72</v>
      </c>
      <c r="F723" s="85">
        <v>1199.56</v>
      </c>
      <c r="G723" s="85">
        <v>1222.69</v>
      </c>
      <c r="H723" s="85">
        <v>1274.28</v>
      </c>
      <c r="I723" s="85">
        <v>1346.91</v>
      </c>
      <c r="J723" s="85">
        <v>1327.27</v>
      </c>
      <c r="K723" s="85">
        <v>1280.8599999999999</v>
      </c>
      <c r="L723" s="85">
        <v>1266.2</v>
      </c>
      <c r="M723" s="85">
        <v>1266.82</v>
      </c>
      <c r="N723" s="85">
        <v>1226.05</v>
      </c>
      <c r="O723" s="85">
        <v>1222.23</v>
      </c>
      <c r="P723" s="85">
        <v>1368.78</v>
      </c>
      <c r="Q723" s="85">
        <v>1396.12</v>
      </c>
      <c r="R723" s="85">
        <v>1476.09</v>
      </c>
      <c r="S723" s="85">
        <v>1461.81</v>
      </c>
      <c r="T723" s="85">
        <v>1310.82</v>
      </c>
      <c r="U723" s="85">
        <v>1234.8</v>
      </c>
      <c r="V723" s="85">
        <v>1126.6500000000001</v>
      </c>
      <c r="W723" s="85">
        <v>1068.3399999999999</v>
      </c>
      <c r="X723" s="85">
        <v>1047.6600000000001</v>
      </c>
      <c r="Y723" s="85">
        <v>1019.03</v>
      </c>
      <c r="Z723" s="85">
        <v>1016.75</v>
      </c>
      <c r="AA723" s="85">
        <f t="shared" si="143"/>
        <v>1476.09</v>
      </c>
      <c r="AB723" s="84">
        <f t="shared" si="144"/>
        <v>2022</v>
      </c>
      <c r="AC723" s="83">
        <f t="shared" si="145"/>
        <v>10</v>
      </c>
      <c r="AD723" s="83" t="str">
        <f t="shared" si="146"/>
        <v/>
      </c>
      <c r="AE723" s="83" t="str">
        <f t="shared" si="147"/>
        <v/>
      </c>
      <c r="AF723" s="81">
        <f t="shared" si="148"/>
        <v>1476.09</v>
      </c>
      <c r="AG723" s="82" t="str">
        <f t="shared" si="149"/>
        <v>16:00</v>
      </c>
      <c r="AH723" s="81">
        <f t="shared" si="150"/>
        <v>31165.420000000002</v>
      </c>
      <c r="AI723" s="80" t="str">
        <f t="shared" si="151"/>
        <v/>
      </c>
      <c r="AJ723" s="80" t="str">
        <f t="shared" si="152"/>
        <v/>
      </c>
      <c r="AK723" s="80" t="str">
        <f t="shared" si="153"/>
        <v/>
      </c>
      <c r="AL723" s="79" t="str">
        <f t="shared" si="154"/>
        <v/>
      </c>
      <c r="AM723" s="78" t="str">
        <f t="shared" si="155"/>
        <v/>
      </c>
    </row>
    <row r="724" spans="2:39" ht="13.5" thickBot="1">
      <c r="B724" s="86">
        <v>44856</v>
      </c>
      <c r="C724" s="85">
        <v>1009.33</v>
      </c>
      <c r="D724" s="85">
        <v>1003.73</v>
      </c>
      <c r="E724" s="85">
        <v>1002.47</v>
      </c>
      <c r="F724" s="85">
        <v>1000.72</v>
      </c>
      <c r="G724" s="85">
        <v>1008.67</v>
      </c>
      <c r="H724" s="85">
        <v>1054.69</v>
      </c>
      <c r="I724" s="85">
        <v>1103.24</v>
      </c>
      <c r="J724" s="85">
        <v>1088.08</v>
      </c>
      <c r="K724" s="85">
        <v>1099.81</v>
      </c>
      <c r="L724" s="85">
        <v>1295.74</v>
      </c>
      <c r="M724" s="85">
        <v>1481.3</v>
      </c>
      <c r="N724" s="85">
        <v>1493.31</v>
      </c>
      <c r="O724" s="85">
        <v>1514</v>
      </c>
      <c r="P724" s="85">
        <v>1510.95</v>
      </c>
      <c r="Q724" s="85">
        <v>1534.47</v>
      </c>
      <c r="R724" s="85">
        <v>1520.26</v>
      </c>
      <c r="S724" s="85">
        <v>1447.28</v>
      </c>
      <c r="T724" s="85">
        <v>1437.91</v>
      </c>
      <c r="U724" s="85">
        <v>1405.88</v>
      </c>
      <c r="V724" s="85">
        <v>1304.07</v>
      </c>
      <c r="W724" s="85">
        <v>1294.68</v>
      </c>
      <c r="X724" s="85">
        <v>1361.4</v>
      </c>
      <c r="Y724" s="85">
        <v>1285.2</v>
      </c>
      <c r="Z724" s="85">
        <v>1234.0999999999999</v>
      </c>
      <c r="AA724" s="85">
        <f t="shared" si="143"/>
        <v>1534.47</v>
      </c>
      <c r="AB724" s="84">
        <f t="shared" si="144"/>
        <v>2022</v>
      </c>
      <c r="AC724" s="83">
        <f t="shared" si="145"/>
        <v>10</v>
      </c>
      <c r="AD724" s="83" t="str">
        <f t="shared" si="146"/>
        <v/>
      </c>
      <c r="AE724" s="83" t="str">
        <f t="shared" si="147"/>
        <v/>
      </c>
      <c r="AF724" s="81">
        <f t="shared" si="148"/>
        <v>1534.47</v>
      </c>
      <c r="AG724" s="82" t="str">
        <f t="shared" si="149"/>
        <v>15:00</v>
      </c>
      <c r="AH724" s="81">
        <f t="shared" si="150"/>
        <v>32025.759999999998</v>
      </c>
      <c r="AI724" s="80" t="str">
        <f t="shared" si="151"/>
        <v/>
      </c>
      <c r="AJ724" s="80" t="str">
        <f t="shared" si="152"/>
        <v/>
      </c>
      <c r="AK724" s="80" t="str">
        <f t="shared" si="153"/>
        <v/>
      </c>
      <c r="AL724" s="79" t="str">
        <f t="shared" si="154"/>
        <v/>
      </c>
      <c r="AM724" s="78" t="str">
        <f t="shared" si="155"/>
        <v/>
      </c>
    </row>
    <row r="725" spans="2:39" ht="13.5" thickBot="1">
      <c r="B725" s="86">
        <v>44857</v>
      </c>
      <c r="C725" s="85">
        <v>1210.02</v>
      </c>
      <c r="D725" s="85">
        <v>1035.27</v>
      </c>
      <c r="E725" s="85">
        <v>1000.2</v>
      </c>
      <c r="F725" s="85">
        <v>1002.01</v>
      </c>
      <c r="G725" s="85">
        <v>1005.58</v>
      </c>
      <c r="H725" s="85">
        <v>1049.3399999999999</v>
      </c>
      <c r="I725" s="85">
        <v>1091.79</v>
      </c>
      <c r="J725" s="85">
        <v>1089.27</v>
      </c>
      <c r="K725" s="85">
        <v>1088.08</v>
      </c>
      <c r="L725" s="85">
        <v>1276.56</v>
      </c>
      <c r="M725" s="85">
        <v>1408.68</v>
      </c>
      <c r="N725" s="85">
        <v>1388.87</v>
      </c>
      <c r="O725" s="85">
        <v>1382.78</v>
      </c>
      <c r="P725" s="85">
        <v>1402.07</v>
      </c>
      <c r="Q725" s="85">
        <v>1392.09</v>
      </c>
      <c r="R725" s="85">
        <v>1380.79</v>
      </c>
      <c r="S725" s="85">
        <v>1317.47</v>
      </c>
      <c r="T725" s="85">
        <v>1279.3900000000001</v>
      </c>
      <c r="U725" s="85">
        <v>1236.2</v>
      </c>
      <c r="V725" s="85">
        <v>1102.26</v>
      </c>
      <c r="W725" s="85">
        <v>997.47</v>
      </c>
      <c r="X725" s="85">
        <v>1000.72</v>
      </c>
      <c r="Y725" s="85">
        <v>1010.66</v>
      </c>
      <c r="Z725" s="85">
        <v>1019.41</v>
      </c>
      <c r="AA725" s="85">
        <f t="shared" si="143"/>
        <v>1408.68</v>
      </c>
      <c r="AB725" s="84">
        <f t="shared" si="144"/>
        <v>2022</v>
      </c>
      <c r="AC725" s="83">
        <f t="shared" si="145"/>
        <v>10</v>
      </c>
      <c r="AD725" s="83" t="str">
        <f t="shared" si="146"/>
        <v/>
      </c>
      <c r="AE725" s="83" t="str">
        <f t="shared" si="147"/>
        <v/>
      </c>
      <c r="AF725" s="81">
        <f t="shared" si="148"/>
        <v>1408.68</v>
      </c>
      <c r="AG725" s="82" t="str">
        <f t="shared" si="149"/>
        <v>11:00</v>
      </c>
      <c r="AH725" s="81">
        <f t="shared" si="150"/>
        <v>29575.660000000003</v>
      </c>
      <c r="AI725" s="80" t="str">
        <f t="shared" si="151"/>
        <v/>
      </c>
      <c r="AJ725" s="80" t="str">
        <f t="shared" si="152"/>
        <v/>
      </c>
      <c r="AK725" s="80" t="str">
        <f t="shared" si="153"/>
        <v/>
      </c>
      <c r="AL725" s="79" t="str">
        <f t="shared" si="154"/>
        <v/>
      </c>
      <c r="AM725" s="78" t="str">
        <f t="shared" si="155"/>
        <v/>
      </c>
    </row>
    <row r="726" spans="2:39" ht="13.5" thickBot="1">
      <c r="B726" s="86">
        <v>44858</v>
      </c>
      <c r="C726" s="85">
        <v>1028.69</v>
      </c>
      <c r="D726" s="85">
        <v>1013.18</v>
      </c>
      <c r="E726" s="85">
        <v>1036.98</v>
      </c>
      <c r="F726" s="85">
        <v>1066.45</v>
      </c>
      <c r="G726" s="85">
        <v>1086.02</v>
      </c>
      <c r="H726" s="85">
        <v>1126.02</v>
      </c>
      <c r="I726" s="85">
        <v>1220.7</v>
      </c>
      <c r="J726" s="85">
        <v>1257.06</v>
      </c>
      <c r="K726" s="85">
        <v>1255.94</v>
      </c>
      <c r="L726" s="85">
        <v>1263.33</v>
      </c>
      <c r="M726" s="85">
        <v>1464.54</v>
      </c>
      <c r="N726" s="85">
        <v>1641.71</v>
      </c>
      <c r="O726" s="85">
        <v>1653.79</v>
      </c>
      <c r="P726" s="85">
        <v>1677.27</v>
      </c>
      <c r="Q726" s="85">
        <v>1698.62</v>
      </c>
      <c r="R726" s="85">
        <v>1658.79</v>
      </c>
      <c r="S726" s="85">
        <v>1583.64</v>
      </c>
      <c r="T726" s="85">
        <v>1463.98</v>
      </c>
      <c r="U726" s="85">
        <v>1385.62</v>
      </c>
      <c r="V726" s="85">
        <v>1105.69</v>
      </c>
      <c r="W726" s="85">
        <v>1111.81</v>
      </c>
      <c r="X726" s="85">
        <v>1091.23</v>
      </c>
      <c r="Y726" s="85">
        <v>1072.51</v>
      </c>
      <c r="Z726" s="85">
        <v>1059.0999999999999</v>
      </c>
      <c r="AA726" s="85">
        <f t="shared" si="143"/>
        <v>1698.62</v>
      </c>
      <c r="AB726" s="84">
        <f t="shared" si="144"/>
        <v>2022</v>
      </c>
      <c r="AC726" s="83">
        <f t="shared" si="145"/>
        <v>10</v>
      </c>
      <c r="AD726" s="83" t="str">
        <f t="shared" si="146"/>
        <v/>
      </c>
      <c r="AE726" s="83" t="str">
        <f t="shared" si="147"/>
        <v/>
      </c>
      <c r="AF726" s="81">
        <f t="shared" si="148"/>
        <v>1698.62</v>
      </c>
      <c r="AG726" s="82" t="str">
        <f t="shared" si="149"/>
        <v>15:00</v>
      </c>
      <c r="AH726" s="81">
        <f t="shared" si="150"/>
        <v>32721.289999999994</v>
      </c>
      <c r="AI726" s="80" t="str">
        <f t="shared" si="151"/>
        <v/>
      </c>
      <c r="AJ726" s="80" t="str">
        <f t="shared" si="152"/>
        <v/>
      </c>
      <c r="AK726" s="80" t="str">
        <f t="shared" si="153"/>
        <v/>
      </c>
      <c r="AL726" s="79" t="str">
        <f t="shared" si="154"/>
        <v/>
      </c>
      <c r="AM726" s="78" t="str">
        <f t="shared" si="155"/>
        <v/>
      </c>
    </row>
    <row r="727" spans="2:39" ht="13.5" thickBot="1">
      <c r="B727" s="86">
        <v>44859</v>
      </c>
      <c r="C727" s="85">
        <v>1044.33</v>
      </c>
      <c r="D727" s="85">
        <v>1048.3599999999999</v>
      </c>
      <c r="E727" s="85">
        <v>1062.53</v>
      </c>
      <c r="F727" s="85">
        <v>1070.97</v>
      </c>
      <c r="G727" s="85">
        <v>1102.1199999999999</v>
      </c>
      <c r="H727" s="85">
        <v>1145.55</v>
      </c>
      <c r="I727" s="85">
        <v>1246.25</v>
      </c>
      <c r="J727" s="85">
        <v>1264.0999999999999</v>
      </c>
      <c r="K727" s="85">
        <v>1243.9000000000001</v>
      </c>
      <c r="L727" s="85">
        <v>1273.58</v>
      </c>
      <c r="M727" s="85">
        <v>1641.82</v>
      </c>
      <c r="N727" s="85">
        <v>1614.73</v>
      </c>
      <c r="O727" s="85">
        <v>1637.54</v>
      </c>
      <c r="P727" s="85">
        <v>1677.73</v>
      </c>
      <c r="Q727" s="85">
        <v>1695.96</v>
      </c>
      <c r="R727" s="85">
        <v>1637.3</v>
      </c>
      <c r="S727" s="85">
        <v>1555.96</v>
      </c>
      <c r="T727" s="85">
        <v>1475.46</v>
      </c>
      <c r="U727" s="85">
        <v>1439.83</v>
      </c>
      <c r="V727" s="85">
        <v>1372.39</v>
      </c>
      <c r="W727" s="85">
        <v>1138.1300000000001</v>
      </c>
      <c r="X727" s="85">
        <v>1098.1600000000001</v>
      </c>
      <c r="Y727" s="85">
        <v>1081.18</v>
      </c>
      <c r="Z727" s="85">
        <v>1054.06</v>
      </c>
      <c r="AA727" s="85">
        <f t="shared" si="143"/>
        <v>1695.96</v>
      </c>
      <c r="AB727" s="84">
        <f t="shared" si="144"/>
        <v>2022</v>
      </c>
      <c r="AC727" s="83">
        <f t="shared" si="145"/>
        <v>10</v>
      </c>
      <c r="AD727" s="83" t="str">
        <f t="shared" si="146"/>
        <v/>
      </c>
      <c r="AE727" s="83" t="str">
        <f t="shared" si="147"/>
        <v/>
      </c>
      <c r="AF727" s="81">
        <f t="shared" si="148"/>
        <v>1695.96</v>
      </c>
      <c r="AG727" s="82" t="str">
        <f t="shared" si="149"/>
        <v>15:00</v>
      </c>
      <c r="AH727" s="81">
        <f t="shared" si="150"/>
        <v>33317.9</v>
      </c>
      <c r="AI727" s="80" t="str">
        <f t="shared" si="151"/>
        <v/>
      </c>
      <c r="AJ727" s="80" t="str">
        <f t="shared" si="152"/>
        <v/>
      </c>
      <c r="AK727" s="80" t="str">
        <f t="shared" si="153"/>
        <v/>
      </c>
      <c r="AL727" s="79" t="str">
        <f t="shared" si="154"/>
        <v/>
      </c>
      <c r="AM727" s="78" t="str">
        <f t="shared" si="155"/>
        <v/>
      </c>
    </row>
    <row r="728" spans="2:39" ht="13.5" thickBot="1">
      <c r="B728" s="86">
        <v>44860</v>
      </c>
      <c r="C728" s="85">
        <v>1060.6099999999999</v>
      </c>
      <c r="D728" s="85">
        <v>1058.0899999999999</v>
      </c>
      <c r="E728" s="85">
        <v>1063.06</v>
      </c>
      <c r="F728" s="85">
        <v>1074.78</v>
      </c>
      <c r="G728" s="85">
        <v>1099.67</v>
      </c>
      <c r="H728" s="85">
        <v>1147.4100000000001</v>
      </c>
      <c r="I728" s="85">
        <v>1233.6099999999999</v>
      </c>
      <c r="J728" s="85">
        <v>1244.74</v>
      </c>
      <c r="K728" s="85">
        <v>1269.5899999999999</v>
      </c>
      <c r="L728" s="85">
        <v>1294.69</v>
      </c>
      <c r="M728" s="85">
        <v>1312.75</v>
      </c>
      <c r="N728" s="85">
        <v>1335.91</v>
      </c>
      <c r="O728" s="85">
        <v>1510.85</v>
      </c>
      <c r="P728" s="85">
        <v>1468.53</v>
      </c>
      <c r="Q728" s="85">
        <v>1620.22</v>
      </c>
      <c r="R728" s="85">
        <v>1583.82</v>
      </c>
      <c r="S728" s="85">
        <v>1283.1400000000001</v>
      </c>
      <c r="T728" s="85">
        <v>1156.3699999999999</v>
      </c>
      <c r="U728" s="85">
        <v>1163.3599999999999</v>
      </c>
      <c r="V728" s="85">
        <v>1135.1199999999999</v>
      </c>
      <c r="W728" s="85">
        <v>1121.19</v>
      </c>
      <c r="X728" s="85">
        <v>1106.1099999999999</v>
      </c>
      <c r="Y728" s="85">
        <v>1102.19</v>
      </c>
      <c r="Z728" s="85">
        <v>1088.26</v>
      </c>
      <c r="AA728" s="85">
        <f t="shared" si="143"/>
        <v>1620.22</v>
      </c>
      <c r="AB728" s="84">
        <f t="shared" si="144"/>
        <v>2022</v>
      </c>
      <c r="AC728" s="83">
        <f t="shared" si="145"/>
        <v>10</v>
      </c>
      <c r="AD728" s="83" t="str">
        <f t="shared" si="146"/>
        <v/>
      </c>
      <c r="AE728" s="83" t="str">
        <f t="shared" si="147"/>
        <v/>
      </c>
      <c r="AF728" s="81">
        <f t="shared" si="148"/>
        <v>1620.22</v>
      </c>
      <c r="AG728" s="82" t="str">
        <f t="shared" si="149"/>
        <v>15:00</v>
      </c>
      <c r="AH728" s="81">
        <f t="shared" si="150"/>
        <v>31154.289999999997</v>
      </c>
      <c r="AI728" s="80" t="str">
        <f t="shared" si="151"/>
        <v/>
      </c>
      <c r="AJ728" s="80" t="str">
        <f t="shared" si="152"/>
        <v/>
      </c>
      <c r="AK728" s="80" t="str">
        <f t="shared" si="153"/>
        <v/>
      </c>
      <c r="AL728" s="79" t="str">
        <f t="shared" si="154"/>
        <v/>
      </c>
      <c r="AM728" s="78" t="str">
        <f t="shared" si="155"/>
        <v/>
      </c>
    </row>
    <row r="729" spans="2:39" ht="13.5" thickBot="1">
      <c r="B729" s="86">
        <v>44861</v>
      </c>
      <c r="C729" s="85">
        <v>1072.51</v>
      </c>
      <c r="D729" s="85">
        <v>1099.5999999999999</v>
      </c>
      <c r="E729" s="85">
        <v>1118.22</v>
      </c>
      <c r="F729" s="85">
        <v>1134.98</v>
      </c>
      <c r="G729" s="85">
        <v>1161.4100000000001</v>
      </c>
      <c r="H729" s="85">
        <v>1191.26</v>
      </c>
      <c r="I729" s="85">
        <v>1306.55</v>
      </c>
      <c r="J729" s="85">
        <v>1306.02</v>
      </c>
      <c r="K729" s="85">
        <v>1318</v>
      </c>
      <c r="L729" s="85">
        <v>1330.88</v>
      </c>
      <c r="M729" s="85">
        <v>1326.08</v>
      </c>
      <c r="N729" s="85">
        <v>1285.06</v>
      </c>
      <c r="O729" s="85">
        <v>1287.9000000000001</v>
      </c>
      <c r="P729" s="85">
        <v>1269.31</v>
      </c>
      <c r="Q729" s="85">
        <v>1263.22</v>
      </c>
      <c r="R729" s="85">
        <v>1228.54</v>
      </c>
      <c r="S729" s="85">
        <v>1172.22</v>
      </c>
      <c r="T729" s="85">
        <v>1141.04</v>
      </c>
      <c r="U729" s="85">
        <v>1159.76</v>
      </c>
      <c r="V729" s="85">
        <v>1187.97</v>
      </c>
      <c r="W729" s="85">
        <v>1176.46</v>
      </c>
      <c r="X729" s="85">
        <v>1158.68</v>
      </c>
      <c r="Y729" s="85">
        <v>1136</v>
      </c>
      <c r="Z729" s="85">
        <v>1123.8499999999999</v>
      </c>
      <c r="AA729" s="85">
        <f t="shared" si="143"/>
        <v>1330.88</v>
      </c>
      <c r="AB729" s="84">
        <f t="shared" si="144"/>
        <v>2022</v>
      </c>
      <c r="AC729" s="83">
        <f t="shared" si="145"/>
        <v>10</v>
      </c>
      <c r="AD729" s="83" t="str">
        <f t="shared" si="146"/>
        <v/>
      </c>
      <c r="AE729" s="83" t="str">
        <f t="shared" si="147"/>
        <v/>
      </c>
      <c r="AF729" s="81">
        <f t="shared" si="148"/>
        <v>1330.88</v>
      </c>
      <c r="AG729" s="82" t="str">
        <f t="shared" si="149"/>
        <v>10:00</v>
      </c>
      <c r="AH729" s="81">
        <f t="shared" si="150"/>
        <v>30286.400000000001</v>
      </c>
      <c r="AI729" s="80" t="str">
        <f t="shared" si="151"/>
        <v/>
      </c>
      <c r="AJ729" s="80" t="str">
        <f t="shared" si="152"/>
        <v/>
      </c>
      <c r="AK729" s="80" t="str">
        <f t="shared" si="153"/>
        <v/>
      </c>
      <c r="AL729" s="79" t="str">
        <f t="shared" si="154"/>
        <v/>
      </c>
      <c r="AM729" s="78" t="str">
        <f t="shared" si="155"/>
        <v/>
      </c>
    </row>
    <row r="730" spans="2:39" ht="13.5" thickBot="1">
      <c r="B730" s="86">
        <v>44862</v>
      </c>
      <c r="C730" s="85">
        <v>1153.92</v>
      </c>
      <c r="D730" s="85">
        <v>1148.3499999999999</v>
      </c>
      <c r="E730" s="85">
        <v>1149.26</v>
      </c>
      <c r="F730" s="85">
        <v>1170.1199999999999</v>
      </c>
      <c r="G730" s="85">
        <v>1230.81</v>
      </c>
      <c r="H730" s="85">
        <v>1265.32</v>
      </c>
      <c r="I730" s="85">
        <v>1344.14</v>
      </c>
      <c r="J730" s="85">
        <v>1332.94</v>
      </c>
      <c r="K730" s="85">
        <v>1328.28</v>
      </c>
      <c r="L730" s="85">
        <v>1319.99</v>
      </c>
      <c r="M730" s="85">
        <v>1318</v>
      </c>
      <c r="N730" s="85">
        <v>1296.4000000000001</v>
      </c>
      <c r="O730" s="85">
        <v>1310.51</v>
      </c>
      <c r="P730" s="85">
        <v>1285.58</v>
      </c>
      <c r="Q730" s="85">
        <v>1279.6400000000001</v>
      </c>
      <c r="R730" s="85">
        <v>1240.68</v>
      </c>
      <c r="S730" s="85">
        <v>1212.1199999999999</v>
      </c>
      <c r="T730" s="85">
        <v>1197.21</v>
      </c>
      <c r="U730" s="85">
        <v>1229.3399999999999</v>
      </c>
      <c r="V730" s="85">
        <v>1205.33</v>
      </c>
      <c r="W730" s="85">
        <v>1182.48</v>
      </c>
      <c r="X730" s="85">
        <v>1167.43</v>
      </c>
      <c r="Y730" s="85">
        <v>1123.26</v>
      </c>
      <c r="Z730" s="85">
        <v>1143.6600000000001</v>
      </c>
      <c r="AA730" s="85">
        <f t="shared" si="143"/>
        <v>1344.14</v>
      </c>
      <c r="AB730" s="84">
        <f t="shared" si="144"/>
        <v>2022</v>
      </c>
      <c r="AC730" s="83">
        <f t="shared" si="145"/>
        <v>10</v>
      </c>
      <c r="AD730" s="83" t="str">
        <f t="shared" si="146"/>
        <v/>
      </c>
      <c r="AE730" s="83" t="str">
        <f t="shared" si="147"/>
        <v/>
      </c>
      <c r="AF730" s="81">
        <f t="shared" si="148"/>
        <v>1344.14</v>
      </c>
      <c r="AG730" s="82" t="str">
        <f t="shared" si="149"/>
        <v>7:00</v>
      </c>
      <c r="AH730" s="81">
        <f t="shared" si="150"/>
        <v>30978.909999999993</v>
      </c>
      <c r="AI730" s="80" t="str">
        <f t="shared" si="151"/>
        <v/>
      </c>
      <c r="AJ730" s="80" t="str">
        <f t="shared" si="152"/>
        <v/>
      </c>
      <c r="AK730" s="80" t="str">
        <f t="shared" si="153"/>
        <v/>
      </c>
      <c r="AL730" s="79" t="str">
        <f t="shared" si="154"/>
        <v/>
      </c>
      <c r="AM730" s="78" t="str">
        <f t="shared" si="155"/>
        <v/>
      </c>
    </row>
    <row r="731" spans="2:39" ht="13.5" thickBot="1">
      <c r="B731" s="86">
        <v>44863</v>
      </c>
      <c r="C731" s="85">
        <v>1159.52</v>
      </c>
      <c r="D731" s="85">
        <v>1175.8599999999999</v>
      </c>
      <c r="E731" s="85">
        <v>1191.1199999999999</v>
      </c>
      <c r="F731" s="85">
        <v>1194.4100000000001</v>
      </c>
      <c r="G731" s="85">
        <v>1211.32</v>
      </c>
      <c r="H731" s="85">
        <v>1265.81</v>
      </c>
      <c r="I731" s="85">
        <v>1316.39</v>
      </c>
      <c r="J731" s="85">
        <v>1313.06</v>
      </c>
      <c r="K731" s="85">
        <v>1280.97</v>
      </c>
      <c r="L731" s="85">
        <v>1236.24</v>
      </c>
      <c r="M731" s="85">
        <v>1188.3599999999999</v>
      </c>
      <c r="N731" s="85">
        <v>1136.7</v>
      </c>
      <c r="O731" s="85">
        <v>1213.07</v>
      </c>
      <c r="P731" s="85">
        <v>1446.52</v>
      </c>
      <c r="Q731" s="85">
        <v>1453.73</v>
      </c>
      <c r="R731" s="85">
        <v>1432.8</v>
      </c>
      <c r="S731" s="85">
        <v>1388.14</v>
      </c>
      <c r="T731" s="85">
        <v>1341.2</v>
      </c>
      <c r="U731" s="85">
        <v>1143.3800000000001</v>
      </c>
      <c r="V731" s="85">
        <v>1110.76</v>
      </c>
      <c r="W731" s="85">
        <v>1105.8599999999999</v>
      </c>
      <c r="X731" s="85">
        <v>1112.55</v>
      </c>
      <c r="Y731" s="85">
        <v>1093.4000000000001</v>
      </c>
      <c r="Z731" s="85">
        <v>1084.9000000000001</v>
      </c>
      <c r="AA731" s="85">
        <f t="shared" si="143"/>
        <v>1453.73</v>
      </c>
      <c r="AB731" s="84">
        <f t="shared" si="144"/>
        <v>2022</v>
      </c>
      <c r="AC731" s="83">
        <f t="shared" si="145"/>
        <v>10</v>
      </c>
      <c r="AD731" s="83" t="str">
        <f t="shared" si="146"/>
        <v/>
      </c>
      <c r="AE731" s="83" t="str">
        <f t="shared" si="147"/>
        <v/>
      </c>
      <c r="AF731" s="81">
        <f t="shared" si="148"/>
        <v>1453.73</v>
      </c>
      <c r="AG731" s="82" t="str">
        <f t="shared" si="149"/>
        <v>15:00</v>
      </c>
      <c r="AH731" s="81">
        <f t="shared" si="150"/>
        <v>31049.8</v>
      </c>
      <c r="AI731" s="80" t="str">
        <f t="shared" si="151"/>
        <v/>
      </c>
      <c r="AJ731" s="80" t="str">
        <f t="shared" si="152"/>
        <v/>
      </c>
      <c r="AK731" s="80" t="str">
        <f t="shared" si="153"/>
        <v/>
      </c>
      <c r="AL731" s="79" t="str">
        <f t="shared" si="154"/>
        <v/>
      </c>
      <c r="AM731" s="78" t="str">
        <f t="shared" si="155"/>
        <v/>
      </c>
    </row>
    <row r="732" spans="2:39" ht="13.5" thickBot="1">
      <c r="B732" s="86">
        <v>44864</v>
      </c>
      <c r="C732" s="85">
        <v>1082.27</v>
      </c>
      <c r="D732" s="85">
        <v>1089.2</v>
      </c>
      <c r="E732" s="85">
        <v>1091.27</v>
      </c>
      <c r="F732" s="85">
        <v>1098.93</v>
      </c>
      <c r="G732" s="85">
        <v>1121.71</v>
      </c>
      <c r="H732" s="85">
        <v>1194.52</v>
      </c>
      <c r="I732" s="85">
        <v>1264.03</v>
      </c>
      <c r="J732" s="85">
        <v>1249.08</v>
      </c>
      <c r="K732" s="85">
        <v>1201.24</v>
      </c>
      <c r="L732" s="85">
        <v>1179.8900000000001</v>
      </c>
      <c r="M732" s="85">
        <v>1163.05</v>
      </c>
      <c r="N732" s="85">
        <v>1128.93</v>
      </c>
      <c r="O732" s="85">
        <v>1256.01</v>
      </c>
      <c r="P732" s="85">
        <v>1407.53</v>
      </c>
      <c r="Q732" s="85">
        <v>1428.35</v>
      </c>
      <c r="R732" s="85">
        <v>1435.25</v>
      </c>
      <c r="S732" s="85">
        <v>1337.42</v>
      </c>
      <c r="T732" s="85">
        <v>1200.26</v>
      </c>
      <c r="U732" s="85">
        <v>1115.42</v>
      </c>
      <c r="V732" s="85">
        <v>1100.44</v>
      </c>
      <c r="W732" s="85">
        <v>1090.92</v>
      </c>
      <c r="X732" s="85">
        <v>1108.8</v>
      </c>
      <c r="Y732" s="85">
        <v>1107.72</v>
      </c>
      <c r="Z732" s="85">
        <v>1101.5899999999999</v>
      </c>
      <c r="AA732" s="85">
        <f t="shared" si="143"/>
        <v>1435.25</v>
      </c>
      <c r="AB732" s="84">
        <f t="shared" si="144"/>
        <v>2022</v>
      </c>
      <c r="AC732" s="83">
        <f t="shared" si="145"/>
        <v>10</v>
      </c>
      <c r="AD732" s="83" t="str">
        <f t="shared" si="146"/>
        <v/>
      </c>
      <c r="AE732" s="83" t="str">
        <f t="shared" si="147"/>
        <v/>
      </c>
      <c r="AF732" s="81">
        <f t="shared" si="148"/>
        <v>1435.25</v>
      </c>
      <c r="AG732" s="82" t="str">
        <f t="shared" si="149"/>
        <v>16:00</v>
      </c>
      <c r="AH732" s="81">
        <f t="shared" si="150"/>
        <v>29989.079999999994</v>
      </c>
      <c r="AI732" s="80" t="str">
        <f t="shared" si="151"/>
        <v/>
      </c>
      <c r="AJ732" s="80" t="str">
        <f t="shared" si="152"/>
        <v/>
      </c>
      <c r="AK732" s="80" t="str">
        <f t="shared" si="153"/>
        <v/>
      </c>
      <c r="AL732" s="79" t="str">
        <f t="shared" si="154"/>
        <v/>
      </c>
      <c r="AM732" s="78" t="str">
        <f t="shared" si="155"/>
        <v/>
      </c>
    </row>
    <row r="733" spans="2:39" ht="13.5" thickBot="1">
      <c r="B733" s="86">
        <v>44865</v>
      </c>
      <c r="C733" s="85">
        <v>1102.01</v>
      </c>
      <c r="D733" s="85">
        <v>1093.8900000000001</v>
      </c>
      <c r="E733" s="85">
        <v>1091.44</v>
      </c>
      <c r="F733" s="85">
        <v>1112.23</v>
      </c>
      <c r="G733" s="85">
        <v>1128.54</v>
      </c>
      <c r="H733" s="85">
        <v>1169.1099999999999</v>
      </c>
      <c r="I733" s="85">
        <v>1275.02</v>
      </c>
      <c r="J733" s="85">
        <v>1294.1600000000001</v>
      </c>
      <c r="K733" s="85">
        <v>1319.96</v>
      </c>
      <c r="L733" s="85">
        <v>1334.94</v>
      </c>
      <c r="M733" s="85">
        <v>1343.76</v>
      </c>
      <c r="N733" s="85">
        <v>1311.77</v>
      </c>
      <c r="O733" s="85">
        <v>1313.06</v>
      </c>
      <c r="P733" s="85">
        <v>1308.6500000000001</v>
      </c>
      <c r="Q733" s="85">
        <v>1308.55</v>
      </c>
      <c r="R733" s="85">
        <v>1273.8599999999999</v>
      </c>
      <c r="S733" s="85">
        <v>1219.72</v>
      </c>
      <c r="T733" s="85">
        <v>1183.46</v>
      </c>
      <c r="U733" s="85">
        <v>1179.5999999999999</v>
      </c>
      <c r="V733" s="85">
        <v>1161.06</v>
      </c>
      <c r="W733" s="85">
        <v>1152.9000000000001</v>
      </c>
      <c r="X733" s="85">
        <v>1226.0899999999999</v>
      </c>
      <c r="Y733" s="85">
        <v>1306.48</v>
      </c>
      <c r="Z733" s="85">
        <v>1284.43</v>
      </c>
      <c r="AA733" s="85">
        <f t="shared" si="143"/>
        <v>1343.76</v>
      </c>
      <c r="AB733" s="84">
        <f t="shared" si="144"/>
        <v>2022</v>
      </c>
      <c r="AC733" s="83">
        <f t="shared" si="145"/>
        <v>10</v>
      </c>
      <c r="AD733" s="83" t="str">
        <f t="shared" si="146"/>
        <v>2022-10</v>
      </c>
      <c r="AE733" s="83">
        <f t="shared" si="147"/>
        <v>10</v>
      </c>
      <c r="AF733" s="81">
        <f t="shared" si="148"/>
        <v>1343.76</v>
      </c>
      <c r="AG733" s="82" t="str">
        <f t="shared" si="149"/>
        <v>11:00</v>
      </c>
      <c r="AH733" s="81">
        <f t="shared" si="150"/>
        <v>30838.45</v>
      </c>
      <c r="AI733" s="80">
        <f t="shared" si="151"/>
        <v>36670.1</v>
      </c>
      <c r="AJ733" s="80">
        <f t="shared" si="152"/>
        <v>1698.62</v>
      </c>
      <c r="AK733" s="80">
        <f t="shared" si="153"/>
        <v>35734.689999999988</v>
      </c>
      <c r="AL733" s="79">
        <f t="shared" si="154"/>
        <v>44858</v>
      </c>
      <c r="AM733" s="78" t="str">
        <f t="shared" si="155"/>
        <v>15:00</v>
      </c>
    </row>
    <row r="734" spans="2:39" ht="13.5" thickBot="1">
      <c r="B734" s="86">
        <v>44866</v>
      </c>
      <c r="C734" s="85">
        <v>1286.53</v>
      </c>
      <c r="D734" s="85">
        <v>1278.2</v>
      </c>
      <c r="E734" s="85">
        <v>1285.17</v>
      </c>
      <c r="F734" s="85">
        <v>1298.82</v>
      </c>
      <c r="G734" s="85">
        <v>1306.76</v>
      </c>
      <c r="H734" s="85">
        <v>1355.13</v>
      </c>
      <c r="I734" s="85">
        <v>1483.37</v>
      </c>
      <c r="J734" s="85">
        <v>1494.85</v>
      </c>
      <c r="K734" s="85">
        <v>1657.67</v>
      </c>
      <c r="L734" s="85">
        <v>1623.76</v>
      </c>
      <c r="M734" s="85">
        <v>1647.66</v>
      </c>
      <c r="N734" s="85">
        <v>1647.24</v>
      </c>
      <c r="O734" s="85">
        <v>1689.14</v>
      </c>
      <c r="P734" s="85">
        <v>1693.68</v>
      </c>
      <c r="Q734" s="85">
        <v>1675.77</v>
      </c>
      <c r="R734" s="85">
        <v>1621.8</v>
      </c>
      <c r="S734" s="85">
        <v>1523.13</v>
      </c>
      <c r="T734" s="85">
        <v>1463.49</v>
      </c>
      <c r="U734" s="85">
        <v>1349.95</v>
      </c>
      <c r="V734" s="85">
        <v>1132.8499999999999</v>
      </c>
      <c r="W734" s="85">
        <v>1115.8699999999999</v>
      </c>
      <c r="X734" s="85">
        <v>1087.3499999999999</v>
      </c>
      <c r="Y734" s="85">
        <v>1052.3800000000001</v>
      </c>
      <c r="Z734" s="85">
        <v>1049.79</v>
      </c>
      <c r="AA734" s="85">
        <f t="shared" si="143"/>
        <v>1693.68</v>
      </c>
      <c r="AB734" s="84">
        <f t="shared" si="144"/>
        <v>2022</v>
      </c>
      <c r="AC734" s="83">
        <f t="shared" si="145"/>
        <v>11</v>
      </c>
      <c r="AD734" s="83" t="str">
        <f t="shared" si="146"/>
        <v/>
      </c>
      <c r="AE734" s="83" t="str">
        <f t="shared" si="147"/>
        <v/>
      </c>
      <c r="AF734" s="81">
        <f t="shared" si="148"/>
        <v>1693.68</v>
      </c>
      <c r="AG734" s="82" t="str">
        <f t="shared" si="149"/>
        <v>14:00</v>
      </c>
      <c r="AH734" s="81">
        <f t="shared" si="150"/>
        <v>35514.04</v>
      </c>
      <c r="AI734" s="80" t="str">
        <f t="shared" si="151"/>
        <v/>
      </c>
      <c r="AJ734" s="80" t="str">
        <f t="shared" si="152"/>
        <v/>
      </c>
      <c r="AK734" s="80" t="str">
        <f t="shared" si="153"/>
        <v/>
      </c>
      <c r="AL734" s="79" t="str">
        <f t="shared" si="154"/>
        <v/>
      </c>
      <c r="AM734" s="78" t="str">
        <f t="shared" si="155"/>
        <v/>
      </c>
    </row>
    <row r="735" spans="2:39" ht="13.5" thickBot="1">
      <c r="B735" s="86">
        <v>44867</v>
      </c>
      <c r="C735" s="85">
        <v>1048.08</v>
      </c>
      <c r="D735" s="85">
        <v>1081.01</v>
      </c>
      <c r="E735" s="85">
        <v>1089.31</v>
      </c>
      <c r="F735" s="85">
        <v>1111.29</v>
      </c>
      <c r="G735" s="85">
        <v>1126.6500000000001</v>
      </c>
      <c r="H735" s="85">
        <v>946.12</v>
      </c>
      <c r="I735" s="85">
        <v>1282.82</v>
      </c>
      <c r="J735" s="85">
        <v>1283.94</v>
      </c>
      <c r="K735" s="85">
        <v>1265.95</v>
      </c>
      <c r="L735" s="85">
        <v>1290.6600000000001</v>
      </c>
      <c r="M735" s="85">
        <v>1355.97</v>
      </c>
      <c r="N735" s="85">
        <v>1649.76</v>
      </c>
      <c r="O735" s="85">
        <v>1614.83</v>
      </c>
      <c r="P735" s="85">
        <v>1656.66</v>
      </c>
      <c r="Q735" s="85">
        <v>1682.38</v>
      </c>
      <c r="R735" s="85">
        <v>1627.74</v>
      </c>
      <c r="S735" s="85">
        <v>1525.3</v>
      </c>
      <c r="T735" s="85">
        <v>1460.97</v>
      </c>
      <c r="U735" s="85">
        <v>1218.6300000000001</v>
      </c>
      <c r="V735" s="85">
        <v>1114.79</v>
      </c>
      <c r="W735" s="85">
        <v>1110.31</v>
      </c>
      <c r="X735" s="85">
        <v>1104.5999999999999</v>
      </c>
      <c r="Y735" s="85">
        <v>1094.49</v>
      </c>
      <c r="Z735" s="85">
        <v>1083.5999999999999</v>
      </c>
      <c r="AA735" s="85">
        <f t="shared" si="143"/>
        <v>1682.38</v>
      </c>
      <c r="AB735" s="84">
        <f t="shared" si="144"/>
        <v>2022</v>
      </c>
      <c r="AC735" s="83">
        <f t="shared" si="145"/>
        <v>11</v>
      </c>
      <c r="AD735" s="83" t="str">
        <f t="shared" si="146"/>
        <v/>
      </c>
      <c r="AE735" s="83" t="str">
        <f t="shared" si="147"/>
        <v/>
      </c>
      <c r="AF735" s="81">
        <f t="shared" si="148"/>
        <v>1682.38</v>
      </c>
      <c r="AG735" s="82" t="str">
        <f t="shared" si="149"/>
        <v>15:00</v>
      </c>
      <c r="AH735" s="81">
        <f t="shared" si="150"/>
        <v>32508.240000000005</v>
      </c>
      <c r="AI735" s="80" t="str">
        <f t="shared" si="151"/>
        <v/>
      </c>
      <c r="AJ735" s="80" t="str">
        <f t="shared" si="152"/>
        <v/>
      </c>
      <c r="AK735" s="80" t="str">
        <f t="shared" si="153"/>
        <v/>
      </c>
      <c r="AL735" s="79" t="str">
        <f t="shared" si="154"/>
        <v/>
      </c>
      <c r="AM735" s="78" t="str">
        <f t="shared" si="155"/>
        <v/>
      </c>
    </row>
    <row r="736" spans="2:39" ht="13.5" thickBot="1">
      <c r="B736" s="86">
        <v>44868</v>
      </c>
      <c r="C736" s="85">
        <v>1075.27</v>
      </c>
      <c r="D736" s="85">
        <v>1069.1400000000001</v>
      </c>
      <c r="E736" s="85">
        <v>1075.45</v>
      </c>
      <c r="F736" s="85">
        <v>1083.18</v>
      </c>
      <c r="G736" s="85">
        <v>1096.31</v>
      </c>
      <c r="H736" s="85">
        <v>1148.3800000000001</v>
      </c>
      <c r="I736" s="85">
        <v>1256.75</v>
      </c>
      <c r="J736" s="85">
        <v>1295.56</v>
      </c>
      <c r="K736" s="85">
        <v>1283.56</v>
      </c>
      <c r="L736" s="85">
        <v>1302.04</v>
      </c>
      <c r="M736" s="85">
        <v>1314.67</v>
      </c>
      <c r="N736" s="85">
        <v>1277.57</v>
      </c>
      <c r="O736" s="85">
        <v>1282.3</v>
      </c>
      <c r="P736" s="85">
        <v>1271.6600000000001</v>
      </c>
      <c r="Q736" s="85">
        <v>1296.19</v>
      </c>
      <c r="R736" s="85">
        <v>1229.45</v>
      </c>
      <c r="S736" s="85">
        <v>1335.85</v>
      </c>
      <c r="T736" s="85">
        <v>1206.94</v>
      </c>
      <c r="U736" s="85">
        <v>1157.8699999999999</v>
      </c>
      <c r="V736" s="85">
        <v>1133.1600000000001</v>
      </c>
      <c r="W736" s="85">
        <v>1126.47</v>
      </c>
      <c r="X736" s="85">
        <v>1101.0999999999999</v>
      </c>
      <c r="Y736" s="85">
        <v>1073.98</v>
      </c>
      <c r="Z736" s="85">
        <v>1069.71</v>
      </c>
      <c r="AA736" s="85">
        <f t="shared" si="143"/>
        <v>1335.85</v>
      </c>
      <c r="AB736" s="84">
        <f t="shared" si="144"/>
        <v>2022</v>
      </c>
      <c r="AC736" s="83">
        <f t="shared" si="145"/>
        <v>11</v>
      </c>
      <c r="AD736" s="83" t="str">
        <f t="shared" si="146"/>
        <v/>
      </c>
      <c r="AE736" s="83" t="str">
        <f t="shared" si="147"/>
        <v/>
      </c>
      <c r="AF736" s="81">
        <f t="shared" si="148"/>
        <v>1335.85</v>
      </c>
      <c r="AG736" s="82" t="str">
        <f t="shared" si="149"/>
        <v>17:00</v>
      </c>
      <c r="AH736" s="81">
        <f t="shared" si="150"/>
        <v>29898.409999999993</v>
      </c>
      <c r="AI736" s="80" t="str">
        <f t="shared" si="151"/>
        <v/>
      </c>
      <c r="AJ736" s="80" t="str">
        <f t="shared" si="152"/>
        <v/>
      </c>
      <c r="AK736" s="80" t="str">
        <f t="shared" si="153"/>
        <v/>
      </c>
      <c r="AL736" s="79" t="str">
        <f t="shared" si="154"/>
        <v/>
      </c>
      <c r="AM736" s="78" t="str">
        <f t="shared" si="155"/>
        <v/>
      </c>
    </row>
    <row r="737" spans="2:39" ht="13.5" thickBot="1">
      <c r="B737" s="86">
        <v>44869</v>
      </c>
      <c r="C737" s="85">
        <v>1053.4000000000001</v>
      </c>
      <c r="D737" s="85">
        <v>1081.5</v>
      </c>
      <c r="E737" s="85">
        <v>1093.47</v>
      </c>
      <c r="F737" s="85">
        <v>1091.97</v>
      </c>
      <c r="G737" s="85">
        <v>1106.1400000000001</v>
      </c>
      <c r="H737" s="85">
        <v>1153.71</v>
      </c>
      <c r="I737" s="85">
        <v>1255.7</v>
      </c>
      <c r="J737" s="85">
        <v>1252.23</v>
      </c>
      <c r="K737" s="85">
        <v>1243.4100000000001</v>
      </c>
      <c r="L737" s="85">
        <v>1259.6199999999999</v>
      </c>
      <c r="M737" s="85">
        <v>1298.71</v>
      </c>
      <c r="N737" s="85">
        <v>1246.3900000000001</v>
      </c>
      <c r="O737" s="85">
        <v>1270.99</v>
      </c>
      <c r="P737" s="85">
        <v>1505.94</v>
      </c>
      <c r="Q737" s="85">
        <v>1632.09</v>
      </c>
      <c r="R737" s="85">
        <v>1410.5</v>
      </c>
      <c r="S737" s="85">
        <v>1346.42</v>
      </c>
      <c r="T737" s="85">
        <v>1349.88</v>
      </c>
      <c r="U737" s="85">
        <v>1600.52</v>
      </c>
      <c r="V737" s="85">
        <v>1498.35</v>
      </c>
      <c r="W737" s="85">
        <v>1454.25</v>
      </c>
      <c r="X737" s="85">
        <v>1409.45</v>
      </c>
      <c r="Y737" s="85">
        <v>1390.97</v>
      </c>
      <c r="Z737" s="85">
        <v>1370.88</v>
      </c>
      <c r="AA737" s="85">
        <f t="shared" si="143"/>
        <v>1632.09</v>
      </c>
      <c r="AB737" s="84">
        <f t="shared" si="144"/>
        <v>2022</v>
      </c>
      <c r="AC737" s="83">
        <f t="shared" si="145"/>
        <v>11</v>
      </c>
      <c r="AD737" s="83" t="str">
        <f t="shared" si="146"/>
        <v/>
      </c>
      <c r="AE737" s="83" t="str">
        <f t="shared" si="147"/>
        <v/>
      </c>
      <c r="AF737" s="81">
        <f t="shared" si="148"/>
        <v>1632.09</v>
      </c>
      <c r="AG737" s="82" t="str">
        <f t="shared" si="149"/>
        <v>15:00</v>
      </c>
      <c r="AH737" s="81">
        <f t="shared" si="150"/>
        <v>33008.58</v>
      </c>
      <c r="AI737" s="80" t="str">
        <f t="shared" si="151"/>
        <v/>
      </c>
      <c r="AJ737" s="80" t="str">
        <f t="shared" si="152"/>
        <v/>
      </c>
      <c r="AK737" s="80" t="str">
        <f t="shared" si="153"/>
        <v/>
      </c>
      <c r="AL737" s="79" t="str">
        <f t="shared" si="154"/>
        <v/>
      </c>
      <c r="AM737" s="78" t="str">
        <f t="shared" si="155"/>
        <v/>
      </c>
    </row>
    <row r="738" spans="2:39" ht="13.5" thickBot="1">
      <c r="B738" s="86">
        <v>44870</v>
      </c>
      <c r="C738" s="85">
        <v>1352.75</v>
      </c>
      <c r="D738" s="85">
        <v>1347.78</v>
      </c>
      <c r="E738" s="85">
        <v>1346.24</v>
      </c>
      <c r="F738" s="85">
        <v>1352.82</v>
      </c>
      <c r="G738" s="85">
        <v>1351.67</v>
      </c>
      <c r="H738" s="85">
        <v>1397.03</v>
      </c>
      <c r="I738" s="85">
        <v>1483.06</v>
      </c>
      <c r="J738" s="85">
        <v>1465.91</v>
      </c>
      <c r="K738" s="85">
        <v>1501.85</v>
      </c>
      <c r="L738" s="85">
        <v>1545.85</v>
      </c>
      <c r="M738" s="85">
        <v>1589.88</v>
      </c>
      <c r="N738" s="85">
        <v>1633.56</v>
      </c>
      <c r="O738" s="85">
        <v>1659.04</v>
      </c>
      <c r="P738" s="85">
        <v>1674.33</v>
      </c>
      <c r="Q738" s="85">
        <v>1670.83</v>
      </c>
      <c r="R738" s="85">
        <v>1696.38</v>
      </c>
      <c r="S738" s="85">
        <v>1639.37</v>
      </c>
      <c r="T738" s="85">
        <v>1633.38</v>
      </c>
      <c r="U738" s="85">
        <v>1661.31</v>
      </c>
      <c r="V738" s="85">
        <v>1626.03</v>
      </c>
      <c r="W738" s="85">
        <v>1641.64</v>
      </c>
      <c r="X738" s="85">
        <v>1615.18</v>
      </c>
      <c r="Y738" s="85">
        <v>1595.3</v>
      </c>
      <c r="Z738" s="85">
        <v>1493.48</v>
      </c>
      <c r="AA738" s="85">
        <f t="shared" si="143"/>
        <v>1696.38</v>
      </c>
      <c r="AB738" s="84">
        <f t="shared" si="144"/>
        <v>2022</v>
      </c>
      <c r="AC738" s="83">
        <f t="shared" si="145"/>
        <v>11</v>
      </c>
      <c r="AD738" s="83" t="str">
        <f t="shared" si="146"/>
        <v/>
      </c>
      <c r="AE738" s="83" t="str">
        <f t="shared" si="147"/>
        <v/>
      </c>
      <c r="AF738" s="81">
        <f t="shared" si="148"/>
        <v>1696.38</v>
      </c>
      <c r="AG738" s="82" t="str">
        <f t="shared" si="149"/>
        <v>16:00</v>
      </c>
      <c r="AH738" s="81">
        <f t="shared" si="150"/>
        <v>38671.05000000001</v>
      </c>
      <c r="AI738" s="80" t="str">
        <f t="shared" si="151"/>
        <v/>
      </c>
      <c r="AJ738" s="80" t="str">
        <f t="shared" si="152"/>
        <v/>
      </c>
      <c r="AK738" s="80" t="str">
        <f t="shared" si="153"/>
        <v/>
      </c>
      <c r="AL738" s="79" t="str">
        <f t="shared" si="154"/>
        <v/>
      </c>
      <c r="AM738" s="78" t="str">
        <f t="shared" si="155"/>
        <v/>
      </c>
    </row>
    <row r="739" spans="2:39" ht="13.5" thickBot="1">
      <c r="B739" s="86">
        <v>44871</v>
      </c>
      <c r="C739" s="85">
        <v>1452.85</v>
      </c>
      <c r="D739" s="85">
        <v>1383.27</v>
      </c>
      <c r="E739" s="85">
        <v>1351.39</v>
      </c>
      <c r="F739" s="85">
        <v>1311.66</v>
      </c>
      <c r="G739" s="85">
        <v>1283.9000000000001</v>
      </c>
      <c r="H739" s="85">
        <v>1180.0999999999999</v>
      </c>
      <c r="I739" s="85">
        <v>1149.75</v>
      </c>
      <c r="J739" s="85">
        <v>1130.96</v>
      </c>
      <c r="K739" s="85">
        <v>1130.92</v>
      </c>
      <c r="L739" s="85">
        <v>1137.5</v>
      </c>
      <c r="M739" s="85">
        <v>1345.37</v>
      </c>
      <c r="N739" s="85">
        <v>1411.62</v>
      </c>
      <c r="O739" s="85">
        <v>1306.52</v>
      </c>
      <c r="P739" s="85">
        <v>1312.54</v>
      </c>
      <c r="Q739" s="85">
        <v>1304.21</v>
      </c>
      <c r="R739" s="85">
        <v>1295.07</v>
      </c>
      <c r="S739" s="85">
        <v>1272.1500000000001</v>
      </c>
      <c r="T739" s="85">
        <v>1141.42</v>
      </c>
      <c r="U739" s="85">
        <v>1214.78</v>
      </c>
      <c r="V739" s="85">
        <v>1168.97</v>
      </c>
      <c r="W739" s="85">
        <v>1075.58</v>
      </c>
      <c r="X739" s="85">
        <v>1041.57</v>
      </c>
      <c r="Y739" s="85">
        <v>1020.85</v>
      </c>
      <c r="Z739" s="85">
        <v>1001.49</v>
      </c>
      <c r="AA739" s="85">
        <f t="shared" si="143"/>
        <v>1452.85</v>
      </c>
      <c r="AB739" s="84">
        <f t="shared" si="144"/>
        <v>2022</v>
      </c>
      <c r="AC739" s="83">
        <f t="shared" si="145"/>
        <v>11</v>
      </c>
      <c r="AD739" s="83" t="str">
        <f t="shared" si="146"/>
        <v/>
      </c>
      <c r="AE739" s="83" t="str">
        <f t="shared" si="147"/>
        <v/>
      </c>
      <c r="AF739" s="81">
        <f t="shared" si="148"/>
        <v>1452.85</v>
      </c>
      <c r="AG739" s="82" t="str">
        <f t="shared" si="149"/>
        <v>1:00</v>
      </c>
      <c r="AH739" s="81">
        <f t="shared" si="150"/>
        <v>30877.290000000005</v>
      </c>
      <c r="AI739" s="80" t="str">
        <f t="shared" si="151"/>
        <v/>
      </c>
      <c r="AJ739" s="80" t="str">
        <f t="shared" si="152"/>
        <v/>
      </c>
      <c r="AK739" s="80" t="str">
        <f t="shared" si="153"/>
        <v/>
      </c>
      <c r="AL739" s="79" t="str">
        <f t="shared" si="154"/>
        <v/>
      </c>
      <c r="AM739" s="78" t="str">
        <f t="shared" si="155"/>
        <v/>
      </c>
    </row>
    <row r="740" spans="2:39" ht="13.5" thickBot="1">
      <c r="B740" s="86">
        <v>44872</v>
      </c>
      <c r="C740" s="85">
        <v>1008.24</v>
      </c>
      <c r="D740" s="85">
        <v>995.08</v>
      </c>
      <c r="E740" s="85">
        <v>998.41</v>
      </c>
      <c r="F740" s="85">
        <v>1010.62</v>
      </c>
      <c r="G740" s="85">
        <v>1030.4000000000001</v>
      </c>
      <c r="H740" s="85">
        <v>1053.05</v>
      </c>
      <c r="I740" s="85">
        <v>1087.6300000000001</v>
      </c>
      <c r="J740" s="85">
        <v>1176.5999999999999</v>
      </c>
      <c r="K740" s="85">
        <v>1216.81</v>
      </c>
      <c r="L740" s="85">
        <v>1233.1199999999999</v>
      </c>
      <c r="M740" s="85">
        <v>1249.29</v>
      </c>
      <c r="N740" s="85">
        <v>1266.23</v>
      </c>
      <c r="O740" s="85">
        <v>1242.5</v>
      </c>
      <c r="P740" s="85">
        <v>1263.53</v>
      </c>
      <c r="Q740" s="85">
        <v>1255.8699999999999</v>
      </c>
      <c r="R740" s="85">
        <v>1263.75</v>
      </c>
      <c r="S740" s="85">
        <v>1224.0899999999999</v>
      </c>
      <c r="T740" s="85">
        <v>1186.22</v>
      </c>
      <c r="U740" s="85">
        <v>1161.02</v>
      </c>
      <c r="V740" s="85">
        <v>1153.21</v>
      </c>
      <c r="W740" s="85">
        <v>1128.3</v>
      </c>
      <c r="X740" s="85">
        <v>1121.8599999999999</v>
      </c>
      <c r="Y740" s="85">
        <v>1110.3800000000001</v>
      </c>
      <c r="Z740" s="85">
        <v>1073.7</v>
      </c>
      <c r="AA740" s="85">
        <f t="shared" si="143"/>
        <v>1266.23</v>
      </c>
      <c r="AB740" s="84">
        <f t="shared" si="144"/>
        <v>2022</v>
      </c>
      <c r="AC740" s="83">
        <f t="shared" si="145"/>
        <v>11</v>
      </c>
      <c r="AD740" s="83" t="str">
        <f t="shared" si="146"/>
        <v/>
      </c>
      <c r="AE740" s="83" t="str">
        <f t="shared" si="147"/>
        <v/>
      </c>
      <c r="AF740" s="81">
        <f t="shared" si="148"/>
        <v>1266.23</v>
      </c>
      <c r="AG740" s="82" t="str">
        <f t="shared" si="149"/>
        <v>12:00</v>
      </c>
      <c r="AH740" s="81">
        <f t="shared" si="150"/>
        <v>28776.140000000003</v>
      </c>
      <c r="AI740" s="80" t="str">
        <f t="shared" si="151"/>
        <v/>
      </c>
      <c r="AJ740" s="80" t="str">
        <f t="shared" si="152"/>
        <v/>
      </c>
      <c r="AK740" s="80" t="str">
        <f t="shared" si="153"/>
        <v/>
      </c>
      <c r="AL740" s="79" t="str">
        <f t="shared" si="154"/>
        <v/>
      </c>
      <c r="AM740" s="78" t="str">
        <f t="shared" si="155"/>
        <v/>
      </c>
    </row>
    <row r="741" spans="2:39" ht="13.5" thickBot="1">
      <c r="B741" s="86">
        <v>44873</v>
      </c>
      <c r="C741" s="85">
        <v>1060.71</v>
      </c>
      <c r="D741" s="85">
        <v>1064.49</v>
      </c>
      <c r="E741" s="85">
        <v>1052</v>
      </c>
      <c r="F741" s="85">
        <v>1067.75</v>
      </c>
      <c r="G741" s="85">
        <v>1080.8399999999999</v>
      </c>
      <c r="H741" s="85">
        <v>1113.6300000000001</v>
      </c>
      <c r="I741" s="85">
        <v>1151.32</v>
      </c>
      <c r="J741" s="85">
        <v>1253.95</v>
      </c>
      <c r="K741" s="85">
        <v>1291.82</v>
      </c>
      <c r="L741" s="85">
        <v>1283.52</v>
      </c>
      <c r="M741" s="85">
        <v>1289.8900000000001</v>
      </c>
      <c r="N741" s="85">
        <v>1287.76</v>
      </c>
      <c r="O741" s="85">
        <v>1262.6600000000001</v>
      </c>
      <c r="P741" s="85">
        <v>1264.52</v>
      </c>
      <c r="Q741" s="85">
        <v>1256.47</v>
      </c>
      <c r="R741" s="85">
        <v>1265.57</v>
      </c>
      <c r="S741" s="85">
        <v>1222.27</v>
      </c>
      <c r="T741" s="85">
        <v>1205.0899999999999</v>
      </c>
      <c r="U741" s="85">
        <v>1194.73</v>
      </c>
      <c r="V741" s="85">
        <v>1178.3499999999999</v>
      </c>
      <c r="W741" s="85">
        <v>1152.02</v>
      </c>
      <c r="X741" s="85">
        <v>1140.6199999999999</v>
      </c>
      <c r="Y741" s="85">
        <v>1136.55</v>
      </c>
      <c r="Z741" s="85">
        <v>1106.21</v>
      </c>
      <c r="AA741" s="85">
        <f t="shared" si="143"/>
        <v>1291.82</v>
      </c>
      <c r="AB741" s="84">
        <f t="shared" si="144"/>
        <v>2022</v>
      </c>
      <c r="AC741" s="83">
        <f t="shared" si="145"/>
        <v>11</v>
      </c>
      <c r="AD741" s="83" t="str">
        <f t="shared" si="146"/>
        <v/>
      </c>
      <c r="AE741" s="83" t="str">
        <f t="shared" si="147"/>
        <v/>
      </c>
      <c r="AF741" s="81">
        <f t="shared" si="148"/>
        <v>1291.82</v>
      </c>
      <c r="AG741" s="82" t="str">
        <f t="shared" si="149"/>
        <v>9:00</v>
      </c>
      <c r="AH741" s="81">
        <f t="shared" si="150"/>
        <v>29674.559999999998</v>
      </c>
      <c r="AI741" s="80" t="str">
        <f t="shared" si="151"/>
        <v/>
      </c>
      <c r="AJ741" s="80" t="str">
        <f t="shared" si="152"/>
        <v/>
      </c>
      <c r="AK741" s="80" t="str">
        <f t="shared" si="153"/>
        <v/>
      </c>
      <c r="AL741" s="79" t="str">
        <f t="shared" si="154"/>
        <v/>
      </c>
      <c r="AM741" s="78" t="str">
        <f t="shared" si="155"/>
        <v/>
      </c>
    </row>
    <row r="742" spans="2:39" ht="13.5" thickBot="1">
      <c r="B742" s="86">
        <v>44874</v>
      </c>
      <c r="C742" s="85">
        <v>1099.74</v>
      </c>
      <c r="D742" s="85">
        <v>1097.5</v>
      </c>
      <c r="E742" s="85">
        <v>1091.93</v>
      </c>
      <c r="F742" s="85">
        <v>1095.1199999999999</v>
      </c>
      <c r="G742" s="85">
        <v>1111.7</v>
      </c>
      <c r="H742" s="85">
        <v>1133.1300000000001</v>
      </c>
      <c r="I742" s="85">
        <v>1170.1600000000001</v>
      </c>
      <c r="J742" s="85">
        <v>1230.95</v>
      </c>
      <c r="K742" s="85">
        <v>1296.0899999999999</v>
      </c>
      <c r="L742" s="85">
        <v>1310.54</v>
      </c>
      <c r="M742" s="85">
        <v>1303.05</v>
      </c>
      <c r="N742" s="85">
        <v>1309.77</v>
      </c>
      <c r="O742" s="85">
        <v>1281.6300000000001</v>
      </c>
      <c r="P742" s="85">
        <v>1255.28</v>
      </c>
      <c r="Q742" s="85">
        <v>1239.56</v>
      </c>
      <c r="R742" s="85">
        <v>1249.71</v>
      </c>
      <c r="S742" s="85">
        <v>1204.6600000000001</v>
      </c>
      <c r="T742" s="85">
        <v>1169.07</v>
      </c>
      <c r="U742" s="85">
        <v>1161.3699999999999</v>
      </c>
      <c r="V742" s="85">
        <v>1167.71</v>
      </c>
      <c r="W742" s="85">
        <v>1165.1500000000001</v>
      </c>
      <c r="X742" s="85">
        <v>1148</v>
      </c>
      <c r="Y742" s="85">
        <v>1117.6199999999999</v>
      </c>
      <c r="Z742" s="85">
        <v>1067.47</v>
      </c>
      <c r="AA742" s="85">
        <f t="shared" si="143"/>
        <v>1310.54</v>
      </c>
      <c r="AB742" s="84">
        <f t="shared" si="144"/>
        <v>2022</v>
      </c>
      <c r="AC742" s="83">
        <f t="shared" si="145"/>
        <v>11</v>
      </c>
      <c r="AD742" s="83" t="str">
        <f t="shared" si="146"/>
        <v/>
      </c>
      <c r="AE742" s="83" t="str">
        <f t="shared" si="147"/>
        <v/>
      </c>
      <c r="AF742" s="81">
        <f t="shared" si="148"/>
        <v>1310.54</v>
      </c>
      <c r="AG742" s="82" t="str">
        <f t="shared" si="149"/>
        <v>10:00</v>
      </c>
      <c r="AH742" s="81">
        <f t="shared" si="150"/>
        <v>29787.45</v>
      </c>
      <c r="AI742" s="80" t="str">
        <f t="shared" si="151"/>
        <v/>
      </c>
      <c r="AJ742" s="80" t="str">
        <f t="shared" si="152"/>
        <v/>
      </c>
      <c r="AK742" s="80" t="str">
        <f t="shared" si="153"/>
        <v/>
      </c>
      <c r="AL742" s="79" t="str">
        <f t="shared" si="154"/>
        <v/>
      </c>
      <c r="AM742" s="78" t="str">
        <f t="shared" si="155"/>
        <v/>
      </c>
    </row>
    <row r="743" spans="2:39" ht="13.5" thickBot="1">
      <c r="B743" s="86">
        <v>44875</v>
      </c>
      <c r="C743" s="85">
        <v>1057.46</v>
      </c>
      <c r="D743" s="85">
        <v>1048.18</v>
      </c>
      <c r="E743" s="85">
        <v>1070.6500000000001</v>
      </c>
      <c r="F743" s="85">
        <v>1060.3599999999999</v>
      </c>
      <c r="G743" s="85">
        <v>1081.71</v>
      </c>
      <c r="H743" s="85">
        <v>1114.93</v>
      </c>
      <c r="I743" s="85">
        <v>1152.4100000000001</v>
      </c>
      <c r="J743" s="85">
        <v>1239.3900000000001</v>
      </c>
      <c r="K743" s="85">
        <v>1263.19</v>
      </c>
      <c r="L743" s="85">
        <v>1255.9000000000001</v>
      </c>
      <c r="M743" s="85">
        <v>1291.8499999999999</v>
      </c>
      <c r="N743" s="85">
        <v>1282.4000000000001</v>
      </c>
      <c r="O743" s="85">
        <v>1252.8599999999999</v>
      </c>
      <c r="P743" s="85">
        <v>1251.1099999999999</v>
      </c>
      <c r="Q743" s="85">
        <v>1243.94</v>
      </c>
      <c r="R743" s="85">
        <v>1249.33</v>
      </c>
      <c r="S743" s="85">
        <v>1210.82</v>
      </c>
      <c r="T743" s="85">
        <v>1165.43</v>
      </c>
      <c r="U743" s="85">
        <v>1143.6300000000001</v>
      </c>
      <c r="V743" s="85">
        <v>1138.52</v>
      </c>
      <c r="W743" s="85">
        <v>1121.1600000000001</v>
      </c>
      <c r="X743" s="85">
        <v>1118.1400000000001</v>
      </c>
      <c r="Y743" s="85">
        <v>1082.9000000000001</v>
      </c>
      <c r="Z743" s="85">
        <v>1054.97</v>
      </c>
      <c r="AA743" s="85">
        <f t="shared" si="143"/>
        <v>1291.8499999999999</v>
      </c>
      <c r="AB743" s="84">
        <f t="shared" si="144"/>
        <v>2022</v>
      </c>
      <c r="AC743" s="83">
        <f t="shared" si="145"/>
        <v>11</v>
      </c>
      <c r="AD743" s="83" t="str">
        <f t="shared" si="146"/>
        <v/>
      </c>
      <c r="AE743" s="83" t="str">
        <f t="shared" si="147"/>
        <v/>
      </c>
      <c r="AF743" s="81">
        <f t="shared" si="148"/>
        <v>1291.8499999999999</v>
      </c>
      <c r="AG743" s="82" t="str">
        <f t="shared" si="149"/>
        <v>11:00</v>
      </c>
      <c r="AH743" s="81">
        <f t="shared" si="150"/>
        <v>29243.09</v>
      </c>
      <c r="AI743" s="80" t="str">
        <f t="shared" si="151"/>
        <v/>
      </c>
      <c r="AJ743" s="80" t="str">
        <f t="shared" si="152"/>
        <v/>
      </c>
      <c r="AK743" s="80" t="str">
        <f t="shared" si="153"/>
        <v/>
      </c>
      <c r="AL743" s="79" t="str">
        <f t="shared" si="154"/>
        <v/>
      </c>
      <c r="AM743" s="78" t="str">
        <f t="shared" si="155"/>
        <v/>
      </c>
    </row>
    <row r="744" spans="2:39" ht="13.5" thickBot="1">
      <c r="B744" s="86">
        <v>44876</v>
      </c>
      <c r="C744" s="85">
        <v>1053.22</v>
      </c>
      <c r="D744" s="85">
        <v>1044.01</v>
      </c>
      <c r="E744" s="85">
        <v>1046.82</v>
      </c>
      <c r="F744" s="85">
        <v>1057.28</v>
      </c>
      <c r="G744" s="85">
        <v>1075.73</v>
      </c>
      <c r="H744" s="85">
        <v>1089.03</v>
      </c>
      <c r="I744" s="85">
        <v>1115.28</v>
      </c>
      <c r="J744" s="85">
        <v>1174.21</v>
      </c>
      <c r="K744" s="85">
        <v>1164.73</v>
      </c>
      <c r="L744" s="85">
        <v>1164.56</v>
      </c>
      <c r="M744" s="85">
        <v>1169.6300000000001</v>
      </c>
      <c r="N744" s="85">
        <v>1204.1400000000001</v>
      </c>
      <c r="O744" s="85">
        <v>1173.8699999999999</v>
      </c>
      <c r="P744" s="85">
        <v>1165.82</v>
      </c>
      <c r="Q744" s="85">
        <v>1154.3</v>
      </c>
      <c r="R744" s="85">
        <v>1159.69</v>
      </c>
      <c r="S744" s="85">
        <v>1148.81</v>
      </c>
      <c r="T744" s="85">
        <v>1158.05</v>
      </c>
      <c r="U744" s="85">
        <v>1144.5999999999999</v>
      </c>
      <c r="V744" s="85">
        <v>1124.73</v>
      </c>
      <c r="W744" s="85">
        <v>1109.82</v>
      </c>
      <c r="X744" s="85">
        <v>1115.56</v>
      </c>
      <c r="Y744" s="85">
        <v>1101.94</v>
      </c>
      <c r="Z744" s="85">
        <v>1101.1400000000001</v>
      </c>
      <c r="AA744" s="85">
        <f t="shared" si="143"/>
        <v>1204.1400000000001</v>
      </c>
      <c r="AB744" s="84">
        <f t="shared" si="144"/>
        <v>2022</v>
      </c>
      <c r="AC744" s="83">
        <f t="shared" si="145"/>
        <v>11</v>
      </c>
      <c r="AD744" s="83" t="str">
        <f t="shared" si="146"/>
        <v/>
      </c>
      <c r="AE744" s="83" t="str">
        <f t="shared" si="147"/>
        <v/>
      </c>
      <c r="AF744" s="81">
        <f t="shared" si="148"/>
        <v>1204.1400000000001</v>
      </c>
      <c r="AG744" s="82" t="str">
        <f t="shared" si="149"/>
        <v>12:00</v>
      </c>
      <c r="AH744" s="81">
        <f t="shared" si="150"/>
        <v>28221.10999999999</v>
      </c>
      <c r="AI744" s="80" t="str">
        <f t="shared" si="151"/>
        <v/>
      </c>
      <c r="AJ744" s="80" t="str">
        <f t="shared" si="152"/>
        <v/>
      </c>
      <c r="AK744" s="80" t="str">
        <f t="shared" si="153"/>
        <v/>
      </c>
      <c r="AL744" s="79" t="str">
        <f t="shared" si="154"/>
        <v/>
      </c>
      <c r="AM744" s="78" t="str">
        <f t="shared" si="155"/>
        <v/>
      </c>
    </row>
    <row r="745" spans="2:39" ht="13.5" thickBot="1">
      <c r="B745" s="86">
        <v>44877</v>
      </c>
      <c r="C745" s="85">
        <v>1105.1300000000001</v>
      </c>
      <c r="D745" s="85">
        <v>1093.4000000000001</v>
      </c>
      <c r="E745" s="85">
        <v>1087.8699999999999</v>
      </c>
      <c r="F745" s="85">
        <v>1096.55</v>
      </c>
      <c r="G745" s="85">
        <v>1087.2</v>
      </c>
      <c r="H745" s="85">
        <v>1104.46</v>
      </c>
      <c r="I745" s="85">
        <v>1134</v>
      </c>
      <c r="J745" s="85">
        <v>1173.94</v>
      </c>
      <c r="K745" s="85">
        <v>1176.18</v>
      </c>
      <c r="L745" s="85">
        <v>1181.1500000000001</v>
      </c>
      <c r="M745" s="85">
        <v>1188.78</v>
      </c>
      <c r="N745" s="85">
        <v>1204.42</v>
      </c>
      <c r="O745" s="85">
        <v>1170.82</v>
      </c>
      <c r="P745" s="85">
        <v>1184.1199999999999</v>
      </c>
      <c r="Q745" s="85">
        <v>1172.01</v>
      </c>
      <c r="R745" s="85">
        <v>1173.3</v>
      </c>
      <c r="S745" s="85">
        <v>1186.1199999999999</v>
      </c>
      <c r="T745" s="85">
        <v>1171.24</v>
      </c>
      <c r="U745" s="85">
        <v>1169.1400000000001</v>
      </c>
      <c r="V745" s="85">
        <v>1157.1400000000001</v>
      </c>
      <c r="W745" s="85">
        <v>1160.5999999999999</v>
      </c>
      <c r="X745" s="85">
        <v>1152.6199999999999</v>
      </c>
      <c r="Y745" s="85">
        <v>1146.29</v>
      </c>
      <c r="Z745" s="85">
        <v>1132.57</v>
      </c>
      <c r="AA745" s="85">
        <f t="shared" si="143"/>
        <v>1204.42</v>
      </c>
      <c r="AB745" s="84">
        <f t="shared" si="144"/>
        <v>2022</v>
      </c>
      <c r="AC745" s="83">
        <f t="shared" si="145"/>
        <v>11</v>
      </c>
      <c r="AD745" s="83" t="str">
        <f t="shared" si="146"/>
        <v/>
      </c>
      <c r="AE745" s="83" t="str">
        <f t="shared" si="147"/>
        <v/>
      </c>
      <c r="AF745" s="81">
        <f t="shared" si="148"/>
        <v>1204.42</v>
      </c>
      <c r="AG745" s="82" t="str">
        <f t="shared" si="149"/>
        <v>12:00</v>
      </c>
      <c r="AH745" s="81">
        <f t="shared" si="150"/>
        <v>28813.469999999994</v>
      </c>
      <c r="AI745" s="80" t="str">
        <f t="shared" si="151"/>
        <v/>
      </c>
      <c r="AJ745" s="80" t="str">
        <f t="shared" si="152"/>
        <v/>
      </c>
      <c r="AK745" s="80" t="str">
        <f t="shared" si="153"/>
        <v/>
      </c>
      <c r="AL745" s="79" t="str">
        <f t="shared" si="154"/>
        <v/>
      </c>
      <c r="AM745" s="78" t="str">
        <f t="shared" si="155"/>
        <v/>
      </c>
    </row>
    <row r="746" spans="2:39" ht="13.5" thickBot="1">
      <c r="B746" s="86">
        <v>44878</v>
      </c>
      <c r="C746" s="85">
        <v>1126.0899999999999</v>
      </c>
      <c r="D746" s="85">
        <v>1120</v>
      </c>
      <c r="E746" s="85">
        <v>1119.55</v>
      </c>
      <c r="F746" s="85">
        <v>1129.8</v>
      </c>
      <c r="G746" s="85">
        <v>1118.29</v>
      </c>
      <c r="H746" s="85">
        <v>1121.0899999999999</v>
      </c>
      <c r="I746" s="85">
        <v>1164.31</v>
      </c>
      <c r="J746" s="85">
        <v>1206.31</v>
      </c>
      <c r="K746" s="85">
        <v>1201.6199999999999</v>
      </c>
      <c r="L746" s="85">
        <v>1186.82</v>
      </c>
      <c r="M746" s="85">
        <v>1205.3</v>
      </c>
      <c r="N746" s="85">
        <v>1195.5</v>
      </c>
      <c r="O746" s="85">
        <v>1168.93</v>
      </c>
      <c r="P746" s="85">
        <v>1171.45</v>
      </c>
      <c r="Q746" s="85">
        <v>1171.69</v>
      </c>
      <c r="R746" s="85">
        <v>1172.29</v>
      </c>
      <c r="S746" s="85">
        <v>1183.18</v>
      </c>
      <c r="T746" s="85">
        <v>1180.8</v>
      </c>
      <c r="U746" s="85">
        <v>1186.78</v>
      </c>
      <c r="V746" s="85">
        <v>1185.8399999999999</v>
      </c>
      <c r="W746" s="85">
        <v>1179.19</v>
      </c>
      <c r="X746" s="85">
        <v>1170.82</v>
      </c>
      <c r="Y746" s="85">
        <v>1156.51</v>
      </c>
      <c r="Z746" s="85">
        <v>1169.5999999999999</v>
      </c>
      <c r="AA746" s="85">
        <f t="shared" si="143"/>
        <v>1206.31</v>
      </c>
      <c r="AB746" s="84">
        <f t="shared" si="144"/>
        <v>2022</v>
      </c>
      <c r="AC746" s="83">
        <f t="shared" si="145"/>
        <v>11</v>
      </c>
      <c r="AD746" s="83" t="str">
        <f t="shared" si="146"/>
        <v/>
      </c>
      <c r="AE746" s="83" t="str">
        <f t="shared" si="147"/>
        <v/>
      </c>
      <c r="AF746" s="81">
        <f t="shared" si="148"/>
        <v>1206.31</v>
      </c>
      <c r="AG746" s="82" t="str">
        <f t="shared" si="149"/>
        <v>8:00</v>
      </c>
      <c r="AH746" s="81">
        <f t="shared" si="150"/>
        <v>29198.069999999996</v>
      </c>
      <c r="AI746" s="80" t="str">
        <f t="shared" si="151"/>
        <v/>
      </c>
      <c r="AJ746" s="80" t="str">
        <f t="shared" si="152"/>
        <v/>
      </c>
      <c r="AK746" s="80" t="str">
        <f t="shared" si="153"/>
        <v/>
      </c>
      <c r="AL746" s="79" t="str">
        <f t="shared" si="154"/>
        <v/>
      </c>
      <c r="AM746" s="78" t="str">
        <f t="shared" si="155"/>
        <v/>
      </c>
    </row>
    <row r="747" spans="2:39" ht="13.5" thickBot="1">
      <c r="B747" s="86">
        <v>44879</v>
      </c>
      <c r="C747" s="85">
        <v>1157.8</v>
      </c>
      <c r="D747" s="85">
        <v>1147.55</v>
      </c>
      <c r="E747" s="85">
        <v>1146.81</v>
      </c>
      <c r="F747" s="85">
        <v>1162.49</v>
      </c>
      <c r="G747" s="85">
        <v>1157.1400000000001</v>
      </c>
      <c r="H747" s="85">
        <v>1176.67</v>
      </c>
      <c r="I747" s="85">
        <v>1210.58</v>
      </c>
      <c r="J747" s="85">
        <v>1307.46</v>
      </c>
      <c r="K747" s="85">
        <v>1314.98</v>
      </c>
      <c r="L747" s="85">
        <v>1328.67</v>
      </c>
      <c r="M747" s="85">
        <v>1353.87</v>
      </c>
      <c r="N747" s="85">
        <v>1354.47</v>
      </c>
      <c r="O747" s="85">
        <v>1320.2</v>
      </c>
      <c r="P747" s="85">
        <v>1340.36</v>
      </c>
      <c r="Q747" s="85">
        <v>1347.78</v>
      </c>
      <c r="R747" s="85">
        <v>1345.93</v>
      </c>
      <c r="S747" s="85">
        <v>1309.74</v>
      </c>
      <c r="T747" s="85">
        <v>1282.78</v>
      </c>
      <c r="U747" s="85">
        <v>1243.94</v>
      </c>
      <c r="V747" s="85">
        <v>1242.96</v>
      </c>
      <c r="W747" s="85">
        <v>1217.26</v>
      </c>
      <c r="X747" s="85">
        <v>1210.58</v>
      </c>
      <c r="Y747" s="85">
        <v>1189.8599999999999</v>
      </c>
      <c r="Z747" s="85">
        <v>1166.27</v>
      </c>
      <c r="AA747" s="85">
        <f t="shared" si="143"/>
        <v>1354.47</v>
      </c>
      <c r="AB747" s="84">
        <f t="shared" si="144"/>
        <v>2022</v>
      </c>
      <c r="AC747" s="83">
        <f t="shared" si="145"/>
        <v>11</v>
      </c>
      <c r="AD747" s="83" t="str">
        <f t="shared" si="146"/>
        <v/>
      </c>
      <c r="AE747" s="83" t="str">
        <f t="shared" si="147"/>
        <v/>
      </c>
      <c r="AF747" s="81">
        <f t="shared" si="148"/>
        <v>1354.47</v>
      </c>
      <c r="AG747" s="82" t="str">
        <f t="shared" si="149"/>
        <v>12:00</v>
      </c>
      <c r="AH747" s="81">
        <f t="shared" si="150"/>
        <v>31390.62</v>
      </c>
      <c r="AI747" s="80" t="str">
        <f t="shared" si="151"/>
        <v/>
      </c>
      <c r="AJ747" s="80" t="str">
        <f t="shared" si="152"/>
        <v/>
      </c>
      <c r="AK747" s="80" t="str">
        <f t="shared" si="153"/>
        <v/>
      </c>
      <c r="AL747" s="79" t="str">
        <f t="shared" si="154"/>
        <v/>
      </c>
      <c r="AM747" s="78" t="str">
        <f t="shared" si="155"/>
        <v/>
      </c>
    </row>
    <row r="748" spans="2:39" ht="13.5" thickBot="1">
      <c r="B748" s="86">
        <v>44880</v>
      </c>
      <c r="C748" s="85">
        <v>1166.03</v>
      </c>
      <c r="D748" s="85">
        <v>1146.3599999999999</v>
      </c>
      <c r="E748" s="85">
        <v>1141.5999999999999</v>
      </c>
      <c r="F748" s="85">
        <v>1146.28</v>
      </c>
      <c r="G748" s="85">
        <v>1144.78</v>
      </c>
      <c r="H748" s="85">
        <v>1173.83</v>
      </c>
      <c r="I748" s="85">
        <v>1204.94</v>
      </c>
      <c r="J748" s="85">
        <v>1335.11</v>
      </c>
      <c r="K748" s="85">
        <v>1353.31</v>
      </c>
      <c r="L748" s="85">
        <v>1370.5</v>
      </c>
      <c r="M748" s="85">
        <v>1390.48</v>
      </c>
      <c r="N748" s="85">
        <v>1413.55</v>
      </c>
      <c r="O748" s="85">
        <v>1373.47</v>
      </c>
      <c r="P748" s="85">
        <v>1388.28</v>
      </c>
      <c r="Q748" s="85">
        <v>1394.58</v>
      </c>
      <c r="R748" s="85">
        <v>1398.95</v>
      </c>
      <c r="S748" s="85">
        <v>1374.49</v>
      </c>
      <c r="T748" s="85">
        <v>1338.3</v>
      </c>
      <c r="U748" s="85">
        <v>1307.99</v>
      </c>
      <c r="V748" s="85">
        <v>1291.29</v>
      </c>
      <c r="W748" s="85">
        <v>1267.5999999999999</v>
      </c>
      <c r="X748" s="85">
        <v>1262.24</v>
      </c>
      <c r="Y748" s="85">
        <v>1235.75</v>
      </c>
      <c r="Z748" s="85">
        <v>1218.6300000000001</v>
      </c>
      <c r="AA748" s="85">
        <f t="shared" si="143"/>
        <v>1413.55</v>
      </c>
      <c r="AB748" s="84">
        <f t="shared" si="144"/>
        <v>2022</v>
      </c>
      <c r="AC748" s="83">
        <f t="shared" si="145"/>
        <v>11</v>
      </c>
      <c r="AD748" s="83" t="str">
        <f t="shared" si="146"/>
        <v/>
      </c>
      <c r="AE748" s="83" t="str">
        <f t="shared" si="147"/>
        <v/>
      </c>
      <c r="AF748" s="81">
        <f t="shared" si="148"/>
        <v>1413.55</v>
      </c>
      <c r="AG748" s="82" t="str">
        <f t="shared" si="149"/>
        <v>12:00</v>
      </c>
      <c r="AH748" s="81">
        <f t="shared" si="150"/>
        <v>32251.890000000003</v>
      </c>
      <c r="AI748" s="80" t="str">
        <f t="shared" si="151"/>
        <v/>
      </c>
      <c r="AJ748" s="80" t="str">
        <f t="shared" si="152"/>
        <v/>
      </c>
      <c r="AK748" s="80" t="str">
        <f t="shared" si="153"/>
        <v/>
      </c>
      <c r="AL748" s="79" t="str">
        <f t="shared" si="154"/>
        <v/>
      </c>
      <c r="AM748" s="78" t="str">
        <f t="shared" si="155"/>
        <v/>
      </c>
    </row>
    <row r="749" spans="2:39" ht="13.5" thickBot="1">
      <c r="B749" s="86">
        <v>44881</v>
      </c>
      <c r="C749" s="85">
        <v>1203.97</v>
      </c>
      <c r="D749" s="85">
        <v>1192.07</v>
      </c>
      <c r="E749" s="85">
        <v>1205.1600000000001</v>
      </c>
      <c r="F749" s="85">
        <v>1192.42</v>
      </c>
      <c r="G749" s="85">
        <v>1206.77</v>
      </c>
      <c r="H749" s="85">
        <v>1216.04</v>
      </c>
      <c r="I749" s="85">
        <v>1259.1600000000001</v>
      </c>
      <c r="J749" s="85">
        <v>1358.18</v>
      </c>
      <c r="K749" s="85">
        <v>1402.59</v>
      </c>
      <c r="L749" s="85">
        <v>1394.12</v>
      </c>
      <c r="M749" s="85">
        <v>1437.42</v>
      </c>
      <c r="N749" s="85">
        <v>1426.64</v>
      </c>
      <c r="O749" s="85">
        <v>1411.59</v>
      </c>
      <c r="P749" s="85">
        <v>1416.14</v>
      </c>
      <c r="Q749" s="85">
        <v>1396.01</v>
      </c>
      <c r="R749" s="85">
        <v>1401.37</v>
      </c>
      <c r="S749" s="85">
        <v>1371.79</v>
      </c>
      <c r="T749" s="85">
        <v>1335.5</v>
      </c>
      <c r="U749" s="85">
        <v>1329.69</v>
      </c>
      <c r="V749" s="85">
        <v>1291.78</v>
      </c>
      <c r="W749" s="85">
        <v>1272.32</v>
      </c>
      <c r="X749" s="85">
        <v>1257.48</v>
      </c>
      <c r="Y749" s="85">
        <v>1235.29</v>
      </c>
      <c r="Z749" s="85">
        <v>1222.06</v>
      </c>
      <c r="AA749" s="85">
        <f t="shared" si="143"/>
        <v>1437.42</v>
      </c>
      <c r="AB749" s="84">
        <f t="shared" si="144"/>
        <v>2022</v>
      </c>
      <c r="AC749" s="83">
        <f t="shared" si="145"/>
        <v>11</v>
      </c>
      <c r="AD749" s="83" t="str">
        <f t="shared" si="146"/>
        <v/>
      </c>
      <c r="AE749" s="83" t="str">
        <f t="shared" si="147"/>
        <v/>
      </c>
      <c r="AF749" s="81">
        <f t="shared" si="148"/>
        <v>1437.42</v>
      </c>
      <c r="AG749" s="82" t="str">
        <f t="shared" si="149"/>
        <v>11:00</v>
      </c>
      <c r="AH749" s="81">
        <f t="shared" si="150"/>
        <v>32872.979999999996</v>
      </c>
      <c r="AI749" s="80" t="str">
        <f t="shared" si="151"/>
        <v/>
      </c>
      <c r="AJ749" s="80" t="str">
        <f t="shared" si="152"/>
        <v/>
      </c>
      <c r="AK749" s="80" t="str">
        <f t="shared" si="153"/>
        <v/>
      </c>
      <c r="AL749" s="79" t="str">
        <f t="shared" si="154"/>
        <v/>
      </c>
      <c r="AM749" s="78" t="str">
        <f t="shared" si="155"/>
        <v/>
      </c>
    </row>
    <row r="750" spans="2:39" ht="13.5" thickBot="1">
      <c r="B750" s="86">
        <v>44882</v>
      </c>
      <c r="C750" s="85">
        <v>1210.06</v>
      </c>
      <c r="D750" s="85">
        <v>1198.82</v>
      </c>
      <c r="E750" s="85">
        <v>1200.43</v>
      </c>
      <c r="F750" s="85">
        <v>1195.1099999999999</v>
      </c>
      <c r="G750" s="85">
        <v>1204.98</v>
      </c>
      <c r="H750" s="85">
        <v>1218.9100000000001</v>
      </c>
      <c r="I750" s="85">
        <v>1260.98</v>
      </c>
      <c r="J750" s="85">
        <v>1373.3</v>
      </c>
      <c r="K750" s="85">
        <v>1390.73</v>
      </c>
      <c r="L750" s="85">
        <v>1388.7</v>
      </c>
      <c r="M750" s="85">
        <v>1419.81</v>
      </c>
      <c r="N750" s="85">
        <v>1417.99</v>
      </c>
      <c r="O750" s="85">
        <v>1387.72</v>
      </c>
      <c r="P750" s="85">
        <v>1394.72</v>
      </c>
      <c r="Q750" s="85">
        <v>1393.95</v>
      </c>
      <c r="R750" s="85">
        <v>1391.5</v>
      </c>
      <c r="S750" s="85">
        <v>1371.16</v>
      </c>
      <c r="T750" s="85">
        <v>1323.35</v>
      </c>
      <c r="U750" s="85">
        <v>1306.27</v>
      </c>
      <c r="V750" s="85">
        <v>1294.2</v>
      </c>
      <c r="W750" s="85">
        <v>1277.8499999999999</v>
      </c>
      <c r="X750" s="85">
        <v>1259.1300000000001</v>
      </c>
      <c r="Y750" s="85">
        <v>1249.99</v>
      </c>
      <c r="Z750" s="85">
        <v>1233.05</v>
      </c>
      <c r="AA750" s="85">
        <f t="shared" si="143"/>
        <v>1419.81</v>
      </c>
      <c r="AB750" s="84">
        <f t="shared" si="144"/>
        <v>2022</v>
      </c>
      <c r="AC750" s="83">
        <f t="shared" si="145"/>
        <v>11</v>
      </c>
      <c r="AD750" s="83" t="str">
        <f t="shared" si="146"/>
        <v/>
      </c>
      <c r="AE750" s="83" t="str">
        <f t="shared" si="147"/>
        <v/>
      </c>
      <c r="AF750" s="81">
        <f t="shared" si="148"/>
        <v>1419.81</v>
      </c>
      <c r="AG750" s="82" t="str">
        <f t="shared" si="149"/>
        <v>11:00</v>
      </c>
      <c r="AH750" s="81">
        <f t="shared" si="150"/>
        <v>32782.519999999997</v>
      </c>
      <c r="AI750" s="80" t="str">
        <f t="shared" si="151"/>
        <v/>
      </c>
      <c r="AJ750" s="80" t="str">
        <f t="shared" si="152"/>
        <v/>
      </c>
      <c r="AK750" s="80" t="str">
        <f t="shared" si="153"/>
        <v/>
      </c>
      <c r="AL750" s="79" t="str">
        <f t="shared" si="154"/>
        <v/>
      </c>
      <c r="AM750" s="78" t="str">
        <f t="shared" si="155"/>
        <v/>
      </c>
    </row>
    <row r="751" spans="2:39" ht="13.5" thickBot="1">
      <c r="B751" s="86">
        <v>44883</v>
      </c>
      <c r="C751" s="85">
        <v>1215.9000000000001</v>
      </c>
      <c r="D751" s="85">
        <v>1212.54</v>
      </c>
      <c r="E751" s="85">
        <v>1212.47</v>
      </c>
      <c r="F751" s="85">
        <v>1215.1300000000001</v>
      </c>
      <c r="G751" s="85">
        <v>1220.73</v>
      </c>
      <c r="H751" s="85">
        <v>1252.02</v>
      </c>
      <c r="I751" s="85">
        <v>1269.49</v>
      </c>
      <c r="J751" s="85">
        <v>1360.1</v>
      </c>
      <c r="K751" s="85">
        <v>1378.47</v>
      </c>
      <c r="L751" s="85">
        <v>1409.84</v>
      </c>
      <c r="M751" s="85">
        <v>1425.13</v>
      </c>
      <c r="N751" s="85">
        <v>1435.25</v>
      </c>
      <c r="O751" s="85">
        <v>1406.3</v>
      </c>
      <c r="P751" s="85">
        <v>1415.12</v>
      </c>
      <c r="Q751" s="85">
        <v>1418.13</v>
      </c>
      <c r="R751" s="85">
        <v>1411.76</v>
      </c>
      <c r="S751" s="85">
        <v>1387.64</v>
      </c>
      <c r="T751" s="85">
        <v>1346.14</v>
      </c>
      <c r="U751" s="85">
        <v>1355.62</v>
      </c>
      <c r="V751" s="85">
        <v>1332.77</v>
      </c>
      <c r="W751" s="85">
        <v>1312.47</v>
      </c>
      <c r="X751" s="85">
        <v>1290.17</v>
      </c>
      <c r="Y751" s="85">
        <v>1265.01</v>
      </c>
      <c r="Z751" s="85">
        <v>1241.73</v>
      </c>
      <c r="AA751" s="85">
        <f t="shared" si="143"/>
        <v>1435.25</v>
      </c>
      <c r="AB751" s="84">
        <f t="shared" si="144"/>
        <v>2022</v>
      </c>
      <c r="AC751" s="83">
        <f t="shared" si="145"/>
        <v>11</v>
      </c>
      <c r="AD751" s="83" t="str">
        <f t="shared" si="146"/>
        <v/>
      </c>
      <c r="AE751" s="83" t="str">
        <f t="shared" si="147"/>
        <v/>
      </c>
      <c r="AF751" s="81">
        <f t="shared" si="148"/>
        <v>1435.25</v>
      </c>
      <c r="AG751" s="82" t="str">
        <f t="shared" si="149"/>
        <v>12:00</v>
      </c>
      <c r="AH751" s="81">
        <f t="shared" si="150"/>
        <v>33225.179999999993</v>
      </c>
      <c r="AI751" s="80" t="str">
        <f t="shared" si="151"/>
        <v/>
      </c>
      <c r="AJ751" s="80" t="str">
        <f t="shared" si="152"/>
        <v/>
      </c>
      <c r="AK751" s="80" t="str">
        <f t="shared" si="153"/>
        <v/>
      </c>
      <c r="AL751" s="79" t="str">
        <f t="shared" si="154"/>
        <v/>
      </c>
      <c r="AM751" s="78" t="str">
        <f t="shared" si="155"/>
        <v/>
      </c>
    </row>
    <row r="752" spans="2:39" ht="13.5" thickBot="1">
      <c r="B752" s="86">
        <v>44884</v>
      </c>
      <c r="C752" s="85">
        <v>1225.56</v>
      </c>
      <c r="D752" s="85">
        <v>1228.57</v>
      </c>
      <c r="E752" s="85">
        <v>1223.53</v>
      </c>
      <c r="F752" s="85">
        <v>1217.3</v>
      </c>
      <c r="G752" s="85">
        <v>1223.25</v>
      </c>
      <c r="H752" s="85">
        <v>1237.6400000000001</v>
      </c>
      <c r="I752" s="85">
        <v>1275.44</v>
      </c>
      <c r="J752" s="85">
        <v>1313.06</v>
      </c>
      <c r="K752" s="85">
        <v>1305.05</v>
      </c>
      <c r="L752" s="85">
        <v>1309.6300000000001</v>
      </c>
      <c r="M752" s="85">
        <v>1296.8599999999999</v>
      </c>
      <c r="N752" s="85">
        <v>1297.8399999999999</v>
      </c>
      <c r="O752" s="85">
        <v>1298.26</v>
      </c>
      <c r="P752" s="85">
        <v>1294.1300000000001</v>
      </c>
      <c r="Q752" s="85">
        <v>1281.46</v>
      </c>
      <c r="R752" s="85">
        <v>1301.3699999999999</v>
      </c>
      <c r="S752" s="85">
        <v>1286.71</v>
      </c>
      <c r="T752" s="85">
        <v>1273.1600000000001</v>
      </c>
      <c r="U752" s="85">
        <v>1284.71</v>
      </c>
      <c r="V752" s="85">
        <v>1284.6400000000001</v>
      </c>
      <c r="W752" s="85">
        <v>1284.6400000000001</v>
      </c>
      <c r="X752" s="85">
        <v>1283.56</v>
      </c>
      <c r="Y752" s="85">
        <v>1248.0999999999999</v>
      </c>
      <c r="Z752" s="85">
        <v>1228.3599999999999</v>
      </c>
      <c r="AA752" s="85">
        <f t="shared" si="143"/>
        <v>1313.06</v>
      </c>
      <c r="AB752" s="84">
        <f t="shared" si="144"/>
        <v>2022</v>
      </c>
      <c r="AC752" s="83">
        <f t="shared" si="145"/>
        <v>11</v>
      </c>
      <c r="AD752" s="83" t="str">
        <f t="shared" si="146"/>
        <v/>
      </c>
      <c r="AE752" s="83" t="str">
        <f t="shared" si="147"/>
        <v/>
      </c>
      <c r="AF752" s="81">
        <f t="shared" si="148"/>
        <v>1313.06</v>
      </c>
      <c r="AG752" s="82" t="str">
        <f t="shared" si="149"/>
        <v>8:00</v>
      </c>
      <c r="AH752" s="81">
        <f t="shared" si="150"/>
        <v>31815.889999999996</v>
      </c>
      <c r="AI752" s="80" t="str">
        <f t="shared" si="151"/>
        <v/>
      </c>
      <c r="AJ752" s="80" t="str">
        <f t="shared" si="152"/>
        <v/>
      </c>
      <c r="AK752" s="80" t="str">
        <f t="shared" si="153"/>
        <v/>
      </c>
      <c r="AL752" s="79" t="str">
        <f t="shared" si="154"/>
        <v/>
      </c>
      <c r="AM752" s="78" t="str">
        <f t="shared" si="155"/>
        <v/>
      </c>
    </row>
    <row r="753" spans="2:39" ht="13.5" thickBot="1">
      <c r="B753" s="86">
        <v>44885</v>
      </c>
      <c r="C753" s="85">
        <v>1238.4100000000001</v>
      </c>
      <c r="D753" s="85">
        <v>1216.3900000000001</v>
      </c>
      <c r="E753" s="85">
        <v>1236.1300000000001</v>
      </c>
      <c r="F753" s="85">
        <v>1235.92</v>
      </c>
      <c r="G753" s="85">
        <v>1237.3599999999999</v>
      </c>
      <c r="H753" s="85">
        <v>1238.8599999999999</v>
      </c>
      <c r="I753" s="85">
        <v>1277.6099999999999</v>
      </c>
      <c r="J753" s="85">
        <v>1337.14</v>
      </c>
      <c r="K753" s="85">
        <v>1314.88</v>
      </c>
      <c r="L753" s="85">
        <v>1303.26</v>
      </c>
      <c r="M753" s="85">
        <v>1307.29</v>
      </c>
      <c r="N753" s="85">
        <v>1317.82</v>
      </c>
      <c r="O753" s="85">
        <v>1270.1199999999999</v>
      </c>
      <c r="P753" s="85">
        <v>1287.1600000000001</v>
      </c>
      <c r="Q753" s="85">
        <v>1296.5</v>
      </c>
      <c r="R753" s="85">
        <v>1299.24</v>
      </c>
      <c r="S753" s="85">
        <v>1294.44</v>
      </c>
      <c r="T753" s="85">
        <v>1298.05</v>
      </c>
      <c r="U753" s="85">
        <v>1303.8599999999999</v>
      </c>
      <c r="V753" s="85">
        <v>1310.1199999999999</v>
      </c>
      <c r="W753" s="85">
        <v>1279.3599999999999</v>
      </c>
      <c r="X753" s="85">
        <v>1268.02</v>
      </c>
      <c r="Y753" s="85">
        <v>1240.8599999999999</v>
      </c>
      <c r="Z753" s="85">
        <v>1226.6099999999999</v>
      </c>
      <c r="AA753" s="85">
        <f t="shared" si="143"/>
        <v>1337.14</v>
      </c>
      <c r="AB753" s="84">
        <f t="shared" si="144"/>
        <v>2022</v>
      </c>
      <c r="AC753" s="83">
        <f t="shared" si="145"/>
        <v>11</v>
      </c>
      <c r="AD753" s="83" t="str">
        <f t="shared" si="146"/>
        <v/>
      </c>
      <c r="AE753" s="83" t="str">
        <f t="shared" si="147"/>
        <v/>
      </c>
      <c r="AF753" s="81">
        <f t="shared" si="148"/>
        <v>1337.14</v>
      </c>
      <c r="AG753" s="82" t="str">
        <f t="shared" si="149"/>
        <v>8:00</v>
      </c>
      <c r="AH753" s="81">
        <f t="shared" si="150"/>
        <v>31972.55</v>
      </c>
      <c r="AI753" s="80" t="str">
        <f t="shared" si="151"/>
        <v/>
      </c>
      <c r="AJ753" s="80" t="str">
        <f t="shared" si="152"/>
        <v/>
      </c>
      <c r="AK753" s="80" t="str">
        <f t="shared" si="153"/>
        <v/>
      </c>
      <c r="AL753" s="79" t="str">
        <f t="shared" si="154"/>
        <v/>
      </c>
      <c r="AM753" s="78" t="str">
        <f t="shared" si="155"/>
        <v/>
      </c>
    </row>
    <row r="754" spans="2:39" ht="13.5" thickBot="1">
      <c r="B754" s="86">
        <v>44886</v>
      </c>
      <c r="C754" s="85">
        <v>1229.6600000000001</v>
      </c>
      <c r="D754" s="85">
        <v>1223.04</v>
      </c>
      <c r="E754" s="85">
        <v>1225.8699999999999</v>
      </c>
      <c r="F754" s="85">
        <v>1234.52</v>
      </c>
      <c r="G754" s="85">
        <v>1255.17</v>
      </c>
      <c r="H754" s="85">
        <v>1263.4000000000001</v>
      </c>
      <c r="I754" s="85">
        <v>1300.95</v>
      </c>
      <c r="J754" s="85">
        <v>1392.23</v>
      </c>
      <c r="K754" s="85">
        <v>1399.02</v>
      </c>
      <c r="L754" s="85">
        <v>1408.09</v>
      </c>
      <c r="M754" s="85">
        <v>1423.73</v>
      </c>
      <c r="N754" s="85">
        <v>1418.13</v>
      </c>
      <c r="O754" s="85">
        <v>1387.08</v>
      </c>
      <c r="P754" s="85">
        <v>1403.33</v>
      </c>
      <c r="Q754" s="85">
        <v>1380.37</v>
      </c>
      <c r="R754" s="85">
        <v>1387.26</v>
      </c>
      <c r="S754" s="85">
        <v>1363.71</v>
      </c>
      <c r="T754" s="85">
        <v>1338.33</v>
      </c>
      <c r="U754" s="85">
        <v>1307.1099999999999</v>
      </c>
      <c r="V754" s="85">
        <v>1293.08</v>
      </c>
      <c r="W754" s="85">
        <v>1262.8399999999999</v>
      </c>
      <c r="X754" s="85">
        <v>1235.67</v>
      </c>
      <c r="Y754" s="85">
        <v>1221.82</v>
      </c>
      <c r="Z754" s="85">
        <v>1185.1400000000001</v>
      </c>
      <c r="AA754" s="85">
        <f t="shared" si="143"/>
        <v>1423.73</v>
      </c>
      <c r="AB754" s="84">
        <f t="shared" si="144"/>
        <v>2022</v>
      </c>
      <c r="AC754" s="83">
        <f t="shared" si="145"/>
        <v>11</v>
      </c>
      <c r="AD754" s="83" t="str">
        <f t="shared" si="146"/>
        <v/>
      </c>
      <c r="AE754" s="83" t="str">
        <f t="shared" si="147"/>
        <v/>
      </c>
      <c r="AF754" s="81">
        <f t="shared" si="148"/>
        <v>1423.73</v>
      </c>
      <c r="AG754" s="82" t="str">
        <f t="shared" si="149"/>
        <v>11:00</v>
      </c>
      <c r="AH754" s="81">
        <f t="shared" si="150"/>
        <v>32963.280000000006</v>
      </c>
      <c r="AI754" s="80" t="str">
        <f t="shared" si="151"/>
        <v/>
      </c>
      <c r="AJ754" s="80" t="str">
        <f t="shared" si="152"/>
        <v/>
      </c>
      <c r="AK754" s="80" t="str">
        <f t="shared" si="153"/>
        <v/>
      </c>
      <c r="AL754" s="79" t="str">
        <f t="shared" si="154"/>
        <v/>
      </c>
      <c r="AM754" s="78" t="str">
        <f t="shared" si="155"/>
        <v/>
      </c>
    </row>
    <row r="755" spans="2:39" ht="13.5" thickBot="1">
      <c r="B755" s="86">
        <v>44887</v>
      </c>
      <c r="C755" s="85">
        <v>1182.69</v>
      </c>
      <c r="D755" s="85">
        <v>1174.67</v>
      </c>
      <c r="E755" s="85">
        <v>1173.2</v>
      </c>
      <c r="F755" s="85">
        <v>1183.3499999999999</v>
      </c>
      <c r="G755" s="85">
        <v>1199.3499999999999</v>
      </c>
      <c r="H755" s="85">
        <v>1227.83</v>
      </c>
      <c r="I755" s="85">
        <v>1268.19</v>
      </c>
      <c r="J755" s="85">
        <v>1362.45</v>
      </c>
      <c r="K755" s="85">
        <v>1388.66</v>
      </c>
      <c r="L755" s="85">
        <v>1398.5</v>
      </c>
      <c r="M755" s="85">
        <v>1411.62</v>
      </c>
      <c r="N755" s="85">
        <v>1409.45</v>
      </c>
      <c r="O755" s="85">
        <v>1364.9</v>
      </c>
      <c r="P755" s="85">
        <v>1365.49</v>
      </c>
      <c r="Q755" s="85">
        <v>1354.57</v>
      </c>
      <c r="R755" s="85">
        <v>1367.21</v>
      </c>
      <c r="S755" s="85">
        <v>1345.4</v>
      </c>
      <c r="T755" s="85">
        <v>1310.3699999999999</v>
      </c>
      <c r="U755" s="85">
        <v>1295.56</v>
      </c>
      <c r="V755" s="85">
        <v>1286.5</v>
      </c>
      <c r="W755" s="85">
        <v>1263.1500000000001</v>
      </c>
      <c r="X755" s="85">
        <v>1244.92</v>
      </c>
      <c r="Y755" s="85">
        <v>1229.6199999999999</v>
      </c>
      <c r="Z755" s="85">
        <v>1207.22</v>
      </c>
      <c r="AA755" s="85">
        <f t="shared" si="143"/>
        <v>1411.62</v>
      </c>
      <c r="AB755" s="84">
        <f t="shared" si="144"/>
        <v>2022</v>
      </c>
      <c r="AC755" s="83">
        <f t="shared" si="145"/>
        <v>11</v>
      </c>
      <c r="AD755" s="83" t="str">
        <f t="shared" si="146"/>
        <v/>
      </c>
      <c r="AE755" s="83" t="str">
        <f t="shared" si="147"/>
        <v/>
      </c>
      <c r="AF755" s="81">
        <f t="shared" si="148"/>
        <v>1411.62</v>
      </c>
      <c r="AG755" s="82" t="str">
        <f t="shared" si="149"/>
        <v>11:00</v>
      </c>
      <c r="AH755" s="81">
        <f t="shared" si="150"/>
        <v>32426.490000000005</v>
      </c>
      <c r="AI755" s="80" t="str">
        <f t="shared" si="151"/>
        <v/>
      </c>
      <c r="AJ755" s="80" t="str">
        <f t="shared" si="152"/>
        <v/>
      </c>
      <c r="AK755" s="80" t="str">
        <f t="shared" si="153"/>
        <v/>
      </c>
      <c r="AL755" s="79" t="str">
        <f t="shared" si="154"/>
        <v/>
      </c>
      <c r="AM755" s="78" t="str">
        <f t="shared" si="155"/>
        <v/>
      </c>
    </row>
    <row r="756" spans="2:39" ht="13.5" thickBot="1">
      <c r="B756" s="86">
        <v>44888</v>
      </c>
      <c r="C756" s="85">
        <v>1203.58</v>
      </c>
      <c r="D756" s="85">
        <v>1202.43</v>
      </c>
      <c r="E756" s="85">
        <v>1194.94</v>
      </c>
      <c r="F756" s="85">
        <v>1197.1099999999999</v>
      </c>
      <c r="G756" s="85">
        <v>1209.53</v>
      </c>
      <c r="H756" s="85">
        <v>1226.33</v>
      </c>
      <c r="I756" s="85">
        <v>1273.6199999999999</v>
      </c>
      <c r="J756" s="85">
        <v>1362.17</v>
      </c>
      <c r="K756" s="85">
        <v>1399.23</v>
      </c>
      <c r="L756" s="85">
        <v>1386.1</v>
      </c>
      <c r="M756" s="85">
        <v>1405.95</v>
      </c>
      <c r="N756" s="85">
        <v>1392.23</v>
      </c>
      <c r="O756" s="85">
        <v>1350.76</v>
      </c>
      <c r="P756" s="85">
        <v>1349.25</v>
      </c>
      <c r="Q756" s="85">
        <v>1340.22</v>
      </c>
      <c r="R756" s="85">
        <v>1334.59</v>
      </c>
      <c r="S756" s="85">
        <v>1320.69</v>
      </c>
      <c r="T756" s="85">
        <v>1277.29</v>
      </c>
      <c r="U756" s="85">
        <v>1252.4100000000001</v>
      </c>
      <c r="V756" s="85">
        <v>1243.73</v>
      </c>
      <c r="W756" s="85">
        <v>1251.9100000000001</v>
      </c>
      <c r="X756" s="85">
        <v>1238.02</v>
      </c>
      <c r="Y756" s="85">
        <v>1229.4100000000001</v>
      </c>
      <c r="Z756" s="85">
        <v>1190.5999999999999</v>
      </c>
      <c r="AA756" s="85">
        <f t="shared" si="143"/>
        <v>1405.95</v>
      </c>
      <c r="AB756" s="84">
        <f t="shared" si="144"/>
        <v>2022</v>
      </c>
      <c r="AC756" s="83">
        <f t="shared" si="145"/>
        <v>11</v>
      </c>
      <c r="AD756" s="83" t="str">
        <f t="shared" si="146"/>
        <v/>
      </c>
      <c r="AE756" s="83" t="str">
        <f t="shared" si="147"/>
        <v/>
      </c>
      <c r="AF756" s="81">
        <f t="shared" si="148"/>
        <v>1405.95</v>
      </c>
      <c r="AG756" s="82" t="str">
        <f t="shared" si="149"/>
        <v>11:00</v>
      </c>
      <c r="AH756" s="81">
        <f t="shared" si="150"/>
        <v>32238.05</v>
      </c>
      <c r="AI756" s="80" t="str">
        <f t="shared" si="151"/>
        <v/>
      </c>
      <c r="AJ756" s="80" t="str">
        <f t="shared" si="152"/>
        <v/>
      </c>
      <c r="AK756" s="80" t="str">
        <f t="shared" si="153"/>
        <v/>
      </c>
      <c r="AL756" s="79" t="str">
        <f t="shared" si="154"/>
        <v/>
      </c>
      <c r="AM756" s="78" t="str">
        <f t="shared" si="155"/>
        <v/>
      </c>
    </row>
    <row r="757" spans="2:39" ht="13.5" thickBot="1">
      <c r="B757" s="86">
        <v>44889</v>
      </c>
      <c r="C757" s="85">
        <v>1182.1300000000001</v>
      </c>
      <c r="D757" s="85">
        <v>1173.83</v>
      </c>
      <c r="E757" s="85">
        <v>1176.98</v>
      </c>
      <c r="F757" s="85">
        <v>1183.7</v>
      </c>
      <c r="G757" s="85">
        <v>1197.74</v>
      </c>
      <c r="H757" s="85">
        <v>1208.8699999999999</v>
      </c>
      <c r="I757" s="85">
        <v>1250.1300000000001</v>
      </c>
      <c r="J757" s="85">
        <v>1348.17</v>
      </c>
      <c r="K757" s="85">
        <v>1374.35</v>
      </c>
      <c r="L757" s="85">
        <v>1388.8</v>
      </c>
      <c r="M757" s="85">
        <v>1396.47</v>
      </c>
      <c r="N757" s="85">
        <v>1375.12</v>
      </c>
      <c r="O757" s="85">
        <v>1339.42</v>
      </c>
      <c r="P757" s="85">
        <v>1334.51</v>
      </c>
      <c r="Q757" s="85">
        <v>1321.22</v>
      </c>
      <c r="R757" s="85">
        <v>1310.1600000000001</v>
      </c>
      <c r="S757" s="85">
        <v>1305.68</v>
      </c>
      <c r="T757" s="85">
        <v>1264.55</v>
      </c>
      <c r="U757" s="85">
        <v>1241.45</v>
      </c>
      <c r="V757" s="85">
        <v>1244.08</v>
      </c>
      <c r="W757" s="85">
        <v>1211.8800000000001</v>
      </c>
      <c r="X757" s="85">
        <v>1205.8900000000001</v>
      </c>
      <c r="Y757" s="85">
        <v>1184.23</v>
      </c>
      <c r="Z757" s="85">
        <v>1156.79</v>
      </c>
      <c r="AA757" s="85">
        <f t="shared" si="143"/>
        <v>1396.47</v>
      </c>
      <c r="AB757" s="84">
        <f t="shared" si="144"/>
        <v>2022</v>
      </c>
      <c r="AC757" s="83">
        <f t="shared" si="145"/>
        <v>11</v>
      </c>
      <c r="AD757" s="83" t="str">
        <f t="shared" si="146"/>
        <v/>
      </c>
      <c r="AE757" s="83" t="str">
        <f t="shared" si="147"/>
        <v/>
      </c>
      <c r="AF757" s="81">
        <f t="shared" si="148"/>
        <v>1396.47</v>
      </c>
      <c r="AG757" s="82" t="str">
        <f t="shared" si="149"/>
        <v>11:00</v>
      </c>
      <c r="AH757" s="81">
        <f t="shared" si="150"/>
        <v>31772.620000000003</v>
      </c>
      <c r="AI757" s="80" t="str">
        <f t="shared" si="151"/>
        <v/>
      </c>
      <c r="AJ757" s="80" t="str">
        <f t="shared" si="152"/>
        <v/>
      </c>
      <c r="AK757" s="80" t="str">
        <f t="shared" si="153"/>
        <v/>
      </c>
      <c r="AL757" s="79" t="str">
        <f t="shared" si="154"/>
        <v/>
      </c>
      <c r="AM757" s="78" t="str">
        <f t="shared" si="155"/>
        <v/>
      </c>
    </row>
    <row r="758" spans="2:39" ht="13.5" thickBot="1">
      <c r="B758" s="86">
        <v>44890</v>
      </c>
      <c r="C758" s="85">
        <v>1143.24</v>
      </c>
      <c r="D758" s="85">
        <v>1140.27</v>
      </c>
      <c r="E758" s="85">
        <v>1131.8</v>
      </c>
      <c r="F758" s="85">
        <v>1143.07</v>
      </c>
      <c r="G758" s="85">
        <v>1148.46</v>
      </c>
      <c r="H758" s="85">
        <v>1165.57</v>
      </c>
      <c r="I758" s="85">
        <v>1202.71</v>
      </c>
      <c r="J758" s="85">
        <v>1319.12</v>
      </c>
      <c r="K758" s="85">
        <v>1322.09</v>
      </c>
      <c r="L758" s="85">
        <v>1335.81</v>
      </c>
      <c r="M758" s="85">
        <v>1347.64</v>
      </c>
      <c r="N758" s="85">
        <v>1362.34</v>
      </c>
      <c r="O758" s="85">
        <v>1335.43</v>
      </c>
      <c r="P758" s="85">
        <v>1335.64</v>
      </c>
      <c r="Q758" s="85">
        <v>1332.94</v>
      </c>
      <c r="R758" s="85">
        <v>1317.09</v>
      </c>
      <c r="S758" s="85">
        <v>1308.51</v>
      </c>
      <c r="T758" s="85">
        <v>1269.98</v>
      </c>
      <c r="U758" s="85">
        <v>1253.21</v>
      </c>
      <c r="V758" s="85">
        <v>1248.24</v>
      </c>
      <c r="W758" s="85">
        <v>1221.26</v>
      </c>
      <c r="X758" s="85">
        <v>1199.5899999999999</v>
      </c>
      <c r="Y758" s="85">
        <v>1191.19</v>
      </c>
      <c r="Z758" s="85">
        <v>1161.93</v>
      </c>
      <c r="AA758" s="85">
        <f t="shared" si="143"/>
        <v>1362.34</v>
      </c>
      <c r="AB758" s="84">
        <f t="shared" si="144"/>
        <v>2022</v>
      </c>
      <c r="AC758" s="83">
        <f t="shared" si="145"/>
        <v>11</v>
      </c>
      <c r="AD758" s="83" t="str">
        <f t="shared" si="146"/>
        <v/>
      </c>
      <c r="AE758" s="83" t="str">
        <f t="shared" si="147"/>
        <v/>
      </c>
      <c r="AF758" s="81">
        <f t="shared" si="148"/>
        <v>1362.34</v>
      </c>
      <c r="AG758" s="82" t="str">
        <f t="shared" si="149"/>
        <v>12:00</v>
      </c>
      <c r="AH758" s="81">
        <f t="shared" si="150"/>
        <v>31299.469999999994</v>
      </c>
      <c r="AI758" s="80" t="str">
        <f t="shared" si="151"/>
        <v/>
      </c>
      <c r="AJ758" s="80" t="str">
        <f t="shared" si="152"/>
        <v/>
      </c>
      <c r="AK758" s="80" t="str">
        <f t="shared" si="153"/>
        <v/>
      </c>
      <c r="AL758" s="79" t="str">
        <f t="shared" si="154"/>
        <v/>
      </c>
      <c r="AM758" s="78" t="str">
        <f t="shared" si="155"/>
        <v/>
      </c>
    </row>
    <row r="759" spans="2:39" ht="13.5" thickBot="1">
      <c r="B759" s="86">
        <v>44891</v>
      </c>
      <c r="C759" s="85">
        <v>1159.83</v>
      </c>
      <c r="D759" s="85">
        <v>1151.71</v>
      </c>
      <c r="E759" s="85">
        <v>1146.18</v>
      </c>
      <c r="F759" s="85">
        <v>1160.92</v>
      </c>
      <c r="G759" s="85">
        <v>1141.9100000000001</v>
      </c>
      <c r="H759" s="85">
        <v>1172.19</v>
      </c>
      <c r="I759" s="85">
        <v>1199.77</v>
      </c>
      <c r="J759" s="85">
        <v>1234.31</v>
      </c>
      <c r="K759" s="85">
        <v>1259.3699999999999</v>
      </c>
      <c r="L759" s="85">
        <v>1257.8</v>
      </c>
      <c r="M759" s="85">
        <v>1239.98</v>
      </c>
      <c r="N759" s="85">
        <v>1236.06</v>
      </c>
      <c r="O759" s="85">
        <v>1190.8800000000001</v>
      </c>
      <c r="P759" s="85">
        <v>1188.08</v>
      </c>
      <c r="Q759" s="85">
        <v>1185.73</v>
      </c>
      <c r="R759" s="85">
        <v>1200.68</v>
      </c>
      <c r="S759" s="85">
        <v>1201.9000000000001</v>
      </c>
      <c r="T759" s="85">
        <v>1193.1500000000001</v>
      </c>
      <c r="U759" s="85">
        <v>1178.8699999999999</v>
      </c>
      <c r="V759" s="85">
        <v>1204.49</v>
      </c>
      <c r="W759" s="85">
        <v>1191.26</v>
      </c>
      <c r="X759" s="85">
        <v>1183.21</v>
      </c>
      <c r="Y759" s="85">
        <v>1169.74</v>
      </c>
      <c r="Z759" s="85">
        <v>1149.3699999999999</v>
      </c>
      <c r="AA759" s="85">
        <f t="shared" si="143"/>
        <v>1259.3699999999999</v>
      </c>
      <c r="AB759" s="84">
        <f t="shared" si="144"/>
        <v>2022</v>
      </c>
      <c r="AC759" s="83">
        <f t="shared" si="145"/>
        <v>11</v>
      </c>
      <c r="AD759" s="83" t="str">
        <f t="shared" si="146"/>
        <v/>
      </c>
      <c r="AE759" s="83" t="str">
        <f t="shared" si="147"/>
        <v/>
      </c>
      <c r="AF759" s="81">
        <f t="shared" si="148"/>
        <v>1259.3699999999999</v>
      </c>
      <c r="AG759" s="82" t="str">
        <f t="shared" si="149"/>
        <v>9:00</v>
      </c>
      <c r="AH759" s="81">
        <f t="shared" si="150"/>
        <v>29856.76</v>
      </c>
      <c r="AI759" s="80" t="str">
        <f t="shared" si="151"/>
        <v/>
      </c>
      <c r="AJ759" s="80" t="str">
        <f t="shared" si="152"/>
        <v/>
      </c>
      <c r="AK759" s="80" t="str">
        <f t="shared" si="153"/>
        <v/>
      </c>
      <c r="AL759" s="79" t="str">
        <f t="shared" si="154"/>
        <v/>
      </c>
      <c r="AM759" s="78" t="str">
        <f t="shared" si="155"/>
        <v/>
      </c>
    </row>
    <row r="760" spans="2:39" ht="13.5" thickBot="1">
      <c r="B760" s="86">
        <v>44892</v>
      </c>
      <c r="C760" s="85">
        <v>1129.06</v>
      </c>
      <c r="D760" s="85">
        <v>1126.3</v>
      </c>
      <c r="E760" s="85">
        <v>1115.48</v>
      </c>
      <c r="F760" s="85">
        <v>1120.6300000000001</v>
      </c>
      <c r="G760" s="85">
        <v>1111.81</v>
      </c>
      <c r="H760" s="85">
        <v>1111.81</v>
      </c>
      <c r="I760" s="85">
        <v>1165.05</v>
      </c>
      <c r="J760" s="85">
        <v>1231.02</v>
      </c>
      <c r="K760" s="85">
        <v>1217.1600000000001</v>
      </c>
      <c r="L760" s="85">
        <v>1208.1300000000001</v>
      </c>
      <c r="M760" s="85">
        <v>1224.72</v>
      </c>
      <c r="N760" s="85">
        <v>1221.26</v>
      </c>
      <c r="O760" s="85">
        <v>1212.75</v>
      </c>
      <c r="P760" s="85">
        <v>1222.06</v>
      </c>
      <c r="Q760" s="85">
        <v>1216.22</v>
      </c>
      <c r="R760" s="85">
        <v>1227.0999999999999</v>
      </c>
      <c r="S760" s="85">
        <v>1248.3800000000001</v>
      </c>
      <c r="T760" s="85">
        <v>1214.6400000000001</v>
      </c>
      <c r="U760" s="85">
        <v>1194.3399999999999</v>
      </c>
      <c r="V760" s="85">
        <v>1184.82</v>
      </c>
      <c r="W760" s="85">
        <v>1197.5999999999999</v>
      </c>
      <c r="X760" s="85">
        <v>1199.73</v>
      </c>
      <c r="Y760" s="85">
        <v>1181.22</v>
      </c>
      <c r="Z760" s="85">
        <v>1150.2</v>
      </c>
      <c r="AA760" s="85">
        <f t="shared" si="143"/>
        <v>1248.3800000000001</v>
      </c>
      <c r="AB760" s="84">
        <f t="shared" si="144"/>
        <v>2022</v>
      </c>
      <c r="AC760" s="83">
        <f t="shared" si="145"/>
        <v>11</v>
      </c>
      <c r="AD760" s="83" t="str">
        <f t="shared" si="146"/>
        <v/>
      </c>
      <c r="AE760" s="83" t="str">
        <f t="shared" si="147"/>
        <v/>
      </c>
      <c r="AF760" s="81">
        <f t="shared" si="148"/>
        <v>1248.3800000000001</v>
      </c>
      <c r="AG760" s="82" t="str">
        <f t="shared" si="149"/>
        <v>17:00</v>
      </c>
      <c r="AH760" s="81">
        <f t="shared" si="150"/>
        <v>29679.87</v>
      </c>
      <c r="AI760" s="80" t="str">
        <f t="shared" si="151"/>
        <v/>
      </c>
      <c r="AJ760" s="80" t="str">
        <f t="shared" si="152"/>
        <v/>
      </c>
      <c r="AK760" s="80" t="str">
        <f t="shared" si="153"/>
        <v/>
      </c>
      <c r="AL760" s="79" t="str">
        <f t="shared" si="154"/>
        <v/>
      </c>
      <c r="AM760" s="78" t="str">
        <f t="shared" si="155"/>
        <v/>
      </c>
    </row>
    <row r="761" spans="2:39" ht="13.5" thickBot="1">
      <c r="B761" s="86">
        <v>44893</v>
      </c>
      <c r="C761" s="85">
        <v>1141.0999999999999</v>
      </c>
      <c r="D761" s="85">
        <v>1138.45</v>
      </c>
      <c r="E761" s="85">
        <v>1137.8499999999999</v>
      </c>
      <c r="F761" s="85">
        <v>1140.97</v>
      </c>
      <c r="G761" s="85">
        <v>1166.52</v>
      </c>
      <c r="H761" s="85">
        <v>1174.3599999999999</v>
      </c>
      <c r="I761" s="85">
        <v>1218.8399999999999</v>
      </c>
      <c r="J761" s="85">
        <v>1321.85</v>
      </c>
      <c r="K761" s="85">
        <v>1333.64</v>
      </c>
      <c r="L761" s="85">
        <v>1341.87</v>
      </c>
      <c r="M761" s="85">
        <v>1376.83</v>
      </c>
      <c r="N761" s="85">
        <v>1387.64</v>
      </c>
      <c r="O761" s="85">
        <v>1371.58</v>
      </c>
      <c r="P761" s="85">
        <v>1375.15</v>
      </c>
      <c r="Q761" s="85">
        <v>1375.36</v>
      </c>
      <c r="R761" s="85">
        <v>1376.9</v>
      </c>
      <c r="S761" s="85">
        <v>1336.2</v>
      </c>
      <c r="T761" s="85">
        <v>1311.45</v>
      </c>
      <c r="U761" s="85">
        <v>1254.51</v>
      </c>
      <c r="V761" s="85">
        <v>1257.9000000000001</v>
      </c>
      <c r="W761" s="85">
        <v>1239.32</v>
      </c>
      <c r="X761" s="85">
        <v>1224.55</v>
      </c>
      <c r="Y761" s="85">
        <v>1196.51</v>
      </c>
      <c r="Z761" s="85">
        <v>1167.92</v>
      </c>
      <c r="AA761" s="85">
        <f t="shared" si="143"/>
        <v>1387.64</v>
      </c>
      <c r="AB761" s="84">
        <f t="shared" si="144"/>
        <v>2022</v>
      </c>
      <c r="AC761" s="83">
        <f t="shared" si="145"/>
        <v>11</v>
      </c>
      <c r="AD761" s="83" t="str">
        <f t="shared" si="146"/>
        <v/>
      </c>
      <c r="AE761" s="83" t="str">
        <f t="shared" si="147"/>
        <v/>
      </c>
      <c r="AF761" s="81">
        <f t="shared" si="148"/>
        <v>1387.64</v>
      </c>
      <c r="AG761" s="82" t="str">
        <f t="shared" si="149"/>
        <v>12:00</v>
      </c>
      <c r="AH761" s="81">
        <f t="shared" si="150"/>
        <v>31754.909999999996</v>
      </c>
      <c r="AI761" s="80" t="str">
        <f t="shared" si="151"/>
        <v/>
      </c>
      <c r="AJ761" s="80" t="str">
        <f t="shared" si="152"/>
        <v/>
      </c>
      <c r="AK761" s="80" t="str">
        <f t="shared" si="153"/>
        <v/>
      </c>
      <c r="AL761" s="79" t="str">
        <f t="shared" si="154"/>
        <v/>
      </c>
      <c r="AM761" s="78" t="str">
        <f t="shared" si="155"/>
        <v/>
      </c>
    </row>
    <row r="762" spans="2:39" ht="13.5" thickBot="1">
      <c r="B762" s="86">
        <v>44894</v>
      </c>
      <c r="C762" s="85">
        <v>1165.8800000000001</v>
      </c>
      <c r="D762" s="85">
        <v>1160.99</v>
      </c>
      <c r="E762" s="85">
        <v>1168.6199999999999</v>
      </c>
      <c r="F762" s="85">
        <v>1146.78</v>
      </c>
      <c r="G762" s="85">
        <v>1161.44</v>
      </c>
      <c r="H762" s="85">
        <v>1181.5999999999999</v>
      </c>
      <c r="I762" s="85">
        <v>1216.21</v>
      </c>
      <c r="J762" s="85">
        <v>1315.83</v>
      </c>
      <c r="K762" s="85">
        <v>1325.35</v>
      </c>
      <c r="L762" s="85">
        <v>1344.18</v>
      </c>
      <c r="M762" s="85">
        <v>1379.21</v>
      </c>
      <c r="N762" s="85">
        <v>1392.96</v>
      </c>
      <c r="O762" s="85">
        <v>1350.61</v>
      </c>
      <c r="P762" s="85">
        <v>1354.19</v>
      </c>
      <c r="Q762" s="85">
        <v>1345.65</v>
      </c>
      <c r="R762" s="85">
        <v>1352.23</v>
      </c>
      <c r="S762" s="85">
        <v>1332.91</v>
      </c>
      <c r="T762" s="85">
        <v>1280.76</v>
      </c>
      <c r="U762" s="85">
        <v>1263.29</v>
      </c>
      <c r="V762" s="85">
        <v>1227.56</v>
      </c>
      <c r="W762" s="85">
        <v>1214.68</v>
      </c>
      <c r="X762" s="85">
        <v>1185.24</v>
      </c>
      <c r="Y762" s="85">
        <v>1173.3399999999999</v>
      </c>
      <c r="Z762" s="85">
        <v>1138.69</v>
      </c>
      <c r="AA762" s="85">
        <f t="shared" si="143"/>
        <v>1392.96</v>
      </c>
      <c r="AB762" s="84">
        <f t="shared" si="144"/>
        <v>2022</v>
      </c>
      <c r="AC762" s="83">
        <f t="shared" si="145"/>
        <v>11</v>
      </c>
      <c r="AD762" s="83" t="str">
        <f t="shared" si="146"/>
        <v/>
      </c>
      <c r="AE762" s="83" t="str">
        <f t="shared" si="147"/>
        <v/>
      </c>
      <c r="AF762" s="81">
        <f t="shared" si="148"/>
        <v>1392.96</v>
      </c>
      <c r="AG762" s="82" t="str">
        <f t="shared" si="149"/>
        <v>12:00</v>
      </c>
      <c r="AH762" s="81">
        <f t="shared" si="150"/>
        <v>31571.16</v>
      </c>
      <c r="AI762" s="80" t="str">
        <f t="shared" si="151"/>
        <v/>
      </c>
      <c r="AJ762" s="80" t="str">
        <f t="shared" si="152"/>
        <v/>
      </c>
      <c r="AK762" s="80" t="str">
        <f t="shared" si="153"/>
        <v/>
      </c>
      <c r="AL762" s="79" t="str">
        <f t="shared" si="154"/>
        <v/>
      </c>
      <c r="AM762" s="78" t="str">
        <f t="shared" si="155"/>
        <v/>
      </c>
    </row>
    <row r="763" spans="2:39" ht="13.5" thickBot="1">
      <c r="B763" s="86">
        <v>44895</v>
      </c>
      <c r="C763" s="85">
        <v>1131.73</v>
      </c>
      <c r="D763" s="85">
        <v>1121.68</v>
      </c>
      <c r="E763" s="85">
        <v>1109.22</v>
      </c>
      <c r="F763" s="85">
        <v>1117.17</v>
      </c>
      <c r="G763" s="85">
        <v>1131.4100000000001</v>
      </c>
      <c r="H763" s="85">
        <v>1144.1199999999999</v>
      </c>
      <c r="I763" s="85">
        <v>1180.94</v>
      </c>
      <c r="J763" s="85">
        <v>1293.29</v>
      </c>
      <c r="K763" s="85">
        <v>1302.1400000000001</v>
      </c>
      <c r="L763" s="85">
        <v>1299.31</v>
      </c>
      <c r="M763" s="85">
        <v>1304.42</v>
      </c>
      <c r="N763" s="85">
        <v>1350.62</v>
      </c>
      <c r="O763" s="85">
        <v>1322.16</v>
      </c>
      <c r="P763" s="85">
        <v>1343.3</v>
      </c>
      <c r="Q763" s="85">
        <v>1344.94</v>
      </c>
      <c r="R763" s="85">
        <v>1355.17</v>
      </c>
      <c r="S763" s="85">
        <v>1304</v>
      </c>
      <c r="T763" s="85">
        <v>1278.8</v>
      </c>
      <c r="U763" s="85">
        <v>1253.6300000000001</v>
      </c>
      <c r="V763" s="85">
        <v>1242.8499999999999</v>
      </c>
      <c r="W763" s="85">
        <v>1201.6600000000001</v>
      </c>
      <c r="X763" s="85">
        <v>1204.56</v>
      </c>
      <c r="Y763" s="85">
        <v>1198.58</v>
      </c>
      <c r="Z763" s="85">
        <v>1150.21</v>
      </c>
      <c r="AA763" s="85">
        <f t="shared" si="143"/>
        <v>1355.17</v>
      </c>
      <c r="AB763" s="84">
        <f t="shared" si="144"/>
        <v>2022</v>
      </c>
      <c r="AC763" s="83">
        <f t="shared" si="145"/>
        <v>11</v>
      </c>
      <c r="AD763" s="83" t="str">
        <f t="shared" si="146"/>
        <v>2022-11</v>
      </c>
      <c r="AE763" s="83">
        <f t="shared" si="147"/>
        <v>11</v>
      </c>
      <c r="AF763" s="81">
        <f t="shared" si="148"/>
        <v>1355.17</v>
      </c>
      <c r="AG763" s="82" t="str">
        <f t="shared" si="149"/>
        <v>16:00</v>
      </c>
      <c r="AH763" s="81">
        <f t="shared" si="150"/>
        <v>31041.079999999994</v>
      </c>
      <c r="AI763" s="80">
        <f t="shared" si="151"/>
        <v>41622.869999999995</v>
      </c>
      <c r="AJ763" s="80">
        <f t="shared" si="152"/>
        <v>1696.38</v>
      </c>
      <c r="AK763" s="80">
        <f t="shared" si="153"/>
        <v>38671.05000000001</v>
      </c>
      <c r="AL763" s="79">
        <f t="shared" si="154"/>
        <v>44870</v>
      </c>
      <c r="AM763" s="78" t="str">
        <f t="shared" si="155"/>
        <v>16:00</v>
      </c>
    </row>
    <row r="764" spans="2:39" ht="13.5" thickBot="1">
      <c r="B764" s="86">
        <v>44896</v>
      </c>
      <c r="C764" s="85">
        <v>1136.6199999999999</v>
      </c>
      <c r="D764" s="85">
        <v>1135.51</v>
      </c>
      <c r="E764" s="85">
        <v>1151.99</v>
      </c>
      <c r="F764" s="85">
        <v>1143.6300000000001</v>
      </c>
      <c r="G764" s="85">
        <v>1164.83</v>
      </c>
      <c r="H764" s="85">
        <v>1168.58</v>
      </c>
      <c r="I764" s="85">
        <v>1220.03</v>
      </c>
      <c r="J764" s="85">
        <v>1331.26</v>
      </c>
      <c r="K764" s="85">
        <v>1351.18</v>
      </c>
      <c r="L764" s="85">
        <v>1363.74</v>
      </c>
      <c r="M764" s="85">
        <v>1376.41</v>
      </c>
      <c r="N764" s="85">
        <v>1392.97</v>
      </c>
      <c r="O764" s="85">
        <v>1375.46</v>
      </c>
      <c r="P764" s="85">
        <v>1372.56</v>
      </c>
      <c r="Q764" s="85">
        <v>1349.14</v>
      </c>
      <c r="R764" s="85">
        <v>1367.59</v>
      </c>
      <c r="S764" s="85">
        <v>1337.38</v>
      </c>
      <c r="T764" s="85">
        <v>1287.6199999999999</v>
      </c>
      <c r="U764" s="85">
        <v>1257.06</v>
      </c>
      <c r="V764" s="85">
        <v>1252.3</v>
      </c>
      <c r="W764" s="85">
        <v>1229.0999999999999</v>
      </c>
      <c r="X764" s="85">
        <v>1217.76</v>
      </c>
      <c r="Y764" s="85">
        <v>1202.18</v>
      </c>
      <c r="Z764" s="85">
        <v>1171.77</v>
      </c>
      <c r="AA764" s="85">
        <f t="shared" si="143"/>
        <v>1392.97</v>
      </c>
      <c r="AB764" s="84">
        <f t="shared" si="144"/>
        <v>2022</v>
      </c>
      <c r="AC764" s="83">
        <f t="shared" si="145"/>
        <v>12</v>
      </c>
      <c r="AD764" s="83" t="str">
        <f t="shared" si="146"/>
        <v/>
      </c>
      <c r="AE764" s="83" t="str">
        <f t="shared" si="147"/>
        <v/>
      </c>
      <c r="AF764" s="81">
        <f t="shared" si="148"/>
        <v>1392.97</v>
      </c>
      <c r="AG764" s="82" t="str">
        <f t="shared" si="149"/>
        <v>12:00</v>
      </c>
      <c r="AH764" s="81">
        <f t="shared" si="150"/>
        <v>31749.64</v>
      </c>
      <c r="AI764" s="80" t="str">
        <f t="shared" si="151"/>
        <v/>
      </c>
      <c r="AJ764" s="80" t="str">
        <f t="shared" si="152"/>
        <v/>
      </c>
      <c r="AK764" s="80" t="str">
        <f t="shared" si="153"/>
        <v/>
      </c>
      <c r="AL764" s="79" t="str">
        <f t="shared" si="154"/>
        <v/>
      </c>
      <c r="AM764" s="78" t="str">
        <f t="shared" si="155"/>
        <v/>
      </c>
    </row>
    <row r="765" spans="2:39" ht="13.5" thickBot="1">
      <c r="B765" s="86">
        <v>44897</v>
      </c>
      <c r="C765" s="85">
        <v>1164.8</v>
      </c>
      <c r="D765" s="85">
        <v>1154.83</v>
      </c>
      <c r="E765" s="85">
        <v>1157.9100000000001</v>
      </c>
      <c r="F765" s="85">
        <v>1156.47</v>
      </c>
      <c r="G765" s="85">
        <v>1169.9100000000001</v>
      </c>
      <c r="H765" s="85">
        <v>1176.1099999999999</v>
      </c>
      <c r="I765" s="85">
        <v>1206.8699999999999</v>
      </c>
      <c r="J765" s="85">
        <v>1301.79</v>
      </c>
      <c r="K765" s="85">
        <v>1338.23</v>
      </c>
      <c r="L765" s="85">
        <v>1336.58</v>
      </c>
      <c r="M765" s="85">
        <v>1345.02</v>
      </c>
      <c r="N765" s="85">
        <v>1361.75</v>
      </c>
      <c r="O765" s="85">
        <v>1336.12</v>
      </c>
      <c r="P765" s="85">
        <v>1349.85</v>
      </c>
      <c r="Q765" s="85">
        <v>1397.52</v>
      </c>
      <c r="R765" s="85">
        <v>1382.71</v>
      </c>
      <c r="S765" s="85">
        <v>1375.71</v>
      </c>
      <c r="T765" s="85">
        <v>1331.44</v>
      </c>
      <c r="U765" s="85">
        <v>1294.3699999999999</v>
      </c>
      <c r="V765" s="85">
        <v>1289.8900000000001</v>
      </c>
      <c r="W765" s="85">
        <v>1256.29</v>
      </c>
      <c r="X765" s="85">
        <v>1237.56</v>
      </c>
      <c r="Y765" s="85">
        <v>1224.1300000000001</v>
      </c>
      <c r="Z765" s="85">
        <v>1188.29</v>
      </c>
      <c r="AA765" s="85">
        <f t="shared" si="143"/>
        <v>1397.52</v>
      </c>
      <c r="AB765" s="84">
        <f t="shared" si="144"/>
        <v>2022</v>
      </c>
      <c r="AC765" s="83">
        <f t="shared" si="145"/>
        <v>12</v>
      </c>
      <c r="AD765" s="83" t="str">
        <f t="shared" si="146"/>
        <v/>
      </c>
      <c r="AE765" s="83" t="str">
        <f t="shared" si="147"/>
        <v/>
      </c>
      <c r="AF765" s="81">
        <f t="shared" si="148"/>
        <v>1397.52</v>
      </c>
      <c r="AG765" s="82" t="str">
        <f t="shared" si="149"/>
        <v>15:00</v>
      </c>
      <c r="AH765" s="81">
        <f t="shared" si="150"/>
        <v>31931.67</v>
      </c>
      <c r="AI765" s="80" t="str">
        <f t="shared" si="151"/>
        <v/>
      </c>
      <c r="AJ765" s="80" t="str">
        <f t="shared" si="152"/>
        <v/>
      </c>
      <c r="AK765" s="80" t="str">
        <f t="shared" si="153"/>
        <v/>
      </c>
      <c r="AL765" s="79" t="str">
        <f t="shared" si="154"/>
        <v/>
      </c>
      <c r="AM765" s="78" t="str">
        <f t="shared" si="155"/>
        <v/>
      </c>
    </row>
    <row r="766" spans="2:39" ht="13.5" thickBot="1">
      <c r="B766" s="86">
        <v>44898</v>
      </c>
      <c r="C766" s="85">
        <v>1177.1199999999999</v>
      </c>
      <c r="D766" s="85">
        <v>1170.23</v>
      </c>
      <c r="E766" s="85">
        <v>1158.1199999999999</v>
      </c>
      <c r="F766" s="85">
        <v>1161.1300000000001</v>
      </c>
      <c r="G766" s="85">
        <v>1164.42</v>
      </c>
      <c r="H766" s="85">
        <v>1159.02</v>
      </c>
      <c r="I766" s="85">
        <v>1195.7</v>
      </c>
      <c r="J766" s="85">
        <v>1272.04</v>
      </c>
      <c r="K766" s="85">
        <v>1265.21</v>
      </c>
      <c r="L766" s="85">
        <v>1262.1400000000001</v>
      </c>
      <c r="M766" s="85">
        <v>1281.21</v>
      </c>
      <c r="N766" s="85">
        <v>1270.6400000000001</v>
      </c>
      <c r="O766" s="85">
        <v>1251.92</v>
      </c>
      <c r="P766" s="85">
        <v>1266.55</v>
      </c>
      <c r="Q766" s="85">
        <v>1268.8599999999999</v>
      </c>
      <c r="R766" s="85">
        <v>1278.0899999999999</v>
      </c>
      <c r="S766" s="85">
        <v>1296.58</v>
      </c>
      <c r="T766" s="85">
        <v>1253.53</v>
      </c>
      <c r="U766" s="85">
        <v>1244.99</v>
      </c>
      <c r="V766" s="85">
        <v>1258.78</v>
      </c>
      <c r="W766" s="85">
        <v>1259.55</v>
      </c>
      <c r="X766" s="85">
        <v>1255.6199999999999</v>
      </c>
      <c r="Y766" s="85">
        <v>1247.75</v>
      </c>
      <c r="Z766" s="85">
        <v>1218.25</v>
      </c>
      <c r="AA766" s="85">
        <f t="shared" si="143"/>
        <v>1296.58</v>
      </c>
      <c r="AB766" s="84">
        <f t="shared" si="144"/>
        <v>2022</v>
      </c>
      <c r="AC766" s="83">
        <f t="shared" si="145"/>
        <v>12</v>
      </c>
      <c r="AD766" s="83" t="str">
        <f t="shared" si="146"/>
        <v/>
      </c>
      <c r="AE766" s="83" t="str">
        <f t="shared" si="147"/>
        <v/>
      </c>
      <c r="AF766" s="81">
        <f t="shared" si="148"/>
        <v>1296.58</v>
      </c>
      <c r="AG766" s="82" t="str">
        <f t="shared" si="149"/>
        <v>17:00</v>
      </c>
      <c r="AH766" s="81">
        <f t="shared" si="150"/>
        <v>30934.03</v>
      </c>
      <c r="AI766" s="80" t="str">
        <f t="shared" si="151"/>
        <v/>
      </c>
      <c r="AJ766" s="80" t="str">
        <f t="shared" si="152"/>
        <v/>
      </c>
      <c r="AK766" s="80" t="str">
        <f t="shared" si="153"/>
        <v/>
      </c>
      <c r="AL766" s="79" t="str">
        <f t="shared" si="154"/>
        <v/>
      </c>
      <c r="AM766" s="78" t="str">
        <f t="shared" si="155"/>
        <v/>
      </c>
    </row>
    <row r="767" spans="2:39" ht="13.5" thickBot="1">
      <c r="B767" s="86">
        <v>44899</v>
      </c>
      <c r="C767" s="85">
        <v>1213.07</v>
      </c>
      <c r="D767" s="85">
        <v>1204.53</v>
      </c>
      <c r="E767" s="85">
        <v>1208.17</v>
      </c>
      <c r="F767" s="85">
        <v>1216.95</v>
      </c>
      <c r="G767" s="85">
        <v>1207.82</v>
      </c>
      <c r="H767" s="85">
        <v>1222.58</v>
      </c>
      <c r="I767" s="85">
        <v>1255.49</v>
      </c>
      <c r="J767" s="85">
        <v>1304.8399999999999</v>
      </c>
      <c r="K767" s="85">
        <v>1312.54</v>
      </c>
      <c r="L767" s="85">
        <v>1302.42</v>
      </c>
      <c r="M767" s="85">
        <v>1308.1600000000001</v>
      </c>
      <c r="N767" s="85">
        <v>1305.33</v>
      </c>
      <c r="O767" s="85">
        <v>1269.1400000000001</v>
      </c>
      <c r="P767" s="85">
        <v>1267.67</v>
      </c>
      <c r="Q767" s="85">
        <v>1252.02</v>
      </c>
      <c r="R767" s="85">
        <v>1246.1400000000001</v>
      </c>
      <c r="S767" s="85">
        <v>1264.0999999999999</v>
      </c>
      <c r="T767" s="85">
        <v>1277.6099999999999</v>
      </c>
      <c r="U767" s="85">
        <v>1267.6300000000001</v>
      </c>
      <c r="V767" s="85">
        <v>1273.6500000000001</v>
      </c>
      <c r="W767" s="85">
        <v>1267.77</v>
      </c>
      <c r="X767" s="85">
        <v>1261.19</v>
      </c>
      <c r="Y767" s="85">
        <v>1244.32</v>
      </c>
      <c r="Z767" s="85">
        <v>1224.6199999999999</v>
      </c>
      <c r="AA767" s="85">
        <f t="shared" si="143"/>
        <v>1312.54</v>
      </c>
      <c r="AB767" s="84">
        <f t="shared" si="144"/>
        <v>2022</v>
      </c>
      <c r="AC767" s="83">
        <f t="shared" si="145"/>
        <v>12</v>
      </c>
      <c r="AD767" s="83" t="str">
        <f t="shared" si="146"/>
        <v/>
      </c>
      <c r="AE767" s="83" t="str">
        <f t="shared" si="147"/>
        <v/>
      </c>
      <c r="AF767" s="81">
        <f t="shared" si="148"/>
        <v>1312.54</v>
      </c>
      <c r="AG767" s="82" t="str">
        <f t="shared" si="149"/>
        <v>9:00</v>
      </c>
      <c r="AH767" s="81">
        <f t="shared" si="150"/>
        <v>31490.3</v>
      </c>
      <c r="AI767" s="80" t="str">
        <f t="shared" si="151"/>
        <v/>
      </c>
      <c r="AJ767" s="80" t="str">
        <f t="shared" si="152"/>
        <v/>
      </c>
      <c r="AK767" s="80" t="str">
        <f t="shared" si="153"/>
        <v/>
      </c>
      <c r="AL767" s="79" t="str">
        <f t="shared" si="154"/>
        <v/>
      </c>
      <c r="AM767" s="78" t="str">
        <f t="shared" si="155"/>
        <v/>
      </c>
    </row>
    <row r="768" spans="2:39" ht="13.5" thickBot="1">
      <c r="B768" s="86">
        <v>44900</v>
      </c>
      <c r="C768" s="85">
        <v>1239.5999999999999</v>
      </c>
      <c r="D768" s="85">
        <v>1227.45</v>
      </c>
      <c r="E768" s="85">
        <v>1221.6400000000001</v>
      </c>
      <c r="F768" s="85">
        <v>1228.54</v>
      </c>
      <c r="G768" s="85">
        <v>1234.6600000000001</v>
      </c>
      <c r="H768" s="85">
        <v>1261.54</v>
      </c>
      <c r="I768" s="85">
        <v>1298.82</v>
      </c>
      <c r="J768" s="85">
        <v>1391.29</v>
      </c>
      <c r="K768" s="85">
        <v>1393.67</v>
      </c>
      <c r="L768" s="85">
        <v>1412.71</v>
      </c>
      <c r="M768" s="85">
        <v>1443.54</v>
      </c>
      <c r="N768" s="85">
        <v>1441.58</v>
      </c>
      <c r="O768" s="85">
        <v>1380.89</v>
      </c>
      <c r="P768" s="85">
        <v>1385.16</v>
      </c>
      <c r="Q768" s="85">
        <v>1336.23</v>
      </c>
      <c r="R768" s="85">
        <v>1366.61</v>
      </c>
      <c r="S768" s="85">
        <v>1335.32</v>
      </c>
      <c r="T768" s="85">
        <v>1272.5999999999999</v>
      </c>
      <c r="U768" s="85">
        <v>1245.44</v>
      </c>
      <c r="V768" s="85">
        <v>1249.5</v>
      </c>
      <c r="W768" s="85">
        <v>1213.76</v>
      </c>
      <c r="X768" s="85">
        <v>1201.03</v>
      </c>
      <c r="Y768" s="85">
        <v>1183.67</v>
      </c>
      <c r="Z768" s="85">
        <v>1173.5899999999999</v>
      </c>
      <c r="AA768" s="85">
        <f t="shared" si="143"/>
        <v>1443.54</v>
      </c>
      <c r="AB768" s="84">
        <f t="shared" si="144"/>
        <v>2022</v>
      </c>
      <c r="AC768" s="83">
        <f t="shared" si="145"/>
        <v>12</v>
      </c>
      <c r="AD768" s="83" t="str">
        <f t="shared" si="146"/>
        <v/>
      </c>
      <c r="AE768" s="83" t="str">
        <f t="shared" si="147"/>
        <v/>
      </c>
      <c r="AF768" s="81">
        <f t="shared" si="148"/>
        <v>1443.54</v>
      </c>
      <c r="AG768" s="82" t="str">
        <f t="shared" si="149"/>
        <v>11:00</v>
      </c>
      <c r="AH768" s="81">
        <f t="shared" si="150"/>
        <v>32582.38</v>
      </c>
      <c r="AI768" s="80" t="str">
        <f t="shared" si="151"/>
        <v/>
      </c>
      <c r="AJ768" s="80" t="str">
        <f t="shared" si="152"/>
        <v/>
      </c>
      <c r="AK768" s="80" t="str">
        <f t="shared" si="153"/>
        <v/>
      </c>
      <c r="AL768" s="79" t="str">
        <f t="shared" si="154"/>
        <v/>
      </c>
      <c r="AM768" s="78" t="str">
        <f t="shared" si="155"/>
        <v/>
      </c>
    </row>
    <row r="769" spans="2:39" ht="13.5" thickBot="1">
      <c r="B769" s="86">
        <v>44901</v>
      </c>
      <c r="C769" s="85">
        <v>1149.05</v>
      </c>
      <c r="D769" s="85">
        <v>1149.22</v>
      </c>
      <c r="E769" s="85">
        <v>1160.1099999999999</v>
      </c>
      <c r="F769" s="85">
        <v>1156.3699999999999</v>
      </c>
      <c r="G769" s="85">
        <v>1151.96</v>
      </c>
      <c r="H769" s="85">
        <v>1187.24</v>
      </c>
      <c r="I769" s="85">
        <v>1205.05</v>
      </c>
      <c r="J769" s="85">
        <v>1316.14</v>
      </c>
      <c r="K769" s="85">
        <v>1330.59</v>
      </c>
      <c r="L769" s="85">
        <v>1362.62</v>
      </c>
      <c r="M769" s="85">
        <v>1356.46</v>
      </c>
      <c r="N769" s="85">
        <v>1362.24</v>
      </c>
      <c r="O769" s="85">
        <v>1314.6</v>
      </c>
      <c r="P769" s="85">
        <v>1332.84</v>
      </c>
      <c r="Q769" s="85">
        <v>1323.21</v>
      </c>
      <c r="R769" s="85">
        <v>1337.91</v>
      </c>
      <c r="S769" s="85">
        <v>1307.18</v>
      </c>
      <c r="T769" s="85">
        <v>1244.18</v>
      </c>
      <c r="U769" s="85">
        <v>1226.33</v>
      </c>
      <c r="V769" s="85">
        <v>1226.96</v>
      </c>
      <c r="W769" s="85">
        <v>1194.52</v>
      </c>
      <c r="X769" s="85">
        <v>1157.8699999999999</v>
      </c>
      <c r="Y769" s="85">
        <v>1163.05</v>
      </c>
      <c r="Z769" s="85">
        <v>1149.1600000000001</v>
      </c>
      <c r="AA769" s="85">
        <f t="shared" si="143"/>
        <v>1362.62</v>
      </c>
      <c r="AB769" s="84">
        <f t="shared" si="144"/>
        <v>2022</v>
      </c>
      <c r="AC769" s="83">
        <f t="shared" si="145"/>
        <v>12</v>
      </c>
      <c r="AD769" s="83" t="str">
        <f t="shared" si="146"/>
        <v/>
      </c>
      <c r="AE769" s="83" t="str">
        <f t="shared" si="147"/>
        <v/>
      </c>
      <c r="AF769" s="81">
        <f t="shared" si="148"/>
        <v>1362.62</v>
      </c>
      <c r="AG769" s="82" t="str">
        <f t="shared" si="149"/>
        <v>10:00</v>
      </c>
      <c r="AH769" s="81">
        <f t="shared" si="150"/>
        <v>31227.479999999992</v>
      </c>
      <c r="AI769" s="80" t="str">
        <f t="shared" si="151"/>
        <v/>
      </c>
      <c r="AJ769" s="80" t="str">
        <f t="shared" si="152"/>
        <v/>
      </c>
      <c r="AK769" s="80" t="str">
        <f t="shared" si="153"/>
        <v/>
      </c>
      <c r="AL769" s="79" t="str">
        <f t="shared" si="154"/>
        <v/>
      </c>
      <c r="AM769" s="78" t="str">
        <f t="shared" si="155"/>
        <v/>
      </c>
    </row>
    <row r="770" spans="2:39" ht="13.5" thickBot="1">
      <c r="B770" s="86">
        <v>44902</v>
      </c>
      <c r="C770" s="85">
        <v>1125.46</v>
      </c>
      <c r="D770" s="85">
        <v>1123.1500000000001</v>
      </c>
      <c r="E770" s="85">
        <v>1117.73</v>
      </c>
      <c r="F770" s="85">
        <v>1112.51</v>
      </c>
      <c r="G770" s="85">
        <v>1108.45</v>
      </c>
      <c r="H770" s="85">
        <v>1136.5899999999999</v>
      </c>
      <c r="I770" s="85">
        <v>1087</v>
      </c>
      <c r="J770" s="85">
        <v>1280.2</v>
      </c>
      <c r="K770" s="85">
        <v>1284.47</v>
      </c>
      <c r="L770" s="85">
        <v>1282.6500000000001</v>
      </c>
      <c r="M770" s="85">
        <v>1321.92</v>
      </c>
      <c r="N770" s="85">
        <v>1336.9</v>
      </c>
      <c r="O770" s="85">
        <v>1316.53</v>
      </c>
      <c r="P770" s="85">
        <v>1299.8599999999999</v>
      </c>
      <c r="Q770" s="85">
        <v>1294.27</v>
      </c>
      <c r="R770" s="85">
        <v>1288.21</v>
      </c>
      <c r="S770" s="85">
        <v>1255.1400000000001</v>
      </c>
      <c r="T770" s="85">
        <v>1218.8</v>
      </c>
      <c r="U770" s="85">
        <v>1198.26</v>
      </c>
      <c r="V770" s="85">
        <v>1178.52</v>
      </c>
      <c r="W770" s="85">
        <v>1147.69</v>
      </c>
      <c r="X770" s="85">
        <v>1144.8900000000001</v>
      </c>
      <c r="Y770" s="85">
        <v>1141.8800000000001</v>
      </c>
      <c r="Z770" s="85">
        <v>1121.68</v>
      </c>
      <c r="AA770" s="85">
        <f t="shared" si="143"/>
        <v>1336.9</v>
      </c>
      <c r="AB770" s="84">
        <f t="shared" si="144"/>
        <v>2022</v>
      </c>
      <c r="AC770" s="83">
        <f t="shared" si="145"/>
        <v>12</v>
      </c>
      <c r="AD770" s="83" t="str">
        <f t="shared" si="146"/>
        <v/>
      </c>
      <c r="AE770" s="83" t="str">
        <f t="shared" si="147"/>
        <v/>
      </c>
      <c r="AF770" s="81">
        <f t="shared" si="148"/>
        <v>1336.9</v>
      </c>
      <c r="AG770" s="82" t="str">
        <f t="shared" si="149"/>
        <v>12:00</v>
      </c>
      <c r="AH770" s="81">
        <f t="shared" si="150"/>
        <v>30259.659999999996</v>
      </c>
      <c r="AI770" s="80" t="str">
        <f t="shared" si="151"/>
        <v/>
      </c>
      <c r="AJ770" s="80" t="str">
        <f t="shared" si="152"/>
        <v/>
      </c>
      <c r="AK770" s="80" t="str">
        <f t="shared" si="153"/>
        <v/>
      </c>
      <c r="AL770" s="79" t="str">
        <f t="shared" si="154"/>
        <v/>
      </c>
      <c r="AM770" s="78" t="str">
        <f t="shared" si="155"/>
        <v/>
      </c>
    </row>
    <row r="771" spans="2:39" ht="13.5" thickBot="1">
      <c r="B771" s="86">
        <v>44903</v>
      </c>
      <c r="C771" s="85">
        <v>1112.83</v>
      </c>
      <c r="D771" s="85">
        <v>1099.24</v>
      </c>
      <c r="E771" s="85">
        <v>1092.3800000000001</v>
      </c>
      <c r="F771" s="85">
        <v>1111.3900000000001</v>
      </c>
      <c r="G771" s="85">
        <v>1112.54</v>
      </c>
      <c r="H771" s="85">
        <v>1139.6400000000001</v>
      </c>
      <c r="I771" s="85">
        <v>1184.54</v>
      </c>
      <c r="J771" s="85">
        <v>1281.9100000000001</v>
      </c>
      <c r="K771" s="85">
        <v>1294.8599999999999</v>
      </c>
      <c r="L771" s="85">
        <v>1298.29</v>
      </c>
      <c r="M771" s="85">
        <v>1321.74</v>
      </c>
      <c r="N771" s="85">
        <v>1336.06</v>
      </c>
      <c r="O771" s="85">
        <v>1308.58</v>
      </c>
      <c r="P771" s="85">
        <v>1310.3599999999999</v>
      </c>
      <c r="Q771" s="85">
        <v>1295.21</v>
      </c>
      <c r="R771" s="85">
        <v>1293.04</v>
      </c>
      <c r="S771" s="85">
        <v>1279.6400000000001</v>
      </c>
      <c r="T771" s="85">
        <v>1250.48</v>
      </c>
      <c r="U771" s="85">
        <v>1235.8900000000001</v>
      </c>
      <c r="V771" s="85">
        <v>1227.6600000000001</v>
      </c>
      <c r="W771" s="85">
        <v>1184.05</v>
      </c>
      <c r="X771" s="85">
        <v>1173.27</v>
      </c>
      <c r="Y771" s="85">
        <v>1168.68</v>
      </c>
      <c r="Z771" s="85">
        <v>1151.57</v>
      </c>
      <c r="AA771" s="85">
        <f t="shared" ref="AA771:AA794" si="156">MAX(C771:Z771)</f>
        <v>1336.06</v>
      </c>
      <c r="AB771" s="84">
        <f t="shared" ref="AB771:AB794" si="157">YEAR(B771)</f>
        <v>2022</v>
      </c>
      <c r="AC771" s="83">
        <f t="shared" ref="AC771:AC794" si="158">MONTH(B771)</f>
        <v>12</v>
      </c>
      <c r="AD771" s="83" t="str">
        <f t="shared" ref="AD771:AD794" si="159">IF(AE771="","",AB771&amp;"-"&amp;AE771)</f>
        <v/>
      </c>
      <c r="AE771" s="83" t="str">
        <f t="shared" ref="AE771:AE794" si="160">IF(DAY(B771+1)=1,AC771,"")</f>
        <v/>
      </c>
      <c r="AF771" s="81">
        <f t="shared" ref="AF771:AF794" si="161">MAX(C771:Z771)</f>
        <v>1336.06</v>
      </c>
      <c r="AG771" s="82" t="str">
        <f t="shared" ref="AG771:AG794" si="162">INDEX($C$2:$Z$2,MATCH(AF771,C771:Z771,0))</f>
        <v>12:00</v>
      </c>
      <c r="AH771" s="81">
        <f t="shared" ref="AH771:AH794" si="163">SUM(C771:AA771)</f>
        <v>30599.91</v>
      </c>
      <c r="AI771" s="80" t="str">
        <f t="shared" ref="AI771:AI794" si="164">IF(AE771&lt;&gt;"",SUMIFS(AF:AF,AC:AC,AC771,AB:AB,AB771),"")</f>
        <v/>
      </c>
      <c r="AJ771" s="80" t="str">
        <f t="shared" ref="AJ771:AJ794" si="165">IF(AI771="","",_xlfn.MAXIFS(AF:AF,AC:AC,AC771,AB:AB,AB771))</f>
        <v/>
      </c>
      <c r="AK771" s="80" t="str">
        <f t="shared" ref="AK771:AK794" si="166">IF(AI771="","",_xlfn.MAXIFS(AH:AH,AC:AC,AC771,AB:AB,AB771))</f>
        <v/>
      </c>
      <c r="AL771" s="79" t="str">
        <f t="shared" ref="AL771:AL794" si="167">IF(AI771&lt;&gt;"",INDEX(B:B,MATCH(AJ771,AF:AF,0)),"")</f>
        <v/>
      </c>
      <c r="AM771" s="78" t="str">
        <f t="shared" ref="AM771:AM794" si="168">IF(AI771&lt;&gt;"",INDEX(AG:AG,MATCH(AJ771,AF:AF,0)),"")</f>
        <v/>
      </c>
    </row>
    <row r="772" spans="2:39" ht="13.5" thickBot="1">
      <c r="B772" s="86">
        <v>44904</v>
      </c>
      <c r="C772" s="85">
        <v>1165.01</v>
      </c>
      <c r="D772" s="85">
        <v>1157.69</v>
      </c>
      <c r="E772" s="85">
        <v>1167.01</v>
      </c>
      <c r="F772" s="85">
        <v>1165.68</v>
      </c>
      <c r="G772" s="85">
        <v>1163.54</v>
      </c>
      <c r="H772" s="85">
        <v>1194.79</v>
      </c>
      <c r="I772" s="85">
        <v>1234.77</v>
      </c>
      <c r="J772" s="85">
        <v>1334.1</v>
      </c>
      <c r="K772" s="85">
        <v>1335.74</v>
      </c>
      <c r="L772" s="85">
        <v>1345.47</v>
      </c>
      <c r="M772" s="85">
        <v>1373.79</v>
      </c>
      <c r="N772" s="85">
        <v>1390.1</v>
      </c>
      <c r="O772" s="85">
        <v>1352.16</v>
      </c>
      <c r="P772" s="85">
        <v>1354.88</v>
      </c>
      <c r="Q772" s="85">
        <v>1345.61</v>
      </c>
      <c r="R772" s="85">
        <v>1341.69</v>
      </c>
      <c r="S772" s="85">
        <v>1333.68</v>
      </c>
      <c r="T772" s="85">
        <v>1284.26</v>
      </c>
      <c r="U772" s="85">
        <v>1260.5999999999999</v>
      </c>
      <c r="V772" s="85">
        <v>1243.55</v>
      </c>
      <c r="W772" s="85">
        <v>1225.8399999999999</v>
      </c>
      <c r="X772" s="85">
        <v>1207.19</v>
      </c>
      <c r="Y772" s="85">
        <v>1186.96</v>
      </c>
      <c r="Z772" s="85">
        <v>1149.22</v>
      </c>
      <c r="AA772" s="85">
        <f t="shared" si="156"/>
        <v>1390.1</v>
      </c>
      <c r="AB772" s="84">
        <f t="shared" si="157"/>
        <v>2022</v>
      </c>
      <c r="AC772" s="83">
        <f t="shared" si="158"/>
        <v>12</v>
      </c>
      <c r="AD772" s="83" t="str">
        <f t="shared" si="159"/>
        <v/>
      </c>
      <c r="AE772" s="83" t="str">
        <f t="shared" si="160"/>
        <v/>
      </c>
      <c r="AF772" s="81">
        <f t="shared" si="161"/>
        <v>1390.1</v>
      </c>
      <c r="AG772" s="82" t="str">
        <f t="shared" si="162"/>
        <v>12:00</v>
      </c>
      <c r="AH772" s="81">
        <f t="shared" si="163"/>
        <v>31703.429999999993</v>
      </c>
      <c r="AI772" s="80" t="str">
        <f t="shared" si="164"/>
        <v/>
      </c>
      <c r="AJ772" s="80" t="str">
        <f t="shared" si="165"/>
        <v/>
      </c>
      <c r="AK772" s="80" t="str">
        <f t="shared" si="166"/>
        <v/>
      </c>
      <c r="AL772" s="79" t="str">
        <f t="shared" si="167"/>
        <v/>
      </c>
      <c r="AM772" s="78" t="str">
        <f t="shared" si="168"/>
        <v/>
      </c>
    </row>
    <row r="773" spans="2:39" ht="13.5" thickBot="1">
      <c r="B773" s="86">
        <v>44905</v>
      </c>
      <c r="C773" s="85">
        <v>1147.2</v>
      </c>
      <c r="D773" s="85">
        <v>1147.79</v>
      </c>
      <c r="E773" s="85">
        <v>1146.57</v>
      </c>
      <c r="F773" s="85">
        <v>1155.42</v>
      </c>
      <c r="G773" s="85">
        <v>1154.48</v>
      </c>
      <c r="H773" s="85">
        <v>1156.6099999999999</v>
      </c>
      <c r="I773" s="85">
        <v>1179.3599999999999</v>
      </c>
      <c r="J773" s="85">
        <v>1231.72</v>
      </c>
      <c r="K773" s="85">
        <v>1239.7</v>
      </c>
      <c r="L773" s="85">
        <v>1240.79</v>
      </c>
      <c r="M773" s="85">
        <v>1254.8900000000001</v>
      </c>
      <c r="N773" s="85">
        <v>1270.05</v>
      </c>
      <c r="O773" s="85">
        <v>1221.68</v>
      </c>
      <c r="P773" s="85">
        <v>1226.54</v>
      </c>
      <c r="Q773" s="85">
        <v>1220.07</v>
      </c>
      <c r="R773" s="85">
        <v>1230.99</v>
      </c>
      <c r="S773" s="85">
        <v>1235.99</v>
      </c>
      <c r="T773" s="85">
        <v>1204.1099999999999</v>
      </c>
      <c r="U773" s="85">
        <v>1198.68</v>
      </c>
      <c r="V773" s="85">
        <v>1197.1099999999999</v>
      </c>
      <c r="W773" s="85">
        <v>1184.96</v>
      </c>
      <c r="X773" s="85">
        <v>1184.96</v>
      </c>
      <c r="Y773" s="85">
        <v>1155.04</v>
      </c>
      <c r="Z773" s="85">
        <v>1141.8800000000001</v>
      </c>
      <c r="AA773" s="85">
        <f t="shared" si="156"/>
        <v>1270.05</v>
      </c>
      <c r="AB773" s="84">
        <f t="shared" si="157"/>
        <v>2022</v>
      </c>
      <c r="AC773" s="83">
        <f t="shared" si="158"/>
        <v>12</v>
      </c>
      <c r="AD773" s="83" t="str">
        <f t="shared" si="159"/>
        <v/>
      </c>
      <c r="AE773" s="83" t="str">
        <f t="shared" si="160"/>
        <v/>
      </c>
      <c r="AF773" s="81">
        <f t="shared" si="161"/>
        <v>1270.05</v>
      </c>
      <c r="AG773" s="82" t="str">
        <f t="shared" si="162"/>
        <v>12:00</v>
      </c>
      <c r="AH773" s="81">
        <f t="shared" si="163"/>
        <v>29996.640000000003</v>
      </c>
      <c r="AI773" s="80" t="str">
        <f t="shared" si="164"/>
        <v/>
      </c>
      <c r="AJ773" s="80" t="str">
        <f t="shared" si="165"/>
        <v/>
      </c>
      <c r="AK773" s="80" t="str">
        <f t="shared" si="166"/>
        <v/>
      </c>
      <c r="AL773" s="79" t="str">
        <f t="shared" si="167"/>
        <v/>
      </c>
      <c r="AM773" s="78" t="str">
        <f t="shared" si="168"/>
        <v/>
      </c>
    </row>
    <row r="774" spans="2:39" ht="13.5" thickBot="1">
      <c r="B774" s="86">
        <v>44906</v>
      </c>
      <c r="C774" s="85">
        <v>1149.4000000000001</v>
      </c>
      <c r="D774" s="85">
        <v>1146.5999999999999</v>
      </c>
      <c r="E774" s="85">
        <v>1141.77</v>
      </c>
      <c r="F774" s="85">
        <v>1135.26</v>
      </c>
      <c r="G774" s="85">
        <v>1127.28</v>
      </c>
      <c r="H774" s="85">
        <v>1133.72</v>
      </c>
      <c r="I774" s="85">
        <v>1153.04</v>
      </c>
      <c r="J774" s="85">
        <v>1213.49</v>
      </c>
      <c r="K774" s="85">
        <v>1230.1099999999999</v>
      </c>
      <c r="L774" s="85">
        <v>1217.0899999999999</v>
      </c>
      <c r="M774" s="85">
        <v>1212.82</v>
      </c>
      <c r="N774" s="85">
        <v>1224.4100000000001</v>
      </c>
      <c r="O774" s="85">
        <v>1180.69</v>
      </c>
      <c r="P774" s="85">
        <v>1170.23</v>
      </c>
      <c r="Q774" s="85">
        <v>1178.3800000000001</v>
      </c>
      <c r="R774" s="85">
        <v>1169.98</v>
      </c>
      <c r="S774" s="85">
        <v>1184.58</v>
      </c>
      <c r="T774" s="85">
        <v>1163.05</v>
      </c>
      <c r="U774" s="85">
        <v>1173.45</v>
      </c>
      <c r="V774" s="85">
        <v>1156.02</v>
      </c>
      <c r="W774" s="85">
        <v>1149.05</v>
      </c>
      <c r="X774" s="85">
        <v>1161.72</v>
      </c>
      <c r="Y774" s="85">
        <v>1132.43</v>
      </c>
      <c r="Z774" s="85">
        <v>1140.27</v>
      </c>
      <c r="AA774" s="85">
        <f t="shared" si="156"/>
        <v>1230.1099999999999</v>
      </c>
      <c r="AB774" s="84">
        <f t="shared" si="157"/>
        <v>2022</v>
      </c>
      <c r="AC774" s="83">
        <f t="shared" si="158"/>
        <v>12</v>
      </c>
      <c r="AD774" s="83" t="str">
        <f t="shared" si="159"/>
        <v/>
      </c>
      <c r="AE774" s="83" t="str">
        <f t="shared" si="160"/>
        <v/>
      </c>
      <c r="AF774" s="81">
        <f t="shared" si="161"/>
        <v>1230.1099999999999</v>
      </c>
      <c r="AG774" s="82" t="str">
        <f t="shared" si="162"/>
        <v>9:00</v>
      </c>
      <c r="AH774" s="81">
        <f t="shared" si="163"/>
        <v>29274.95</v>
      </c>
      <c r="AI774" s="80" t="str">
        <f t="shared" si="164"/>
        <v/>
      </c>
      <c r="AJ774" s="80" t="str">
        <f t="shared" si="165"/>
        <v/>
      </c>
      <c r="AK774" s="80" t="str">
        <f t="shared" si="166"/>
        <v/>
      </c>
      <c r="AL774" s="79" t="str">
        <f t="shared" si="167"/>
        <v/>
      </c>
      <c r="AM774" s="78" t="str">
        <f t="shared" si="168"/>
        <v/>
      </c>
    </row>
    <row r="775" spans="2:39" ht="13.5" thickBot="1">
      <c r="B775" s="86">
        <v>44907</v>
      </c>
      <c r="C775" s="85">
        <v>1128.58</v>
      </c>
      <c r="D775" s="85">
        <v>1129.56</v>
      </c>
      <c r="E775" s="85">
        <v>1124.69</v>
      </c>
      <c r="F775" s="85">
        <v>1134.25</v>
      </c>
      <c r="G775" s="85">
        <v>1137.54</v>
      </c>
      <c r="H775" s="85">
        <v>1162.42</v>
      </c>
      <c r="I775" s="85">
        <v>1186.43</v>
      </c>
      <c r="J775" s="85">
        <v>1311.94</v>
      </c>
      <c r="K775" s="85">
        <v>1339.87</v>
      </c>
      <c r="L775" s="85">
        <v>1367.42</v>
      </c>
      <c r="M775" s="85">
        <v>1389.05</v>
      </c>
      <c r="N775" s="85">
        <v>1412.53</v>
      </c>
      <c r="O775" s="85">
        <v>1396.19</v>
      </c>
      <c r="P775" s="85">
        <v>1381.21</v>
      </c>
      <c r="Q775" s="85">
        <v>1387.79</v>
      </c>
      <c r="R775" s="85">
        <v>1414.77</v>
      </c>
      <c r="S775" s="85">
        <v>1392.27</v>
      </c>
      <c r="T775" s="85">
        <v>1340.5</v>
      </c>
      <c r="U775" s="85">
        <v>1307.6400000000001</v>
      </c>
      <c r="V775" s="85">
        <v>1297.0999999999999</v>
      </c>
      <c r="W775" s="85">
        <v>1279.53</v>
      </c>
      <c r="X775" s="85">
        <v>1248.52</v>
      </c>
      <c r="Y775" s="85">
        <v>1239.8399999999999</v>
      </c>
      <c r="Z775" s="85">
        <v>1206.24</v>
      </c>
      <c r="AA775" s="85">
        <f t="shared" si="156"/>
        <v>1414.77</v>
      </c>
      <c r="AB775" s="84">
        <f t="shared" si="157"/>
        <v>2022</v>
      </c>
      <c r="AC775" s="83">
        <f t="shared" si="158"/>
        <v>12</v>
      </c>
      <c r="AD775" s="83" t="str">
        <f t="shared" si="159"/>
        <v/>
      </c>
      <c r="AE775" s="83" t="str">
        <f t="shared" si="160"/>
        <v/>
      </c>
      <c r="AF775" s="81">
        <f t="shared" si="161"/>
        <v>1414.77</v>
      </c>
      <c r="AG775" s="82" t="str">
        <f t="shared" si="162"/>
        <v>16:00</v>
      </c>
      <c r="AH775" s="81">
        <f t="shared" si="163"/>
        <v>32130.65</v>
      </c>
      <c r="AI775" s="80" t="str">
        <f t="shared" si="164"/>
        <v/>
      </c>
      <c r="AJ775" s="80" t="str">
        <f t="shared" si="165"/>
        <v/>
      </c>
      <c r="AK775" s="80" t="str">
        <f t="shared" si="166"/>
        <v/>
      </c>
      <c r="AL775" s="79" t="str">
        <f t="shared" si="167"/>
        <v/>
      </c>
      <c r="AM775" s="78" t="str">
        <f t="shared" si="168"/>
        <v/>
      </c>
    </row>
    <row r="776" spans="2:39" ht="13.5" thickBot="1">
      <c r="B776" s="86">
        <v>44908</v>
      </c>
      <c r="C776" s="85">
        <v>1210.1600000000001</v>
      </c>
      <c r="D776" s="85">
        <v>1209.08</v>
      </c>
      <c r="E776" s="85">
        <v>1202.3900000000001</v>
      </c>
      <c r="F776" s="85">
        <v>1222.1300000000001</v>
      </c>
      <c r="G776" s="85">
        <v>1214.57</v>
      </c>
      <c r="H776" s="85">
        <v>1234.17</v>
      </c>
      <c r="I776" s="85">
        <v>1284.05</v>
      </c>
      <c r="J776" s="85">
        <v>1390.2</v>
      </c>
      <c r="K776" s="85">
        <v>1404.13</v>
      </c>
      <c r="L776" s="85">
        <v>1405.67</v>
      </c>
      <c r="M776" s="85">
        <v>1402.94</v>
      </c>
      <c r="N776" s="85">
        <v>1441.2</v>
      </c>
      <c r="O776" s="85">
        <v>1375.99</v>
      </c>
      <c r="P776" s="85">
        <v>1371.3</v>
      </c>
      <c r="Q776" s="85">
        <v>1345.3</v>
      </c>
      <c r="R776" s="85">
        <v>1367.21</v>
      </c>
      <c r="S776" s="85">
        <v>1347.36</v>
      </c>
      <c r="T776" s="85">
        <v>1321.01</v>
      </c>
      <c r="U776" s="85">
        <v>1308.1600000000001</v>
      </c>
      <c r="V776" s="85">
        <v>1302.81</v>
      </c>
      <c r="W776" s="85">
        <v>1262.42</v>
      </c>
      <c r="X776" s="85">
        <v>1241.28</v>
      </c>
      <c r="Y776" s="85">
        <v>1229.2</v>
      </c>
      <c r="Z776" s="85">
        <v>1211.8800000000001</v>
      </c>
      <c r="AA776" s="85">
        <f t="shared" si="156"/>
        <v>1441.2</v>
      </c>
      <c r="AB776" s="84">
        <f t="shared" si="157"/>
        <v>2022</v>
      </c>
      <c r="AC776" s="83">
        <f t="shared" si="158"/>
        <v>12</v>
      </c>
      <c r="AD776" s="83" t="str">
        <f t="shared" si="159"/>
        <v/>
      </c>
      <c r="AE776" s="83" t="str">
        <f t="shared" si="160"/>
        <v/>
      </c>
      <c r="AF776" s="81">
        <f t="shared" si="161"/>
        <v>1441.2</v>
      </c>
      <c r="AG776" s="82" t="str">
        <f t="shared" si="162"/>
        <v>12:00</v>
      </c>
      <c r="AH776" s="81">
        <f t="shared" si="163"/>
        <v>32745.81</v>
      </c>
      <c r="AI776" s="80" t="str">
        <f t="shared" si="164"/>
        <v/>
      </c>
      <c r="AJ776" s="80" t="str">
        <f t="shared" si="165"/>
        <v/>
      </c>
      <c r="AK776" s="80" t="str">
        <f t="shared" si="166"/>
        <v/>
      </c>
      <c r="AL776" s="79" t="str">
        <f t="shared" si="167"/>
        <v/>
      </c>
      <c r="AM776" s="78" t="str">
        <f t="shared" si="168"/>
        <v/>
      </c>
    </row>
    <row r="777" spans="2:39" ht="13.5" thickBot="1">
      <c r="B777" s="86">
        <v>44909</v>
      </c>
      <c r="C777" s="85">
        <v>1203.3</v>
      </c>
      <c r="D777" s="85">
        <v>1188.81</v>
      </c>
      <c r="E777" s="85">
        <v>1205.54</v>
      </c>
      <c r="F777" s="85">
        <v>1218.1400000000001</v>
      </c>
      <c r="G777" s="85">
        <v>1214.96</v>
      </c>
      <c r="H777" s="85">
        <v>1240.79</v>
      </c>
      <c r="I777" s="85">
        <v>1272.08</v>
      </c>
      <c r="J777" s="85">
        <v>1376.66</v>
      </c>
      <c r="K777" s="85">
        <v>1377.6</v>
      </c>
      <c r="L777" s="85">
        <v>1396.54</v>
      </c>
      <c r="M777" s="85">
        <v>1423.56</v>
      </c>
      <c r="N777" s="85">
        <v>1397.76</v>
      </c>
      <c r="O777" s="85">
        <v>179.69</v>
      </c>
      <c r="P777" s="85">
        <v>35.53</v>
      </c>
      <c r="Q777" s="85">
        <v>35.11</v>
      </c>
      <c r="R777" s="85">
        <v>35.950000000000003</v>
      </c>
      <c r="S777" s="85">
        <v>35.25</v>
      </c>
      <c r="T777" s="85">
        <v>33.5</v>
      </c>
      <c r="U777" s="85">
        <v>33.32</v>
      </c>
      <c r="V777" s="85">
        <v>33.6</v>
      </c>
      <c r="W777" s="85">
        <v>34.090000000000003</v>
      </c>
      <c r="X777" s="85">
        <v>33.92</v>
      </c>
      <c r="Y777" s="85">
        <v>33.81</v>
      </c>
      <c r="Z777" s="85">
        <v>34.130000000000003</v>
      </c>
      <c r="AA777" s="85">
        <f t="shared" si="156"/>
        <v>1423.56</v>
      </c>
      <c r="AB777" s="84">
        <f t="shared" si="157"/>
        <v>2022</v>
      </c>
      <c r="AC777" s="83">
        <f t="shared" si="158"/>
        <v>12</v>
      </c>
      <c r="AD777" s="83" t="str">
        <f t="shared" si="159"/>
        <v/>
      </c>
      <c r="AE777" s="83" t="str">
        <f t="shared" si="160"/>
        <v/>
      </c>
      <c r="AF777" s="81">
        <f t="shared" si="161"/>
        <v>1423.56</v>
      </c>
      <c r="AG777" s="82" t="str">
        <f t="shared" si="162"/>
        <v>11:00</v>
      </c>
      <c r="AH777" s="81">
        <f t="shared" si="163"/>
        <v>17497.2</v>
      </c>
      <c r="AI777" s="80" t="str">
        <f t="shared" si="164"/>
        <v/>
      </c>
      <c r="AJ777" s="80" t="str">
        <f t="shared" si="165"/>
        <v/>
      </c>
      <c r="AK777" s="80" t="str">
        <f t="shared" si="166"/>
        <v/>
      </c>
      <c r="AL777" s="79" t="str">
        <f t="shared" si="167"/>
        <v/>
      </c>
      <c r="AM777" s="78" t="str">
        <f t="shared" si="168"/>
        <v/>
      </c>
    </row>
    <row r="778" spans="2:39" ht="13.5" thickBot="1">
      <c r="B778" s="86">
        <v>44910</v>
      </c>
      <c r="C778" s="85">
        <v>33.46</v>
      </c>
      <c r="D778" s="85">
        <v>34.76</v>
      </c>
      <c r="E778" s="85">
        <v>33.39</v>
      </c>
      <c r="F778" s="85">
        <v>33.92</v>
      </c>
      <c r="G778" s="85">
        <v>34.33</v>
      </c>
      <c r="H778" s="85">
        <v>33.74</v>
      </c>
      <c r="I778" s="85">
        <v>34.299999999999997</v>
      </c>
      <c r="J778" s="85">
        <v>35.28</v>
      </c>
      <c r="K778" s="85">
        <v>35.14</v>
      </c>
      <c r="L778" s="85">
        <v>33.53</v>
      </c>
      <c r="M778" s="85">
        <v>35.14</v>
      </c>
      <c r="N778" s="85">
        <v>35.11</v>
      </c>
      <c r="O778" s="85">
        <v>35.11</v>
      </c>
      <c r="P778" s="85">
        <v>34.229999999999997</v>
      </c>
      <c r="Q778" s="85">
        <v>35.28</v>
      </c>
      <c r="R778" s="85">
        <v>33.78</v>
      </c>
      <c r="S778" s="85">
        <v>34.619999999999997</v>
      </c>
      <c r="T778" s="85">
        <v>33.56</v>
      </c>
      <c r="U778" s="85">
        <v>33.78</v>
      </c>
      <c r="V778" s="85">
        <v>34.47</v>
      </c>
      <c r="W778" s="85">
        <v>33.04</v>
      </c>
      <c r="X778" s="85">
        <v>33.39</v>
      </c>
      <c r="Y778" s="85">
        <v>34.369999999999997</v>
      </c>
      <c r="Z778" s="85">
        <v>33.74</v>
      </c>
      <c r="AA778" s="85">
        <f t="shared" si="156"/>
        <v>35.28</v>
      </c>
      <c r="AB778" s="84">
        <f t="shared" si="157"/>
        <v>2022</v>
      </c>
      <c r="AC778" s="83">
        <f t="shared" si="158"/>
        <v>12</v>
      </c>
      <c r="AD778" s="83" t="str">
        <f t="shared" si="159"/>
        <v/>
      </c>
      <c r="AE778" s="83" t="str">
        <f t="shared" si="160"/>
        <v/>
      </c>
      <c r="AF778" s="81">
        <f t="shared" si="161"/>
        <v>35.28</v>
      </c>
      <c r="AG778" s="82" t="str">
        <f t="shared" si="162"/>
        <v>8:00</v>
      </c>
      <c r="AH778" s="81">
        <f t="shared" si="163"/>
        <v>856.75</v>
      </c>
      <c r="AI778" s="80" t="str">
        <f t="shared" si="164"/>
        <v/>
      </c>
      <c r="AJ778" s="80" t="str">
        <f t="shared" si="165"/>
        <v/>
      </c>
      <c r="AK778" s="80" t="str">
        <f t="shared" si="166"/>
        <v/>
      </c>
      <c r="AL778" s="79" t="str">
        <f t="shared" si="167"/>
        <v/>
      </c>
      <c r="AM778" s="78" t="str">
        <f t="shared" si="168"/>
        <v/>
      </c>
    </row>
    <row r="779" spans="2:39" ht="13.5" thickBot="1">
      <c r="B779" s="86">
        <v>44911</v>
      </c>
      <c r="C779" s="85">
        <v>32.44</v>
      </c>
      <c r="D779" s="85">
        <v>33.67</v>
      </c>
      <c r="E779" s="85">
        <v>33.29</v>
      </c>
      <c r="F779" s="85">
        <v>34.86</v>
      </c>
      <c r="G779" s="85">
        <v>33.880000000000003</v>
      </c>
      <c r="H779" s="85">
        <v>33.53</v>
      </c>
      <c r="I779" s="85">
        <v>33.57</v>
      </c>
      <c r="J779" s="85">
        <v>34.299999999999997</v>
      </c>
      <c r="K779" s="85">
        <v>34.44</v>
      </c>
      <c r="L779" s="85">
        <v>34.369999999999997</v>
      </c>
      <c r="M779" s="85">
        <v>35</v>
      </c>
      <c r="N779" s="85">
        <v>34.93</v>
      </c>
      <c r="O779" s="85">
        <v>32.83</v>
      </c>
      <c r="P779" s="85">
        <v>34.130000000000003</v>
      </c>
      <c r="Q779" s="85">
        <v>34.409999999999997</v>
      </c>
      <c r="R779" s="85">
        <v>35.14</v>
      </c>
      <c r="S779" s="85">
        <v>34.200000000000003</v>
      </c>
      <c r="T779" s="85">
        <v>33.57</v>
      </c>
      <c r="U779" s="85">
        <v>33.71</v>
      </c>
      <c r="V779" s="85">
        <v>34.44</v>
      </c>
      <c r="W779" s="85">
        <v>33.53</v>
      </c>
      <c r="X779" s="85">
        <v>33.99</v>
      </c>
      <c r="Y779" s="85">
        <v>33.04</v>
      </c>
      <c r="Z779" s="85">
        <v>34.299999999999997</v>
      </c>
      <c r="AA779" s="85">
        <f t="shared" si="156"/>
        <v>35.14</v>
      </c>
      <c r="AB779" s="84">
        <f t="shared" si="157"/>
        <v>2022</v>
      </c>
      <c r="AC779" s="83">
        <f t="shared" si="158"/>
        <v>12</v>
      </c>
      <c r="AD779" s="83" t="str">
        <f t="shared" si="159"/>
        <v/>
      </c>
      <c r="AE779" s="83" t="str">
        <f t="shared" si="160"/>
        <v/>
      </c>
      <c r="AF779" s="81">
        <f t="shared" si="161"/>
        <v>35.14</v>
      </c>
      <c r="AG779" s="82" t="str">
        <f t="shared" si="162"/>
        <v>16:00</v>
      </c>
      <c r="AH779" s="81">
        <f t="shared" si="163"/>
        <v>850.70999999999992</v>
      </c>
      <c r="AI779" s="80" t="str">
        <f t="shared" si="164"/>
        <v/>
      </c>
      <c r="AJ779" s="80" t="str">
        <f t="shared" si="165"/>
        <v/>
      </c>
      <c r="AK779" s="80" t="str">
        <f t="shared" si="166"/>
        <v/>
      </c>
      <c r="AL779" s="79" t="str">
        <f t="shared" si="167"/>
        <v/>
      </c>
      <c r="AM779" s="78" t="str">
        <f t="shared" si="168"/>
        <v/>
      </c>
    </row>
    <row r="780" spans="2:39" ht="13.5" thickBot="1">
      <c r="B780" s="86">
        <v>44912</v>
      </c>
      <c r="C780" s="85">
        <v>32.03</v>
      </c>
      <c r="D780" s="85">
        <v>32.94</v>
      </c>
      <c r="E780" s="85">
        <v>31.47</v>
      </c>
      <c r="F780" s="85">
        <v>33.36</v>
      </c>
      <c r="G780" s="85">
        <v>33.43</v>
      </c>
      <c r="H780" s="85">
        <v>32.69</v>
      </c>
      <c r="I780" s="85">
        <v>33.6</v>
      </c>
      <c r="J780" s="85">
        <v>33.78</v>
      </c>
      <c r="K780" s="85">
        <v>33.78</v>
      </c>
      <c r="L780" s="85">
        <v>34.340000000000003</v>
      </c>
      <c r="M780" s="85">
        <v>33.85</v>
      </c>
      <c r="N780" s="85">
        <v>33.880000000000003</v>
      </c>
      <c r="O780" s="85">
        <v>34.06</v>
      </c>
      <c r="P780" s="85">
        <v>33.85</v>
      </c>
      <c r="Q780" s="85">
        <v>34.270000000000003</v>
      </c>
      <c r="R780" s="85">
        <v>33.04</v>
      </c>
      <c r="S780" s="85">
        <v>33.39</v>
      </c>
      <c r="T780" s="85">
        <v>33.22</v>
      </c>
      <c r="U780" s="85">
        <v>32.58</v>
      </c>
      <c r="V780" s="85">
        <v>34.69</v>
      </c>
      <c r="W780" s="85">
        <v>33.36</v>
      </c>
      <c r="X780" s="85">
        <v>32.520000000000003</v>
      </c>
      <c r="Y780" s="85">
        <v>34.159999999999997</v>
      </c>
      <c r="Z780" s="85">
        <v>33.81</v>
      </c>
      <c r="AA780" s="85">
        <f t="shared" si="156"/>
        <v>34.69</v>
      </c>
      <c r="AB780" s="84">
        <f t="shared" si="157"/>
        <v>2022</v>
      </c>
      <c r="AC780" s="83">
        <f t="shared" si="158"/>
        <v>12</v>
      </c>
      <c r="AD780" s="83" t="str">
        <f t="shared" si="159"/>
        <v/>
      </c>
      <c r="AE780" s="83" t="str">
        <f t="shared" si="160"/>
        <v/>
      </c>
      <c r="AF780" s="81">
        <f t="shared" si="161"/>
        <v>34.69</v>
      </c>
      <c r="AG780" s="82" t="str">
        <f t="shared" si="162"/>
        <v>20:00</v>
      </c>
      <c r="AH780" s="81">
        <f t="shared" si="163"/>
        <v>836.79000000000019</v>
      </c>
      <c r="AI780" s="80" t="str">
        <f t="shared" si="164"/>
        <v/>
      </c>
      <c r="AJ780" s="80" t="str">
        <f t="shared" si="165"/>
        <v/>
      </c>
      <c r="AK780" s="80" t="str">
        <f t="shared" si="166"/>
        <v/>
      </c>
      <c r="AL780" s="79" t="str">
        <f t="shared" si="167"/>
        <v/>
      </c>
      <c r="AM780" s="78" t="str">
        <f t="shared" si="168"/>
        <v/>
      </c>
    </row>
    <row r="781" spans="2:39" ht="13.5" thickBot="1">
      <c r="B781" s="86">
        <v>44913</v>
      </c>
      <c r="C781" s="85">
        <v>32.9</v>
      </c>
      <c r="D781" s="85">
        <v>33.42</v>
      </c>
      <c r="E781" s="85">
        <v>33.81</v>
      </c>
      <c r="F781" s="85">
        <v>32.619999999999997</v>
      </c>
      <c r="G781" s="85">
        <v>33.46</v>
      </c>
      <c r="H781" s="85">
        <v>33.25</v>
      </c>
      <c r="I781" s="85">
        <v>34.44</v>
      </c>
      <c r="J781" s="85">
        <v>33.43</v>
      </c>
      <c r="K781" s="85">
        <v>33.92</v>
      </c>
      <c r="L781" s="85">
        <v>33.64</v>
      </c>
      <c r="M781" s="85">
        <v>32.659999999999997</v>
      </c>
      <c r="N781" s="85">
        <v>33.5</v>
      </c>
      <c r="O781" s="85">
        <v>33.840000000000003</v>
      </c>
      <c r="P781" s="85">
        <v>33.29</v>
      </c>
      <c r="Q781" s="85">
        <v>33.11</v>
      </c>
      <c r="R781" s="85">
        <v>34.020000000000003</v>
      </c>
      <c r="S781" s="85">
        <v>32.97</v>
      </c>
      <c r="T781" s="85">
        <v>32.24</v>
      </c>
      <c r="U781" s="85">
        <v>34.200000000000003</v>
      </c>
      <c r="V781" s="85">
        <v>33.25</v>
      </c>
      <c r="W781" s="85">
        <v>33.71</v>
      </c>
      <c r="X781" s="85">
        <v>33.5</v>
      </c>
      <c r="Y781" s="85">
        <v>33.57</v>
      </c>
      <c r="Z781" s="85">
        <v>34.340000000000003</v>
      </c>
      <c r="AA781" s="85">
        <f t="shared" si="156"/>
        <v>34.44</v>
      </c>
      <c r="AB781" s="84">
        <f t="shared" si="157"/>
        <v>2022</v>
      </c>
      <c r="AC781" s="83">
        <f t="shared" si="158"/>
        <v>12</v>
      </c>
      <c r="AD781" s="83" t="str">
        <f t="shared" si="159"/>
        <v/>
      </c>
      <c r="AE781" s="83" t="str">
        <f t="shared" si="160"/>
        <v/>
      </c>
      <c r="AF781" s="81">
        <f t="shared" si="161"/>
        <v>34.44</v>
      </c>
      <c r="AG781" s="82" t="str">
        <f t="shared" si="162"/>
        <v>7:00</v>
      </c>
      <c r="AH781" s="81">
        <f t="shared" si="163"/>
        <v>837.5300000000002</v>
      </c>
      <c r="AI781" s="80" t="str">
        <f t="shared" si="164"/>
        <v/>
      </c>
      <c r="AJ781" s="80" t="str">
        <f t="shared" si="165"/>
        <v/>
      </c>
      <c r="AK781" s="80" t="str">
        <f t="shared" si="166"/>
        <v/>
      </c>
      <c r="AL781" s="79" t="str">
        <f t="shared" si="167"/>
        <v/>
      </c>
      <c r="AM781" s="78" t="str">
        <f t="shared" si="168"/>
        <v/>
      </c>
    </row>
    <row r="782" spans="2:39" ht="13.5" thickBot="1">
      <c r="B782" s="86">
        <v>44914</v>
      </c>
      <c r="C782" s="85">
        <v>33.67</v>
      </c>
      <c r="D782" s="85">
        <v>33.29</v>
      </c>
      <c r="E782" s="85">
        <v>33.950000000000003</v>
      </c>
      <c r="F782" s="85">
        <v>33.43</v>
      </c>
      <c r="G782" s="85">
        <v>33.25</v>
      </c>
      <c r="H782" s="85">
        <v>34.229999999999997</v>
      </c>
      <c r="I782" s="85">
        <v>34.130000000000003</v>
      </c>
      <c r="J782" s="85">
        <v>33.74</v>
      </c>
      <c r="K782" s="85">
        <v>36.72</v>
      </c>
      <c r="L782" s="85">
        <v>35.950000000000003</v>
      </c>
      <c r="M782" s="85">
        <v>35.07</v>
      </c>
      <c r="N782" s="85">
        <v>36.020000000000003</v>
      </c>
      <c r="O782" s="85">
        <v>34.270000000000003</v>
      </c>
      <c r="P782" s="85">
        <v>32.79</v>
      </c>
      <c r="Q782" s="85">
        <v>33.36</v>
      </c>
      <c r="R782" s="85">
        <v>35.11</v>
      </c>
      <c r="S782" s="85">
        <v>34.020000000000003</v>
      </c>
      <c r="T782" s="85">
        <v>33.85</v>
      </c>
      <c r="U782" s="85">
        <v>33.32</v>
      </c>
      <c r="V782" s="85">
        <v>32.9</v>
      </c>
      <c r="W782" s="85">
        <v>34.83</v>
      </c>
      <c r="X782" s="85">
        <v>32.9</v>
      </c>
      <c r="Y782" s="85">
        <v>33.74</v>
      </c>
      <c r="Z782" s="85">
        <v>33.43</v>
      </c>
      <c r="AA782" s="85">
        <f t="shared" si="156"/>
        <v>36.72</v>
      </c>
      <c r="AB782" s="84">
        <f t="shared" si="157"/>
        <v>2022</v>
      </c>
      <c r="AC782" s="83">
        <f t="shared" si="158"/>
        <v>12</v>
      </c>
      <c r="AD782" s="83" t="str">
        <f t="shared" si="159"/>
        <v/>
      </c>
      <c r="AE782" s="83" t="str">
        <f t="shared" si="160"/>
        <v/>
      </c>
      <c r="AF782" s="81">
        <f t="shared" si="161"/>
        <v>36.72</v>
      </c>
      <c r="AG782" s="82" t="str">
        <f t="shared" si="162"/>
        <v>9:00</v>
      </c>
      <c r="AH782" s="81">
        <f t="shared" si="163"/>
        <v>854.68999999999994</v>
      </c>
      <c r="AI782" s="80" t="str">
        <f t="shared" si="164"/>
        <v/>
      </c>
      <c r="AJ782" s="80" t="str">
        <f t="shared" si="165"/>
        <v/>
      </c>
      <c r="AK782" s="80" t="str">
        <f t="shared" si="166"/>
        <v/>
      </c>
      <c r="AL782" s="79" t="str">
        <f t="shared" si="167"/>
        <v/>
      </c>
      <c r="AM782" s="78" t="str">
        <f t="shared" si="168"/>
        <v/>
      </c>
    </row>
    <row r="783" spans="2:39" ht="13.5" thickBot="1">
      <c r="B783" s="86">
        <v>44915</v>
      </c>
      <c r="C783" s="85">
        <v>33.25</v>
      </c>
      <c r="D783" s="85">
        <v>33.11</v>
      </c>
      <c r="E783" s="85">
        <v>33.15</v>
      </c>
      <c r="F783" s="85">
        <v>33.25</v>
      </c>
      <c r="G783" s="85">
        <v>33.57</v>
      </c>
      <c r="H783" s="85">
        <v>34.229999999999997</v>
      </c>
      <c r="I783" s="85">
        <v>33.64</v>
      </c>
      <c r="J783" s="85">
        <v>34.47</v>
      </c>
      <c r="K783" s="85">
        <v>35.42</v>
      </c>
      <c r="L783" s="85">
        <v>35.35</v>
      </c>
      <c r="M783" s="85">
        <v>37.630000000000003</v>
      </c>
      <c r="N783" s="85">
        <v>34.97</v>
      </c>
      <c r="O783" s="85">
        <v>35.840000000000003</v>
      </c>
      <c r="P783" s="85">
        <v>34.270000000000003</v>
      </c>
      <c r="Q783" s="85">
        <v>35.42</v>
      </c>
      <c r="R783" s="85">
        <v>34.86</v>
      </c>
      <c r="S783" s="85">
        <v>34.200000000000003</v>
      </c>
      <c r="T783" s="85">
        <v>34.619999999999997</v>
      </c>
      <c r="U783" s="85">
        <v>33.25</v>
      </c>
      <c r="V783" s="85">
        <v>33.67</v>
      </c>
      <c r="W783" s="85">
        <v>34.06</v>
      </c>
      <c r="X783" s="85">
        <v>33.18</v>
      </c>
      <c r="Y783" s="85">
        <v>33.5</v>
      </c>
      <c r="Z783" s="85">
        <v>33.32</v>
      </c>
      <c r="AA783" s="85">
        <f t="shared" si="156"/>
        <v>37.630000000000003</v>
      </c>
      <c r="AB783" s="84">
        <f t="shared" si="157"/>
        <v>2022</v>
      </c>
      <c r="AC783" s="83">
        <f t="shared" si="158"/>
        <v>12</v>
      </c>
      <c r="AD783" s="83" t="str">
        <f t="shared" si="159"/>
        <v/>
      </c>
      <c r="AE783" s="83" t="str">
        <f t="shared" si="160"/>
        <v/>
      </c>
      <c r="AF783" s="81">
        <f t="shared" si="161"/>
        <v>37.630000000000003</v>
      </c>
      <c r="AG783" s="82" t="str">
        <f t="shared" si="162"/>
        <v>11:00</v>
      </c>
      <c r="AH783" s="81">
        <f t="shared" si="163"/>
        <v>859.86</v>
      </c>
      <c r="AI783" s="80" t="str">
        <f t="shared" si="164"/>
        <v/>
      </c>
      <c r="AJ783" s="80" t="str">
        <f t="shared" si="165"/>
        <v/>
      </c>
      <c r="AK783" s="80" t="str">
        <f t="shared" si="166"/>
        <v/>
      </c>
      <c r="AL783" s="79" t="str">
        <f t="shared" si="167"/>
        <v/>
      </c>
      <c r="AM783" s="78" t="str">
        <f t="shared" si="168"/>
        <v/>
      </c>
    </row>
    <row r="784" spans="2:39" ht="13.5" thickBot="1">
      <c r="B784" s="86">
        <v>44916</v>
      </c>
      <c r="C784" s="85">
        <v>33.18</v>
      </c>
      <c r="D784" s="85">
        <v>33.74</v>
      </c>
      <c r="E784" s="85">
        <v>33.5</v>
      </c>
      <c r="F784" s="85">
        <v>33.04</v>
      </c>
      <c r="G784" s="85">
        <v>33.22</v>
      </c>
      <c r="H784" s="85">
        <v>33.6</v>
      </c>
      <c r="I784" s="85">
        <v>33.67</v>
      </c>
      <c r="J784" s="85">
        <v>34.479999999999997</v>
      </c>
      <c r="K784" s="85">
        <v>34.270000000000003</v>
      </c>
      <c r="L784" s="85">
        <v>34.86</v>
      </c>
      <c r="M784" s="85">
        <v>35.28</v>
      </c>
      <c r="N784" s="85">
        <v>34.9</v>
      </c>
      <c r="O784" s="85">
        <v>33.99</v>
      </c>
      <c r="P784" s="85">
        <v>35.25</v>
      </c>
      <c r="Q784" s="85">
        <v>34.090000000000003</v>
      </c>
      <c r="R784" s="85">
        <v>34.86</v>
      </c>
      <c r="S784" s="85">
        <v>35.07</v>
      </c>
      <c r="T784" s="85">
        <v>34.090000000000003</v>
      </c>
      <c r="U784" s="85">
        <v>33.71</v>
      </c>
      <c r="V784" s="85">
        <v>34.130000000000003</v>
      </c>
      <c r="W784" s="85">
        <v>35.56</v>
      </c>
      <c r="X784" s="85">
        <v>33.81</v>
      </c>
      <c r="Y784" s="85">
        <v>33.92</v>
      </c>
      <c r="Z784" s="85">
        <v>33</v>
      </c>
      <c r="AA784" s="85">
        <f t="shared" si="156"/>
        <v>35.56</v>
      </c>
      <c r="AB784" s="84">
        <f t="shared" si="157"/>
        <v>2022</v>
      </c>
      <c r="AC784" s="83">
        <f t="shared" si="158"/>
        <v>12</v>
      </c>
      <c r="AD784" s="83" t="str">
        <f t="shared" si="159"/>
        <v/>
      </c>
      <c r="AE784" s="83" t="str">
        <f t="shared" si="160"/>
        <v/>
      </c>
      <c r="AF784" s="81">
        <f t="shared" si="161"/>
        <v>35.56</v>
      </c>
      <c r="AG784" s="82" t="str">
        <f t="shared" si="162"/>
        <v>21:00</v>
      </c>
      <c r="AH784" s="81">
        <f t="shared" si="163"/>
        <v>854.7800000000002</v>
      </c>
      <c r="AI784" s="80" t="str">
        <f t="shared" si="164"/>
        <v/>
      </c>
      <c r="AJ784" s="80" t="str">
        <f t="shared" si="165"/>
        <v/>
      </c>
      <c r="AK784" s="80" t="str">
        <f t="shared" si="166"/>
        <v/>
      </c>
      <c r="AL784" s="79" t="str">
        <f t="shared" si="167"/>
        <v/>
      </c>
      <c r="AM784" s="78" t="str">
        <f t="shared" si="168"/>
        <v/>
      </c>
    </row>
    <row r="785" spans="2:39" ht="13.5" thickBot="1">
      <c r="B785" s="86">
        <v>44917</v>
      </c>
      <c r="C785" s="85">
        <v>33.46</v>
      </c>
      <c r="D785" s="85">
        <v>32.869999999999997</v>
      </c>
      <c r="E785" s="85">
        <v>32.619999999999997</v>
      </c>
      <c r="F785" s="85">
        <v>34.200000000000003</v>
      </c>
      <c r="G785" s="85">
        <v>33.01</v>
      </c>
      <c r="H785" s="85">
        <v>33.25</v>
      </c>
      <c r="I785" s="85">
        <v>34.369999999999997</v>
      </c>
      <c r="J785" s="85">
        <v>35.32</v>
      </c>
      <c r="K785" s="85">
        <v>33.56</v>
      </c>
      <c r="L785" s="85">
        <v>34.020000000000003</v>
      </c>
      <c r="M785" s="85">
        <v>35.18</v>
      </c>
      <c r="N785" s="85">
        <v>34.93</v>
      </c>
      <c r="O785" s="85">
        <v>34.270000000000003</v>
      </c>
      <c r="P785" s="85">
        <v>35.770000000000003</v>
      </c>
      <c r="Q785" s="85">
        <v>34.44</v>
      </c>
      <c r="R785" s="85">
        <v>35.04</v>
      </c>
      <c r="S785" s="85">
        <v>34.47</v>
      </c>
      <c r="T785" s="85">
        <v>34.93</v>
      </c>
      <c r="U785" s="85">
        <v>33.81</v>
      </c>
      <c r="V785" s="85">
        <v>34.69</v>
      </c>
      <c r="W785" s="85">
        <v>33.5</v>
      </c>
      <c r="X785" s="85">
        <v>34.299999999999997</v>
      </c>
      <c r="Y785" s="85">
        <v>32.9</v>
      </c>
      <c r="Z785" s="85">
        <v>33.36</v>
      </c>
      <c r="AA785" s="85">
        <f t="shared" si="156"/>
        <v>35.770000000000003</v>
      </c>
      <c r="AB785" s="84">
        <f t="shared" si="157"/>
        <v>2022</v>
      </c>
      <c r="AC785" s="83">
        <f t="shared" si="158"/>
        <v>12</v>
      </c>
      <c r="AD785" s="83" t="str">
        <f t="shared" si="159"/>
        <v/>
      </c>
      <c r="AE785" s="83" t="str">
        <f t="shared" si="160"/>
        <v/>
      </c>
      <c r="AF785" s="81">
        <f t="shared" si="161"/>
        <v>35.770000000000003</v>
      </c>
      <c r="AG785" s="82" t="str">
        <f t="shared" si="162"/>
        <v>14:00</v>
      </c>
      <c r="AH785" s="81">
        <f t="shared" si="163"/>
        <v>854.04</v>
      </c>
      <c r="AI785" s="80" t="str">
        <f t="shared" si="164"/>
        <v/>
      </c>
      <c r="AJ785" s="80" t="str">
        <f t="shared" si="165"/>
        <v/>
      </c>
      <c r="AK785" s="80" t="str">
        <f t="shared" si="166"/>
        <v/>
      </c>
      <c r="AL785" s="79" t="str">
        <f t="shared" si="167"/>
        <v/>
      </c>
      <c r="AM785" s="78" t="str">
        <f t="shared" si="168"/>
        <v/>
      </c>
    </row>
    <row r="786" spans="2:39" ht="13.5" thickBot="1">
      <c r="B786" s="86">
        <v>44918</v>
      </c>
      <c r="C786" s="85">
        <v>33.56</v>
      </c>
      <c r="D786" s="85">
        <v>32.31</v>
      </c>
      <c r="E786" s="85">
        <v>33.92</v>
      </c>
      <c r="F786" s="85">
        <v>33.29</v>
      </c>
      <c r="G786" s="85">
        <v>32.200000000000003</v>
      </c>
      <c r="H786" s="85">
        <v>33.15</v>
      </c>
      <c r="I786" s="85">
        <v>33.18</v>
      </c>
      <c r="J786" s="85">
        <v>33.880000000000003</v>
      </c>
      <c r="K786" s="85">
        <v>35.700000000000003</v>
      </c>
      <c r="L786" s="85">
        <v>36.26</v>
      </c>
      <c r="M786" s="85">
        <v>62.27</v>
      </c>
      <c r="N786" s="85">
        <v>49.04</v>
      </c>
      <c r="O786" s="85">
        <v>72.489999999999995</v>
      </c>
      <c r="P786" s="85">
        <v>60.2</v>
      </c>
      <c r="Q786" s="85">
        <v>61.6</v>
      </c>
      <c r="R786" s="85">
        <v>62.34</v>
      </c>
      <c r="S786" s="85">
        <v>58.28</v>
      </c>
      <c r="T786" s="85">
        <v>40.64</v>
      </c>
      <c r="U786" s="85">
        <v>836.15</v>
      </c>
      <c r="V786" s="85">
        <v>1441.23</v>
      </c>
      <c r="W786" s="85">
        <v>1423.03</v>
      </c>
      <c r="X786" s="85">
        <v>1409.76</v>
      </c>
      <c r="Y786" s="85">
        <v>1405.46</v>
      </c>
      <c r="Z786" s="85">
        <v>1403.99</v>
      </c>
      <c r="AA786" s="85">
        <f t="shared" si="156"/>
        <v>1441.23</v>
      </c>
      <c r="AB786" s="84">
        <f t="shared" si="157"/>
        <v>2022</v>
      </c>
      <c r="AC786" s="83">
        <f t="shared" si="158"/>
        <v>12</v>
      </c>
      <c r="AD786" s="83" t="str">
        <f t="shared" si="159"/>
        <v/>
      </c>
      <c r="AE786" s="83" t="str">
        <f t="shared" si="160"/>
        <v/>
      </c>
      <c r="AF786" s="81">
        <f t="shared" si="161"/>
        <v>1441.23</v>
      </c>
      <c r="AG786" s="82" t="str">
        <f t="shared" si="162"/>
        <v>20:00</v>
      </c>
      <c r="AH786" s="81">
        <f t="shared" si="163"/>
        <v>10165.16</v>
      </c>
      <c r="AI786" s="80" t="str">
        <f t="shared" si="164"/>
        <v/>
      </c>
      <c r="AJ786" s="80" t="str">
        <f t="shared" si="165"/>
        <v/>
      </c>
      <c r="AK786" s="80" t="str">
        <f t="shared" si="166"/>
        <v/>
      </c>
      <c r="AL786" s="79" t="str">
        <f t="shared" si="167"/>
        <v/>
      </c>
      <c r="AM786" s="78" t="str">
        <f t="shared" si="168"/>
        <v/>
      </c>
    </row>
    <row r="787" spans="2:39" ht="13.5" thickBot="1">
      <c r="B787" s="86">
        <v>44919</v>
      </c>
      <c r="C787" s="85">
        <v>1398.78</v>
      </c>
      <c r="D787" s="85">
        <v>1396.54</v>
      </c>
      <c r="E787" s="85">
        <v>1408.23</v>
      </c>
      <c r="F787" s="85">
        <v>1406.3</v>
      </c>
      <c r="G787" s="85">
        <v>1403.04</v>
      </c>
      <c r="H787" s="85">
        <v>1416.38</v>
      </c>
      <c r="I787" s="85">
        <v>1425.66</v>
      </c>
      <c r="J787" s="85">
        <v>1503.81</v>
      </c>
      <c r="K787" s="85">
        <v>494.45</v>
      </c>
      <c r="L787" s="85">
        <v>43.58</v>
      </c>
      <c r="M787" s="85">
        <v>50.72</v>
      </c>
      <c r="N787" s="85">
        <v>40.43</v>
      </c>
      <c r="O787" s="85">
        <v>34.97</v>
      </c>
      <c r="P787" s="85">
        <v>35.24</v>
      </c>
      <c r="Q787" s="85">
        <v>33.880000000000003</v>
      </c>
      <c r="R787" s="85">
        <v>37.450000000000003</v>
      </c>
      <c r="S787" s="85">
        <v>37.03</v>
      </c>
      <c r="T787" s="85">
        <v>37.03</v>
      </c>
      <c r="U787" s="85">
        <v>38.01</v>
      </c>
      <c r="V787" s="85">
        <v>34.200000000000003</v>
      </c>
      <c r="W787" s="85">
        <v>34.409999999999997</v>
      </c>
      <c r="X787" s="85">
        <v>34.090000000000003</v>
      </c>
      <c r="Y787" s="85">
        <v>888.33</v>
      </c>
      <c r="Z787" s="85">
        <v>1408.61</v>
      </c>
      <c r="AA787" s="85">
        <f t="shared" si="156"/>
        <v>1503.81</v>
      </c>
      <c r="AB787" s="84">
        <f t="shared" si="157"/>
        <v>2022</v>
      </c>
      <c r="AC787" s="83">
        <f t="shared" si="158"/>
        <v>12</v>
      </c>
      <c r="AD787" s="83" t="str">
        <f t="shared" si="159"/>
        <v/>
      </c>
      <c r="AE787" s="83" t="str">
        <f t="shared" si="160"/>
        <v/>
      </c>
      <c r="AF787" s="81">
        <f t="shared" si="161"/>
        <v>1503.81</v>
      </c>
      <c r="AG787" s="82" t="str">
        <f t="shared" si="162"/>
        <v>8:00</v>
      </c>
      <c r="AH787" s="81">
        <f t="shared" si="163"/>
        <v>16144.980000000001</v>
      </c>
      <c r="AI787" s="80" t="str">
        <f t="shared" si="164"/>
        <v/>
      </c>
      <c r="AJ787" s="80" t="str">
        <f t="shared" si="165"/>
        <v/>
      </c>
      <c r="AK787" s="80" t="str">
        <f t="shared" si="166"/>
        <v/>
      </c>
      <c r="AL787" s="79" t="str">
        <f t="shared" si="167"/>
        <v/>
      </c>
      <c r="AM787" s="78" t="str">
        <f t="shared" si="168"/>
        <v/>
      </c>
    </row>
    <row r="788" spans="2:39" ht="13.5" thickBot="1">
      <c r="B788" s="86">
        <v>44920</v>
      </c>
      <c r="C788" s="85">
        <v>1402.84</v>
      </c>
      <c r="D788" s="85">
        <v>1388.59</v>
      </c>
      <c r="E788" s="85">
        <v>1388</v>
      </c>
      <c r="F788" s="85">
        <v>1389.33</v>
      </c>
      <c r="G788" s="85">
        <v>1380.93</v>
      </c>
      <c r="H788" s="85">
        <v>1371.4</v>
      </c>
      <c r="I788" s="85">
        <v>1394.47</v>
      </c>
      <c r="J788" s="85">
        <v>1454.22</v>
      </c>
      <c r="K788" s="85">
        <v>1437.07</v>
      </c>
      <c r="L788" s="85">
        <v>1412.91</v>
      </c>
      <c r="M788" s="85">
        <v>1427.76</v>
      </c>
      <c r="N788" s="85">
        <v>1445.57</v>
      </c>
      <c r="O788" s="85">
        <v>1388.52</v>
      </c>
      <c r="P788" s="85">
        <v>1386.52</v>
      </c>
      <c r="Q788" s="85">
        <v>1394.5</v>
      </c>
      <c r="R788" s="85">
        <v>1412.99</v>
      </c>
      <c r="S788" s="85">
        <v>1426.53</v>
      </c>
      <c r="T788" s="85">
        <v>1429.16</v>
      </c>
      <c r="U788" s="85">
        <v>1435.88</v>
      </c>
      <c r="V788" s="85">
        <v>1438.19</v>
      </c>
      <c r="W788" s="85">
        <v>1428.39</v>
      </c>
      <c r="X788" s="85">
        <v>1425.87</v>
      </c>
      <c r="Y788" s="85">
        <v>1416.38</v>
      </c>
      <c r="Z788" s="85">
        <v>1394.93</v>
      </c>
      <c r="AA788" s="85">
        <f t="shared" si="156"/>
        <v>1454.22</v>
      </c>
      <c r="AB788" s="84">
        <f t="shared" si="157"/>
        <v>2022</v>
      </c>
      <c r="AC788" s="83">
        <f t="shared" si="158"/>
        <v>12</v>
      </c>
      <c r="AD788" s="83" t="str">
        <f t="shared" si="159"/>
        <v/>
      </c>
      <c r="AE788" s="83" t="str">
        <f t="shared" si="160"/>
        <v/>
      </c>
      <c r="AF788" s="81">
        <f t="shared" si="161"/>
        <v>1454.22</v>
      </c>
      <c r="AG788" s="82" t="str">
        <f t="shared" si="162"/>
        <v>8:00</v>
      </c>
      <c r="AH788" s="81">
        <f t="shared" si="163"/>
        <v>35325.17</v>
      </c>
      <c r="AI788" s="80" t="str">
        <f t="shared" si="164"/>
        <v/>
      </c>
      <c r="AJ788" s="80" t="str">
        <f t="shared" si="165"/>
        <v/>
      </c>
      <c r="AK788" s="80" t="str">
        <f t="shared" si="166"/>
        <v/>
      </c>
      <c r="AL788" s="79" t="str">
        <f t="shared" si="167"/>
        <v/>
      </c>
      <c r="AM788" s="78" t="str">
        <f t="shared" si="168"/>
        <v/>
      </c>
    </row>
    <row r="789" spans="2:39" ht="13.5" thickBot="1">
      <c r="B789" s="86">
        <v>44921</v>
      </c>
      <c r="C789" s="85">
        <v>1364.13</v>
      </c>
      <c r="D789" s="85">
        <v>1392.65</v>
      </c>
      <c r="E789" s="85">
        <v>1385.55</v>
      </c>
      <c r="F789" s="85">
        <v>1376.13</v>
      </c>
      <c r="G789" s="85">
        <v>1319.15</v>
      </c>
      <c r="H789" s="85">
        <v>1394.72</v>
      </c>
      <c r="I789" s="85">
        <v>1412.6</v>
      </c>
      <c r="J789" s="85">
        <v>1411.94</v>
      </c>
      <c r="K789" s="85">
        <v>1427.51</v>
      </c>
      <c r="L789" s="85">
        <v>1421.91</v>
      </c>
      <c r="M789" s="85">
        <v>1398.46</v>
      </c>
      <c r="N789" s="85">
        <v>1408.3</v>
      </c>
      <c r="O789" s="85">
        <v>1316.49</v>
      </c>
      <c r="P789" s="85">
        <v>1367.35</v>
      </c>
      <c r="Q789" s="85">
        <v>1373.79</v>
      </c>
      <c r="R789" s="85">
        <v>1332.03</v>
      </c>
      <c r="S789" s="85">
        <v>1373.72</v>
      </c>
      <c r="T789" s="85">
        <v>1378.23</v>
      </c>
      <c r="U789" s="85">
        <v>1350.79</v>
      </c>
      <c r="V789" s="85">
        <v>1370.04</v>
      </c>
      <c r="W789" s="85">
        <v>1347.26</v>
      </c>
      <c r="X789" s="85">
        <v>1320.31</v>
      </c>
      <c r="Y789" s="85">
        <v>1354.75</v>
      </c>
      <c r="Z789" s="85">
        <v>1353.17</v>
      </c>
      <c r="AA789" s="85">
        <f t="shared" si="156"/>
        <v>1427.51</v>
      </c>
      <c r="AB789" s="84">
        <f t="shared" si="157"/>
        <v>2022</v>
      </c>
      <c r="AC789" s="83">
        <f t="shared" si="158"/>
        <v>12</v>
      </c>
      <c r="AD789" s="83" t="str">
        <f t="shared" si="159"/>
        <v/>
      </c>
      <c r="AE789" s="83" t="str">
        <f t="shared" si="160"/>
        <v/>
      </c>
      <c r="AF789" s="81">
        <f t="shared" si="161"/>
        <v>1427.51</v>
      </c>
      <c r="AG789" s="82" t="str">
        <f t="shared" si="162"/>
        <v>9:00</v>
      </c>
      <c r="AH789" s="81">
        <f t="shared" si="163"/>
        <v>34378.490000000005</v>
      </c>
      <c r="AI789" s="80" t="str">
        <f t="shared" si="164"/>
        <v/>
      </c>
      <c r="AJ789" s="80" t="str">
        <f t="shared" si="165"/>
        <v/>
      </c>
      <c r="AK789" s="80" t="str">
        <f t="shared" si="166"/>
        <v/>
      </c>
      <c r="AL789" s="79" t="str">
        <f t="shared" si="167"/>
        <v/>
      </c>
      <c r="AM789" s="78" t="str">
        <f t="shared" si="168"/>
        <v/>
      </c>
    </row>
    <row r="790" spans="2:39" ht="13.5" thickBot="1">
      <c r="B790" s="86">
        <v>44922</v>
      </c>
      <c r="C790" s="85">
        <v>1325.45</v>
      </c>
      <c r="D790" s="85">
        <v>1339.17</v>
      </c>
      <c r="E790" s="85">
        <v>1323.67</v>
      </c>
      <c r="F790" s="85">
        <v>1292.48</v>
      </c>
      <c r="G790" s="85">
        <v>1339.87</v>
      </c>
      <c r="H790" s="85">
        <v>1337.49</v>
      </c>
      <c r="I790" s="85">
        <v>1403.36</v>
      </c>
      <c r="J790" s="85">
        <v>1445.36</v>
      </c>
      <c r="K790" s="85">
        <v>1442.77</v>
      </c>
      <c r="L790" s="85">
        <v>1359.37</v>
      </c>
      <c r="M790" s="85">
        <v>1431.29</v>
      </c>
      <c r="N790" s="85">
        <v>1421.53</v>
      </c>
      <c r="O790" s="85">
        <v>1317.47</v>
      </c>
      <c r="P790" s="85">
        <v>1073.24</v>
      </c>
      <c r="Q790" s="85">
        <v>46.2</v>
      </c>
      <c r="R790" s="85">
        <v>34.06</v>
      </c>
      <c r="S790" s="85">
        <v>34.44</v>
      </c>
      <c r="T790" s="85">
        <v>34.369999999999997</v>
      </c>
      <c r="U790" s="85">
        <v>33.25</v>
      </c>
      <c r="V790" s="85">
        <v>33.49</v>
      </c>
      <c r="W790" s="85">
        <v>34.130000000000003</v>
      </c>
      <c r="X790" s="85">
        <v>33.22</v>
      </c>
      <c r="Y790" s="85">
        <v>33.32</v>
      </c>
      <c r="Z790" s="85">
        <v>33.5</v>
      </c>
      <c r="AA790" s="85">
        <f t="shared" si="156"/>
        <v>1445.36</v>
      </c>
      <c r="AB790" s="84">
        <f t="shared" si="157"/>
        <v>2022</v>
      </c>
      <c r="AC790" s="83">
        <f t="shared" si="158"/>
        <v>12</v>
      </c>
      <c r="AD790" s="83" t="str">
        <f t="shared" si="159"/>
        <v/>
      </c>
      <c r="AE790" s="83" t="str">
        <f t="shared" si="160"/>
        <v/>
      </c>
      <c r="AF790" s="81">
        <f t="shared" si="161"/>
        <v>1445.36</v>
      </c>
      <c r="AG790" s="82" t="str">
        <f t="shared" si="162"/>
        <v>8:00</v>
      </c>
      <c r="AH790" s="81">
        <f t="shared" si="163"/>
        <v>20647.860000000008</v>
      </c>
      <c r="AI790" s="80" t="str">
        <f t="shared" si="164"/>
        <v/>
      </c>
      <c r="AJ790" s="80" t="str">
        <f t="shared" si="165"/>
        <v/>
      </c>
      <c r="AK790" s="80" t="str">
        <f t="shared" si="166"/>
        <v/>
      </c>
      <c r="AL790" s="79" t="str">
        <f t="shared" si="167"/>
        <v/>
      </c>
      <c r="AM790" s="78" t="str">
        <f t="shared" si="168"/>
        <v/>
      </c>
    </row>
    <row r="791" spans="2:39" ht="13.5" thickBot="1">
      <c r="B791" s="86">
        <v>44923</v>
      </c>
      <c r="C791" s="85">
        <v>33.950000000000003</v>
      </c>
      <c r="D791" s="85">
        <v>33.25</v>
      </c>
      <c r="E791" s="85">
        <v>34.159999999999997</v>
      </c>
      <c r="F791" s="85">
        <v>32.9</v>
      </c>
      <c r="G791" s="85">
        <v>32.76</v>
      </c>
      <c r="H791" s="85">
        <v>35.14</v>
      </c>
      <c r="I791" s="85">
        <v>34.270000000000003</v>
      </c>
      <c r="J791" s="85">
        <v>34.93</v>
      </c>
      <c r="K791" s="85">
        <v>35.770000000000003</v>
      </c>
      <c r="L791" s="85">
        <v>35.04</v>
      </c>
      <c r="M791" s="85">
        <v>36.020000000000003</v>
      </c>
      <c r="N791" s="85">
        <v>35.21</v>
      </c>
      <c r="O791" s="85">
        <v>35.630000000000003</v>
      </c>
      <c r="P791" s="85">
        <v>35.380000000000003</v>
      </c>
      <c r="Q791" s="85">
        <v>35.04</v>
      </c>
      <c r="R791" s="85">
        <v>34.090000000000003</v>
      </c>
      <c r="S791" s="85">
        <v>34.9</v>
      </c>
      <c r="T791" s="85">
        <v>34.93</v>
      </c>
      <c r="U791" s="85">
        <v>33.81</v>
      </c>
      <c r="V791" s="85">
        <v>34.86</v>
      </c>
      <c r="W791" s="85">
        <v>33.64</v>
      </c>
      <c r="X791" s="85">
        <v>33.67</v>
      </c>
      <c r="Y791" s="85">
        <v>34.479999999999997</v>
      </c>
      <c r="Z791" s="85">
        <v>34.090000000000003</v>
      </c>
      <c r="AA791" s="85">
        <f t="shared" si="156"/>
        <v>36.020000000000003</v>
      </c>
      <c r="AB791" s="84">
        <f t="shared" si="157"/>
        <v>2022</v>
      </c>
      <c r="AC791" s="83">
        <f t="shared" si="158"/>
        <v>12</v>
      </c>
      <c r="AD791" s="83" t="str">
        <f t="shared" si="159"/>
        <v/>
      </c>
      <c r="AE791" s="83" t="str">
        <f t="shared" si="160"/>
        <v/>
      </c>
      <c r="AF791" s="81">
        <f t="shared" si="161"/>
        <v>36.020000000000003</v>
      </c>
      <c r="AG791" s="82" t="str">
        <f t="shared" si="162"/>
        <v>11:00</v>
      </c>
      <c r="AH791" s="81">
        <f t="shared" si="163"/>
        <v>863.93999999999983</v>
      </c>
      <c r="AI791" s="80" t="str">
        <f t="shared" si="164"/>
        <v/>
      </c>
      <c r="AJ791" s="80" t="str">
        <f t="shared" si="165"/>
        <v/>
      </c>
      <c r="AK791" s="80" t="str">
        <f t="shared" si="166"/>
        <v/>
      </c>
      <c r="AL791" s="79" t="str">
        <f t="shared" si="167"/>
        <v/>
      </c>
      <c r="AM791" s="78" t="str">
        <f t="shared" si="168"/>
        <v/>
      </c>
    </row>
    <row r="792" spans="2:39" ht="13.5" thickBot="1">
      <c r="B792" s="86">
        <v>44924</v>
      </c>
      <c r="C792" s="85">
        <v>33.67</v>
      </c>
      <c r="D792" s="85">
        <v>32.17</v>
      </c>
      <c r="E792" s="85">
        <v>33.36</v>
      </c>
      <c r="F792" s="85">
        <v>32.520000000000003</v>
      </c>
      <c r="G792" s="85">
        <v>33.880000000000003</v>
      </c>
      <c r="H792" s="85">
        <v>33.950000000000003</v>
      </c>
      <c r="I792" s="85">
        <v>34.270000000000003</v>
      </c>
      <c r="J792" s="85">
        <v>34.020000000000003</v>
      </c>
      <c r="K792" s="85">
        <v>34.72</v>
      </c>
      <c r="L792" s="85">
        <v>34.299999999999997</v>
      </c>
      <c r="M792" s="85">
        <v>33.6</v>
      </c>
      <c r="N792" s="85">
        <v>33.880000000000003</v>
      </c>
      <c r="O792" s="85">
        <v>33.5</v>
      </c>
      <c r="P792" s="85">
        <v>33.880000000000003</v>
      </c>
      <c r="Q792" s="85">
        <v>33.5</v>
      </c>
      <c r="R792" s="85">
        <v>34.090000000000003</v>
      </c>
      <c r="S792" s="85">
        <v>32.83</v>
      </c>
      <c r="T792" s="85">
        <v>33.22</v>
      </c>
      <c r="U792" s="85">
        <v>33.08</v>
      </c>
      <c r="V792" s="85">
        <v>33.67</v>
      </c>
      <c r="W792" s="85">
        <v>32.799999999999997</v>
      </c>
      <c r="X792" s="85">
        <v>32.729999999999997</v>
      </c>
      <c r="Y792" s="85">
        <v>32.450000000000003</v>
      </c>
      <c r="Z792" s="85">
        <v>32.869999999999997</v>
      </c>
      <c r="AA792" s="85">
        <f t="shared" si="156"/>
        <v>34.72</v>
      </c>
      <c r="AB792" s="84">
        <f t="shared" si="157"/>
        <v>2022</v>
      </c>
      <c r="AC792" s="83">
        <f t="shared" si="158"/>
        <v>12</v>
      </c>
      <c r="AD792" s="83" t="str">
        <f t="shared" si="159"/>
        <v/>
      </c>
      <c r="AE792" s="83" t="str">
        <f t="shared" si="160"/>
        <v/>
      </c>
      <c r="AF792" s="81">
        <f t="shared" si="161"/>
        <v>34.72</v>
      </c>
      <c r="AG792" s="82" t="str">
        <f t="shared" si="162"/>
        <v>9:00</v>
      </c>
      <c r="AH792" s="81">
        <f t="shared" si="163"/>
        <v>837.68000000000018</v>
      </c>
      <c r="AI792" s="80" t="str">
        <f t="shared" si="164"/>
        <v/>
      </c>
      <c r="AJ792" s="80" t="str">
        <f t="shared" si="165"/>
        <v/>
      </c>
      <c r="AK792" s="80" t="str">
        <f t="shared" si="166"/>
        <v/>
      </c>
      <c r="AL792" s="79" t="str">
        <f t="shared" si="167"/>
        <v/>
      </c>
      <c r="AM792" s="78" t="str">
        <f t="shared" si="168"/>
        <v/>
      </c>
    </row>
    <row r="793" spans="2:39" ht="13.5" thickBot="1">
      <c r="B793" s="86">
        <v>44925</v>
      </c>
      <c r="C793" s="85">
        <v>32.549999999999997</v>
      </c>
      <c r="D793" s="85">
        <v>32.06</v>
      </c>
      <c r="E793" s="85">
        <v>32.31</v>
      </c>
      <c r="F793" s="85">
        <v>32.130000000000003</v>
      </c>
      <c r="G793" s="85">
        <v>32.619999999999997</v>
      </c>
      <c r="H793" s="85">
        <v>32.549999999999997</v>
      </c>
      <c r="I793" s="85">
        <v>33.01</v>
      </c>
      <c r="J793" s="85">
        <v>32.520000000000003</v>
      </c>
      <c r="K793" s="85">
        <v>31.82</v>
      </c>
      <c r="L793" s="85">
        <v>32.479999999999997</v>
      </c>
      <c r="M793" s="85">
        <v>33.67</v>
      </c>
      <c r="N793" s="85">
        <v>32.94</v>
      </c>
      <c r="O793" s="85">
        <v>32.729999999999997</v>
      </c>
      <c r="P793" s="85">
        <v>33.11</v>
      </c>
      <c r="Q793" s="85">
        <v>32.06</v>
      </c>
      <c r="R793" s="85">
        <v>32.270000000000003</v>
      </c>
      <c r="S793" s="85">
        <v>33.15</v>
      </c>
      <c r="T793" s="85">
        <v>32.409999999999997</v>
      </c>
      <c r="U793" s="85">
        <v>33.08</v>
      </c>
      <c r="V793" s="85">
        <v>32.06</v>
      </c>
      <c r="W793" s="85">
        <v>32.450000000000003</v>
      </c>
      <c r="X793" s="85">
        <v>32.729999999999997</v>
      </c>
      <c r="Y793" s="85">
        <v>32.409999999999997</v>
      </c>
      <c r="Z793" s="85">
        <v>32.659999999999997</v>
      </c>
      <c r="AA793" s="85">
        <f t="shared" si="156"/>
        <v>33.67</v>
      </c>
      <c r="AB793" s="84">
        <f t="shared" si="157"/>
        <v>2022</v>
      </c>
      <c r="AC793" s="83">
        <f t="shared" si="158"/>
        <v>12</v>
      </c>
      <c r="AD793" s="83" t="str">
        <f t="shared" si="159"/>
        <v/>
      </c>
      <c r="AE793" s="83" t="str">
        <f t="shared" si="160"/>
        <v/>
      </c>
      <c r="AF793" s="81">
        <f t="shared" si="161"/>
        <v>33.67</v>
      </c>
      <c r="AG793" s="82" t="str">
        <f t="shared" si="162"/>
        <v>11:00</v>
      </c>
      <c r="AH793" s="81">
        <f t="shared" si="163"/>
        <v>815.44999999999993</v>
      </c>
      <c r="AI793" s="80" t="str">
        <f t="shared" si="164"/>
        <v/>
      </c>
      <c r="AJ793" s="80" t="str">
        <f t="shared" si="165"/>
        <v/>
      </c>
      <c r="AK793" s="80" t="str">
        <f t="shared" si="166"/>
        <v/>
      </c>
      <c r="AL793" s="79" t="str">
        <f t="shared" si="167"/>
        <v/>
      </c>
      <c r="AM793" s="78" t="str">
        <f t="shared" si="168"/>
        <v/>
      </c>
    </row>
    <row r="794" spans="2:39" ht="13.5" thickBot="1">
      <c r="B794" s="86">
        <v>44926</v>
      </c>
      <c r="C794" s="85">
        <v>31.64</v>
      </c>
      <c r="D794" s="85">
        <v>32.31</v>
      </c>
      <c r="E794" s="85">
        <v>32.03</v>
      </c>
      <c r="F794" s="85">
        <v>32.659999999999997</v>
      </c>
      <c r="G794" s="85">
        <v>31.01</v>
      </c>
      <c r="H794" s="85">
        <v>32.1</v>
      </c>
      <c r="I794" s="85">
        <v>32.869999999999997</v>
      </c>
      <c r="J794" s="85">
        <v>31.57</v>
      </c>
      <c r="K794" s="85">
        <v>32.479999999999997</v>
      </c>
      <c r="L794" s="85">
        <v>33.46</v>
      </c>
      <c r="M794" s="85">
        <v>32.200000000000003</v>
      </c>
      <c r="N794" s="85">
        <v>33.39</v>
      </c>
      <c r="O794" s="85">
        <v>30.83</v>
      </c>
      <c r="P794" s="85">
        <v>33.39</v>
      </c>
      <c r="Q794" s="85">
        <v>34.090000000000003</v>
      </c>
      <c r="R794" s="85">
        <v>32.409999999999997</v>
      </c>
      <c r="S794" s="85">
        <v>32.130000000000003</v>
      </c>
      <c r="T794" s="85">
        <v>32.24</v>
      </c>
      <c r="U794" s="85">
        <v>32.17</v>
      </c>
      <c r="V794" s="85">
        <v>32.380000000000003</v>
      </c>
      <c r="W794" s="85">
        <v>31.82</v>
      </c>
      <c r="X794" s="85">
        <v>33.11</v>
      </c>
      <c r="Y794" s="85">
        <v>33.18</v>
      </c>
      <c r="Z794" s="85">
        <v>32.44</v>
      </c>
      <c r="AA794" s="85">
        <f t="shared" si="156"/>
        <v>34.090000000000003</v>
      </c>
      <c r="AB794" s="84">
        <f t="shared" si="157"/>
        <v>2022</v>
      </c>
      <c r="AC794" s="83">
        <f t="shared" si="158"/>
        <v>12</v>
      </c>
      <c r="AD794" s="83" t="str">
        <f t="shared" si="159"/>
        <v>2022-12</v>
      </c>
      <c r="AE794" s="83">
        <f t="shared" si="160"/>
        <v>12</v>
      </c>
      <c r="AF794" s="81">
        <f t="shared" si="161"/>
        <v>34.090000000000003</v>
      </c>
      <c r="AG794" s="82" t="str">
        <f t="shared" si="162"/>
        <v>15:00</v>
      </c>
      <c r="AH794" s="81">
        <f t="shared" si="163"/>
        <v>811.99999999999989</v>
      </c>
      <c r="AI794" s="80">
        <f t="shared" si="164"/>
        <v>26744.38</v>
      </c>
      <c r="AJ794" s="80">
        <f t="shared" si="165"/>
        <v>1503.81</v>
      </c>
      <c r="AK794" s="80">
        <f t="shared" si="166"/>
        <v>35325.17</v>
      </c>
      <c r="AL794" s="79">
        <f t="shared" si="167"/>
        <v>44919</v>
      </c>
      <c r="AM794" s="78" t="str">
        <f t="shared" si="168"/>
        <v>8:00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94E41-37E2-4827-BCA5-4E9FDE129484}">
  <sheetPr>
    <tabColor theme="9" tint="0.79998168889431442"/>
  </sheetPr>
  <dimension ref="B1:AM794"/>
  <sheetViews>
    <sheetView workbookViewId="0">
      <pane xSplit="2" ySplit="2" topLeftCell="C3" activePane="bottomRight" state="frozen"/>
      <selection activeCell="F21" sqref="F21:F32"/>
      <selection pane="topRight" activeCell="F21" sqref="F21:F32"/>
      <selection pane="bottomLeft" activeCell="F21" sqref="F21:F32"/>
      <selection pane="bottomRight" activeCell="C3" sqref="C3"/>
    </sheetView>
  </sheetViews>
  <sheetFormatPr defaultColWidth="8.85546875" defaultRowHeight="12.75" customHeight="1"/>
  <cols>
    <col min="1" max="1" width="2.7109375" style="74" customWidth="1"/>
    <col min="2" max="2" width="16.28515625" style="74" bestFit="1" customWidth="1"/>
    <col min="3" max="27" width="8.7109375" style="76" bestFit="1" customWidth="1"/>
    <col min="28" max="29" width="10" style="77" bestFit="1" customWidth="1"/>
    <col min="30" max="31" width="10" style="77" customWidth="1"/>
    <col min="32" max="32" width="15.85546875" style="76" bestFit="1" customWidth="1"/>
    <col min="33" max="33" width="15.85546875" style="76" customWidth="1"/>
    <col min="34" max="34" width="9" style="76" bestFit="1" customWidth="1"/>
    <col min="35" max="35" width="10" style="76" bestFit="1" customWidth="1"/>
    <col min="36" max="36" width="17.5703125" style="76" bestFit="1" customWidth="1"/>
    <col min="37" max="37" width="17.7109375" style="76" bestFit="1" customWidth="1"/>
    <col min="38" max="39" width="18.140625" style="75" bestFit="1" customWidth="1"/>
    <col min="40" max="16384" width="8.85546875" style="74"/>
  </cols>
  <sheetData>
    <row r="1" spans="2:39" ht="12.75" customHeight="1" thickBot="1"/>
    <row r="2" spans="2:39" ht="13.5" thickBot="1">
      <c r="B2" s="92" t="s">
        <v>1937</v>
      </c>
      <c r="C2" s="91" t="s">
        <v>1936</v>
      </c>
      <c r="D2" s="91" t="s">
        <v>1935</v>
      </c>
      <c r="E2" s="91" t="s">
        <v>1934</v>
      </c>
      <c r="F2" s="91" t="s">
        <v>1933</v>
      </c>
      <c r="G2" s="91" t="s">
        <v>1932</v>
      </c>
      <c r="H2" s="91" t="s">
        <v>1931</v>
      </c>
      <c r="I2" s="91" t="s">
        <v>1930</v>
      </c>
      <c r="J2" s="91" t="s">
        <v>1929</v>
      </c>
      <c r="K2" s="91" t="s">
        <v>1928</v>
      </c>
      <c r="L2" s="91" t="s">
        <v>1927</v>
      </c>
      <c r="M2" s="91" t="s">
        <v>1926</v>
      </c>
      <c r="N2" s="91" t="s">
        <v>1925</v>
      </c>
      <c r="O2" s="91" t="s">
        <v>1924</v>
      </c>
      <c r="P2" s="91" t="s">
        <v>1923</v>
      </c>
      <c r="Q2" s="91" t="s">
        <v>1922</v>
      </c>
      <c r="R2" s="91" t="s">
        <v>1921</v>
      </c>
      <c r="S2" s="91" t="s">
        <v>1920</v>
      </c>
      <c r="T2" s="91" t="s">
        <v>1919</v>
      </c>
      <c r="U2" s="91" t="s">
        <v>1918</v>
      </c>
      <c r="V2" s="91" t="s">
        <v>1917</v>
      </c>
      <c r="W2" s="91" t="s">
        <v>1916</v>
      </c>
      <c r="X2" s="91" t="s">
        <v>1915</v>
      </c>
      <c r="Y2" s="91" t="s">
        <v>1914</v>
      </c>
      <c r="Z2" s="91" t="s">
        <v>1913</v>
      </c>
      <c r="AA2" s="91" t="s">
        <v>1912</v>
      </c>
      <c r="AB2" s="90" t="s">
        <v>1703</v>
      </c>
      <c r="AC2" s="90" t="s">
        <v>1778</v>
      </c>
      <c r="AD2" s="90" t="s">
        <v>1911</v>
      </c>
      <c r="AE2" s="90" t="s">
        <v>1910</v>
      </c>
      <c r="AF2" s="89" t="s">
        <v>1909</v>
      </c>
      <c r="AG2" s="89" t="s">
        <v>1908</v>
      </c>
      <c r="AH2" s="89" t="s">
        <v>1907</v>
      </c>
      <c r="AI2" s="88" t="s">
        <v>1906</v>
      </c>
      <c r="AJ2" s="88" t="s">
        <v>1905</v>
      </c>
      <c r="AK2" s="88" t="s">
        <v>1904</v>
      </c>
      <c r="AL2" s="87" t="s">
        <v>1903</v>
      </c>
      <c r="AM2" s="87" t="s">
        <v>1903</v>
      </c>
    </row>
    <row r="3" spans="2:39" ht="13.5" thickBot="1">
      <c r="B3" s="86">
        <v>44135</v>
      </c>
      <c r="C3" s="85">
        <v>0</v>
      </c>
      <c r="D3" s="85">
        <v>0</v>
      </c>
      <c r="E3" s="85">
        <v>0</v>
      </c>
      <c r="F3" s="85">
        <v>0</v>
      </c>
      <c r="G3" s="85">
        <v>0</v>
      </c>
      <c r="H3" s="85">
        <v>0</v>
      </c>
      <c r="I3" s="85">
        <v>0</v>
      </c>
      <c r="J3" s="85">
        <v>0</v>
      </c>
      <c r="K3" s="85">
        <v>0</v>
      </c>
      <c r="L3" s="85">
        <v>0</v>
      </c>
      <c r="M3" s="85">
        <v>0</v>
      </c>
      <c r="N3" s="85">
        <v>0</v>
      </c>
      <c r="O3" s="85">
        <v>0</v>
      </c>
      <c r="P3" s="85">
        <v>0</v>
      </c>
      <c r="Q3" s="85">
        <v>0</v>
      </c>
      <c r="R3" s="85">
        <v>0</v>
      </c>
      <c r="S3" s="85">
        <v>0</v>
      </c>
      <c r="T3" s="85">
        <v>0</v>
      </c>
      <c r="U3" s="85">
        <v>0</v>
      </c>
      <c r="V3" s="85">
        <v>0</v>
      </c>
      <c r="W3" s="85">
        <v>0</v>
      </c>
      <c r="X3" s="85">
        <v>0</v>
      </c>
      <c r="Y3" s="85">
        <v>0</v>
      </c>
      <c r="Z3" s="85">
        <v>0</v>
      </c>
      <c r="AA3" s="85">
        <f t="shared" ref="AA3:AA66" si="0">MAX(C3:Z3)</f>
        <v>0</v>
      </c>
      <c r="AB3" s="84">
        <f t="shared" ref="AB3:AB66" si="1">YEAR(B3)</f>
        <v>2020</v>
      </c>
      <c r="AC3" s="83">
        <f t="shared" ref="AC3:AC66" si="2">MONTH(B3)</f>
        <v>10</v>
      </c>
      <c r="AD3" s="83" t="str">
        <f t="shared" ref="AD3:AD66" si="3">IF(AE3="","",AB3&amp;"-"&amp;AE3)</f>
        <v>2020-10</v>
      </c>
      <c r="AE3" s="83">
        <f t="shared" ref="AE3:AE66" si="4">IF(DAY(B3+1)=1,AC3,"")</f>
        <v>10</v>
      </c>
      <c r="AF3" s="81">
        <f t="shared" ref="AF3:AF66" si="5">MAX(C3:AA3)</f>
        <v>0</v>
      </c>
      <c r="AG3" s="82" t="str">
        <f t="shared" ref="AG3:AG66" si="6">INDEX($C$2:$Z$2,MATCH(AF3,C3:Z3,0))</f>
        <v>1:00</v>
      </c>
      <c r="AH3" s="81">
        <f t="shared" ref="AH3:AH66" si="7">SUM(C3:AA3)</f>
        <v>0</v>
      </c>
      <c r="AI3" s="80">
        <f t="shared" ref="AI3:AI66" si="8">IF(AE3&lt;&gt;"",SUMIFS(AF:AF,AC:AC,AC3,AB:AB,AB3),"")</f>
        <v>0</v>
      </c>
      <c r="AJ3" s="80">
        <f t="shared" ref="AJ3:AJ66" si="9">IF(AI3="","",_xlfn.MAXIFS(AF:AF,AC:AC,AC3,AB:AB,AB3))</f>
        <v>0</v>
      </c>
      <c r="AK3" s="80">
        <f t="shared" ref="AK3:AK66" si="10">IF(AI3="","",_xlfn.MAXIFS(AH:AH,AC:AC,AC3,AB:AB,AB3))</f>
        <v>0</v>
      </c>
      <c r="AL3" s="79">
        <f t="shared" ref="AL3:AL66" si="11">IF(AI3&lt;&gt;"",INDEX(B:B,MATCH(AJ3,AF:AF,0)),"")</f>
        <v>44135</v>
      </c>
      <c r="AM3" s="78" t="str">
        <f t="shared" ref="AM3:AM66" si="12">IF(AI3&lt;&gt;"",INDEX(AG:AG,MATCH(AJ3,AF:AF,0)),"")</f>
        <v>1:00</v>
      </c>
    </row>
    <row r="4" spans="2:39" ht="13.5" thickBot="1">
      <c r="B4" s="86">
        <v>44136</v>
      </c>
      <c r="C4" s="85">
        <v>0</v>
      </c>
      <c r="D4" s="85">
        <v>0</v>
      </c>
      <c r="E4" s="85">
        <v>0</v>
      </c>
      <c r="F4" s="85">
        <v>0</v>
      </c>
      <c r="G4" s="85">
        <v>0</v>
      </c>
      <c r="H4" s="85">
        <v>0</v>
      </c>
      <c r="I4" s="85">
        <v>0</v>
      </c>
      <c r="J4" s="85">
        <v>0</v>
      </c>
      <c r="K4" s="85">
        <v>0</v>
      </c>
      <c r="L4" s="85">
        <v>0</v>
      </c>
      <c r="M4" s="85">
        <v>0</v>
      </c>
      <c r="N4" s="85">
        <v>0</v>
      </c>
      <c r="O4" s="85">
        <v>0</v>
      </c>
      <c r="P4" s="85">
        <v>0</v>
      </c>
      <c r="Q4" s="85">
        <v>0</v>
      </c>
      <c r="R4" s="85">
        <v>0</v>
      </c>
      <c r="S4" s="85">
        <v>0</v>
      </c>
      <c r="T4" s="85">
        <v>0</v>
      </c>
      <c r="U4" s="85">
        <v>0</v>
      </c>
      <c r="V4" s="85">
        <v>0</v>
      </c>
      <c r="W4" s="85">
        <v>0</v>
      </c>
      <c r="X4" s="85">
        <v>0</v>
      </c>
      <c r="Y4" s="85">
        <v>0</v>
      </c>
      <c r="Z4" s="85">
        <v>0</v>
      </c>
      <c r="AA4" s="85">
        <f t="shared" si="0"/>
        <v>0</v>
      </c>
      <c r="AB4" s="84">
        <f t="shared" si="1"/>
        <v>2020</v>
      </c>
      <c r="AC4" s="83">
        <f t="shared" si="2"/>
        <v>11</v>
      </c>
      <c r="AD4" s="83" t="str">
        <f t="shared" si="3"/>
        <v/>
      </c>
      <c r="AE4" s="83" t="str">
        <f t="shared" si="4"/>
        <v/>
      </c>
      <c r="AF4" s="81">
        <f t="shared" si="5"/>
        <v>0</v>
      </c>
      <c r="AG4" s="82" t="str">
        <f t="shared" si="6"/>
        <v>1:00</v>
      </c>
      <c r="AH4" s="81">
        <f t="shared" si="7"/>
        <v>0</v>
      </c>
      <c r="AI4" s="80" t="str">
        <f t="shared" si="8"/>
        <v/>
      </c>
      <c r="AJ4" s="80" t="str">
        <f t="shared" si="9"/>
        <v/>
      </c>
      <c r="AK4" s="80" t="str">
        <f t="shared" si="10"/>
        <v/>
      </c>
      <c r="AL4" s="79" t="str">
        <f t="shared" si="11"/>
        <v/>
      </c>
      <c r="AM4" s="78" t="str">
        <f t="shared" si="12"/>
        <v/>
      </c>
    </row>
    <row r="5" spans="2:39" ht="13.5" thickBot="1">
      <c r="B5" s="86">
        <v>44137</v>
      </c>
      <c r="C5" s="85">
        <v>0</v>
      </c>
      <c r="D5" s="85">
        <v>0</v>
      </c>
      <c r="E5" s="85">
        <v>0</v>
      </c>
      <c r="F5" s="85">
        <v>0</v>
      </c>
      <c r="G5" s="85">
        <v>0</v>
      </c>
      <c r="H5" s="85">
        <v>0</v>
      </c>
      <c r="I5" s="85">
        <v>0</v>
      </c>
      <c r="J5" s="85">
        <v>0</v>
      </c>
      <c r="K5" s="85">
        <v>0</v>
      </c>
      <c r="L5" s="85">
        <v>0</v>
      </c>
      <c r="M5" s="85">
        <v>0</v>
      </c>
      <c r="N5" s="85">
        <v>0</v>
      </c>
      <c r="O5" s="85">
        <v>0</v>
      </c>
      <c r="P5" s="85">
        <v>0</v>
      </c>
      <c r="Q5" s="85">
        <v>0</v>
      </c>
      <c r="R5" s="85">
        <v>0</v>
      </c>
      <c r="S5" s="85">
        <v>0</v>
      </c>
      <c r="T5" s="85">
        <v>0</v>
      </c>
      <c r="U5" s="85">
        <v>0</v>
      </c>
      <c r="V5" s="85">
        <v>0</v>
      </c>
      <c r="W5" s="85">
        <v>0</v>
      </c>
      <c r="X5" s="85">
        <v>0</v>
      </c>
      <c r="Y5" s="85">
        <v>0</v>
      </c>
      <c r="Z5" s="85">
        <v>0</v>
      </c>
      <c r="AA5" s="85">
        <f t="shared" si="0"/>
        <v>0</v>
      </c>
      <c r="AB5" s="84">
        <f t="shared" si="1"/>
        <v>2020</v>
      </c>
      <c r="AC5" s="83">
        <f t="shared" si="2"/>
        <v>11</v>
      </c>
      <c r="AD5" s="83" t="str">
        <f t="shared" si="3"/>
        <v/>
      </c>
      <c r="AE5" s="83" t="str">
        <f t="shared" si="4"/>
        <v/>
      </c>
      <c r="AF5" s="81">
        <f t="shared" si="5"/>
        <v>0</v>
      </c>
      <c r="AG5" s="82" t="str">
        <f t="shared" si="6"/>
        <v>1:00</v>
      </c>
      <c r="AH5" s="81">
        <f t="shared" si="7"/>
        <v>0</v>
      </c>
      <c r="AI5" s="80" t="str">
        <f t="shared" si="8"/>
        <v/>
      </c>
      <c r="AJ5" s="80" t="str">
        <f t="shared" si="9"/>
        <v/>
      </c>
      <c r="AK5" s="80" t="str">
        <f t="shared" si="10"/>
        <v/>
      </c>
      <c r="AL5" s="79" t="str">
        <f t="shared" si="11"/>
        <v/>
      </c>
      <c r="AM5" s="78" t="str">
        <f t="shared" si="12"/>
        <v/>
      </c>
    </row>
    <row r="6" spans="2:39" ht="13.5" thickBot="1">
      <c r="B6" s="86">
        <v>44138</v>
      </c>
      <c r="C6" s="85">
        <v>0</v>
      </c>
      <c r="D6" s="85">
        <v>0</v>
      </c>
      <c r="E6" s="85">
        <v>0</v>
      </c>
      <c r="F6" s="85">
        <v>0</v>
      </c>
      <c r="G6" s="85">
        <v>0</v>
      </c>
      <c r="H6" s="85">
        <v>0</v>
      </c>
      <c r="I6" s="85">
        <v>0</v>
      </c>
      <c r="J6" s="85">
        <v>0</v>
      </c>
      <c r="K6" s="85">
        <v>0</v>
      </c>
      <c r="L6" s="85">
        <v>0</v>
      </c>
      <c r="M6" s="85">
        <v>0</v>
      </c>
      <c r="N6" s="85">
        <v>0</v>
      </c>
      <c r="O6" s="85">
        <v>0</v>
      </c>
      <c r="P6" s="85">
        <v>0</v>
      </c>
      <c r="Q6" s="85">
        <v>0</v>
      </c>
      <c r="R6" s="85">
        <v>0</v>
      </c>
      <c r="S6" s="85">
        <v>0</v>
      </c>
      <c r="T6" s="85">
        <v>0</v>
      </c>
      <c r="U6" s="85">
        <v>0</v>
      </c>
      <c r="V6" s="85">
        <v>0</v>
      </c>
      <c r="W6" s="85">
        <v>0</v>
      </c>
      <c r="X6" s="85">
        <v>0</v>
      </c>
      <c r="Y6" s="85">
        <v>0</v>
      </c>
      <c r="Z6" s="85">
        <v>0</v>
      </c>
      <c r="AA6" s="85">
        <f t="shared" si="0"/>
        <v>0</v>
      </c>
      <c r="AB6" s="84">
        <f t="shared" si="1"/>
        <v>2020</v>
      </c>
      <c r="AC6" s="83">
        <f t="shared" si="2"/>
        <v>11</v>
      </c>
      <c r="AD6" s="83" t="str">
        <f t="shared" si="3"/>
        <v/>
      </c>
      <c r="AE6" s="83" t="str">
        <f t="shared" si="4"/>
        <v/>
      </c>
      <c r="AF6" s="81">
        <f t="shared" si="5"/>
        <v>0</v>
      </c>
      <c r="AG6" s="82" t="str">
        <f t="shared" si="6"/>
        <v>1:00</v>
      </c>
      <c r="AH6" s="81">
        <f t="shared" si="7"/>
        <v>0</v>
      </c>
      <c r="AI6" s="80" t="str">
        <f t="shared" si="8"/>
        <v/>
      </c>
      <c r="AJ6" s="80" t="str">
        <f t="shared" si="9"/>
        <v/>
      </c>
      <c r="AK6" s="80" t="str">
        <f t="shared" si="10"/>
        <v/>
      </c>
      <c r="AL6" s="79" t="str">
        <f t="shared" si="11"/>
        <v/>
      </c>
      <c r="AM6" s="78" t="str">
        <f t="shared" si="12"/>
        <v/>
      </c>
    </row>
    <row r="7" spans="2:39" ht="13.5" thickBot="1">
      <c r="B7" s="86">
        <v>44139</v>
      </c>
      <c r="C7" s="85">
        <v>0</v>
      </c>
      <c r="D7" s="85">
        <v>0</v>
      </c>
      <c r="E7" s="85">
        <v>0</v>
      </c>
      <c r="F7" s="85">
        <v>0</v>
      </c>
      <c r="G7" s="85">
        <v>0</v>
      </c>
      <c r="H7" s="85">
        <v>0</v>
      </c>
      <c r="I7" s="85">
        <v>0</v>
      </c>
      <c r="J7" s="85">
        <v>0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f t="shared" si="0"/>
        <v>0</v>
      </c>
      <c r="AB7" s="84">
        <f t="shared" si="1"/>
        <v>2020</v>
      </c>
      <c r="AC7" s="83">
        <f t="shared" si="2"/>
        <v>11</v>
      </c>
      <c r="AD7" s="83" t="str">
        <f t="shared" si="3"/>
        <v/>
      </c>
      <c r="AE7" s="83" t="str">
        <f t="shared" si="4"/>
        <v/>
      </c>
      <c r="AF7" s="81">
        <f t="shared" si="5"/>
        <v>0</v>
      </c>
      <c r="AG7" s="82" t="str">
        <f t="shared" si="6"/>
        <v>1:00</v>
      </c>
      <c r="AH7" s="81">
        <f t="shared" si="7"/>
        <v>0</v>
      </c>
      <c r="AI7" s="80" t="str">
        <f t="shared" si="8"/>
        <v/>
      </c>
      <c r="AJ7" s="80" t="str">
        <f t="shared" si="9"/>
        <v/>
      </c>
      <c r="AK7" s="80" t="str">
        <f t="shared" si="10"/>
        <v/>
      </c>
      <c r="AL7" s="79" t="str">
        <f t="shared" si="11"/>
        <v/>
      </c>
      <c r="AM7" s="78" t="str">
        <f t="shared" si="12"/>
        <v/>
      </c>
    </row>
    <row r="8" spans="2:39" ht="13.5" thickBot="1">
      <c r="B8" s="86">
        <v>44140</v>
      </c>
      <c r="C8" s="85">
        <v>0</v>
      </c>
      <c r="D8" s="85">
        <v>0</v>
      </c>
      <c r="E8" s="85">
        <v>0</v>
      </c>
      <c r="F8" s="85">
        <v>0</v>
      </c>
      <c r="G8" s="85">
        <v>0</v>
      </c>
      <c r="H8" s="85">
        <v>0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f t="shared" si="0"/>
        <v>0</v>
      </c>
      <c r="AB8" s="84">
        <f t="shared" si="1"/>
        <v>2020</v>
      </c>
      <c r="AC8" s="83">
        <f t="shared" si="2"/>
        <v>11</v>
      </c>
      <c r="AD8" s="83" t="str">
        <f t="shared" si="3"/>
        <v/>
      </c>
      <c r="AE8" s="83" t="str">
        <f t="shared" si="4"/>
        <v/>
      </c>
      <c r="AF8" s="81">
        <f t="shared" si="5"/>
        <v>0</v>
      </c>
      <c r="AG8" s="82" t="str">
        <f t="shared" si="6"/>
        <v>1:00</v>
      </c>
      <c r="AH8" s="81">
        <f t="shared" si="7"/>
        <v>0</v>
      </c>
      <c r="AI8" s="80" t="str">
        <f t="shared" si="8"/>
        <v/>
      </c>
      <c r="AJ8" s="80" t="str">
        <f t="shared" si="9"/>
        <v/>
      </c>
      <c r="AK8" s="80" t="str">
        <f t="shared" si="10"/>
        <v/>
      </c>
      <c r="AL8" s="79" t="str">
        <f t="shared" si="11"/>
        <v/>
      </c>
      <c r="AM8" s="78" t="str">
        <f t="shared" si="12"/>
        <v/>
      </c>
    </row>
    <row r="9" spans="2:39" ht="13.5" thickBot="1">
      <c r="B9" s="86">
        <v>44141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f t="shared" si="0"/>
        <v>0</v>
      </c>
      <c r="AB9" s="84">
        <f t="shared" si="1"/>
        <v>2020</v>
      </c>
      <c r="AC9" s="83">
        <f t="shared" si="2"/>
        <v>11</v>
      </c>
      <c r="AD9" s="83" t="str">
        <f t="shared" si="3"/>
        <v/>
      </c>
      <c r="AE9" s="83" t="str">
        <f t="shared" si="4"/>
        <v/>
      </c>
      <c r="AF9" s="81">
        <f t="shared" si="5"/>
        <v>0</v>
      </c>
      <c r="AG9" s="82" t="str">
        <f t="shared" si="6"/>
        <v>1:00</v>
      </c>
      <c r="AH9" s="81">
        <f t="shared" si="7"/>
        <v>0</v>
      </c>
      <c r="AI9" s="80" t="str">
        <f t="shared" si="8"/>
        <v/>
      </c>
      <c r="AJ9" s="80" t="str">
        <f t="shared" si="9"/>
        <v/>
      </c>
      <c r="AK9" s="80" t="str">
        <f t="shared" si="10"/>
        <v/>
      </c>
      <c r="AL9" s="79" t="str">
        <f t="shared" si="11"/>
        <v/>
      </c>
      <c r="AM9" s="78" t="str">
        <f t="shared" si="12"/>
        <v/>
      </c>
    </row>
    <row r="10" spans="2:39" ht="13.5" thickBot="1">
      <c r="B10" s="86">
        <v>44142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2.786</v>
      </c>
      <c r="U10" s="85">
        <v>1E-3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f t="shared" si="0"/>
        <v>2.786</v>
      </c>
      <c r="AB10" s="84">
        <f t="shared" si="1"/>
        <v>2020</v>
      </c>
      <c r="AC10" s="83">
        <f t="shared" si="2"/>
        <v>11</v>
      </c>
      <c r="AD10" s="83" t="str">
        <f t="shared" si="3"/>
        <v/>
      </c>
      <c r="AE10" s="83" t="str">
        <f t="shared" si="4"/>
        <v/>
      </c>
      <c r="AF10" s="81">
        <f t="shared" si="5"/>
        <v>2.786</v>
      </c>
      <c r="AG10" s="82" t="str">
        <f t="shared" si="6"/>
        <v>18:00</v>
      </c>
      <c r="AH10" s="81">
        <f t="shared" si="7"/>
        <v>5.5730000000000004</v>
      </c>
      <c r="AI10" s="80" t="str">
        <f t="shared" si="8"/>
        <v/>
      </c>
      <c r="AJ10" s="80" t="str">
        <f t="shared" si="9"/>
        <v/>
      </c>
      <c r="AK10" s="80" t="str">
        <f t="shared" si="10"/>
        <v/>
      </c>
      <c r="AL10" s="79" t="str">
        <f t="shared" si="11"/>
        <v/>
      </c>
      <c r="AM10" s="78" t="str">
        <f t="shared" si="12"/>
        <v/>
      </c>
    </row>
    <row r="11" spans="2:39" ht="13.5" thickBot="1">
      <c r="B11" s="86">
        <v>44143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f t="shared" si="0"/>
        <v>0</v>
      </c>
      <c r="AB11" s="84">
        <f t="shared" si="1"/>
        <v>2020</v>
      </c>
      <c r="AC11" s="83">
        <f t="shared" si="2"/>
        <v>11</v>
      </c>
      <c r="AD11" s="83" t="str">
        <f t="shared" si="3"/>
        <v/>
      </c>
      <c r="AE11" s="83" t="str">
        <f t="shared" si="4"/>
        <v/>
      </c>
      <c r="AF11" s="81">
        <f t="shared" si="5"/>
        <v>0</v>
      </c>
      <c r="AG11" s="82" t="str">
        <f t="shared" si="6"/>
        <v>1:00</v>
      </c>
      <c r="AH11" s="81">
        <f t="shared" si="7"/>
        <v>0</v>
      </c>
      <c r="AI11" s="80" t="str">
        <f t="shared" si="8"/>
        <v/>
      </c>
      <c r="AJ11" s="80" t="str">
        <f t="shared" si="9"/>
        <v/>
      </c>
      <c r="AK11" s="80" t="str">
        <f t="shared" si="10"/>
        <v/>
      </c>
      <c r="AL11" s="79" t="str">
        <f t="shared" si="11"/>
        <v/>
      </c>
      <c r="AM11" s="78" t="str">
        <f t="shared" si="12"/>
        <v/>
      </c>
    </row>
    <row r="12" spans="2:39" ht="13.5" thickBot="1">
      <c r="B12" s="86">
        <v>44144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f t="shared" si="0"/>
        <v>0</v>
      </c>
      <c r="AB12" s="84">
        <f t="shared" si="1"/>
        <v>2020</v>
      </c>
      <c r="AC12" s="83">
        <f t="shared" si="2"/>
        <v>11</v>
      </c>
      <c r="AD12" s="83" t="str">
        <f t="shared" si="3"/>
        <v/>
      </c>
      <c r="AE12" s="83" t="str">
        <f t="shared" si="4"/>
        <v/>
      </c>
      <c r="AF12" s="81">
        <f t="shared" si="5"/>
        <v>0</v>
      </c>
      <c r="AG12" s="82" t="str">
        <f t="shared" si="6"/>
        <v>1:00</v>
      </c>
      <c r="AH12" s="81">
        <f t="shared" si="7"/>
        <v>0</v>
      </c>
      <c r="AI12" s="80" t="str">
        <f t="shared" si="8"/>
        <v/>
      </c>
      <c r="AJ12" s="80" t="str">
        <f t="shared" si="9"/>
        <v/>
      </c>
      <c r="AK12" s="80" t="str">
        <f t="shared" si="10"/>
        <v/>
      </c>
      <c r="AL12" s="79" t="str">
        <f t="shared" si="11"/>
        <v/>
      </c>
      <c r="AM12" s="78" t="str">
        <f t="shared" si="12"/>
        <v/>
      </c>
    </row>
    <row r="13" spans="2:39" ht="13.5" thickBot="1">
      <c r="B13" s="86">
        <v>44145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f t="shared" si="0"/>
        <v>0</v>
      </c>
      <c r="AB13" s="84">
        <f t="shared" si="1"/>
        <v>2020</v>
      </c>
      <c r="AC13" s="83">
        <f t="shared" si="2"/>
        <v>11</v>
      </c>
      <c r="AD13" s="83" t="str">
        <f t="shared" si="3"/>
        <v/>
      </c>
      <c r="AE13" s="83" t="str">
        <f t="shared" si="4"/>
        <v/>
      </c>
      <c r="AF13" s="81">
        <f t="shared" si="5"/>
        <v>0</v>
      </c>
      <c r="AG13" s="82" t="str">
        <f t="shared" si="6"/>
        <v>1:00</v>
      </c>
      <c r="AH13" s="81">
        <f t="shared" si="7"/>
        <v>0</v>
      </c>
      <c r="AI13" s="80" t="str">
        <f t="shared" si="8"/>
        <v/>
      </c>
      <c r="AJ13" s="80" t="str">
        <f t="shared" si="9"/>
        <v/>
      </c>
      <c r="AK13" s="80" t="str">
        <f t="shared" si="10"/>
        <v/>
      </c>
      <c r="AL13" s="79" t="str">
        <f t="shared" si="11"/>
        <v/>
      </c>
      <c r="AM13" s="78" t="str">
        <f t="shared" si="12"/>
        <v/>
      </c>
    </row>
    <row r="14" spans="2:39" ht="13.5" thickBot="1">
      <c r="B14" s="86">
        <v>44146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f t="shared" si="0"/>
        <v>0</v>
      </c>
      <c r="AB14" s="84">
        <f t="shared" si="1"/>
        <v>2020</v>
      </c>
      <c r="AC14" s="83">
        <f t="shared" si="2"/>
        <v>11</v>
      </c>
      <c r="AD14" s="83" t="str">
        <f t="shared" si="3"/>
        <v/>
      </c>
      <c r="AE14" s="83" t="str">
        <f t="shared" si="4"/>
        <v/>
      </c>
      <c r="AF14" s="81">
        <f t="shared" si="5"/>
        <v>0</v>
      </c>
      <c r="AG14" s="82" t="str">
        <f t="shared" si="6"/>
        <v>1:00</v>
      </c>
      <c r="AH14" s="81">
        <f t="shared" si="7"/>
        <v>0</v>
      </c>
      <c r="AI14" s="80" t="str">
        <f t="shared" si="8"/>
        <v/>
      </c>
      <c r="AJ14" s="80" t="str">
        <f t="shared" si="9"/>
        <v/>
      </c>
      <c r="AK14" s="80" t="str">
        <f t="shared" si="10"/>
        <v/>
      </c>
      <c r="AL14" s="79" t="str">
        <f t="shared" si="11"/>
        <v/>
      </c>
      <c r="AM14" s="78" t="str">
        <f t="shared" si="12"/>
        <v/>
      </c>
    </row>
    <row r="15" spans="2:39" ht="13.5" thickBot="1">
      <c r="B15" s="86">
        <v>44147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f t="shared" si="0"/>
        <v>0</v>
      </c>
      <c r="AB15" s="84">
        <f t="shared" si="1"/>
        <v>2020</v>
      </c>
      <c r="AC15" s="83">
        <f t="shared" si="2"/>
        <v>11</v>
      </c>
      <c r="AD15" s="83" t="str">
        <f t="shared" si="3"/>
        <v/>
      </c>
      <c r="AE15" s="83" t="str">
        <f t="shared" si="4"/>
        <v/>
      </c>
      <c r="AF15" s="81">
        <f t="shared" si="5"/>
        <v>0</v>
      </c>
      <c r="AG15" s="82" t="str">
        <f t="shared" si="6"/>
        <v>1:00</v>
      </c>
      <c r="AH15" s="81">
        <f t="shared" si="7"/>
        <v>0</v>
      </c>
      <c r="AI15" s="80" t="str">
        <f t="shared" si="8"/>
        <v/>
      </c>
      <c r="AJ15" s="80" t="str">
        <f t="shared" si="9"/>
        <v/>
      </c>
      <c r="AK15" s="80" t="str">
        <f t="shared" si="10"/>
        <v/>
      </c>
      <c r="AL15" s="79" t="str">
        <f t="shared" si="11"/>
        <v/>
      </c>
      <c r="AM15" s="78" t="str">
        <f t="shared" si="12"/>
        <v/>
      </c>
    </row>
    <row r="16" spans="2:39" ht="13.5" thickBot="1">
      <c r="B16" s="86">
        <v>44148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f t="shared" si="0"/>
        <v>0</v>
      </c>
      <c r="AB16" s="84">
        <f t="shared" si="1"/>
        <v>2020</v>
      </c>
      <c r="AC16" s="83">
        <f t="shared" si="2"/>
        <v>11</v>
      </c>
      <c r="AD16" s="83" t="str">
        <f t="shared" si="3"/>
        <v/>
      </c>
      <c r="AE16" s="83" t="str">
        <f t="shared" si="4"/>
        <v/>
      </c>
      <c r="AF16" s="81">
        <f t="shared" si="5"/>
        <v>0</v>
      </c>
      <c r="AG16" s="82" t="str">
        <f t="shared" si="6"/>
        <v>1:00</v>
      </c>
      <c r="AH16" s="81">
        <f t="shared" si="7"/>
        <v>0</v>
      </c>
      <c r="AI16" s="80" t="str">
        <f t="shared" si="8"/>
        <v/>
      </c>
      <c r="AJ16" s="80" t="str">
        <f t="shared" si="9"/>
        <v/>
      </c>
      <c r="AK16" s="80" t="str">
        <f t="shared" si="10"/>
        <v/>
      </c>
      <c r="AL16" s="79" t="str">
        <f t="shared" si="11"/>
        <v/>
      </c>
      <c r="AM16" s="78" t="str">
        <f t="shared" si="12"/>
        <v/>
      </c>
    </row>
    <row r="17" spans="2:39" ht="13.5" thickBot="1">
      <c r="B17" s="86">
        <v>44149</v>
      </c>
      <c r="C17" s="85">
        <v>0</v>
      </c>
      <c r="D17" s="85">
        <v>0</v>
      </c>
      <c r="E17" s="85">
        <v>0</v>
      </c>
      <c r="F17" s="85">
        <v>0</v>
      </c>
      <c r="G17" s="85">
        <v>0</v>
      </c>
      <c r="H17" s="85">
        <v>0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5">
        <v>0</v>
      </c>
      <c r="Y17" s="85">
        <v>0</v>
      </c>
      <c r="Z17" s="85">
        <v>0</v>
      </c>
      <c r="AA17" s="85">
        <f t="shared" si="0"/>
        <v>0</v>
      </c>
      <c r="AB17" s="84">
        <f t="shared" si="1"/>
        <v>2020</v>
      </c>
      <c r="AC17" s="83">
        <f t="shared" si="2"/>
        <v>11</v>
      </c>
      <c r="AD17" s="83" t="str">
        <f t="shared" si="3"/>
        <v/>
      </c>
      <c r="AE17" s="83" t="str">
        <f t="shared" si="4"/>
        <v/>
      </c>
      <c r="AF17" s="81">
        <f t="shared" si="5"/>
        <v>0</v>
      </c>
      <c r="AG17" s="82" t="str">
        <f t="shared" si="6"/>
        <v>1:00</v>
      </c>
      <c r="AH17" s="81">
        <f t="shared" si="7"/>
        <v>0</v>
      </c>
      <c r="AI17" s="80" t="str">
        <f t="shared" si="8"/>
        <v/>
      </c>
      <c r="AJ17" s="80" t="str">
        <f t="shared" si="9"/>
        <v/>
      </c>
      <c r="AK17" s="80" t="str">
        <f t="shared" si="10"/>
        <v/>
      </c>
      <c r="AL17" s="79" t="str">
        <f t="shared" si="11"/>
        <v/>
      </c>
      <c r="AM17" s="78" t="str">
        <f t="shared" si="12"/>
        <v/>
      </c>
    </row>
    <row r="18" spans="2:39" ht="13.5" thickBot="1">
      <c r="B18" s="86">
        <v>44150</v>
      </c>
      <c r="C18" s="85">
        <v>0</v>
      </c>
      <c r="D18" s="85">
        <v>0</v>
      </c>
      <c r="E18" s="85">
        <v>0</v>
      </c>
      <c r="F18" s="85">
        <v>0</v>
      </c>
      <c r="G18" s="85">
        <v>0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5">
        <v>0</v>
      </c>
      <c r="Y18" s="85">
        <v>0</v>
      </c>
      <c r="Z18" s="85">
        <v>0</v>
      </c>
      <c r="AA18" s="85">
        <f t="shared" si="0"/>
        <v>0</v>
      </c>
      <c r="AB18" s="84">
        <f t="shared" si="1"/>
        <v>2020</v>
      </c>
      <c r="AC18" s="83">
        <f t="shared" si="2"/>
        <v>11</v>
      </c>
      <c r="AD18" s="83" t="str">
        <f t="shared" si="3"/>
        <v/>
      </c>
      <c r="AE18" s="83" t="str">
        <f t="shared" si="4"/>
        <v/>
      </c>
      <c r="AF18" s="81">
        <f t="shared" si="5"/>
        <v>0</v>
      </c>
      <c r="AG18" s="82" t="str">
        <f t="shared" si="6"/>
        <v>1:00</v>
      </c>
      <c r="AH18" s="81">
        <f t="shared" si="7"/>
        <v>0</v>
      </c>
      <c r="AI18" s="80" t="str">
        <f t="shared" si="8"/>
        <v/>
      </c>
      <c r="AJ18" s="80" t="str">
        <f t="shared" si="9"/>
        <v/>
      </c>
      <c r="AK18" s="80" t="str">
        <f t="shared" si="10"/>
        <v/>
      </c>
      <c r="AL18" s="79" t="str">
        <f t="shared" si="11"/>
        <v/>
      </c>
      <c r="AM18" s="78" t="str">
        <f t="shared" si="12"/>
        <v/>
      </c>
    </row>
    <row r="19" spans="2:39" ht="13.5" thickBot="1">
      <c r="B19" s="86">
        <v>44151</v>
      </c>
      <c r="C19" s="85">
        <v>0</v>
      </c>
      <c r="D19" s="85">
        <v>0</v>
      </c>
      <c r="E19" s="85">
        <v>0</v>
      </c>
      <c r="F19" s="85">
        <v>0</v>
      </c>
      <c r="G19" s="85">
        <v>0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5">
        <v>0</v>
      </c>
      <c r="Y19" s="85">
        <v>0</v>
      </c>
      <c r="Z19" s="85">
        <v>0</v>
      </c>
      <c r="AA19" s="85">
        <f t="shared" si="0"/>
        <v>0</v>
      </c>
      <c r="AB19" s="84">
        <f t="shared" si="1"/>
        <v>2020</v>
      </c>
      <c r="AC19" s="83">
        <f t="shared" si="2"/>
        <v>11</v>
      </c>
      <c r="AD19" s="83" t="str">
        <f t="shared" si="3"/>
        <v/>
      </c>
      <c r="AE19" s="83" t="str">
        <f t="shared" si="4"/>
        <v/>
      </c>
      <c r="AF19" s="81">
        <f t="shared" si="5"/>
        <v>0</v>
      </c>
      <c r="AG19" s="82" t="str">
        <f t="shared" si="6"/>
        <v>1:00</v>
      </c>
      <c r="AH19" s="81">
        <f t="shared" si="7"/>
        <v>0</v>
      </c>
      <c r="AI19" s="80" t="str">
        <f t="shared" si="8"/>
        <v/>
      </c>
      <c r="AJ19" s="80" t="str">
        <f t="shared" si="9"/>
        <v/>
      </c>
      <c r="AK19" s="80" t="str">
        <f t="shared" si="10"/>
        <v/>
      </c>
      <c r="AL19" s="79" t="str">
        <f t="shared" si="11"/>
        <v/>
      </c>
      <c r="AM19" s="78" t="str">
        <f t="shared" si="12"/>
        <v/>
      </c>
    </row>
    <row r="20" spans="2:39" ht="13.5" thickBot="1">
      <c r="B20" s="86">
        <v>44152</v>
      </c>
      <c r="C20" s="85">
        <v>0</v>
      </c>
      <c r="D20" s="85">
        <v>0</v>
      </c>
      <c r="E20" s="85">
        <v>0</v>
      </c>
      <c r="F20" s="85">
        <v>0</v>
      </c>
      <c r="G20" s="85">
        <v>0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5">
        <v>0</v>
      </c>
      <c r="Y20" s="85">
        <v>0</v>
      </c>
      <c r="Z20" s="85">
        <v>0</v>
      </c>
      <c r="AA20" s="85">
        <f t="shared" si="0"/>
        <v>0</v>
      </c>
      <c r="AB20" s="84">
        <f t="shared" si="1"/>
        <v>2020</v>
      </c>
      <c r="AC20" s="83">
        <f t="shared" si="2"/>
        <v>11</v>
      </c>
      <c r="AD20" s="83" t="str">
        <f t="shared" si="3"/>
        <v/>
      </c>
      <c r="AE20" s="83" t="str">
        <f t="shared" si="4"/>
        <v/>
      </c>
      <c r="AF20" s="81">
        <f t="shared" si="5"/>
        <v>0</v>
      </c>
      <c r="AG20" s="82" t="str">
        <f t="shared" si="6"/>
        <v>1:00</v>
      </c>
      <c r="AH20" s="81">
        <f t="shared" si="7"/>
        <v>0</v>
      </c>
      <c r="AI20" s="80" t="str">
        <f t="shared" si="8"/>
        <v/>
      </c>
      <c r="AJ20" s="80" t="str">
        <f t="shared" si="9"/>
        <v/>
      </c>
      <c r="AK20" s="80" t="str">
        <f t="shared" si="10"/>
        <v/>
      </c>
      <c r="AL20" s="79" t="str">
        <f t="shared" si="11"/>
        <v/>
      </c>
      <c r="AM20" s="78" t="str">
        <f t="shared" si="12"/>
        <v/>
      </c>
    </row>
    <row r="21" spans="2:39" ht="13.5" thickBot="1">
      <c r="B21" s="86">
        <v>44153</v>
      </c>
      <c r="C21" s="85">
        <v>0</v>
      </c>
      <c r="D21" s="85">
        <v>0</v>
      </c>
      <c r="E21" s="85">
        <v>0</v>
      </c>
      <c r="F21" s="85">
        <v>0</v>
      </c>
      <c r="G21" s="85">
        <v>0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5">
        <v>0</v>
      </c>
      <c r="Y21" s="85">
        <v>0</v>
      </c>
      <c r="Z21" s="85">
        <v>0</v>
      </c>
      <c r="AA21" s="85">
        <f t="shared" si="0"/>
        <v>0</v>
      </c>
      <c r="AB21" s="84">
        <f t="shared" si="1"/>
        <v>2020</v>
      </c>
      <c r="AC21" s="83">
        <f t="shared" si="2"/>
        <v>11</v>
      </c>
      <c r="AD21" s="83" t="str">
        <f t="shared" si="3"/>
        <v/>
      </c>
      <c r="AE21" s="83" t="str">
        <f t="shared" si="4"/>
        <v/>
      </c>
      <c r="AF21" s="81">
        <f t="shared" si="5"/>
        <v>0</v>
      </c>
      <c r="AG21" s="82" t="str">
        <f t="shared" si="6"/>
        <v>1:00</v>
      </c>
      <c r="AH21" s="81">
        <f t="shared" si="7"/>
        <v>0</v>
      </c>
      <c r="AI21" s="80" t="str">
        <f t="shared" si="8"/>
        <v/>
      </c>
      <c r="AJ21" s="80" t="str">
        <f t="shared" si="9"/>
        <v/>
      </c>
      <c r="AK21" s="80" t="str">
        <f t="shared" si="10"/>
        <v/>
      </c>
      <c r="AL21" s="79" t="str">
        <f t="shared" si="11"/>
        <v/>
      </c>
      <c r="AM21" s="78" t="str">
        <f t="shared" si="12"/>
        <v/>
      </c>
    </row>
    <row r="22" spans="2:39" ht="13.5" thickBot="1">
      <c r="B22" s="86">
        <v>44154</v>
      </c>
      <c r="C22" s="85">
        <v>0</v>
      </c>
      <c r="D22" s="85">
        <v>0</v>
      </c>
      <c r="E22" s="85">
        <v>0</v>
      </c>
      <c r="F22" s="85">
        <v>0</v>
      </c>
      <c r="G22" s="85">
        <v>0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5">
        <v>0</v>
      </c>
      <c r="Y22" s="85">
        <v>0</v>
      </c>
      <c r="Z22" s="85">
        <v>0</v>
      </c>
      <c r="AA22" s="85">
        <f t="shared" si="0"/>
        <v>0</v>
      </c>
      <c r="AB22" s="84">
        <f t="shared" si="1"/>
        <v>2020</v>
      </c>
      <c r="AC22" s="83">
        <f t="shared" si="2"/>
        <v>11</v>
      </c>
      <c r="AD22" s="83" t="str">
        <f t="shared" si="3"/>
        <v/>
      </c>
      <c r="AE22" s="83" t="str">
        <f t="shared" si="4"/>
        <v/>
      </c>
      <c r="AF22" s="81">
        <f t="shared" si="5"/>
        <v>0</v>
      </c>
      <c r="AG22" s="82" t="str">
        <f t="shared" si="6"/>
        <v>1:00</v>
      </c>
      <c r="AH22" s="81">
        <f t="shared" si="7"/>
        <v>0</v>
      </c>
      <c r="AI22" s="80" t="str">
        <f t="shared" si="8"/>
        <v/>
      </c>
      <c r="AJ22" s="80" t="str">
        <f t="shared" si="9"/>
        <v/>
      </c>
      <c r="AK22" s="80" t="str">
        <f t="shared" si="10"/>
        <v/>
      </c>
      <c r="AL22" s="79" t="str">
        <f t="shared" si="11"/>
        <v/>
      </c>
      <c r="AM22" s="78" t="str">
        <f t="shared" si="12"/>
        <v/>
      </c>
    </row>
    <row r="23" spans="2:39" ht="13.5" thickBot="1">
      <c r="B23" s="86">
        <v>44155</v>
      </c>
      <c r="C23" s="85">
        <v>0</v>
      </c>
      <c r="D23" s="85">
        <v>0</v>
      </c>
      <c r="E23" s="85">
        <v>0</v>
      </c>
      <c r="F23" s="85">
        <v>0</v>
      </c>
      <c r="G23" s="85">
        <v>0</v>
      </c>
      <c r="H23" s="85">
        <v>0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f t="shared" si="0"/>
        <v>0</v>
      </c>
      <c r="AB23" s="84">
        <f t="shared" si="1"/>
        <v>2020</v>
      </c>
      <c r="AC23" s="83">
        <f t="shared" si="2"/>
        <v>11</v>
      </c>
      <c r="AD23" s="83" t="str">
        <f t="shared" si="3"/>
        <v/>
      </c>
      <c r="AE23" s="83" t="str">
        <f t="shared" si="4"/>
        <v/>
      </c>
      <c r="AF23" s="81">
        <f t="shared" si="5"/>
        <v>0</v>
      </c>
      <c r="AG23" s="82" t="str">
        <f t="shared" si="6"/>
        <v>1:00</v>
      </c>
      <c r="AH23" s="81">
        <f t="shared" si="7"/>
        <v>0</v>
      </c>
      <c r="AI23" s="80" t="str">
        <f t="shared" si="8"/>
        <v/>
      </c>
      <c r="AJ23" s="80" t="str">
        <f t="shared" si="9"/>
        <v/>
      </c>
      <c r="AK23" s="80" t="str">
        <f t="shared" si="10"/>
        <v/>
      </c>
      <c r="AL23" s="79" t="str">
        <f t="shared" si="11"/>
        <v/>
      </c>
      <c r="AM23" s="78" t="str">
        <f t="shared" si="12"/>
        <v/>
      </c>
    </row>
    <row r="24" spans="2:39" ht="13.5" thickBot="1">
      <c r="B24" s="86">
        <v>44156</v>
      </c>
      <c r="C24" s="85">
        <v>0</v>
      </c>
      <c r="D24" s="85">
        <v>0</v>
      </c>
      <c r="E24" s="85">
        <v>0</v>
      </c>
      <c r="F24" s="85">
        <v>0</v>
      </c>
      <c r="G24" s="85">
        <v>0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5">
        <v>0</v>
      </c>
      <c r="Y24" s="85">
        <v>0</v>
      </c>
      <c r="Z24" s="85">
        <v>0</v>
      </c>
      <c r="AA24" s="85">
        <f t="shared" si="0"/>
        <v>0</v>
      </c>
      <c r="AB24" s="84">
        <f t="shared" si="1"/>
        <v>2020</v>
      </c>
      <c r="AC24" s="83">
        <f t="shared" si="2"/>
        <v>11</v>
      </c>
      <c r="AD24" s="83" t="str">
        <f t="shared" si="3"/>
        <v/>
      </c>
      <c r="AE24" s="83" t="str">
        <f t="shared" si="4"/>
        <v/>
      </c>
      <c r="AF24" s="81">
        <f t="shared" si="5"/>
        <v>0</v>
      </c>
      <c r="AG24" s="82" t="str">
        <f t="shared" si="6"/>
        <v>1:00</v>
      </c>
      <c r="AH24" s="81">
        <f t="shared" si="7"/>
        <v>0</v>
      </c>
      <c r="AI24" s="80" t="str">
        <f t="shared" si="8"/>
        <v/>
      </c>
      <c r="AJ24" s="80" t="str">
        <f t="shared" si="9"/>
        <v/>
      </c>
      <c r="AK24" s="80" t="str">
        <f t="shared" si="10"/>
        <v/>
      </c>
      <c r="AL24" s="79" t="str">
        <f t="shared" si="11"/>
        <v/>
      </c>
      <c r="AM24" s="78" t="str">
        <f t="shared" si="12"/>
        <v/>
      </c>
    </row>
    <row r="25" spans="2:39" ht="13.5" thickBot="1">
      <c r="B25" s="86">
        <v>44157</v>
      </c>
      <c r="C25" s="85">
        <v>0</v>
      </c>
      <c r="D25" s="85">
        <v>0</v>
      </c>
      <c r="E25" s="85">
        <v>0</v>
      </c>
      <c r="F25" s="85">
        <v>0</v>
      </c>
      <c r="G25" s="85">
        <v>0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0</v>
      </c>
      <c r="AA25" s="85">
        <f t="shared" si="0"/>
        <v>0</v>
      </c>
      <c r="AB25" s="84">
        <f t="shared" si="1"/>
        <v>2020</v>
      </c>
      <c r="AC25" s="83">
        <f t="shared" si="2"/>
        <v>11</v>
      </c>
      <c r="AD25" s="83" t="str">
        <f t="shared" si="3"/>
        <v/>
      </c>
      <c r="AE25" s="83" t="str">
        <f t="shared" si="4"/>
        <v/>
      </c>
      <c r="AF25" s="81">
        <f t="shared" si="5"/>
        <v>0</v>
      </c>
      <c r="AG25" s="82" t="str">
        <f t="shared" si="6"/>
        <v>1:00</v>
      </c>
      <c r="AH25" s="81">
        <f t="shared" si="7"/>
        <v>0</v>
      </c>
      <c r="AI25" s="80" t="str">
        <f t="shared" si="8"/>
        <v/>
      </c>
      <c r="AJ25" s="80" t="str">
        <f t="shared" si="9"/>
        <v/>
      </c>
      <c r="AK25" s="80" t="str">
        <f t="shared" si="10"/>
        <v/>
      </c>
      <c r="AL25" s="79" t="str">
        <f t="shared" si="11"/>
        <v/>
      </c>
      <c r="AM25" s="78" t="str">
        <f t="shared" si="12"/>
        <v/>
      </c>
    </row>
    <row r="26" spans="2:39" ht="13.5" thickBot="1">
      <c r="B26" s="86">
        <v>44158</v>
      </c>
      <c r="C26" s="85">
        <v>0</v>
      </c>
      <c r="D26" s="85">
        <v>0</v>
      </c>
      <c r="E26" s="85">
        <v>0</v>
      </c>
      <c r="F26" s="85">
        <v>0</v>
      </c>
      <c r="G26" s="85">
        <v>0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0</v>
      </c>
      <c r="AA26" s="85">
        <f t="shared" si="0"/>
        <v>0</v>
      </c>
      <c r="AB26" s="84">
        <f t="shared" si="1"/>
        <v>2020</v>
      </c>
      <c r="AC26" s="83">
        <f t="shared" si="2"/>
        <v>11</v>
      </c>
      <c r="AD26" s="83" t="str">
        <f t="shared" si="3"/>
        <v/>
      </c>
      <c r="AE26" s="83" t="str">
        <f t="shared" si="4"/>
        <v/>
      </c>
      <c r="AF26" s="81">
        <f t="shared" si="5"/>
        <v>0</v>
      </c>
      <c r="AG26" s="82" t="str">
        <f t="shared" si="6"/>
        <v>1:00</v>
      </c>
      <c r="AH26" s="81">
        <f t="shared" si="7"/>
        <v>0</v>
      </c>
      <c r="AI26" s="80" t="str">
        <f t="shared" si="8"/>
        <v/>
      </c>
      <c r="AJ26" s="80" t="str">
        <f t="shared" si="9"/>
        <v/>
      </c>
      <c r="AK26" s="80" t="str">
        <f t="shared" si="10"/>
        <v/>
      </c>
      <c r="AL26" s="79" t="str">
        <f t="shared" si="11"/>
        <v/>
      </c>
      <c r="AM26" s="78" t="str">
        <f t="shared" si="12"/>
        <v/>
      </c>
    </row>
    <row r="27" spans="2:39" ht="13.5" thickBot="1">
      <c r="B27" s="86">
        <v>44159</v>
      </c>
      <c r="C27" s="85">
        <v>0</v>
      </c>
      <c r="D27" s="85">
        <v>0</v>
      </c>
      <c r="E27" s="85">
        <v>0</v>
      </c>
      <c r="F27" s="85">
        <v>0</v>
      </c>
      <c r="G27" s="85">
        <v>0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f t="shared" si="0"/>
        <v>0</v>
      </c>
      <c r="AB27" s="84">
        <f t="shared" si="1"/>
        <v>2020</v>
      </c>
      <c r="AC27" s="83">
        <f t="shared" si="2"/>
        <v>11</v>
      </c>
      <c r="AD27" s="83" t="str">
        <f t="shared" si="3"/>
        <v/>
      </c>
      <c r="AE27" s="83" t="str">
        <f t="shared" si="4"/>
        <v/>
      </c>
      <c r="AF27" s="81">
        <f t="shared" si="5"/>
        <v>0</v>
      </c>
      <c r="AG27" s="82" t="str">
        <f t="shared" si="6"/>
        <v>1:00</v>
      </c>
      <c r="AH27" s="81">
        <f t="shared" si="7"/>
        <v>0</v>
      </c>
      <c r="AI27" s="80" t="str">
        <f t="shared" si="8"/>
        <v/>
      </c>
      <c r="AJ27" s="80" t="str">
        <f t="shared" si="9"/>
        <v/>
      </c>
      <c r="AK27" s="80" t="str">
        <f t="shared" si="10"/>
        <v/>
      </c>
      <c r="AL27" s="79" t="str">
        <f t="shared" si="11"/>
        <v/>
      </c>
      <c r="AM27" s="78" t="str">
        <f t="shared" si="12"/>
        <v/>
      </c>
    </row>
    <row r="28" spans="2:39" ht="13.5" thickBot="1">
      <c r="B28" s="86">
        <v>44160</v>
      </c>
      <c r="C28" s="85">
        <v>0</v>
      </c>
      <c r="D28" s="85">
        <v>0</v>
      </c>
      <c r="E28" s="85">
        <v>0</v>
      </c>
      <c r="F28" s="85">
        <v>0</v>
      </c>
      <c r="G28" s="85">
        <v>0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f t="shared" si="0"/>
        <v>0</v>
      </c>
      <c r="AB28" s="84">
        <f t="shared" si="1"/>
        <v>2020</v>
      </c>
      <c r="AC28" s="83">
        <f t="shared" si="2"/>
        <v>11</v>
      </c>
      <c r="AD28" s="83" t="str">
        <f t="shared" si="3"/>
        <v/>
      </c>
      <c r="AE28" s="83" t="str">
        <f t="shared" si="4"/>
        <v/>
      </c>
      <c r="AF28" s="81">
        <f t="shared" si="5"/>
        <v>0</v>
      </c>
      <c r="AG28" s="82" t="str">
        <f t="shared" si="6"/>
        <v>1:00</v>
      </c>
      <c r="AH28" s="81">
        <f t="shared" si="7"/>
        <v>0</v>
      </c>
      <c r="AI28" s="80" t="str">
        <f t="shared" si="8"/>
        <v/>
      </c>
      <c r="AJ28" s="80" t="str">
        <f t="shared" si="9"/>
        <v/>
      </c>
      <c r="AK28" s="80" t="str">
        <f t="shared" si="10"/>
        <v/>
      </c>
      <c r="AL28" s="79" t="str">
        <f t="shared" si="11"/>
        <v/>
      </c>
      <c r="AM28" s="78" t="str">
        <f t="shared" si="12"/>
        <v/>
      </c>
    </row>
    <row r="29" spans="2:39" ht="13.5" thickBot="1">
      <c r="B29" s="86">
        <v>44161</v>
      </c>
      <c r="C29" s="85">
        <v>0</v>
      </c>
      <c r="D29" s="85">
        <v>0</v>
      </c>
      <c r="E29" s="85">
        <v>0</v>
      </c>
      <c r="F29" s="85">
        <v>0</v>
      </c>
      <c r="G29" s="85">
        <v>0</v>
      </c>
      <c r="H29" s="85">
        <v>0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f t="shared" si="0"/>
        <v>0</v>
      </c>
      <c r="AB29" s="84">
        <f t="shared" si="1"/>
        <v>2020</v>
      </c>
      <c r="AC29" s="83">
        <f t="shared" si="2"/>
        <v>11</v>
      </c>
      <c r="AD29" s="83" t="str">
        <f t="shared" si="3"/>
        <v/>
      </c>
      <c r="AE29" s="83" t="str">
        <f t="shared" si="4"/>
        <v/>
      </c>
      <c r="AF29" s="81">
        <f t="shared" si="5"/>
        <v>0</v>
      </c>
      <c r="AG29" s="82" t="str">
        <f t="shared" si="6"/>
        <v>1:00</v>
      </c>
      <c r="AH29" s="81">
        <f t="shared" si="7"/>
        <v>0</v>
      </c>
      <c r="AI29" s="80" t="str">
        <f t="shared" si="8"/>
        <v/>
      </c>
      <c r="AJ29" s="80" t="str">
        <f t="shared" si="9"/>
        <v/>
      </c>
      <c r="AK29" s="80" t="str">
        <f t="shared" si="10"/>
        <v/>
      </c>
      <c r="AL29" s="79" t="str">
        <f t="shared" si="11"/>
        <v/>
      </c>
      <c r="AM29" s="78" t="str">
        <f t="shared" si="12"/>
        <v/>
      </c>
    </row>
    <row r="30" spans="2:39" ht="13.5" thickBot="1">
      <c r="B30" s="86">
        <v>44162</v>
      </c>
      <c r="C30" s="85">
        <v>0</v>
      </c>
      <c r="D30" s="85">
        <v>0</v>
      </c>
      <c r="E30" s="85">
        <v>0</v>
      </c>
      <c r="F30" s="85">
        <v>0</v>
      </c>
      <c r="G30" s="85">
        <v>0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f t="shared" si="0"/>
        <v>0</v>
      </c>
      <c r="AB30" s="84">
        <f t="shared" si="1"/>
        <v>2020</v>
      </c>
      <c r="AC30" s="83">
        <f t="shared" si="2"/>
        <v>11</v>
      </c>
      <c r="AD30" s="83" t="str">
        <f t="shared" si="3"/>
        <v/>
      </c>
      <c r="AE30" s="83" t="str">
        <f t="shared" si="4"/>
        <v/>
      </c>
      <c r="AF30" s="81">
        <f t="shared" si="5"/>
        <v>0</v>
      </c>
      <c r="AG30" s="82" t="str">
        <f t="shared" si="6"/>
        <v>1:00</v>
      </c>
      <c r="AH30" s="81">
        <f t="shared" si="7"/>
        <v>0</v>
      </c>
      <c r="AI30" s="80" t="str">
        <f t="shared" si="8"/>
        <v/>
      </c>
      <c r="AJ30" s="80" t="str">
        <f t="shared" si="9"/>
        <v/>
      </c>
      <c r="AK30" s="80" t="str">
        <f t="shared" si="10"/>
        <v/>
      </c>
      <c r="AL30" s="79" t="str">
        <f t="shared" si="11"/>
        <v/>
      </c>
      <c r="AM30" s="78" t="str">
        <f t="shared" si="12"/>
        <v/>
      </c>
    </row>
    <row r="31" spans="2:39" ht="13.5" thickBot="1">
      <c r="B31" s="86">
        <v>44163</v>
      </c>
      <c r="C31" s="85">
        <v>0</v>
      </c>
      <c r="D31" s="85">
        <v>0</v>
      </c>
      <c r="E31" s="85">
        <v>0</v>
      </c>
      <c r="F31" s="85">
        <v>0</v>
      </c>
      <c r="G31" s="85">
        <v>0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f t="shared" si="0"/>
        <v>0</v>
      </c>
      <c r="AB31" s="84">
        <f t="shared" si="1"/>
        <v>2020</v>
      </c>
      <c r="AC31" s="83">
        <f t="shared" si="2"/>
        <v>11</v>
      </c>
      <c r="AD31" s="83" t="str">
        <f t="shared" si="3"/>
        <v/>
      </c>
      <c r="AE31" s="83" t="str">
        <f t="shared" si="4"/>
        <v/>
      </c>
      <c r="AF31" s="81">
        <f t="shared" si="5"/>
        <v>0</v>
      </c>
      <c r="AG31" s="82" t="str">
        <f t="shared" si="6"/>
        <v>1:00</v>
      </c>
      <c r="AH31" s="81">
        <f t="shared" si="7"/>
        <v>0</v>
      </c>
      <c r="AI31" s="80" t="str">
        <f t="shared" si="8"/>
        <v/>
      </c>
      <c r="AJ31" s="80" t="str">
        <f t="shared" si="9"/>
        <v/>
      </c>
      <c r="AK31" s="80" t="str">
        <f t="shared" si="10"/>
        <v/>
      </c>
      <c r="AL31" s="79" t="str">
        <f t="shared" si="11"/>
        <v/>
      </c>
      <c r="AM31" s="78" t="str">
        <f t="shared" si="12"/>
        <v/>
      </c>
    </row>
    <row r="32" spans="2:39" ht="13.5" thickBot="1">
      <c r="B32" s="86">
        <v>44164</v>
      </c>
      <c r="C32" s="85">
        <v>0</v>
      </c>
      <c r="D32" s="85">
        <v>0</v>
      </c>
      <c r="E32" s="85">
        <v>0</v>
      </c>
      <c r="F32" s="85">
        <v>0</v>
      </c>
      <c r="G32" s="85">
        <v>0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f t="shared" si="0"/>
        <v>0</v>
      </c>
      <c r="AB32" s="84">
        <f t="shared" si="1"/>
        <v>2020</v>
      </c>
      <c r="AC32" s="83">
        <f t="shared" si="2"/>
        <v>11</v>
      </c>
      <c r="AD32" s="83" t="str">
        <f t="shared" si="3"/>
        <v/>
      </c>
      <c r="AE32" s="83" t="str">
        <f t="shared" si="4"/>
        <v/>
      </c>
      <c r="AF32" s="81">
        <f t="shared" si="5"/>
        <v>0</v>
      </c>
      <c r="AG32" s="82" t="str">
        <f t="shared" si="6"/>
        <v>1:00</v>
      </c>
      <c r="AH32" s="81">
        <f t="shared" si="7"/>
        <v>0</v>
      </c>
      <c r="AI32" s="80" t="str">
        <f t="shared" si="8"/>
        <v/>
      </c>
      <c r="AJ32" s="80" t="str">
        <f t="shared" si="9"/>
        <v/>
      </c>
      <c r="AK32" s="80" t="str">
        <f t="shared" si="10"/>
        <v/>
      </c>
      <c r="AL32" s="79" t="str">
        <f t="shared" si="11"/>
        <v/>
      </c>
      <c r="AM32" s="78" t="str">
        <f t="shared" si="12"/>
        <v/>
      </c>
    </row>
    <row r="33" spans="2:39" ht="13.5" thickBot="1">
      <c r="B33" s="86">
        <v>44165</v>
      </c>
      <c r="C33" s="85">
        <v>0</v>
      </c>
      <c r="D33" s="85">
        <v>0</v>
      </c>
      <c r="E33" s="85">
        <v>0</v>
      </c>
      <c r="F33" s="85">
        <v>0</v>
      </c>
      <c r="G33" s="85">
        <v>0</v>
      </c>
      <c r="H33" s="85">
        <v>0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f t="shared" si="0"/>
        <v>0</v>
      </c>
      <c r="AB33" s="84">
        <f t="shared" si="1"/>
        <v>2020</v>
      </c>
      <c r="AC33" s="83">
        <f t="shared" si="2"/>
        <v>11</v>
      </c>
      <c r="AD33" s="83" t="str">
        <f t="shared" si="3"/>
        <v>2020-11</v>
      </c>
      <c r="AE33" s="83">
        <f t="shared" si="4"/>
        <v>11</v>
      </c>
      <c r="AF33" s="81">
        <f t="shared" si="5"/>
        <v>0</v>
      </c>
      <c r="AG33" s="82" t="str">
        <f t="shared" si="6"/>
        <v>1:00</v>
      </c>
      <c r="AH33" s="81">
        <f t="shared" si="7"/>
        <v>0</v>
      </c>
      <c r="AI33" s="80">
        <f t="shared" si="8"/>
        <v>2.786</v>
      </c>
      <c r="AJ33" s="80">
        <f t="shared" si="9"/>
        <v>2.786</v>
      </c>
      <c r="AK33" s="80">
        <f t="shared" si="10"/>
        <v>5.5730000000000004</v>
      </c>
      <c r="AL33" s="79">
        <f t="shared" si="11"/>
        <v>44142</v>
      </c>
      <c r="AM33" s="78" t="str">
        <f t="shared" si="12"/>
        <v>18:00</v>
      </c>
    </row>
    <row r="34" spans="2:39" ht="13.5" thickBot="1">
      <c r="B34" s="86">
        <v>44166</v>
      </c>
      <c r="C34" s="85">
        <v>0</v>
      </c>
      <c r="D34" s="85">
        <v>0</v>
      </c>
      <c r="E34" s="85">
        <v>0</v>
      </c>
      <c r="F34" s="85">
        <v>0</v>
      </c>
      <c r="G34" s="85">
        <v>0</v>
      </c>
      <c r="H34" s="85">
        <v>0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f t="shared" si="0"/>
        <v>0</v>
      </c>
      <c r="AB34" s="84">
        <f t="shared" si="1"/>
        <v>2020</v>
      </c>
      <c r="AC34" s="83">
        <f t="shared" si="2"/>
        <v>12</v>
      </c>
      <c r="AD34" s="83" t="str">
        <f t="shared" si="3"/>
        <v/>
      </c>
      <c r="AE34" s="83" t="str">
        <f t="shared" si="4"/>
        <v/>
      </c>
      <c r="AF34" s="81">
        <f t="shared" si="5"/>
        <v>0</v>
      </c>
      <c r="AG34" s="82" t="str">
        <f t="shared" si="6"/>
        <v>1:00</v>
      </c>
      <c r="AH34" s="81">
        <f t="shared" si="7"/>
        <v>0</v>
      </c>
      <c r="AI34" s="80" t="str">
        <f t="shared" si="8"/>
        <v/>
      </c>
      <c r="AJ34" s="80" t="str">
        <f t="shared" si="9"/>
        <v/>
      </c>
      <c r="AK34" s="80" t="str">
        <f t="shared" si="10"/>
        <v/>
      </c>
      <c r="AL34" s="79" t="str">
        <f t="shared" si="11"/>
        <v/>
      </c>
      <c r="AM34" s="78" t="str">
        <f t="shared" si="12"/>
        <v/>
      </c>
    </row>
    <row r="35" spans="2:39" ht="13.5" thickBot="1">
      <c r="B35" s="86">
        <v>44167</v>
      </c>
      <c r="C35" s="85">
        <v>0</v>
      </c>
      <c r="D35" s="85">
        <v>0</v>
      </c>
      <c r="E35" s="85">
        <v>0</v>
      </c>
      <c r="F35" s="85">
        <v>0</v>
      </c>
      <c r="G35" s="85">
        <v>0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0.315</v>
      </c>
      <c r="P35" s="85">
        <v>9.0999999999999998E-2</v>
      </c>
      <c r="Q35" s="85">
        <v>7.1999999999999995E-2</v>
      </c>
      <c r="R35" s="85">
        <v>4.7E-2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f t="shared" si="0"/>
        <v>0.315</v>
      </c>
      <c r="AB35" s="84">
        <f t="shared" si="1"/>
        <v>2020</v>
      </c>
      <c r="AC35" s="83">
        <f t="shared" si="2"/>
        <v>12</v>
      </c>
      <c r="AD35" s="83" t="str">
        <f t="shared" si="3"/>
        <v/>
      </c>
      <c r="AE35" s="83" t="str">
        <f t="shared" si="4"/>
        <v/>
      </c>
      <c r="AF35" s="81">
        <f t="shared" si="5"/>
        <v>0.315</v>
      </c>
      <c r="AG35" s="82" t="str">
        <f t="shared" si="6"/>
        <v>13:00</v>
      </c>
      <c r="AH35" s="81">
        <f t="shared" si="7"/>
        <v>0.84000000000000008</v>
      </c>
      <c r="AI35" s="80" t="str">
        <f t="shared" si="8"/>
        <v/>
      </c>
      <c r="AJ35" s="80" t="str">
        <f t="shared" si="9"/>
        <v/>
      </c>
      <c r="AK35" s="80" t="str">
        <f t="shared" si="10"/>
        <v/>
      </c>
      <c r="AL35" s="79" t="str">
        <f t="shared" si="11"/>
        <v/>
      </c>
      <c r="AM35" s="78" t="str">
        <f t="shared" si="12"/>
        <v/>
      </c>
    </row>
    <row r="36" spans="2:39" ht="13.5" thickBot="1">
      <c r="B36" s="86">
        <v>44168</v>
      </c>
      <c r="C36" s="85">
        <v>0</v>
      </c>
      <c r="D36" s="85">
        <v>0</v>
      </c>
      <c r="E36" s="85">
        <v>0</v>
      </c>
      <c r="F36" s="85">
        <v>0</v>
      </c>
      <c r="G36" s="85">
        <v>0</v>
      </c>
      <c r="H36" s="85">
        <v>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8.9999999999999993E-3</v>
      </c>
      <c r="Q36" s="85">
        <v>0</v>
      </c>
      <c r="R36" s="85">
        <v>7.0000000000000007E-2</v>
      </c>
      <c r="S36" s="85">
        <v>1.2999999999999999E-2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f t="shared" si="0"/>
        <v>7.0000000000000007E-2</v>
      </c>
      <c r="AB36" s="84">
        <f t="shared" si="1"/>
        <v>2020</v>
      </c>
      <c r="AC36" s="83">
        <f t="shared" si="2"/>
        <v>12</v>
      </c>
      <c r="AD36" s="83" t="str">
        <f t="shared" si="3"/>
        <v/>
      </c>
      <c r="AE36" s="83" t="str">
        <f t="shared" si="4"/>
        <v/>
      </c>
      <c r="AF36" s="81">
        <f t="shared" si="5"/>
        <v>7.0000000000000007E-2</v>
      </c>
      <c r="AG36" s="82" t="str">
        <f t="shared" si="6"/>
        <v>16:00</v>
      </c>
      <c r="AH36" s="81">
        <f t="shared" si="7"/>
        <v>0.16200000000000001</v>
      </c>
      <c r="AI36" s="80" t="str">
        <f t="shared" si="8"/>
        <v/>
      </c>
      <c r="AJ36" s="80" t="str">
        <f t="shared" si="9"/>
        <v/>
      </c>
      <c r="AK36" s="80" t="str">
        <f t="shared" si="10"/>
        <v/>
      </c>
      <c r="AL36" s="79" t="str">
        <f t="shared" si="11"/>
        <v/>
      </c>
      <c r="AM36" s="78" t="str">
        <f t="shared" si="12"/>
        <v/>
      </c>
    </row>
    <row r="37" spans="2:39" ht="13.5" thickBot="1">
      <c r="B37" s="86">
        <v>44169</v>
      </c>
      <c r="C37" s="85">
        <v>0</v>
      </c>
      <c r="D37" s="85">
        <v>0</v>
      </c>
      <c r="E37" s="85">
        <v>0</v>
      </c>
      <c r="F37" s="85">
        <v>0</v>
      </c>
      <c r="G37" s="85">
        <v>0</v>
      </c>
      <c r="H37" s="85">
        <v>0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5.0000000000000001E-3</v>
      </c>
      <c r="O37" s="85">
        <v>0</v>
      </c>
      <c r="P37" s="85">
        <v>7.0000000000000001E-3</v>
      </c>
      <c r="Q37" s="85">
        <v>5.0000000000000001E-3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f t="shared" si="0"/>
        <v>7.0000000000000001E-3</v>
      </c>
      <c r="AB37" s="84">
        <f t="shared" si="1"/>
        <v>2020</v>
      </c>
      <c r="AC37" s="83">
        <f t="shared" si="2"/>
        <v>12</v>
      </c>
      <c r="AD37" s="83" t="str">
        <f t="shared" si="3"/>
        <v/>
      </c>
      <c r="AE37" s="83" t="str">
        <f t="shared" si="4"/>
        <v/>
      </c>
      <c r="AF37" s="81">
        <f t="shared" si="5"/>
        <v>7.0000000000000001E-3</v>
      </c>
      <c r="AG37" s="82" t="str">
        <f t="shared" si="6"/>
        <v>14:00</v>
      </c>
      <c r="AH37" s="81">
        <f t="shared" si="7"/>
        <v>2.4E-2</v>
      </c>
      <c r="AI37" s="80" t="str">
        <f t="shared" si="8"/>
        <v/>
      </c>
      <c r="AJ37" s="80" t="str">
        <f t="shared" si="9"/>
        <v/>
      </c>
      <c r="AK37" s="80" t="str">
        <f t="shared" si="10"/>
        <v/>
      </c>
      <c r="AL37" s="79" t="str">
        <f t="shared" si="11"/>
        <v/>
      </c>
      <c r="AM37" s="78" t="str">
        <f t="shared" si="12"/>
        <v/>
      </c>
    </row>
    <row r="38" spans="2:39" ht="13.5" thickBot="1">
      <c r="B38" s="86">
        <v>44170</v>
      </c>
      <c r="C38" s="85">
        <v>0</v>
      </c>
      <c r="D38" s="85">
        <v>0</v>
      </c>
      <c r="E38" s="85">
        <v>0</v>
      </c>
      <c r="F38" s="85">
        <v>0</v>
      </c>
      <c r="G38" s="85">
        <v>0</v>
      </c>
      <c r="H38" s="85">
        <v>0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f t="shared" si="0"/>
        <v>0</v>
      </c>
      <c r="AB38" s="84">
        <f t="shared" si="1"/>
        <v>2020</v>
      </c>
      <c r="AC38" s="83">
        <f t="shared" si="2"/>
        <v>12</v>
      </c>
      <c r="AD38" s="83" t="str">
        <f t="shared" si="3"/>
        <v/>
      </c>
      <c r="AE38" s="83" t="str">
        <f t="shared" si="4"/>
        <v/>
      </c>
      <c r="AF38" s="81">
        <f t="shared" si="5"/>
        <v>0</v>
      </c>
      <c r="AG38" s="82" t="str">
        <f t="shared" si="6"/>
        <v>1:00</v>
      </c>
      <c r="AH38" s="81">
        <f t="shared" si="7"/>
        <v>0</v>
      </c>
      <c r="AI38" s="80" t="str">
        <f t="shared" si="8"/>
        <v/>
      </c>
      <c r="AJ38" s="80" t="str">
        <f t="shared" si="9"/>
        <v/>
      </c>
      <c r="AK38" s="80" t="str">
        <f t="shared" si="10"/>
        <v/>
      </c>
      <c r="AL38" s="79" t="str">
        <f t="shared" si="11"/>
        <v/>
      </c>
      <c r="AM38" s="78" t="str">
        <f t="shared" si="12"/>
        <v/>
      </c>
    </row>
    <row r="39" spans="2:39" ht="13.5" thickBot="1">
      <c r="B39" s="86">
        <v>44171</v>
      </c>
      <c r="C39" s="85">
        <v>0</v>
      </c>
      <c r="D39" s="85">
        <v>0</v>
      </c>
      <c r="E39" s="85">
        <v>0</v>
      </c>
      <c r="F39" s="85">
        <v>0</v>
      </c>
      <c r="G39" s="85">
        <v>0</v>
      </c>
      <c r="H39" s="85">
        <v>0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f t="shared" si="0"/>
        <v>0</v>
      </c>
      <c r="AB39" s="84">
        <f t="shared" si="1"/>
        <v>2020</v>
      </c>
      <c r="AC39" s="83">
        <f t="shared" si="2"/>
        <v>12</v>
      </c>
      <c r="AD39" s="83" t="str">
        <f t="shared" si="3"/>
        <v/>
      </c>
      <c r="AE39" s="83" t="str">
        <f t="shared" si="4"/>
        <v/>
      </c>
      <c r="AF39" s="81">
        <f t="shared" si="5"/>
        <v>0</v>
      </c>
      <c r="AG39" s="82" t="str">
        <f t="shared" si="6"/>
        <v>1:00</v>
      </c>
      <c r="AH39" s="81">
        <f t="shared" si="7"/>
        <v>0</v>
      </c>
      <c r="AI39" s="80" t="str">
        <f t="shared" si="8"/>
        <v/>
      </c>
      <c r="AJ39" s="80" t="str">
        <f t="shared" si="9"/>
        <v/>
      </c>
      <c r="AK39" s="80" t="str">
        <f t="shared" si="10"/>
        <v/>
      </c>
      <c r="AL39" s="79" t="str">
        <f t="shared" si="11"/>
        <v/>
      </c>
      <c r="AM39" s="78" t="str">
        <f t="shared" si="12"/>
        <v/>
      </c>
    </row>
    <row r="40" spans="2:39" ht="13.5" thickBot="1">
      <c r="B40" s="86">
        <v>44172</v>
      </c>
      <c r="C40" s="85">
        <v>0</v>
      </c>
      <c r="D40" s="85">
        <v>0</v>
      </c>
      <c r="E40" s="85">
        <v>0</v>
      </c>
      <c r="F40" s="85">
        <v>0</v>
      </c>
      <c r="G40" s="85">
        <v>0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  <c r="M40" s="85">
        <v>6.7000000000000004E-2</v>
      </c>
      <c r="N40" s="85">
        <v>0</v>
      </c>
      <c r="O40" s="85">
        <v>0</v>
      </c>
      <c r="P40" s="85">
        <v>0</v>
      </c>
      <c r="Q40" s="85">
        <v>0.22900000000000001</v>
      </c>
      <c r="R40" s="85">
        <v>3.0000000000000001E-3</v>
      </c>
      <c r="S40" s="85">
        <v>0.25700000000000001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f t="shared" si="0"/>
        <v>0.25700000000000001</v>
      </c>
      <c r="AB40" s="84">
        <f t="shared" si="1"/>
        <v>2020</v>
      </c>
      <c r="AC40" s="83">
        <f t="shared" si="2"/>
        <v>12</v>
      </c>
      <c r="AD40" s="83" t="str">
        <f t="shared" si="3"/>
        <v/>
      </c>
      <c r="AE40" s="83" t="str">
        <f t="shared" si="4"/>
        <v/>
      </c>
      <c r="AF40" s="81">
        <f t="shared" si="5"/>
        <v>0.25700000000000001</v>
      </c>
      <c r="AG40" s="82" t="str">
        <f t="shared" si="6"/>
        <v>17:00</v>
      </c>
      <c r="AH40" s="81">
        <f t="shared" si="7"/>
        <v>0.81300000000000006</v>
      </c>
      <c r="AI40" s="80" t="str">
        <f t="shared" si="8"/>
        <v/>
      </c>
      <c r="AJ40" s="80" t="str">
        <f t="shared" si="9"/>
        <v/>
      </c>
      <c r="AK40" s="80" t="str">
        <f t="shared" si="10"/>
        <v/>
      </c>
      <c r="AL40" s="79" t="str">
        <f t="shared" si="11"/>
        <v/>
      </c>
      <c r="AM40" s="78" t="str">
        <f t="shared" si="12"/>
        <v/>
      </c>
    </row>
    <row r="41" spans="2:39" ht="13.5" thickBot="1">
      <c r="B41" s="86">
        <v>44173</v>
      </c>
      <c r="C41" s="85">
        <v>0</v>
      </c>
      <c r="D41" s="85">
        <v>0</v>
      </c>
      <c r="E41" s="85">
        <v>0</v>
      </c>
      <c r="F41" s="85">
        <v>0</v>
      </c>
      <c r="G41" s="85">
        <v>0</v>
      </c>
      <c r="H41" s="85">
        <v>0</v>
      </c>
      <c r="I41" s="85">
        <v>0</v>
      </c>
      <c r="J41" s="85">
        <v>0</v>
      </c>
      <c r="K41" s="85">
        <v>0</v>
      </c>
      <c r="L41" s="85">
        <v>0.26500000000000001</v>
      </c>
      <c r="M41" s="85">
        <v>0.29899999999999999</v>
      </c>
      <c r="N41" s="85">
        <v>0</v>
      </c>
      <c r="O41" s="85">
        <v>8.5999999999999993E-2</v>
      </c>
      <c r="P41" s="85">
        <v>0</v>
      </c>
      <c r="Q41" s="85">
        <v>0</v>
      </c>
      <c r="R41" s="85">
        <v>0</v>
      </c>
      <c r="S41" s="85">
        <v>1E-3</v>
      </c>
      <c r="T41" s="85">
        <v>8.5000000000000006E-2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0</v>
      </c>
      <c r="AA41" s="85">
        <f t="shared" si="0"/>
        <v>0.29899999999999999</v>
      </c>
      <c r="AB41" s="84">
        <f t="shared" si="1"/>
        <v>2020</v>
      </c>
      <c r="AC41" s="83">
        <f t="shared" si="2"/>
        <v>12</v>
      </c>
      <c r="AD41" s="83" t="str">
        <f t="shared" si="3"/>
        <v/>
      </c>
      <c r="AE41" s="83" t="str">
        <f t="shared" si="4"/>
        <v/>
      </c>
      <c r="AF41" s="81">
        <f t="shared" si="5"/>
        <v>0.29899999999999999</v>
      </c>
      <c r="AG41" s="82" t="str">
        <f t="shared" si="6"/>
        <v>11:00</v>
      </c>
      <c r="AH41" s="81">
        <f t="shared" si="7"/>
        <v>1.0349999999999999</v>
      </c>
      <c r="AI41" s="80" t="str">
        <f t="shared" si="8"/>
        <v/>
      </c>
      <c r="AJ41" s="80" t="str">
        <f t="shared" si="9"/>
        <v/>
      </c>
      <c r="AK41" s="80" t="str">
        <f t="shared" si="10"/>
        <v/>
      </c>
      <c r="AL41" s="79" t="str">
        <f t="shared" si="11"/>
        <v/>
      </c>
      <c r="AM41" s="78" t="str">
        <f t="shared" si="12"/>
        <v/>
      </c>
    </row>
    <row r="42" spans="2:39" ht="13.5" thickBot="1">
      <c r="B42" s="86">
        <v>44174</v>
      </c>
      <c r="C42" s="85">
        <v>0</v>
      </c>
      <c r="D42" s="85">
        <v>0</v>
      </c>
      <c r="E42" s="85">
        <v>0</v>
      </c>
      <c r="F42" s="85">
        <v>0</v>
      </c>
      <c r="G42" s="85">
        <v>0</v>
      </c>
      <c r="H42" s="85">
        <v>0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5">
        <v>0</v>
      </c>
      <c r="Y42" s="85">
        <v>0</v>
      </c>
      <c r="Z42" s="85">
        <v>0</v>
      </c>
      <c r="AA42" s="85">
        <f t="shared" si="0"/>
        <v>0</v>
      </c>
      <c r="AB42" s="84">
        <f t="shared" si="1"/>
        <v>2020</v>
      </c>
      <c r="AC42" s="83">
        <f t="shared" si="2"/>
        <v>12</v>
      </c>
      <c r="AD42" s="83" t="str">
        <f t="shared" si="3"/>
        <v/>
      </c>
      <c r="AE42" s="83" t="str">
        <f t="shared" si="4"/>
        <v/>
      </c>
      <c r="AF42" s="81">
        <f t="shared" si="5"/>
        <v>0</v>
      </c>
      <c r="AG42" s="82" t="str">
        <f t="shared" si="6"/>
        <v>1:00</v>
      </c>
      <c r="AH42" s="81">
        <f t="shared" si="7"/>
        <v>0</v>
      </c>
      <c r="AI42" s="80" t="str">
        <f t="shared" si="8"/>
        <v/>
      </c>
      <c r="AJ42" s="80" t="str">
        <f t="shared" si="9"/>
        <v/>
      </c>
      <c r="AK42" s="80" t="str">
        <f t="shared" si="10"/>
        <v/>
      </c>
      <c r="AL42" s="79" t="str">
        <f t="shared" si="11"/>
        <v/>
      </c>
      <c r="AM42" s="78" t="str">
        <f t="shared" si="12"/>
        <v/>
      </c>
    </row>
    <row r="43" spans="2:39" ht="13.5" thickBot="1">
      <c r="B43" s="86">
        <v>44175</v>
      </c>
      <c r="C43" s="85">
        <v>0</v>
      </c>
      <c r="D43" s="85">
        <v>0</v>
      </c>
      <c r="E43" s="85">
        <v>0</v>
      </c>
      <c r="F43" s="85">
        <v>0</v>
      </c>
      <c r="G43" s="85">
        <v>0</v>
      </c>
      <c r="H43" s="85">
        <v>0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0.308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5">
        <v>0</v>
      </c>
      <c r="Y43" s="85">
        <v>0</v>
      </c>
      <c r="Z43" s="85">
        <v>0</v>
      </c>
      <c r="AA43" s="85">
        <f t="shared" si="0"/>
        <v>0.308</v>
      </c>
      <c r="AB43" s="84">
        <f t="shared" si="1"/>
        <v>2020</v>
      </c>
      <c r="AC43" s="83">
        <f t="shared" si="2"/>
        <v>12</v>
      </c>
      <c r="AD43" s="83" t="str">
        <f t="shared" si="3"/>
        <v/>
      </c>
      <c r="AE43" s="83" t="str">
        <f t="shared" si="4"/>
        <v/>
      </c>
      <c r="AF43" s="81">
        <f t="shared" si="5"/>
        <v>0.308</v>
      </c>
      <c r="AG43" s="82" t="str">
        <f t="shared" si="6"/>
        <v>12:00</v>
      </c>
      <c r="AH43" s="81">
        <f t="shared" si="7"/>
        <v>0.61599999999999999</v>
      </c>
      <c r="AI43" s="80" t="str">
        <f t="shared" si="8"/>
        <v/>
      </c>
      <c r="AJ43" s="80" t="str">
        <f t="shared" si="9"/>
        <v/>
      </c>
      <c r="AK43" s="80" t="str">
        <f t="shared" si="10"/>
        <v/>
      </c>
      <c r="AL43" s="79" t="str">
        <f t="shared" si="11"/>
        <v/>
      </c>
      <c r="AM43" s="78" t="str">
        <f t="shared" si="12"/>
        <v/>
      </c>
    </row>
    <row r="44" spans="2:39" ht="13.5" thickBot="1">
      <c r="B44" s="86">
        <v>44176</v>
      </c>
      <c r="C44" s="85">
        <v>0</v>
      </c>
      <c r="D44" s="85">
        <v>0</v>
      </c>
      <c r="E44" s="85">
        <v>0</v>
      </c>
      <c r="F44" s="85">
        <v>0</v>
      </c>
      <c r="G44" s="85">
        <v>0</v>
      </c>
      <c r="H44" s="85">
        <v>0</v>
      </c>
      <c r="I44" s="85">
        <v>0</v>
      </c>
      <c r="J44" s="85">
        <v>0</v>
      </c>
      <c r="K44" s="85">
        <v>0</v>
      </c>
      <c r="L44" s="85">
        <v>0</v>
      </c>
      <c r="M44" s="85">
        <v>1E-3</v>
      </c>
      <c r="N44" s="85">
        <v>0.29099999999999998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5">
        <v>0</v>
      </c>
      <c r="Y44" s="85">
        <v>0</v>
      </c>
      <c r="Z44" s="85">
        <v>0</v>
      </c>
      <c r="AA44" s="85">
        <f t="shared" si="0"/>
        <v>0.29099999999999998</v>
      </c>
      <c r="AB44" s="84">
        <f t="shared" si="1"/>
        <v>2020</v>
      </c>
      <c r="AC44" s="83">
        <f t="shared" si="2"/>
        <v>12</v>
      </c>
      <c r="AD44" s="83" t="str">
        <f t="shared" si="3"/>
        <v/>
      </c>
      <c r="AE44" s="83" t="str">
        <f t="shared" si="4"/>
        <v/>
      </c>
      <c r="AF44" s="81">
        <f t="shared" si="5"/>
        <v>0.29099999999999998</v>
      </c>
      <c r="AG44" s="82" t="str">
        <f t="shared" si="6"/>
        <v>12:00</v>
      </c>
      <c r="AH44" s="81">
        <f t="shared" si="7"/>
        <v>0.58299999999999996</v>
      </c>
      <c r="AI44" s="80" t="str">
        <f t="shared" si="8"/>
        <v/>
      </c>
      <c r="AJ44" s="80" t="str">
        <f t="shared" si="9"/>
        <v/>
      </c>
      <c r="AK44" s="80" t="str">
        <f t="shared" si="10"/>
        <v/>
      </c>
      <c r="AL44" s="79" t="str">
        <f t="shared" si="11"/>
        <v/>
      </c>
      <c r="AM44" s="78" t="str">
        <f t="shared" si="12"/>
        <v/>
      </c>
    </row>
    <row r="45" spans="2:39" ht="13.5" thickBot="1">
      <c r="B45" s="86">
        <v>44177</v>
      </c>
      <c r="C45" s="85">
        <v>0</v>
      </c>
      <c r="D45" s="85">
        <v>0</v>
      </c>
      <c r="E45" s="85">
        <v>0</v>
      </c>
      <c r="F45" s="85">
        <v>0</v>
      </c>
      <c r="G45" s="85">
        <v>0</v>
      </c>
      <c r="H45" s="85">
        <v>0</v>
      </c>
      <c r="I45" s="85">
        <v>0</v>
      </c>
      <c r="J45" s="85">
        <v>0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0</v>
      </c>
      <c r="V45" s="85">
        <v>0</v>
      </c>
      <c r="W45" s="85">
        <v>0</v>
      </c>
      <c r="X45" s="85">
        <v>0</v>
      </c>
      <c r="Y45" s="85">
        <v>0</v>
      </c>
      <c r="Z45" s="85">
        <v>0</v>
      </c>
      <c r="AA45" s="85">
        <f t="shared" si="0"/>
        <v>0</v>
      </c>
      <c r="AB45" s="84">
        <f t="shared" si="1"/>
        <v>2020</v>
      </c>
      <c r="AC45" s="83">
        <f t="shared" si="2"/>
        <v>12</v>
      </c>
      <c r="AD45" s="83" t="str">
        <f t="shared" si="3"/>
        <v/>
      </c>
      <c r="AE45" s="83" t="str">
        <f t="shared" si="4"/>
        <v/>
      </c>
      <c r="AF45" s="81">
        <f t="shared" si="5"/>
        <v>0</v>
      </c>
      <c r="AG45" s="82" t="str">
        <f t="shared" si="6"/>
        <v>1:00</v>
      </c>
      <c r="AH45" s="81">
        <f t="shared" si="7"/>
        <v>0</v>
      </c>
      <c r="AI45" s="80" t="str">
        <f t="shared" si="8"/>
        <v/>
      </c>
      <c r="AJ45" s="80" t="str">
        <f t="shared" si="9"/>
        <v/>
      </c>
      <c r="AK45" s="80" t="str">
        <f t="shared" si="10"/>
        <v/>
      </c>
      <c r="AL45" s="79" t="str">
        <f t="shared" si="11"/>
        <v/>
      </c>
      <c r="AM45" s="78" t="str">
        <f t="shared" si="12"/>
        <v/>
      </c>
    </row>
    <row r="46" spans="2:39" ht="13.5" thickBot="1">
      <c r="B46" s="86">
        <v>44178</v>
      </c>
      <c r="C46" s="85">
        <v>0</v>
      </c>
      <c r="D46" s="85">
        <v>0</v>
      </c>
      <c r="E46" s="85">
        <v>0</v>
      </c>
      <c r="F46" s="85">
        <v>0</v>
      </c>
      <c r="G46" s="85">
        <v>0</v>
      </c>
      <c r="H46" s="85">
        <v>0</v>
      </c>
      <c r="I46" s="85">
        <v>0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0</v>
      </c>
      <c r="AA46" s="85">
        <f t="shared" si="0"/>
        <v>0</v>
      </c>
      <c r="AB46" s="84">
        <f t="shared" si="1"/>
        <v>2020</v>
      </c>
      <c r="AC46" s="83">
        <f t="shared" si="2"/>
        <v>12</v>
      </c>
      <c r="AD46" s="83" t="str">
        <f t="shared" si="3"/>
        <v/>
      </c>
      <c r="AE46" s="83" t="str">
        <f t="shared" si="4"/>
        <v/>
      </c>
      <c r="AF46" s="81">
        <f t="shared" si="5"/>
        <v>0</v>
      </c>
      <c r="AG46" s="82" t="str">
        <f t="shared" si="6"/>
        <v>1:00</v>
      </c>
      <c r="AH46" s="81">
        <f t="shared" si="7"/>
        <v>0</v>
      </c>
      <c r="AI46" s="80" t="str">
        <f t="shared" si="8"/>
        <v/>
      </c>
      <c r="AJ46" s="80" t="str">
        <f t="shared" si="9"/>
        <v/>
      </c>
      <c r="AK46" s="80" t="str">
        <f t="shared" si="10"/>
        <v/>
      </c>
      <c r="AL46" s="79" t="str">
        <f t="shared" si="11"/>
        <v/>
      </c>
      <c r="AM46" s="78" t="str">
        <f t="shared" si="12"/>
        <v/>
      </c>
    </row>
    <row r="47" spans="2:39" ht="13.5" thickBot="1">
      <c r="B47" s="86">
        <v>44179</v>
      </c>
      <c r="C47" s="85">
        <v>0</v>
      </c>
      <c r="D47" s="85">
        <v>0</v>
      </c>
      <c r="E47" s="85">
        <v>0</v>
      </c>
      <c r="F47" s="85">
        <v>0</v>
      </c>
      <c r="G47" s="85">
        <v>0</v>
      </c>
      <c r="H47" s="85">
        <v>0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0.29399999999999998</v>
      </c>
      <c r="X47" s="85">
        <v>0</v>
      </c>
      <c r="Y47" s="85">
        <v>0</v>
      </c>
      <c r="Z47" s="85">
        <v>0</v>
      </c>
      <c r="AA47" s="85">
        <f t="shared" si="0"/>
        <v>0.29399999999999998</v>
      </c>
      <c r="AB47" s="84">
        <f t="shared" si="1"/>
        <v>2020</v>
      </c>
      <c r="AC47" s="83">
        <f t="shared" si="2"/>
        <v>12</v>
      </c>
      <c r="AD47" s="83" t="str">
        <f t="shared" si="3"/>
        <v/>
      </c>
      <c r="AE47" s="83" t="str">
        <f t="shared" si="4"/>
        <v/>
      </c>
      <c r="AF47" s="81">
        <f t="shared" si="5"/>
        <v>0.29399999999999998</v>
      </c>
      <c r="AG47" s="82" t="str">
        <f t="shared" si="6"/>
        <v>21:00</v>
      </c>
      <c r="AH47" s="81">
        <f t="shared" si="7"/>
        <v>0.58799999999999997</v>
      </c>
      <c r="AI47" s="80" t="str">
        <f t="shared" si="8"/>
        <v/>
      </c>
      <c r="AJ47" s="80" t="str">
        <f t="shared" si="9"/>
        <v/>
      </c>
      <c r="AK47" s="80" t="str">
        <f t="shared" si="10"/>
        <v/>
      </c>
      <c r="AL47" s="79" t="str">
        <f t="shared" si="11"/>
        <v/>
      </c>
      <c r="AM47" s="78" t="str">
        <f t="shared" si="12"/>
        <v/>
      </c>
    </row>
    <row r="48" spans="2:39" ht="13.5" thickBot="1">
      <c r="B48" s="86">
        <v>44180</v>
      </c>
      <c r="C48" s="85">
        <v>0</v>
      </c>
      <c r="D48" s="85">
        <v>0</v>
      </c>
      <c r="E48" s="85">
        <v>0</v>
      </c>
      <c r="F48" s="85">
        <v>0</v>
      </c>
      <c r="G48" s="85">
        <v>0</v>
      </c>
      <c r="H48" s="85">
        <v>0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f t="shared" si="0"/>
        <v>0</v>
      </c>
      <c r="AB48" s="84">
        <f t="shared" si="1"/>
        <v>2020</v>
      </c>
      <c r="AC48" s="83">
        <f t="shared" si="2"/>
        <v>12</v>
      </c>
      <c r="AD48" s="83" t="str">
        <f t="shared" si="3"/>
        <v/>
      </c>
      <c r="AE48" s="83" t="str">
        <f t="shared" si="4"/>
        <v/>
      </c>
      <c r="AF48" s="81">
        <f t="shared" si="5"/>
        <v>0</v>
      </c>
      <c r="AG48" s="82" t="str">
        <f t="shared" si="6"/>
        <v>1:00</v>
      </c>
      <c r="AH48" s="81">
        <f t="shared" si="7"/>
        <v>0</v>
      </c>
      <c r="AI48" s="80" t="str">
        <f t="shared" si="8"/>
        <v/>
      </c>
      <c r="AJ48" s="80" t="str">
        <f t="shared" si="9"/>
        <v/>
      </c>
      <c r="AK48" s="80" t="str">
        <f t="shared" si="10"/>
        <v/>
      </c>
      <c r="AL48" s="79" t="str">
        <f t="shared" si="11"/>
        <v/>
      </c>
      <c r="AM48" s="78" t="str">
        <f t="shared" si="12"/>
        <v/>
      </c>
    </row>
    <row r="49" spans="2:39" ht="13.5" thickBot="1">
      <c r="B49" s="86">
        <v>44181</v>
      </c>
      <c r="C49" s="85">
        <v>0</v>
      </c>
      <c r="D49" s="85">
        <v>0</v>
      </c>
      <c r="E49" s="85">
        <v>0</v>
      </c>
      <c r="F49" s="85">
        <v>0</v>
      </c>
      <c r="G49" s="85">
        <v>0</v>
      </c>
      <c r="H49" s="85">
        <v>0</v>
      </c>
      <c r="I49" s="85">
        <v>0</v>
      </c>
      <c r="J49" s="85">
        <v>0</v>
      </c>
      <c r="K49" s="85">
        <v>0</v>
      </c>
      <c r="L49" s="85">
        <v>0</v>
      </c>
      <c r="M49" s="85">
        <v>0</v>
      </c>
      <c r="N49" s="85">
        <v>0</v>
      </c>
      <c r="O49" s="85">
        <v>0</v>
      </c>
      <c r="P49" s="85">
        <v>0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f t="shared" si="0"/>
        <v>0</v>
      </c>
      <c r="AB49" s="84">
        <f t="shared" si="1"/>
        <v>2020</v>
      </c>
      <c r="AC49" s="83">
        <f t="shared" si="2"/>
        <v>12</v>
      </c>
      <c r="AD49" s="83" t="str">
        <f t="shared" si="3"/>
        <v/>
      </c>
      <c r="AE49" s="83" t="str">
        <f t="shared" si="4"/>
        <v/>
      </c>
      <c r="AF49" s="81">
        <f t="shared" si="5"/>
        <v>0</v>
      </c>
      <c r="AG49" s="82" t="str">
        <f t="shared" si="6"/>
        <v>1:00</v>
      </c>
      <c r="AH49" s="81">
        <f t="shared" si="7"/>
        <v>0</v>
      </c>
      <c r="AI49" s="80" t="str">
        <f t="shared" si="8"/>
        <v/>
      </c>
      <c r="AJ49" s="80" t="str">
        <f t="shared" si="9"/>
        <v/>
      </c>
      <c r="AK49" s="80" t="str">
        <f t="shared" si="10"/>
        <v/>
      </c>
      <c r="AL49" s="79" t="str">
        <f t="shared" si="11"/>
        <v/>
      </c>
      <c r="AM49" s="78" t="str">
        <f t="shared" si="12"/>
        <v/>
      </c>
    </row>
    <row r="50" spans="2:39" ht="13.5" thickBot="1">
      <c r="B50" s="86">
        <v>44182</v>
      </c>
      <c r="C50" s="85">
        <v>0</v>
      </c>
      <c r="D50" s="85">
        <v>0</v>
      </c>
      <c r="E50" s="85">
        <v>0</v>
      </c>
      <c r="F50" s="85">
        <v>0</v>
      </c>
      <c r="G50" s="85">
        <v>0</v>
      </c>
      <c r="H50" s="85">
        <v>0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f t="shared" si="0"/>
        <v>0</v>
      </c>
      <c r="AB50" s="84">
        <f t="shared" si="1"/>
        <v>2020</v>
      </c>
      <c r="AC50" s="83">
        <f t="shared" si="2"/>
        <v>12</v>
      </c>
      <c r="AD50" s="83" t="str">
        <f t="shared" si="3"/>
        <v/>
      </c>
      <c r="AE50" s="83" t="str">
        <f t="shared" si="4"/>
        <v/>
      </c>
      <c r="AF50" s="81">
        <f t="shared" si="5"/>
        <v>0</v>
      </c>
      <c r="AG50" s="82" t="str">
        <f t="shared" si="6"/>
        <v>1:00</v>
      </c>
      <c r="AH50" s="81">
        <f t="shared" si="7"/>
        <v>0</v>
      </c>
      <c r="AI50" s="80" t="str">
        <f t="shared" si="8"/>
        <v/>
      </c>
      <c r="AJ50" s="80" t="str">
        <f t="shared" si="9"/>
        <v/>
      </c>
      <c r="AK50" s="80" t="str">
        <f t="shared" si="10"/>
        <v/>
      </c>
      <c r="AL50" s="79" t="str">
        <f t="shared" si="11"/>
        <v/>
      </c>
      <c r="AM50" s="78" t="str">
        <f t="shared" si="12"/>
        <v/>
      </c>
    </row>
    <row r="51" spans="2:39" ht="13.5" thickBot="1">
      <c r="B51" s="86">
        <v>44183</v>
      </c>
      <c r="C51" s="85">
        <v>0</v>
      </c>
      <c r="D51" s="85">
        <v>0</v>
      </c>
      <c r="E51" s="85">
        <v>0</v>
      </c>
      <c r="F51" s="85">
        <v>0</v>
      </c>
      <c r="G51" s="85">
        <v>0</v>
      </c>
      <c r="H51" s="85">
        <v>0</v>
      </c>
      <c r="I51" s="85">
        <v>0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f t="shared" si="0"/>
        <v>0</v>
      </c>
      <c r="AB51" s="84">
        <f t="shared" si="1"/>
        <v>2020</v>
      </c>
      <c r="AC51" s="83">
        <f t="shared" si="2"/>
        <v>12</v>
      </c>
      <c r="AD51" s="83" t="str">
        <f t="shared" si="3"/>
        <v/>
      </c>
      <c r="AE51" s="83" t="str">
        <f t="shared" si="4"/>
        <v/>
      </c>
      <c r="AF51" s="81">
        <f t="shared" si="5"/>
        <v>0</v>
      </c>
      <c r="AG51" s="82" t="str">
        <f t="shared" si="6"/>
        <v>1:00</v>
      </c>
      <c r="AH51" s="81">
        <f t="shared" si="7"/>
        <v>0</v>
      </c>
      <c r="AI51" s="80" t="str">
        <f t="shared" si="8"/>
        <v/>
      </c>
      <c r="AJ51" s="80" t="str">
        <f t="shared" si="9"/>
        <v/>
      </c>
      <c r="AK51" s="80" t="str">
        <f t="shared" si="10"/>
        <v/>
      </c>
      <c r="AL51" s="79" t="str">
        <f t="shared" si="11"/>
        <v/>
      </c>
      <c r="AM51" s="78" t="str">
        <f t="shared" si="12"/>
        <v/>
      </c>
    </row>
    <row r="52" spans="2:39" ht="13.5" thickBot="1">
      <c r="B52" s="86">
        <v>44184</v>
      </c>
      <c r="C52" s="85">
        <v>0</v>
      </c>
      <c r="D52" s="85">
        <v>0</v>
      </c>
      <c r="E52" s="85">
        <v>0</v>
      </c>
      <c r="F52" s="85">
        <v>0</v>
      </c>
      <c r="G52" s="85">
        <v>0</v>
      </c>
      <c r="H52" s="85">
        <v>0</v>
      </c>
      <c r="I52" s="85">
        <v>0</v>
      </c>
      <c r="J52" s="85">
        <v>0</v>
      </c>
      <c r="K52" s="85">
        <v>0</v>
      </c>
      <c r="L52" s="85">
        <v>0</v>
      </c>
      <c r="M52" s="85">
        <v>0</v>
      </c>
      <c r="N52" s="85">
        <v>0</v>
      </c>
      <c r="O52" s="85">
        <v>0</v>
      </c>
      <c r="P52" s="85">
        <v>0</v>
      </c>
      <c r="Q52" s="85">
        <v>0</v>
      </c>
      <c r="R52" s="85">
        <v>0</v>
      </c>
      <c r="S52" s="85">
        <v>0</v>
      </c>
      <c r="T52" s="85">
        <v>0</v>
      </c>
      <c r="U52" s="85">
        <v>0</v>
      </c>
      <c r="V52" s="85">
        <v>0</v>
      </c>
      <c r="W52" s="85">
        <v>0</v>
      </c>
      <c r="X52" s="85">
        <v>0</v>
      </c>
      <c r="Y52" s="85">
        <v>0</v>
      </c>
      <c r="Z52" s="85">
        <v>0</v>
      </c>
      <c r="AA52" s="85">
        <f t="shared" si="0"/>
        <v>0</v>
      </c>
      <c r="AB52" s="84">
        <f t="shared" si="1"/>
        <v>2020</v>
      </c>
      <c r="AC52" s="83">
        <f t="shared" si="2"/>
        <v>12</v>
      </c>
      <c r="AD52" s="83" t="str">
        <f t="shared" si="3"/>
        <v/>
      </c>
      <c r="AE52" s="83" t="str">
        <f t="shared" si="4"/>
        <v/>
      </c>
      <c r="AF52" s="81">
        <f t="shared" si="5"/>
        <v>0</v>
      </c>
      <c r="AG52" s="82" t="str">
        <f t="shared" si="6"/>
        <v>1:00</v>
      </c>
      <c r="AH52" s="81">
        <f t="shared" si="7"/>
        <v>0</v>
      </c>
      <c r="AI52" s="80" t="str">
        <f t="shared" si="8"/>
        <v/>
      </c>
      <c r="AJ52" s="80" t="str">
        <f t="shared" si="9"/>
        <v/>
      </c>
      <c r="AK52" s="80" t="str">
        <f t="shared" si="10"/>
        <v/>
      </c>
      <c r="AL52" s="79" t="str">
        <f t="shared" si="11"/>
        <v/>
      </c>
      <c r="AM52" s="78" t="str">
        <f t="shared" si="12"/>
        <v/>
      </c>
    </row>
    <row r="53" spans="2:39" ht="13.5" thickBot="1">
      <c r="B53" s="86">
        <v>44185</v>
      </c>
      <c r="C53" s="85">
        <v>0</v>
      </c>
      <c r="D53" s="85">
        <v>0</v>
      </c>
      <c r="E53" s="85">
        <v>0</v>
      </c>
      <c r="F53" s="85">
        <v>0</v>
      </c>
      <c r="G53" s="85">
        <v>0</v>
      </c>
      <c r="H53" s="85">
        <v>0</v>
      </c>
      <c r="I53" s="85">
        <v>0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f t="shared" si="0"/>
        <v>0</v>
      </c>
      <c r="AB53" s="84">
        <f t="shared" si="1"/>
        <v>2020</v>
      </c>
      <c r="AC53" s="83">
        <f t="shared" si="2"/>
        <v>12</v>
      </c>
      <c r="AD53" s="83" t="str">
        <f t="shared" si="3"/>
        <v/>
      </c>
      <c r="AE53" s="83" t="str">
        <f t="shared" si="4"/>
        <v/>
      </c>
      <c r="AF53" s="81">
        <f t="shared" si="5"/>
        <v>0</v>
      </c>
      <c r="AG53" s="82" t="str">
        <f t="shared" si="6"/>
        <v>1:00</v>
      </c>
      <c r="AH53" s="81">
        <f t="shared" si="7"/>
        <v>0</v>
      </c>
      <c r="AI53" s="80" t="str">
        <f t="shared" si="8"/>
        <v/>
      </c>
      <c r="AJ53" s="80" t="str">
        <f t="shared" si="9"/>
        <v/>
      </c>
      <c r="AK53" s="80" t="str">
        <f t="shared" si="10"/>
        <v/>
      </c>
      <c r="AL53" s="79" t="str">
        <f t="shared" si="11"/>
        <v/>
      </c>
      <c r="AM53" s="78" t="str">
        <f t="shared" si="12"/>
        <v/>
      </c>
    </row>
    <row r="54" spans="2:39" ht="13.5" thickBot="1">
      <c r="B54" s="86">
        <v>44186</v>
      </c>
      <c r="C54" s="85">
        <v>0</v>
      </c>
      <c r="D54" s="85">
        <v>0</v>
      </c>
      <c r="E54" s="85">
        <v>0</v>
      </c>
      <c r="F54" s="85">
        <v>0</v>
      </c>
      <c r="G54" s="85">
        <v>0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5">
        <v>0</v>
      </c>
      <c r="N54" s="85">
        <v>0</v>
      </c>
      <c r="O54" s="85">
        <v>52.655000000000001</v>
      </c>
      <c r="P54" s="85">
        <v>750.923</v>
      </c>
      <c r="Q54" s="85">
        <v>1124.9269999999999</v>
      </c>
      <c r="R54" s="85">
        <v>1293.0550000000001</v>
      </c>
      <c r="S54" s="85">
        <v>76.284999999999997</v>
      </c>
      <c r="T54" s="85">
        <v>0</v>
      </c>
      <c r="U54" s="85">
        <v>0</v>
      </c>
      <c r="V54" s="85">
        <v>0</v>
      </c>
      <c r="W54" s="85">
        <v>0</v>
      </c>
      <c r="X54" s="85">
        <v>0</v>
      </c>
      <c r="Y54" s="85">
        <v>0</v>
      </c>
      <c r="Z54" s="85">
        <v>0</v>
      </c>
      <c r="AA54" s="85">
        <f t="shared" si="0"/>
        <v>1293.0550000000001</v>
      </c>
      <c r="AB54" s="84">
        <f t="shared" si="1"/>
        <v>2020</v>
      </c>
      <c r="AC54" s="83">
        <f t="shared" si="2"/>
        <v>12</v>
      </c>
      <c r="AD54" s="83" t="str">
        <f t="shared" si="3"/>
        <v/>
      </c>
      <c r="AE54" s="83" t="str">
        <f t="shared" si="4"/>
        <v/>
      </c>
      <c r="AF54" s="81">
        <f t="shared" si="5"/>
        <v>1293.0550000000001</v>
      </c>
      <c r="AG54" s="82" t="str">
        <f t="shared" si="6"/>
        <v>16:00</v>
      </c>
      <c r="AH54" s="81">
        <f t="shared" si="7"/>
        <v>4590.8999999999996</v>
      </c>
      <c r="AI54" s="80" t="str">
        <f t="shared" si="8"/>
        <v/>
      </c>
      <c r="AJ54" s="80" t="str">
        <f t="shared" si="9"/>
        <v/>
      </c>
      <c r="AK54" s="80" t="str">
        <f t="shared" si="10"/>
        <v/>
      </c>
      <c r="AL54" s="79" t="str">
        <f t="shared" si="11"/>
        <v/>
      </c>
      <c r="AM54" s="78" t="str">
        <f t="shared" si="12"/>
        <v/>
      </c>
    </row>
    <row r="55" spans="2:39" ht="13.5" thickBot="1">
      <c r="B55" s="86">
        <v>44187</v>
      </c>
      <c r="C55" s="85">
        <v>0</v>
      </c>
      <c r="D55" s="85">
        <v>0</v>
      </c>
      <c r="E55" s="85">
        <v>0</v>
      </c>
      <c r="F55" s="85">
        <v>0</v>
      </c>
      <c r="G55" s="85">
        <v>0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85">
        <v>0</v>
      </c>
      <c r="N55" s="85">
        <v>0</v>
      </c>
      <c r="O55" s="85">
        <v>335.93099999999998</v>
      </c>
      <c r="P55" s="85">
        <v>361.20400000000001</v>
      </c>
      <c r="Q55" s="85">
        <v>120.84399999999999</v>
      </c>
      <c r="R55" s="85">
        <v>717.00800000000004</v>
      </c>
      <c r="S55" s="85">
        <v>280.45499999999998</v>
      </c>
      <c r="T55" s="85">
        <v>0</v>
      </c>
      <c r="U55" s="85">
        <v>0</v>
      </c>
      <c r="V55" s="85">
        <v>0</v>
      </c>
      <c r="W55" s="85">
        <v>0</v>
      </c>
      <c r="X55" s="85">
        <v>0</v>
      </c>
      <c r="Y55" s="85">
        <v>0</v>
      </c>
      <c r="Z55" s="85">
        <v>0</v>
      </c>
      <c r="AA55" s="85">
        <f t="shared" si="0"/>
        <v>717.00800000000004</v>
      </c>
      <c r="AB55" s="84">
        <f t="shared" si="1"/>
        <v>2020</v>
      </c>
      <c r="AC55" s="83">
        <f t="shared" si="2"/>
        <v>12</v>
      </c>
      <c r="AD55" s="83" t="str">
        <f t="shared" si="3"/>
        <v/>
      </c>
      <c r="AE55" s="83" t="str">
        <f t="shared" si="4"/>
        <v/>
      </c>
      <c r="AF55" s="81">
        <f t="shared" si="5"/>
        <v>717.00800000000004</v>
      </c>
      <c r="AG55" s="82" t="str">
        <f t="shared" si="6"/>
        <v>16:00</v>
      </c>
      <c r="AH55" s="81">
        <f t="shared" si="7"/>
        <v>2532.4499999999998</v>
      </c>
      <c r="AI55" s="80" t="str">
        <f t="shared" si="8"/>
        <v/>
      </c>
      <c r="AJ55" s="80" t="str">
        <f t="shared" si="9"/>
        <v/>
      </c>
      <c r="AK55" s="80" t="str">
        <f t="shared" si="10"/>
        <v/>
      </c>
      <c r="AL55" s="79" t="str">
        <f t="shared" si="11"/>
        <v/>
      </c>
      <c r="AM55" s="78" t="str">
        <f t="shared" si="12"/>
        <v/>
      </c>
    </row>
    <row r="56" spans="2:39" ht="13.5" thickBot="1">
      <c r="B56" s="86">
        <v>44188</v>
      </c>
      <c r="C56" s="85">
        <v>0</v>
      </c>
      <c r="D56" s="85">
        <v>0</v>
      </c>
      <c r="E56" s="85">
        <v>0</v>
      </c>
      <c r="F56" s="85">
        <v>0</v>
      </c>
      <c r="G56" s="85">
        <v>0</v>
      </c>
      <c r="H56" s="85">
        <v>0</v>
      </c>
      <c r="I56" s="85">
        <v>0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f t="shared" si="0"/>
        <v>0</v>
      </c>
      <c r="AB56" s="84">
        <f t="shared" si="1"/>
        <v>2020</v>
      </c>
      <c r="AC56" s="83">
        <f t="shared" si="2"/>
        <v>12</v>
      </c>
      <c r="AD56" s="83" t="str">
        <f t="shared" si="3"/>
        <v/>
      </c>
      <c r="AE56" s="83" t="str">
        <f t="shared" si="4"/>
        <v/>
      </c>
      <c r="AF56" s="81">
        <f t="shared" si="5"/>
        <v>0</v>
      </c>
      <c r="AG56" s="82" t="str">
        <f t="shared" si="6"/>
        <v>1:00</v>
      </c>
      <c r="AH56" s="81">
        <f t="shared" si="7"/>
        <v>0</v>
      </c>
      <c r="AI56" s="80" t="str">
        <f t="shared" si="8"/>
        <v/>
      </c>
      <c r="AJ56" s="80" t="str">
        <f t="shared" si="9"/>
        <v/>
      </c>
      <c r="AK56" s="80" t="str">
        <f t="shared" si="10"/>
        <v/>
      </c>
      <c r="AL56" s="79" t="str">
        <f t="shared" si="11"/>
        <v/>
      </c>
      <c r="AM56" s="78" t="str">
        <f t="shared" si="12"/>
        <v/>
      </c>
    </row>
    <row r="57" spans="2:39" ht="13.5" thickBot="1">
      <c r="B57" s="86">
        <v>44189</v>
      </c>
      <c r="C57" s="85">
        <v>0</v>
      </c>
      <c r="D57" s="85">
        <v>0</v>
      </c>
      <c r="E57" s="85">
        <v>0</v>
      </c>
      <c r="F57" s="85">
        <v>0</v>
      </c>
      <c r="G57" s="85">
        <v>0</v>
      </c>
      <c r="H57" s="85">
        <v>0</v>
      </c>
      <c r="I57" s="85">
        <v>0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0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f t="shared" si="0"/>
        <v>0</v>
      </c>
      <c r="AB57" s="84">
        <f t="shared" si="1"/>
        <v>2020</v>
      </c>
      <c r="AC57" s="83">
        <f t="shared" si="2"/>
        <v>12</v>
      </c>
      <c r="AD57" s="83" t="str">
        <f t="shared" si="3"/>
        <v/>
      </c>
      <c r="AE57" s="83" t="str">
        <f t="shared" si="4"/>
        <v/>
      </c>
      <c r="AF57" s="81">
        <f t="shared" si="5"/>
        <v>0</v>
      </c>
      <c r="AG57" s="82" t="str">
        <f t="shared" si="6"/>
        <v>1:00</v>
      </c>
      <c r="AH57" s="81">
        <f t="shared" si="7"/>
        <v>0</v>
      </c>
      <c r="AI57" s="80" t="str">
        <f t="shared" si="8"/>
        <v/>
      </c>
      <c r="AJ57" s="80" t="str">
        <f t="shared" si="9"/>
        <v/>
      </c>
      <c r="AK57" s="80" t="str">
        <f t="shared" si="10"/>
        <v/>
      </c>
      <c r="AL57" s="79" t="str">
        <f t="shared" si="11"/>
        <v/>
      </c>
      <c r="AM57" s="78" t="str">
        <f t="shared" si="12"/>
        <v/>
      </c>
    </row>
    <row r="58" spans="2:39" ht="13.5" thickBot="1">
      <c r="B58" s="86">
        <v>44190</v>
      </c>
      <c r="C58" s="85">
        <v>0</v>
      </c>
      <c r="D58" s="85">
        <v>0</v>
      </c>
      <c r="E58" s="85">
        <v>0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f t="shared" si="0"/>
        <v>0</v>
      </c>
      <c r="AB58" s="84">
        <f t="shared" si="1"/>
        <v>2020</v>
      </c>
      <c r="AC58" s="83">
        <f t="shared" si="2"/>
        <v>12</v>
      </c>
      <c r="AD58" s="83" t="str">
        <f t="shared" si="3"/>
        <v/>
      </c>
      <c r="AE58" s="83" t="str">
        <f t="shared" si="4"/>
        <v/>
      </c>
      <c r="AF58" s="81">
        <f t="shared" si="5"/>
        <v>0</v>
      </c>
      <c r="AG58" s="82" t="str">
        <f t="shared" si="6"/>
        <v>1:00</v>
      </c>
      <c r="AH58" s="81">
        <f t="shared" si="7"/>
        <v>0</v>
      </c>
      <c r="AI58" s="80" t="str">
        <f t="shared" si="8"/>
        <v/>
      </c>
      <c r="AJ58" s="80" t="str">
        <f t="shared" si="9"/>
        <v/>
      </c>
      <c r="AK58" s="80" t="str">
        <f t="shared" si="10"/>
        <v/>
      </c>
      <c r="AL58" s="79" t="str">
        <f t="shared" si="11"/>
        <v/>
      </c>
      <c r="AM58" s="78" t="str">
        <f t="shared" si="12"/>
        <v/>
      </c>
    </row>
    <row r="59" spans="2:39" ht="13.5" thickBot="1">
      <c r="B59" s="86">
        <v>44191</v>
      </c>
      <c r="C59" s="85">
        <v>0</v>
      </c>
      <c r="D59" s="85">
        <v>0</v>
      </c>
      <c r="E59" s="85">
        <v>0</v>
      </c>
      <c r="F59" s="85">
        <v>0</v>
      </c>
      <c r="G59" s="85">
        <v>0</v>
      </c>
      <c r="H59" s="85">
        <v>0</v>
      </c>
      <c r="I59" s="85">
        <v>0</v>
      </c>
      <c r="J59" s="85">
        <v>0</v>
      </c>
      <c r="K59" s="85">
        <v>0</v>
      </c>
      <c r="L59" s="85">
        <v>0</v>
      </c>
      <c r="M59" s="85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f t="shared" si="0"/>
        <v>0</v>
      </c>
      <c r="AB59" s="84">
        <f t="shared" si="1"/>
        <v>2020</v>
      </c>
      <c r="AC59" s="83">
        <f t="shared" si="2"/>
        <v>12</v>
      </c>
      <c r="AD59" s="83" t="str">
        <f t="shared" si="3"/>
        <v/>
      </c>
      <c r="AE59" s="83" t="str">
        <f t="shared" si="4"/>
        <v/>
      </c>
      <c r="AF59" s="81">
        <f t="shared" si="5"/>
        <v>0</v>
      </c>
      <c r="AG59" s="82" t="str">
        <f t="shared" si="6"/>
        <v>1:00</v>
      </c>
      <c r="AH59" s="81">
        <f t="shared" si="7"/>
        <v>0</v>
      </c>
      <c r="AI59" s="80" t="str">
        <f t="shared" si="8"/>
        <v/>
      </c>
      <c r="AJ59" s="80" t="str">
        <f t="shared" si="9"/>
        <v/>
      </c>
      <c r="AK59" s="80" t="str">
        <f t="shared" si="10"/>
        <v/>
      </c>
      <c r="AL59" s="79" t="str">
        <f t="shared" si="11"/>
        <v/>
      </c>
      <c r="AM59" s="78" t="str">
        <f t="shared" si="12"/>
        <v/>
      </c>
    </row>
    <row r="60" spans="2:39" ht="13.5" thickBot="1">
      <c r="B60" s="86">
        <v>44192</v>
      </c>
      <c r="C60" s="85">
        <v>0</v>
      </c>
      <c r="D60" s="85">
        <v>0</v>
      </c>
      <c r="E60" s="85">
        <v>0</v>
      </c>
      <c r="F60" s="85">
        <v>0</v>
      </c>
      <c r="G60" s="85">
        <v>0</v>
      </c>
      <c r="H60" s="85">
        <v>0</v>
      </c>
      <c r="I60" s="85">
        <v>0</v>
      </c>
      <c r="J60" s="85">
        <v>0</v>
      </c>
      <c r="K60" s="85">
        <v>0</v>
      </c>
      <c r="L60" s="85">
        <v>0</v>
      </c>
      <c r="M60" s="85">
        <v>0</v>
      </c>
      <c r="N60" s="85">
        <v>0</v>
      </c>
      <c r="O60" s="85">
        <v>0</v>
      </c>
      <c r="P60" s="85">
        <v>0</v>
      </c>
      <c r="Q60" s="85">
        <v>0</v>
      </c>
      <c r="R60" s="85">
        <v>0</v>
      </c>
      <c r="S60" s="85">
        <v>0</v>
      </c>
      <c r="T60" s="85">
        <v>0</v>
      </c>
      <c r="U60" s="85">
        <v>0</v>
      </c>
      <c r="V60" s="85">
        <v>0</v>
      </c>
      <c r="W60" s="85">
        <v>0</v>
      </c>
      <c r="X60" s="85">
        <v>0</v>
      </c>
      <c r="Y60" s="85">
        <v>0</v>
      </c>
      <c r="Z60" s="85">
        <v>0</v>
      </c>
      <c r="AA60" s="85">
        <f t="shared" si="0"/>
        <v>0</v>
      </c>
      <c r="AB60" s="84">
        <f t="shared" si="1"/>
        <v>2020</v>
      </c>
      <c r="AC60" s="83">
        <f t="shared" si="2"/>
        <v>12</v>
      </c>
      <c r="AD60" s="83" t="str">
        <f t="shared" si="3"/>
        <v/>
      </c>
      <c r="AE60" s="83" t="str">
        <f t="shared" si="4"/>
        <v/>
      </c>
      <c r="AF60" s="81">
        <f t="shared" si="5"/>
        <v>0</v>
      </c>
      <c r="AG60" s="82" t="str">
        <f t="shared" si="6"/>
        <v>1:00</v>
      </c>
      <c r="AH60" s="81">
        <f t="shared" si="7"/>
        <v>0</v>
      </c>
      <c r="AI60" s="80" t="str">
        <f t="shared" si="8"/>
        <v/>
      </c>
      <c r="AJ60" s="80" t="str">
        <f t="shared" si="9"/>
        <v/>
      </c>
      <c r="AK60" s="80" t="str">
        <f t="shared" si="10"/>
        <v/>
      </c>
      <c r="AL60" s="79" t="str">
        <f t="shared" si="11"/>
        <v/>
      </c>
      <c r="AM60" s="78" t="str">
        <f t="shared" si="12"/>
        <v/>
      </c>
    </row>
    <row r="61" spans="2:39" ht="13.5" thickBot="1">
      <c r="B61" s="86">
        <v>44193</v>
      </c>
      <c r="C61" s="85">
        <v>0</v>
      </c>
      <c r="D61" s="85">
        <v>0</v>
      </c>
      <c r="E61" s="85">
        <v>0</v>
      </c>
      <c r="F61" s="85">
        <v>0</v>
      </c>
      <c r="G61" s="85">
        <v>0</v>
      </c>
      <c r="H61" s="85">
        <v>0</v>
      </c>
      <c r="I61" s="85">
        <v>0</v>
      </c>
      <c r="J61" s="85">
        <v>0</v>
      </c>
      <c r="K61" s="85">
        <v>0</v>
      </c>
      <c r="L61" s="85">
        <v>0</v>
      </c>
      <c r="M61" s="85">
        <v>0</v>
      </c>
      <c r="N61" s="85">
        <v>0</v>
      </c>
      <c r="O61" s="85">
        <v>0</v>
      </c>
      <c r="P61" s="85">
        <v>0</v>
      </c>
      <c r="Q61" s="85">
        <v>0</v>
      </c>
      <c r="R61" s="85">
        <v>0</v>
      </c>
      <c r="S61" s="85">
        <v>0</v>
      </c>
      <c r="T61" s="85">
        <v>0</v>
      </c>
      <c r="U61" s="85">
        <v>0</v>
      </c>
      <c r="V61" s="85">
        <v>0</v>
      </c>
      <c r="W61" s="85">
        <v>0</v>
      </c>
      <c r="X61" s="85">
        <v>0</v>
      </c>
      <c r="Y61" s="85">
        <v>0</v>
      </c>
      <c r="Z61" s="85">
        <v>0</v>
      </c>
      <c r="AA61" s="85">
        <f t="shared" si="0"/>
        <v>0</v>
      </c>
      <c r="AB61" s="84">
        <f t="shared" si="1"/>
        <v>2020</v>
      </c>
      <c r="AC61" s="83">
        <f t="shared" si="2"/>
        <v>12</v>
      </c>
      <c r="AD61" s="83" t="str">
        <f t="shared" si="3"/>
        <v/>
      </c>
      <c r="AE61" s="83" t="str">
        <f t="shared" si="4"/>
        <v/>
      </c>
      <c r="AF61" s="81">
        <f t="shared" si="5"/>
        <v>0</v>
      </c>
      <c r="AG61" s="82" t="str">
        <f t="shared" si="6"/>
        <v>1:00</v>
      </c>
      <c r="AH61" s="81">
        <f t="shared" si="7"/>
        <v>0</v>
      </c>
      <c r="AI61" s="80" t="str">
        <f t="shared" si="8"/>
        <v/>
      </c>
      <c r="AJ61" s="80" t="str">
        <f t="shared" si="9"/>
        <v/>
      </c>
      <c r="AK61" s="80" t="str">
        <f t="shared" si="10"/>
        <v/>
      </c>
      <c r="AL61" s="79" t="str">
        <f t="shared" si="11"/>
        <v/>
      </c>
      <c r="AM61" s="78" t="str">
        <f t="shared" si="12"/>
        <v/>
      </c>
    </row>
    <row r="62" spans="2:39" ht="13.5" thickBot="1">
      <c r="B62" s="86">
        <v>44194</v>
      </c>
      <c r="C62" s="85">
        <v>0</v>
      </c>
      <c r="D62" s="85">
        <v>0</v>
      </c>
      <c r="E62" s="85">
        <v>0</v>
      </c>
      <c r="F62" s="85">
        <v>0</v>
      </c>
      <c r="G62" s="85">
        <v>0</v>
      </c>
      <c r="H62" s="85">
        <v>0</v>
      </c>
      <c r="I62" s="85">
        <v>0</v>
      </c>
      <c r="J62" s="85">
        <v>0</v>
      </c>
      <c r="K62" s="85">
        <v>0</v>
      </c>
      <c r="L62" s="85">
        <v>0</v>
      </c>
      <c r="M62" s="85">
        <v>0</v>
      </c>
      <c r="N62" s="85">
        <v>0</v>
      </c>
      <c r="O62" s="85">
        <v>0</v>
      </c>
      <c r="P62" s="85">
        <v>0</v>
      </c>
      <c r="Q62" s="85">
        <v>0</v>
      </c>
      <c r="R62" s="85">
        <v>0</v>
      </c>
      <c r="S62" s="85">
        <v>0</v>
      </c>
      <c r="T62" s="85">
        <v>0</v>
      </c>
      <c r="U62" s="85">
        <v>0</v>
      </c>
      <c r="V62" s="85">
        <v>0</v>
      </c>
      <c r="W62" s="85">
        <v>0</v>
      </c>
      <c r="X62" s="85">
        <v>0</v>
      </c>
      <c r="Y62" s="85">
        <v>0</v>
      </c>
      <c r="Z62" s="85">
        <v>0</v>
      </c>
      <c r="AA62" s="85">
        <f t="shared" si="0"/>
        <v>0</v>
      </c>
      <c r="AB62" s="84">
        <f t="shared" si="1"/>
        <v>2020</v>
      </c>
      <c r="AC62" s="83">
        <f t="shared" si="2"/>
        <v>12</v>
      </c>
      <c r="AD62" s="83" t="str">
        <f t="shared" si="3"/>
        <v/>
      </c>
      <c r="AE62" s="83" t="str">
        <f t="shared" si="4"/>
        <v/>
      </c>
      <c r="AF62" s="81">
        <f t="shared" si="5"/>
        <v>0</v>
      </c>
      <c r="AG62" s="82" t="str">
        <f t="shared" si="6"/>
        <v>1:00</v>
      </c>
      <c r="AH62" s="81">
        <f t="shared" si="7"/>
        <v>0</v>
      </c>
      <c r="AI62" s="80" t="str">
        <f t="shared" si="8"/>
        <v/>
      </c>
      <c r="AJ62" s="80" t="str">
        <f t="shared" si="9"/>
        <v/>
      </c>
      <c r="AK62" s="80" t="str">
        <f t="shared" si="10"/>
        <v/>
      </c>
      <c r="AL62" s="79" t="str">
        <f t="shared" si="11"/>
        <v/>
      </c>
      <c r="AM62" s="78" t="str">
        <f t="shared" si="12"/>
        <v/>
      </c>
    </row>
    <row r="63" spans="2:39" ht="13.5" thickBot="1">
      <c r="B63" s="86">
        <v>44195</v>
      </c>
      <c r="C63" s="85">
        <v>0</v>
      </c>
      <c r="D63" s="85">
        <v>0</v>
      </c>
      <c r="E63" s="85">
        <v>0</v>
      </c>
      <c r="F63" s="85">
        <v>0</v>
      </c>
      <c r="G63" s="85">
        <v>0</v>
      </c>
      <c r="H63" s="85">
        <v>0</v>
      </c>
      <c r="I63" s="85">
        <v>0</v>
      </c>
      <c r="J63" s="85">
        <v>0</v>
      </c>
      <c r="K63" s="85">
        <v>0</v>
      </c>
      <c r="L63" s="85">
        <v>0</v>
      </c>
      <c r="M63" s="85">
        <v>0</v>
      </c>
      <c r="N63" s="85">
        <v>0</v>
      </c>
      <c r="O63" s="85">
        <v>0</v>
      </c>
      <c r="P63" s="85">
        <v>0</v>
      </c>
      <c r="Q63" s="85">
        <v>0</v>
      </c>
      <c r="R63" s="85">
        <v>0</v>
      </c>
      <c r="S63" s="85">
        <v>0</v>
      </c>
      <c r="T63" s="85">
        <v>0</v>
      </c>
      <c r="U63" s="85">
        <v>0</v>
      </c>
      <c r="V63" s="85">
        <v>0</v>
      </c>
      <c r="W63" s="85">
        <v>0</v>
      </c>
      <c r="X63" s="85">
        <v>0</v>
      </c>
      <c r="Y63" s="85">
        <v>0</v>
      </c>
      <c r="Z63" s="85">
        <v>0</v>
      </c>
      <c r="AA63" s="85">
        <f t="shared" si="0"/>
        <v>0</v>
      </c>
      <c r="AB63" s="84">
        <f t="shared" si="1"/>
        <v>2020</v>
      </c>
      <c r="AC63" s="83">
        <f t="shared" si="2"/>
        <v>12</v>
      </c>
      <c r="AD63" s="83" t="str">
        <f t="shared" si="3"/>
        <v/>
      </c>
      <c r="AE63" s="83" t="str">
        <f t="shared" si="4"/>
        <v/>
      </c>
      <c r="AF63" s="81">
        <f t="shared" si="5"/>
        <v>0</v>
      </c>
      <c r="AG63" s="82" t="str">
        <f t="shared" si="6"/>
        <v>1:00</v>
      </c>
      <c r="AH63" s="81">
        <f t="shared" si="7"/>
        <v>0</v>
      </c>
      <c r="AI63" s="80" t="str">
        <f t="shared" si="8"/>
        <v/>
      </c>
      <c r="AJ63" s="80" t="str">
        <f t="shared" si="9"/>
        <v/>
      </c>
      <c r="AK63" s="80" t="str">
        <f t="shared" si="10"/>
        <v/>
      </c>
      <c r="AL63" s="79" t="str">
        <f t="shared" si="11"/>
        <v/>
      </c>
      <c r="AM63" s="78" t="str">
        <f t="shared" si="12"/>
        <v/>
      </c>
    </row>
    <row r="64" spans="2:39" ht="13.5" thickBot="1">
      <c r="B64" s="86">
        <v>44196</v>
      </c>
      <c r="C64" s="85">
        <v>0</v>
      </c>
      <c r="D64" s="85">
        <v>0</v>
      </c>
      <c r="E64" s="85">
        <v>0</v>
      </c>
      <c r="F64" s="85">
        <v>0</v>
      </c>
      <c r="G64" s="85">
        <v>0</v>
      </c>
      <c r="H64" s="85">
        <v>0</v>
      </c>
      <c r="I64" s="85">
        <v>0</v>
      </c>
      <c r="J64" s="85">
        <v>0</v>
      </c>
      <c r="K64" s="85">
        <v>0</v>
      </c>
      <c r="L64" s="85">
        <v>0</v>
      </c>
      <c r="M64" s="85">
        <v>0</v>
      </c>
      <c r="N64" s="85">
        <v>0</v>
      </c>
      <c r="O64" s="85">
        <v>0</v>
      </c>
      <c r="P64" s="85">
        <v>0</v>
      </c>
      <c r="Q64" s="85">
        <v>0</v>
      </c>
      <c r="R64" s="85">
        <v>0</v>
      </c>
      <c r="S64" s="85">
        <v>0</v>
      </c>
      <c r="T64" s="85">
        <v>0</v>
      </c>
      <c r="U64" s="85">
        <v>0</v>
      </c>
      <c r="V64" s="85">
        <v>0</v>
      </c>
      <c r="W64" s="85">
        <v>0</v>
      </c>
      <c r="X64" s="85">
        <v>0</v>
      </c>
      <c r="Y64" s="85">
        <v>0</v>
      </c>
      <c r="Z64" s="85">
        <v>0</v>
      </c>
      <c r="AA64" s="85">
        <f t="shared" si="0"/>
        <v>0</v>
      </c>
      <c r="AB64" s="84">
        <f t="shared" si="1"/>
        <v>2020</v>
      </c>
      <c r="AC64" s="83">
        <f t="shared" si="2"/>
        <v>12</v>
      </c>
      <c r="AD64" s="83" t="str">
        <f t="shared" si="3"/>
        <v>2020-12</v>
      </c>
      <c r="AE64" s="83">
        <f t="shared" si="4"/>
        <v>12</v>
      </c>
      <c r="AF64" s="81">
        <f t="shared" si="5"/>
        <v>0</v>
      </c>
      <c r="AG64" s="82" t="str">
        <f t="shared" si="6"/>
        <v>1:00</v>
      </c>
      <c r="AH64" s="81">
        <f t="shared" si="7"/>
        <v>0</v>
      </c>
      <c r="AI64" s="80">
        <f t="shared" si="8"/>
        <v>2011.904</v>
      </c>
      <c r="AJ64" s="80">
        <f t="shared" si="9"/>
        <v>1293.0550000000001</v>
      </c>
      <c r="AK64" s="80">
        <f t="shared" si="10"/>
        <v>4590.8999999999996</v>
      </c>
      <c r="AL64" s="79">
        <f t="shared" si="11"/>
        <v>44186</v>
      </c>
      <c r="AM64" s="78" t="str">
        <f t="shared" si="12"/>
        <v>16:00</v>
      </c>
    </row>
    <row r="65" spans="2:39" ht="13.5" thickBot="1">
      <c r="B65" s="86">
        <v>44197</v>
      </c>
      <c r="C65" s="85">
        <v>0</v>
      </c>
      <c r="D65" s="85">
        <v>0</v>
      </c>
      <c r="E65" s="85">
        <v>0</v>
      </c>
      <c r="F65" s="85">
        <v>0</v>
      </c>
      <c r="G65" s="85">
        <v>0</v>
      </c>
      <c r="H65" s="85">
        <v>0</v>
      </c>
      <c r="I65" s="85">
        <v>0</v>
      </c>
      <c r="J65" s="85">
        <v>0</v>
      </c>
      <c r="K65" s="85">
        <v>0</v>
      </c>
      <c r="L65" s="85">
        <v>0</v>
      </c>
      <c r="M65" s="85">
        <v>0</v>
      </c>
      <c r="N65" s="85">
        <v>0</v>
      </c>
      <c r="O65" s="85">
        <v>0</v>
      </c>
      <c r="P65" s="85">
        <v>0</v>
      </c>
      <c r="Q65" s="85">
        <v>0</v>
      </c>
      <c r="R65" s="85">
        <v>0</v>
      </c>
      <c r="S65" s="85">
        <v>0</v>
      </c>
      <c r="T65" s="85">
        <v>0</v>
      </c>
      <c r="U65" s="85">
        <v>0</v>
      </c>
      <c r="V65" s="85">
        <v>0</v>
      </c>
      <c r="W65" s="85">
        <v>0</v>
      </c>
      <c r="X65" s="85">
        <v>0</v>
      </c>
      <c r="Y65" s="85">
        <v>0</v>
      </c>
      <c r="Z65" s="85">
        <v>0</v>
      </c>
      <c r="AA65" s="85">
        <f t="shared" si="0"/>
        <v>0</v>
      </c>
      <c r="AB65" s="84">
        <f t="shared" si="1"/>
        <v>2021</v>
      </c>
      <c r="AC65" s="83">
        <f t="shared" si="2"/>
        <v>1</v>
      </c>
      <c r="AD65" s="83" t="str">
        <f t="shared" si="3"/>
        <v/>
      </c>
      <c r="AE65" s="83" t="str">
        <f t="shared" si="4"/>
        <v/>
      </c>
      <c r="AF65" s="81">
        <f t="shared" si="5"/>
        <v>0</v>
      </c>
      <c r="AG65" s="82" t="str">
        <f t="shared" si="6"/>
        <v>1:00</v>
      </c>
      <c r="AH65" s="81">
        <f t="shared" si="7"/>
        <v>0</v>
      </c>
      <c r="AI65" s="80" t="str">
        <f t="shared" si="8"/>
        <v/>
      </c>
      <c r="AJ65" s="80" t="str">
        <f t="shared" si="9"/>
        <v/>
      </c>
      <c r="AK65" s="80" t="str">
        <f t="shared" si="10"/>
        <v/>
      </c>
      <c r="AL65" s="79" t="str">
        <f t="shared" si="11"/>
        <v/>
      </c>
      <c r="AM65" s="78" t="str">
        <f t="shared" si="12"/>
        <v/>
      </c>
    </row>
    <row r="66" spans="2:39" ht="13.5" thickBot="1">
      <c r="B66" s="86">
        <v>44198</v>
      </c>
      <c r="C66" s="85">
        <v>0</v>
      </c>
      <c r="D66" s="85">
        <v>0</v>
      </c>
      <c r="E66" s="85">
        <v>0</v>
      </c>
      <c r="F66" s="85">
        <v>0</v>
      </c>
      <c r="G66" s="85">
        <v>0</v>
      </c>
      <c r="H66" s="85">
        <v>0</v>
      </c>
      <c r="I66" s="85">
        <v>0</v>
      </c>
      <c r="J66" s="85">
        <v>0</v>
      </c>
      <c r="K66" s="85">
        <v>0</v>
      </c>
      <c r="L66" s="85">
        <v>0</v>
      </c>
      <c r="M66" s="85">
        <v>0</v>
      </c>
      <c r="N66" s="85">
        <v>0</v>
      </c>
      <c r="O66" s="85">
        <v>0</v>
      </c>
      <c r="P66" s="85">
        <v>0</v>
      </c>
      <c r="Q66" s="85">
        <v>0</v>
      </c>
      <c r="R66" s="85">
        <v>0</v>
      </c>
      <c r="S66" s="85">
        <v>0</v>
      </c>
      <c r="T66" s="85">
        <v>0</v>
      </c>
      <c r="U66" s="85">
        <v>0</v>
      </c>
      <c r="V66" s="85">
        <v>0</v>
      </c>
      <c r="W66" s="85">
        <v>0</v>
      </c>
      <c r="X66" s="85">
        <v>0</v>
      </c>
      <c r="Y66" s="85">
        <v>0</v>
      </c>
      <c r="Z66" s="85">
        <v>0</v>
      </c>
      <c r="AA66" s="85">
        <f t="shared" si="0"/>
        <v>0</v>
      </c>
      <c r="AB66" s="84">
        <f t="shared" si="1"/>
        <v>2021</v>
      </c>
      <c r="AC66" s="83">
        <f t="shared" si="2"/>
        <v>1</v>
      </c>
      <c r="AD66" s="83" t="str">
        <f t="shared" si="3"/>
        <v/>
      </c>
      <c r="AE66" s="83" t="str">
        <f t="shared" si="4"/>
        <v/>
      </c>
      <c r="AF66" s="81">
        <f t="shared" si="5"/>
        <v>0</v>
      </c>
      <c r="AG66" s="82" t="str">
        <f t="shared" si="6"/>
        <v>1:00</v>
      </c>
      <c r="AH66" s="81">
        <f t="shared" si="7"/>
        <v>0</v>
      </c>
      <c r="AI66" s="80" t="str">
        <f t="shared" si="8"/>
        <v/>
      </c>
      <c r="AJ66" s="80" t="str">
        <f t="shared" si="9"/>
        <v/>
      </c>
      <c r="AK66" s="80" t="str">
        <f t="shared" si="10"/>
        <v/>
      </c>
      <c r="AL66" s="79" t="str">
        <f t="shared" si="11"/>
        <v/>
      </c>
      <c r="AM66" s="78" t="str">
        <f t="shared" si="12"/>
        <v/>
      </c>
    </row>
    <row r="67" spans="2:39" ht="13.5" thickBot="1">
      <c r="B67" s="86">
        <v>44199</v>
      </c>
      <c r="C67" s="85">
        <v>0</v>
      </c>
      <c r="D67" s="85">
        <v>0</v>
      </c>
      <c r="E67" s="85">
        <v>0</v>
      </c>
      <c r="F67" s="85">
        <v>0</v>
      </c>
      <c r="G67" s="85">
        <v>0</v>
      </c>
      <c r="H67" s="85">
        <v>0</v>
      </c>
      <c r="I67" s="85">
        <v>0</v>
      </c>
      <c r="J67" s="85">
        <v>0</v>
      </c>
      <c r="K67" s="85">
        <v>0</v>
      </c>
      <c r="L67" s="85">
        <v>0</v>
      </c>
      <c r="M67" s="85">
        <v>0</v>
      </c>
      <c r="N67" s="85">
        <v>0</v>
      </c>
      <c r="O67" s="85">
        <v>0</v>
      </c>
      <c r="P67" s="85">
        <v>0</v>
      </c>
      <c r="Q67" s="85">
        <v>0</v>
      </c>
      <c r="R67" s="85">
        <v>0</v>
      </c>
      <c r="S67" s="85">
        <v>0</v>
      </c>
      <c r="T67" s="85">
        <v>0</v>
      </c>
      <c r="U67" s="85">
        <v>0</v>
      </c>
      <c r="V67" s="85">
        <v>0</v>
      </c>
      <c r="W67" s="85">
        <v>0</v>
      </c>
      <c r="X67" s="85">
        <v>0</v>
      </c>
      <c r="Y67" s="85">
        <v>0</v>
      </c>
      <c r="Z67" s="85">
        <v>0</v>
      </c>
      <c r="AA67" s="85">
        <f t="shared" ref="AA67:AA130" si="13">MAX(C67:Z67)</f>
        <v>0</v>
      </c>
      <c r="AB67" s="84">
        <f t="shared" ref="AB67:AB130" si="14">YEAR(B67)</f>
        <v>2021</v>
      </c>
      <c r="AC67" s="83">
        <f t="shared" ref="AC67:AC130" si="15">MONTH(B67)</f>
        <v>1</v>
      </c>
      <c r="AD67" s="83" t="str">
        <f t="shared" ref="AD67:AD130" si="16">IF(AE67="","",AB67&amp;"-"&amp;AE67)</f>
        <v/>
      </c>
      <c r="AE67" s="83" t="str">
        <f t="shared" ref="AE67:AE130" si="17">IF(DAY(B67+1)=1,AC67,"")</f>
        <v/>
      </c>
      <c r="AF67" s="81">
        <f t="shared" ref="AF67:AF130" si="18">MAX(C67:AA67)</f>
        <v>0</v>
      </c>
      <c r="AG67" s="82" t="str">
        <f t="shared" ref="AG67:AG130" si="19">INDEX($C$2:$Z$2,MATCH(AF67,C67:Z67,0))</f>
        <v>1:00</v>
      </c>
      <c r="AH67" s="81">
        <f t="shared" ref="AH67:AH130" si="20">SUM(C67:AA67)</f>
        <v>0</v>
      </c>
      <c r="AI67" s="80" t="str">
        <f t="shared" ref="AI67:AI130" si="21">IF(AE67&lt;&gt;"",SUMIFS(AF:AF,AC:AC,AC67,AB:AB,AB67),"")</f>
        <v/>
      </c>
      <c r="AJ67" s="80" t="str">
        <f t="shared" ref="AJ67:AJ130" si="22">IF(AI67="","",_xlfn.MAXIFS(AF:AF,AC:AC,AC67,AB:AB,AB67))</f>
        <v/>
      </c>
      <c r="AK67" s="80" t="str">
        <f t="shared" ref="AK67:AK130" si="23">IF(AI67="","",_xlfn.MAXIFS(AH:AH,AC:AC,AC67,AB:AB,AB67))</f>
        <v/>
      </c>
      <c r="AL67" s="79" t="str">
        <f t="shared" ref="AL67:AL130" si="24">IF(AI67&lt;&gt;"",INDEX(B:B,MATCH(AJ67,AF:AF,0)),"")</f>
        <v/>
      </c>
      <c r="AM67" s="78" t="str">
        <f t="shared" ref="AM67:AM130" si="25">IF(AI67&lt;&gt;"",INDEX(AG:AG,MATCH(AJ67,AF:AF,0)),"")</f>
        <v/>
      </c>
    </row>
    <row r="68" spans="2:39" ht="13.5" thickBot="1">
      <c r="B68" s="86">
        <v>44200</v>
      </c>
      <c r="C68" s="85">
        <v>0</v>
      </c>
      <c r="D68" s="85">
        <v>0</v>
      </c>
      <c r="E68" s="85">
        <v>0</v>
      </c>
      <c r="F68" s="85">
        <v>0</v>
      </c>
      <c r="G68" s="85">
        <v>0</v>
      </c>
      <c r="H68" s="85">
        <v>0</v>
      </c>
      <c r="I68" s="85">
        <v>0</v>
      </c>
      <c r="J68" s="85">
        <v>0</v>
      </c>
      <c r="K68" s="85">
        <v>0</v>
      </c>
      <c r="L68" s="85">
        <v>0</v>
      </c>
      <c r="M68" s="85">
        <v>0</v>
      </c>
      <c r="N68" s="85">
        <v>0</v>
      </c>
      <c r="O68" s="85">
        <v>0</v>
      </c>
      <c r="P68" s="85">
        <v>0</v>
      </c>
      <c r="Q68" s="85">
        <v>0</v>
      </c>
      <c r="R68" s="85">
        <v>0</v>
      </c>
      <c r="S68" s="85">
        <v>0</v>
      </c>
      <c r="T68" s="85">
        <v>0</v>
      </c>
      <c r="U68" s="85">
        <v>0</v>
      </c>
      <c r="V68" s="85">
        <v>0</v>
      </c>
      <c r="W68" s="85">
        <v>0</v>
      </c>
      <c r="X68" s="85">
        <v>0</v>
      </c>
      <c r="Y68" s="85">
        <v>0</v>
      </c>
      <c r="Z68" s="85">
        <v>0</v>
      </c>
      <c r="AA68" s="85">
        <f t="shared" si="13"/>
        <v>0</v>
      </c>
      <c r="AB68" s="84">
        <f t="shared" si="14"/>
        <v>2021</v>
      </c>
      <c r="AC68" s="83">
        <f t="shared" si="15"/>
        <v>1</v>
      </c>
      <c r="AD68" s="83" t="str">
        <f t="shared" si="16"/>
        <v/>
      </c>
      <c r="AE68" s="83" t="str">
        <f t="shared" si="17"/>
        <v/>
      </c>
      <c r="AF68" s="81">
        <f t="shared" si="18"/>
        <v>0</v>
      </c>
      <c r="AG68" s="82" t="str">
        <f t="shared" si="19"/>
        <v>1:00</v>
      </c>
      <c r="AH68" s="81">
        <f t="shared" si="20"/>
        <v>0</v>
      </c>
      <c r="AI68" s="80" t="str">
        <f t="shared" si="21"/>
        <v/>
      </c>
      <c r="AJ68" s="80" t="str">
        <f t="shared" si="22"/>
        <v/>
      </c>
      <c r="AK68" s="80" t="str">
        <f t="shared" si="23"/>
        <v/>
      </c>
      <c r="AL68" s="79" t="str">
        <f t="shared" si="24"/>
        <v/>
      </c>
      <c r="AM68" s="78" t="str">
        <f t="shared" si="25"/>
        <v/>
      </c>
    </row>
    <row r="69" spans="2:39" ht="13.5" thickBot="1">
      <c r="B69" s="86">
        <v>44201</v>
      </c>
      <c r="C69" s="85">
        <v>0</v>
      </c>
      <c r="D69" s="85">
        <v>0</v>
      </c>
      <c r="E69" s="85">
        <v>0</v>
      </c>
      <c r="F69" s="85">
        <v>0</v>
      </c>
      <c r="G69" s="85">
        <v>0</v>
      </c>
      <c r="H69" s="85">
        <v>0</v>
      </c>
      <c r="I69" s="85">
        <v>0</v>
      </c>
      <c r="J69" s="85">
        <v>0</v>
      </c>
      <c r="K69" s="85">
        <v>0</v>
      </c>
      <c r="L69" s="85">
        <v>0</v>
      </c>
      <c r="M69" s="85">
        <v>0</v>
      </c>
      <c r="N69" s="85">
        <v>0</v>
      </c>
      <c r="O69" s="85">
        <v>0</v>
      </c>
      <c r="P69" s="85">
        <v>0</v>
      </c>
      <c r="Q69" s="85">
        <v>0</v>
      </c>
      <c r="R69" s="85">
        <v>0</v>
      </c>
      <c r="S69" s="85">
        <v>0</v>
      </c>
      <c r="T69" s="85">
        <v>0</v>
      </c>
      <c r="U69" s="85">
        <v>0</v>
      </c>
      <c r="V69" s="85">
        <v>0</v>
      </c>
      <c r="W69" s="85">
        <v>0</v>
      </c>
      <c r="X69" s="85">
        <v>0</v>
      </c>
      <c r="Y69" s="85">
        <v>0</v>
      </c>
      <c r="Z69" s="85">
        <v>0</v>
      </c>
      <c r="AA69" s="85">
        <f t="shared" si="13"/>
        <v>0</v>
      </c>
      <c r="AB69" s="84">
        <f t="shared" si="14"/>
        <v>2021</v>
      </c>
      <c r="AC69" s="83">
        <f t="shared" si="15"/>
        <v>1</v>
      </c>
      <c r="AD69" s="83" t="str">
        <f t="shared" si="16"/>
        <v/>
      </c>
      <c r="AE69" s="83" t="str">
        <f t="shared" si="17"/>
        <v/>
      </c>
      <c r="AF69" s="81">
        <f t="shared" si="18"/>
        <v>0</v>
      </c>
      <c r="AG69" s="82" t="str">
        <f t="shared" si="19"/>
        <v>1:00</v>
      </c>
      <c r="AH69" s="81">
        <f t="shared" si="20"/>
        <v>0</v>
      </c>
      <c r="AI69" s="80" t="str">
        <f t="shared" si="21"/>
        <v/>
      </c>
      <c r="AJ69" s="80" t="str">
        <f t="shared" si="22"/>
        <v/>
      </c>
      <c r="AK69" s="80" t="str">
        <f t="shared" si="23"/>
        <v/>
      </c>
      <c r="AL69" s="79" t="str">
        <f t="shared" si="24"/>
        <v/>
      </c>
      <c r="AM69" s="78" t="str">
        <f t="shared" si="25"/>
        <v/>
      </c>
    </row>
    <row r="70" spans="2:39" ht="13.5" thickBot="1">
      <c r="B70" s="86">
        <v>44202</v>
      </c>
      <c r="C70" s="85">
        <v>0</v>
      </c>
      <c r="D70" s="85">
        <v>0</v>
      </c>
      <c r="E70" s="85">
        <v>0</v>
      </c>
      <c r="F70" s="85">
        <v>0</v>
      </c>
      <c r="G70" s="85">
        <v>0</v>
      </c>
      <c r="H70" s="85">
        <v>0</v>
      </c>
      <c r="I70" s="85">
        <v>0</v>
      </c>
      <c r="J70" s="85">
        <v>0</v>
      </c>
      <c r="K70" s="85">
        <v>0</v>
      </c>
      <c r="L70" s="85">
        <v>0</v>
      </c>
      <c r="M70" s="85">
        <v>0</v>
      </c>
      <c r="N70" s="85">
        <v>0</v>
      </c>
      <c r="O70" s="85">
        <v>0</v>
      </c>
      <c r="P70" s="85">
        <v>207.69399999999999</v>
      </c>
      <c r="Q70" s="85">
        <v>208.12100000000001</v>
      </c>
      <c r="R70" s="85">
        <v>123.971</v>
      </c>
      <c r="S70" s="85">
        <v>7.7210000000000001</v>
      </c>
      <c r="T70" s="85">
        <v>0</v>
      </c>
      <c r="U70" s="85">
        <v>0</v>
      </c>
      <c r="V70" s="85">
        <v>0</v>
      </c>
      <c r="W70" s="85">
        <v>0</v>
      </c>
      <c r="X70" s="85">
        <v>0</v>
      </c>
      <c r="Y70" s="85">
        <v>0</v>
      </c>
      <c r="Z70" s="85">
        <v>0</v>
      </c>
      <c r="AA70" s="85">
        <f t="shared" si="13"/>
        <v>208.12100000000001</v>
      </c>
      <c r="AB70" s="84">
        <f t="shared" si="14"/>
        <v>2021</v>
      </c>
      <c r="AC70" s="83">
        <f t="shared" si="15"/>
        <v>1</v>
      </c>
      <c r="AD70" s="83" t="str">
        <f t="shared" si="16"/>
        <v/>
      </c>
      <c r="AE70" s="83" t="str">
        <f t="shared" si="17"/>
        <v/>
      </c>
      <c r="AF70" s="81">
        <f t="shared" si="18"/>
        <v>208.12100000000001</v>
      </c>
      <c r="AG70" s="82" t="str">
        <f t="shared" si="19"/>
        <v>15:00</v>
      </c>
      <c r="AH70" s="81">
        <f t="shared" si="20"/>
        <v>755.62800000000004</v>
      </c>
      <c r="AI70" s="80" t="str">
        <f t="shared" si="21"/>
        <v/>
      </c>
      <c r="AJ70" s="80" t="str">
        <f t="shared" si="22"/>
        <v/>
      </c>
      <c r="AK70" s="80" t="str">
        <f t="shared" si="23"/>
        <v/>
      </c>
      <c r="AL70" s="79" t="str">
        <f t="shared" si="24"/>
        <v/>
      </c>
      <c r="AM70" s="78" t="str">
        <f t="shared" si="25"/>
        <v/>
      </c>
    </row>
    <row r="71" spans="2:39" ht="13.5" thickBot="1">
      <c r="B71" s="86">
        <v>44203</v>
      </c>
      <c r="C71" s="85">
        <v>0</v>
      </c>
      <c r="D71" s="85">
        <v>0</v>
      </c>
      <c r="E71" s="85">
        <v>0</v>
      </c>
      <c r="F71" s="85">
        <v>0</v>
      </c>
      <c r="G71" s="85">
        <v>0</v>
      </c>
      <c r="H71" s="85">
        <v>0</v>
      </c>
      <c r="I71" s="85">
        <v>0</v>
      </c>
      <c r="J71" s="85">
        <v>0</v>
      </c>
      <c r="K71" s="85">
        <v>0</v>
      </c>
      <c r="L71" s="85">
        <v>0</v>
      </c>
      <c r="M71" s="85">
        <v>0</v>
      </c>
      <c r="N71" s="85">
        <v>0</v>
      </c>
      <c r="O71" s="85">
        <v>0</v>
      </c>
      <c r="P71" s="85">
        <v>0</v>
      </c>
      <c r="Q71" s="85">
        <v>0</v>
      </c>
      <c r="R71" s="85">
        <v>0</v>
      </c>
      <c r="S71" s="85">
        <v>0</v>
      </c>
      <c r="T71" s="85">
        <v>0</v>
      </c>
      <c r="U71" s="85">
        <v>0</v>
      </c>
      <c r="V71" s="85">
        <v>0</v>
      </c>
      <c r="W71" s="85">
        <v>0</v>
      </c>
      <c r="X71" s="85">
        <v>0</v>
      </c>
      <c r="Y71" s="85">
        <v>0</v>
      </c>
      <c r="Z71" s="85">
        <v>0</v>
      </c>
      <c r="AA71" s="85">
        <f t="shared" si="13"/>
        <v>0</v>
      </c>
      <c r="AB71" s="84">
        <f t="shared" si="14"/>
        <v>2021</v>
      </c>
      <c r="AC71" s="83">
        <f t="shared" si="15"/>
        <v>1</v>
      </c>
      <c r="AD71" s="83" t="str">
        <f t="shared" si="16"/>
        <v/>
      </c>
      <c r="AE71" s="83" t="str">
        <f t="shared" si="17"/>
        <v/>
      </c>
      <c r="AF71" s="81">
        <f t="shared" si="18"/>
        <v>0</v>
      </c>
      <c r="AG71" s="82" t="str">
        <f t="shared" si="19"/>
        <v>1:00</v>
      </c>
      <c r="AH71" s="81">
        <f t="shared" si="20"/>
        <v>0</v>
      </c>
      <c r="AI71" s="80" t="str">
        <f t="shared" si="21"/>
        <v/>
      </c>
      <c r="AJ71" s="80" t="str">
        <f t="shared" si="22"/>
        <v/>
      </c>
      <c r="AK71" s="80" t="str">
        <f t="shared" si="23"/>
        <v/>
      </c>
      <c r="AL71" s="79" t="str">
        <f t="shared" si="24"/>
        <v/>
      </c>
      <c r="AM71" s="78" t="str">
        <f t="shared" si="25"/>
        <v/>
      </c>
    </row>
    <row r="72" spans="2:39" ht="13.5" thickBot="1">
      <c r="B72" s="86">
        <v>44204</v>
      </c>
      <c r="C72" s="85">
        <v>0</v>
      </c>
      <c r="D72" s="85">
        <v>0</v>
      </c>
      <c r="E72" s="85">
        <v>0</v>
      </c>
      <c r="F72" s="85">
        <v>0</v>
      </c>
      <c r="G72" s="85">
        <v>0</v>
      </c>
      <c r="H72" s="85">
        <v>0</v>
      </c>
      <c r="I72" s="85">
        <v>0</v>
      </c>
      <c r="J72" s="85">
        <v>0</v>
      </c>
      <c r="K72" s="85">
        <v>0</v>
      </c>
      <c r="L72" s="85">
        <v>0</v>
      </c>
      <c r="M72" s="85">
        <v>0</v>
      </c>
      <c r="N72" s="85">
        <v>0</v>
      </c>
      <c r="O72" s="85">
        <v>0</v>
      </c>
      <c r="P72" s="85">
        <v>0</v>
      </c>
      <c r="Q72" s="85">
        <v>0</v>
      </c>
      <c r="R72" s="85">
        <v>0</v>
      </c>
      <c r="S72" s="85">
        <v>0</v>
      </c>
      <c r="T72" s="85">
        <v>0</v>
      </c>
      <c r="U72" s="85">
        <v>0</v>
      </c>
      <c r="V72" s="85">
        <v>0</v>
      </c>
      <c r="W72" s="85">
        <v>0</v>
      </c>
      <c r="X72" s="85">
        <v>0</v>
      </c>
      <c r="Y72" s="85">
        <v>0</v>
      </c>
      <c r="Z72" s="85">
        <v>0</v>
      </c>
      <c r="AA72" s="85">
        <f t="shared" si="13"/>
        <v>0</v>
      </c>
      <c r="AB72" s="84">
        <f t="shared" si="14"/>
        <v>2021</v>
      </c>
      <c r="AC72" s="83">
        <f t="shared" si="15"/>
        <v>1</v>
      </c>
      <c r="AD72" s="83" t="str">
        <f t="shared" si="16"/>
        <v/>
      </c>
      <c r="AE72" s="83" t="str">
        <f t="shared" si="17"/>
        <v/>
      </c>
      <c r="AF72" s="81">
        <f t="shared" si="18"/>
        <v>0</v>
      </c>
      <c r="AG72" s="82" t="str">
        <f t="shared" si="19"/>
        <v>1:00</v>
      </c>
      <c r="AH72" s="81">
        <f t="shared" si="20"/>
        <v>0</v>
      </c>
      <c r="AI72" s="80" t="str">
        <f t="shared" si="21"/>
        <v/>
      </c>
      <c r="AJ72" s="80" t="str">
        <f t="shared" si="22"/>
        <v/>
      </c>
      <c r="AK72" s="80" t="str">
        <f t="shared" si="23"/>
        <v/>
      </c>
      <c r="AL72" s="79" t="str">
        <f t="shared" si="24"/>
        <v/>
      </c>
      <c r="AM72" s="78" t="str">
        <f t="shared" si="25"/>
        <v/>
      </c>
    </row>
    <row r="73" spans="2:39" ht="13.5" thickBot="1">
      <c r="B73" s="86">
        <v>44205</v>
      </c>
      <c r="C73" s="85">
        <v>0</v>
      </c>
      <c r="D73" s="85">
        <v>0</v>
      </c>
      <c r="E73" s="85">
        <v>0</v>
      </c>
      <c r="F73" s="85">
        <v>0</v>
      </c>
      <c r="G73" s="85">
        <v>0</v>
      </c>
      <c r="H73" s="85">
        <v>0</v>
      </c>
      <c r="I73" s="85">
        <v>0</v>
      </c>
      <c r="J73" s="85">
        <v>0</v>
      </c>
      <c r="K73" s="85">
        <v>0</v>
      </c>
      <c r="L73" s="85">
        <v>0</v>
      </c>
      <c r="M73" s="85">
        <v>0</v>
      </c>
      <c r="N73" s="85">
        <v>0</v>
      </c>
      <c r="O73" s="85">
        <v>0</v>
      </c>
      <c r="P73" s="85">
        <v>0</v>
      </c>
      <c r="Q73" s="85">
        <v>0</v>
      </c>
      <c r="R73" s="85">
        <v>0</v>
      </c>
      <c r="S73" s="85">
        <v>0</v>
      </c>
      <c r="T73" s="85">
        <v>0</v>
      </c>
      <c r="U73" s="85">
        <v>0</v>
      </c>
      <c r="V73" s="85">
        <v>0</v>
      </c>
      <c r="W73" s="85">
        <v>0</v>
      </c>
      <c r="X73" s="85">
        <v>0</v>
      </c>
      <c r="Y73" s="85">
        <v>0</v>
      </c>
      <c r="Z73" s="85">
        <v>0</v>
      </c>
      <c r="AA73" s="85">
        <f t="shared" si="13"/>
        <v>0</v>
      </c>
      <c r="AB73" s="84">
        <f t="shared" si="14"/>
        <v>2021</v>
      </c>
      <c r="AC73" s="83">
        <f t="shared" si="15"/>
        <v>1</v>
      </c>
      <c r="AD73" s="83" t="str">
        <f t="shared" si="16"/>
        <v/>
      </c>
      <c r="AE73" s="83" t="str">
        <f t="shared" si="17"/>
        <v/>
      </c>
      <c r="AF73" s="81">
        <f t="shared" si="18"/>
        <v>0</v>
      </c>
      <c r="AG73" s="82" t="str">
        <f t="shared" si="19"/>
        <v>1:00</v>
      </c>
      <c r="AH73" s="81">
        <f t="shared" si="20"/>
        <v>0</v>
      </c>
      <c r="AI73" s="80" t="str">
        <f t="shared" si="21"/>
        <v/>
      </c>
      <c r="AJ73" s="80" t="str">
        <f t="shared" si="22"/>
        <v/>
      </c>
      <c r="AK73" s="80" t="str">
        <f t="shared" si="23"/>
        <v/>
      </c>
      <c r="AL73" s="79" t="str">
        <f t="shared" si="24"/>
        <v/>
      </c>
      <c r="AM73" s="78" t="str">
        <f t="shared" si="25"/>
        <v/>
      </c>
    </row>
    <row r="74" spans="2:39" ht="13.5" thickBot="1">
      <c r="B74" s="86">
        <v>44206</v>
      </c>
      <c r="C74" s="85">
        <v>0</v>
      </c>
      <c r="D74" s="85">
        <v>0</v>
      </c>
      <c r="E74" s="85">
        <v>0</v>
      </c>
      <c r="F74" s="85">
        <v>0</v>
      </c>
      <c r="G74" s="85">
        <v>0</v>
      </c>
      <c r="H74" s="85">
        <v>0</v>
      </c>
      <c r="I74" s="85">
        <v>0</v>
      </c>
      <c r="J74" s="85">
        <v>0</v>
      </c>
      <c r="K74" s="85">
        <v>0</v>
      </c>
      <c r="L74" s="85">
        <v>0</v>
      </c>
      <c r="M74" s="85">
        <v>0</v>
      </c>
      <c r="N74" s="85">
        <v>0</v>
      </c>
      <c r="O74" s="85">
        <v>0</v>
      </c>
      <c r="P74" s="85">
        <v>0</v>
      </c>
      <c r="Q74" s="85">
        <v>0</v>
      </c>
      <c r="R74" s="85">
        <v>0</v>
      </c>
      <c r="S74" s="85">
        <v>0</v>
      </c>
      <c r="T74" s="85">
        <v>0</v>
      </c>
      <c r="U74" s="85">
        <v>0</v>
      </c>
      <c r="V74" s="85">
        <v>0</v>
      </c>
      <c r="W74" s="85">
        <v>0</v>
      </c>
      <c r="X74" s="85">
        <v>0</v>
      </c>
      <c r="Y74" s="85">
        <v>0</v>
      </c>
      <c r="Z74" s="85">
        <v>0</v>
      </c>
      <c r="AA74" s="85">
        <f t="shared" si="13"/>
        <v>0</v>
      </c>
      <c r="AB74" s="84">
        <f t="shared" si="14"/>
        <v>2021</v>
      </c>
      <c r="AC74" s="83">
        <f t="shared" si="15"/>
        <v>1</v>
      </c>
      <c r="AD74" s="83" t="str">
        <f t="shared" si="16"/>
        <v/>
      </c>
      <c r="AE74" s="83" t="str">
        <f t="shared" si="17"/>
        <v/>
      </c>
      <c r="AF74" s="81">
        <f t="shared" si="18"/>
        <v>0</v>
      </c>
      <c r="AG74" s="82" t="str">
        <f t="shared" si="19"/>
        <v>1:00</v>
      </c>
      <c r="AH74" s="81">
        <f t="shared" si="20"/>
        <v>0</v>
      </c>
      <c r="AI74" s="80" t="str">
        <f t="shared" si="21"/>
        <v/>
      </c>
      <c r="AJ74" s="80" t="str">
        <f t="shared" si="22"/>
        <v/>
      </c>
      <c r="AK74" s="80" t="str">
        <f t="shared" si="23"/>
        <v/>
      </c>
      <c r="AL74" s="79" t="str">
        <f t="shared" si="24"/>
        <v/>
      </c>
      <c r="AM74" s="78" t="str">
        <f t="shared" si="25"/>
        <v/>
      </c>
    </row>
    <row r="75" spans="2:39" ht="13.5" thickBot="1">
      <c r="B75" s="86">
        <v>44207</v>
      </c>
      <c r="C75" s="85">
        <v>0</v>
      </c>
      <c r="D75" s="85">
        <v>0</v>
      </c>
      <c r="E75" s="85">
        <v>0</v>
      </c>
      <c r="F75" s="85">
        <v>0</v>
      </c>
      <c r="G75" s="85">
        <v>0</v>
      </c>
      <c r="H75" s="85">
        <v>0</v>
      </c>
      <c r="I75" s="85">
        <v>0</v>
      </c>
      <c r="J75" s="85">
        <v>0</v>
      </c>
      <c r="K75" s="85">
        <v>0</v>
      </c>
      <c r="L75" s="85">
        <v>0</v>
      </c>
      <c r="M75" s="85">
        <v>0</v>
      </c>
      <c r="N75" s="85">
        <v>0</v>
      </c>
      <c r="O75" s="85">
        <v>0</v>
      </c>
      <c r="P75" s="85">
        <v>0</v>
      </c>
      <c r="Q75" s="85">
        <v>0</v>
      </c>
      <c r="R75" s="85">
        <v>0</v>
      </c>
      <c r="S75" s="85">
        <v>0</v>
      </c>
      <c r="T75" s="85">
        <v>0</v>
      </c>
      <c r="U75" s="85">
        <v>0</v>
      </c>
      <c r="V75" s="85">
        <v>0</v>
      </c>
      <c r="W75" s="85">
        <v>0</v>
      </c>
      <c r="X75" s="85">
        <v>0</v>
      </c>
      <c r="Y75" s="85">
        <v>0</v>
      </c>
      <c r="Z75" s="85">
        <v>0</v>
      </c>
      <c r="AA75" s="85">
        <f t="shared" si="13"/>
        <v>0</v>
      </c>
      <c r="AB75" s="84">
        <f t="shared" si="14"/>
        <v>2021</v>
      </c>
      <c r="AC75" s="83">
        <f t="shared" si="15"/>
        <v>1</v>
      </c>
      <c r="AD75" s="83" t="str">
        <f t="shared" si="16"/>
        <v/>
      </c>
      <c r="AE75" s="83" t="str">
        <f t="shared" si="17"/>
        <v/>
      </c>
      <c r="AF75" s="81">
        <f t="shared" si="18"/>
        <v>0</v>
      </c>
      <c r="AG75" s="82" t="str">
        <f t="shared" si="19"/>
        <v>1:00</v>
      </c>
      <c r="AH75" s="81">
        <f t="shared" si="20"/>
        <v>0</v>
      </c>
      <c r="AI75" s="80" t="str">
        <f t="shared" si="21"/>
        <v/>
      </c>
      <c r="AJ75" s="80" t="str">
        <f t="shared" si="22"/>
        <v/>
      </c>
      <c r="AK75" s="80" t="str">
        <f t="shared" si="23"/>
        <v/>
      </c>
      <c r="AL75" s="79" t="str">
        <f t="shared" si="24"/>
        <v/>
      </c>
      <c r="AM75" s="78" t="str">
        <f t="shared" si="25"/>
        <v/>
      </c>
    </row>
    <row r="76" spans="2:39" ht="13.5" thickBot="1">
      <c r="B76" s="86">
        <v>44208</v>
      </c>
      <c r="C76" s="85">
        <v>0</v>
      </c>
      <c r="D76" s="85">
        <v>0</v>
      </c>
      <c r="E76" s="85">
        <v>0</v>
      </c>
      <c r="F76" s="85">
        <v>0</v>
      </c>
      <c r="G76" s="85">
        <v>0</v>
      </c>
      <c r="H76" s="85">
        <v>0</v>
      </c>
      <c r="I76" s="85">
        <v>0</v>
      </c>
      <c r="J76" s="85">
        <v>0</v>
      </c>
      <c r="K76" s="85">
        <v>0</v>
      </c>
      <c r="L76" s="85">
        <v>0</v>
      </c>
      <c r="M76" s="85">
        <v>0</v>
      </c>
      <c r="N76" s="85">
        <v>0</v>
      </c>
      <c r="O76" s="85">
        <v>0</v>
      </c>
      <c r="P76" s="85">
        <v>0</v>
      </c>
      <c r="Q76" s="85">
        <v>0</v>
      </c>
      <c r="R76" s="85">
        <v>0</v>
      </c>
      <c r="S76" s="85">
        <v>0</v>
      </c>
      <c r="T76" s="85">
        <v>0</v>
      </c>
      <c r="U76" s="85">
        <v>0</v>
      </c>
      <c r="V76" s="85">
        <v>0</v>
      </c>
      <c r="W76" s="85">
        <v>0</v>
      </c>
      <c r="X76" s="85">
        <v>0</v>
      </c>
      <c r="Y76" s="85">
        <v>0</v>
      </c>
      <c r="Z76" s="85">
        <v>0</v>
      </c>
      <c r="AA76" s="85">
        <f t="shared" si="13"/>
        <v>0</v>
      </c>
      <c r="AB76" s="84">
        <f t="shared" si="14"/>
        <v>2021</v>
      </c>
      <c r="AC76" s="83">
        <f t="shared" si="15"/>
        <v>1</v>
      </c>
      <c r="AD76" s="83" t="str">
        <f t="shared" si="16"/>
        <v/>
      </c>
      <c r="AE76" s="83" t="str">
        <f t="shared" si="17"/>
        <v/>
      </c>
      <c r="AF76" s="81">
        <f t="shared" si="18"/>
        <v>0</v>
      </c>
      <c r="AG76" s="82" t="str">
        <f t="shared" si="19"/>
        <v>1:00</v>
      </c>
      <c r="AH76" s="81">
        <f t="shared" si="20"/>
        <v>0</v>
      </c>
      <c r="AI76" s="80" t="str">
        <f t="shared" si="21"/>
        <v/>
      </c>
      <c r="AJ76" s="80" t="str">
        <f t="shared" si="22"/>
        <v/>
      </c>
      <c r="AK76" s="80" t="str">
        <f t="shared" si="23"/>
        <v/>
      </c>
      <c r="AL76" s="79" t="str">
        <f t="shared" si="24"/>
        <v/>
      </c>
      <c r="AM76" s="78" t="str">
        <f t="shared" si="25"/>
        <v/>
      </c>
    </row>
    <row r="77" spans="2:39" ht="13.5" thickBot="1">
      <c r="B77" s="86">
        <v>44209</v>
      </c>
      <c r="C77" s="85">
        <v>0</v>
      </c>
      <c r="D77" s="85">
        <v>0</v>
      </c>
      <c r="E77" s="85">
        <v>0</v>
      </c>
      <c r="F77" s="85">
        <v>0</v>
      </c>
      <c r="G77" s="85">
        <v>0</v>
      </c>
      <c r="H77" s="85">
        <v>0</v>
      </c>
      <c r="I77" s="85">
        <v>0</v>
      </c>
      <c r="J77" s="85">
        <v>0</v>
      </c>
      <c r="K77" s="85">
        <v>0</v>
      </c>
      <c r="L77" s="85">
        <v>0</v>
      </c>
      <c r="M77" s="85">
        <v>0</v>
      </c>
      <c r="N77" s="85">
        <v>0</v>
      </c>
      <c r="O77" s="85">
        <v>0</v>
      </c>
      <c r="P77" s="85">
        <v>0</v>
      </c>
      <c r="Q77" s="85">
        <v>0</v>
      </c>
      <c r="R77" s="85">
        <v>0</v>
      </c>
      <c r="S77" s="85">
        <v>0</v>
      </c>
      <c r="T77" s="85">
        <v>0</v>
      </c>
      <c r="U77" s="85">
        <v>0</v>
      </c>
      <c r="V77" s="85">
        <v>0</v>
      </c>
      <c r="W77" s="85">
        <v>0</v>
      </c>
      <c r="X77" s="85">
        <v>0</v>
      </c>
      <c r="Y77" s="85">
        <v>0</v>
      </c>
      <c r="Z77" s="85">
        <v>0</v>
      </c>
      <c r="AA77" s="85">
        <f t="shared" si="13"/>
        <v>0</v>
      </c>
      <c r="AB77" s="84">
        <f t="shared" si="14"/>
        <v>2021</v>
      </c>
      <c r="AC77" s="83">
        <f t="shared" si="15"/>
        <v>1</v>
      </c>
      <c r="AD77" s="83" t="str">
        <f t="shared" si="16"/>
        <v/>
      </c>
      <c r="AE77" s="83" t="str">
        <f t="shared" si="17"/>
        <v/>
      </c>
      <c r="AF77" s="81">
        <f t="shared" si="18"/>
        <v>0</v>
      </c>
      <c r="AG77" s="82" t="str">
        <f t="shared" si="19"/>
        <v>1:00</v>
      </c>
      <c r="AH77" s="81">
        <f t="shared" si="20"/>
        <v>0</v>
      </c>
      <c r="AI77" s="80" t="str">
        <f t="shared" si="21"/>
        <v/>
      </c>
      <c r="AJ77" s="80" t="str">
        <f t="shared" si="22"/>
        <v/>
      </c>
      <c r="AK77" s="80" t="str">
        <f t="shared" si="23"/>
        <v/>
      </c>
      <c r="AL77" s="79" t="str">
        <f t="shared" si="24"/>
        <v/>
      </c>
      <c r="AM77" s="78" t="str">
        <f t="shared" si="25"/>
        <v/>
      </c>
    </row>
    <row r="78" spans="2:39" ht="13.5" thickBot="1">
      <c r="B78" s="86">
        <v>44210</v>
      </c>
      <c r="C78" s="85">
        <v>0</v>
      </c>
      <c r="D78" s="85">
        <v>0</v>
      </c>
      <c r="E78" s="85">
        <v>0</v>
      </c>
      <c r="F78" s="85">
        <v>0</v>
      </c>
      <c r="G78" s="85">
        <v>0</v>
      </c>
      <c r="H78" s="85">
        <v>0</v>
      </c>
      <c r="I78" s="85">
        <v>0</v>
      </c>
      <c r="J78" s="85">
        <v>0</v>
      </c>
      <c r="K78" s="85">
        <v>0</v>
      </c>
      <c r="L78" s="85">
        <v>0</v>
      </c>
      <c r="M78" s="85">
        <v>121.465</v>
      </c>
      <c r="N78" s="85">
        <v>904.66300000000001</v>
      </c>
      <c r="O78" s="85">
        <v>33.478999999999999</v>
      </c>
      <c r="P78" s="85">
        <v>356.91300000000001</v>
      </c>
      <c r="Q78" s="85">
        <v>223.63300000000001</v>
      </c>
      <c r="R78" s="85">
        <v>956.74</v>
      </c>
      <c r="S78" s="85">
        <v>858.40800000000002</v>
      </c>
      <c r="T78" s="85">
        <v>0</v>
      </c>
      <c r="U78" s="85">
        <v>0</v>
      </c>
      <c r="V78" s="85">
        <v>0</v>
      </c>
      <c r="W78" s="85">
        <v>0</v>
      </c>
      <c r="X78" s="85">
        <v>0</v>
      </c>
      <c r="Y78" s="85">
        <v>0</v>
      </c>
      <c r="Z78" s="85">
        <v>0</v>
      </c>
      <c r="AA78" s="85">
        <f t="shared" si="13"/>
        <v>956.74</v>
      </c>
      <c r="AB78" s="84">
        <f t="shared" si="14"/>
        <v>2021</v>
      </c>
      <c r="AC78" s="83">
        <f t="shared" si="15"/>
        <v>1</v>
      </c>
      <c r="AD78" s="83" t="str">
        <f t="shared" si="16"/>
        <v/>
      </c>
      <c r="AE78" s="83" t="str">
        <f t="shared" si="17"/>
        <v/>
      </c>
      <c r="AF78" s="81">
        <f t="shared" si="18"/>
        <v>956.74</v>
      </c>
      <c r="AG78" s="82" t="str">
        <f t="shared" si="19"/>
        <v>16:00</v>
      </c>
      <c r="AH78" s="81">
        <f t="shared" si="20"/>
        <v>4412.0410000000002</v>
      </c>
      <c r="AI78" s="80" t="str">
        <f t="shared" si="21"/>
        <v/>
      </c>
      <c r="AJ78" s="80" t="str">
        <f t="shared" si="22"/>
        <v/>
      </c>
      <c r="AK78" s="80" t="str">
        <f t="shared" si="23"/>
        <v/>
      </c>
      <c r="AL78" s="79" t="str">
        <f t="shared" si="24"/>
        <v/>
      </c>
      <c r="AM78" s="78" t="str">
        <f t="shared" si="25"/>
        <v/>
      </c>
    </row>
    <row r="79" spans="2:39" ht="13.5" thickBot="1">
      <c r="B79" s="86">
        <v>44211</v>
      </c>
      <c r="C79" s="85">
        <v>0</v>
      </c>
      <c r="D79" s="85">
        <v>0</v>
      </c>
      <c r="E79" s="85">
        <v>0</v>
      </c>
      <c r="F79" s="85">
        <v>0</v>
      </c>
      <c r="G79" s="85">
        <v>0</v>
      </c>
      <c r="H79" s="85">
        <v>0</v>
      </c>
      <c r="I79" s="85">
        <v>0</v>
      </c>
      <c r="J79" s="85">
        <v>0</v>
      </c>
      <c r="K79" s="85">
        <v>0</v>
      </c>
      <c r="L79" s="85">
        <v>0</v>
      </c>
      <c r="M79" s="85">
        <v>217.166</v>
      </c>
      <c r="N79" s="85">
        <v>407.678</v>
      </c>
      <c r="O79" s="85">
        <v>0</v>
      </c>
      <c r="P79" s="85">
        <v>374.89</v>
      </c>
      <c r="Q79" s="85">
        <v>774.73299999999995</v>
      </c>
      <c r="R79" s="85">
        <v>1357.5550000000001</v>
      </c>
      <c r="S79" s="85">
        <v>78.242999999999995</v>
      </c>
      <c r="T79" s="85">
        <v>0</v>
      </c>
      <c r="U79" s="85">
        <v>0</v>
      </c>
      <c r="V79" s="85">
        <v>0</v>
      </c>
      <c r="W79" s="85">
        <v>0</v>
      </c>
      <c r="X79" s="85">
        <v>0</v>
      </c>
      <c r="Y79" s="85">
        <v>0</v>
      </c>
      <c r="Z79" s="85">
        <v>0</v>
      </c>
      <c r="AA79" s="85">
        <f t="shared" si="13"/>
        <v>1357.5550000000001</v>
      </c>
      <c r="AB79" s="84">
        <f t="shared" si="14"/>
        <v>2021</v>
      </c>
      <c r="AC79" s="83">
        <f t="shared" si="15"/>
        <v>1</v>
      </c>
      <c r="AD79" s="83" t="str">
        <f t="shared" si="16"/>
        <v/>
      </c>
      <c r="AE79" s="83" t="str">
        <f t="shared" si="17"/>
        <v/>
      </c>
      <c r="AF79" s="81">
        <f t="shared" si="18"/>
        <v>1357.5550000000001</v>
      </c>
      <c r="AG79" s="82" t="str">
        <f t="shared" si="19"/>
        <v>16:00</v>
      </c>
      <c r="AH79" s="81">
        <f t="shared" si="20"/>
        <v>4567.82</v>
      </c>
      <c r="AI79" s="80" t="str">
        <f t="shared" si="21"/>
        <v/>
      </c>
      <c r="AJ79" s="80" t="str">
        <f t="shared" si="22"/>
        <v/>
      </c>
      <c r="AK79" s="80" t="str">
        <f t="shared" si="23"/>
        <v/>
      </c>
      <c r="AL79" s="79" t="str">
        <f t="shared" si="24"/>
        <v/>
      </c>
      <c r="AM79" s="78" t="str">
        <f t="shared" si="25"/>
        <v/>
      </c>
    </row>
    <row r="80" spans="2:39" ht="13.5" thickBot="1">
      <c r="B80" s="86">
        <v>44212</v>
      </c>
      <c r="C80" s="85">
        <v>0</v>
      </c>
      <c r="D80" s="85">
        <v>0</v>
      </c>
      <c r="E80" s="85">
        <v>0</v>
      </c>
      <c r="F80" s="85">
        <v>0</v>
      </c>
      <c r="G80" s="85">
        <v>0</v>
      </c>
      <c r="H80" s="85">
        <v>0</v>
      </c>
      <c r="I80" s="85">
        <v>0</v>
      </c>
      <c r="J80" s="85">
        <v>0</v>
      </c>
      <c r="K80" s="85">
        <v>0</v>
      </c>
      <c r="L80" s="85">
        <v>0</v>
      </c>
      <c r="M80" s="85">
        <v>0</v>
      </c>
      <c r="N80" s="85">
        <v>0</v>
      </c>
      <c r="O80" s="85">
        <v>0</v>
      </c>
      <c r="P80" s="85">
        <v>0</v>
      </c>
      <c r="Q80" s="85">
        <v>0</v>
      </c>
      <c r="R80" s="85">
        <v>0</v>
      </c>
      <c r="S80" s="85">
        <v>0</v>
      </c>
      <c r="T80" s="85">
        <v>0</v>
      </c>
      <c r="U80" s="85">
        <v>0</v>
      </c>
      <c r="V80" s="85">
        <v>0</v>
      </c>
      <c r="W80" s="85">
        <v>0</v>
      </c>
      <c r="X80" s="85">
        <v>0</v>
      </c>
      <c r="Y80" s="85">
        <v>0</v>
      </c>
      <c r="Z80" s="85">
        <v>0</v>
      </c>
      <c r="AA80" s="85">
        <f t="shared" si="13"/>
        <v>0</v>
      </c>
      <c r="AB80" s="84">
        <f t="shared" si="14"/>
        <v>2021</v>
      </c>
      <c r="AC80" s="83">
        <f t="shared" si="15"/>
        <v>1</v>
      </c>
      <c r="AD80" s="83" t="str">
        <f t="shared" si="16"/>
        <v/>
      </c>
      <c r="AE80" s="83" t="str">
        <f t="shared" si="17"/>
        <v/>
      </c>
      <c r="AF80" s="81">
        <f t="shared" si="18"/>
        <v>0</v>
      </c>
      <c r="AG80" s="82" t="str">
        <f t="shared" si="19"/>
        <v>1:00</v>
      </c>
      <c r="AH80" s="81">
        <f t="shared" si="20"/>
        <v>0</v>
      </c>
      <c r="AI80" s="80" t="str">
        <f t="shared" si="21"/>
        <v/>
      </c>
      <c r="AJ80" s="80" t="str">
        <f t="shared" si="22"/>
        <v/>
      </c>
      <c r="AK80" s="80" t="str">
        <f t="shared" si="23"/>
        <v/>
      </c>
      <c r="AL80" s="79" t="str">
        <f t="shared" si="24"/>
        <v/>
      </c>
      <c r="AM80" s="78" t="str">
        <f t="shared" si="25"/>
        <v/>
      </c>
    </row>
    <row r="81" spans="2:39" ht="13.5" thickBot="1">
      <c r="B81" s="86">
        <v>44213</v>
      </c>
      <c r="C81" s="85">
        <v>0</v>
      </c>
      <c r="D81" s="85">
        <v>0</v>
      </c>
      <c r="E81" s="85">
        <v>0</v>
      </c>
      <c r="F81" s="85">
        <v>0</v>
      </c>
      <c r="G81" s="85">
        <v>0</v>
      </c>
      <c r="H81" s="85">
        <v>0</v>
      </c>
      <c r="I81" s="85">
        <v>0</v>
      </c>
      <c r="J81" s="85">
        <v>0</v>
      </c>
      <c r="K81" s="85">
        <v>0</v>
      </c>
      <c r="L81" s="85">
        <v>0</v>
      </c>
      <c r="M81" s="85">
        <v>0</v>
      </c>
      <c r="N81" s="85">
        <v>0</v>
      </c>
      <c r="O81" s="85">
        <v>0</v>
      </c>
      <c r="P81" s="85">
        <v>0</v>
      </c>
      <c r="Q81" s="85">
        <v>0</v>
      </c>
      <c r="R81" s="85">
        <v>0</v>
      </c>
      <c r="S81" s="85">
        <v>0</v>
      </c>
      <c r="T81" s="85">
        <v>0</v>
      </c>
      <c r="U81" s="85">
        <v>0</v>
      </c>
      <c r="V81" s="85">
        <v>0</v>
      </c>
      <c r="W81" s="85">
        <v>0</v>
      </c>
      <c r="X81" s="85">
        <v>0</v>
      </c>
      <c r="Y81" s="85">
        <v>0</v>
      </c>
      <c r="Z81" s="85">
        <v>0</v>
      </c>
      <c r="AA81" s="85">
        <f t="shared" si="13"/>
        <v>0</v>
      </c>
      <c r="AB81" s="84">
        <f t="shared" si="14"/>
        <v>2021</v>
      </c>
      <c r="AC81" s="83">
        <f t="shared" si="15"/>
        <v>1</v>
      </c>
      <c r="AD81" s="83" t="str">
        <f t="shared" si="16"/>
        <v/>
      </c>
      <c r="AE81" s="83" t="str">
        <f t="shared" si="17"/>
        <v/>
      </c>
      <c r="AF81" s="81">
        <f t="shared" si="18"/>
        <v>0</v>
      </c>
      <c r="AG81" s="82" t="str">
        <f t="shared" si="19"/>
        <v>1:00</v>
      </c>
      <c r="AH81" s="81">
        <f t="shared" si="20"/>
        <v>0</v>
      </c>
      <c r="AI81" s="80" t="str">
        <f t="shared" si="21"/>
        <v/>
      </c>
      <c r="AJ81" s="80" t="str">
        <f t="shared" si="22"/>
        <v/>
      </c>
      <c r="AK81" s="80" t="str">
        <f t="shared" si="23"/>
        <v/>
      </c>
      <c r="AL81" s="79" t="str">
        <f t="shared" si="24"/>
        <v/>
      </c>
      <c r="AM81" s="78" t="str">
        <f t="shared" si="25"/>
        <v/>
      </c>
    </row>
    <row r="82" spans="2:39" ht="13.5" thickBot="1">
      <c r="B82" s="86">
        <v>44214</v>
      </c>
      <c r="C82" s="85">
        <v>0</v>
      </c>
      <c r="D82" s="85">
        <v>0</v>
      </c>
      <c r="E82" s="85">
        <v>0</v>
      </c>
      <c r="F82" s="85">
        <v>0</v>
      </c>
      <c r="G82" s="85">
        <v>0</v>
      </c>
      <c r="H82" s="85">
        <v>0</v>
      </c>
      <c r="I82" s="85">
        <v>0</v>
      </c>
      <c r="J82" s="85">
        <v>0</v>
      </c>
      <c r="K82" s="85">
        <v>0</v>
      </c>
      <c r="L82" s="85">
        <v>0</v>
      </c>
      <c r="M82" s="85">
        <v>0</v>
      </c>
      <c r="N82" s="85">
        <v>720.43899999999996</v>
      </c>
      <c r="O82" s="85">
        <v>883.47199999999998</v>
      </c>
      <c r="P82" s="85">
        <v>366.13</v>
      </c>
      <c r="Q82" s="85">
        <v>642.995</v>
      </c>
      <c r="R82" s="85">
        <v>407.964</v>
      </c>
      <c r="S82" s="85">
        <v>529.58900000000006</v>
      </c>
      <c r="T82" s="85">
        <v>681.04</v>
      </c>
      <c r="U82" s="85">
        <v>157.54</v>
      </c>
      <c r="V82" s="85">
        <v>0</v>
      </c>
      <c r="W82" s="85">
        <v>0</v>
      </c>
      <c r="X82" s="85">
        <v>0</v>
      </c>
      <c r="Y82" s="85">
        <v>0</v>
      </c>
      <c r="Z82" s="85">
        <v>0</v>
      </c>
      <c r="AA82" s="85">
        <f t="shared" si="13"/>
        <v>883.47199999999998</v>
      </c>
      <c r="AB82" s="84">
        <f t="shared" si="14"/>
        <v>2021</v>
      </c>
      <c r="AC82" s="83">
        <f t="shared" si="15"/>
        <v>1</v>
      </c>
      <c r="AD82" s="83" t="str">
        <f t="shared" si="16"/>
        <v/>
      </c>
      <c r="AE82" s="83" t="str">
        <f t="shared" si="17"/>
        <v/>
      </c>
      <c r="AF82" s="81">
        <f t="shared" si="18"/>
        <v>883.47199999999998</v>
      </c>
      <c r="AG82" s="82" t="str">
        <f t="shared" si="19"/>
        <v>13:00</v>
      </c>
      <c r="AH82" s="81">
        <f t="shared" si="20"/>
        <v>5272.6409999999996</v>
      </c>
      <c r="AI82" s="80" t="str">
        <f t="shared" si="21"/>
        <v/>
      </c>
      <c r="AJ82" s="80" t="str">
        <f t="shared" si="22"/>
        <v/>
      </c>
      <c r="AK82" s="80" t="str">
        <f t="shared" si="23"/>
        <v/>
      </c>
      <c r="AL82" s="79" t="str">
        <f t="shared" si="24"/>
        <v/>
      </c>
      <c r="AM82" s="78" t="str">
        <f t="shared" si="25"/>
        <v/>
      </c>
    </row>
    <row r="83" spans="2:39" ht="13.5" thickBot="1">
      <c r="B83" s="86">
        <v>44215</v>
      </c>
      <c r="C83" s="85">
        <v>0</v>
      </c>
      <c r="D83" s="85">
        <v>0</v>
      </c>
      <c r="E83" s="85">
        <v>0</v>
      </c>
      <c r="F83" s="85">
        <v>0</v>
      </c>
      <c r="G83" s="85">
        <v>0</v>
      </c>
      <c r="H83" s="85">
        <v>0</v>
      </c>
      <c r="I83" s="85">
        <v>0</v>
      </c>
      <c r="J83" s="85">
        <v>0</v>
      </c>
      <c r="K83" s="85">
        <v>0</v>
      </c>
      <c r="L83" s="85">
        <v>0</v>
      </c>
      <c r="M83" s="85">
        <v>0</v>
      </c>
      <c r="N83" s="85">
        <v>0</v>
      </c>
      <c r="O83" s="85">
        <v>0</v>
      </c>
      <c r="P83" s="85">
        <v>0</v>
      </c>
      <c r="Q83" s="85">
        <v>0</v>
      </c>
      <c r="R83" s="85">
        <v>0</v>
      </c>
      <c r="S83" s="85">
        <v>0</v>
      </c>
      <c r="T83" s="85">
        <v>0</v>
      </c>
      <c r="U83" s="85">
        <v>0</v>
      </c>
      <c r="V83" s="85">
        <v>0</v>
      </c>
      <c r="W83" s="85">
        <v>0</v>
      </c>
      <c r="X83" s="85">
        <v>0</v>
      </c>
      <c r="Y83" s="85">
        <v>0</v>
      </c>
      <c r="Z83" s="85">
        <v>0</v>
      </c>
      <c r="AA83" s="85">
        <f t="shared" si="13"/>
        <v>0</v>
      </c>
      <c r="AB83" s="84">
        <f t="shared" si="14"/>
        <v>2021</v>
      </c>
      <c r="AC83" s="83">
        <f t="shared" si="15"/>
        <v>1</v>
      </c>
      <c r="AD83" s="83" t="str">
        <f t="shared" si="16"/>
        <v/>
      </c>
      <c r="AE83" s="83" t="str">
        <f t="shared" si="17"/>
        <v/>
      </c>
      <c r="AF83" s="81">
        <f t="shared" si="18"/>
        <v>0</v>
      </c>
      <c r="AG83" s="82" t="str">
        <f t="shared" si="19"/>
        <v>1:00</v>
      </c>
      <c r="AH83" s="81">
        <f t="shared" si="20"/>
        <v>0</v>
      </c>
      <c r="AI83" s="80" t="str">
        <f t="shared" si="21"/>
        <v/>
      </c>
      <c r="AJ83" s="80" t="str">
        <f t="shared" si="22"/>
        <v/>
      </c>
      <c r="AK83" s="80" t="str">
        <f t="shared" si="23"/>
        <v/>
      </c>
      <c r="AL83" s="79" t="str">
        <f t="shared" si="24"/>
        <v/>
      </c>
      <c r="AM83" s="78" t="str">
        <f t="shared" si="25"/>
        <v/>
      </c>
    </row>
    <row r="84" spans="2:39" ht="13.5" thickBot="1">
      <c r="B84" s="86">
        <v>44216</v>
      </c>
      <c r="C84" s="85">
        <v>0</v>
      </c>
      <c r="D84" s="85">
        <v>0</v>
      </c>
      <c r="E84" s="85">
        <v>0</v>
      </c>
      <c r="F84" s="85">
        <v>0</v>
      </c>
      <c r="G84" s="85">
        <v>0</v>
      </c>
      <c r="H84" s="85">
        <v>0</v>
      </c>
      <c r="I84" s="85">
        <v>0</v>
      </c>
      <c r="J84" s="85">
        <v>0</v>
      </c>
      <c r="K84" s="85">
        <v>0</v>
      </c>
      <c r="L84" s="85">
        <v>0</v>
      </c>
      <c r="M84" s="85">
        <v>0</v>
      </c>
      <c r="N84" s="85">
        <v>0</v>
      </c>
      <c r="O84" s="85">
        <v>0</v>
      </c>
      <c r="P84" s="85">
        <v>0</v>
      </c>
      <c r="Q84" s="85">
        <v>0</v>
      </c>
      <c r="R84" s="85">
        <v>0</v>
      </c>
      <c r="S84" s="85">
        <v>0</v>
      </c>
      <c r="T84" s="85">
        <v>0</v>
      </c>
      <c r="U84" s="85">
        <v>0</v>
      </c>
      <c r="V84" s="85">
        <v>0</v>
      </c>
      <c r="W84" s="85">
        <v>0</v>
      </c>
      <c r="X84" s="85">
        <v>0</v>
      </c>
      <c r="Y84" s="85">
        <v>0</v>
      </c>
      <c r="Z84" s="85">
        <v>0</v>
      </c>
      <c r="AA84" s="85">
        <f t="shared" si="13"/>
        <v>0</v>
      </c>
      <c r="AB84" s="84">
        <f t="shared" si="14"/>
        <v>2021</v>
      </c>
      <c r="AC84" s="83">
        <f t="shared" si="15"/>
        <v>1</v>
      </c>
      <c r="AD84" s="83" t="str">
        <f t="shared" si="16"/>
        <v/>
      </c>
      <c r="AE84" s="83" t="str">
        <f t="shared" si="17"/>
        <v/>
      </c>
      <c r="AF84" s="81">
        <f t="shared" si="18"/>
        <v>0</v>
      </c>
      <c r="AG84" s="82" t="str">
        <f t="shared" si="19"/>
        <v>1:00</v>
      </c>
      <c r="AH84" s="81">
        <f t="shared" si="20"/>
        <v>0</v>
      </c>
      <c r="AI84" s="80" t="str">
        <f t="shared" si="21"/>
        <v/>
      </c>
      <c r="AJ84" s="80" t="str">
        <f t="shared" si="22"/>
        <v/>
      </c>
      <c r="AK84" s="80" t="str">
        <f t="shared" si="23"/>
        <v/>
      </c>
      <c r="AL84" s="79" t="str">
        <f t="shared" si="24"/>
        <v/>
      </c>
      <c r="AM84" s="78" t="str">
        <f t="shared" si="25"/>
        <v/>
      </c>
    </row>
    <row r="85" spans="2:39" ht="13.5" thickBot="1">
      <c r="B85" s="86">
        <v>44217</v>
      </c>
      <c r="C85" s="85">
        <v>0</v>
      </c>
      <c r="D85" s="85">
        <v>0</v>
      </c>
      <c r="E85" s="85">
        <v>0</v>
      </c>
      <c r="F85" s="85">
        <v>0</v>
      </c>
      <c r="G85" s="85">
        <v>0</v>
      </c>
      <c r="H85" s="85">
        <v>0</v>
      </c>
      <c r="I85" s="85">
        <v>0</v>
      </c>
      <c r="J85" s="85">
        <v>0</v>
      </c>
      <c r="K85" s="85">
        <v>0</v>
      </c>
      <c r="L85" s="85">
        <v>0</v>
      </c>
      <c r="M85" s="85">
        <v>151.655</v>
      </c>
      <c r="N85" s="85">
        <v>602.66</v>
      </c>
      <c r="O85" s="85">
        <v>553.81200000000001</v>
      </c>
      <c r="P85" s="85">
        <v>707.67399999999998</v>
      </c>
      <c r="Q85" s="85">
        <v>845.66600000000005</v>
      </c>
      <c r="R85" s="85">
        <v>600.12</v>
      </c>
      <c r="S85" s="85">
        <v>592.57799999999997</v>
      </c>
      <c r="T85" s="85">
        <v>834.66200000000003</v>
      </c>
      <c r="U85" s="85">
        <v>329.10399999999998</v>
      </c>
      <c r="V85" s="85">
        <v>0</v>
      </c>
      <c r="W85" s="85">
        <v>0</v>
      </c>
      <c r="X85" s="85">
        <v>0</v>
      </c>
      <c r="Y85" s="85">
        <v>0</v>
      </c>
      <c r="Z85" s="85">
        <v>0</v>
      </c>
      <c r="AA85" s="85">
        <f t="shared" si="13"/>
        <v>845.66600000000005</v>
      </c>
      <c r="AB85" s="84">
        <f t="shared" si="14"/>
        <v>2021</v>
      </c>
      <c r="AC85" s="83">
        <f t="shared" si="15"/>
        <v>1</v>
      </c>
      <c r="AD85" s="83" t="str">
        <f t="shared" si="16"/>
        <v/>
      </c>
      <c r="AE85" s="83" t="str">
        <f t="shared" si="17"/>
        <v/>
      </c>
      <c r="AF85" s="81">
        <f t="shared" si="18"/>
        <v>845.66600000000005</v>
      </c>
      <c r="AG85" s="82" t="str">
        <f t="shared" si="19"/>
        <v>15:00</v>
      </c>
      <c r="AH85" s="81">
        <f t="shared" si="20"/>
        <v>6063.5970000000007</v>
      </c>
      <c r="AI85" s="80" t="str">
        <f t="shared" si="21"/>
        <v/>
      </c>
      <c r="AJ85" s="80" t="str">
        <f t="shared" si="22"/>
        <v/>
      </c>
      <c r="AK85" s="80" t="str">
        <f t="shared" si="23"/>
        <v/>
      </c>
      <c r="AL85" s="79" t="str">
        <f t="shared" si="24"/>
        <v/>
      </c>
      <c r="AM85" s="78" t="str">
        <f t="shared" si="25"/>
        <v/>
      </c>
    </row>
    <row r="86" spans="2:39" ht="13.5" thickBot="1">
      <c r="B86" s="86">
        <v>44218</v>
      </c>
      <c r="C86" s="85">
        <v>0</v>
      </c>
      <c r="D86" s="85">
        <v>0</v>
      </c>
      <c r="E86" s="85">
        <v>0</v>
      </c>
      <c r="F86" s="85">
        <v>0</v>
      </c>
      <c r="G86" s="85">
        <v>0</v>
      </c>
      <c r="H86" s="85">
        <v>0</v>
      </c>
      <c r="I86" s="85">
        <v>0</v>
      </c>
      <c r="J86" s="85">
        <v>0</v>
      </c>
      <c r="K86" s="85">
        <v>0</v>
      </c>
      <c r="L86" s="85">
        <v>126.44199999999999</v>
      </c>
      <c r="M86" s="85">
        <v>1425.501</v>
      </c>
      <c r="N86" s="85">
        <v>897.87199999999996</v>
      </c>
      <c r="O86" s="85">
        <v>0</v>
      </c>
      <c r="P86" s="85">
        <v>0</v>
      </c>
      <c r="Q86" s="85">
        <v>2E-3</v>
      </c>
      <c r="R86" s="85">
        <v>663.67700000000002</v>
      </c>
      <c r="S86" s="85">
        <v>1138.4259999999999</v>
      </c>
      <c r="T86" s="85">
        <v>0</v>
      </c>
      <c r="U86" s="85">
        <v>0</v>
      </c>
      <c r="V86" s="85">
        <v>0</v>
      </c>
      <c r="W86" s="85">
        <v>0</v>
      </c>
      <c r="X86" s="85">
        <v>0</v>
      </c>
      <c r="Y86" s="85">
        <v>0</v>
      </c>
      <c r="Z86" s="85">
        <v>0</v>
      </c>
      <c r="AA86" s="85">
        <f t="shared" si="13"/>
        <v>1425.501</v>
      </c>
      <c r="AB86" s="84">
        <f t="shared" si="14"/>
        <v>2021</v>
      </c>
      <c r="AC86" s="83">
        <f t="shared" si="15"/>
        <v>1</v>
      </c>
      <c r="AD86" s="83" t="str">
        <f t="shared" si="16"/>
        <v/>
      </c>
      <c r="AE86" s="83" t="str">
        <f t="shared" si="17"/>
        <v/>
      </c>
      <c r="AF86" s="81">
        <f t="shared" si="18"/>
        <v>1425.501</v>
      </c>
      <c r="AG86" s="82" t="str">
        <f t="shared" si="19"/>
        <v>11:00</v>
      </c>
      <c r="AH86" s="81">
        <f t="shared" si="20"/>
        <v>5677.4210000000003</v>
      </c>
      <c r="AI86" s="80" t="str">
        <f t="shared" si="21"/>
        <v/>
      </c>
      <c r="AJ86" s="80" t="str">
        <f t="shared" si="22"/>
        <v/>
      </c>
      <c r="AK86" s="80" t="str">
        <f t="shared" si="23"/>
        <v/>
      </c>
      <c r="AL86" s="79" t="str">
        <f t="shared" si="24"/>
        <v/>
      </c>
      <c r="AM86" s="78" t="str">
        <f t="shared" si="25"/>
        <v/>
      </c>
    </row>
    <row r="87" spans="2:39" ht="13.5" thickBot="1">
      <c r="B87" s="86">
        <v>44219</v>
      </c>
      <c r="C87" s="85">
        <v>0</v>
      </c>
      <c r="D87" s="85">
        <v>0</v>
      </c>
      <c r="E87" s="85">
        <v>0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453.97899999999998</v>
      </c>
      <c r="L87" s="85">
        <v>1322.5150000000001</v>
      </c>
      <c r="M87" s="85">
        <v>1358.0050000000001</v>
      </c>
      <c r="N87" s="85">
        <v>1326.162</v>
      </c>
      <c r="O87" s="85">
        <v>1256.913</v>
      </c>
      <c r="P87" s="85">
        <v>1153.4000000000001</v>
      </c>
      <c r="Q87" s="85">
        <v>1252.0840000000001</v>
      </c>
      <c r="R87" s="85">
        <v>1291.307</v>
      </c>
      <c r="S87" s="85">
        <v>1038.854</v>
      </c>
      <c r="T87" s="85">
        <v>0</v>
      </c>
      <c r="U87" s="85">
        <v>0</v>
      </c>
      <c r="V87" s="85">
        <v>0</v>
      </c>
      <c r="W87" s="85">
        <v>0</v>
      </c>
      <c r="X87" s="85">
        <v>0</v>
      </c>
      <c r="Y87" s="85">
        <v>0</v>
      </c>
      <c r="Z87" s="85">
        <v>0</v>
      </c>
      <c r="AA87" s="85">
        <f t="shared" si="13"/>
        <v>1358.0050000000001</v>
      </c>
      <c r="AB87" s="84">
        <f t="shared" si="14"/>
        <v>2021</v>
      </c>
      <c r="AC87" s="83">
        <f t="shared" si="15"/>
        <v>1</v>
      </c>
      <c r="AD87" s="83" t="str">
        <f t="shared" si="16"/>
        <v/>
      </c>
      <c r="AE87" s="83" t="str">
        <f t="shared" si="17"/>
        <v/>
      </c>
      <c r="AF87" s="81">
        <f t="shared" si="18"/>
        <v>1358.0050000000001</v>
      </c>
      <c r="AG87" s="82" t="str">
        <f t="shared" si="19"/>
        <v>11:00</v>
      </c>
      <c r="AH87" s="81">
        <f t="shared" si="20"/>
        <v>11811.223999999998</v>
      </c>
      <c r="AI87" s="80" t="str">
        <f t="shared" si="21"/>
        <v/>
      </c>
      <c r="AJ87" s="80" t="str">
        <f t="shared" si="22"/>
        <v/>
      </c>
      <c r="AK87" s="80" t="str">
        <f t="shared" si="23"/>
        <v/>
      </c>
      <c r="AL87" s="79" t="str">
        <f t="shared" si="24"/>
        <v/>
      </c>
      <c r="AM87" s="78" t="str">
        <f t="shared" si="25"/>
        <v/>
      </c>
    </row>
    <row r="88" spans="2:39" ht="13.5" thickBot="1">
      <c r="B88" s="86">
        <v>44220</v>
      </c>
      <c r="C88" s="85">
        <v>0</v>
      </c>
      <c r="D88" s="85">
        <v>0</v>
      </c>
      <c r="E88" s="85">
        <v>0</v>
      </c>
      <c r="F88" s="85">
        <v>0</v>
      </c>
      <c r="G88" s="85">
        <v>0</v>
      </c>
      <c r="H88" s="85">
        <v>0</v>
      </c>
      <c r="I88" s="85">
        <v>0</v>
      </c>
      <c r="J88" s="85">
        <v>0</v>
      </c>
      <c r="K88" s="85">
        <v>0</v>
      </c>
      <c r="L88" s="85">
        <v>0</v>
      </c>
      <c r="M88" s="85">
        <v>0</v>
      </c>
      <c r="N88" s="85">
        <v>0</v>
      </c>
      <c r="O88" s="85">
        <v>0</v>
      </c>
      <c r="P88" s="85">
        <v>0</v>
      </c>
      <c r="Q88" s="85">
        <v>0</v>
      </c>
      <c r="R88" s="85">
        <v>0</v>
      </c>
      <c r="S88" s="85">
        <v>0</v>
      </c>
      <c r="T88" s="85">
        <v>0</v>
      </c>
      <c r="U88" s="85">
        <v>0</v>
      </c>
      <c r="V88" s="85">
        <v>0</v>
      </c>
      <c r="W88" s="85">
        <v>0</v>
      </c>
      <c r="X88" s="85">
        <v>0</v>
      </c>
      <c r="Y88" s="85">
        <v>0</v>
      </c>
      <c r="Z88" s="85">
        <v>0</v>
      </c>
      <c r="AA88" s="85">
        <f t="shared" si="13"/>
        <v>0</v>
      </c>
      <c r="AB88" s="84">
        <f t="shared" si="14"/>
        <v>2021</v>
      </c>
      <c r="AC88" s="83">
        <f t="shared" si="15"/>
        <v>1</v>
      </c>
      <c r="AD88" s="83" t="str">
        <f t="shared" si="16"/>
        <v/>
      </c>
      <c r="AE88" s="83" t="str">
        <f t="shared" si="17"/>
        <v/>
      </c>
      <c r="AF88" s="81">
        <f t="shared" si="18"/>
        <v>0</v>
      </c>
      <c r="AG88" s="82" t="str">
        <f t="shared" si="19"/>
        <v>1:00</v>
      </c>
      <c r="AH88" s="81">
        <f t="shared" si="20"/>
        <v>0</v>
      </c>
      <c r="AI88" s="80" t="str">
        <f t="shared" si="21"/>
        <v/>
      </c>
      <c r="AJ88" s="80" t="str">
        <f t="shared" si="22"/>
        <v/>
      </c>
      <c r="AK88" s="80" t="str">
        <f t="shared" si="23"/>
        <v/>
      </c>
      <c r="AL88" s="79" t="str">
        <f t="shared" si="24"/>
        <v/>
      </c>
      <c r="AM88" s="78" t="str">
        <f t="shared" si="25"/>
        <v/>
      </c>
    </row>
    <row r="89" spans="2:39" ht="13.5" thickBot="1">
      <c r="B89" s="86">
        <v>44221</v>
      </c>
      <c r="C89" s="85">
        <v>0</v>
      </c>
      <c r="D89" s="85">
        <v>0</v>
      </c>
      <c r="E89" s="85">
        <v>0</v>
      </c>
      <c r="F89" s="85">
        <v>0</v>
      </c>
      <c r="G89" s="85">
        <v>0</v>
      </c>
      <c r="H89" s="85">
        <v>0</v>
      </c>
      <c r="I89" s="85">
        <v>0</v>
      </c>
      <c r="J89" s="85">
        <v>0</v>
      </c>
      <c r="K89" s="85">
        <v>0</v>
      </c>
      <c r="L89" s="85">
        <v>0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442.83600000000001</v>
      </c>
      <c r="W89" s="85">
        <v>272.27199999999999</v>
      </c>
      <c r="X89" s="85">
        <v>0</v>
      </c>
      <c r="Y89" s="85">
        <v>0</v>
      </c>
      <c r="Z89" s="85">
        <v>0</v>
      </c>
      <c r="AA89" s="85">
        <f t="shared" si="13"/>
        <v>442.83600000000001</v>
      </c>
      <c r="AB89" s="84">
        <f t="shared" si="14"/>
        <v>2021</v>
      </c>
      <c r="AC89" s="83">
        <f t="shared" si="15"/>
        <v>1</v>
      </c>
      <c r="AD89" s="83" t="str">
        <f t="shared" si="16"/>
        <v/>
      </c>
      <c r="AE89" s="83" t="str">
        <f t="shared" si="17"/>
        <v/>
      </c>
      <c r="AF89" s="81">
        <f t="shared" si="18"/>
        <v>442.83600000000001</v>
      </c>
      <c r="AG89" s="82" t="str">
        <f t="shared" si="19"/>
        <v>20:00</v>
      </c>
      <c r="AH89" s="81">
        <f t="shared" si="20"/>
        <v>1157.944</v>
      </c>
      <c r="AI89" s="80" t="str">
        <f t="shared" si="21"/>
        <v/>
      </c>
      <c r="AJ89" s="80" t="str">
        <f t="shared" si="22"/>
        <v/>
      </c>
      <c r="AK89" s="80" t="str">
        <f t="shared" si="23"/>
        <v/>
      </c>
      <c r="AL89" s="79" t="str">
        <f t="shared" si="24"/>
        <v/>
      </c>
      <c r="AM89" s="78" t="str">
        <f t="shared" si="25"/>
        <v/>
      </c>
    </row>
    <row r="90" spans="2:39" ht="13.5" thickBot="1">
      <c r="B90" s="86">
        <v>44222</v>
      </c>
      <c r="C90" s="85">
        <v>0</v>
      </c>
      <c r="D90" s="85">
        <v>5.4630000000000001</v>
      </c>
      <c r="E90" s="85">
        <v>228.613</v>
      </c>
      <c r="F90" s="85">
        <v>0</v>
      </c>
      <c r="G90" s="85">
        <v>0</v>
      </c>
      <c r="H90" s="85">
        <v>0</v>
      </c>
      <c r="I90" s="85">
        <v>0</v>
      </c>
      <c r="J90" s="85">
        <v>0</v>
      </c>
      <c r="K90" s="85">
        <v>0</v>
      </c>
      <c r="L90" s="85">
        <v>0</v>
      </c>
      <c r="M90" s="85">
        <v>0</v>
      </c>
      <c r="N90" s="85">
        <v>0</v>
      </c>
      <c r="O90" s="85">
        <v>0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5">
        <v>0</v>
      </c>
      <c r="W90" s="85">
        <v>0</v>
      </c>
      <c r="X90" s="85">
        <v>0</v>
      </c>
      <c r="Y90" s="85">
        <v>0</v>
      </c>
      <c r="Z90" s="85">
        <v>0</v>
      </c>
      <c r="AA90" s="85">
        <f t="shared" si="13"/>
        <v>228.613</v>
      </c>
      <c r="AB90" s="84">
        <f t="shared" si="14"/>
        <v>2021</v>
      </c>
      <c r="AC90" s="83">
        <f t="shared" si="15"/>
        <v>1</v>
      </c>
      <c r="AD90" s="83" t="str">
        <f t="shared" si="16"/>
        <v/>
      </c>
      <c r="AE90" s="83" t="str">
        <f t="shared" si="17"/>
        <v/>
      </c>
      <c r="AF90" s="81">
        <f t="shared" si="18"/>
        <v>228.613</v>
      </c>
      <c r="AG90" s="82" t="str">
        <f t="shared" si="19"/>
        <v>3:00</v>
      </c>
      <c r="AH90" s="81">
        <f t="shared" si="20"/>
        <v>462.68899999999996</v>
      </c>
      <c r="AI90" s="80" t="str">
        <f t="shared" si="21"/>
        <v/>
      </c>
      <c r="AJ90" s="80" t="str">
        <f t="shared" si="22"/>
        <v/>
      </c>
      <c r="AK90" s="80" t="str">
        <f t="shared" si="23"/>
        <v/>
      </c>
      <c r="AL90" s="79" t="str">
        <f t="shared" si="24"/>
        <v/>
      </c>
      <c r="AM90" s="78" t="str">
        <f t="shared" si="25"/>
        <v/>
      </c>
    </row>
    <row r="91" spans="2:39" ht="13.5" thickBot="1">
      <c r="B91" s="86">
        <v>44223</v>
      </c>
      <c r="C91" s="85">
        <v>0</v>
      </c>
      <c r="D91" s="85">
        <v>0</v>
      </c>
      <c r="E91" s="85">
        <v>0</v>
      </c>
      <c r="F91" s="85">
        <v>0</v>
      </c>
      <c r="G91" s="85">
        <v>0</v>
      </c>
      <c r="H91" s="85">
        <v>0</v>
      </c>
      <c r="I91" s="85">
        <v>0</v>
      </c>
      <c r="J91" s="85">
        <v>0</v>
      </c>
      <c r="K91" s="85">
        <v>0</v>
      </c>
      <c r="L91" s="85">
        <v>0</v>
      </c>
      <c r="M91" s="85">
        <v>0</v>
      </c>
      <c r="N91" s="85">
        <v>0</v>
      </c>
      <c r="O91" s="85">
        <v>0</v>
      </c>
      <c r="P91" s="85">
        <v>0</v>
      </c>
      <c r="Q91" s="85">
        <v>0</v>
      </c>
      <c r="R91" s="85">
        <v>140.43899999999999</v>
      </c>
      <c r="S91" s="85">
        <v>0</v>
      </c>
      <c r="T91" s="85">
        <v>0</v>
      </c>
      <c r="U91" s="85">
        <v>0</v>
      </c>
      <c r="V91" s="85">
        <v>0</v>
      </c>
      <c r="W91" s="85">
        <v>0</v>
      </c>
      <c r="X91" s="85">
        <v>0</v>
      </c>
      <c r="Y91" s="85">
        <v>0</v>
      </c>
      <c r="Z91" s="85">
        <v>0</v>
      </c>
      <c r="AA91" s="85">
        <f t="shared" si="13"/>
        <v>140.43899999999999</v>
      </c>
      <c r="AB91" s="84">
        <f t="shared" si="14"/>
        <v>2021</v>
      </c>
      <c r="AC91" s="83">
        <f t="shared" si="15"/>
        <v>1</v>
      </c>
      <c r="AD91" s="83" t="str">
        <f t="shared" si="16"/>
        <v/>
      </c>
      <c r="AE91" s="83" t="str">
        <f t="shared" si="17"/>
        <v/>
      </c>
      <c r="AF91" s="81">
        <f t="shared" si="18"/>
        <v>140.43899999999999</v>
      </c>
      <c r="AG91" s="82" t="str">
        <f t="shared" si="19"/>
        <v>16:00</v>
      </c>
      <c r="AH91" s="81">
        <f t="shared" si="20"/>
        <v>280.87799999999999</v>
      </c>
      <c r="AI91" s="80" t="str">
        <f t="shared" si="21"/>
        <v/>
      </c>
      <c r="AJ91" s="80" t="str">
        <f t="shared" si="22"/>
        <v/>
      </c>
      <c r="AK91" s="80" t="str">
        <f t="shared" si="23"/>
        <v/>
      </c>
      <c r="AL91" s="79" t="str">
        <f t="shared" si="24"/>
        <v/>
      </c>
      <c r="AM91" s="78" t="str">
        <f t="shared" si="25"/>
        <v/>
      </c>
    </row>
    <row r="92" spans="2:39" ht="13.5" thickBot="1">
      <c r="B92" s="86">
        <v>44224</v>
      </c>
      <c r="C92" s="85">
        <v>0</v>
      </c>
      <c r="D92" s="85">
        <v>0</v>
      </c>
      <c r="E92" s="85">
        <v>0</v>
      </c>
      <c r="F92" s="85">
        <v>0</v>
      </c>
      <c r="G92" s="85">
        <v>0</v>
      </c>
      <c r="H92" s="85">
        <v>0</v>
      </c>
      <c r="I92" s="85">
        <v>0</v>
      </c>
      <c r="J92" s="85">
        <v>0</v>
      </c>
      <c r="K92" s="85">
        <v>0</v>
      </c>
      <c r="L92" s="85">
        <v>0</v>
      </c>
      <c r="M92" s="85">
        <v>0</v>
      </c>
      <c r="N92" s="85">
        <v>0</v>
      </c>
      <c r="O92" s="85">
        <v>0</v>
      </c>
      <c r="P92" s="85">
        <v>0</v>
      </c>
      <c r="Q92" s="85">
        <v>0</v>
      </c>
      <c r="R92" s="85">
        <v>0</v>
      </c>
      <c r="S92" s="85">
        <v>0</v>
      </c>
      <c r="T92" s="85">
        <v>0</v>
      </c>
      <c r="U92" s="85">
        <v>0</v>
      </c>
      <c r="V92" s="85">
        <v>0</v>
      </c>
      <c r="W92" s="85">
        <v>0</v>
      </c>
      <c r="X92" s="85">
        <v>0</v>
      </c>
      <c r="Y92" s="85">
        <v>0</v>
      </c>
      <c r="Z92" s="85">
        <v>0</v>
      </c>
      <c r="AA92" s="85">
        <f t="shared" si="13"/>
        <v>0</v>
      </c>
      <c r="AB92" s="84">
        <f t="shared" si="14"/>
        <v>2021</v>
      </c>
      <c r="AC92" s="83">
        <f t="shared" si="15"/>
        <v>1</v>
      </c>
      <c r="AD92" s="83" t="str">
        <f t="shared" si="16"/>
        <v/>
      </c>
      <c r="AE92" s="83" t="str">
        <f t="shared" si="17"/>
        <v/>
      </c>
      <c r="AF92" s="81">
        <f t="shared" si="18"/>
        <v>0</v>
      </c>
      <c r="AG92" s="82" t="str">
        <f t="shared" si="19"/>
        <v>1:00</v>
      </c>
      <c r="AH92" s="81">
        <f t="shared" si="20"/>
        <v>0</v>
      </c>
      <c r="AI92" s="80" t="str">
        <f t="shared" si="21"/>
        <v/>
      </c>
      <c r="AJ92" s="80" t="str">
        <f t="shared" si="22"/>
        <v/>
      </c>
      <c r="AK92" s="80" t="str">
        <f t="shared" si="23"/>
        <v/>
      </c>
      <c r="AL92" s="79" t="str">
        <f t="shared" si="24"/>
        <v/>
      </c>
      <c r="AM92" s="78" t="str">
        <f t="shared" si="25"/>
        <v/>
      </c>
    </row>
    <row r="93" spans="2:39" ht="13.5" thickBot="1">
      <c r="B93" s="86">
        <v>44225</v>
      </c>
      <c r="C93" s="85">
        <v>0</v>
      </c>
      <c r="D93" s="85">
        <v>0</v>
      </c>
      <c r="E93" s="85">
        <v>0</v>
      </c>
      <c r="F93" s="85">
        <v>0</v>
      </c>
      <c r="G93" s="85">
        <v>0</v>
      </c>
      <c r="H93" s="85">
        <v>0</v>
      </c>
      <c r="I93" s="85">
        <v>0</v>
      </c>
      <c r="J93" s="85">
        <v>0</v>
      </c>
      <c r="K93" s="85">
        <v>0</v>
      </c>
      <c r="L93" s="85">
        <v>0</v>
      </c>
      <c r="M93" s="85">
        <v>0</v>
      </c>
      <c r="N93" s="85">
        <v>0</v>
      </c>
      <c r="O93" s="85">
        <v>0</v>
      </c>
      <c r="P93" s="85">
        <v>592.21500000000003</v>
      </c>
      <c r="Q93" s="85">
        <v>1451.7919999999999</v>
      </c>
      <c r="R93" s="85">
        <v>990.04300000000001</v>
      </c>
      <c r="S93" s="85">
        <v>0</v>
      </c>
      <c r="T93" s="85">
        <v>0</v>
      </c>
      <c r="U93" s="85">
        <v>0</v>
      </c>
      <c r="V93" s="85">
        <v>0</v>
      </c>
      <c r="W93" s="85">
        <v>0</v>
      </c>
      <c r="X93" s="85">
        <v>0</v>
      </c>
      <c r="Y93" s="85">
        <v>0</v>
      </c>
      <c r="Z93" s="85">
        <v>0</v>
      </c>
      <c r="AA93" s="85">
        <f t="shared" si="13"/>
        <v>1451.7919999999999</v>
      </c>
      <c r="AB93" s="84">
        <f t="shared" si="14"/>
        <v>2021</v>
      </c>
      <c r="AC93" s="83">
        <f t="shared" si="15"/>
        <v>1</v>
      </c>
      <c r="AD93" s="83" t="str">
        <f t="shared" si="16"/>
        <v/>
      </c>
      <c r="AE93" s="83" t="str">
        <f t="shared" si="17"/>
        <v/>
      </c>
      <c r="AF93" s="81">
        <f t="shared" si="18"/>
        <v>1451.7919999999999</v>
      </c>
      <c r="AG93" s="82" t="str">
        <f t="shared" si="19"/>
        <v>15:00</v>
      </c>
      <c r="AH93" s="81">
        <f t="shared" si="20"/>
        <v>4485.8420000000006</v>
      </c>
      <c r="AI93" s="80" t="str">
        <f t="shared" si="21"/>
        <v/>
      </c>
      <c r="AJ93" s="80" t="str">
        <f t="shared" si="22"/>
        <v/>
      </c>
      <c r="AK93" s="80" t="str">
        <f t="shared" si="23"/>
        <v/>
      </c>
      <c r="AL93" s="79" t="str">
        <f t="shared" si="24"/>
        <v/>
      </c>
      <c r="AM93" s="78" t="str">
        <f t="shared" si="25"/>
        <v/>
      </c>
    </row>
    <row r="94" spans="2:39" ht="13.5" thickBot="1">
      <c r="B94" s="86">
        <v>44226</v>
      </c>
      <c r="C94" s="85">
        <v>0</v>
      </c>
      <c r="D94" s="85">
        <v>0</v>
      </c>
      <c r="E94" s="85">
        <v>0</v>
      </c>
      <c r="F94" s="85">
        <v>0</v>
      </c>
      <c r="G94" s="85">
        <v>0</v>
      </c>
      <c r="H94" s="85">
        <v>0</v>
      </c>
      <c r="I94" s="85">
        <v>0</v>
      </c>
      <c r="J94" s="85">
        <v>0</v>
      </c>
      <c r="K94" s="85">
        <v>0</v>
      </c>
      <c r="L94" s="85">
        <v>0</v>
      </c>
      <c r="M94" s="85">
        <v>0</v>
      </c>
      <c r="N94" s="85">
        <v>0</v>
      </c>
      <c r="O94" s="85">
        <v>0</v>
      </c>
      <c r="P94" s="85">
        <v>0</v>
      </c>
      <c r="Q94" s="85">
        <v>0</v>
      </c>
      <c r="R94" s="85">
        <v>0</v>
      </c>
      <c r="S94" s="85">
        <v>0</v>
      </c>
      <c r="T94" s="85">
        <v>0</v>
      </c>
      <c r="U94" s="85">
        <v>0</v>
      </c>
      <c r="V94" s="85">
        <v>0</v>
      </c>
      <c r="W94" s="85">
        <v>0</v>
      </c>
      <c r="X94" s="85">
        <v>0</v>
      </c>
      <c r="Y94" s="85">
        <v>0</v>
      </c>
      <c r="Z94" s="85">
        <v>0</v>
      </c>
      <c r="AA94" s="85">
        <f t="shared" si="13"/>
        <v>0</v>
      </c>
      <c r="AB94" s="84">
        <f t="shared" si="14"/>
        <v>2021</v>
      </c>
      <c r="AC94" s="83">
        <f t="shared" si="15"/>
        <v>1</v>
      </c>
      <c r="AD94" s="83" t="str">
        <f t="shared" si="16"/>
        <v/>
      </c>
      <c r="AE94" s="83" t="str">
        <f t="shared" si="17"/>
        <v/>
      </c>
      <c r="AF94" s="81">
        <f t="shared" si="18"/>
        <v>0</v>
      </c>
      <c r="AG94" s="82" t="str">
        <f t="shared" si="19"/>
        <v>1:00</v>
      </c>
      <c r="AH94" s="81">
        <f t="shared" si="20"/>
        <v>0</v>
      </c>
      <c r="AI94" s="80" t="str">
        <f t="shared" si="21"/>
        <v/>
      </c>
      <c r="AJ94" s="80" t="str">
        <f t="shared" si="22"/>
        <v/>
      </c>
      <c r="AK94" s="80" t="str">
        <f t="shared" si="23"/>
        <v/>
      </c>
      <c r="AL94" s="79" t="str">
        <f t="shared" si="24"/>
        <v/>
      </c>
      <c r="AM94" s="78" t="str">
        <f t="shared" si="25"/>
        <v/>
      </c>
    </row>
    <row r="95" spans="2:39" ht="13.5" thickBot="1">
      <c r="B95" s="86">
        <v>44227</v>
      </c>
      <c r="C95" s="85">
        <v>0</v>
      </c>
      <c r="D95" s="85">
        <v>0</v>
      </c>
      <c r="E95" s="85">
        <v>0</v>
      </c>
      <c r="F95" s="85">
        <v>0</v>
      </c>
      <c r="G95" s="85">
        <v>0</v>
      </c>
      <c r="H95" s="85">
        <v>0</v>
      </c>
      <c r="I95" s="85">
        <v>0</v>
      </c>
      <c r="J95" s="85">
        <v>0</v>
      </c>
      <c r="K95" s="85">
        <v>0</v>
      </c>
      <c r="L95" s="85">
        <v>0</v>
      </c>
      <c r="M95" s="85">
        <v>0</v>
      </c>
      <c r="N95" s="85">
        <v>0</v>
      </c>
      <c r="O95" s="85">
        <v>0</v>
      </c>
      <c r="P95" s="85">
        <v>0</v>
      </c>
      <c r="Q95" s="85">
        <v>0</v>
      </c>
      <c r="R95" s="85">
        <v>0</v>
      </c>
      <c r="S95" s="85">
        <v>0</v>
      </c>
      <c r="T95" s="85">
        <v>0</v>
      </c>
      <c r="U95" s="85">
        <v>0</v>
      </c>
      <c r="V95" s="85">
        <v>0</v>
      </c>
      <c r="W95" s="85">
        <v>0</v>
      </c>
      <c r="X95" s="85">
        <v>0</v>
      </c>
      <c r="Y95" s="85">
        <v>0</v>
      </c>
      <c r="Z95" s="85">
        <v>0</v>
      </c>
      <c r="AA95" s="85">
        <f t="shared" si="13"/>
        <v>0</v>
      </c>
      <c r="AB95" s="84">
        <f t="shared" si="14"/>
        <v>2021</v>
      </c>
      <c r="AC95" s="83">
        <f t="shared" si="15"/>
        <v>1</v>
      </c>
      <c r="AD95" s="83" t="str">
        <f t="shared" si="16"/>
        <v>2021-1</v>
      </c>
      <c r="AE95" s="83">
        <f t="shared" si="17"/>
        <v>1</v>
      </c>
      <c r="AF95" s="81">
        <f t="shared" si="18"/>
        <v>0</v>
      </c>
      <c r="AG95" s="82" t="str">
        <f t="shared" si="19"/>
        <v>1:00</v>
      </c>
      <c r="AH95" s="81">
        <f t="shared" si="20"/>
        <v>0</v>
      </c>
      <c r="AI95" s="80">
        <f t="shared" si="21"/>
        <v>9298.7400000000016</v>
      </c>
      <c r="AJ95" s="80">
        <f t="shared" si="22"/>
        <v>1451.7919999999999</v>
      </c>
      <c r="AK95" s="80">
        <f t="shared" si="23"/>
        <v>11811.223999999998</v>
      </c>
      <c r="AL95" s="79">
        <f t="shared" si="24"/>
        <v>44225</v>
      </c>
      <c r="AM95" s="78" t="str">
        <f t="shared" si="25"/>
        <v>15:00</v>
      </c>
    </row>
    <row r="96" spans="2:39" ht="13.5" thickBot="1">
      <c r="B96" s="86">
        <v>44228</v>
      </c>
      <c r="C96" s="85">
        <v>0</v>
      </c>
      <c r="D96" s="85">
        <v>0</v>
      </c>
      <c r="E96" s="85">
        <v>0</v>
      </c>
      <c r="F96" s="85">
        <v>0</v>
      </c>
      <c r="G96" s="85">
        <v>0</v>
      </c>
      <c r="H96" s="85">
        <v>0</v>
      </c>
      <c r="I96" s="85">
        <v>0</v>
      </c>
      <c r="J96" s="85">
        <v>0</v>
      </c>
      <c r="K96" s="85">
        <v>0</v>
      </c>
      <c r="L96" s="85">
        <v>0</v>
      </c>
      <c r="M96" s="85">
        <v>0</v>
      </c>
      <c r="N96" s="85">
        <v>0</v>
      </c>
      <c r="O96" s="85">
        <v>0</v>
      </c>
      <c r="P96" s="85">
        <v>399.51400000000001</v>
      </c>
      <c r="Q96" s="85">
        <v>810.55399999999997</v>
      </c>
      <c r="R96" s="85">
        <v>0</v>
      </c>
      <c r="S96" s="85">
        <v>0</v>
      </c>
      <c r="T96" s="85">
        <v>0</v>
      </c>
      <c r="U96" s="85">
        <v>0</v>
      </c>
      <c r="V96" s="85">
        <v>0</v>
      </c>
      <c r="W96" s="85">
        <v>0</v>
      </c>
      <c r="X96" s="85">
        <v>0</v>
      </c>
      <c r="Y96" s="85">
        <v>0</v>
      </c>
      <c r="Z96" s="85">
        <v>0</v>
      </c>
      <c r="AA96" s="85">
        <f t="shared" si="13"/>
        <v>810.55399999999997</v>
      </c>
      <c r="AB96" s="84">
        <f t="shared" si="14"/>
        <v>2021</v>
      </c>
      <c r="AC96" s="83">
        <f t="shared" si="15"/>
        <v>2</v>
      </c>
      <c r="AD96" s="83" t="str">
        <f t="shared" si="16"/>
        <v/>
      </c>
      <c r="AE96" s="83" t="str">
        <f t="shared" si="17"/>
        <v/>
      </c>
      <c r="AF96" s="81">
        <f t="shared" si="18"/>
        <v>810.55399999999997</v>
      </c>
      <c r="AG96" s="82" t="str">
        <f t="shared" si="19"/>
        <v>15:00</v>
      </c>
      <c r="AH96" s="81">
        <f t="shared" si="20"/>
        <v>2020.6219999999998</v>
      </c>
      <c r="AI96" s="80" t="str">
        <f t="shared" si="21"/>
        <v/>
      </c>
      <c r="AJ96" s="80" t="str">
        <f t="shared" si="22"/>
        <v/>
      </c>
      <c r="AK96" s="80" t="str">
        <f t="shared" si="23"/>
        <v/>
      </c>
      <c r="AL96" s="79" t="str">
        <f t="shared" si="24"/>
        <v/>
      </c>
      <c r="AM96" s="78" t="str">
        <f t="shared" si="25"/>
        <v/>
      </c>
    </row>
    <row r="97" spans="2:39" ht="13.5" thickBot="1">
      <c r="B97" s="86">
        <v>44229</v>
      </c>
      <c r="C97" s="85">
        <v>0</v>
      </c>
      <c r="D97" s="85">
        <v>0</v>
      </c>
      <c r="E97" s="85">
        <v>0</v>
      </c>
      <c r="F97" s="85">
        <v>0</v>
      </c>
      <c r="G97" s="85">
        <v>0</v>
      </c>
      <c r="H97" s="85">
        <v>0</v>
      </c>
      <c r="I97" s="85">
        <v>0</v>
      </c>
      <c r="J97" s="85">
        <v>0</v>
      </c>
      <c r="K97" s="85">
        <v>0</v>
      </c>
      <c r="L97" s="85">
        <v>0</v>
      </c>
      <c r="M97" s="85">
        <v>322.99400000000003</v>
      </c>
      <c r="N97" s="85">
        <v>1214.0640000000001</v>
      </c>
      <c r="O97" s="85">
        <v>1432.4649999999999</v>
      </c>
      <c r="P97" s="85">
        <v>1187.886</v>
      </c>
      <c r="Q97" s="85">
        <v>1386.259</v>
      </c>
      <c r="R97" s="85">
        <v>1210.0709999999999</v>
      </c>
      <c r="S97" s="85">
        <v>771.02200000000005</v>
      </c>
      <c r="T97" s="85">
        <v>59.966999999999999</v>
      </c>
      <c r="U97" s="85">
        <v>0</v>
      </c>
      <c r="V97" s="85">
        <v>0</v>
      </c>
      <c r="W97" s="85">
        <v>0</v>
      </c>
      <c r="X97" s="85">
        <v>0</v>
      </c>
      <c r="Y97" s="85">
        <v>0</v>
      </c>
      <c r="Z97" s="85">
        <v>0</v>
      </c>
      <c r="AA97" s="85">
        <f t="shared" si="13"/>
        <v>1432.4649999999999</v>
      </c>
      <c r="AB97" s="84">
        <f t="shared" si="14"/>
        <v>2021</v>
      </c>
      <c r="AC97" s="83">
        <f t="shared" si="15"/>
        <v>2</v>
      </c>
      <c r="AD97" s="83" t="str">
        <f t="shared" si="16"/>
        <v/>
      </c>
      <c r="AE97" s="83" t="str">
        <f t="shared" si="17"/>
        <v/>
      </c>
      <c r="AF97" s="81">
        <f t="shared" si="18"/>
        <v>1432.4649999999999</v>
      </c>
      <c r="AG97" s="82" t="str">
        <f t="shared" si="19"/>
        <v>13:00</v>
      </c>
      <c r="AH97" s="81">
        <f t="shared" si="20"/>
        <v>9017.1929999999993</v>
      </c>
      <c r="AI97" s="80" t="str">
        <f t="shared" si="21"/>
        <v/>
      </c>
      <c r="AJ97" s="80" t="str">
        <f t="shared" si="22"/>
        <v/>
      </c>
      <c r="AK97" s="80" t="str">
        <f t="shared" si="23"/>
        <v/>
      </c>
      <c r="AL97" s="79" t="str">
        <f t="shared" si="24"/>
        <v/>
      </c>
      <c r="AM97" s="78" t="str">
        <f t="shared" si="25"/>
        <v/>
      </c>
    </row>
    <row r="98" spans="2:39" ht="13.5" thickBot="1">
      <c r="B98" s="86">
        <v>44230</v>
      </c>
      <c r="C98" s="85">
        <v>0</v>
      </c>
      <c r="D98" s="85">
        <v>0</v>
      </c>
      <c r="E98" s="85">
        <v>0</v>
      </c>
      <c r="F98" s="85">
        <v>0</v>
      </c>
      <c r="G98" s="85">
        <v>0</v>
      </c>
      <c r="H98" s="85">
        <v>0</v>
      </c>
      <c r="I98" s="85">
        <v>0</v>
      </c>
      <c r="J98" s="85">
        <v>0</v>
      </c>
      <c r="K98" s="85">
        <v>0</v>
      </c>
      <c r="L98" s="85">
        <v>0</v>
      </c>
      <c r="M98" s="85">
        <v>0</v>
      </c>
      <c r="N98" s="85">
        <v>0</v>
      </c>
      <c r="O98" s="85">
        <v>0</v>
      </c>
      <c r="P98" s="85">
        <v>0</v>
      </c>
      <c r="Q98" s="85">
        <v>0</v>
      </c>
      <c r="R98" s="85">
        <v>0</v>
      </c>
      <c r="S98" s="85">
        <v>0</v>
      </c>
      <c r="T98" s="85">
        <v>0</v>
      </c>
      <c r="U98" s="85">
        <v>0</v>
      </c>
      <c r="V98" s="85">
        <v>0</v>
      </c>
      <c r="W98" s="85">
        <v>0</v>
      </c>
      <c r="X98" s="85">
        <v>0</v>
      </c>
      <c r="Y98" s="85">
        <v>0</v>
      </c>
      <c r="Z98" s="85">
        <v>0</v>
      </c>
      <c r="AA98" s="85">
        <f t="shared" si="13"/>
        <v>0</v>
      </c>
      <c r="AB98" s="84">
        <f t="shared" si="14"/>
        <v>2021</v>
      </c>
      <c r="AC98" s="83">
        <f t="shared" si="15"/>
        <v>2</v>
      </c>
      <c r="AD98" s="83" t="str">
        <f t="shared" si="16"/>
        <v/>
      </c>
      <c r="AE98" s="83" t="str">
        <f t="shared" si="17"/>
        <v/>
      </c>
      <c r="AF98" s="81">
        <f t="shared" si="18"/>
        <v>0</v>
      </c>
      <c r="AG98" s="82" t="str">
        <f t="shared" si="19"/>
        <v>1:00</v>
      </c>
      <c r="AH98" s="81">
        <f t="shared" si="20"/>
        <v>0</v>
      </c>
      <c r="AI98" s="80" t="str">
        <f t="shared" si="21"/>
        <v/>
      </c>
      <c r="AJ98" s="80" t="str">
        <f t="shared" si="22"/>
        <v/>
      </c>
      <c r="AK98" s="80" t="str">
        <f t="shared" si="23"/>
        <v/>
      </c>
      <c r="AL98" s="79" t="str">
        <f t="shared" si="24"/>
        <v/>
      </c>
      <c r="AM98" s="78" t="str">
        <f t="shared" si="25"/>
        <v/>
      </c>
    </row>
    <row r="99" spans="2:39" ht="13.5" thickBot="1">
      <c r="B99" s="86">
        <v>44231</v>
      </c>
      <c r="C99" s="85">
        <v>0</v>
      </c>
      <c r="D99" s="85">
        <v>0</v>
      </c>
      <c r="E99" s="85">
        <v>0</v>
      </c>
      <c r="F99" s="85">
        <v>0</v>
      </c>
      <c r="G99" s="85">
        <v>0</v>
      </c>
      <c r="H99" s="85">
        <v>0</v>
      </c>
      <c r="I99" s="85">
        <v>0</v>
      </c>
      <c r="J99" s="85">
        <v>0</v>
      </c>
      <c r="K99" s="85">
        <v>0</v>
      </c>
      <c r="L99" s="85">
        <v>0</v>
      </c>
      <c r="M99" s="85">
        <v>0</v>
      </c>
      <c r="N99" s="85">
        <v>0</v>
      </c>
      <c r="O99" s="85">
        <v>0</v>
      </c>
      <c r="P99" s="85">
        <v>0</v>
      </c>
      <c r="Q99" s="85">
        <v>0</v>
      </c>
      <c r="R99" s="85">
        <v>0</v>
      </c>
      <c r="S99" s="85">
        <v>0</v>
      </c>
      <c r="T99" s="85">
        <v>0</v>
      </c>
      <c r="U99" s="85">
        <v>0</v>
      </c>
      <c r="V99" s="85">
        <v>0</v>
      </c>
      <c r="W99" s="85">
        <v>0</v>
      </c>
      <c r="X99" s="85">
        <v>0</v>
      </c>
      <c r="Y99" s="85">
        <v>0</v>
      </c>
      <c r="Z99" s="85">
        <v>0</v>
      </c>
      <c r="AA99" s="85">
        <f t="shared" si="13"/>
        <v>0</v>
      </c>
      <c r="AB99" s="84">
        <f t="shared" si="14"/>
        <v>2021</v>
      </c>
      <c r="AC99" s="83">
        <f t="shared" si="15"/>
        <v>2</v>
      </c>
      <c r="AD99" s="83" t="str">
        <f t="shared" si="16"/>
        <v/>
      </c>
      <c r="AE99" s="83" t="str">
        <f t="shared" si="17"/>
        <v/>
      </c>
      <c r="AF99" s="81">
        <f t="shared" si="18"/>
        <v>0</v>
      </c>
      <c r="AG99" s="82" t="str">
        <f t="shared" si="19"/>
        <v>1:00</v>
      </c>
      <c r="AH99" s="81">
        <f t="shared" si="20"/>
        <v>0</v>
      </c>
      <c r="AI99" s="80" t="str">
        <f t="shared" si="21"/>
        <v/>
      </c>
      <c r="AJ99" s="80" t="str">
        <f t="shared" si="22"/>
        <v/>
      </c>
      <c r="AK99" s="80" t="str">
        <f t="shared" si="23"/>
        <v/>
      </c>
      <c r="AL99" s="79" t="str">
        <f t="shared" si="24"/>
        <v/>
      </c>
      <c r="AM99" s="78" t="str">
        <f t="shared" si="25"/>
        <v/>
      </c>
    </row>
    <row r="100" spans="2:39" ht="13.5" thickBot="1">
      <c r="B100" s="86">
        <v>44232</v>
      </c>
      <c r="C100" s="85">
        <v>0</v>
      </c>
      <c r="D100" s="85">
        <v>0</v>
      </c>
      <c r="E100" s="85">
        <v>0</v>
      </c>
      <c r="F100" s="85">
        <v>0</v>
      </c>
      <c r="G100" s="85">
        <v>0</v>
      </c>
      <c r="H100" s="85">
        <v>0</v>
      </c>
      <c r="I100" s="85">
        <v>0</v>
      </c>
      <c r="J100" s="85">
        <v>0</v>
      </c>
      <c r="K100" s="85">
        <v>0</v>
      </c>
      <c r="L100" s="85">
        <v>0</v>
      </c>
      <c r="M100" s="85">
        <v>0</v>
      </c>
      <c r="N100" s="85">
        <v>0</v>
      </c>
      <c r="O100" s="85">
        <v>0</v>
      </c>
      <c r="P100" s="85">
        <v>0</v>
      </c>
      <c r="Q100" s="85">
        <v>0</v>
      </c>
      <c r="R100" s="85">
        <v>0</v>
      </c>
      <c r="S100" s="85">
        <v>0</v>
      </c>
      <c r="T100" s="85">
        <v>0</v>
      </c>
      <c r="U100" s="85">
        <v>0</v>
      </c>
      <c r="V100" s="85">
        <v>0</v>
      </c>
      <c r="W100" s="85">
        <v>0</v>
      </c>
      <c r="X100" s="85">
        <v>0</v>
      </c>
      <c r="Y100" s="85">
        <v>0</v>
      </c>
      <c r="Z100" s="85">
        <v>0</v>
      </c>
      <c r="AA100" s="85">
        <f t="shared" si="13"/>
        <v>0</v>
      </c>
      <c r="AB100" s="84">
        <f t="shared" si="14"/>
        <v>2021</v>
      </c>
      <c r="AC100" s="83">
        <f t="shared" si="15"/>
        <v>2</v>
      </c>
      <c r="AD100" s="83" t="str">
        <f t="shared" si="16"/>
        <v/>
      </c>
      <c r="AE100" s="83" t="str">
        <f t="shared" si="17"/>
        <v/>
      </c>
      <c r="AF100" s="81">
        <f t="shared" si="18"/>
        <v>0</v>
      </c>
      <c r="AG100" s="82" t="str">
        <f t="shared" si="19"/>
        <v>1:00</v>
      </c>
      <c r="AH100" s="81">
        <f t="shared" si="20"/>
        <v>0</v>
      </c>
      <c r="AI100" s="80" t="str">
        <f t="shared" si="21"/>
        <v/>
      </c>
      <c r="AJ100" s="80" t="str">
        <f t="shared" si="22"/>
        <v/>
      </c>
      <c r="AK100" s="80" t="str">
        <f t="shared" si="23"/>
        <v/>
      </c>
      <c r="AL100" s="79" t="str">
        <f t="shared" si="24"/>
        <v/>
      </c>
      <c r="AM100" s="78" t="str">
        <f t="shared" si="25"/>
        <v/>
      </c>
    </row>
    <row r="101" spans="2:39" ht="13.5" thickBot="1">
      <c r="B101" s="86">
        <v>44233</v>
      </c>
      <c r="C101" s="85">
        <v>0</v>
      </c>
      <c r="D101" s="85">
        <v>0</v>
      </c>
      <c r="E101" s="85">
        <v>0</v>
      </c>
      <c r="F101" s="85">
        <v>0</v>
      </c>
      <c r="G101" s="85">
        <v>0</v>
      </c>
      <c r="H101" s="85">
        <v>0</v>
      </c>
      <c r="I101" s="85">
        <v>0</v>
      </c>
      <c r="J101" s="85">
        <v>0</v>
      </c>
      <c r="K101" s="85">
        <v>0</v>
      </c>
      <c r="L101" s="85">
        <v>0</v>
      </c>
      <c r="M101" s="85">
        <v>0</v>
      </c>
      <c r="N101" s="85">
        <v>0</v>
      </c>
      <c r="O101" s="85">
        <v>0</v>
      </c>
      <c r="P101" s="85">
        <v>0</v>
      </c>
      <c r="Q101" s="85">
        <v>0</v>
      </c>
      <c r="R101" s="85">
        <v>0</v>
      </c>
      <c r="S101" s="85">
        <v>0</v>
      </c>
      <c r="T101" s="85">
        <v>0</v>
      </c>
      <c r="U101" s="85">
        <v>0</v>
      </c>
      <c r="V101" s="85">
        <v>0</v>
      </c>
      <c r="W101" s="85">
        <v>0</v>
      </c>
      <c r="X101" s="85">
        <v>0</v>
      </c>
      <c r="Y101" s="85">
        <v>0</v>
      </c>
      <c r="Z101" s="85">
        <v>0</v>
      </c>
      <c r="AA101" s="85">
        <f t="shared" si="13"/>
        <v>0</v>
      </c>
      <c r="AB101" s="84">
        <f t="shared" si="14"/>
        <v>2021</v>
      </c>
      <c r="AC101" s="83">
        <f t="shared" si="15"/>
        <v>2</v>
      </c>
      <c r="AD101" s="83" t="str">
        <f t="shared" si="16"/>
        <v/>
      </c>
      <c r="AE101" s="83" t="str">
        <f t="shared" si="17"/>
        <v/>
      </c>
      <c r="AF101" s="81">
        <f t="shared" si="18"/>
        <v>0</v>
      </c>
      <c r="AG101" s="82" t="str">
        <f t="shared" si="19"/>
        <v>1:00</v>
      </c>
      <c r="AH101" s="81">
        <f t="shared" si="20"/>
        <v>0</v>
      </c>
      <c r="AI101" s="80" t="str">
        <f t="shared" si="21"/>
        <v/>
      </c>
      <c r="AJ101" s="80" t="str">
        <f t="shared" si="22"/>
        <v/>
      </c>
      <c r="AK101" s="80" t="str">
        <f t="shared" si="23"/>
        <v/>
      </c>
      <c r="AL101" s="79" t="str">
        <f t="shared" si="24"/>
        <v/>
      </c>
      <c r="AM101" s="78" t="str">
        <f t="shared" si="25"/>
        <v/>
      </c>
    </row>
    <row r="102" spans="2:39" ht="13.5" thickBot="1">
      <c r="B102" s="86">
        <v>44234</v>
      </c>
      <c r="C102" s="85">
        <v>0</v>
      </c>
      <c r="D102" s="85">
        <v>0</v>
      </c>
      <c r="E102" s="85">
        <v>0</v>
      </c>
      <c r="F102" s="85">
        <v>0</v>
      </c>
      <c r="G102" s="85">
        <v>0</v>
      </c>
      <c r="H102" s="85">
        <v>0</v>
      </c>
      <c r="I102" s="85">
        <v>0</v>
      </c>
      <c r="J102" s="85">
        <v>0</v>
      </c>
      <c r="K102" s="85">
        <v>0</v>
      </c>
      <c r="L102" s="85">
        <v>0</v>
      </c>
      <c r="M102" s="85">
        <v>0</v>
      </c>
      <c r="N102" s="85">
        <v>0</v>
      </c>
      <c r="O102" s="85">
        <v>0</v>
      </c>
      <c r="P102" s="85">
        <v>0</v>
      </c>
      <c r="Q102" s="85">
        <v>0</v>
      </c>
      <c r="R102" s="85">
        <v>0</v>
      </c>
      <c r="S102" s="85">
        <v>0</v>
      </c>
      <c r="T102" s="85">
        <v>0</v>
      </c>
      <c r="U102" s="85">
        <v>0</v>
      </c>
      <c r="V102" s="85">
        <v>0</v>
      </c>
      <c r="W102" s="85">
        <v>0</v>
      </c>
      <c r="X102" s="85">
        <v>0</v>
      </c>
      <c r="Y102" s="85">
        <v>0</v>
      </c>
      <c r="Z102" s="85">
        <v>0</v>
      </c>
      <c r="AA102" s="85">
        <f t="shared" si="13"/>
        <v>0</v>
      </c>
      <c r="AB102" s="84">
        <f t="shared" si="14"/>
        <v>2021</v>
      </c>
      <c r="AC102" s="83">
        <f t="shared" si="15"/>
        <v>2</v>
      </c>
      <c r="AD102" s="83" t="str">
        <f t="shared" si="16"/>
        <v/>
      </c>
      <c r="AE102" s="83" t="str">
        <f t="shared" si="17"/>
        <v/>
      </c>
      <c r="AF102" s="81">
        <f t="shared" si="18"/>
        <v>0</v>
      </c>
      <c r="AG102" s="82" t="str">
        <f t="shared" si="19"/>
        <v>1:00</v>
      </c>
      <c r="AH102" s="81">
        <f t="shared" si="20"/>
        <v>0</v>
      </c>
      <c r="AI102" s="80" t="str">
        <f t="shared" si="21"/>
        <v/>
      </c>
      <c r="AJ102" s="80" t="str">
        <f t="shared" si="22"/>
        <v/>
      </c>
      <c r="AK102" s="80" t="str">
        <f t="shared" si="23"/>
        <v/>
      </c>
      <c r="AL102" s="79" t="str">
        <f t="shared" si="24"/>
        <v/>
      </c>
      <c r="AM102" s="78" t="str">
        <f t="shared" si="25"/>
        <v/>
      </c>
    </row>
    <row r="103" spans="2:39" ht="13.5" thickBot="1">
      <c r="B103" s="86">
        <v>44235</v>
      </c>
      <c r="C103" s="85">
        <v>0</v>
      </c>
      <c r="D103" s="85">
        <v>0</v>
      </c>
      <c r="E103" s="85">
        <v>0</v>
      </c>
      <c r="F103" s="85">
        <v>0</v>
      </c>
      <c r="G103" s="85">
        <v>0</v>
      </c>
      <c r="H103" s="85">
        <v>0</v>
      </c>
      <c r="I103" s="85">
        <v>0</v>
      </c>
      <c r="J103" s="85">
        <v>0</v>
      </c>
      <c r="K103" s="85">
        <v>0</v>
      </c>
      <c r="L103" s="85">
        <v>0</v>
      </c>
      <c r="M103" s="85">
        <v>0</v>
      </c>
      <c r="N103" s="85">
        <v>0</v>
      </c>
      <c r="O103" s="85">
        <v>0</v>
      </c>
      <c r="P103" s="85">
        <v>0</v>
      </c>
      <c r="Q103" s="85">
        <v>0</v>
      </c>
      <c r="R103" s="85">
        <v>0</v>
      </c>
      <c r="S103" s="85">
        <v>0</v>
      </c>
      <c r="T103" s="85">
        <v>0</v>
      </c>
      <c r="U103" s="85">
        <v>0</v>
      </c>
      <c r="V103" s="85">
        <v>0</v>
      </c>
      <c r="W103" s="85">
        <v>0</v>
      </c>
      <c r="X103" s="85">
        <v>0</v>
      </c>
      <c r="Y103" s="85">
        <v>0</v>
      </c>
      <c r="Z103" s="85">
        <v>0</v>
      </c>
      <c r="AA103" s="85">
        <f t="shared" si="13"/>
        <v>0</v>
      </c>
      <c r="AB103" s="84">
        <f t="shared" si="14"/>
        <v>2021</v>
      </c>
      <c r="AC103" s="83">
        <f t="shared" si="15"/>
        <v>2</v>
      </c>
      <c r="AD103" s="83" t="str">
        <f t="shared" si="16"/>
        <v/>
      </c>
      <c r="AE103" s="83" t="str">
        <f t="shared" si="17"/>
        <v/>
      </c>
      <c r="AF103" s="81">
        <f t="shared" si="18"/>
        <v>0</v>
      </c>
      <c r="AG103" s="82" t="str">
        <f t="shared" si="19"/>
        <v>1:00</v>
      </c>
      <c r="AH103" s="81">
        <f t="shared" si="20"/>
        <v>0</v>
      </c>
      <c r="AI103" s="80" t="str">
        <f t="shared" si="21"/>
        <v/>
      </c>
      <c r="AJ103" s="80" t="str">
        <f t="shared" si="22"/>
        <v/>
      </c>
      <c r="AK103" s="80" t="str">
        <f t="shared" si="23"/>
        <v/>
      </c>
      <c r="AL103" s="79" t="str">
        <f t="shared" si="24"/>
        <v/>
      </c>
      <c r="AM103" s="78" t="str">
        <f t="shared" si="25"/>
        <v/>
      </c>
    </row>
    <row r="104" spans="2:39" ht="13.5" thickBot="1">
      <c r="B104" s="86">
        <v>44236</v>
      </c>
      <c r="C104" s="85">
        <v>0</v>
      </c>
      <c r="D104" s="85">
        <v>0</v>
      </c>
      <c r="E104" s="85">
        <v>0</v>
      </c>
      <c r="F104" s="85">
        <v>0</v>
      </c>
      <c r="G104" s="85">
        <v>0</v>
      </c>
      <c r="H104" s="85">
        <v>0</v>
      </c>
      <c r="I104" s="85">
        <v>0</v>
      </c>
      <c r="J104" s="85">
        <v>0</v>
      </c>
      <c r="K104" s="85">
        <v>0</v>
      </c>
      <c r="L104" s="85">
        <v>0</v>
      </c>
      <c r="M104" s="85">
        <v>0</v>
      </c>
      <c r="N104" s="85">
        <v>0</v>
      </c>
      <c r="O104" s="85">
        <v>0</v>
      </c>
      <c r="P104" s="85">
        <v>0</v>
      </c>
      <c r="Q104" s="85">
        <v>0</v>
      </c>
      <c r="R104" s="85">
        <v>0</v>
      </c>
      <c r="S104" s="85">
        <v>0</v>
      </c>
      <c r="T104" s="85">
        <v>0</v>
      </c>
      <c r="U104" s="85">
        <v>0</v>
      </c>
      <c r="V104" s="85">
        <v>0</v>
      </c>
      <c r="W104" s="85">
        <v>0</v>
      </c>
      <c r="X104" s="85">
        <v>0</v>
      </c>
      <c r="Y104" s="85">
        <v>0</v>
      </c>
      <c r="Z104" s="85">
        <v>0</v>
      </c>
      <c r="AA104" s="85">
        <f t="shared" si="13"/>
        <v>0</v>
      </c>
      <c r="AB104" s="84">
        <f t="shared" si="14"/>
        <v>2021</v>
      </c>
      <c r="AC104" s="83">
        <f t="shared" si="15"/>
        <v>2</v>
      </c>
      <c r="AD104" s="83" t="str">
        <f t="shared" si="16"/>
        <v/>
      </c>
      <c r="AE104" s="83" t="str">
        <f t="shared" si="17"/>
        <v/>
      </c>
      <c r="AF104" s="81">
        <f t="shared" si="18"/>
        <v>0</v>
      </c>
      <c r="AG104" s="82" t="str">
        <f t="shared" si="19"/>
        <v>1:00</v>
      </c>
      <c r="AH104" s="81">
        <f t="shared" si="20"/>
        <v>0</v>
      </c>
      <c r="AI104" s="80" t="str">
        <f t="shared" si="21"/>
        <v/>
      </c>
      <c r="AJ104" s="80" t="str">
        <f t="shared" si="22"/>
        <v/>
      </c>
      <c r="AK104" s="80" t="str">
        <f t="shared" si="23"/>
        <v/>
      </c>
      <c r="AL104" s="79" t="str">
        <f t="shared" si="24"/>
        <v/>
      </c>
      <c r="AM104" s="78" t="str">
        <f t="shared" si="25"/>
        <v/>
      </c>
    </row>
    <row r="105" spans="2:39" ht="13.5" thickBot="1">
      <c r="B105" s="86">
        <v>44237</v>
      </c>
      <c r="C105" s="85">
        <v>0</v>
      </c>
      <c r="D105" s="85">
        <v>0</v>
      </c>
      <c r="E105" s="85">
        <v>0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85">
        <v>0</v>
      </c>
      <c r="N105" s="85">
        <v>0</v>
      </c>
      <c r="O105" s="85">
        <v>0</v>
      </c>
      <c r="P105" s="85">
        <v>0</v>
      </c>
      <c r="Q105" s="85">
        <v>0</v>
      </c>
      <c r="R105" s="85">
        <v>0</v>
      </c>
      <c r="S105" s="85">
        <v>0</v>
      </c>
      <c r="T105" s="85">
        <v>0</v>
      </c>
      <c r="U105" s="85">
        <v>0</v>
      </c>
      <c r="V105" s="85">
        <v>0</v>
      </c>
      <c r="W105" s="85">
        <v>0</v>
      </c>
      <c r="X105" s="85">
        <v>0</v>
      </c>
      <c r="Y105" s="85">
        <v>0</v>
      </c>
      <c r="Z105" s="85">
        <v>0</v>
      </c>
      <c r="AA105" s="85">
        <f t="shared" si="13"/>
        <v>0</v>
      </c>
      <c r="AB105" s="84">
        <f t="shared" si="14"/>
        <v>2021</v>
      </c>
      <c r="AC105" s="83">
        <f t="shared" si="15"/>
        <v>2</v>
      </c>
      <c r="AD105" s="83" t="str">
        <f t="shared" si="16"/>
        <v/>
      </c>
      <c r="AE105" s="83" t="str">
        <f t="shared" si="17"/>
        <v/>
      </c>
      <c r="AF105" s="81">
        <f t="shared" si="18"/>
        <v>0</v>
      </c>
      <c r="AG105" s="82" t="str">
        <f t="shared" si="19"/>
        <v>1:00</v>
      </c>
      <c r="AH105" s="81">
        <f t="shared" si="20"/>
        <v>0</v>
      </c>
      <c r="AI105" s="80" t="str">
        <f t="shared" si="21"/>
        <v/>
      </c>
      <c r="AJ105" s="80" t="str">
        <f t="shared" si="22"/>
        <v/>
      </c>
      <c r="AK105" s="80" t="str">
        <f t="shared" si="23"/>
        <v/>
      </c>
      <c r="AL105" s="79" t="str">
        <f t="shared" si="24"/>
        <v/>
      </c>
      <c r="AM105" s="78" t="str">
        <f t="shared" si="25"/>
        <v/>
      </c>
    </row>
    <row r="106" spans="2:39" ht="13.5" thickBot="1">
      <c r="B106" s="86">
        <v>44238</v>
      </c>
      <c r="C106" s="85">
        <v>0</v>
      </c>
      <c r="D106" s="85">
        <v>0</v>
      </c>
      <c r="E106" s="85">
        <v>0</v>
      </c>
      <c r="F106" s="85">
        <v>0</v>
      </c>
      <c r="G106" s="85">
        <v>0</v>
      </c>
      <c r="H106" s="85">
        <v>0</v>
      </c>
      <c r="I106" s="85">
        <v>0</v>
      </c>
      <c r="J106" s="85">
        <v>0</v>
      </c>
      <c r="K106" s="85">
        <v>0</v>
      </c>
      <c r="L106" s="85">
        <v>122.63500000000001</v>
      </c>
      <c r="M106" s="85">
        <v>304.39999999999998</v>
      </c>
      <c r="N106" s="85">
        <v>1047.874</v>
      </c>
      <c r="O106" s="85">
        <v>1160.1780000000001</v>
      </c>
      <c r="P106" s="85">
        <v>741.56299999999999</v>
      </c>
      <c r="Q106" s="85">
        <v>1318.0619999999999</v>
      </c>
      <c r="R106" s="85">
        <v>1382.394</v>
      </c>
      <c r="S106" s="85">
        <v>1361.037</v>
      </c>
      <c r="T106" s="85">
        <v>426.07600000000002</v>
      </c>
      <c r="U106" s="85">
        <v>0</v>
      </c>
      <c r="V106" s="85">
        <v>0</v>
      </c>
      <c r="W106" s="85">
        <v>0</v>
      </c>
      <c r="X106" s="85">
        <v>0</v>
      </c>
      <c r="Y106" s="85">
        <v>0</v>
      </c>
      <c r="Z106" s="85">
        <v>0</v>
      </c>
      <c r="AA106" s="85">
        <f t="shared" si="13"/>
        <v>1382.394</v>
      </c>
      <c r="AB106" s="84">
        <f t="shared" si="14"/>
        <v>2021</v>
      </c>
      <c r="AC106" s="83">
        <f t="shared" si="15"/>
        <v>2</v>
      </c>
      <c r="AD106" s="83" t="str">
        <f t="shared" si="16"/>
        <v/>
      </c>
      <c r="AE106" s="83" t="str">
        <f t="shared" si="17"/>
        <v/>
      </c>
      <c r="AF106" s="81">
        <f t="shared" si="18"/>
        <v>1382.394</v>
      </c>
      <c r="AG106" s="82" t="str">
        <f t="shared" si="19"/>
        <v>16:00</v>
      </c>
      <c r="AH106" s="81">
        <f t="shared" si="20"/>
        <v>9246.6130000000012</v>
      </c>
      <c r="AI106" s="80" t="str">
        <f t="shared" si="21"/>
        <v/>
      </c>
      <c r="AJ106" s="80" t="str">
        <f t="shared" si="22"/>
        <v/>
      </c>
      <c r="AK106" s="80" t="str">
        <f t="shared" si="23"/>
        <v/>
      </c>
      <c r="AL106" s="79" t="str">
        <f t="shared" si="24"/>
        <v/>
      </c>
      <c r="AM106" s="78" t="str">
        <f t="shared" si="25"/>
        <v/>
      </c>
    </row>
    <row r="107" spans="2:39" ht="13.5" thickBot="1">
      <c r="B107" s="86">
        <v>44239</v>
      </c>
      <c r="C107" s="85">
        <v>0</v>
      </c>
      <c r="D107" s="85">
        <v>0</v>
      </c>
      <c r="E107" s="85">
        <v>0</v>
      </c>
      <c r="F107" s="85">
        <v>0</v>
      </c>
      <c r="G107" s="85">
        <v>0</v>
      </c>
      <c r="H107" s="85">
        <v>0</v>
      </c>
      <c r="I107" s="85">
        <v>0</v>
      </c>
      <c r="J107" s="85">
        <v>0</v>
      </c>
      <c r="K107" s="85">
        <v>0</v>
      </c>
      <c r="L107" s="85">
        <v>0</v>
      </c>
      <c r="M107" s="85">
        <v>993.63800000000003</v>
      </c>
      <c r="N107" s="85">
        <v>1477.9849999999999</v>
      </c>
      <c r="O107" s="85">
        <v>1454.6669999999999</v>
      </c>
      <c r="P107" s="85">
        <v>1453.0989999999999</v>
      </c>
      <c r="Q107" s="85">
        <v>1054.431</v>
      </c>
      <c r="R107" s="85">
        <v>1213.7550000000001</v>
      </c>
      <c r="S107" s="85">
        <v>866.48699999999997</v>
      </c>
      <c r="T107" s="85">
        <v>0</v>
      </c>
      <c r="U107" s="85">
        <v>0</v>
      </c>
      <c r="V107" s="85">
        <v>0</v>
      </c>
      <c r="W107" s="85">
        <v>0</v>
      </c>
      <c r="X107" s="85">
        <v>0</v>
      </c>
      <c r="Y107" s="85">
        <v>0</v>
      </c>
      <c r="Z107" s="85">
        <v>0</v>
      </c>
      <c r="AA107" s="85">
        <f t="shared" si="13"/>
        <v>1477.9849999999999</v>
      </c>
      <c r="AB107" s="84">
        <f t="shared" si="14"/>
        <v>2021</v>
      </c>
      <c r="AC107" s="83">
        <f t="shared" si="15"/>
        <v>2</v>
      </c>
      <c r="AD107" s="83" t="str">
        <f t="shared" si="16"/>
        <v/>
      </c>
      <c r="AE107" s="83" t="str">
        <f t="shared" si="17"/>
        <v/>
      </c>
      <c r="AF107" s="81">
        <f t="shared" si="18"/>
        <v>1477.9849999999999</v>
      </c>
      <c r="AG107" s="82" t="str">
        <f t="shared" si="19"/>
        <v>12:00</v>
      </c>
      <c r="AH107" s="81">
        <f t="shared" si="20"/>
        <v>9992.0470000000005</v>
      </c>
      <c r="AI107" s="80" t="str">
        <f t="shared" si="21"/>
        <v/>
      </c>
      <c r="AJ107" s="80" t="str">
        <f t="shared" si="22"/>
        <v/>
      </c>
      <c r="AK107" s="80" t="str">
        <f t="shared" si="23"/>
        <v/>
      </c>
      <c r="AL107" s="79" t="str">
        <f t="shared" si="24"/>
        <v/>
      </c>
      <c r="AM107" s="78" t="str">
        <f t="shared" si="25"/>
        <v/>
      </c>
    </row>
    <row r="108" spans="2:39" ht="13.5" thickBot="1">
      <c r="B108" s="86">
        <v>44240</v>
      </c>
      <c r="C108" s="85">
        <v>0</v>
      </c>
      <c r="D108" s="85">
        <v>0</v>
      </c>
      <c r="E108" s="85">
        <v>0</v>
      </c>
      <c r="F108" s="85">
        <v>0</v>
      </c>
      <c r="G108" s="85">
        <v>0</v>
      </c>
      <c r="H108" s="85">
        <v>0</v>
      </c>
      <c r="I108" s="85">
        <v>0</v>
      </c>
      <c r="J108" s="85">
        <v>0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</v>
      </c>
      <c r="X108" s="85">
        <v>0</v>
      </c>
      <c r="Y108" s="85">
        <v>0</v>
      </c>
      <c r="Z108" s="85">
        <v>0</v>
      </c>
      <c r="AA108" s="85">
        <f t="shared" si="13"/>
        <v>0</v>
      </c>
      <c r="AB108" s="84">
        <f t="shared" si="14"/>
        <v>2021</v>
      </c>
      <c r="AC108" s="83">
        <f t="shared" si="15"/>
        <v>2</v>
      </c>
      <c r="AD108" s="83" t="str">
        <f t="shared" si="16"/>
        <v/>
      </c>
      <c r="AE108" s="83" t="str">
        <f t="shared" si="17"/>
        <v/>
      </c>
      <c r="AF108" s="81">
        <f t="shared" si="18"/>
        <v>0</v>
      </c>
      <c r="AG108" s="82" t="str">
        <f t="shared" si="19"/>
        <v>1:00</v>
      </c>
      <c r="AH108" s="81">
        <f t="shared" si="20"/>
        <v>0</v>
      </c>
      <c r="AI108" s="80" t="str">
        <f t="shared" si="21"/>
        <v/>
      </c>
      <c r="AJ108" s="80" t="str">
        <f t="shared" si="22"/>
        <v/>
      </c>
      <c r="AK108" s="80" t="str">
        <f t="shared" si="23"/>
        <v/>
      </c>
      <c r="AL108" s="79" t="str">
        <f t="shared" si="24"/>
        <v/>
      </c>
      <c r="AM108" s="78" t="str">
        <f t="shared" si="25"/>
        <v/>
      </c>
    </row>
    <row r="109" spans="2:39" ht="13.5" thickBot="1">
      <c r="B109" s="86">
        <v>44241</v>
      </c>
      <c r="C109" s="85">
        <v>0</v>
      </c>
      <c r="D109" s="85">
        <v>0</v>
      </c>
      <c r="E109" s="85">
        <v>0</v>
      </c>
      <c r="F109" s="85">
        <v>0</v>
      </c>
      <c r="G109" s="85">
        <v>0</v>
      </c>
      <c r="H109" s="85">
        <v>0</v>
      </c>
      <c r="I109" s="85">
        <v>0</v>
      </c>
      <c r="J109" s="85">
        <v>0</v>
      </c>
      <c r="K109" s="85">
        <v>0</v>
      </c>
      <c r="L109" s="85">
        <v>0</v>
      </c>
      <c r="M109" s="85">
        <v>0</v>
      </c>
      <c r="N109" s="85">
        <v>0</v>
      </c>
      <c r="O109" s="85">
        <v>0</v>
      </c>
      <c r="P109" s="85">
        <v>0</v>
      </c>
      <c r="Q109" s="85">
        <v>0</v>
      </c>
      <c r="R109" s="85">
        <v>0</v>
      </c>
      <c r="S109" s="85">
        <v>0</v>
      </c>
      <c r="T109" s="85">
        <v>0</v>
      </c>
      <c r="U109" s="85">
        <v>0</v>
      </c>
      <c r="V109" s="85">
        <v>0</v>
      </c>
      <c r="W109" s="85">
        <v>0</v>
      </c>
      <c r="X109" s="85">
        <v>0</v>
      </c>
      <c r="Y109" s="85">
        <v>0</v>
      </c>
      <c r="Z109" s="85">
        <v>0</v>
      </c>
      <c r="AA109" s="85">
        <f t="shared" si="13"/>
        <v>0</v>
      </c>
      <c r="AB109" s="84">
        <f t="shared" si="14"/>
        <v>2021</v>
      </c>
      <c r="AC109" s="83">
        <f t="shared" si="15"/>
        <v>2</v>
      </c>
      <c r="AD109" s="83" t="str">
        <f t="shared" si="16"/>
        <v/>
      </c>
      <c r="AE109" s="83" t="str">
        <f t="shared" si="17"/>
        <v/>
      </c>
      <c r="AF109" s="81">
        <f t="shared" si="18"/>
        <v>0</v>
      </c>
      <c r="AG109" s="82" t="str">
        <f t="shared" si="19"/>
        <v>1:00</v>
      </c>
      <c r="AH109" s="81">
        <f t="shared" si="20"/>
        <v>0</v>
      </c>
      <c r="AI109" s="80" t="str">
        <f t="shared" si="21"/>
        <v/>
      </c>
      <c r="AJ109" s="80" t="str">
        <f t="shared" si="22"/>
        <v/>
      </c>
      <c r="AK109" s="80" t="str">
        <f t="shared" si="23"/>
        <v/>
      </c>
      <c r="AL109" s="79" t="str">
        <f t="shared" si="24"/>
        <v/>
      </c>
      <c r="AM109" s="78" t="str">
        <f t="shared" si="25"/>
        <v/>
      </c>
    </row>
    <row r="110" spans="2:39" ht="13.5" thickBot="1">
      <c r="B110" s="86">
        <v>44242</v>
      </c>
      <c r="C110" s="85">
        <v>0</v>
      </c>
      <c r="D110" s="85">
        <v>0</v>
      </c>
      <c r="E110" s="85">
        <v>0</v>
      </c>
      <c r="F110" s="85">
        <v>0</v>
      </c>
      <c r="G110" s="85">
        <v>0</v>
      </c>
      <c r="H110" s="85">
        <v>0</v>
      </c>
      <c r="I110" s="85">
        <v>0</v>
      </c>
      <c r="J110" s="85">
        <v>0</v>
      </c>
      <c r="K110" s="85">
        <v>0</v>
      </c>
      <c r="L110" s="85">
        <v>0</v>
      </c>
      <c r="M110" s="85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0</v>
      </c>
      <c r="S110" s="85">
        <v>0</v>
      </c>
      <c r="T110" s="85">
        <v>0</v>
      </c>
      <c r="U110" s="85">
        <v>0</v>
      </c>
      <c r="V110" s="85">
        <v>0</v>
      </c>
      <c r="W110" s="85">
        <v>0</v>
      </c>
      <c r="X110" s="85">
        <v>0</v>
      </c>
      <c r="Y110" s="85">
        <v>0</v>
      </c>
      <c r="Z110" s="85">
        <v>0</v>
      </c>
      <c r="AA110" s="85">
        <f t="shared" si="13"/>
        <v>0</v>
      </c>
      <c r="AB110" s="84">
        <f t="shared" si="14"/>
        <v>2021</v>
      </c>
      <c r="AC110" s="83">
        <f t="shared" si="15"/>
        <v>2</v>
      </c>
      <c r="AD110" s="83" t="str">
        <f t="shared" si="16"/>
        <v/>
      </c>
      <c r="AE110" s="83" t="str">
        <f t="shared" si="17"/>
        <v/>
      </c>
      <c r="AF110" s="81">
        <f t="shared" si="18"/>
        <v>0</v>
      </c>
      <c r="AG110" s="82" t="str">
        <f t="shared" si="19"/>
        <v>1:00</v>
      </c>
      <c r="AH110" s="81">
        <f t="shared" si="20"/>
        <v>0</v>
      </c>
      <c r="AI110" s="80" t="str">
        <f t="shared" si="21"/>
        <v/>
      </c>
      <c r="AJ110" s="80" t="str">
        <f t="shared" si="22"/>
        <v/>
      </c>
      <c r="AK110" s="80" t="str">
        <f t="shared" si="23"/>
        <v/>
      </c>
      <c r="AL110" s="79" t="str">
        <f t="shared" si="24"/>
        <v/>
      </c>
      <c r="AM110" s="78" t="str">
        <f t="shared" si="25"/>
        <v/>
      </c>
    </row>
    <row r="111" spans="2:39" ht="13.5" thickBot="1">
      <c r="B111" s="86">
        <v>44243</v>
      </c>
      <c r="C111" s="85">
        <v>0</v>
      </c>
      <c r="D111" s="85">
        <v>0</v>
      </c>
      <c r="E111" s="85">
        <v>0</v>
      </c>
      <c r="F111" s="85">
        <v>0</v>
      </c>
      <c r="G111" s="85">
        <v>0</v>
      </c>
      <c r="H111" s="85">
        <v>0</v>
      </c>
      <c r="I111" s="85">
        <v>0</v>
      </c>
      <c r="J111" s="85">
        <v>0</v>
      </c>
      <c r="K111" s="85">
        <v>0</v>
      </c>
      <c r="L111" s="85">
        <v>0</v>
      </c>
      <c r="M111" s="85">
        <v>0</v>
      </c>
      <c r="N111" s="85">
        <v>0</v>
      </c>
      <c r="O111" s="85">
        <v>0</v>
      </c>
      <c r="P111" s="85">
        <v>134.12299999999999</v>
      </c>
      <c r="Q111" s="85">
        <v>349.19900000000001</v>
      </c>
      <c r="R111" s="85">
        <v>343.53899999999999</v>
      </c>
      <c r="S111" s="85">
        <v>0</v>
      </c>
      <c r="T111" s="85">
        <v>0</v>
      </c>
      <c r="U111" s="85">
        <v>0</v>
      </c>
      <c r="V111" s="85">
        <v>0</v>
      </c>
      <c r="W111" s="85">
        <v>0</v>
      </c>
      <c r="X111" s="85">
        <v>0</v>
      </c>
      <c r="Y111" s="85">
        <v>0</v>
      </c>
      <c r="Z111" s="85">
        <v>0</v>
      </c>
      <c r="AA111" s="85">
        <f t="shared" si="13"/>
        <v>349.19900000000001</v>
      </c>
      <c r="AB111" s="84">
        <f t="shared" si="14"/>
        <v>2021</v>
      </c>
      <c r="AC111" s="83">
        <f t="shared" si="15"/>
        <v>2</v>
      </c>
      <c r="AD111" s="83" t="str">
        <f t="shared" si="16"/>
        <v/>
      </c>
      <c r="AE111" s="83" t="str">
        <f t="shared" si="17"/>
        <v/>
      </c>
      <c r="AF111" s="81">
        <f t="shared" si="18"/>
        <v>349.19900000000001</v>
      </c>
      <c r="AG111" s="82" t="str">
        <f t="shared" si="19"/>
        <v>15:00</v>
      </c>
      <c r="AH111" s="81">
        <f t="shared" si="20"/>
        <v>1176.06</v>
      </c>
      <c r="AI111" s="80" t="str">
        <f t="shared" si="21"/>
        <v/>
      </c>
      <c r="AJ111" s="80" t="str">
        <f t="shared" si="22"/>
        <v/>
      </c>
      <c r="AK111" s="80" t="str">
        <f t="shared" si="23"/>
        <v/>
      </c>
      <c r="AL111" s="79" t="str">
        <f t="shared" si="24"/>
        <v/>
      </c>
      <c r="AM111" s="78" t="str">
        <f t="shared" si="25"/>
        <v/>
      </c>
    </row>
    <row r="112" spans="2:39" ht="13.5" thickBot="1">
      <c r="B112" s="86">
        <v>44244</v>
      </c>
      <c r="C112" s="85">
        <v>0</v>
      </c>
      <c r="D112" s="85">
        <v>0</v>
      </c>
      <c r="E112" s="85">
        <v>0</v>
      </c>
      <c r="F112" s="85">
        <v>0</v>
      </c>
      <c r="G112" s="85">
        <v>0</v>
      </c>
      <c r="H112" s="85">
        <v>0</v>
      </c>
      <c r="I112" s="85">
        <v>0</v>
      </c>
      <c r="J112" s="85">
        <v>0</v>
      </c>
      <c r="K112" s="85">
        <v>0</v>
      </c>
      <c r="L112" s="85">
        <v>0</v>
      </c>
      <c r="M112" s="85">
        <v>0</v>
      </c>
      <c r="N112" s="85">
        <v>0</v>
      </c>
      <c r="O112" s="85">
        <v>0</v>
      </c>
      <c r="P112" s="85">
        <v>0</v>
      </c>
      <c r="Q112" s="85">
        <v>0</v>
      </c>
      <c r="R112" s="85">
        <v>0</v>
      </c>
      <c r="S112" s="85">
        <v>0</v>
      </c>
      <c r="T112" s="85">
        <v>0</v>
      </c>
      <c r="U112" s="85">
        <v>0</v>
      </c>
      <c r="V112" s="85">
        <v>0</v>
      </c>
      <c r="W112" s="85">
        <v>0</v>
      </c>
      <c r="X112" s="85">
        <v>0</v>
      </c>
      <c r="Y112" s="85">
        <v>0</v>
      </c>
      <c r="Z112" s="85">
        <v>0</v>
      </c>
      <c r="AA112" s="85">
        <f t="shared" si="13"/>
        <v>0</v>
      </c>
      <c r="AB112" s="84">
        <f t="shared" si="14"/>
        <v>2021</v>
      </c>
      <c r="AC112" s="83">
        <f t="shared" si="15"/>
        <v>2</v>
      </c>
      <c r="AD112" s="83" t="str">
        <f t="shared" si="16"/>
        <v/>
      </c>
      <c r="AE112" s="83" t="str">
        <f t="shared" si="17"/>
        <v/>
      </c>
      <c r="AF112" s="81">
        <f t="shared" si="18"/>
        <v>0</v>
      </c>
      <c r="AG112" s="82" t="str">
        <f t="shared" si="19"/>
        <v>1:00</v>
      </c>
      <c r="AH112" s="81">
        <f t="shared" si="20"/>
        <v>0</v>
      </c>
      <c r="AI112" s="80" t="str">
        <f t="shared" si="21"/>
        <v/>
      </c>
      <c r="AJ112" s="80" t="str">
        <f t="shared" si="22"/>
        <v/>
      </c>
      <c r="AK112" s="80" t="str">
        <f t="shared" si="23"/>
        <v/>
      </c>
      <c r="AL112" s="79" t="str">
        <f t="shared" si="24"/>
        <v/>
      </c>
      <c r="AM112" s="78" t="str">
        <f t="shared" si="25"/>
        <v/>
      </c>
    </row>
    <row r="113" spans="2:39" ht="13.5" thickBot="1">
      <c r="B113" s="86">
        <v>44245</v>
      </c>
      <c r="C113" s="85">
        <v>0</v>
      </c>
      <c r="D113" s="85">
        <v>0</v>
      </c>
      <c r="E113" s="85">
        <v>0</v>
      </c>
      <c r="F113" s="85">
        <v>0</v>
      </c>
      <c r="G113" s="85">
        <v>0</v>
      </c>
      <c r="H113" s="85">
        <v>0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5">
        <v>0</v>
      </c>
      <c r="AA113" s="85">
        <f t="shared" si="13"/>
        <v>0</v>
      </c>
      <c r="AB113" s="84">
        <f t="shared" si="14"/>
        <v>2021</v>
      </c>
      <c r="AC113" s="83">
        <f t="shared" si="15"/>
        <v>2</v>
      </c>
      <c r="AD113" s="83" t="str">
        <f t="shared" si="16"/>
        <v/>
      </c>
      <c r="AE113" s="83" t="str">
        <f t="shared" si="17"/>
        <v/>
      </c>
      <c r="AF113" s="81">
        <f t="shared" si="18"/>
        <v>0</v>
      </c>
      <c r="AG113" s="82" t="str">
        <f t="shared" si="19"/>
        <v>1:00</v>
      </c>
      <c r="AH113" s="81">
        <f t="shared" si="20"/>
        <v>0</v>
      </c>
      <c r="AI113" s="80" t="str">
        <f t="shared" si="21"/>
        <v/>
      </c>
      <c r="AJ113" s="80" t="str">
        <f t="shared" si="22"/>
        <v/>
      </c>
      <c r="AK113" s="80" t="str">
        <f t="shared" si="23"/>
        <v/>
      </c>
      <c r="AL113" s="79" t="str">
        <f t="shared" si="24"/>
        <v/>
      </c>
      <c r="AM113" s="78" t="str">
        <f t="shared" si="25"/>
        <v/>
      </c>
    </row>
    <row r="114" spans="2:39" ht="13.5" thickBot="1">
      <c r="B114" s="86">
        <v>44246</v>
      </c>
      <c r="C114" s="85">
        <v>0</v>
      </c>
      <c r="D114" s="85">
        <v>0</v>
      </c>
      <c r="E114" s="85">
        <v>0</v>
      </c>
      <c r="F114" s="85">
        <v>0</v>
      </c>
      <c r="G114" s="85">
        <v>0</v>
      </c>
      <c r="H114" s="85">
        <v>0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f t="shared" si="13"/>
        <v>0</v>
      </c>
      <c r="AB114" s="84">
        <f t="shared" si="14"/>
        <v>2021</v>
      </c>
      <c r="AC114" s="83">
        <f t="shared" si="15"/>
        <v>2</v>
      </c>
      <c r="AD114" s="83" t="str">
        <f t="shared" si="16"/>
        <v/>
      </c>
      <c r="AE114" s="83" t="str">
        <f t="shared" si="17"/>
        <v/>
      </c>
      <c r="AF114" s="81">
        <f t="shared" si="18"/>
        <v>0</v>
      </c>
      <c r="AG114" s="82" t="str">
        <f t="shared" si="19"/>
        <v>1:00</v>
      </c>
      <c r="AH114" s="81">
        <f t="shared" si="20"/>
        <v>0</v>
      </c>
      <c r="AI114" s="80" t="str">
        <f t="shared" si="21"/>
        <v/>
      </c>
      <c r="AJ114" s="80" t="str">
        <f t="shared" si="22"/>
        <v/>
      </c>
      <c r="AK114" s="80" t="str">
        <f t="shared" si="23"/>
        <v/>
      </c>
      <c r="AL114" s="79" t="str">
        <f t="shared" si="24"/>
        <v/>
      </c>
      <c r="AM114" s="78" t="str">
        <f t="shared" si="25"/>
        <v/>
      </c>
    </row>
    <row r="115" spans="2:39" ht="13.5" thickBot="1">
      <c r="B115" s="86">
        <v>44247</v>
      </c>
      <c r="C115" s="85">
        <v>0</v>
      </c>
      <c r="D115" s="85">
        <v>0</v>
      </c>
      <c r="E115" s="85">
        <v>0</v>
      </c>
      <c r="F115" s="85">
        <v>0</v>
      </c>
      <c r="G115" s="85">
        <v>0</v>
      </c>
      <c r="H115" s="85">
        <v>0</v>
      </c>
      <c r="I115" s="85">
        <v>0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85">
        <v>0</v>
      </c>
      <c r="Z115" s="85">
        <v>0</v>
      </c>
      <c r="AA115" s="85">
        <f t="shared" si="13"/>
        <v>0</v>
      </c>
      <c r="AB115" s="84">
        <f t="shared" si="14"/>
        <v>2021</v>
      </c>
      <c r="AC115" s="83">
        <f t="shared" si="15"/>
        <v>2</v>
      </c>
      <c r="AD115" s="83" t="str">
        <f t="shared" si="16"/>
        <v/>
      </c>
      <c r="AE115" s="83" t="str">
        <f t="shared" si="17"/>
        <v/>
      </c>
      <c r="AF115" s="81">
        <f t="shared" si="18"/>
        <v>0</v>
      </c>
      <c r="AG115" s="82" t="str">
        <f t="shared" si="19"/>
        <v>1:00</v>
      </c>
      <c r="AH115" s="81">
        <f t="shared" si="20"/>
        <v>0</v>
      </c>
      <c r="AI115" s="80" t="str">
        <f t="shared" si="21"/>
        <v/>
      </c>
      <c r="AJ115" s="80" t="str">
        <f t="shared" si="22"/>
        <v/>
      </c>
      <c r="AK115" s="80" t="str">
        <f t="shared" si="23"/>
        <v/>
      </c>
      <c r="AL115" s="79" t="str">
        <f t="shared" si="24"/>
        <v/>
      </c>
      <c r="AM115" s="78" t="str">
        <f t="shared" si="25"/>
        <v/>
      </c>
    </row>
    <row r="116" spans="2:39" ht="13.5" thickBot="1">
      <c r="B116" s="86">
        <v>44248</v>
      </c>
      <c r="C116" s="85">
        <v>0</v>
      </c>
      <c r="D116" s="85">
        <v>0</v>
      </c>
      <c r="E116" s="85">
        <v>0</v>
      </c>
      <c r="F116" s="85">
        <v>0</v>
      </c>
      <c r="G116" s="85">
        <v>0</v>
      </c>
      <c r="H116" s="85">
        <v>0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f t="shared" si="13"/>
        <v>0</v>
      </c>
      <c r="AB116" s="84">
        <f t="shared" si="14"/>
        <v>2021</v>
      </c>
      <c r="AC116" s="83">
        <f t="shared" si="15"/>
        <v>2</v>
      </c>
      <c r="AD116" s="83" t="str">
        <f t="shared" si="16"/>
        <v/>
      </c>
      <c r="AE116" s="83" t="str">
        <f t="shared" si="17"/>
        <v/>
      </c>
      <c r="AF116" s="81">
        <f t="shared" si="18"/>
        <v>0</v>
      </c>
      <c r="AG116" s="82" t="str">
        <f t="shared" si="19"/>
        <v>1:00</v>
      </c>
      <c r="AH116" s="81">
        <f t="shared" si="20"/>
        <v>0</v>
      </c>
      <c r="AI116" s="80" t="str">
        <f t="shared" si="21"/>
        <v/>
      </c>
      <c r="AJ116" s="80" t="str">
        <f t="shared" si="22"/>
        <v/>
      </c>
      <c r="AK116" s="80" t="str">
        <f t="shared" si="23"/>
        <v/>
      </c>
      <c r="AL116" s="79" t="str">
        <f t="shared" si="24"/>
        <v/>
      </c>
      <c r="AM116" s="78" t="str">
        <f t="shared" si="25"/>
        <v/>
      </c>
    </row>
    <row r="117" spans="2:39" ht="13.5" thickBot="1">
      <c r="B117" s="86">
        <v>44249</v>
      </c>
      <c r="C117" s="85">
        <v>0</v>
      </c>
      <c r="D117" s="85">
        <v>0</v>
      </c>
      <c r="E117" s="85">
        <v>0</v>
      </c>
      <c r="F117" s="85">
        <v>0</v>
      </c>
      <c r="G117" s="85">
        <v>0</v>
      </c>
      <c r="H117" s="85">
        <v>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53.551000000000002</v>
      </c>
      <c r="T117" s="85">
        <v>783.79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f t="shared" si="13"/>
        <v>783.79</v>
      </c>
      <c r="AB117" s="84">
        <f t="shared" si="14"/>
        <v>2021</v>
      </c>
      <c r="AC117" s="83">
        <f t="shared" si="15"/>
        <v>2</v>
      </c>
      <c r="AD117" s="83" t="str">
        <f t="shared" si="16"/>
        <v/>
      </c>
      <c r="AE117" s="83" t="str">
        <f t="shared" si="17"/>
        <v/>
      </c>
      <c r="AF117" s="81">
        <f t="shared" si="18"/>
        <v>783.79</v>
      </c>
      <c r="AG117" s="82" t="str">
        <f t="shared" si="19"/>
        <v>18:00</v>
      </c>
      <c r="AH117" s="81">
        <f t="shared" si="20"/>
        <v>1621.1309999999999</v>
      </c>
      <c r="AI117" s="80" t="str">
        <f t="shared" si="21"/>
        <v/>
      </c>
      <c r="AJ117" s="80" t="str">
        <f t="shared" si="22"/>
        <v/>
      </c>
      <c r="AK117" s="80" t="str">
        <f t="shared" si="23"/>
        <v/>
      </c>
      <c r="AL117" s="79" t="str">
        <f t="shared" si="24"/>
        <v/>
      </c>
      <c r="AM117" s="78" t="str">
        <f t="shared" si="25"/>
        <v/>
      </c>
    </row>
    <row r="118" spans="2:39" ht="13.5" thickBot="1">
      <c r="B118" s="86">
        <v>44250</v>
      </c>
      <c r="C118" s="85">
        <v>0</v>
      </c>
      <c r="D118" s="85">
        <v>0</v>
      </c>
      <c r="E118" s="85">
        <v>0</v>
      </c>
      <c r="F118" s="85">
        <v>0</v>
      </c>
      <c r="G118" s="85">
        <v>0</v>
      </c>
      <c r="H118" s="85">
        <v>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f t="shared" si="13"/>
        <v>0</v>
      </c>
      <c r="AB118" s="84">
        <f t="shared" si="14"/>
        <v>2021</v>
      </c>
      <c r="AC118" s="83">
        <f t="shared" si="15"/>
        <v>2</v>
      </c>
      <c r="AD118" s="83" t="str">
        <f t="shared" si="16"/>
        <v/>
      </c>
      <c r="AE118" s="83" t="str">
        <f t="shared" si="17"/>
        <v/>
      </c>
      <c r="AF118" s="81">
        <f t="shared" si="18"/>
        <v>0</v>
      </c>
      <c r="AG118" s="82" t="str">
        <f t="shared" si="19"/>
        <v>1:00</v>
      </c>
      <c r="AH118" s="81">
        <f t="shared" si="20"/>
        <v>0</v>
      </c>
      <c r="AI118" s="80" t="str">
        <f t="shared" si="21"/>
        <v/>
      </c>
      <c r="AJ118" s="80" t="str">
        <f t="shared" si="22"/>
        <v/>
      </c>
      <c r="AK118" s="80" t="str">
        <f t="shared" si="23"/>
        <v/>
      </c>
      <c r="AL118" s="79" t="str">
        <f t="shared" si="24"/>
        <v/>
      </c>
      <c r="AM118" s="78" t="str">
        <f t="shared" si="25"/>
        <v/>
      </c>
    </row>
    <row r="119" spans="2:39" ht="13.5" thickBot="1">
      <c r="B119" s="86">
        <v>44251</v>
      </c>
      <c r="C119" s="85">
        <v>0</v>
      </c>
      <c r="D119" s="85">
        <v>0</v>
      </c>
      <c r="E119" s="85">
        <v>0</v>
      </c>
      <c r="F119" s="85">
        <v>0</v>
      </c>
      <c r="G119" s="85">
        <v>0</v>
      </c>
      <c r="H119" s="85">
        <v>0</v>
      </c>
      <c r="I119" s="85">
        <v>0</v>
      </c>
      <c r="J119" s="85">
        <v>0</v>
      </c>
      <c r="K119" s="85">
        <v>0</v>
      </c>
      <c r="L119" s="85">
        <v>843.76599999999996</v>
      </c>
      <c r="M119" s="85">
        <v>1177.318</v>
      </c>
      <c r="N119" s="85">
        <v>989.95600000000002</v>
      </c>
      <c r="O119" s="85">
        <v>1081.425</v>
      </c>
      <c r="P119" s="85">
        <v>1156.0530000000001</v>
      </c>
      <c r="Q119" s="85">
        <v>1318.2470000000001</v>
      </c>
      <c r="R119" s="85">
        <v>770.44500000000005</v>
      </c>
      <c r="S119" s="85">
        <v>368.13400000000001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f t="shared" si="13"/>
        <v>1318.2470000000001</v>
      </c>
      <c r="AB119" s="84">
        <f t="shared" si="14"/>
        <v>2021</v>
      </c>
      <c r="AC119" s="83">
        <f t="shared" si="15"/>
        <v>2</v>
      </c>
      <c r="AD119" s="83" t="str">
        <f t="shared" si="16"/>
        <v/>
      </c>
      <c r="AE119" s="83" t="str">
        <f t="shared" si="17"/>
        <v/>
      </c>
      <c r="AF119" s="81">
        <f t="shared" si="18"/>
        <v>1318.2470000000001</v>
      </c>
      <c r="AG119" s="82" t="str">
        <f t="shared" si="19"/>
        <v>15:00</v>
      </c>
      <c r="AH119" s="81">
        <f t="shared" si="20"/>
        <v>9023.5910000000003</v>
      </c>
      <c r="AI119" s="80" t="str">
        <f t="shared" si="21"/>
        <v/>
      </c>
      <c r="AJ119" s="80" t="str">
        <f t="shared" si="22"/>
        <v/>
      </c>
      <c r="AK119" s="80" t="str">
        <f t="shared" si="23"/>
        <v/>
      </c>
      <c r="AL119" s="79" t="str">
        <f t="shared" si="24"/>
        <v/>
      </c>
      <c r="AM119" s="78" t="str">
        <f t="shared" si="25"/>
        <v/>
      </c>
    </row>
    <row r="120" spans="2:39" ht="13.5" thickBot="1">
      <c r="B120" s="86">
        <v>44252</v>
      </c>
      <c r="C120" s="85">
        <v>0</v>
      </c>
      <c r="D120" s="85">
        <v>0</v>
      </c>
      <c r="E120" s="85">
        <v>0</v>
      </c>
      <c r="F120" s="85">
        <v>0</v>
      </c>
      <c r="G120" s="85">
        <v>0</v>
      </c>
      <c r="H120" s="85">
        <v>0</v>
      </c>
      <c r="I120" s="85">
        <v>0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85">
        <v>0</v>
      </c>
      <c r="Z120" s="85">
        <v>0</v>
      </c>
      <c r="AA120" s="85">
        <f t="shared" si="13"/>
        <v>0</v>
      </c>
      <c r="AB120" s="84">
        <f t="shared" si="14"/>
        <v>2021</v>
      </c>
      <c r="AC120" s="83">
        <f t="shared" si="15"/>
        <v>2</v>
      </c>
      <c r="AD120" s="83" t="str">
        <f t="shared" si="16"/>
        <v/>
      </c>
      <c r="AE120" s="83" t="str">
        <f t="shared" si="17"/>
        <v/>
      </c>
      <c r="AF120" s="81">
        <f t="shared" si="18"/>
        <v>0</v>
      </c>
      <c r="AG120" s="82" t="str">
        <f t="shared" si="19"/>
        <v>1:00</v>
      </c>
      <c r="AH120" s="81">
        <f t="shared" si="20"/>
        <v>0</v>
      </c>
      <c r="AI120" s="80" t="str">
        <f t="shared" si="21"/>
        <v/>
      </c>
      <c r="AJ120" s="80" t="str">
        <f t="shared" si="22"/>
        <v/>
      </c>
      <c r="AK120" s="80" t="str">
        <f t="shared" si="23"/>
        <v/>
      </c>
      <c r="AL120" s="79" t="str">
        <f t="shared" si="24"/>
        <v/>
      </c>
      <c r="AM120" s="78" t="str">
        <f t="shared" si="25"/>
        <v/>
      </c>
    </row>
    <row r="121" spans="2:39" ht="13.5" thickBot="1">
      <c r="B121" s="86">
        <v>44253</v>
      </c>
      <c r="C121" s="85">
        <v>0</v>
      </c>
      <c r="D121" s="85">
        <v>0</v>
      </c>
      <c r="E121" s="85">
        <v>0</v>
      </c>
      <c r="F121" s="85">
        <v>0</v>
      </c>
      <c r="G121" s="85">
        <v>0</v>
      </c>
      <c r="H121" s="85">
        <v>0</v>
      </c>
      <c r="I121" s="85">
        <v>0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85">
        <v>0</v>
      </c>
      <c r="Z121" s="85">
        <v>0</v>
      </c>
      <c r="AA121" s="85">
        <f t="shared" si="13"/>
        <v>0</v>
      </c>
      <c r="AB121" s="84">
        <f t="shared" si="14"/>
        <v>2021</v>
      </c>
      <c r="AC121" s="83">
        <f t="shared" si="15"/>
        <v>2</v>
      </c>
      <c r="AD121" s="83" t="str">
        <f t="shared" si="16"/>
        <v/>
      </c>
      <c r="AE121" s="83" t="str">
        <f t="shared" si="17"/>
        <v/>
      </c>
      <c r="AF121" s="81">
        <f t="shared" si="18"/>
        <v>0</v>
      </c>
      <c r="AG121" s="82" t="str">
        <f t="shared" si="19"/>
        <v>1:00</v>
      </c>
      <c r="AH121" s="81">
        <f t="shared" si="20"/>
        <v>0</v>
      </c>
      <c r="AI121" s="80" t="str">
        <f t="shared" si="21"/>
        <v/>
      </c>
      <c r="AJ121" s="80" t="str">
        <f t="shared" si="22"/>
        <v/>
      </c>
      <c r="AK121" s="80" t="str">
        <f t="shared" si="23"/>
        <v/>
      </c>
      <c r="AL121" s="79" t="str">
        <f t="shared" si="24"/>
        <v/>
      </c>
      <c r="AM121" s="78" t="str">
        <f t="shared" si="25"/>
        <v/>
      </c>
    </row>
    <row r="122" spans="2:39" ht="13.5" thickBot="1">
      <c r="B122" s="86">
        <v>44254</v>
      </c>
      <c r="C122" s="85">
        <v>0</v>
      </c>
      <c r="D122" s="85">
        <v>0</v>
      </c>
      <c r="E122" s="85">
        <v>0</v>
      </c>
      <c r="F122" s="85">
        <v>0</v>
      </c>
      <c r="G122" s="85">
        <v>0</v>
      </c>
      <c r="H122" s="85">
        <v>0</v>
      </c>
      <c r="I122" s="85">
        <v>0</v>
      </c>
      <c r="J122" s="85">
        <v>0</v>
      </c>
      <c r="K122" s="85">
        <v>0</v>
      </c>
      <c r="L122" s="85">
        <v>0</v>
      </c>
      <c r="M122" s="85">
        <v>0</v>
      </c>
      <c r="N122" s="85">
        <v>0</v>
      </c>
      <c r="O122" s="85">
        <v>0</v>
      </c>
      <c r="P122" s="85">
        <v>0</v>
      </c>
      <c r="Q122" s="85">
        <v>0</v>
      </c>
      <c r="R122" s="85">
        <v>0</v>
      </c>
      <c r="S122" s="85">
        <v>0</v>
      </c>
      <c r="T122" s="85">
        <v>0</v>
      </c>
      <c r="U122" s="85">
        <v>0</v>
      </c>
      <c r="V122" s="85">
        <v>0</v>
      </c>
      <c r="W122" s="85">
        <v>0</v>
      </c>
      <c r="X122" s="85">
        <v>0</v>
      </c>
      <c r="Y122" s="85">
        <v>0</v>
      </c>
      <c r="Z122" s="85">
        <v>0</v>
      </c>
      <c r="AA122" s="85">
        <f t="shared" si="13"/>
        <v>0</v>
      </c>
      <c r="AB122" s="84">
        <f t="shared" si="14"/>
        <v>2021</v>
      </c>
      <c r="AC122" s="83">
        <f t="shared" si="15"/>
        <v>2</v>
      </c>
      <c r="AD122" s="83" t="str">
        <f t="shared" si="16"/>
        <v/>
      </c>
      <c r="AE122" s="83" t="str">
        <f t="shared" si="17"/>
        <v/>
      </c>
      <c r="AF122" s="81">
        <f t="shared" si="18"/>
        <v>0</v>
      </c>
      <c r="AG122" s="82" t="str">
        <f t="shared" si="19"/>
        <v>1:00</v>
      </c>
      <c r="AH122" s="81">
        <f t="shared" si="20"/>
        <v>0</v>
      </c>
      <c r="AI122" s="80" t="str">
        <f t="shared" si="21"/>
        <v/>
      </c>
      <c r="AJ122" s="80" t="str">
        <f t="shared" si="22"/>
        <v/>
      </c>
      <c r="AK122" s="80" t="str">
        <f t="shared" si="23"/>
        <v/>
      </c>
      <c r="AL122" s="79" t="str">
        <f t="shared" si="24"/>
        <v/>
      </c>
      <c r="AM122" s="78" t="str">
        <f t="shared" si="25"/>
        <v/>
      </c>
    </row>
    <row r="123" spans="2:39" ht="13.5" thickBot="1">
      <c r="B123" s="86">
        <v>44255</v>
      </c>
      <c r="C123" s="85">
        <v>0</v>
      </c>
      <c r="D123" s="85">
        <v>0</v>
      </c>
      <c r="E123" s="85">
        <v>0</v>
      </c>
      <c r="F123" s="85">
        <v>0</v>
      </c>
      <c r="G123" s="85">
        <v>0</v>
      </c>
      <c r="H123" s="85">
        <v>0</v>
      </c>
      <c r="I123" s="85">
        <v>0</v>
      </c>
      <c r="J123" s="85">
        <v>0</v>
      </c>
      <c r="K123" s="85">
        <v>0</v>
      </c>
      <c r="L123" s="85">
        <v>0</v>
      </c>
      <c r="M123" s="85">
        <v>0</v>
      </c>
      <c r="N123" s="85">
        <v>0</v>
      </c>
      <c r="O123" s="85">
        <v>0</v>
      </c>
      <c r="P123" s="85">
        <v>0</v>
      </c>
      <c r="Q123" s="85">
        <v>0</v>
      </c>
      <c r="R123" s="85">
        <v>0</v>
      </c>
      <c r="S123" s="85">
        <v>0</v>
      </c>
      <c r="T123" s="85">
        <v>0</v>
      </c>
      <c r="U123" s="85">
        <v>0</v>
      </c>
      <c r="V123" s="85">
        <v>0</v>
      </c>
      <c r="W123" s="85">
        <v>0</v>
      </c>
      <c r="X123" s="85">
        <v>0</v>
      </c>
      <c r="Y123" s="85">
        <v>0</v>
      </c>
      <c r="Z123" s="85">
        <v>0</v>
      </c>
      <c r="AA123" s="85">
        <f t="shared" si="13"/>
        <v>0</v>
      </c>
      <c r="AB123" s="84">
        <f t="shared" si="14"/>
        <v>2021</v>
      </c>
      <c r="AC123" s="83">
        <f t="shared" si="15"/>
        <v>2</v>
      </c>
      <c r="AD123" s="83" t="str">
        <f t="shared" si="16"/>
        <v>2021-2</v>
      </c>
      <c r="AE123" s="83">
        <f t="shared" si="17"/>
        <v>2</v>
      </c>
      <c r="AF123" s="81">
        <f t="shared" si="18"/>
        <v>0</v>
      </c>
      <c r="AG123" s="82" t="str">
        <f t="shared" si="19"/>
        <v>1:00</v>
      </c>
      <c r="AH123" s="81">
        <f t="shared" si="20"/>
        <v>0</v>
      </c>
      <c r="AI123" s="80">
        <f t="shared" si="21"/>
        <v>7554.6339999999991</v>
      </c>
      <c r="AJ123" s="80">
        <f t="shared" si="22"/>
        <v>1477.9849999999999</v>
      </c>
      <c r="AK123" s="80">
        <f t="shared" si="23"/>
        <v>9992.0470000000005</v>
      </c>
      <c r="AL123" s="79">
        <f t="shared" si="24"/>
        <v>44239</v>
      </c>
      <c r="AM123" s="78" t="str">
        <f t="shared" si="25"/>
        <v>12:00</v>
      </c>
    </row>
    <row r="124" spans="2:39" ht="13.5" thickBot="1">
      <c r="B124" s="86">
        <v>44256</v>
      </c>
      <c r="C124" s="85">
        <v>0</v>
      </c>
      <c r="D124" s="85">
        <v>0</v>
      </c>
      <c r="E124" s="85">
        <v>0</v>
      </c>
      <c r="F124" s="85">
        <v>0</v>
      </c>
      <c r="G124" s="85">
        <v>0</v>
      </c>
      <c r="H124" s="85">
        <v>0</v>
      </c>
      <c r="I124" s="85">
        <v>0</v>
      </c>
      <c r="J124" s="85">
        <v>0</v>
      </c>
      <c r="K124" s="85">
        <v>0</v>
      </c>
      <c r="L124" s="85">
        <v>0</v>
      </c>
      <c r="M124" s="85">
        <v>0</v>
      </c>
      <c r="N124" s="85">
        <v>0</v>
      </c>
      <c r="O124" s="85">
        <v>0</v>
      </c>
      <c r="P124" s="85">
        <v>0</v>
      </c>
      <c r="Q124" s="85">
        <v>0</v>
      </c>
      <c r="R124" s="85">
        <v>0</v>
      </c>
      <c r="S124" s="85">
        <v>0</v>
      </c>
      <c r="T124" s="85">
        <v>0</v>
      </c>
      <c r="U124" s="85">
        <v>0</v>
      </c>
      <c r="V124" s="85">
        <v>0</v>
      </c>
      <c r="W124" s="85">
        <v>0</v>
      </c>
      <c r="X124" s="85">
        <v>0</v>
      </c>
      <c r="Y124" s="85">
        <v>0</v>
      </c>
      <c r="Z124" s="85">
        <v>0</v>
      </c>
      <c r="AA124" s="85">
        <f t="shared" si="13"/>
        <v>0</v>
      </c>
      <c r="AB124" s="84">
        <f t="shared" si="14"/>
        <v>2021</v>
      </c>
      <c r="AC124" s="83">
        <f t="shared" si="15"/>
        <v>3</v>
      </c>
      <c r="AD124" s="83" t="str">
        <f t="shared" si="16"/>
        <v/>
      </c>
      <c r="AE124" s="83" t="str">
        <f t="shared" si="17"/>
        <v/>
      </c>
      <c r="AF124" s="81">
        <f t="shared" si="18"/>
        <v>0</v>
      </c>
      <c r="AG124" s="82" t="str">
        <f t="shared" si="19"/>
        <v>1:00</v>
      </c>
      <c r="AH124" s="81">
        <f t="shared" si="20"/>
        <v>0</v>
      </c>
      <c r="AI124" s="80" t="str">
        <f t="shared" si="21"/>
        <v/>
      </c>
      <c r="AJ124" s="80" t="str">
        <f t="shared" si="22"/>
        <v/>
      </c>
      <c r="AK124" s="80" t="str">
        <f t="shared" si="23"/>
        <v/>
      </c>
      <c r="AL124" s="79" t="str">
        <f t="shared" si="24"/>
        <v/>
      </c>
      <c r="AM124" s="78" t="str">
        <f t="shared" si="25"/>
        <v/>
      </c>
    </row>
    <row r="125" spans="2:39" ht="13.5" thickBot="1">
      <c r="B125" s="86">
        <v>44257</v>
      </c>
      <c r="C125" s="85">
        <v>0</v>
      </c>
      <c r="D125" s="85">
        <v>0</v>
      </c>
      <c r="E125" s="85">
        <v>0</v>
      </c>
      <c r="F125" s="85">
        <v>0</v>
      </c>
      <c r="G125" s="85">
        <v>0</v>
      </c>
      <c r="H125" s="85">
        <v>0</v>
      </c>
      <c r="I125" s="85">
        <v>0</v>
      </c>
      <c r="J125" s="85">
        <v>0</v>
      </c>
      <c r="K125" s="85">
        <v>0</v>
      </c>
      <c r="L125" s="85">
        <v>0</v>
      </c>
      <c r="M125" s="85">
        <v>0</v>
      </c>
      <c r="N125" s="85">
        <v>0</v>
      </c>
      <c r="O125" s="85">
        <v>0</v>
      </c>
      <c r="P125" s="85">
        <v>0</v>
      </c>
      <c r="Q125" s="85">
        <v>0</v>
      </c>
      <c r="R125" s="85">
        <v>0</v>
      </c>
      <c r="S125" s="85">
        <v>0</v>
      </c>
      <c r="T125" s="85">
        <v>0</v>
      </c>
      <c r="U125" s="85">
        <v>0</v>
      </c>
      <c r="V125" s="85">
        <v>0</v>
      </c>
      <c r="W125" s="85">
        <v>0</v>
      </c>
      <c r="X125" s="85">
        <v>0</v>
      </c>
      <c r="Y125" s="85">
        <v>0</v>
      </c>
      <c r="Z125" s="85">
        <v>0</v>
      </c>
      <c r="AA125" s="85">
        <f t="shared" si="13"/>
        <v>0</v>
      </c>
      <c r="AB125" s="84">
        <f t="shared" si="14"/>
        <v>2021</v>
      </c>
      <c r="AC125" s="83">
        <f t="shared" si="15"/>
        <v>3</v>
      </c>
      <c r="AD125" s="83" t="str">
        <f t="shared" si="16"/>
        <v/>
      </c>
      <c r="AE125" s="83" t="str">
        <f t="shared" si="17"/>
        <v/>
      </c>
      <c r="AF125" s="81">
        <f t="shared" si="18"/>
        <v>0</v>
      </c>
      <c r="AG125" s="82" t="str">
        <f t="shared" si="19"/>
        <v>1:00</v>
      </c>
      <c r="AH125" s="81">
        <f t="shared" si="20"/>
        <v>0</v>
      </c>
      <c r="AI125" s="80" t="str">
        <f t="shared" si="21"/>
        <v/>
      </c>
      <c r="AJ125" s="80" t="str">
        <f t="shared" si="22"/>
        <v/>
      </c>
      <c r="AK125" s="80" t="str">
        <f t="shared" si="23"/>
        <v/>
      </c>
      <c r="AL125" s="79" t="str">
        <f t="shared" si="24"/>
        <v/>
      </c>
      <c r="AM125" s="78" t="str">
        <f t="shared" si="25"/>
        <v/>
      </c>
    </row>
    <row r="126" spans="2:39" ht="13.5" thickBot="1">
      <c r="B126" s="86">
        <v>44258</v>
      </c>
      <c r="C126" s="85">
        <v>0</v>
      </c>
      <c r="D126" s="85">
        <v>0</v>
      </c>
      <c r="E126" s="85">
        <v>0</v>
      </c>
      <c r="F126" s="85">
        <v>0</v>
      </c>
      <c r="G126" s="85">
        <v>0</v>
      </c>
      <c r="H126" s="85">
        <v>0</v>
      </c>
      <c r="I126" s="85">
        <v>0</v>
      </c>
      <c r="J126" s="85">
        <v>0</v>
      </c>
      <c r="K126" s="85">
        <v>0</v>
      </c>
      <c r="L126" s="85">
        <v>822.77200000000005</v>
      </c>
      <c r="M126" s="85">
        <v>1409.3989999999999</v>
      </c>
      <c r="N126" s="85">
        <v>1338.19</v>
      </c>
      <c r="O126" s="85">
        <v>1088.5989999999999</v>
      </c>
      <c r="P126" s="85">
        <v>742.21</v>
      </c>
      <c r="Q126" s="85">
        <v>137.39699999999999</v>
      </c>
      <c r="R126" s="85">
        <v>0</v>
      </c>
      <c r="S126" s="85">
        <v>0</v>
      </c>
      <c r="T126" s="85">
        <v>0</v>
      </c>
      <c r="U126" s="85">
        <v>0</v>
      </c>
      <c r="V126" s="85">
        <v>0</v>
      </c>
      <c r="W126" s="85">
        <v>0</v>
      </c>
      <c r="X126" s="85">
        <v>0</v>
      </c>
      <c r="Y126" s="85">
        <v>0</v>
      </c>
      <c r="Z126" s="85">
        <v>0</v>
      </c>
      <c r="AA126" s="85">
        <f t="shared" si="13"/>
        <v>1409.3989999999999</v>
      </c>
      <c r="AB126" s="84">
        <f t="shared" si="14"/>
        <v>2021</v>
      </c>
      <c r="AC126" s="83">
        <f t="shared" si="15"/>
        <v>3</v>
      </c>
      <c r="AD126" s="83" t="str">
        <f t="shared" si="16"/>
        <v/>
      </c>
      <c r="AE126" s="83" t="str">
        <f t="shared" si="17"/>
        <v/>
      </c>
      <c r="AF126" s="81">
        <f t="shared" si="18"/>
        <v>1409.3989999999999</v>
      </c>
      <c r="AG126" s="82" t="str">
        <f t="shared" si="19"/>
        <v>11:00</v>
      </c>
      <c r="AH126" s="81">
        <f t="shared" si="20"/>
        <v>6947.9660000000003</v>
      </c>
      <c r="AI126" s="80" t="str">
        <f t="shared" si="21"/>
        <v/>
      </c>
      <c r="AJ126" s="80" t="str">
        <f t="shared" si="22"/>
        <v/>
      </c>
      <c r="AK126" s="80" t="str">
        <f t="shared" si="23"/>
        <v/>
      </c>
      <c r="AL126" s="79" t="str">
        <f t="shared" si="24"/>
        <v/>
      </c>
      <c r="AM126" s="78" t="str">
        <f t="shared" si="25"/>
        <v/>
      </c>
    </row>
    <row r="127" spans="2:39" ht="13.5" thickBot="1">
      <c r="B127" s="86">
        <v>44259</v>
      </c>
      <c r="C127" s="85">
        <v>0</v>
      </c>
      <c r="D127" s="85">
        <v>0</v>
      </c>
      <c r="E127" s="85">
        <v>0</v>
      </c>
      <c r="F127" s="85">
        <v>0</v>
      </c>
      <c r="G127" s="85">
        <v>0</v>
      </c>
      <c r="H127" s="85">
        <v>0</v>
      </c>
      <c r="I127" s="85">
        <v>0</v>
      </c>
      <c r="J127" s="85">
        <v>0</v>
      </c>
      <c r="K127" s="85">
        <v>0</v>
      </c>
      <c r="L127" s="85">
        <v>0</v>
      </c>
      <c r="M127" s="85">
        <v>0</v>
      </c>
      <c r="N127" s="85">
        <v>0</v>
      </c>
      <c r="O127" s="85">
        <v>0</v>
      </c>
      <c r="P127" s="85">
        <v>0</v>
      </c>
      <c r="Q127" s="85">
        <v>0</v>
      </c>
      <c r="R127" s="85">
        <v>0</v>
      </c>
      <c r="S127" s="85">
        <v>0</v>
      </c>
      <c r="T127" s="85">
        <v>0</v>
      </c>
      <c r="U127" s="85">
        <v>0</v>
      </c>
      <c r="V127" s="85">
        <v>0</v>
      </c>
      <c r="W127" s="85">
        <v>0</v>
      </c>
      <c r="X127" s="85">
        <v>0</v>
      </c>
      <c r="Y127" s="85">
        <v>0</v>
      </c>
      <c r="Z127" s="85">
        <v>0</v>
      </c>
      <c r="AA127" s="85">
        <f t="shared" si="13"/>
        <v>0</v>
      </c>
      <c r="AB127" s="84">
        <f t="shared" si="14"/>
        <v>2021</v>
      </c>
      <c r="AC127" s="83">
        <f t="shared" si="15"/>
        <v>3</v>
      </c>
      <c r="AD127" s="83" t="str">
        <f t="shared" si="16"/>
        <v/>
      </c>
      <c r="AE127" s="83" t="str">
        <f t="shared" si="17"/>
        <v/>
      </c>
      <c r="AF127" s="81">
        <f t="shared" si="18"/>
        <v>0</v>
      </c>
      <c r="AG127" s="82" t="str">
        <f t="shared" si="19"/>
        <v>1:00</v>
      </c>
      <c r="AH127" s="81">
        <f t="shared" si="20"/>
        <v>0</v>
      </c>
      <c r="AI127" s="80" t="str">
        <f t="shared" si="21"/>
        <v/>
      </c>
      <c r="AJ127" s="80" t="str">
        <f t="shared" si="22"/>
        <v/>
      </c>
      <c r="AK127" s="80" t="str">
        <f t="shared" si="23"/>
        <v/>
      </c>
      <c r="AL127" s="79" t="str">
        <f t="shared" si="24"/>
        <v/>
      </c>
      <c r="AM127" s="78" t="str">
        <f t="shared" si="25"/>
        <v/>
      </c>
    </row>
    <row r="128" spans="2:39" ht="13.5" thickBot="1">
      <c r="B128" s="86">
        <v>44260</v>
      </c>
      <c r="C128" s="85">
        <v>0</v>
      </c>
      <c r="D128" s="85">
        <v>0</v>
      </c>
      <c r="E128" s="85">
        <v>0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614.78700000000003</v>
      </c>
      <c r="R128" s="85">
        <v>319.61099999999999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f t="shared" si="13"/>
        <v>614.78700000000003</v>
      </c>
      <c r="AB128" s="84">
        <f t="shared" si="14"/>
        <v>2021</v>
      </c>
      <c r="AC128" s="83">
        <f t="shared" si="15"/>
        <v>3</v>
      </c>
      <c r="AD128" s="83" t="str">
        <f t="shared" si="16"/>
        <v/>
      </c>
      <c r="AE128" s="83" t="str">
        <f t="shared" si="17"/>
        <v/>
      </c>
      <c r="AF128" s="81">
        <f t="shared" si="18"/>
        <v>614.78700000000003</v>
      </c>
      <c r="AG128" s="82" t="str">
        <f t="shared" si="19"/>
        <v>15:00</v>
      </c>
      <c r="AH128" s="81">
        <f t="shared" si="20"/>
        <v>1549.1849999999999</v>
      </c>
      <c r="AI128" s="80" t="str">
        <f t="shared" si="21"/>
        <v/>
      </c>
      <c r="AJ128" s="80" t="str">
        <f t="shared" si="22"/>
        <v/>
      </c>
      <c r="AK128" s="80" t="str">
        <f t="shared" si="23"/>
        <v/>
      </c>
      <c r="AL128" s="79" t="str">
        <f t="shared" si="24"/>
        <v/>
      </c>
      <c r="AM128" s="78" t="str">
        <f t="shared" si="25"/>
        <v/>
      </c>
    </row>
    <row r="129" spans="2:39" ht="13.5" thickBot="1">
      <c r="B129" s="86">
        <v>44261</v>
      </c>
      <c r="C129" s="85">
        <v>0</v>
      </c>
      <c r="D129" s="85">
        <v>0</v>
      </c>
      <c r="E129" s="85">
        <v>0</v>
      </c>
      <c r="F129" s="85">
        <v>0</v>
      </c>
      <c r="G129" s="85">
        <v>0</v>
      </c>
      <c r="H129" s="85">
        <v>0</v>
      </c>
      <c r="I129" s="85">
        <v>0</v>
      </c>
      <c r="J129" s="85">
        <v>0</v>
      </c>
      <c r="K129" s="85">
        <v>0</v>
      </c>
      <c r="L129" s="85">
        <v>0</v>
      </c>
      <c r="M129" s="85">
        <v>0</v>
      </c>
      <c r="N129" s="85">
        <v>0</v>
      </c>
      <c r="O129" s="85">
        <v>0</v>
      </c>
      <c r="P129" s="85">
        <v>0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f t="shared" si="13"/>
        <v>0</v>
      </c>
      <c r="AB129" s="84">
        <f t="shared" si="14"/>
        <v>2021</v>
      </c>
      <c r="AC129" s="83">
        <f t="shared" si="15"/>
        <v>3</v>
      </c>
      <c r="AD129" s="83" t="str">
        <f t="shared" si="16"/>
        <v/>
      </c>
      <c r="AE129" s="83" t="str">
        <f t="shared" si="17"/>
        <v/>
      </c>
      <c r="AF129" s="81">
        <f t="shared" si="18"/>
        <v>0</v>
      </c>
      <c r="AG129" s="82" t="str">
        <f t="shared" si="19"/>
        <v>1:00</v>
      </c>
      <c r="AH129" s="81">
        <f t="shared" si="20"/>
        <v>0</v>
      </c>
      <c r="AI129" s="80" t="str">
        <f t="shared" si="21"/>
        <v/>
      </c>
      <c r="AJ129" s="80" t="str">
        <f t="shared" si="22"/>
        <v/>
      </c>
      <c r="AK129" s="80" t="str">
        <f t="shared" si="23"/>
        <v/>
      </c>
      <c r="AL129" s="79" t="str">
        <f t="shared" si="24"/>
        <v/>
      </c>
      <c r="AM129" s="78" t="str">
        <f t="shared" si="25"/>
        <v/>
      </c>
    </row>
    <row r="130" spans="2:39" ht="13.5" thickBot="1">
      <c r="B130" s="86">
        <v>44262</v>
      </c>
      <c r="C130" s="85">
        <v>0</v>
      </c>
      <c r="D130" s="85">
        <v>0</v>
      </c>
      <c r="E130" s="85">
        <v>0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85">
        <v>0</v>
      </c>
      <c r="N130" s="85">
        <v>0</v>
      </c>
      <c r="O130" s="85">
        <v>0</v>
      </c>
      <c r="P130" s="85">
        <v>0</v>
      </c>
      <c r="Q130" s="85">
        <v>0</v>
      </c>
      <c r="R130" s="85">
        <v>0</v>
      </c>
      <c r="S130" s="85">
        <v>0</v>
      </c>
      <c r="T130" s="85">
        <v>0</v>
      </c>
      <c r="U130" s="85">
        <v>0</v>
      </c>
      <c r="V130" s="85">
        <v>0</v>
      </c>
      <c r="W130" s="85">
        <v>0</v>
      </c>
      <c r="X130" s="85">
        <v>0</v>
      </c>
      <c r="Y130" s="85">
        <v>0</v>
      </c>
      <c r="Z130" s="85">
        <v>0</v>
      </c>
      <c r="AA130" s="85">
        <f t="shared" si="13"/>
        <v>0</v>
      </c>
      <c r="AB130" s="84">
        <f t="shared" si="14"/>
        <v>2021</v>
      </c>
      <c r="AC130" s="83">
        <f t="shared" si="15"/>
        <v>3</v>
      </c>
      <c r="AD130" s="83" t="str">
        <f t="shared" si="16"/>
        <v/>
      </c>
      <c r="AE130" s="83" t="str">
        <f t="shared" si="17"/>
        <v/>
      </c>
      <c r="AF130" s="81">
        <f t="shared" si="18"/>
        <v>0</v>
      </c>
      <c r="AG130" s="82" t="str">
        <f t="shared" si="19"/>
        <v>1:00</v>
      </c>
      <c r="AH130" s="81">
        <f t="shared" si="20"/>
        <v>0</v>
      </c>
      <c r="AI130" s="80" t="str">
        <f t="shared" si="21"/>
        <v/>
      </c>
      <c r="AJ130" s="80" t="str">
        <f t="shared" si="22"/>
        <v/>
      </c>
      <c r="AK130" s="80" t="str">
        <f t="shared" si="23"/>
        <v/>
      </c>
      <c r="AL130" s="79" t="str">
        <f t="shared" si="24"/>
        <v/>
      </c>
      <c r="AM130" s="78" t="str">
        <f t="shared" si="25"/>
        <v/>
      </c>
    </row>
    <row r="131" spans="2:39" ht="13.5" thickBot="1">
      <c r="B131" s="86">
        <v>44263</v>
      </c>
      <c r="C131" s="85">
        <v>0</v>
      </c>
      <c r="D131" s="85">
        <v>0</v>
      </c>
      <c r="E131" s="85">
        <v>0</v>
      </c>
      <c r="F131" s="85">
        <v>0</v>
      </c>
      <c r="G131" s="85">
        <v>0</v>
      </c>
      <c r="H131" s="85">
        <v>0</v>
      </c>
      <c r="I131" s="85">
        <v>0</v>
      </c>
      <c r="J131" s="85">
        <v>0</v>
      </c>
      <c r="K131" s="85">
        <v>0</v>
      </c>
      <c r="L131" s="85">
        <v>0</v>
      </c>
      <c r="M131" s="85">
        <v>0</v>
      </c>
      <c r="N131" s="85">
        <v>0</v>
      </c>
      <c r="O131" s="85">
        <v>0</v>
      </c>
      <c r="P131" s="85">
        <v>0</v>
      </c>
      <c r="Q131" s="85">
        <v>0</v>
      </c>
      <c r="R131" s="85">
        <v>0</v>
      </c>
      <c r="S131" s="85">
        <v>0</v>
      </c>
      <c r="T131" s="85">
        <v>0</v>
      </c>
      <c r="U131" s="85">
        <v>0</v>
      </c>
      <c r="V131" s="85">
        <v>0</v>
      </c>
      <c r="W131" s="85">
        <v>0</v>
      </c>
      <c r="X131" s="85">
        <v>0</v>
      </c>
      <c r="Y131" s="85">
        <v>0</v>
      </c>
      <c r="Z131" s="85">
        <v>0</v>
      </c>
      <c r="AA131" s="85">
        <f t="shared" ref="AA131:AA194" si="26">MAX(C131:Z131)</f>
        <v>0</v>
      </c>
      <c r="AB131" s="84">
        <f t="shared" ref="AB131:AB194" si="27">YEAR(B131)</f>
        <v>2021</v>
      </c>
      <c r="AC131" s="83">
        <f t="shared" ref="AC131:AC194" si="28">MONTH(B131)</f>
        <v>3</v>
      </c>
      <c r="AD131" s="83" t="str">
        <f t="shared" ref="AD131:AD194" si="29">IF(AE131="","",AB131&amp;"-"&amp;AE131)</f>
        <v/>
      </c>
      <c r="AE131" s="83" t="str">
        <f t="shared" ref="AE131:AE194" si="30">IF(DAY(B131+1)=1,AC131,"")</f>
        <v/>
      </c>
      <c r="AF131" s="81">
        <f t="shared" ref="AF131:AF194" si="31">MAX(C131:AA131)</f>
        <v>0</v>
      </c>
      <c r="AG131" s="82" t="str">
        <f t="shared" ref="AG131:AG194" si="32">INDEX($C$2:$Z$2,MATCH(AF131,C131:Z131,0))</f>
        <v>1:00</v>
      </c>
      <c r="AH131" s="81">
        <f t="shared" ref="AH131:AH194" si="33">SUM(C131:AA131)</f>
        <v>0</v>
      </c>
      <c r="AI131" s="80" t="str">
        <f t="shared" ref="AI131:AI194" si="34">IF(AE131&lt;&gt;"",SUMIFS(AF:AF,AC:AC,AC131,AB:AB,AB131),"")</f>
        <v/>
      </c>
      <c r="AJ131" s="80" t="str">
        <f t="shared" ref="AJ131:AJ194" si="35">IF(AI131="","",_xlfn.MAXIFS(AF:AF,AC:AC,AC131,AB:AB,AB131))</f>
        <v/>
      </c>
      <c r="AK131" s="80" t="str">
        <f t="shared" ref="AK131:AK194" si="36">IF(AI131="","",_xlfn.MAXIFS(AH:AH,AC:AC,AC131,AB:AB,AB131))</f>
        <v/>
      </c>
      <c r="AL131" s="79" t="str">
        <f t="shared" ref="AL131:AL194" si="37">IF(AI131&lt;&gt;"",INDEX(B:B,MATCH(AJ131,AF:AF,0)),"")</f>
        <v/>
      </c>
      <c r="AM131" s="78" t="str">
        <f t="shared" ref="AM131:AM194" si="38">IF(AI131&lt;&gt;"",INDEX(AG:AG,MATCH(AJ131,AF:AF,0)),"")</f>
        <v/>
      </c>
    </row>
    <row r="132" spans="2:39" ht="13.5" thickBot="1">
      <c r="B132" s="86">
        <v>44264</v>
      </c>
      <c r="C132" s="85">
        <v>0</v>
      </c>
      <c r="D132" s="85">
        <v>0</v>
      </c>
      <c r="E132" s="85">
        <v>0</v>
      </c>
      <c r="F132" s="85">
        <v>0</v>
      </c>
      <c r="G132" s="85">
        <v>0</v>
      </c>
      <c r="H132" s="85">
        <v>0</v>
      </c>
      <c r="I132" s="85">
        <v>0</v>
      </c>
      <c r="J132" s="85">
        <v>0</v>
      </c>
      <c r="K132" s="85">
        <v>0</v>
      </c>
      <c r="L132" s="85">
        <v>0</v>
      </c>
      <c r="M132" s="85">
        <v>0</v>
      </c>
      <c r="N132" s="85">
        <v>0</v>
      </c>
      <c r="O132" s="85">
        <v>0</v>
      </c>
      <c r="P132" s="85">
        <v>0</v>
      </c>
      <c r="Q132" s="85">
        <v>0</v>
      </c>
      <c r="R132" s="85">
        <v>0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85">
        <v>0</v>
      </c>
      <c r="Y132" s="85">
        <v>0</v>
      </c>
      <c r="Z132" s="85">
        <v>0</v>
      </c>
      <c r="AA132" s="85">
        <f t="shared" si="26"/>
        <v>0</v>
      </c>
      <c r="AB132" s="84">
        <f t="shared" si="27"/>
        <v>2021</v>
      </c>
      <c r="AC132" s="83">
        <f t="shared" si="28"/>
        <v>3</v>
      </c>
      <c r="AD132" s="83" t="str">
        <f t="shared" si="29"/>
        <v/>
      </c>
      <c r="AE132" s="83" t="str">
        <f t="shared" si="30"/>
        <v/>
      </c>
      <c r="AF132" s="81">
        <f t="shared" si="31"/>
        <v>0</v>
      </c>
      <c r="AG132" s="82" t="str">
        <f t="shared" si="32"/>
        <v>1:00</v>
      </c>
      <c r="AH132" s="81">
        <f t="shared" si="33"/>
        <v>0</v>
      </c>
      <c r="AI132" s="80" t="str">
        <f t="shared" si="34"/>
        <v/>
      </c>
      <c r="AJ132" s="80" t="str">
        <f t="shared" si="35"/>
        <v/>
      </c>
      <c r="AK132" s="80" t="str">
        <f t="shared" si="36"/>
        <v/>
      </c>
      <c r="AL132" s="79" t="str">
        <f t="shared" si="37"/>
        <v/>
      </c>
      <c r="AM132" s="78" t="str">
        <f t="shared" si="38"/>
        <v/>
      </c>
    </row>
    <row r="133" spans="2:39" ht="13.5" thickBot="1">
      <c r="B133" s="86">
        <v>44265</v>
      </c>
      <c r="C133" s="85">
        <v>0</v>
      </c>
      <c r="D133" s="85">
        <v>0</v>
      </c>
      <c r="E133" s="85">
        <v>0</v>
      </c>
      <c r="F133" s="85">
        <v>0</v>
      </c>
      <c r="G133" s="85">
        <v>0</v>
      </c>
      <c r="H133" s="85">
        <v>0</v>
      </c>
      <c r="I133" s="85">
        <v>0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f t="shared" si="26"/>
        <v>0</v>
      </c>
      <c r="AB133" s="84">
        <f t="shared" si="27"/>
        <v>2021</v>
      </c>
      <c r="AC133" s="83">
        <f t="shared" si="28"/>
        <v>3</v>
      </c>
      <c r="AD133" s="83" t="str">
        <f t="shared" si="29"/>
        <v/>
      </c>
      <c r="AE133" s="83" t="str">
        <f t="shared" si="30"/>
        <v/>
      </c>
      <c r="AF133" s="81">
        <f t="shared" si="31"/>
        <v>0</v>
      </c>
      <c r="AG133" s="82" t="str">
        <f t="shared" si="32"/>
        <v>1:00</v>
      </c>
      <c r="AH133" s="81">
        <f t="shared" si="33"/>
        <v>0</v>
      </c>
      <c r="AI133" s="80" t="str">
        <f t="shared" si="34"/>
        <v/>
      </c>
      <c r="AJ133" s="80" t="str">
        <f t="shared" si="35"/>
        <v/>
      </c>
      <c r="AK133" s="80" t="str">
        <f t="shared" si="36"/>
        <v/>
      </c>
      <c r="AL133" s="79" t="str">
        <f t="shared" si="37"/>
        <v/>
      </c>
      <c r="AM133" s="78" t="str">
        <f t="shared" si="38"/>
        <v/>
      </c>
    </row>
    <row r="134" spans="2:39" ht="13.5" thickBot="1">
      <c r="B134" s="86">
        <v>44266</v>
      </c>
      <c r="C134" s="85">
        <v>0</v>
      </c>
      <c r="D134" s="85">
        <v>0</v>
      </c>
      <c r="E134" s="85">
        <v>0</v>
      </c>
      <c r="F134" s="85">
        <v>0</v>
      </c>
      <c r="G134" s="85">
        <v>0</v>
      </c>
      <c r="H134" s="85">
        <v>0</v>
      </c>
      <c r="I134" s="85">
        <v>0</v>
      </c>
      <c r="J134" s="85">
        <v>0</v>
      </c>
      <c r="K134" s="85">
        <v>0</v>
      </c>
      <c r="L134" s="85">
        <v>0</v>
      </c>
      <c r="M134" s="85">
        <v>0</v>
      </c>
      <c r="N134" s="85">
        <v>0</v>
      </c>
      <c r="O134" s="85">
        <v>0</v>
      </c>
      <c r="P134" s="85">
        <v>0</v>
      </c>
      <c r="Q134" s="85">
        <v>0</v>
      </c>
      <c r="R134" s="85">
        <v>0</v>
      </c>
      <c r="S134" s="85">
        <v>0</v>
      </c>
      <c r="T134" s="85">
        <v>0</v>
      </c>
      <c r="U134" s="85">
        <v>0</v>
      </c>
      <c r="V134" s="85">
        <v>0</v>
      </c>
      <c r="W134" s="85">
        <v>0</v>
      </c>
      <c r="X134" s="85">
        <v>0</v>
      </c>
      <c r="Y134" s="85">
        <v>0</v>
      </c>
      <c r="Z134" s="85">
        <v>0</v>
      </c>
      <c r="AA134" s="85">
        <f t="shared" si="26"/>
        <v>0</v>
      </c>
      <c r="AB134" s="84">
        <f t="shared" si="27"/>
        <v>2021</v>
      </c>
      <c r="AC134" s="83">
        <f t="shared" si="28"/>
        <v>3</v>
      </c>
      <c r="AD134" s="83" t="str">
        <f t="shared" si="29"/>
        <v/>
      </c>
      <c r="AE134" s="83" t="str">
        <f t="shared" si="30"/>
        <v/>
      </c>
      <c r="AF134" s="81">
        <f t="shared" si="31"/>
        <v>0</v>
      </c>
      <c r="AG134" s="82" t="str">
        <f t="shared" si="32"/>
        <v>1:00</v>
      </c>
      <c r="AH134" s="81">
        <f t="shared" si="33"/>
        <v>0</v>
      </c>
      <c r="AI134" s="80" t="str">
        <f t="shared" si="34"/>
        <v/>
      </c>
      <c r="AJ134" s="80" t="str">
        <f t="shared" si="35"/>
        <v/>
      </c>
      <c r="AK134" s="80" t="str">
        <f t="shared" si="36"/>
        <v/>
      </c>
      <c r="AL134" s="79" t="str">
        <f t="shared" si="37"/>
        <v/>
      </c>
      <c r="AM134" s="78" t="str">
        <f t="shared" si="38"/>
        <v/>
      </c>
    </row>
    <row r="135" spans="2:39" ht="13.5" thickBot="1">
      <c r="B135" s="86">
        <v>44267</v>
      </c>
      <c r="C135" s="85">
        <v>0</v>
      </c>
      <c r="D135" s="85">
        <v>0</v>
      </c>
      <c r="E135" s="85">
        <v>0</v>
      </c>
      <c r="F135" s="85">
        <v>0</v>
      </c>
      <c r="G135" s="85">
        <v>0</v>
      </c>
      <c r="H135" s="85">
        <v>0</v>
      </c>
      <c r="I135" s="85">
        <v>0</v>
      </c>
      <c r="J135" s="85">
        <v>0</v>
      </c>
      <c r="K135" s="85">
        <v>0</v>
      </c>
      <c r="L135" s="85">
        <v>0</v>
      </c>
      <c r="M135" s="85">
        <v>0</v>
      </c>
      <c r="N135" s="85">
        <v>0</v>
      </c>
      <c r="O135" s="85">
        <v>0</v>
      </c>
      <c r="P135" s="85">
        <v>0</v>
      </c>
      <c r="Q135" s="85">
        <v>0</v>
      </c>
      <c r="R135" s="85">
        <v>0</v>
      </c>
      <c r="S135" s="85">
        <v>0</v>
      </c>
      <c r="T135" s="85">
        <v>0</v>
      </c>
      <c r="U135" s="85">
        <v>0</v>
      </c>
      <c r="V135" s="85">
        <v>0</v>
      </c>
      <c r="W135" s="85">
        <v>0</v>
      </c>
      <c r="X135" s="85">
        <v>0</v>
      </c>
      <c r="Y135" s="85">
        <v>0</v>
      </c>
      <c r="Z135" s="85">
        <v>0</v>
      </c>
      <c r="AA135" s="85">
        <f t="shared" si="26"/>
        <v>0</v>
      </c>
      <c r="AB135" s="84">
        <f t="shared" si="27"/>
        <v>2021</v>
      </c>
      <c r="AC135" s="83">
        <f t="shared" si="28"/>
        <v>3</v>
      </c>
      <c r="AD135" s="83" t="str">
        <f t="shared" si="29"/>
        <v/>
      </c>
      <c r="AE135" s="83" t="str">
        <f t="shared" si="30"/>
        <v/>
      </c>
      <c r="AF135" s="81">
        <f t="shared" si="31"/>
        <v>0</v>
      </c>
      <c r="AG135" s="82" t="str">
        <f t="shared" si="32"/>
        <v>1:00</v>
      </c>
      <c r="AH135" s="81">
        <f t="shared" si="33"/>
        <v>0</v>
      </c>
      <c r="AI135" s="80" t="str">
        <f t="shared" si="34"/>
        <v/>
      </c>
      <c r="AJ135" s="80" t="str">
        <f t="shared" si="35"/>
        <v/>
      </c>
      <c r="AK135" s="80" t="str">
        <f t="shared" si="36"/>
        <v/>
      </c>
      <c r="AL135" s="79" t="str">
        <f t="shared" si="37"/>
        <v/>
      </c>
      <c r="AM135" s="78" t="str">
        <f t="shared" si="38"/>
        <v/>
      </c>
    </row>
    <row r="136" spans="2:39" ht="13.5" thickBot="1">
      <c r="B136" s="86">
        <v>44268</v>
      </c>
      <c r="C136" s="85">
        <v>0</v>
      </c>
      <c r="D136" s="85">
        <v>0</v>
      </c>
      <c r="E136" s="85">
        <v>0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f t="shared" si="26"/>
        <v>0</v>
      </c>
      <c r="AB136" s="84">
        <f t="shared" si="27"/>
        <v>2021</v>
      </c>
      <c r="AC136" s="83">
        <f t="shared" si="28"/>
        <v>3</v>
      </c>
      <c r="AD136" s="83" t="str">
        <f t="shared" si="29"/>
        <v/>
      </c>
      <c r="AE136" s="83" t="str">
        <f t="shared" si="30"/>
        <v/>
      </c>
      <c r="AF136" s="81">
        <f t="shared" si="31"/>
        <v>0</v>
      </c>
      <c r="AG136" s="82" t="str">
        <f t="shared" si="32"/>
        <v>1:00</v>
      </c>
      <c r="AH136" s="81">
        <f t="shared" si="33"/>
        <v>0</v>
      </c>
      <c r="AI136" s="80" t="str">
        <f t="shared" si="34"/>
        <v/>
      </c>
      <c r="AJ136" s="80" t="str">
        <f t="shared" si="35"/>
        <v/>
      </c>
      <c r="AK136" s="80" t="str">
        <f t="shared" si="36"/>
        <v/>
      </c>
      <c r="AL136" s="79" t="str">
        <f t="shared" si="37"/>
        <v/>
      </c>
      <c r="AM136" s="78" t="str">
        <f t="shared" si="38"/>
        <v/>
      </c>
    </row>
    <row r="137" spans="2:39" ht="13.5" thickBot="1">
      <c r="B137" s="86">
        <v>44269</v>
      </c>
      <c r="C137" s="85">
        <v>0</v>
      </c>
      <c r="D137" s="85">
        <v>0</v>
      </c>
      <c r="E137" s="85">
        <v>0</v>
      </c>
      <c r="F137" s="85">
        <v>0</v>
      </c>
      <c r="G137" s="85">
        <v>0</v>
      </c>
      <c r="H137" s="85">
        <v>0</v>
      </c>
      <c r="I137" s="85">
        <v>0</v>
      </c>
      <c r="J137" s="85">
        <v>0</v>
      </c>
      <c r="K137" s="85">
        <v>0</v>
      </c>
      <c r="L137" s="85">
        <v>0</v>
      </c>
      <c r="M137" s="85">
        <v>0</v>
      </c>
      <c r="N137" s="85">
        <v>0</v>
      </c>
      <c r="O137" s="85">
        <v>0</v>
      </c>
      <c r="P137" s="85">
        <v>0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  <c r="Y137" s="85">
        <v>0</v>
      </c>
      <c r="Z137" s="85">
        <v>0</v>
      </c>
      <c r="AA137" s="85">
        <f t="shared" si="26"/>
        <v>0</v>
      </c>
      <c r="AB137" s="84">
        <f t="shared" si="27"/>
        <v>2021</v>
      </c>
      <c r="AC137" s="83">
        <f t="shared" si="28"/>
        <v>3</v>
      </c>
      <c r="AD137" s="83" t="str">
        <f t="shared" si="29"/>
        <v/>
      </c>
      <c r="AE137" s="83" t="str">
        <f t="shared" si="30"/>
        <v/>
      </c>
      <c r="AF137" s="81">
        <f t="shared" si="31"/>
        <v>0</v>
      </c>
      <c r="AG137" s="82" t="str">
        <f t="shared" si="32"/>
        <v>1:00</v>
      </c>
      <c r="AH137" s="81">
        <f t="shared" si="33"/>
        <v>0</v>
      </c>
      <c r="AI137" s="80" t="str">
        <f t="shared" si="34"/>
        <v/>
      </c>
      <c r="AJ137" s="80" t="str">
        <f t="shared" si="35"/>
        <v/>
      </c>
      <c r="AK137" s="80" t="str">
        <f t="shared" si="36"/>
        <v/>
      </c>
      <c r="AL137" s="79" t="str">
        <f t="shared" si="37"/>
        <v/>
      </c>
      <c r="AM137" s="78" t="str">
        <f t="shared" si="38"/>
        <v/>
      </c>
    </row>
    <row r="138" spans="2:39" ht="13.5" thickBot="1">
      <c r="B138" s="86">
        <v>44270</v>
      </c>
      <c r="C138" s="85">
        <v>0</v>
      </c>
      <c r="D138" s="85">
        <v>0</v>
      </c>
      <c r="E138" s="85">
        <v>0</v>
      </c>
      <c r="F138" s="85">
        <v>0</v>
      </c>
      <c r="G138" s="85">
        <v>0</v>
      </c>
      <c r="H138" s="85">
        <v>0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0</v>
      </c>
      <c r="Z138" s="85">
        <v>0</v>
      </c>
      <c r="AA138" s="85">
        <f t="shared" si="26"/>
        <v>0</v>
      </c>
      <c r="AB138" s="84">
        <f t="shared" si="27"/>
        <v>2021</v>
      </c>
      <c r="AC138" s="83">
        <f t="shared" si="28"/>
        <v>3</v>
      </c>
      <c r="AD138" s="83" t="str">
        <f t="shared" si="29"/>
        <v/>
      </c>
      <c r="AE138" s="83" t="str">
        <f t="shared" si="30"/>
        <v/>
      </c>
      <c r="AF138" s="81">
        <f t="shared" si="31"/>
        <v>0</v>
      </c>
      <c r="AG138" s="82" t="str">
        <f t="shared" si="32"/>
        <v>1:00</v>
      </c>
      <c r="AH138" s="81">
        <f t="shared" si="33"/>
        <v>0</v>
      </c>
      <c r="AI138" s="80" t="str">
        <f t="shared" si="34"/>
        <v/>
      </c>
      <c r="AJ138" s="80" t="str">
        <f t="shared" si="35"/>
        <v/>
      </c>
      <c r="AK138" s="80" t="str">
        <f t="shared" si="36"/>
        <v/>
      </c>
      <c r="AL138" s="79" t="str">
        <f t="shared" si="37"/>
        <v/>
      </c>
      <c r="AM138" s="78" t="str">
        <f t="shared" si="38"/>
        <v/>
      </c>
    </row>
    <row r="139" spans="2:39" ht="13.5" thickBot="1">
      <c r="B139" s="86">
        <v>44271</v>
      </c>
      <c r="C139" s="85">
        <v>0</v>
      </c>
      <c r="D139" s="85">
        <v>0</v>
      </c>
      <c r="E139" s="85">
        <v>0</v>
      </c>
      <c r="F139" s="85">
        <v>0</v>
      </c>
      <c r="G139" s="85">
        <v>0</v>
      </c>
      <c r="H139" s="85">
        <v>0</v>
      </c>
      <c r="I139" s="85">
        <v>0</v>
      </c>
      <c r="J139" s="85">
        <v>0</v>
      </c>
      <c r="K139" s="85">
        <v>0</v>
      </c>
      <c r="L139" s="85">
        <v>0</v>
      </c>
      <c r="M139" s="85">
        <v>0</v>
      </c>
      <c r="N139" s="85">
        <v>0</v>
      </c>
      <c r="O139" s="85">
        <v>0</v>
      </c>
      <c r="P139" s="85">
        <v>0</v>
      </c>
      <c r="Q139" s="85">
        <v>0</v>
      </c>
      <c r="R139" s="85">
        <v>0</v>
      </c>
      <c r="S139" s="85">
        <v>0</v>
      </c>
      <c r="T139" s="85">
        <v>0</v>
      </c>
      <c r="U139" s="85">
        <v>0</v>
      </c>
      <c r="V139" s="85">
        <v>0</v>
      </c>
      <c r="W139" s="85">
        <v>0</v>
      </c>
      <c r="X139" s="85">
        <v>0</v>
      </c>
      <c r="Y139" s="85">
        <v>0</v>
      </c>
      <c r="Z139" s="85">
        <v>0</v>
      </c>
      <c r="AA139" s="85">
        <f t="shared" si="26"/>
        <v>0</v>
      </c>
      <c r="AB139" s="84">
        <f t="shared" si="27"/>
        <v>2021</v>
      </c>
      <c r="AC139" s="83">
        <f t="shared" si="28"/>
        <v>3</v>
      </c>
      <c r="AD139" s="83" t="str">
        <f t="shared" si="29"/>
        <v/>
      </c>
      <c r="AE139" s="83" t="str">
        <f t="shared" si="30"/>
        <v/>
      </c>
      <c r="AF139" s="81">
        <f t="shared" si="31"/>
        <v>0</v>
      </c>
      <c r="AG139" s="82" t="str">
        <f t="shared" si="32"/>
        <v>1:00</v>
      </c>
      <c r="AH139" s="81">
        <f t="shared" si="33"/>
        <v>0</v>
      </c>
      <c r="AI139" s="80" t="str">
        <f t="shared" si="34"/>
        <v/>
      </c>
      <c r="AJ139" s="80" t="str">
        <f t="shared" si="35"/>
        <v/>
      </c>
      <c r="AK139" s="80" t="str">
        <f t="shared" si="36"/>
        <v/>
      </c>
      <c r="AL139" s="79" t="str">
        <f t="shared" si="37"/>
        <v/>
      </c>
      <c r="AM139" s="78" t="str">
        <f t="shared" si="38"/>
        <v/>
      </c>
    </row>
    <row r="140" spans="2:39" ht="13.5" thickBot="1">
      <c r="B140" s="86">
        <v>44272</v>
      </c>
      <c r="C140" s="85">
        <v>0</v>
      </c>
      <c r="D140" s="85">
        <v>0</v>
      </c>
      <c r="E140" s="85">
        <v>0</v>
      </c>
      <c r="F140" s="85">
        <v>0</v>
      </c>
      <c r="G140" s="85">
        <v>0</v>
      </c>
      <c r="H140" s="85">
        <v>0</v>
      </c>
      <c r="I140" s="85">
        <v>0</v>
      </c>
      <c r="J140" s="85">
        <v>0</v>
      </c>
      <c r="K140" s="85">
        <v>0</v>
      </c>
      <c r="L140" s="85">
        <v>0</v>
      </c>
      <c r="M140" s="85">
        <v>0</v>
      </c>
      <c r="N140" s="85">
        <v>0</v>
      </c>
      <c r="O140" s="85">
        <v>0</v>
      </c>
      <c r="P140" s="85">
        <v>0</v>
      </c>
      <c r="Q140" s="85">
        <v>0</v>
      </c>
      <c r="R140" s="85">
        <v>0</v>
      </c>
      <c r="S140" s="85">
        <v>0</v>
      </c>
      <c r="T140" s="85">
        <v>0</v>
      </c>
      <c r="U140" s="85">
        <v>0</v>
      </c>
      <c r="V140" s="85">
        <v>0</v>
      </c>
      <c r="W140" s="85">
        <v>0</v>
      </c>
      <c r="X140" s="85">
        <v>0</v>
      </c>
      <c r="Y140" s="85">
        <v>0</v>
      </c>
      <c r="Z140" s="85">
        <v>0</v>
      </c>
      <c r="AA140" s="85">
        <f t="shared" si="26"/>
        <v>0</v>
      </c>
      <c r="AB140" s="84">
        <f t="shared" si="27"/>
        <v>2021</v>
      </c>
      <c r="AC140" s="83">
        <f t="shared" si="28"/>
        <v>3</v>
      </c>
      <c r="AD140" s="83" t="str">
        <f t="shared" si="29"/>
        <v/>
      </c>
      <c r="AE140" s="83" t="str">
        <f t="shared" si="30"/>
        <v/>
      </c>
      <c r="AF140" s="81">
        <f t="shared" si="31"/>
        <v>0</v>
      </c>
      <c r="AG140" s="82" t="str">
        <f t="shared" si="32"/>
        <v>1:00</v>
      </c>
      <c r="AH140" s="81">
        <f t="shared" si="33"/>
        <v>0</v>
      </c>
      <c r="AI140" s="80" t="str">
        <f t="shared" si="34"/>
        <v/>
      </c>
      <c r="AJ140" s="80" t="str">
        <f t="shared" si="35"/>
        <v/>
      </c>
      <c r="AK140" s="80" t="str">
        <f t="shared" si="36"/>
        <v/>
      </c>
      <c r="AL140" s="79" t="str">
        <f t="shared" si="37"/>
        <v/>
      </c>
      <c r="AM140" s="78" t="str">
        <f t="shared" si="38"/>
        <v/>
      </c>
    </row>
    <row r="141" spans="2:39" ht="13.5" thickBot="1">
      <c r="B141" s="86">
        <v>44273</v>
      </c>
      <c r="C141" s="85">
        <v>0</v>
      </c>
      <c r="D141" s="85">
        <v>0</v>
      </c>
      <c r="E141" s="85">
        <v>0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  <c r="K141" s="85">
        <v>0</v>
      </c>
      <c r="L141" s="85">
        <v>0</v>
      </c>
      <c r="M141" s="85">
        <v>0</v>
      </c>
      <c r="N141" s="85">
        <v>0</v>
      </c>
      <c r="O141" s="85">
        <v>0</v>
      </c>
      <c r="P141" s="85">
        <v>0</v>
      </c>
      <c r="Q141" s="85">
        <v>0</v>
      </c>
      <c r="R141" s="85">
        <v>0</v>
      </c>
      <c r="S141" s="85">
        <v>0</v>
      </c>
      <c r="T141" s="85">
        <v>0</v>
      </c>
      <c r="U141" s="85">
        <v>0</v>
      </c>
      <c r="V141" s="85">
        <v>0</v>
      </c>
      <c r="W141" s="85">
        <v>0</v>
      </c>
      <c r="X141" s="85">
        <v>0</v>
      </c>
      <c r="Y141" s="85">
        <v>0</v>
      </c>
      <c r="Z141" s="85">
        <v>0</v>
      </c>
      <c r="AA141" s="85">
        <f t="shared" si="26"/>
        <v>0</v>
      </c>
      <c r="AB141" s="84">
        <f t="shared" si="27"/>
        <v>2021</v>
      </c>
      <c r="AC141" s="83">
        <f t="shared" si="28"/>
        <v>3</v>
      </c>
      <c r="AD141" s="83" t="str">
        <f t="shared" si="29"/>
        <v/>
      </c>
      <c r="AE141" s="83" t="str">
        <f t="shared" si="30"/>
        <v/>
      </c>
      <c r="AF141" s="81">
        <f t="shared" si="31"/>
        <v>0</v>
      </c>
      <c r="AG141" s="82" t="str">
        <f t="shared" si="32"/>
        <v>1:00</v>
      </c>
      <c r="AH141" s="81">
        <f t="shared" si="33"/>
        <v>0</v>
      </c>
      <c r="AI141" s="80" t="str">
        <f t="shared" si="34"/>
        <v/>
      </c>
      <c r="AJ141" s="80" t="str">
        <f t="shared" si="35"/>
        <v/>
      </c>
      <c r="AK141" s="80" t="str">
        <f t="shared" si="36"/>
        <v/>
      </c>
      <c r="AL141" s="79" t="str">
        <f t="shared" si="37"/>
        <v/>
      </c>
      <c r="AM141" s="78" t="str">
        <f t="shared" si="38"/>
        <v/>
      </c>
    </row>
    <row r="142" spans="2:39" ht="13.5" thickBot="1">
      <c r="B142" s="86">
        <v>44274</v>
      </c>
      <c r="C142" s="85">
        <v>0</v>
      </c>
      <c r="D142" s="85">
        <v>0</v>
      </c>
      <c r="E142" s="85">
        <v>0</v>
      </c>
      <c r="F142" s="85">
        <v>0</v>
      </c>
      <c r="G142" s="85">
        <v>0</v>
      </c>
      <c r="H142" s="85">
        <v>0</v>
      </c>
      <c r="I142" s="85">
        <v>0</v>
      </c>
      <c r="J142" s="85">
        <v>0</v>
      </c>
      <c r="K142" s="85">
        <v>0</v>
      </c>
      <c r="L142" s="85">
        <v>0</v>
      </c>
      <c r="M142" s="85">
        <v>0</v>
      </c>
      <c r="N142" s="85">
        <v>0</v>
      </c>
      <c r="O142" s="85">
        <v>0</v>
      </c>
      <c r="P142" s="85">
        <v>0</v>
      </c>
      <c r="Q142" s="85">
        <v>0</v>
      </c>
      <c r="R142" s="85">
        <v>0</v>
      </c>
      <c r="S142" s="85">
        <v>0</v>
      </c>
      <c r="T142" s="85">
        <v>0</v>
      </c>
      <c r="U142" s="85">
        <v>0</v>
      </c>
      <c r="V142" s="85">
        <v>0</v>
      </c>
      <c r="W142" s="85">
        <v>0</v>
      </c>
      <c r="X142" s="85">
        <v>0</v>
      </c>
      <c r="Y142" s="85">
        <v>0</v>
      </c>
      <c r="Z142" s="85">
        <v>0</v>
      </c>
      <c r="AA142" s="85">
        <f t="shared" si="26"/>
        <v>0</v>
      </c>
      <c r="AB142" s="84">
        <f t="shared" si="27"/>
        <v>2021</v>
      </c>
      <c r="AC142" s="83">
        <f t="shared" si="28"/>
        <v>3</v>
      </c>
      <c r="AD142" s="83" t="str">
        <f t="shared" si="29"/>
        <v/>
      </c>
      <c r="AE142" s="83" t="str">
        <f t="shared" si="30"/>
        <v/>
      </c>
      <c r="AF142" s="81">
        <f t="shared" si="31"/>
        <v>0</v>
      </c>
      <c r="AG142" s="82" t="str">
        <f t="shared" si="32"/>
        <v>1:00</v>
      </c>
      <c r="AH142" s="81">
        <f t="shared" si="33"/>
        <v>0</v>
      </c>
      <c r="AI142" s="80" t="str">
        <f t="shared" si="34"/>
        <v/>
      </c>
      <c r="AJ142" s="80" t="str">
        <f t="shared" si="35"/>
        <v/>
      </c>
      <c r="AK142" s="80" t="str">
        <f t="shared" si="36"/>
        <v/>
      </c>
      <c r="AL142" s="79" t="str">
        <f t="shared" si="37"/>
        <v/>
      </c>
      <c r="AM142" s="78" t="str">
        <f t="shared" si="38"/>
        <v/>
      </c>
    </row>
    <row r="143" spans="2:39" ht="13.5" thickBot="1">
      <c r="B143" s="86">
        <v>44275</v>
      </c>
      <c r="C143" s="85">
        <v>0</v>
      </c>
      <c r="D143" s="85">
        <v>0</v>
      </c>
      <c r="E143" s="85">
        <v>0</v>
      </c>
      <c r="F143" s="85">
        <v>0</v>
      </c>
      <c r="G143" s="85">
        <v>0</v>
      </c>
      <c r="H143" s="85">
        <v>0</v>
      </c>
      <c r="I143" s="85">
        <v>0</v>
      </c>
      <c r="J143" s="85">
        <v>0</v>
      </c>
      <c r="K143" s="85">
        <v>0</v>
      </c>
      <c r="L143" s="85">
        <v>0</v>
      </c>
      <c r="M143" s="85">
        <v>0</v>
      </c>
      <c r="N143" s="85">
        <v>0</v>
      </c>
      <c r="O143" s="85">
        <v>0</v>
      </c>
      <c r="P143" s="85">
        <v>0</v>
      </c>
      <c r="Q143" s="85">
        <v>0</v>
      </c>
      <c r="R143" s="85">
        <v>0</v>
      </c>
      <c r="S143" s="85">
        <v>0</v>
      </c>
      <c r="T143" s="85">
        <v>0</v>
      </c>
      <c r="U143" s="85">
        <v>0</v>
      </c>
      <c r="V143" s="85">
        <v>0</v>
      </c>
      <c r="W143" s="85">
        <v>0</v>
      </c>
      <c r="X143" s="85">
        <v>0</v>
      </c>
      <c r="Y143" s="85">
        <v>0</v>
      </c>
      <c r="Z143" s="85">
        <v>0</v>
      </c>
      <c r="AA143" s="85">
        <f t="shared" si="26"/>
        <v>0</v>
      </c>
      <c r="AB143" s="84">
        <f t="shared" si="27"/>
        <v>2021</v>
      </c>
      <c r="AC143" s="83">
        <f t="shared" si="28"/>
        <v>3</v>
      </c>
      <c r="AD143" s="83" t="str">
        <f t="shared" si="29"/>
        <v/>
      </c>
      <c r="AE143" s="83" t="str">
        <f t="shared" si="30"/>
        <v/>
      </c>
      <c r="AF143" s="81">
        <f t="shared" si="31"/>
        <v>0</v>
      </c>
      <c r="AG143" s="82" t="str">
        <f t="shared" si="32"/>
        <v>1:00</v>
      </c>
      <c r="AH143" s="81">
        <f t="shared" si="33"/>
        <v>0</v>
      </c>
      <c r="AI143" s="80" t="str">
        <f t="shared" si="34"/>
        <v/>
      </c>
      <c r="AJ143" s="80" t="str">
        <f t="shared" si="35"/>
        <v/>
      </c>
      <c r="AK143" s="80" t="str">
        <f t="shared" si="36"/>
        <v/>
      </c>
      <c r="AL143" s="79" t="str">
        <f t="shared" si="37"/>
        <v/>
      </c>
      <c r="AM143" s="78" t="str">
        <f t="shared" si="38"/>
        <v/>
      </c>
    </row>
    <row r="144" spans="2:39" ht="13.5" thickBot="1">
      <c r="B144" s="86">
        <v>44276</v>
      </c>
      <c r="C144" s="85">
        <v>0</v>
      </c>
      <c r="D144" s="85">
        <v>0</v>
      </c>
      <c r="E144" s="85">
        <v>0</v>
      </c>
      <c r="F144" s="85">
        <v>0</v>
      </c>
      <c r="G144" s="85">
        <v>0</v>
      </c>
      <c r="H144" s="85">
        <v>0</v>
      </c>
      <c r="I144" s="85">
        <v>0</v>
      </c>
      <c r="J144" s="85">
        <v>0</v>
      </c>
      <c r="K144" s="85">
        <v>0</v>
      </c>
      <c r="L144" s="85">
        <v>0</v>
      </c>
      <c r="M144" s="85">
        <v>0</v>
      </c>
      <c r="N144" s="85">
        <v>0</v>
      </c>
      <c r="O144" s="85">
        <v>0</v>
      </c>
      <c r="P144" s="85">
        <v>0</v>
      </c>
      <c r="Q144" s="85">
        <v>0</v>
      </c>
      <c r="R144" s="85">
        <v>0</v>
      </c>
      <c r="S144" s="85">
        <v>0</v>
      </c>
      <c r="T144" s="85">
        <v>0</v>
      </c>
      <c r="U144" s="85">
        <v>0</v>
      </c>
      <c r="V144" s="85">
        <v>0</v>
      </c>
      <c r="W144" s="85">
        <v>0</v>
      </c>
      <c r="X144" s="85">
        <v>0</v>
      </c>
      <c r="Y144" s="85">
        <v>0</v>
      </c>
      <c r="Z144" s="85">
        <v>0</v>
      </c>
      <c r="AA144" s="85">
        <f t="shared" si="26"/>
        <v>0</v>
      </c>
      <c r="AB144" s="84">
        <f t="shared" si="27"/>
        <v>2021</v>
      </c>
      <c r="AC144" s="83">
        <f t="shared" si="28"/>
        <v>3</v>
      </c>
      <c r="AD144" s="83" t="str">
        <f t="shared" si="29"/>
        <v/>
      </c>
      <c r="AE144" s="83" t="str">
        <f t="shared" si="30"/>
        <v/>
      </c>
      <c r="AF144" s="81">
        <f t="shared" si="31"/>
        <v>0</v>
      </c>
      <c r="AG144" s="82" t="str">
        <f t="shared" si="32"/>
        <v>1:00</v>
      </c>
      <c r="AH144" s="81">
        <f t="shared" si="33"/>
        <v>0</v>
      </c>
      <c r="AI144" s="80" t="str">
        <f t="shared" si="34"/>
        <v/>
      </c>
      <c r="AJ144" s="80" t="str">
        <f t="shared" si="35"/>
        <v/>
      </c>
      <c r="AK144" s="80" t="str">
        <f t="shared" si="36"/>
        <v/>
      </c>
      <c r="AL144" s="79" t="str">
        <f t="shared" si="37"/>
        <v/>
      </c>
      <c r="AM144" s="78" t="str">
        <f t="shared" si="38"/>
        <v/>
      </c>
    </row>
    <row r="145" spans="2:39" ht="13.5" thickBot="1">
      <c r="B145" s="86">
        <v>44277</v>
      </c>
      <c r="C145" s="85">
        <v>0</v>
      </c>
      <c r="D145" s="85">
        <v>0</v>
      </c>
      <c r="E145" s="85">
        <v>0</v>
      </c>
      <c r="F145" s="85">
        <v>0</v>
      </c>
      <c r="G145" s="85">
        <v>0</v>
      </c>
      <c r="H145" s="85">
        <v>0</v>
      </c>
      <c r="I145" s="85">
        <v>0</v>
      </c>
      <c r="J145" s="85">
        <v>0</v>
      </c>
      <c r="K145" s="85">
        <v>0</v>
      </c>
      <c r="L145" s="85">
        <v>0</v>
      </c>
      <c r="M145" s="85">
        <v>0</v>
      </c>
      <c r="N145" s="85">
        <v>0</v>
      </c>
      <c r="O145" s="85">
        <v>0</v>
      </c>
      <c r="P145" s="85">
        <v>0</v>
      </c>
      <c r="Q145" s="85">
        <v>0</v>
      </c>
      <c r="R145" s="85">
        <v>0</v>
      </c>
      <c r="S145" s="85">
        <v>0</v>
      </c>
      <c r="T145" s="85">
        <v>0</v>
      </c>
      <c r="U145" s="85">
        <v>0</v>
      </c>
      <c r="V145" s="85">
        <v>0</v>
      </c>
      <c r="W145" s="85">
        <v>0</v>
      </c>
      <c r="X145" s="85">
        <v>0</v>
      </c>
      <c r="Y145" s="85">
        <v>0</v>
      </c>
      <c r="Z145" s="85">
        <v>0</v>
      </c>
      <c r="AA145" s="85">
        <f t="shared" si="26"/>
        <v>0</v>
      </c>
      <c r="AB145" s="84">
        <f t="shared" si="27"/>
        <v>2021</v>
      </c>
      <c r="AC145" s="83">
        <f t="shared" si="28"/>
        <v>3</v>
      </c>
      <c r="AD145" s="83" t="str">
        <f t="shared" si="29"/>
        <v/>
      </c>
      <c r="AE145" s="83" t="str">
        <f t="shared" si="30"/>
        <v/>
      </c>
      <c r="AF145" s="81">
        <f t="shared" si="31"/>
        <v>0</v>
      </c>
      <c r="AG145" s="82" t="str">
        <f t="shared" si="32"/>
        <v>1:00</v>
      </c>
      <c r="AH145" s="81">
        <f t="shared" si="33"/>
        <v>0</v>
      </c>
      <c r="AI145" s="80" t="str">
        <f t="shared" si="34"/>
        <v/>
      </c>
      <c r="AJ145" s="80" t="str">
        <f t="shared" si="35"/>
        <v/>
      </c>
      <c r="AK145" s="80" t="str">
        <f t="shared" si="36"/>
        <v/>
      </c>
      <c r="AL145" s="79" t="str">
        <f t="shared" si="37"/>
        <v/>
      </c>
      <c r="AM145" s="78" t="str">
        <f t="shared" si="38"/>
        <v/>
      </c>
    </row>
    <row r="146" spans="2:39" ht="13.5" thickBot="1">
      <c r="B146" s="86">
        <v>44278</v>
      </c>
      <c r="C146" s="85">
        <v>0</v>
      </c>
      <c r="D146" s="85">
        <v>0</v>
      </c>
      <c r="E146" s="85">
        <v>0</v>
      </c>
      <c r="F146" s="85">
        <v>0</v>
      </c>
      <c r="G146" s="85">
        <v>0</v>
      </c>
      <c r="H146" s="85">
        <v>0</v>
      </c>
      <c r="I146" s="85">
        <v>0</v>
      </c>
      <c r="J146" s="85">
        <v>0</v>
      </c>
      <c r="K146" s="85">
        <v>0</v>
      </c>
      <c r="L146" s="85">
        <v>0</v>
      </c>
      <c r="M146" s="85">
        <v>0</v>
      </c>
      <c r="N146" s="85">
        <v>0</v>
      </c>
      <c r="O146" s="85">
        <v>0</v>
      </c>
      <c r="P146" s="85">
        <v>0</v>
      </c>
      <c r="Q146" s="85">
        <v>0</v>
      </c>
      <c r="R146" s="85">
        <v>0</v>
      </c>
      <c r="S146" s="85">
        <v>0</v>
      </c>
      <c r="T146" s="85">
        <v>0</v>
      </c>
      <c r="U146" s="85">
        <v>0</v>
      </c>
      <c r="V146" s="85">
        <v>0</v>
      </c>
      <c r="W146" s="85">
        <v>0</v>
      </c>
      <c r="X146" s="85">
        <v>0</v>
      </c>
      <c r="Y146" s="85">
        <v>0</v>
      </c>
      <c r="Z146" s="85">
        <v>0</v>
      </c>
      <c r="AA146" s="85">
        <f t="shared" si="26"/>
        <v>0</v>
      </c>
      <c r="AB146" s="84">
        <f t="shared" si="27"/>
        <v>2021</v>
      </c>
      <c r="AC146" s="83">
        <f t="shared" si="28"/>
        <v>3</v>
      </c>
      <c r="AD146" s="83" t="str">
        <f t="shared" si="29"/>
        <v/>
      </c>
      <c r="AE146" s="83" t="str">
        <f t="shared" si="30"/>
        <v/>
      </c>
      <c r="AF146" s="81">
        <f t="shared" si="31"/>
        <v>0</v>
      </c>
      <c r="AG146" s="82" t="str">
        <f t="shared" si="32"/>
        <v>1:00</v>
      </c>
      <c r="AH146" s="81">
        <f t="shared" si="33"/>
        <v>0</v>
      </c>
      <c r="AI146" s="80" t="str">
        <f t="shared" si="34"/>
        <v/>
      </c>
      <c r="AJ146" s="80" t="str">
        <f t="shared" si="35"/>
        <v/>
      </c>
      <c r="AK146" s="80" t="str">
        <f t="shared" si="36"/>
        <v/>
      </c>
      <c r="AL146" s="79" t="str">
        <f t="shared" si="37"/>
        <v/>
      </c>
      <c r="AM146" s="78" t="str">
        <f t="shared" si="38"/>
        <v/>
      </c>
    </row>
    <row r="147" spans="2:39" ht="13.5" thickBot="1">
      <c r="B147" s="86">
        <v>44279</v>
      </c>
      <c r="C147" s="85">
        <v>0</v>
      </c>
      <c r="D147" s="85">
        <v>0</v>
      </c>
      <c r="E147" s="85">
        <v>0</v>
      </c>
      <c r="F147" s="85">
        <v>0</v>
      </c>
      <c r="G147" s="85">
        <v>0</v>
      </c>
      <c r="H147" s="85">
        <v>0</v>
      </c>
      <c r="I147" s="85">
        <v>0</v>
      </c>
      <c r="J147" s="85">
        <v>0</v>
      </c>
      <c r="K147" s="85">
        <v>0</v>
      </c>
      <c r="L147" s="85">
        <v>0</v>
      </c>
      <c r="M147" s="85">
        <v>0</v>
      </c>
      <c r="N147" s="85">
        <v>0</v>
      </c>
      <c r="O147" s="85">
        <v>0</v>
      </c>
      <c r="P147" s="85">
        <v>0</v>
      </c>
      <c r="Q147" s="85">
        <v>0</v>
      </c>
      <c r="R147" s="85">
        <v>0</v>
      </c>
      <c r="S147" s="85">
        <v>0</v>
      </c>
      <c r="T147" s="85">
        <v>0</v>
      </c>
      <c r="U147" s="85">
        <v>0</v>
      </c>
      <c r="V147" s="85">
        <v>0</v>
      </c>
      <c r="W147" s="85">
        <v>0</v>
      </c>
      <c r="X147" s="85">
        <v>0</v>
      </c>
      <c r="Y147" s="85">
        <v>0</v>
      </c>
      <c r="Z147" s="85">
        <v>0</v>
      </c>
      <c r="AA147" s="85">
        <f t="shared" si="26"/>
        <v>0</v>
      </c>
      <c r="AB147" s="84">
        <f t="shared" si="27"/>
        <v>2021</v>
      </c>
      <c r="AC147" s="83">
        <f t="shared" si="28"/>
        <v>3</v>
      </c>
      <c r="AD147" s="83" t="str">
        <f t="shared" si="29"/>
        <v/>
      </c>
      <c r="AE147" s="83" t="str">
        <f t="shared" si="30"/>
        <v/>
      </c>
      <c r="AF147" s="81">
        <f t="shared" si="31"/>
        <v>0</v>
      </c>
      <c r="AG147" s="82" t="str">
        <f t="shared" si="32"/>
        <v>1:00</v>
      </c>
      <c r="AH147" s="81">
        <f t="shared" si="33"/>
        <v>0</v>
      </c>
      <c r="AI147" s="80" t="str">
        <f t="shared" si="34"/>
        <v/>
      </c>
      <c r="AJ147" s="80" t="str">
        <f t="shared" si="35"/>
        <v/>
      </c>
      <c r="AK147" s="80" t="str">
        <f t="shared" si="36"/>
        <v/>
      </c>
      <c r="AL147" s="79" t="str">
        <f t="shared" si="37"/>
        <v/>
      </c>
      <c r="AM147" s="78" t="str">
        <f t="shared" si="38"/>
        <v/>
      </c>
    </row>
    <row r="148" spans="2:39" ht="13.5" thickBot="1">
      <c r="B148" s="86">
        <v>44280</v>
      </c>
      <c r="C148" s="85">
        <v>0</v>
      </c>
      <c r="D148" s="85">
        <v>0</v>
      </c>
      <c r="E148" s="85">
        <v>0</v>
      </c>
      <c r="F148" s="85">
        <v>0</v>
      </c>
      <c r="G148" s="85">
        <v>0</v>
      </c>
      <c r="H148" s="85">
        <v>0</v>
      </c>
      <c r="I148" s="85">
        <v>0</v>
      </c>
      <c r="J148" s="85">
        <v>0</v>
      </c>
      <c r="K148" s="85">
        <v>0</v>
      </c>
      <c r="L148" s="85">
        <v>0</v>
      </c>
      <c r="M148" s="85">
        <v>0</v>
      </c>
      <c r="N148" s="85">
        <v>0</v>
      </c>
      <c r="O148" s="85">
        <v>0</v>
      </c>
      <c r="P148" s="85">
        <v>0</v>
      </c>
      <c r="Q148" s="85">
        <v>0</v>
      </c>
      <c r="R148" s="85">
        <v>0</v>
      </c>
      <c r="S148" s="85">
        <v>0</v>
      </c>
      <c r="T148" s="85">
        <v>0</v>
      </c>
      <c r="U148" s="85">
        <v>0</v>
      </c>
      <c r="V148" s="85">
        <v>0</v>
      </c>
      <c r="W148" s="85">
        <v>0</v>
      </c>
      <c r="X148" s="85">
        <v>0</v>
      </c>
      <c r="Y148" s="85">
        <v>0</v>
      </c>
      <c r="Z148" s="85">
        <v>0</v>
      </c>
      <c r="AA148" s="85">
        <f t="shared" si="26"/>
        <v>0</v>
      </c>
      <c r="AB148" s="84">
        <f t="shared" si="27"/>
        <v>2021</v>
      </c>
      <c r="AC148" s="83">
        <f t="shared" si="28"/>
        <v>3</v>
      </c>
      <c r="AD148" s="83" t="str">
        <f t="shared" si="29"/>
        <v/>
      </c>
      <c r="AE148" s="83" t="str">
        <f t="shared" si="30"/>
        <v/>
      </c>
      <c r="AF148" s="81">
        <f t="shared" si="31"/>
        <v>0</v>
      </c>
      <c r="AG148" s="82" t="str">
        <f t="shared" si="32"/>
        <v>1:00</v>
      </c>
      <c r="AH148" s="81">
        <f t="shared" si="33"/>
        <v>0</v>
      </c>
      <c r="AI148" s="80" t="str">
        <f t="shared" si="34"/>
        <v/>
      </c>
      <c r="AJ148" s="80" t="str">
        <f t="shared" si="35"/>
        <v/>
      </c>
      <c r="AK148" s="80" t="str">
        <f t="shared" si="36"/>
        <v/>
      </c>
      <c r="AL148" s="79" t="str">
        <f t="shared" si="37"/>
        <v/>
      </c>
      <c r="AM148" s="78" t="str">
        <f t="shared" si="38"/>
        <v/>
      </c>
    </row>
    <row r="149" spans="2:39" ht="13.5" thickBot="1">
      <c r="B149" s="86">
        <v>44281</v>
      </c>
      <c r="C149" s="85">
        <v>0</v>
      </c>
      <c r="D149" s="85">
        <v>0</v>
      </c>
      <c r="E149" s="85">
        <v>0</v>
      </c>
      <c r="F149" s="85">
        <v>0</v>
      </c>
      <c r="G149" s="85">
        <v>0</v>
      </c>
      <c r="H149" s="85">
        <v>0</v>
      </c>
      <c r="I149" s="85">
        <v>0</v>
      </c>
      <c r="J149" s="85">
        <v>0</v>
      </c>
      <c r="K149" s="85">
        <v>0</v>
      </c>
      <c r="L149" s="85">
        <v>0</v>
      </c>
      <c r="M149" s="85">
        <v>0</v>
      </c>
      <c r="N149" s="85">
        <v>0</v>
      </c>
      <c r="O149" s="85">
        <v>0</v>
      </c>
      <c r="P149" s="85">
        <v>0</v>
      </c>
      <c r="Q149" s="85">
        <v>0</v>
      </c>
      <c r="R149" s="85">
        <v>0</v>
      </c>
      <c r="S149" s="85">
        <v>0</v>
      </c>
      <c r="T149" s="85">
        <v>0</v>
      </c>
      <c r="U149" s="85">
        <v>0</v>
      </c>
      <c r="V149" s="85">
        <v>0</v>
      </c>
      <c r="W149" s="85">
        <v>0</v>
      </c>
      <c r="X149" s="85">
        <v>0</v>
      </c>
      <c r="Y149" s="85">
        <v>0</v>
      </c>
      <c r="Z149" s="85">
        <v>0</v>
      </c>
      <c r="AA149" s="85">
        <f t="shared" si="26"/>
        <v>0</v>
      </c>
      <c r="AB149" s="84">
        <f t="shared" si="27"/>
        <v>2021</v>
      </c>
      <c r="AC149" s="83">
        <f t="shared" si="28"/>
        <v>3</v>
      </c>
      <c r="AD149" s="83" t="str">
        <f t="shared" si="29"/>
        <v/>
      </c>
      <c r="AE149" s="83" t="str">
        <f t="shared" si="30"/>
        <v/>
      </c>
      <c r="AF149" s="81">
        <f t="shared" si="31"/>
        <v>0</v>
      </c>
      <c r="AG149" s="82" t="str">
        <f t="shared" si="32"/>
        <v>1:00</v>
      </c>
      <c r="AH149" s="81">
        <f t="shared" si="33"/>
        <v>0</v>
      </c>
      <c r="AI149" s="80" t="str">
        <f t="shared" si="34"/>
        <v/>
      </c>
      <c r="AJ149" s="80" t="str">
        <f t="shared" si="35"/>
        <v/>
      </c>
      <c r="AK149" s="80" t="str">
        <f t="shared" si="36"/>
        <v/>
      </c>
      <c r="AL149" s="79" t="str">
        <f t="shared" si="37"/>
        <v/>
      </c>
      <c r="AM149" s="78" t="str">
        <f t="shared" si="38"/>
        <v/>
      </c>
    </row>
    <row r="150" spans="2:39" ht="13.5" thickBot="1">
      <c r="B150" s="86">
        <v>44282</v>
      </c>
      <c r="C150" s="85">
        <v>0</v>
      </c>
      <c r="D150" s="85">
        <v>0</v>
      </c>
      <c r="E150" s="85">
        <v>0</v>
      </c>
      <c r="F150" s="85">
        <v>0</v>
      </c>
      <c r="G150" s="85">
        <v>0</v>
      </c>
      <c r="H150" s="85">
        <v>0</v>
      </c>
      <c r="I150" s="85">
        <v>0</v>
      </c>
      <c r="J150" s="85">
        <v>0</v>
      </c>
      <c r="K150" s="85">
        <v>0</v>
      </c>
      <c r="L150" s="85">
        <v>0</v>
      </c>
      <c r="M150" s="85">
        <v>0</v>
      </c>
      <c r="N150" s="85">
        <v>0</v>
      </c>
      <c r="O150" s="85">
        <v>0</v>
      </c>
      <c r="P150" s="85">
        <v>0</v>
      </c>
      <c r="Q150" s="85">
        <v>0</v>
      </c>
      <c r="R150" s="85">
        <v>0</v>
      </c>
      <c r="S150" s="85">
        <v>0</v>
      </c>
      <c r="T150" s="85">
        <v>0</v>
      </c>
      <c r="U150" s="85">
        <v>0</v>
      </c>
      <c r="V150" s="85">
        <v>0</v>
      </c>
      <c r="W150" s="85">
        <v>0</v>
      </c>
      <c r="X150" s="85">
        <v>0</v>
      </c>
      <c r="Y150" s="85">
        <v>0</v>
      </c>
      <c r="Z150" s="85">
        <v>0</v>
      </c>
      <c r="AA150" s="85">
        <f t="shared" si="26"/>
        <v>0</v>
      </c>
      <c r="AB150" s="84">
        <f t="shared" si="27"/>
        <v>2021</v>
      </c>
      <c r="AC150" s="83">
        <f t="shared" si="28"/>
        <v>3</v>
      </c>
      <c r="AD150" s="83" t="str">
        <f t="shared" si="29"/>
        <v/>
      </c>
      <c r="AE150" s="83" t="str">
        <f t="shared" si="30"/>
        <v/>
      </c>
      <c r="AF150" s="81">
        <f t="shared" si="31"/>
        <v>0</v>
      </c>
      <c r="AG150" s="82" t="str">
        <f t="shared" si="32"/>
        <v>1:00</v>
      </c>
      <c r="AH150" s="81">
        <f t="shared" si="33"/>
        <v>0</v>
      </c>
      <c r="AI150" s="80" t="str">
        <f t="shared" si="34"/>
        <v/>
      </c>
      <c r="AJ150" s="80" t="str">
        <f t="shared" si="35"/>
        <v/>
      </c>
      <c r="AK150" s="80" t="str">
        <f t="shared" si="36"/>
        <v/>
      </c>
      <c r="AL150" s="79" t="str">
        <f t="shared" si="37"/>
        <v/>
      </c>
      <c r="AM150" s="78" t="str">
        <f t="shared" si="38"/>
        <v/>
      </c>
    </row>
    <row r="151" spans="2:39" ht="13.5" thickBot="1">
      <c r="B151" s="86">
        <v>44283</v>
      </c>
      <c r="C151" s="85">
        <v>0</v>
      </c>
      <c r="D151" s="85">
        <v>0</v>
      </c>
      <c r="E151" s="85">
        <v>0</v>
      </c>
      <c r="F151" s="85">
        <v>0</v>
      </c>
      <c r="G151" s="85">
        <v>0</v>
      </c>
      <c r="H151" s="85">
        <v>0</v>
      </c>
      <c r="I151" s="85">
        <v>0</v>
      </c>
      <c r="J151" s="85">
        <v>0</v>
      </c>
      <c r="K151" s="85">
        <v>0</v>
      </c>
      <c r="L151" s="85">
        <v>0</v>
      </c>
      <c r="M151" s="85">
        <v>0</v>
      </c>
      <c r="N151" s="85">
        <v>0</v>
      </c>
      <c r="O151" s="85">
        <v>0</v>
      </c>
      <c r="P151" s="85">
        <v>0</v>
      </c>
      <c r="Q151" s="85">
        <v>0</v>
      </c>
      <c r="R151" s="85">
        <v>0</v>
      </c>
      <c r="S151" s="85">
        <v>0</v>
      </c>
      <c r="T151" s="85">
        <v>0</v>
      </c>
      <c r="U151" s="85">
        <v>0</v>
      </c>
      <c r="V151" s="85">
        <v>0</v>
      </c>
      <c r="W151" s="85">
        <v>0</v>
      </c>
      <c r="X151" s="85">
        <v>0</v>
      </c>
      <c r="Y151" s="85">
        <v>0</v>
      </c>
      <c r="Z151" s="85">
        <v>0</v>
      </c>
      <c r="AA151" s="85">
        <f t="shared" si="26"/>
        <v>0</v>
      </c>
      <c r="AB151" s="84">
        <f t="shared" si="27"/>
        <v>2021</v>
      </c>
      <c r="AC151" s="83">
        <f t="shared" si="28"/>
        <v>3</v>
      </c>
      <c r="AD151" s="83" t="str">
        <f t="shared" si="29"/>
        <v/>
      </c>
      <c r="AE151" s="83" t="str">
        <f t="shared" si="30"/>
        <v/>
      </c>
      <c r="AF151" s="81">
        <f t="shared" si="31"/>
        <v>0</v>
      </c>
      <c r="AG151" s="82" t="str">
        <f t="shared" si="32"/>
        <v>1:00</v>
      </c>
      <c r="AH151" s="81">
        <f t="shared" si="33"/>
        <v>0</v>
      </c>
      <c r="AI151" s="80" t="str">
        <f t="shared" si="34"/>
        <v/>
      </c>
      <c r="AJ151" s="80" t="str">
        <f t="shared" si="35"/>
        <v/>
      </c>
      <c r="AK151" s="80" t="str">
        <f t="shared" si="36"/>
        <v/>
      </c>
      <c r="AL151" s="79" t="str">
        <f t="shared" si="37"/>
        <v/>
      </c>
      <c r="AM151" s="78" t="str">
        <f t="shared" si="38"/>
        <v/>
      </c>
    </row>
    <row r="152" spans="2:39" ht="13.5" thickBot="1">
      <c r="B152" s="86">
        <v>44284</v>
      </c>
      <c r="C152" s="85">
        <v>0</v>
      </c>
      <c r="D152" s="85">
        <v>0</v>
      </c>
      <c r="E152" s="85">
        <v>0</v>
      </c>
      <c r="F152" s="85">
        <v>0</v>
      </c>
      <c r="G152" s="85">
        <v>0</v>
      </c>
      <c r="H152" s="85">
        <v>0</v>
      </c>
      <c r="I152" s="85">
        <v>0</v>
      </c>
      <c r="J152" s="85">
        <v>0</v>
      </c>
      <c r="K152" s="85">
        <v>0</v>
      </c>
      <c r="L152" s="85">
        <v>0</v>
      </c>
      <c r="M152" s="85">
        <v>0</v>
      </c>
      <c r="N152" s="85">
        <v>0</v>
      </c>
      <c r="O152" s="85">
        <v>0</v>
      </c>
      <c r="P152" s="85">
        <v>0</v>
      </c>
      <c r="Q152" s="85">
        <v>0</v>
      </c>
      <c r="R152" s="85">
        <v>0</v>
      </c>
      <c r="S152" s="85">
        <v>0</v>
      </c>
      <c r="T152" s="85">
        <v>0</v>
      </c>
      <c r="U152" s="85">
        <v>0</v>
      </c>
      <c r="V152" s="85">
        <v>0</v>
      </c>
      <c r="W152" s="85">
        <v>0</v>
      </c>
      <c r="X152" s="85">
        <v>0</v>
      </c>
      <c r="Y152" s="85">
        <v>0</v>
      </c>
      <c r="Z152" s="85">
        <v>0</v>
      </c>
      <c r="AA152" s="85">
        <f t="shared" si="26"/>
        <v>0</v>
      </c>
      <c r="AB152" s="84">
        <f t="shared" si="27"/>
        <v>2021</v>
      </c>
      <c r="AC152" s="83">
        <f t="shared" si="28"/>
        <v>3</v>
      </c>
      <c r="AD152" s="83" t="str">
        <f t="shared" si="29"/>
        <v/>
      </c>
      <c r="AE152" s="83" t="str">
        <f t="shared" si="30"/>
        <v/>
      </c>
      <c r="AF152" s="81">
        <f t="shared" si="31"/>
        <v>0</v>
      </c>
      <c r="AG152" s="82" t="str">
        <f t="shared" si="32"/>
        <v>1:00</v>
      </c>
      <c r="AH152" s="81">
        <f t="shared" si="33"/>
        <v>0</v>
      </c>
      <c r="AI152" s="80" t="str">
        <f t="shared" si="34"/>
        <v/>
      </c>
      <c r="AJ152" s="80" t="str">
        <f t="shared" si="35"/>
        <v/>
      </c>
      <c r="AK152" s="80" t="str">
        <f t="shared" si="36"/>
        <v/>
      </c>
      <c r="AL152" s="79" t="str">
        <f t="shared" si="37"/>
        <v/>
      </c>
      <c r="AM152" s="78" t="str">
        <f t="shared" si="38"/>
        <v/>
      </c>
    </row>
    <row r="153" spans="2:39" ht="13.5" thickBot="1">
      <c r="B153" s="86">
        <v>44285</v>
      </c>
      <c r="C153" s="85">
        <v>0</v>
      </c>
      <c r="D153" s="85">
        <v>0</v>
      </c>
      <c r="E153" s="85">
        <v>0</v>
      </c>
      <c r="F153" s="85">
        <v>0</v>
      </c>
      <c r="G153" s="85">
        <v>0</v>
      </c>
      <c r="H153" s="85">
        <v>0</v>
      </c>
      <c r="I153" s="85">
        <v>0</v>
      </c>
      <c r="J153" s="85">
        <v>0</v>
      </c>
      <c r="K153" s="85">
        <v>0</v>
      </c>
      <c r="L153" s="85">
        <v>0</v>
      </c>
      <c r="M153" s="85">
        <v>0</v>
      </c>
      <c r="N153" s="85">
        <v>0</v>
      </c>
      <c r="O153" s="85">
        <v>0</v>
      </c>
      <c r="P153" s="85">
        <v>0</v>
      </c>
      <c r="Q153" s="85">
        <v>0</v>
      </c>
      <c r="R153" s="85">
        <v>0</v>
      </c>
      <c r="S153" s="85">
        <v>0</v>
      </c>
      <c r="T153" s="85">
        <v>0</v>
      </c>
      <c r="U153" s="85">
        <v>0</v>
      </c>
      <c r="V153" s="85">
        <v>0</v>
      </c>
      <c r="W153" s="85">
        <v>0</v>
      </c>
      <c r="X153" s="85">
        <v>0</v>
      </c>
      <c r="Y153" s="85">
        <v>0</v>
      </c>
      <c r="Z153" s="85">
        <v>0</v>
      </c>
      <c r="AA153" s="85">
        <f t="shared" si="26"/>
        <v>0</v>
      </c>
      <c r="AB153" s="84">
        <f t="shared" si="27"/>
        <v>2021</v>
      </c>
      <c r="AC153" s="83">
        <f t="shared" si="28"/>
        <v>3</v>
      </c>
      <c r="AD153" s="83" t="str">
        <f t="shared" si="29"/>
        <v/>
      </c>
      <c r="AE153" s="83" t="str">
        <f t="shared" si="30"/>
        <v/>
      </c>
      <c r="AF153" s="81">
        <f t="shared" si="31"/>
        <v>0</v>
      </c>
      <c r="AG153" s="82" t="str">
        <f t="shared" si="32"/>
        <v>1:00</v>
      </c>
      <c r="AH153" s="81">
        <f t="shared" si="33"/>
        <v>0</v>
      </c>
      <c r="AI153" s="80" t="str">
        <f t="shared" si="34"/>
        <v/>
      </c>
      <c r="AJ153" s="80" t="str">
        <f t="shared" si="35"/>
        <v/>
      </c>
      <c r="AK153" s="80" t="str">
        <f t="shared" si="36"/>
        <v/>
      </c>
      <c r="AL153" s="79" t="str">
        <f t="shared" si="37"/>
        <v/>
      </c>
      <c r="AM153" s="78" t="str">
        <f t="shared" si="38"/>
        <v/>
      </c>
    </row>
    <row r="154" spans="2:39" ht="13.5" thickBot="1">
      <c r="B154" s="86">
        <v>44286</v>
      </c>
      <c r="C154" s="85">
        <v>0</v>
      </c>
      <c r="D154" s="85">
        <v>0</v>
      </c>
      <c r="E154" s="85">
        <v>0</v>
      </c>
      <c r="F154" s="85">
        <v>0</v>
      </c>
      <c r="G154" s="85">
        <v>0</v>
      </c>
      <c r="H154" s="85">
        <v>0</v>
      </c>
      <c r="I154" s="85">
        <v>0</v>
      </c>
      <c r="J154" s="85">
        <v>0</v>
      </c>
      <c r="K154" s="85">
        <v>0</v>
      </c>
      <c r="L154" s="85">
        <v>0</v>
      </c>
      <c r="M154" s="85">
        <v>0</v>
      </c>
      <c r="N154" s="85">
        <v>0</v>
      </c>
      <c r="O154" s="85">
        <v>0</v>
      </c>
      <c r="P154" s="85">
        <v>0</v>
      </c>
      <c r="Q154" s="85">
        <v>0</v>
      </c>
      <c r="R154" s="85">
        <v>0</v>
      </c>
      <c r="S154" s="85">
        <v>0</v>
      </c>
      <c r="T154" s="85">
        <v>0</v>
      </c>
      <c r="U154" s="85">
        <v>0</v>
      </c>
      <c r="V154" s="85">
        <v>0</v>
      </c>
      <c r="W154" s="85">
        <v>0</v>
      </c>
      <c r="X154" s="85">
        <v>0</v>
      </c>
      <c r="Y154" s="85">
        <v>0</v>
      </c>
      <c r="Z154" s="85">
        <v>0</v>
      </c>
      <c r="AA154" s="85">
        <f t="shared" si="26"/>
        <v>0</v>
      </c>
      <c r="AB154" s="84">
        <f t="shared" si="27"/>
        <v>2021</v>
      </c>
      <c r="AC154" s="83">
        <f t="shared" si="28"/>
        <v>3</v>
      </c>
      <c r="AD154" s="83" t="str">
        <f t="shared" si="29"/>
        <v>2021-3</v>
      </c>
      <c r="AE154" s="83">
        <f t="shared" si="30"/>
        <v>3</v>
      </c>
      <c r="AF154" s="81">
        <f t="shared" si="31"/>
        <v>0</v>
      </c>
      <c r="AG154" s="82" t="str">
        <f t="shared" si="32"/>
        <v>1:00</v>
      </c>
      <c r="AH154" s="81">
        <f t="shared" si="33"/>
        <v>0</v>
      </c>
      <c r="AI154" s="80">
        <f t="shared" si="34"/>
        <v>2024.1859999999999</v>
      </c>
      <c r="AJ154" s="80">
        <f t="shared" si="35"/>
        <v>1409.3989999999999</v>
      </c>
      <c r="AK154" s="80">
        <f t="shared" si="36"/>
        <v>6947.9660000000003</v>
      </c>
      <c r="AL154" s="79">
        <f t="shared" si="37"/>
        <v>44258</v>
      </c>
      <c r="AM154" s="78" t="str">
        <f t="shared" si="38"/>
        <v>11:00</v>
      </c>
    </row>
    <row r="155" spans="2:39" ht="13.5" thickBot="1">
      <c r="B155" s="86">
        <v>44287</v>
      </c>
      <c r="C155" s="85">
        <v>0</v>
      </c>
      <c r="D155" s="85">
        <v>0</v>
      </c>
      <c r="E155" s="85">
        <v>0</v>
      </c>
      <c r="F155" s="85">
        <v>0</v>
      </c>
      <c r="G155" s="85">
        <v>0</v>
      </c>
      <c r="H155" s="85">
        <v>0</v>
      </c>
      <c r="I155" s="85">
        <v>0</v>
      </c>
      <c r="J155" s="85">
        <v>0</v>
      </c>
      <c r="K155" s="85">
        <v>0</v>
      </c>
      <c r="L155" s="85">
        <v>0</v>
      </c>
      <c r="M155" s="85">
        <v>0</v>
      </c>
      <c r="N155" s="85">
        <v>0</v>
      </c>
      <c r="O155" s="85">
        <v>0</v>
      </c>
      <c r="P155" s="85">
        <v>0</v>
      </c>
      <c r="Q155" s="85">
        <v>0</v>
      </c>
      <c r="R155" s="85">
        <v>0</v>
      </c>
      <c r="S155" s="85">
        <v>0</v>
      </c>
      <c r="T155" s="85">
        <v>0</v>
      </c>
      <c r="U155" s="85">
        <v>0</v>
      </c>
      <c r="V155" s="85">
        <v>0</v>
      </c>
      <c r="W155" s="85">
        <v>0</v>
      </c>
      <c r="X155" s="85">
        <v>0</v>
      </c>
      <c r="Y155" s="85">
        <v>0</v>
      </c>
      <c r="Z155" s="85">
        <v>0</v>
      </c>
      <c r="AA155" s="85">
        <f t="shared" si="26"/>
        <v>0</v>
      </c>
      <c r="AB155" s="84">
        <f t="shared" si="27"/>
        <v>2021</v>
      </c>
      <c r="AC155" s="83">
        <f t="shared" si="28"/>
        <v>4</v>
      </c>
      <c r="AD155" s="83" t="str">
        <f t="shared" si="29"/>
        <v/>
      </c>
      <c r="AE155" s="83" t="str">
        <f t="shared" si="30"/>
        <v/>
      </c>
      <c r="AF155" s="81">
        <f t="shared" si="31"/>
        <v>0</v>
      </c>
      <c r="AG155" s="82" t="str">
        <f t="shared" si="32"/>
        <v>1:00</v>
      </c>
      <c r="AH155" s="81">
        <f t="shared" si="33"/>
        <v>0</v>
      </c>
      <c r="AI155" s="80" t="str">
        <f t="shared" si="34"/>
        <v/>
      </c>
      <c r="AJ155" s="80" t="str">
        <f t="shared" si="35"/>
        <v/>
      </c>
      <c r="AK155" s="80" t="str">
        <f t="shared" si="36"/>
        <v/>
      </c>
      <c r="AL155" s="79" t="str">
        <f t="shared" si="37"/>
        <v/>
      </c>
      <c r="AM155" s="78" t="str">
        <f t="shared" si="38"/>
        <v/>
      </c>
    </row>
    <row r="156" spans="2:39" ht="13.5" thickBot="1">
      <c r="B156" s="86">
        <v>44288</v>
      </c>
      <c r="C156" s="85">
        <v>0</v>
      </c>
      <c r="D156" s="85">
        <v>0</v>
      </c>
      <c r="E156" s="85">
        <v>0</v>
      </c>
      <c r="F156" s="85">
        <v>0</v>
      </c>
      <c r="G156" s="85">
        <v>0</v>
      </c>
      <c r="H156" s="85">
        <v>0</v>
      </c>
      <c r="I156" s="85">
        <v>0</v>
      </c>
      <c r="J156" s="85">
        <v>0</v>
      </c>
      <c r="K156" s="85">
        <v>0</v>
      </c>
      <c r="L156" s="85">
        <v>0</v>
      </c>
      <c r="M156" s="85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5">
        <v>0</v>
      </c>
      <c r="W156" s="85">
        <v>0</v>
      </c>
      <c r="X156" s="85">
        <v>0</v>
      </c>
      <c r="Y156" s="85">
        <v>0</v>
      </c>
      <c r="Z156" s="85">
        <v>0</v>
      </c>
      <c r="AA156" s="85">
        <f t="shared" si="26"/>
        <v>0</v>
      </c>
      <c r="AB156" s="84">
        <f t="shared" si="27"/>
        <v>2021</v>
      </c>
      <c r="AC156" s="83">
        <f t="shared" si="28"/>
        <v>4</v>
      </c>
      <c r="AD156" s="83" t="str">
        <f t="shared" si="29"/>
        <v/>
      </c>
      <c r="AE156" s="83" t="str">
        <f t="shared" si="30"/>
        <v/>
      </c>
      <c r="AF156" s="81">
        <f t="shared" si="31"/>
        <v>0</v>
      </c>
      <c r="AG156" s="82" t="str">
        <f t="shared" si="32"/>
        <v>1:00</v>
      </c>
      <c r="AH156" s="81">
        <f t="shared" si="33"/>
        <v>0</v>
      </c>
      <c r="AI156" s="80" t="str">
        <f t="shared" si="34"/>
        <v/>
      </c>
      <c r="AJ156" s="80" t="str">
        <f t="shared" si="35"/>
        <v/>
      </c>
      <c r="AK156" s="80" t="str">
        <f t="shared" si="36"/>
        <v/>
      </c>
      <c r="AL156" s="79" t="str">
        <f t="shared" si="37"/>
        <v/>
      </c>
      <c r="AM156" s="78" t="str">
        <f t="shared" si="38"/>
        <v/>
      </c>
    </row>
    <row r="157" spans="2:39" ht="13.5" thickBot="1">
      <c r="B157" s="86">
        <v>44289</v>
      </c>
      <c r="C157" s="85">
        <v>0</v>
      </c>
      <c r="D157" s="85">
        <v>0</v>
      </c>
      <c r="E157" s="85">
        <v>0</v>
      </c>
      <c r="F157" s="85">
        <v>0</v>
      </c>
      <c r="G157" s="85">
        <v>0</v>
      </c>
      <c r="H157" s="85">
        <v>0</v>
      </c>
      <c r="I157" s="85">
        <v>0</v>
      </c>
      <c r="J157" s="85">
        <v>0</v>
      </c>
      <c r="K157" s="85">
        <v>0</v>
      </c>
      <c r="L157" s="85">
        <v>0</v>
      </c>
      <c r="M157" s="85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5">
        <v>0</v>
      </c>
      <c r="W157" s="85">
        <v>0</v>
      </c>
      <c r="X157" s="85">
        <v>0</v>
      </c>
      <c r="Y157" s="85">
        <v>0</v>
      </c>
      <c r="Z157" s="85">
        <v>0</v>
      </c>
      <c r="AA157" s="85">
        <f t="shared" si="26"/>
        <v>0</v>
      </c>
      <c r="AB157" s="84">
        <f t="shared" si="27"/>
        <v>2021</v>
      </c>
      <c r="AC157" s="83">
        <f t="shared" si="28"/>
        <v>4</v>
      </c>
      <c r="AD157" s="83" t="str">
        <f t="shared" si="29"/>
        <v/>
      </c>
      <c r="AE157" s="83" t="str">
        <f t="shared" si="30"/>
        <v/>
      </c>
      <c r="AF157" s="81">
        <f t="shared" si="31"/>
        <v>0</v>
      </c>
      <c r="AG157" s="82" t="str">
        <f t="shared" si="32"/>
        <v>1:00</v>
      </c>
      <c r="AH157" s="81">
        <f t="shared" si="33"/>
        <v>0</v>
      </c>
      <c r="AI157" s="80" t="str">
        <f t="shared" si="34"/>
        <v/>
      </c>
      <c r="AJ157" s="80" t="str">
        <f t="shared" si="35"/>
        <v/>
      </c>
      <c r="AK157" s="80" t="str">
        <f t="shared" si="36"/>
        <v/>
      </c>
      <c r="AL157" s="79" t="str">
        <f t="shared" si="37"/>
        <v/>
      </c>
      <c r="AM157" s="78" t="str">
        <f t="shared" si="38"/>
        <v/>
      </c>
    </row>
    <row r="158" spans="2:39" ht="13.5" thickBot="1">
      <c r="B158" s="86">
        <v>44290</v>
      </c>
      <c r="C158" s="85">
        <v>0</v>
      </c>
      <c r="D158" s="85">
        <v>0</v>
      </c>
      <c r="E158" s="85">
        <v>0</v>
      </c>
      <c r="F158" s="85">
        <v>0</v>
      </c>
      <c r="G158" s="85">
        <v>0</v>
      </c>
      <c r="H158" s="85">
        <v>0</v>
      </c>
      <c r="I158" s="85">
        <v>0</v>
      </c>
      <c r="J158" s="85">
        <v>0</v>
      </c>
      <c r="K158" s="85">
        <v>0</v>
      </c>
      <c r="L158" s="85">
        <v>0</v>
      </c>
      <c r="M158" s="85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5">
        <v>0</v>
      </c>
      <c r="W158" s="85">
        <v>0</v>
      </c>
      <c r="X158" s="85">
        <v>0</v>
      </c>
      <c r="Y158" s="85">
        <v>0</v>
      </c>
      <c r="Z158" s="85">
        <v>0</v>
      </c>
      <c r="AA158" s="85">
        <f t="shared" si="26"/>
        <v>0</v>
      </c>
      <c r="AB158" s="84">
        <f t="shared" si="27"/>
        <v>2021</v>
      </c>
      <c r="AC158" s="83">
        <f t="shared" si="28"/>
        <v>4</v>
      </c>
      <c r="AD158" s="83" t="str">
        <f t="shared" si="29"/>
        <v/>
      </c>
      <c r="AE158" s="83" t="str">
        <f t="shared" si="30"/>
        <v/>
      </c>
      <c r="AF158" s="81">
        <f t="shared" si="31"/>
        <v>0</v>
      </c>
      <c r="AG158" s="82" t="str">
        <f t="shared" si="32"/>
        <v>1:00</v>
      </c>
      <c r="AH158" s="81">
        <f t="shared" si="33"/>
        <v>0</v>
      </c>
      <c r="AI158" s="80" t="str">
        <f t="shared" si="34"/>
        <v/>
      </c>
      <c r="AJ158" s="80" t="str">
        <f t="shared" si="35"/>
        <v/>
      </c>
      <c r="AK158" s="80" t="str">
        <f t="shared" si="36"/>
        <v/>
      </c>
      <c r="AL158" s="79" t="str">
        <f t="shared" si="37"/>
        <v/>
      </c>
      <c r="AM158" s="78" t="str">
        <f t="shared" si="38"/>
        <v/>
      </c>
    </row>
    <row r="159" spans="2:39" ht="13.5" thickBot="1">
      <c r="B159" s="86">
        <v>44291</v>
      </c>
      <c r="C159" s="85">
        <v>0</v>
      </c>
      <c r="D159" s="85">
        <v>0</v>
      </c>
      <c r="E159" s="85">
        <v>0</v>
      </c>
      <c r="F159" s="85">
        <v>0</v>
      </c>
      <c r="G159" s="85">
        <v>0</v>
      </c>
      <c r="H159" s="85">
        <v>0</v>
      </c>
      <c r="I159" s="85">
        <v>0</v>
      </c>
      <c r="J159" s="85">
        <v>0</v>
      </c>
      <c r="K159" s="85">
        <v>0</v>
      </c>
      <c r="L159" s="85">
        <v>0</v>
      </c>
      <c r="M159" s="85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5">
        <v>0</v>
      </c>
      <c r="W159" s="85">
        <v>0</v>
      </c>
      <c r="X159" s="85">
        <v>0</v>
      </c>
      <c r="Y159" s="85">
        <v>0</v>
      </c>
      <c r="Z159" s="85">
        <v>0</v>
      </c>
      <c r="AA159" s="85">
        <f t="shared" si="26"/>
        <v>0</v>
      </c>
      <c r="AB159" s="84">
        <f t="shared" si="27"/>
        <v>2021</v>
      </c>
      <c r="AC159" s="83">
        <f t="shared" si="28"/>
        <v>4</v>
      </c>
      <c r="AD159" s="83" t="str">
        <f t="shared" si="29"/>
        <v/>
      </c>
      <c r="AE159" s="83" t="str">
        <f t="shared" si="30"/>
        <v/>
      </c>
      <c r="AF159" s="81">
        <f t="shared" si="31"/>
        <v>0</v>
      </c>
      <c r="AG159" s="82" t="str">
        <f t="shared" si="32"/>
        <v>1:00</v>
      </c>
      <c r="AH159" s="81">
        <f t="shared" si="33"/>
        <v>0</v>
      </c>
      <c r="AI159" s="80" t="str">
        <f t="shared" si="34"/>
        <v/>
      </c>
      <c r="AJ159" s="80" t="str">
        <f t="shared" si="35"/>
        <v/>
      </c>
      <c r="AK159" s="80" t="str">
        <f t="shared" si="36"/>
        <v/>
      </c>
      <c r="AL159" s="79" t="str">
        <f t="shared" si="37"/>
        <v/>
      </c>
      <c r="AM159" s="78" t="str">
        <f t="shared" si="38"/>
        <v/>
      </c>
    </row>
    <row r="160" spans="2:39" ht="13.5" thickBot="1">
      <c r="B160" s="86">
        <v>44292</v>
      </c>
      <c r="C160" s="85">
        <v>0</v>
      </c>
      <c r="D160" s="85">
        <v>0</v>
      </c>
      <c r="E160" s="85">
        <v>0</v>
      </c>
      <c r="F160" s="85">
        <v>0</v>
      </c>
      <c r="G160" s="85">
        <v>0</v>
      </c>
      <c r="H160" s="85">
        <v>0</v>
      </c>
      <c r="I160" s="85">
        <v>0</v>
      </c>
      <c r="J160" s="85">
        <v>0</v>
      </c>
      <c r="K160" s="85">
        <v>0</v>
      </c>
      <c r="L160" s="85">
        <v>0</v>
      </c>
      <c r="M160" s="85">
        <v>0</v>
      </c>
      <c r="N160" s="85">
        <v>0</v>
      </c>
      <c r="O160" s="85">
        <v>0</v>
      </c>
      <c r="P160" s="85">
        <v>0</v>
      </c>
      <c r="Q160" s="85">
        <v>261.637</v>
      </c>
      <c r="R160" s="85">
        <v>1449.77</v>
      </c>
      <c r="S160" s="85">
        <v>716.70100000000002</v>
      </c>
      <c r="T160" s="85">
        <v>0</v>
      </c>
      <c r="U160" s="85">
        <v>0</v>
      </c>
      <c r="V160" s="85">
        <v>0</v>
      </c>
      <c r="W160" s="85">
        <v>0</v>
      </c>
      <c r="X160" s="85">
        <v>0</v>
      </c>
      <c r="Y160" s="85">
        <v>0</v>
      </c>
      <c r="Z160" s="85">
        <v>0</v>
      </c>
      <c r="AA160" s="85">
        <f t="shared" si="26"/>
        <v>1449.77</v>
      </c>
      <c r="AB160" s="84">
        <f t="shared" si="27"/>
        <v>2021</v>
      </c>
      <c r="AC160" s="83">
        <f t="shared" si="28"/>
        <v>4</v>
      </c>
      <c r="AD160" s="83" t="str">
        <f t="shared" si="29"/>
        <v/>
      </c>
      <c r="AE160" s="83" t="str">
        <f t="shared" si="30"/>
        <v/>
      </c>
      <c r="AF160" s="81">
        <f t="shared" si="31"/>
        <v>1449.77</v>
      </c>
      <c r="AG160" s="82" t="str">
        <f t="shared" si="32"/>
        <v>16:00</v>
      </c>
      <c r="AH160" s="81">
        <f t="shared" si="33"/>
        <v>3877.8780000000002</v>
      </c>
      <c r="AI160" s="80" t="str">
        <f t="shared" si="34"/>
        <v/>
      </c>
      <c r="AJ160" s="80" t="str">
        <f t="shared" si="35"/>
        <v/>
      </c>
      <c r="AK160" s="80" t="str">
        <f t="shared" si="36"/>
        <v/>
      </c>
      <c r="AL160" s="79" t="str">
        <f t="shared" si="37"/>
        <v/>
      </c>
      <c r="AM160" s="78" t="str">
        <f t="shared" si="38"/>
        <v/>
      </c>
    </row>
    <row r="161" spans="2:39" ht="13.5" thickBot="1">
      <c r="B161" s="86">
        <v>44293</v>
      </c>
      <c r="C161" s="85">
        <v>0</v>
      </c>
      <c r="D161" s="85">
        <v>0</v>
      </c>
      <c r="E161" s="85">
        <v>0</v>
      </c>
      <c r="F161" s="85">
        <v>0</v>
      </c>
      <c r="G161" s="85">
        <v>0</v>
      </c>
      <c r="H161" s="85">
        <v>0</v>
      </c>
      <c r="I161" s="85">
        <v>0</v>
      </c>
      <c r="J161" s="85">
        <v>0</v>
      </c>
      <c r="K161" s="85">
        <v>0</v>
      </c>
      <c r="L161" s="85">
        <v>0</v>
      </c>
      <c r="M161" s="85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5">
        <v>0</v>
      </c>
      <c r="W161" s="85">
        <v>0</v>
      </c>
      <c r="X161" s="85">
        <v>0</v>
      </c>
      <c r="Y161" s="85">
        <v>0</v>
      </c>
      <c r="Z161" s="85">
        <v>0</v>
      </c>
      <c r="AA161" s="85">
        <f t="shared" si="26"/>
        <v>0</v>
      </c>
      <c r="AB161" s="84">
        <f t="shared" si="27"/>
        <v>2021</v>
      </c>
      <c r="AC161" s="83">
        <f t="shared" si="28"/>
        <v>4</v>
      </c>
      <c r="AD161" s="83" t="str">
        <f t="shared" si="29"/>
        <v/>
      </c>
      <c r="AE161" s="83" t="str">
        <f t="shared" si="30"/>
        <v/>
      </c>
      <c r="AF161" s="81">
        <f t="shared" si="31"/>
        <v>0</v>
      </c>
      <c r="AG161" s="82" t="str">
        <f t="shared" si="32"/>
        <v>1:00</v>
      </c>
      <c r="AH161" s="81">
        <f t="shared" si="33"/>
        <v>0</v>
      </c>
      <c r="AI161" s="80" t="str">
        <f t="shared" si="34"/>
        <v/>
      </c>
      <c r="AJ161" s="80" t="str">
        <f t="shared" si="35"/>
        <v/>
      </c>
      <c r="AK161" s="80" t="str">
        <f t="shared" si="36"/>
        <v/>
      </c>
      <c r="AL161" s="79" t="str">
        <f t="shared" si="37"/>
        <v/>
      </c>
      <c r="AM161" s="78" t="str">
        <f t="shared" si="38"/>
        <v/>
      </c>
    </row>
    <row r="162" spans="2:39" ht="13.5" thickBot="1">
      <c r="B162" s="86">
        <v>44294</v>
      </c>
      <c r="C162" s="85">
        <v>0</v>
      </c>
      <c r="D162" s="85">
        <v>0</v>
      </c>
      <c r="E162" s="85">
        <v>0</v>
      </c>
      <c r="F162" s="85">
        <v>0</v>
      </c>
      <c r="G162" s="85">
        <v>0</v>
      </c>
      <c r="H162" s="85">
        <v>0</v>
      </c>
      <c r="I162" s="85">
        <v>0</v>
      </c>
      <c r="J162" s="85">
        <v>0</v>
      </c>
      <c r="K162" s="85">
        <v>0</v>
      </c>
      <c r="L162" s="85">
        <v>0</v>
      </c>
      <c r="M162" s="85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5">
        <v>0</v>
      </c>
      <c r="W162" s="85">
        <v>0</v>
      </c>
      <c r="X162" s="85">
        <v>0</v>
      </c>
      <c r="Y162" s="85">
        <v>0</v>
      </c>
      <c r="Z162" s="85">
        <v>0</v>
      </c>
      <c r="AA162" s="85">
        <f t="shared" si="26"/>
        <v>0</v>
      </c>
      <c r="AB162" s="84">
        <f t="shared" si="27"/>
        <v>2021</v>
      </c>
      <c r="AC162" s="83">
        <f t="shared" si="28"/>
        <v>4</v>
      </c>
      <c r="AD162" s="83" t="str">
        <f t="shared" si="29"/>
        <v/>
      </c>
      <c r="AE162" s="83" t="str">
        <f t="shared" si="30"/>
        <v/>
      </c>
      <c r="AF162" s="81">
        <f t="shared" si="31"/>
        <v>0</v>
      </c>
      <c r="AG162" s="82" t="str">
        <f t="shared" si="32"/>
        <v>1:00</v>
      </c>
      <c r="AH162" s="81">
        <f t="shared" si="33"/>
        <v>0</v>
      </c>
      <c r="AI162" s="80" t="str">
        <f t="shared" si="34"/>
        <v/>
      </c>
      <c r="AJ162" s="80" t="str">
        <f t="shared" si="35"/>
        <v/>
      </c>
      <c r="AK162" s="80" t="str">
        <f t="shared" si="36"/>
        <v/>
      </c>
      <c r="AL162" s="79" t="str">
        <f t="shared" si="37"/>
        <v/>
      </c>
      <c r="AM162" s="78" t="str">
        <f t="shared" si="38"/>
        <v/>
      </c>
    </row>
    <row r="163" spans="2:39" ht="13.5" thickBot="1">
      <c r="B163" s="86">
        <v>44295</v>
      </c>
      <c r="C163" s="85">
        <v>0</v>
      </c>
      <c r="D163" s="85">
        <v>0</v>
      </c>
      <c r="E163" s="85">
        <v>0</v>
      </c>
      <c r="F163" s="85">
        <v>0</v>
      </c>
      <c r="G163" s="85">
        <v>0</v>
      </c>
      <c r="H163" s="85">
        <v>0</v>
      </c>
      <c r="I163" s="85">
        <v>0</v>
      </c>
      <c r="J163" s="85">
        <v>0</v>
      </c>
      <c r="K163" s="85">
        <v>0</v>
      </c>
      <c r="L163" s="85">
        <v>0</v>
      </c>
      <c r="M163" s="85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v>0</v>
      </c>
      <c r="T163" s="85">
        <v>0</v>
      </c>
      <c r="U163" s="85">
        <v>0</v>
      </c>
      <c r="V163" s="85">
        <v>0</v>
      </c>
      <c r="W163" s="85">
        <v>0</v>
      </c>
      <c r="X163" s="85">
        <v>0</v>
      </c>
      <c r="Y163" s="85">
        <v>0</v>
      </c>
      <c r="Z163" s="85">
        <v>0</v>
      </c>
      <c r="AA163" s="85">
        <f t="shared" si="26"/>
        <v>0</v>
      </c>
      <c r="AB163" s="84">
        <f t="shared" si="27"/>
        <v>2021</v>
      </c>
      <c r="AC163" s="83">
        <f t="shared" si="28"/>
        <v>4</v>
      </c>
      <c r="AD163" s="83" t="str">
        <f t="shared" si="29"/>
        <v/>
      </c>
      <c r="AE163" s="83" t="str">
        <f t="shared" si="30"/>
        <v/>
      </c>
      <c r="AF163" s="81">
        <f t="shared" si="31"/>
        <v>0</v>
      </c>
      <c r="AG163" s="82" t="str">
        <f t="shared" si="32"/>
        <v>1:00</v>
      </c>
      <c r="AH163" s="81">
        <f t="shared" si="33"/>
        <v>0</v>
      </c>
      <c r="AI163" s="80" t="str">
        <f t="shared" si="34"/>
        <v/>
      </c>
      <c r="AJ163" s="80" t="str">
        <f t="shared" si="35"/>
        <v/>
      </c>
      <c r="AK163" s="80" t="str">
        <f t="shared" si="36"/>
        <v/>
      </c>
      <c r="AL163" s="79" t="str">
        <f t="shared" si="37"/>
        <v/>
      </c>
      <c r="AM163" s="78" t="str">
        <f t="shared" si="38"/>
        <v/>
      </c>
    </row>
    <row r="164" spans="2:39" ht="13.5" thickBot="1">
      <c r="B164" s="86">
        <v>44296</v>
      </c>
      <c r="C164" s="85">
        <v>0</v>
      </c>
      <c r="D164" s="85">
        <v>0</v>
      </c>
      <c r="E164" s="85">
        <v>0</v>
      </c>
      <c r="F164" s="85">
        <v>0</v>
      </c>
      <c r="G164" s="85">
        <v>0</v>
      </c>
      <c r="H164" s="85">
        <v>0</v>
      </c>
      <c r="I164" s="85">
        <v>0</v>
      </c>
      <c r="J164" s="85">
        <v>0</v>
      </c>
      <c r="K164" s="85">
        <v>0</v>
      </c>
      <c r="L164" s="85">
        <v>0</v>
      </c>
      <c r="M164" s="85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5">
        <v>0</v>
      </c>
      <c r="U164" s="85">
        <v>0</v>
      </c>
      <c r="V164" s="85">
        <v>0</v>
      </c>
      <c r="W164" s="85">
        <v>0</v>
      </c>
      <c r="X164" s="85">
        <v>0</v>
      </c>
      <c r="Y164" s="85">
        <v>0</v>
      </c>
      <c r="Z164" s="85">
        <v>0</v>
      </c>
      <c r="AA164" s="85">
        <f t="shared" si="26"/>
        <v>0</v>
      </c>
      <c r="AB164" s="84">
        <f t="shared" si="27"/>
        <v>2021</v>
      </c>
      <c r="AC164" s="83">
        <f t="shared" si="28"/>
        <v>4</v>
      </c>
      <c r="AD164" s="83" t="str">
        <f t="shared" si="29"/>
        <v/>
      </c>
      <c r="AE164" s="83" t="str">
        <f t="shared" si="30"/>
        <v/>
      </c>
      <c r="AF164" s="81">
        <f t="shared" si="31"/>
        <v>0</v>
      </c>
      <c r="AG164" s="82" t="str">
        <f t="shared" si="32"/>
        <v>1:00</v>
      </c>
      <c r="AH164" s="81">
        <f t="shared" si="33"/>
        <v>0</v>
      </c>
      <c r="AI164" s="80" t="str">
        <f t="shared" si="34"/>
        <v/>
      </c>
      <c r="AJ164" s="80" t="str">
        <f t="shared" si="35"/>
        <v/>
      </c>
      <c r="AK164" s="80" t="str">
        <f t="shared" si="36"/>
        <v/>
      </c>
      <c r="AL164" s="79" t="str">
        <f t="shared" si="37"/>
        <v/>
      </c>
      <c r="AM164" s="78" t="str">
        <f t="shared" si="38"/>
        <v/>
      </c>
    </row>
    <row r="165" spans="2:39" ht="13.5" thickBot="1">
      <c r="B165" s="86">
        <v>44297</v>
      </c>
      <c r="C165" s="85">
        <v>0</v>
      </c>
      <c r="D165" s="85">
        <v>0</v>
      </c>
      <c r="E165" s="85">
        <v>0</v>
      </c>
      <c r="F165" s="85">
        <v>0</v>
      </c>
      <c r="G165" s="85">
        <v>0</v>
      </c>
      <c r="H165" s="85">
        <v>0</v>
      </c>
      <c r="I165" s="85">
        <v>0</v>
      </c>
      <c r="J165" s="85">
        <v>0</v>
      </c>
      <c r="K165" s="85">
        <v>0</v>
      </c>
      <c r="L165" s="85">
        <v>0</v>
      </c>
      <c r="M165" s="85">
        <v>0</v>
      </c>
      <c r="N165" s="85">
        <v>0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5">
        <v>0</v>
      </c>
      <c r="U165" s="85">
        <v>0</v>
      </c>
      <c r="V165" s="85">
        <v>0</v>
      </c>
      <c r="W165" s="85">
        <v>0</v>
      </c>
      <c r="X165" s="85">
        <v>0</v>
      </c>
      <c r="Y165" s="85">
        <v>0</v>
      </c>
      <c r="Z165" s="85">
        <v>0</v>
      </c>
      <c r="AA165" s="85">
        <f t="shared" si="26"/>
        <v>0</v>
      </c>
      <c r="AB165" s="84">
        <f t="shared" si="27"/>
        <v>2021</v>
      </c>
      <c r="AC165" s="83">
        <f t="shared" si="28"/>
        <v>4</v>
      </c>
      <c r="AD165" s="83" t="str">
        <f t="shared" si="29"/>
        <v/>
      </c>
      <c r="AE165" s="83" t="str">
        <f t="shared" si="30"/>
        <v/>
      </c>
      <c r="AF165" s="81">
        <f t="shared" si="31"/>
        <v>0</v>
      </c>
      <c r="AG165" s="82" t="str">
        <f t="shared" si="32"/>
        <v>1:00</v>
      </c>
      <c r="AH165" s="81">
        <f t="shared" si="33"/>
        <v>0</v>
      </c>
      <c r="AI165" s="80" t="str">
        <f t="shared" si="34"/>
        <v/>
      </c>
      <c r="AJ165" s="80" t="str">
        <f t="shared" si="35"/>
        <v/>
      </c>
      <c r="AK165" s="80" t="str">
        <f t="shared" si="36"/>
        <v/>
      </c>
      <c r="AL165" s="79" t="str">
        <f t="shared" si="37"/>
        <v/>
      </c>
      <c r="AM165" s="78" t="str">
        <f t="shared" si="38"/>
        <v/>
      </c>
    </row>
    <row r="166" spans="2:39" ht="13.5" thickBot="1">
      <c r="B166" s="86">
        <v>44298</v>
      </c>
      <c r="C166" s="85">
        <v>0</v>
      </c>
      <c r="D166" s="85">
        <v>0</v>
      </c>
      <c r="E166" s="85">
        <v>0</v>
      </c>
      <c r="F166" s="85">
        <v>0</v>
      </c>
      <c r="G166" s="85">
        <v>0</v>
      </c>
      <c r="H166" s="85">
        <v>0</v>
      </c>
      <c r="I166" s="85">
        <v>0</v>
      </c>
      <c r="J166" s="85">
        <v>0</v>
      </c>
      <c r="K166" s="85">
        <v>0</v>
      </c>
      <c r="L166" s="85">
        <v>0</v>
      </c>
      <c r="M166" s="85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5">
        <v>0</v>
      </c>
      <c r="U166" s="85">
        <v>0</v>
      </c>
      <c r="V166" s="85">
        <v>0</v>
      </c>
      <c r="W166" s="85">
        <v>0</v>
      </c>
      <c r="X166" s="85">
        <v>0</v>
      </c>
      <c r="Y166" s="85">
        <v>0</v>
      </c>
      <c r="Z166" s="85">
        <v>0</v>
      </c>
      <c r="AA166" s="85">
        <f t="shared" si="26"/>
        <v>0</v>
      </c>
      <c r="AB166" s="84">
        <f t="shared" si="27"/>
        <v>2021</v>
      </c>
      <c r="AC166" s="83">
        <f t="shared" si="28"/>
        <v>4</v>
      </c>
      <c r="AD166" s="83" t="str">
        <f t="shared" si="29"/>
        <v/>
      </c>
      <c r="AE166" s="83" t="str">
        <f t="shared" si="30"/>
        <v/>
      </c>
      <c r="AF166" s="81">
        <f t="shared" si="31"/>
        <v>0</v>
      </c>
      <c r="AG166" s="82" t="str">
        <f t="shared" si="32"/>
        <v>1:00</v>
      </c>
      <c r="AH166" s="81">
        <f t="shared" si="33"/>
        <v>0</v>
      </c>
      <c r="AI166" s="80" t="str">
        <f t="shared" si="34"/>
        <v/>
      </c>
      <c r="AJ166" s="80" t="str">
        <f t="shared" si="35"/>
        <v/>
      </c>
      <c r="AK166" s="80" t="str">
        <f t="shared" si="36"/>
        <v/>
      </c>
      <c r="AL166" s="79" t="str">
        <f t="shared" si="37"/>
        <v/>
      </c>
      <c r="AM166" s="78" t="str">
        <f t="shared" si="38"/>
        <v/>
      </c>
    </row>
    <row r="167" spans="2:39" ht="13.5" thickBot="1">
      <c r="B167" s="86">
        <v>44299</v>
      </c>
      <c r="C167" s="85">
        <v>0</v>
      </c>
      <c r="D167" s="85">
        <v>0</v>
      </c>
      <c r="E167" s="85">
        <v>0</v>
      </c>
      <c r="F167" s="85">
        <v>0</v>
      </c>
      <c r="G167" s="85">
        <v>0</v>
      </c>
      <c r="H167" s="85">
        <v>0</v>
      </c>
      <c r="I167" s="85">
        <v>0</v>
      </c>
      <c r="J167" s="85">
        <v>0</v>
      </c>
      <c r="K167" s="85">
        <v>0</v>
      </c>
      <c r="L167" s="85">
        <v>0</v>
      </c>
      <c r="M167" s="85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5">
        <v>0</v>
      </c>
      <c r="U167" s="85">
        <v>0</v>
      </c>
      <c r="V167" s="85">
        <v>0</v>
      </c>
      <c r="W167" s="85">
        <v>0</v>
      </c>
      <c r="X167" s="85">
        <v>0</v>
      </c>
      <c r="Y167" s="85">
        <v>0</v>
      </c>
      <c r="Z167" s="85">
        <v>0</v>
      </c>
      <c r="AA167" s="85">
        <f t="shared" si="26"/>
        <v>0</v>
      </c>
      <c r="AB167" s="84">
        <f t="shared" si="27"/>
        <v>2021</v>
      </c>
      <c r="AC167" s="83">
        <f t="shared" si="28"/>
        <v>4</v>
      </c>
      <c r="AD167" s="83" t="str">
        <f t="shared" si="29"/>
        <v/>
      </c>
      <c r="AE167" s="83" t="str">
        <f t="shared" si="30"/>
        <v/>
      </c>
      <c r="AF167" s="81">
        <f t="shared" si="31"/>
        <v>0</v>
      </c>
      <c r="AG167" s="82" t="str">
        <f t="shared" si="32"/>
        <v>1:00</v>
      </c>
      <c r="AH167" s="81">
        <f t="shared" si="33"/>
        <v>0</v>
      </c>
      <c r="AI167" s="80" t="str">
        <f t="shared" si="34"/>
        <v/>
      </c>
      <c r="AJ167" s="80" t="str">
        <f t="shared" si="35"/>
        <v/>
      </c>
      <c r="AK167" s="80" t="str">
        <f t="shared" si="36"/>
        <v/>
      </c>
      <c r="AL167" s="79" t="str">
        <f t="shared" si="37"/>
        <v/>
      </c>
      <c r="AM167" s="78" t="str">
        <f t="shared" si="38"/>
        <v/>
      </c>
    </row>
    <row r="168" spans="2:39" ht="13.5" thickBot="1">
      <c r="B168" s="86">
        <v>44300</v>
      </c>
      <c r="C168" s="85">
        <v>0</v>
      </c>
      <c r="D168" s="85">
        <v>0</v>
      </c>
      <c r="E168" s="85">
        <v>0</v>
      </c>
      <c r="F168" s="85">
        <v>0</v>
      </c>
      <c r="G168" s="85">
        <v>0</v>
      </c>
      <c r="H168" s="85">
        <v>0</v>
      </c>
      <c r="I168" s="85">
        <v>0</v>
      </c>
      <c r="J168" s="85">
        <v>0</v>
      </c>
      <c r="K168" s="85">
        <v>0</v>
      </c>
      <c r="L168" s="85">
        <v>0</v>
      </c>
      <c r="M168" s="85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5">
        <v>0</v>
      </c>
      <c r="U168" s="85">
        <v>0</v>
      </c>
      <c r="V168" s="85">
        <v>0</v>
      </c>
      <c r="W168" s="85">
        <v>0</v>
      </c>
      <c r="X168" s="85">
        <v>0</v>
      </c>
      <c r="Y168" s="85">
        <v>0</v>
      </c>
      <c r="Z168" s="85">
        <v>0</v>
      </c>
      <c r="AA168" s="85">
        <f t="shared" si="26"/>
        <v>0</v>
      </c>
      <c r="AB168" s="84">
        <f t="shared" si="27"/>
        <v>2021</v>
      </c>
      <c r="AC168" s="83">
        <f t="shared" si="28"/>
        <v>4</v>
      </c>
      <c r="AD168" s="83" t="str">
        <f t="shared" si="29"/>
        <v/>
      </c>
      <c r="AE168" s="83" t="str">
        <f t="shared" si="30"/>
        <v/>
      </c>
      <c r="AF168" s="81">
        <f t="shared" si="31"/>
        <v>0</v>
      </c>
      <c r="AG168" s="82" t="str">
        <f t="shared" si="32"/>
        <v>1:00</v>
      </c>
      <c r="AH168" s="81">
        <f t="shared" si="33"/>
        <v>0</v>
      </c>
      <c r="AI168" s="80" t="str">
        <f t="shared" si="34"/>
        <v/>
      </c>
      <c r="AJ168" s="80" t="str">
        <f t="shared" si="35"/>
        <v/>
      </c>
      <c r="AK168" s="80" t="str">
        <f t="shared" si="36"/>
        <v/>
      </c>
      <c r="AL168" s="79" t="str">
        <f t="shared" si="37"/>
        <v/>
      </c>
      <c r="AM168" s="78" t="str">
        <f t="shared" si="38"/>
        <v/>
      </c>
    </row>
    <row r="169" spans="2:39" ht="13.5" thickBot="1">
      <c r="B169" s="86">
        <v>44301</v>
      </c>
      <c r="C169" s="85">
        <v>0</v>
      </c>
      <c r="D169" s="85">
        <v>0</v>
      </c>
      <c r="E169" s="85">
        <v>0</v>
      </c>
      <c r="F169" s="85">
        <v>0</v>
      </c>
      <c r="G169" s="85">
        <v>0</v>
      </c>
      <c r="H169" s="85">
        <v>0</v>
      </c>
      <c r="I169" s="85">
        <v>0</v>
      </c>
      <c r="J169" s="85">
        <v>0</v>
      </c>
      <c r="K169" s="85">
        <v>0</v>
      </c>
      <c r="L169" s="85">
        <v>0</v>
      </c>
      <c r="M169" s="85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v>0</v>
      </c>
      <c r="T169" s="85">
        <v>0</v>
      </c>
      <c r="U169" s="85">
        <v>0</v>
      </c>
      <c r="V169" s="85">
        <v>0</v>
      </c>
      <c r="W169" s="85">
        <v>0</v>
      </c>
      <c r="X169" s="85">
        <v>0</v>
      </c>
      <c r="Y169" s="85">
        <v>0</v>
      </c>
      <c r="Z169" s="85">
        <v>0</v>
      </c>
      <c r="AA169" s="85">
        <f t="shared" si="26"/>
        <v>0</v>
      </c>
      <c r="AB169" s="84">
        <f t="shared" si="27"/>
        <v>2021</v>
      </c>
      <c r="AC169" s="83">
        <f t="shared" si="28"/>
        <v>4</v>
      </c>
      <c r="AD169" s="83" t="str">
        <f t="shared" si="29"/>
        <v/>
      </c>
      <c r="AE169" s="83" t="str">
        <f t="shared" si="30"/>
        <v/>
      </c>
      <c r="AF169" s="81">
        <f t="shared" si="31"/>
        <v>0</v>
      </c>
      <c r="AG169" s="82" t="str">
        <f t="shared" si="32"/>
        <v>1:00</v>
      </c>
      <c r="AH169" s="81">
        <f t="shared" si="33"/>
        <v>0</v>
      </c>
      <c r="AI169" s="80" t="str">
        <f t="shared" si="34"/>
        <v/>
      </c>
      <c r="AJ169" s="80" t="str">
        <f t="shared" si="35"/>
        <v/>
      </c>
      <c r="AK169" s="80" t="str">
        <f t="shared" si="36"/>
        <v/>
      </c>
      <c r="AL169" s="79" t="str">
        <f t="shared" si="37"/>
        <v/>
      </c>
      <c r="AM169" s="78" t="str">
        <f t="shared" si="38"/>
        <v/>
      </c>
    </row>
    <row r="170" spans="2:39" ht="13.5" thickBot="1">
      <c r="B170" s="86">
        <v>44302</v>
      </c>
      <c r="C170" s="85">
        <v>0</v>
      </c>
      <c r="D170" s="85">
        <v>0</v>
      </c>
      <c r="E170" s="85">
        <v>0</v>
      </c>
      <c r="F170" s="85">
        <v>0</v>
      </c>
      <c r="G170" s="85">
        <v>0</v>
      </c>
      <c r="H170" s="85">
        <v>0</v>
      </c>
      <c r="I170" s="85">
        <v>0</v>
      </c>
      <c r="J170" s="85">
        <v>0</v>
      </c>
      <c r="K170" s="85">
        <v>0</v>
      </c>
      <c r="L170" s="85">
        <v>0</v>
      </c>
      <c r="M170" s="85">
        <v>0</v>
      </c>
      <c r="N170" s="85">
        <v>0</v>
      </c>
      <c r="O170" s="85">
        <v>0</v>
      </c>
      <c r="P170" s="85">
        <v>0</v>
      </c>
      <c r="Q170" s="85">
        <v>0</v>
      </c>
      <c r="R170" s="85">
        <v>0</v>
      </c>
      <c r="S170" s="85">
        <v>0</v>
      </c>
      <c r="T170" s="85">
        <v>0</v>
      </c>
      <c r="U170" s="85">
        <v>0</v>
      </c>
      <c r="V170" s="85">
        <v>0</v>
      </c>
      <c r="W170" s="85">
        <v>0</v>
      </c>
      <c r="X170" s="85">
        <v>0</v>
      </c>
      <c r="Y170" s="85">
        <v>0</v>
      </c>
      <c r="Z170" s="85">
        <v>0</v>
      </c>
      <c r="AA170" s="85">
        <f t="shared" si="26"/>
        <v>0</v>
      </c>
      <c r="AB170" s="84">
        <f t="shared" si="27"/>
        <v>2021</v>
      </c>
      <c r="AC170" s="83">
        <f t="shared" si="28"/>
        <v>4</v>
      </c>
      <c r="AD170" s="83" t="str">
        <f t="shared" si="29"/>
        <v/>
      </c>
      <c r="AE170" s="83" t="str">
        <f t="shared" si="30"/>
        <v/>
      </c>
      <c r="AF170" s="81">
        <f t="shared" si="31"/>
        <v>0</v>
      </c>
      <c r="AG170" s="82" t="str">
        <f t="shared" si="32"/>
        <v>1:00</v>
      </c>
      <c r="AH170" s="81">
        <f t="shared" si="33"/>
        <v>0</v>
      </c>
      <c r="AI170" s="80" t="str">
        <f t="shared" si="34"/>
        <v/>
      </c>
      <c r="AJ170" s="80" t="str">
        <f t="shared" si="35"/>
        <v/>
      </c>
      <c r="AK170" s="80" t="str">
        <f t="shared" si="36"/>
        <v/>
      </c>
      <c r="AL170" s="79" t="str">
        <f t="shared" si="37"/>
        <v/>
      </c>
      <c r="AM170" s="78" t="str">
        <f t="shared" si="38"/>
        <v/>
      </c>
    </row>
    <row r="171" spans="2:39" ht="13.5" thickBot="1">
      <c r="B171" s="86">
        <v>44303</v>
      </c>
      <c r="C171" s="85">
        <v>0</v>
      </c>
      <c r="D171" s="85">
        <v>0</v>
      </c>
      <c r="E171" s="85">
        <v>0</v>
      </c>
      <c r="F171" s="85">
        <v>0</v>
      </c>
      <c r="G171" s="85">
        <v>0</v>
      </c>
      <c r="H171" s="85">
        <v>0</v>
      </c>
      <c r="I171" s="85">
        <v>0</v>
      </c>
      <c r="J171" s="85">
        <v>0</v>
      </c>
      <c r="K171" s="85">
        <v>0</v>
      </c>
      <c r="L171" s="85">
        <v>0</v>
      </c>
      <c r="M171" s="85">
        <v>0</v>
      </c>
      <c r="N171" s="85">
        <v>0</v>
      </c>
      <c r="O171" s="85">
        <v>0</v>
      </c>
      <c r="P171" s="85">
        <v>0</v>
      </c>
      <c r="Q171" s="85">
        <v>0</v>
      </c>
      <c r="R171" s="85">
        <v>0</v>
      </c>
      <c r="S171" s="85">
        <v>0</v>
      </c>
      <c r="T171" s="85">
        <v>0</v>
      </c>
      <c r="U171" s="85">
        <v>0</v>
      </c>
      <c r="V171" s="85">
        <v>0</v>
      </c>
      <c r="W171" s="85">
        <v>0</v>
      </c>
      <c r="X171" s="85">
        <v>0</v>
      </c>
      <c r="Y171" s="85">
        <v>0</v>
      </c>
      <c r="Z171" s="85">
        <v>0</v>
      </c>
      <c r="AA171" s="85">
        <f t="shared" si="26"/>
        <v>0</v>
      </c>
      <c r="AB171" s="84">
        <f t="shared" si="27"/>
        <v>2021</v>
      </c>
      <c r="AC171" s="83">
        <f t="shared" si="28"/>
        <v>4</v>
      </c>
      <c r="AD171" s="83" t="str">
        <f t="shared" si="29"/>
        <v/>
      </c>
      <c r="AE171" s="83" t="str">
        <f t="shared" si="30"/>
        <v/>
      </c>
      <c r="AF171" s="81">
        <f t="shared" si="31"/>
        <v>0</v>
      </c>
      <c r="AG171" s="82" t="str">
        <f t="shared" si="32"/>
        <v>1:00</v>
      </c>
      <c r="AH171" s="81">
        <f t="shared" si="33"/>
        <v>0</v>
      </c>
      <c r="AI171" s="80" t="str">
        <f t="shared" si="34"/>
        <v/>
      </c>
      <c r="AJ171" s="80" t="str">
        <f t="shared" si="35"/>
        <v/>
      </c>
      <c r="AK171" s="80" t="str">
        <f t="shared" si="36"/>
        <v/>
      </c>
      <c r="AL171" s="79" t="str">
        <f t="shared" si="37"/>
        <v/>
      </c>
      <c r="AM171" s="78" t="str">
        <f t="shared" si="38"/>
        <v/>
      </c>
    </row>
    <row r="172" spans="2:39" ht="13.5" thickBot="1">
      <c r="B172" s="86">
        <v>44304</v>
      </c>
      <c r="C172" s="85">
        <v>0</v>
      </c>
      <c r="D172" s="85">
        <v>0</v>
      </c>
      <c r="E172" s="85">
        <v>0</v>
      </c>
      <c r="F172" s="85">
        <v>0</v>
      </c>
      <c r="G172" s="85">
        <v>0</v>
      </c>
      <c r="H172" s="85">
        <v>0</v>
      </c>
      <c r="I172" s="85">
        <v>0</v>
      </c>
      <c r="J172" s="85">
        <v>0</v>
      </c>
      <c r="K172" s="85">
        <v>0</v>
      </c>
      <c r="L172" s="85">
        <v>0</v>
      </c>
      <c r="M172" s="85">
        <v>0</v>
      </c>
      <c r="N172" s="85">
        <v>0</v>
      </c>
      <c r="O172" s="85">
        <v>0</v>
      </c>
      <c r="P172" s="85">
        <v>0</v>
      </c>
      <c r="Q172" s="85">
        <v>0</v>
      </c>
      <c r="R172" s="85">
        <v>0</v>
      </c>
      <c r="S172" s="85">
        <v>0</v>
      </c>
      <c r="T172" s="85">
        <v>0</v>
      </c>
      <c r="U172" s="85">
        <v>0</v>
      </c>
      <c r="V172" s="85">
        <v>0</v>
      </c>
      <c r="W172" s="85">
        <v>0</v>
      </c>
      <c r="X172" s="85">
        <v>0</v>
      </c>
      <c r="Y172" s="85">
        <v>0</v>
      </c>
      <c r="Z172" s="85">
        <v>0</v>
      </c>
      <c r="AA172" s="85">
        <f t="shared" si="26"/>
        <v>0</v>
      </c>
      <c r="AB172" s="84">
        <f t="shared" si="27"/>
        <v>2021</v>
      </c>
      <c r="AC172" s="83">
        <f t="shared" si="28"/>
        <v>4</v>
      </c>
      <c r="AD172" s="83" t="str">
        <f t="shared" si="29"/>
        <v/>
      </c>
      <c r="AE172" s="83" t="str">
        <f t="shared" si="30"/>
        <v/>
      </c>
      <c r="AF172" s="81">
        <f t="shared" si="31"/>
        <v>0</v>
      </c>
      <c r="AG172" s="82" t="str">
        <f t="shared" si="32"/>
        <v>1:00</v>
      </c>
      <c r="AH172" s="81">
        <f t="shared" si="33"/>
        <v>0</v>
      </c>
      <c r="AI172" s="80" t="str">
        <f t="shared" si="34"/>
        <v/>
      </c>
      <c r="AJ172" s="80" t="str">
        <f t="shared" si="35"/>
        <v/>
      </c>
      <c r="AK172" s="80" t="str">
        <f t="shared" si="36"/>
        <v/>
      </c>
      <c r="AL172" s="79" t="str">
        <f t="shared" si="37"/>
        <v/>
      </c>
      <c r="AM172" s="78" t="str">
        <f t="shared" si="38"/>
        <v/>
      </c>
    </row>
    <row r="173" spans="2:39" ht="13.5" thickBot="1">
      <c r="B173" s="86">
        <v>44305</v>
      </c>
      <c r="C173" s="85">
        <v>0</v>
      </c>
      <c r="D173" s="85">
        <v>0</v>
      </c>
      <c r="E173" s="85">
        <v>0</v>
      </c>
      <c r="F173" s="85">
        <v>0</v>
      </c>
      <c r="G173" s="85">
        <v>0</v>
      </c>
      <c r="H173" s="85">
        <v>0</v>
      </c>
      <c r="I173" s="85">
        <v>0</v>
      </c>
      <c r="J173" s="85">
        <v>0</v>
      </c>
      <c r="K173" s="85">
        <v>0</v>
      </c>
      <c r="L173" s="85">
        <v>0</v>
      </c>
      <c r="M173" s="85">
        <v>0</v>
      </c>
      <c r="N173" s="85">
        <v>0</v>
      </c>
      <c r="O173" s="85">
        <v>0</v>
      </c>
      <c r="P173" s="85">
        <v>0</v>
      </c>
      <c r="Q173" s="85">
        <v>0</v>
      </c>
      <c r="R173" s="85">
        <v>0</v>
      </c>
      <c r="S173" s="85">
        <v>0</v>
      </c>
      <c r="T173" s="85">
        <v>0</v>
      </c>
      <c r="U173" s="85">
        <v>0</v>
      </c>
      <c r="V173" s="85">
        <v>0</v>
      </c>
      <c r="W173" s="85">
        <v>0</v>
      </c>
      <c r="X173" s="85">
        <v>0</v>
      </c>
      <c r="Y173" s="85">
        <v>0</v>
      </c>
      <c r="Z173" s="85">
        <v>0</v>
      </c>
      <c r="AA173" s="85">
        <f t="shared" si="26"/>
        <v>0</v>
      </c>
      <c r="AB173" s="84">
        <f t="shared" si="27"/>
        <v>2021</v>
      </c>
      <c r="AC173" s="83">
        <f t="shared" si="28"/>
        <v>4</v>
      </c>
      <c r="AD173" s="83" t="str">
        <f t="shared" si="29"/>
        <v/>
      </c>
      <c r="AE173" s="83" t="str">
        <f t="shared" si="30"/>
        <v/>
      </c>
      <c r="AF173" s="81">
        <f t="shared" si="31"/>
        <v>0</v>
      </c>
      <c r="AG173" s="82" t="str">
        <f t="shared" si="32"/>
        <v>1:00</v>
      </c>
      <c r="AH173" s="81">
        <f t="shared" si="33"/>
        <v>0</v>
      </c>
      <c r="AI173" s="80" t="str">
        <f t="shared" si="34"/>
        <v/>
      </c>
      <c r="AJ173" s="80" t="str">
        <f t="shared" si="35"/>
        <v/>
      </c>
      <c r="AK173" s="80" t="str">
        <f t="shared" si="36"/>
        <v/>
      </c>
      <c r="AL173" s="79" t="str">
        <f t="shared" si="37"/>
        <v/>
      </c>
      <c r="AM173" s="78" t="str">
        <f t="shared" si="38"/>
        <v/>
      </c>
    </row>
    <row r="174" spans="2:39" ht="13.5" thickBot="1">
      <c r="B174" s="86">
        <v>44306</v>
      </c>
      <c r="C174" s="85">
        <v>0</v>
      </c>
      <c r="D174" s="85">
        <v>0</v>
      </c>
      <c r="E174" s="85">
        <v>0</v>
      </c>
      <c r="F174" s="85">
        <v>0</v>
      </c>
      <c r="G174" s="85">
        <v>0</v>
      </c>
      <c r="H174" s="85">
        <v>0</v>
      </c>
      <c r="I174" s="85">
        <v>0</v>
      </c>
      <c r="J174" s="85">
        <v>0</v>
      </c>
      <c r="K174" s="85">
        <v>0</v>
      </c>
      <c r="L174" s="85">
        <v>0</v>
      </c>
      <c r="M174" s="85">
        <v>0</v>
      </c>
      <c r="N174" s="85">
        <v>0</v>
      </c>
      <c r="O174" s="85">
        <v>0</v>
      </c>
      <c r="P174" s="85">
        <v>0</v>
      </c>
      <c r="Q174" s="85">
        <v>0</v>
      </c>
      <c r="R174" s="85">
        <v>0</v>
      </c>
      <c r="S174" s="85">
        <v>0</v>
      </c>
      <c r="T174" s="85">
        <v>0</v>
      </c>
      <c r="U174" s="85">
        <v>0</v>
      </c>
      <c r="V174" s="85">
        <v>0</v>
      </c>
      <c r="W174" s="85">
        <v>0</v>
      </c>
      <c r="X174" s="85">
        <v>0</v>
      </c>
      <c r="Y174" s="85">
        <v>0</v>
      </c>
      <c r="Z174" s="85">
        <v>0</v>
      </c>
      <c r="AA174" s="85">
        <f t="shared" si="26"/>
        <v>0</v>
      </c>
      <c r="AB174" s="84">
        <f t="shared" si="27"/>
        <v>2021</v>
      </c>
      <c r="AC174" s="83">
        <f t="shared" si="28"/>
        <v>4</v>
      </c>
      <c r="AD174" s="83" t="str">
        <f t="shared" si="29"/>
        <v/>
      </c>
      <c r="AE174" s="83" t="str">
        <f t="shared" si="30"/>
        <v/>
      </c>
      <c r="AF174" s="81">
        <f t="shared" si="31"/>
        <v>0</v>
      </c>
      <c r="AG174" s="82" t="str">
        <f t="shared" si="32"/>
        <v>1:00</v>
      </c>
      <c r="AH174" s="81">
        <f t="shared" si="33"/>
        <v>0</v>
      </c>
      <c r="AI174" s="80" t="str">
        <f t="shared" si="34"/>
        <v/>
      </c>
      <c r="AJ174" s="80" t="str">
        <f t="shared" si="35"/>
        <v/>
      </c>
      <c r="AK174" s="80" t="str">
        <f t="shared" si="36"/>
        <v/>
      </c>
      <c r="AL174" s="79" t="str">
        <f t="shared" si="37"/>
        <v/>
      </c>
      <c r="AM174" s="78" t="str">
        <f t="shared" si="38"/>
        <v/>
      </c>
    </row>
    <row r="175" spans="2:39" ht="13.5" thickBot="1">
      <c r="B175" s="86">
        <v>44307</v>
      </c>
      <c r="C175" s="85">
        <v>0</v>
      </c>
      <c r="D175" s="85">
        <v>0</v>
      </c>
      <c r="E175" s="85">
        <v>0</v>
      </c>
      <c r="F175" s="85">
        <v>0</v>
      </c>
      <c r="G175" s="85">
        <v>0</v>
      </c>
      <c r="H175" s="85">
        <v>0</v>
      </c>
      <c r="I175" s="85">
        <v>0</v>
      </c>
      <c r="J175" s="85">
        <v>0</v>
      </c>
      <c r="K175" s="85">
        <v>0</v>
      </c>
      <c r="L175" s="85">
        <v>343.62900000000002</v>
      </c>
      <c r="M175" s="85">
        <v>1447.002</v>
      </c>
      <c r="N175" s="85">
        <v>1417.133</v>
      </c>
      <c r="O175" s="85">
        <v>1408.0640000000001</v>
      </c>
      <c r="P175" s="85">
        <v>1135.3040000000001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5">
        <v>0</v>
      </c>
      <c r="AA175" s="85">
        <f t="shared" si="26"/>
        <v>1447.002</v>
      </c>
      <c r="AB175" s="84">
        <f t="shared" si="27"/>
        <v>2021</v>
      </c>
      <c r="AC175" s="83">
        <f t="shared" si="28"/>
        <v>4</v>
      </c>
      <c r="AD175" s="83" t="str">
        <f t="shared" si="29"/>
        <v/>
      </c>
      <c r="AE175" s="83" t="str">
        <f t="shared" si="30"/>
        <v/>
      </c>
      <c r="AF175" s="81">
        <f t="shared" si="31"/>
        <v>1447.002</v>
      </c>
      <c r="AG175" s="82" t="str">
        <f t="shared" si="32"/>
        <v>11:00</v>
      </c>
      <c r="AH175" s="81">
        <f t="shared" si="33"/>
        <v>7198.134</v>
      </c>
      <c r="AI175" s="80" t="str">
        <f t="shared" si="34"/>
        <v/>
      </c>
      <c r="AJ175" s="80" t="str">
        <f t="shared" si="35"/>
        <v/>
      </c>
      <c r="AK175" s="80" t="str">
        <f t="shared" si="36"/>
        <v/>
      </c>
      <c r="AL175" s="79" t="str">
        <f t="shared" si="37"/>
        <v/>
      </c>
      <c r="AM175" s="78" t="str">
        <f t="shared" si="38"/>
        <v/>
      </c>
    </row>
    <row r="176" spans="2:39" ht="13.5" thickBot="1">
      <c r="B176" s="86">
        <v>44308</v>
      </c>
      <c r="C176" s="85">
        <v>0</v>
      </c>
      <c r="D176" s="85">
        <v>0</v>
      </c>
      <c r="E176" s="85">
        <v>0</v>
      </c>
      <c r="F176" s="85">
        <v>0</v>
      </c>
      <c r="G176" s="85">
        <v>0</v>
      </c>
      <c r="H176" s="85">
        <v>0</v>
      </c>
      <c r="I176" s="85">
        <v>0</v>
      </c>
      <c r="J176" s="85">
        <v>0</v>
      </c>
      <c r="K176" s="85">
        <v>0</v>
      </c>
      <c r="L176" s="85">
        <v>0</v>
      </c>
      <c r="M176" s="85">
        <v>0</v>
      </c>
      <c r="N176" s="85">
        <v>0</v>
      </c>
      <c r="O176" s="85">
        <v>0</v>
      </c>
      <c r="P176" s="85">
        <v>0</v>
      </c>
      <c r="Q176" s="85">
        <v>0</v>
      </c>
      <c r="R176" s="85">
        <v>0</v>
      </c>
      <c r="S176" s="85">
        <v>0</v>
      </c>
      <c r="T176" s="85">
        <v>0</v>
      </c>
      <c r="U176" s="85">
        <v>0</v>
      </c>
      <c r="V176" s="85">
        <v>0</v>
      </c>
      <c r="W176" s="85">
        <v>0</v>
      </c>
      <c r="X176" s="85">
        <v>0</v>
      </c>
      <c r="Y176" s="85">
        <v>0</v>
      </c>
      <c r="Z176" s="85">
        <v>0</v>
      </c>
      <c r="AA176" s="85">
        <f t="shared" si="26"/>
        <v>0</v>
      </c>
      <c r="AB176" s="84">
        <f t="shared" si="27"/>
        <v>2021</v>
      </c>
      <c r="AC176" s="83">
        <f t="shared" si="28"/>
        <v>4</v>
      </c>
      <c r="AD176" s="83" t="str">
        <f t="shared" si="29"/>
        <v/>
      </c>
      <c r="AE176" s="83" t="str">
        <f t="shared" si="30"/>
        <v/>
      </c>
      <c r="AF176" s="81">
        <f t="shared" si="31"/>
        <v>0</v>
      </c>
      <c r="AG176" s="82" t="str">
        <f t="shared" si="32"/>
        <v>1:00</v>
      </c>
      <c r="AH176" s="81">
        <f t="shared" si="33"/>
        <v>0</v>
      </c>
      <c r="AI176" s="80" t="str">
        <f t="shared" si="34"/>
        <v/>
      </c>
      <c r="AJ176" s="80" t="str">
        <f t="shared" si="35"/>
        <v/>
      </c>
      <c r="AK176" s="80" t="str">
        <f t="shared" si="36"/>
        <v/>
      </c>
      <c r="AL176" s="79" t="str">
        <f t="shared" si="37"/>
        <v/>
      </c>
      <c r="AM176" s="78" t="str">
        <f t="shared" si="38"/>
        <v/>
      </c>
    </row>
    <row r="177" spans="2:39" ht="13.5" thickBot="1">
      <c r="B177" s="86">
        <v>44309</v>
      </c>
      <c r="C177" s="85">
        <v>0</v>
      </c>
      <c r="D177" s="85">
        <v>0</v>
      </c>
      <c r="E177" s="85">
        <v>0</v>
      </c>
      <c r="F177" s="85">
        <v>0</v>
      </c>
      <c r="G177" s="85">
        <v>0</v>
      </c>
      <c r="H177" s="85">
        <v>0</v>
      </c>
      <c r="I177" s="85">
        <v>0</v>
      </c>
      <c r="J177" s="85">
        <v>0</v>
      </c>
      <c r="K177" s="85">
        <v>0</v>
      </c>
      <c r="L177" s="85">
        <v>0</v>
      </c>
      <c r="M177" s="85">
        <v>0</v>
      </c>
      <c r="N177" s="85">
        <v>0</v>
      </c>
      <c r="O177" s="85">
        <v>0</v>
      </c>
      <c r="P177" s="85">
        <v>0</v>
      </c>
      <c r="Q177" s="85">
        <v>0</v>
      </c>
      <c r="R177" s="85">
        <v>0</v>
      </c>
      <c r="S177" s="85">
        <v>0</v>
      </c>
      <c r="T177" s="85">
        <v>0</v>
      </c>
      <c r="U177" s="85">
        <v>0</v>
      </c>
      <c r="V177" s="85">
        <v>0</v>
      </c>
      <c r="W177" s="85">
        <v>0</v>
      </c>
      <c r="X177" s="85">
        <v>0</v>
      </c>
      <c r="Y177" s="85">
        <v>0</v>
      </c>
      <c r="Z177" s="85">
        <v>0</v>
      </c>
      <c r="AA177" s="85">
        <f t="shared" si="26"/>
        <v>0</v>
      </c>
      <c r="AB177" s="84">
        <f t="shared" si="27"/>
        <v>2021</v>
      </c>
      <c r="AC177" s="83">
        <f t="shared" si="28"/>
        <v>4</v>
      </c>
      <c r="AD177" s="83" t="str">
        <f t="shared" si="29"/>
        <v/>
      </c>
      <c r="AE177" s="83" t="str">
        <f t="shared" si="30"/>
        <v/>
      </c>
      <c r="AF177" s="81">
        <f t="shared" si="31"/>
        <v>0</v>
      </c>
      <c r="AG177" s="82" t="str">
        <f t="shared" si="32"/>
        <v>1:00</v>
      </c>
      <c r="AH177" s="81">
        <f t="shared" si="33"/>
        <v>0</v>
      </c>
      <c r="AI177" s="80" t="str">
        <f t="shared" si="34"/>
        <v/>
      </c>
      <c r="AJ177" s="80" t="str">
        <f t="shared" si="35"/>
        <v/>
      </c>
      <c r="AK177" s="80" t="str">
        <f t="shared" si="36"/>
        <v/>
      </c>
      <c r="AL177" s="79" t="str">
        <f t="shared" si="37"/>
        <v/>
      </c>
      <c r="AM177" s="78" t="str">
        <f t="shared" si="38"/>
        <v/>
      </c>
    </row>
    <row r="178" spans="2:39" ht="13.5" thickBot="1">
      <c r="B178" s="86">
        <v>44310</v>
      </c>
      <c r="C178" s="85">
        <v>0</v>
      </c>
      <c r="D178" s="85">
        <v>0</v>
      </c>
      <c r="E178" s="85">
        <v>0</v>
      </c>
      <c r="F178" s="85">
        <v>0</v>
      </c>
      <c r="G178" s="85">
        <v>0</v>
      </c>
      <c r="H178" s="85">
        <v>0</v>
      </c>
      <c r="I178" s="85">
        <v>0</v>
      </c>
      <c r="J178" s="85">
        <v>0</v>
      </c>
      <c r="K178" s="85">
        <v>0</v>
      </c>
      <c r="L178" s="85">
        <v>0</v>
      </c>
      <c r="M178" s="85">
        <v>0</v>
      </c>
      <c r="N178" s="85">
        <v>0</v>
      </c>
      <c r="O178" s="85">
        <v>0</v>
      </c>
      <c r="P178" s="85">
        <v>0</v>
      </c>
      <c r="Q178" s="85">
        <v>0</v>
      </c>
      <c r="R178" s="85">
        <v>0</v>
      </c>
      <c r="S178" s="85">
        <v>0</v>
      </c>
      <c r="T178" s="85">
        <v>0</v>
      </c>
      <c r="U178" s="85">
        <v>0</v>
      </c>
      <c r="V178" s="85">
        <v>0</v>
      </c>
      <c r="W178" s="85">
        <v>0</v>
      </c>
      <c r="X178" s="85">
        <v>0</v>
      </c>
      <c r="Y178" s="85">
        <v>0</v>
      </c>
      <c r="Z178" s="85">
        <v>0</v>
      </c>
      <c r="AA178" s="85">
        <f t="shared" si="26"/>
        <v>0</v>
      </c>
      <c r="AB178" s="84">
        <f t="shared" si="27"/>
        <v>2021</v>
      </c>
      <c r="AC178" s="83">
        <f t="shared" si="28"/>
        <v>4</v>
      </c>
      <c r="AD178" s="83" t="str">
        <f t="shared" si="29"/>
        <v/>
      </c>
      <c r="AE178" s="83" t="str">
        <f t="shared" si="30"/>
        <v/>
      </c>
      <c r="AF178" s="81">
        <f t="shared" si="31"/>
        <v>0</v>
      </c>
      <c r="AG178" s="82" t="str">
        <f t="shared" si="32"/>
        <v>1:00</v>
      </c>
      <c r="AH178" s="81">
        <f t="shared" si="33"/>
        <v>0</v>
      </c>
      <c r="AI178" s="80" t="str">
        <f t="shared" si="34"/>
        <v/>
      </c>
      <c r="AJ178" s="80" t="str">
        <f t="shared" si="35"/>
        <v/>
      </c>
      <c r="AK178" s="80" t="str">
        <f t="shared" si="36"/>
        <v/>
      </c>
      <c r="AL178" s="79" t="str">
        <f t="shared" si="37"/>
        <v/>
      </c>
      <c r="AM178" s="78" t="str">
        <f t="shared" si="38"/>
        <v/>
      </c>
    </row>
    <row r="179" spans="2:39" ht="13.5" thickBot="1">
      <c r="B179" s="86">
        <v>44311</v>
      </c>
      <c r="C179" s="85">
        <v>0</v>
      </c>
      <c r="D179" s="85">
        <v>0</v>
      </c>
      <c r="E179" s="85">
        <v>0</v>
      </c>
      <c r="F179" s="85">
        <v>0</v>
      </c>
      <c r="G179" s="85">
        <v>0</v>
      </c>
      <c r="H179" s="85">
        <v>0</v>
      </c>
      <c r="I179" s="85">
        <v>0</v>
      </c>
      <c r="J179" s="85">
        <v>0</v>
      </c>
      <c r="K179" s="85">
        <v>0</v>
      </c>
      <c r="L179" s="85">
        <v>0</v>
      </c>
      <c r="M179" s="85">
        <v>0</v>
      </c>
      <c r="N179" s="85">
        <v>0</v>
      </c>
      <c r="O179" s="85">
        <v>0</v>
      </c>
      <c r="P179" s="85">
        <v>0</v>
      </c>
      <c r="Q179" s="85">
        <v>0</v>
      </c>
      <c r="R179" s="85">
        <v>0</v>
      </c>
      <c r="S179" s="85">
        <v>0</v>
      </c>
      <c r="T179" s="85">
        <v>0</v>
      </c>
      <c r="U179" s="85">
        <v>0</v>
      </c>
      <c r="V179" s="85">
        <v>0</v>
      </c>
      <c r="W179" s="85">
        <v>0</v>
      </c>
      <c r="X179" s="85">
        <v>0</v>
      </c>
      <c r="Y179" s="85">
        <v>0</v>
      </c>
      <c r="Z179" s="85">
        <v>0</v>
      </c>
      <c r="AA179" s="85">
        <f t="shared" si="26"/>
        <v>0</v>
      </c>
      <c r="AB179" s="84">
        <f t="shared" si="27"/>
        <v>2021</v>
      </c>
      <c r="AC179" s="83">
        <f t="shared" si="28"/>
        <v>4</v>
      </c>
      <c r="AD179" s="83" t="str">
        <f t="shared" si="29"/>
        <v/>
      </c>
      <c r="AE179" s="83" t="str">
        <f t="shared" si="30"/>
        <v/>
      </c>
      <c r="AF179" s="81">
        <f t="shared" si="31"/>
        <v>0</v>
      </c>
      <c r="AG179" s="82" t="str">
        <f t="shared" si="32"/>
        <v>1:00</v>
      </c>
      <c r="AH179" s="81">
        <f t="shared" si="33"/>
        <v>0</v>
      </c>
      <c r="AI179" s="80" t="str">
        <f t="shared" si="34"/>
        <v/>
      </c>
      <c r="AJ179" s="80" t="str">
        <f t="shared" si="35"/>
        <v/>
      </c>
      <c r="AK179" s="80" t="str">
        <f t="shared" si="36"/>
        <v/>
      </c>
      <c r="AL179" s="79" t="str">
        <f t="shared" si="37"/>
        <v/>
      </c>
      <c r="AM179" s="78" t="str">
        <f t="shared" si="38"/>
        <v/>
      </c>
    </row>
    <row r="180" spans="2:39" ht="13.5" thickBot="1">
      <c r="B180" s="86">
        <v>44312</v>
      </c>
      <c r="C180" s="85">
        <v>0</v>
      </c>
      <c r="D180" s="85">
        <v>0</v>
      </c>
      <c r="E180" s="85">
        <v>0</v>
      </c>
      <c r="F180" s="85">
        <v>0</v>
      </c>
      <c r="G180" s="85">
        <v>0</v>
      </c>
      <c r="H180" s="85">
        <v>0</v>
      </c>
      <c r="I180" s="85">
        <v>0</v>
      </c>
      <c r="J180" s="85">
        <v>0</v>
      </c>
      <c r="K180" s="85">
        <v>1011.474</v>
      </c>
      <c r="L180" s="85">
        <v>1349.165</v>
      </c>
      <c r="M180" s="85">
        <v>1347.645</v>
      </c>
      <c r="N180" s="85">
        <v>1311.6669999999999</v>
      </c>
      <c r="O180" s="85">
        <v>1321.702</v>
      </c>
      <c r="P180" s="85">
        <v>1312.0350000000001</v>
      </c>
      <c r="Q180" s="85">
        <v>1293.422</v>
      </c>
      <c r="R180" s="85">
        <v>1262.0029999999999</v>
      </c>
      <c r="S180" s="85">
        <v>1212.9349999999999</v>
      </c>
      <c r="T180" s="85">
        <v>1203.027</v>
      </c>
      <c r="U180" s="85">
        <v>1120.8209999999999</v>
      </c>
      <c r="V180" s="85">
        <v>1112.739</v>
      </c>
      <c r="W180" s="85">
        <v>1119.5550000000001</v>
      </c>
      <c r="X180" s="85">
        <v>1111.828</v>
      </c>
      <c r="Y180" s="85">
        <v>1081.0229999999999</v>
      </c>
      <c r="Z180" s="85">
        <v>1067.654</v>
      </c>
      <c r="AA180" s="85">
        <f t="shared" si="26"/>
        <v>1349.165</v>
      </c>
      <c r="AB180" s="84">
        <f t="shared" si="27"/>
        <v>2021</v>
      </c>
      <c r="AC180" s="83">
        <f t="shared" si="28"/>
        <v>4</v>
      </c>
      <c r="AD180" s="83" t="str">
        <f t="shared" si="29"/>
        <v/>
      </c>
      <c r="AE180" s="83" t="str">
        <f t="shared" si="30"/>
        <v/>
      </c>
      <c r="AF180" s="81">
        <f t="shared" si="31"/>
        <v>1349.165</v>
      </c>
      <c r="AG180" s="82" t="str">
        <f t="shared" si="32"/>
        <v>10:00</v>
      </c>
      <c r="AH180" s="81">
        <f t="shared" si="33"/>
        <v>20587.86</v>
      </c>
      <c r="AI180" s="80" t="str">
        <f t="shared" si="34"/>
        <v/>
      </c>
      <c r="AJ180" s="80" t="str">
        <f t="shared" si="35"/>
        <v/>
      </c>
      <c r="AK180" s="80" t="str">
        <f t="shared" si="36"/>
        <v/>
      </c>
      <c r="AL180" s="79" t="str">
        <f t="shared" si="37"/>
        <v/>
      </c>
      <c r="AM180" s="78" t="str">
        <f t="shared" si="38"/>
        <v/>
      </c>
    </row>
    <row r="181" spans="2:39" ht="13.5" thickBot="1">
      <c r="B181" s="86">
        <v>44313</v>
      </c>
      <c r="C181" s="85">
        <v>1071.075</v>
      </c>
      <c r="D181" s="85">
        <v>1074.5450000000001</v>
      </c>
      <c r="E181" s="85">
        <v>1070.1759999999999</v>
      </c>
      <c r="F181" s="85">
        <v>1083.982</v>
      </c>
      <c r="G181" s="85">
        <v>1093.9010000000001</v>
      </c>
      <c r="H181" s="85">
        <v>1143.6859999999999</v>
      </c>
      <c r="I181" s="85">
        <v>1254.298</v>
      </c>
      <c r="J181" s="85">
        <v>1287.008</v>
      </c>
      <c r="K181" s="85">
        <v>1282.0740000000001</v>
      </c>
      <c r="L181" s="85">
        <v>1311.479</v>
      </c>
      <c r="M181" s="85">
        <v>1291.7760000000001</v>
      </c>
      <c r="N181" s="85">
        <v>1291.4100000000001</v>
      </c>
      <c r="O181" s="85">
        <v>1288.01</v>
      </c>
      <c r="P181" s="85">
        <v>1283.6089999999999</v>
      </c>
      <c r="Q181" s="85">
        <v>1282.9590000000001</v>
      </c>
      <c r="R181" s="85">
        <v>1229.395</v>
      </c>
      <c r="S181" s="85">
        <v>1180.82</v>
      </c>
      <c r="T181" s="85">
        <v>1145.74</v>
      </c>
      <c r="U181" s="85">
        <v>1112.7950000000001</v>
      </c>
      <c r="V181" s="85">
        <v>1120.4929999999999</v>
      </c>
      <c r="W181" s="85">
        <v>1122.0719999999999</v>
      </c>
      <c r="X181" s="85">
        <v>1092.896</v>
      </c>
      <c r="Y181" s="85">
        <v>1057.193</v>
      </c>
      <c r="Z181" s="85">
        <v>1059.1099999999999</v>
      </c>
      <c r="AA181" s="85">
        <f t="shared" si="26"/>
        <v>1311.479</v>
      </c>
      <c r="AB181" s="84">
        <f t="shared" si="27"/>
        <v>2021</v>
      </c>
      <c r="AC181" s="83">
        <f t="shared" si="28"/>
        <v>4</v>
      </c>
      <c r="AD181" s="83" t="str">
        <f t="shared" si="29"/>
        <v/>
      </c>
      <c r="AE181" s="83" t="str">
        <f t="shared" si="30"/>
        <v/>
      </c>
      <c r="AF181" s="81">
        <f t="shared" si="31"/>
        <v>1311.479</v>
      </c>
      <c r="AG181" s="82" t="str">
        <f t="shared" si="32"/>
        <v>10:00</v>
      </c>
      <c r="AH181" s="81">
        <f t="shared" si="33"/>
        <v>29541.980999999996</v>
      </c>
      <c r="AI181" s="80" t="str">
        <f t="shared" si="34"/>
        <v/>
      </c>
      <c r="AJ181" s="80" t="str">
        <f t="shared" si="35"/>
        <v/>
      </c>
      <c r="AK181" s="80" t="str">
        <f t="shared" si="36"/>
        <v/>
      </c>
      <c r="AL181" s="79" t="str">
        <f t="shared" si="37"/>
        <v/>
      </c>
      <c r="AM181" s="78" t="str">
        <f t="shared" si="38"/>
        <v/>
      </c>
    </row>
    <row r="182" spans="2:39" ht="13.5" thickBot="1">
      <c r="B182" s="86">
        <v>44314</v>
      </c>
      <c r="C182" s="85">
        <v>1044.5340000000001</v>
      </c>
      <c r="D182" s="85">
        <v>1041.1679999999999</v>
      </c>
      <c r="E182" s="85">
        <v>1060.0129999999999</v>
      </c>
      <c r="F182" s="85">
        <v>1060.3969999999999</v>
      </c>
      <c r="G182" s="85">
        <v>1067.1410000000001</v>
      </c>
      <c r="H182" s="85">
        <v>1123.3900000000001</v>
      </c>
      <c r="I182" s="85">
        <v>1217.8720000000001</v>
      </c>
      <c r="J182" s="85">
        <v>1277.2190000000001</v>
      </c>
      <c r="K182" s="85">
        <v>1292.9459999999999</v>
      </c>
      <c r="L182" s="85">
        <v>1315.2429999999999</v>
      </c>
      <c r="M182" s="85">
        <v>1323.079</v>
      </c>
      <c r="N182" s="85">
        <v>1297.5229999999999</v>
      </c>
      <c r="O182" s="85">
        <v>1388.2439999999999</v>
      </c>
      <c r="P182" s="85">
        <v>1482.413</v>
      </c>
      <c r="Q182" s="85">
        <v>1482.5170000000001</v>
      </c>
      <c r="R182" s="85">
        <v>1482.5440000000001</v>
      </c>
      <c r="S182" s="85">
        <v>1482.7829999999999</v>
      </c>
      <c r="T182" s="85">
        <v>1462.7239999999999</v>
      </c>
      <c r="U182" s="85">
        <v>1415.924</v>
      </c>
      <c r="V182" s="85">
        <v>1379.453</v>
      </c>
      <c r="W182" s="85">
        <v>1348.546</v>
      </c>
      <c r="X182" s="85">
        <v>1309.778</v>
      </c>
      <c r="Y182" s="85">
        <v>1189.3679999999999</v>
      </c>
      <c r="Z182" s="85">
        <v>1059.4839999999999</v>
      </c>
      <c r="AA182" s="85">
        <f t="shared" si="26"/>
        <v>1482.7829999999999</v>
      </c>
      <c r="AB182" s="84">
        <f t="shared" si="27"/>
        <v>2021</v>
      </c>
      <c r="AC182" s="83">
        <f t="shared" si="28"/>
        <v>4</v>
      </c>
      <c r="AD182" s="83" t="str">
        <f t="shared" si="29"/>
        <v/>
      </c>
      <c r="AE182" s="83" t="str">
        <f t="shared" si="30"/>
        <v/>
      </c>
      <c r="AF182" s="81">
        <f t="shared" si="31"/>
        <v>1482.7829999999999</v>
      </c>
      <c r="AG182" s="82" t="str">
        <f t="shared" si="32"/>
        <v>17:00</v>
      </c>
      <c r="AH182" s="81">
        <f t="shared" si="33"/>
        <v>32087.085999999996</v>
      </c>
      <c r="AI182" s="80" t="str">
        <f t="shared" si="34"/>
        <v/>
      </c>
      <c r="AJ182" s="80" t="str">
        <f t="shared" si="35"/>
        <v/>
      </c>
      <c r="AK182" s="80" t="str">
        <f t="shared" si="36"/>
        <v/>
      </c>
      <c r="AL182" s="79" t="str">
        <f t="shared" si="37"/>
        <v/>
      </c>
      <c r="AM182" s="78" t="str">
        <f t="shared" si="38"/>
        <v/>
      </c>
    </row>
    <row r="183" spans="2:39" ht="13.5" thickBot="1">
      <c r="B183" s="86">
        <v>44315</v>
      </c>
      <c r="C183" s="85">
        <v>1058.9469999999999</v>
      </c>
      <c r="D183" s="85">
        <v>1056.9079999999999</v>
      </c>
      <c r="E183" s="85">
        <v>1072.163</v>
      </c>
      <c r="F183" s="85">
        <v>1068.057</v>
      </c>
      <c r="G183" s="85">
        <v>1091.616</v>
      </c>
      <c r="H183" s="85">
        <v>1127.7</v>
      </c>
      <c r="I183" s="85">
        <v>1238.2180000000001</v>
      </c>
      <c r="J183" s="85">
        <v>430.27300000000002</v>
      </c>
      <c r="K183" s="85">
        <v>0</v>
      </c>
      <c r="L183" s="85">
        <v>0</v>
      </c>
      <c r="M183" s="85">
        <v>0</v>
      </c>
      <c r="N183" s="85">
        <v>0</v>
      </c>
      <c r="O183" s="85">
        <v>0</v>
      </c>
      <c r="P183" s="85">
        <v>0</v>
      </c>
      <c r="Q183" s="85">
        <v>0</v>
      </c>
      <c r="R183" s="85">
        <v>0</v>
      </c>
      <c r="S183" s="85">
        <v>0</v>
      </c>
      <c r="T183" s="85">
        <v>0</v>
      </c>
      <c r="U183" s="85">
        <v>0</v>
      </c>
      <c r="V183" s="85">
        <v>0</v>
      </c>
      <c r="W183" s="85">
        <v>0</v>
      </c>
      <c r="X183" s="85">
        <v>0</v>
      </c>
      <c r="Y183" s="85">
        <v>0</v>
      </c>
      <c r="Z183" s="85">
        <v>0</v>
      </c>
      <c r="AA183" s="85">
        <f t="shared" si="26"/>
        <v>1238.2180000000001</v>
      </c>
      <c r="AB183" s="84">
        <f t="shared" si="27"/>
        <v>2021</v>
      </c>
      <c r="AC183" s="83">
        <f t="shared" si="28"/>
        <v>4</v>
      </c>
      <c r="AD183" s="83" t="str">
        <f t="shared" si="29"/>
        <v/>
      </c>
      <c r="AE183" s="83" t="str">
        <f t="shared" si="30"/>
        <v/>
      </c>
      <c r="AF183" s="81">
        <f t="shared" si="31"/>
        <v>1238.2180000000001</v>
      </c>
      <c r="AG183" s="82" t="str">
        <f t="shared" si="32"/>
        <v>7:00</v>
      </c>
      <c r="AH183" s="81">
        <f t="shared" si="33"/>
        <v>9382.1</v>
      </c>
      <c r="AI183" s="80" t="str">
        <f t="shared" si="34"/>
        <v/>
      </c>
      <c r="AJ183" s="80" t="str">
        <f t="shared" si="35"/>
        <v/>
      </c>
      <c r="AK183" s="80" t="str">
        <f t="shared" si="36"/>
        <v/>
      </c>
      <c r="AL183" s="79" t="str">
        <f t="shared" si="37"/>
        <v/>
      </c>
      <c r="AM183" s="78" t="str">
        <f t="shared" si="38"/>
        <v/>
      </c>
    </row>
    <row r="184" spans="2:39" ht="13.5" thickBot="1">
      <c r="B184" s="86">
        <v>44316</v>
      </c>
      <c r="C184" s="85">
        <v>0</v>
      </c>
      <c r="D184" s="85">
        <v>0</v>
      </c>
      <c r="E184" s="85">
        <v>0</v>
      </c>
      <c r="F184" s="85">
        <v>0</v>
      </c>
      <c r="G184" s="85">
        <v>0</v>
      </c>
      <c r="H184" s="85">
        <v>0</v>
      </c>
      <c r="I184" s="85">
        <v>0</v>
      </c>
      <c r="J184" s="85">
        <v>0</v>
      </c>
      <c r="K184" s="85">
        <v>0</v>
      </c>
      <c r="L184" s="85">
        <v>0</v>
      </c>
      <c r="M184" s="85">
        <v>0</v>
      </c>
      <c r="N184" s="85">
        <v>0</v>
      </c>
      <c r="O184" s="85">
        <v>0</v>
      </c>
      <c r="P184" s="85">
        <v>0</v>
      </c>
      <c r="Q184" s="85">
        <v>0</v>
      </c>
      <c r="R184" s="85">
        <v>0</v>
      </c>
      <c r="S184" s="85">
        <v>0</v>
      </c>
      <c r="T184" s="85">
        <v>0</v>
      </c>
      <c r="U184" s="85">
        <v>0</v>
      </c>
      <c r="V184" s="85">
        <v>0</v>
      </c>
      <c r="W184" s="85">
        <v>0</v>
      </c>
      <c r="X184" s="85">
        <v>0</v>
      </c>
      <c r="Y184" s="85">
        <v>0</v>
      </c>
      <c r="Z184" s="85">
        <v>0</v>
      </c>
      <c r="AA184" s="85">
        <f t="shared" si="26"/>
        <v>0</v>
      </c>
      <c r="AB184" s="84">
        <f t="shared" si="27"/>
        <v>2021</v>
      </c>
      <c r="AC184" s="83">
        <f t="shared" si="28"/>
        <v>4</v>
      </c>
      <c r="AD184" s="83" t="str">
        <f t="shared" si="29"/>
        <v>2021-4</v>
      </c>
      <c r="AE184" s="83">
        <f t="shared" si="30"/>
        <v>4</v>
      </c>
      <c r="AF184" s="81">
        <f t="shared" si="31"/>
        <v>0</v>
      </c>
      <c r="AG184" s="82" t="str">
        <f t="shared" si="32"/>
        <v>1:00</v>
      </c>
      <c r="AH184" s="81">
        <f t="shared" si="33"/>
        <v>0</v>
      </c>
      <c r="AI184" s="80">
        <f t="shared" si="34"/>
        <v>8278.4170000000013</v>
      </c>
      <c r="AJ184" s="80">
        <f t="shared" si="35"/>
        <v>1482.7829999999999</v>
      </c>
      <c r="AK184" s="80">
        <f t="shared" si="36"/>
        <v>32087.085999999996</v>
      </c>
      <c r="AL184" s="79">
        <f t="shared" si="37"/>
        <v>44314</v>
      </c>
      <c r="AM184" s="78" t="str">
        <f t="shared" si="38"/>
        <v>17:00</v>
      </c>
    </row>
    <row r="185" spans="2:39" ht="13.5" thickBot="1">
      <c r="B185" s="86">
        <v>44317</v>
      </c>
      <c r="C185" s="85">
        <v>0</v>
      </c>
      <c r="D185" s="85">
        <v>0</v>
      </c>
      <c r="E185" s="85">
        <v>0</v>
      </c>
      <c r="F185" s="85">
        <v>0</v>
      </c>
      <c r="G185" s="85">
        <v>0</v>
      </c>
      <c r="H185" s="85">
        <v>0</v>
      </c>
      <c r="I185" s="85">
        <v>0</v>
      </c>
      <c r="J185" s="85">
        <v>0</v>
      </c>
      <c r="K185" s="85">
        <v>0</v>
      </c>
      <c r="L185" s="85">
        <v>0</v>
      </c>
      <c r="M185" s="85">
        <v>0</v>
      </c>
      <c r="N185" s="85">
        <v>0</v>
      </c>
      <c r="O185" s="85">
        <v>0</v>
      </c>
      <c r="P185" s="85">
        <v>0</v>
      </c>
      <c r="Q185" s="85">
        <v>0</v>
      </c>
      <c r="R185" s="85">
        <v>0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5">
        <v>0</v>
      </c>
      <c r="AA185" s="85">
        <f t="shared" si="26"/>
        <v>0</v>
      </c>
      <c r="AB185" s="84">
        <f t="shared" si="27"/>
        <v>2021</v>
      </c>
      <c r="AC185" s="83">
        <f t="shared" si="28"/>
        <v>5</v>
      </c>
      <c r="AD185" s="83" t="str">
        <f t="shared" si="29"/>
        <v/>
      </c>
      <c r="AE185" s="83" t="str">
        <f t="shared" si="30"/>
        <v/>
      </c>
      <c r="AF185" s="81">
        <f t="shared" si="31"/>
        <v>0</v>
      </c>
      <c r="AG185" s="82" t="str">
        <f t="shared" si="32"/>
        <v>1:00</v>
      </c>
      <c r="AH185" s="81">
        <f t="shared" si="33"/>
        <v>0</v>
      </c>
      <c r="AI185" s="80" t="str">
        <f t="shared" si="34"/>
        <v/>
      </c>
      <c r="AJ185" s="80" t="str">
        <f t="shared" si="35"/>
        <v/>
      </c>
      <c r="AK185" s="80" t="str">
        <f t="shared" si="36"/>
        <v/>
      </c>
      <c r="AL185" s="79" t="str">
        <f t="shared" si="37"/>
        <v/>
      </c>
      <c r="AM185" s="78" t="str">
        <f t="shared" si="38"/>
        <v/>
      </c>
    </row>
    <row r="186" spans="2:39" ht="13.5" thickBot="1">
      <c r="B186" s="86">
        <v>44318</v>
      </c>
      <c r="C186" s="85">
        <v>0</v>
      </c>
      <c r="D186" s="85">
        <v>0</v>
      </c>
      <c r="E186" s="85">
        <v>0</v>
      </c>
      <c r="F186" s="85">
        <v>0</v>
      </c>
      <c r="G186" s="85">
        <v>0</v>
      </c>
      <c r="H186" s="85">
        <v>0</v>
      </c>
      <c r="I186" s="85">
        <v>0</v>
      </c>
      <c r="J186" s="85">
        <v>0</v>
      </c>
      <c r="K186" s="85">
        <v>0</v>
      </c>
      <c r="L186" s="85">
        <v>0</v>
      </c>
      <c r="M186" s="85">
        <v>0</v>
      </c>
      <c r="N186" s="85">
        <v>0</v>
      </c>
      <c r="O186" s="85">
        <v>0</v>
      </c>
      <c r="P186" s="85">
        <v>0</v>
      </c>
      <c r="Q186" s="85">
        <v>0</v>
      </c>
      <c r="R186" s="85">
        <v>0</v>
      </c>
      <c r="S186" s="85">
        <v>0</v>
      </c>
      <c r="T186" s="85">
        <v>0</v>
      </c>
      <c r="U186" s="85">
        <v>0</v>
      </c>
      <c r="V186" s="85">
        <v>0</v>
      </c>
      <c r="W186" s="85">
        <v>0</v>
      </c>
      <c r="X186" s="85">
        <v>0</v>
      </c>
      <c r="Y186" s="85">
        <v>0</v>
      </c>
      <c r="Z186" s="85">
        <v>0</v>
      </c>
      <c r="AA186" s="85">
        <f t="shared" si="26"/>
        <v>0</v>
      </c>
      <c r="AB186" s="84">
        <f t="shared" si="27"/>
        <v>2021</v>
      </c>
      <c r="AC186" s="83">
        <f t="shared" si="28"/>
        <v>5</v>
      </c>
      <c r="AD186" s="83" t="str">
        <f t="shared" si="29"/>
        <v/>
      </c>
      <c r="AE186" s="83" t="str">
        <f t="shared" si="30"/>
        <v/>
      </c>
      <c r="AF186" s="81">
        <f t="shared" si="31"/>
        <v>0</v>
      </c>
      <c r="AG186" s="82" t="str">
        <f t="shared" si="32"/>
        <v>1:00</v>
      </c>
      <c r="AH186" s="81">
        <f t="shared" si="33"/>
        <v>0</v>
      </c>
      <c r="AI186" s="80" t="str">
        <f t="shared" si="34"/>
        <v/>
      </c>
      <c r="AJ186" s="80" t="str">
        <f t="shared" si="35"/>
        <v/>
      </c>
      <c r="AK186" s="80" t="str">
        <f t="shared" si="36"/>
        <v/>
      </c>
      <c r="AL186" s="79" t="str">
        <f t="shared" si="37"/>
        <v/>
      </c>
      <c r="AM186" s="78" t="str">
        <f t="shared" si="38"/>
        <v/>
      </c>
    </row>
    <row r="187" spans="2:39" ht="13.5" thickBot="1">
      <c r="B187" s="86">
        <v>44319</v>
      </c>
      <c r="C187" s="85">
        <v>0</v>
      </c>
      <c r="D187" s="85">
        <v>0</v>
      </c>
      <c r="E187" s="85">
        <v>0</v>
      </c>
      <c r="F187" s="85">
        <v>0</v>
      </c>
      <c r="G187" s="85">
        <v>0</v>
      </c>
      <c r="H187" s="85">
        <v>0</v>
      </c>
      <c r="I187" s="85">
        <v>0</v>
      </c>
      <c r="J187" s="85">
        <v>0</v>
      </c>
      <c r="K187" s="85">
        <v>0</v>
      </c>
      <c r="L187" s="85">
        <v>0</v>
      </c>
      <c r="M187" s="85">
        <v>0</v>
      </c>
      <c r="N187" s="85">
        <v>0</v>
      </c>
      <c r="O187" s="85">
        <v>0</v>
      </c>
      <c r="P187" s="85">
        <v>0</v>
      </c>
      <c r="Q187" s="85">
        <v>0</v>
      </c>
      <c r="R187" s="85">
        <v>0</v>
      </c>
      <c r="S187" s="85">
        <v>0</v>
      </c>
      <c r="T187" s="85">
        <v>0</v>
      </c>
      <c r="U187" s="85">
        <v>0</v>
      </c>
      <c r="V187" s="85">
        <v>0</v>
      </c>
      <c r="W187" s="85">
        <v>0</v>
      </c>
      <c r="X187" s="85">
        <v>0</v>
      </c>
      <c r="Y187" s="85">
        <v>0</v>
      </c>
      <c r="Z187" s="85">
        <v>0</v>
      </c>
      <c r="AA187" s="85">
        <f t="shared" si="26"/>
        <v>0</v>
      </c>
      <c r="AB187" s="84">
        <f t="shared" si="27"/>
        <v>2021</v>
      </c>
      <c r="AC187" s="83">
        <f t="shared" si="28"/>
        <v>5</v>
      </c>
      <c r="AD187" s="83" t="str">
        <f t="shared" si="29"/>
        <v/>
      </c>
      <c r="AE187" s="83" t="str">
        <f t="shared" si="30"/>
        <v/>
      </c>
      <c r="AF187" s="81">
        <f t="shared" si="31"/>
        <v>0</v>
      </c>
      <c r="AG187" s="82" t="str">
        <f t="shared" si="32"/>
        <v>1:00</v>
      </c>
      <c r="AH187" s="81">
        <f t="shared" si="33"/>
        <v>0</v>
      </c>
      <c r="AI187" s="80" t="str">
        <f t="shared" si="34"/>
        <v/>
      </c>
      <c r="AJ187" s="80" t="str">
        <f t="shared" si="35"/>
        <v/>
      </c>
      <c r="AK187" s="80" t="str">
        <f t="shared" si="36"/>
        <v/>
      </c>
      <c r="AL187" s="79" t="str">
        <f t="shared" si="37"/>
        <v/>
      </c>
      <c r="AM187" s="78" t="str">
        <f t="shared" si="38"/>
        <v/>
      </c>
    </row>
    <row r="188" spans="2:39" ht="13.5" thickBot="1">
      <c r="B188" s="86">
        <v>44320</v>
      </c>
      <c r="C188" s="85">
        <v>0</v>
      </c>
      <c r="D188" s="85">
        <v>0</v>
      </c>
      <c r="E188" s="85">
        <v>0</v>
      </c>
      <c r="F188" s="85">
        <v>0</v>
      </c>
      <c r="G188" s="85">
        <v>0</v>
      </c>
      <c r="H188" s="85">
        <v>0</v>
      </c>
      <c r="I188" s="85">
        <v>0</v>
      </c>
      <c r="J188" s="85">
        <v>0</v>
      </c>
      <c r="K188" s="85">
        <v>0</v>
      </c>
      <c r="L188" s="85">
        <v>0</v>
      </c>
      <c r="M188" s="85">
        <v>0</v>
      </c>
      <c r="N188" s="85">
        <v>0</v>
      </c>
      <c r="O188" s="85">
        <v>0</v>
      </c>
      <c r="P188" s="85">
        <v>0</v>
      </c>
      <c r="Q188" s="85">
        <v>0</v>
      </c>
      <c r="R188" s="85">
        <v>0</v>
      </c>
      <c r="S188" s="85">
        <v>0</v>
      </c>
      <c r="T188" s="85">
        <v>0</v>
      </c>
      <c r="U188" s="85">
        <v>0</v>
      </c>
      <c r="V188" s="85">
        <v>0</v>
      </c>
      <c r="W188" s="85">
        <v>0</v>
      </c>
      <c r="X188" s="85">
        <v>0</v>
      </c>
      <c r="Y188" s="85">
        <v>0</v>
      </c>
      <c r="Z188" s="85">
        <v>0</v>
      </c>
      <c r="AA188" s="85">
        <f t="shared" si="26"/>
        <v>0</v>
      </c>
      <c r="AB188" s="84">
        <f t="shared" si="27"/>
        <v>2021</v>
      </c>
      <c r="AC188" s="83">
        <f t="shared" si="28"/>
        <v>5</v>
      </c>
      <c r="AD188" s="83" t="str">
        <f t="shared" si="29"/>
        <v/>
      </c>
      <c r="AE188" s="83" t="str">
        <f t="shared" si="30"/>
        <v/>
      </c>
      <c r="AF188" s="81">
        <f t="shared" si="31"/>
        <v>0</v>
      </c>
      <c r="AG188" s="82" t="str">
        <f t="shared" si="32"/>
        <v>1:00</v>
      </c>
      <c r="AH188" s="81">
        <f t="shared" si="33"/>
        <v>0</v>
      </c>
      <c r="AI188" s="80" t="str">
        <f t="shared" si="34"/>
        <v/>
      </c>
      <c r="AJ188" s="80" t="str">
        <f t="shared" si="35"/>
        <v/>
      </c>
      <c r="AK188" s="80" t="str">
        <f t="shared" si="36"/>
        <v/>
      </c>
      <c r="AL188" s="79" t="str">
        <f t="shared" si="37"/>
        <v/>
      </c>
      <c r="AM188" s="78" t="str">
        <f t="shared" si="38"/>
        <v/>
      </c>
    </row>
    <row r="189" spans="2:39" ht="13.5" thickBot="1">
      <c r="B189" s="86">
        <v>44321</v>
      </c>
      <c r="C189" s="85">
        <v>0</v>
      </c>
      <c r="D189" s="85">
        <v>0</v>
      </c>
      <c r="E189" s="85">
        <v>0</v>
      </c>
      <c r="F189" s="85">
        <v>0</v>
      </c>
      <c r="G189" s="85">
        <v>0</v>
      </c>
      <c r="H189" s="85">
        <v>0</v>
      </c>
      <c r="I189" s="85">
        <v>0</v>
      </c>
      <c r="J189" s="85">
        <v>0</v>
      </c>
      <c r="K189" s="85">
        <v>0</v>
      </c>
      <c r="L189" s="85">
        <v>75.048000000000002</v>
      </c>
      <c r="M189" s="85">
        <v>1252.9449999999999</v>
      </c>
      <c r="N189" s="85">
        <v>1315.212</v>
      </c>
      <c r="O189" s="85">
        <v>1308.3589999999999</v>
      </c>
      <c r="P189" s="85">
        <v>1298.1880000000001</v>
      </c>
      <c r="Q189" s="85">
        <v>1280.0239999999999</v>
      </c>
      <c r="R189" s="85">
        <v>1261.5219999999999</v>
      </c>
      <c r="S189" s="85">
        <v>1202.4079999999999</v>
      </c>
      <c r="T189" s="85">
        <v>1183.6969999999999</v>
      </c>
      <c r="U189" s="85">
        <v>1142.828</v>
      </c>
      <c r="V189" s="85">
        <v>1139.6020000000001</v>
      </c>
      <c r="W189" s="85">
        <v>1131.191</v>
      </c>
      <c r="X189" s="85">
        <v>1126.489</v>
      </c>
      <c r="Y189" s="85">
        <v>1096.7360000000001</v>
      </c>
      <c r="Z189" s="85">
        <v>1119.183</v>
      </c>
      <c r="AA189" s="85">
        <f t="shared" si="26"/>
        <v>1315.212</v>
      </c>
      <c r="AB189" s="84">
        <f t="shared" si="27"/>
        <v>2021</v>
      </c>
      <c r="AC189" s="83">
        <f t="shared" si="28"/>
        <v>5</v>
      </c>
      <c r="AD189" s="83" t="str">
        <f t="shared" si="29"/>
        <v/>
      </c>
      <c r="AE189" s="83" t="str">
        <f t="shared" si="30"/>
        <v/>
      </c>
      <c r="AF189" s="81">
        <f t="shared" si="31"/>
        <v>1315.212</v>
      </c>
      <c r="AG189" s="82" t="str">
        <f t="shared" si="32"/>
        <v>12:00</v>
      </c>
      <c r="AH189" s="81">
        <f t="shared" si="33"/>
        <v>18248.644</v>
      </c>
      <c r="AI189" s="80" t="str">
        <f t="shared" si="34"/>
        <v/>
      </c>
      <c r="AJ189" s="80" t="str">
        <f t="shared" si="35"/>
        <v/>
      </c>
      <c r="AK189" s="80" t="str">
        <f t="shared" si="36"/>
        <v/>
      </c>
      <c r="AL189" s="79" t="str">
        <f t="shared" si="37"/>
        <v/>
      </c>
      <c r="AM189" s="78" t="str">
        <f t="shared" si="38"/>
        <v/>
      </c>
    </row>
    <row r="190" spans="2:39" ht="13.5" thickBot="1">
      <c r="B190" s="86">
        <v>44322</v>
      </c>
      <c r="C190" s="85">
        <v>1073.874</v>
      </c>
      <c r="D190" s="85">
        <v>1073.3879999999999</v>
      </c>
      <c r="E190" s="85">
        <v>1096.6189999999999</v>
      </c>
      <c r="F190" s="85">
        <v>1116.2260000000001</v>
      </c>
      <c r="G190" s="85">
        <v>1157.633</v>
      </c>
      <c r="H190" s="85">
        <v>1177.5730000000001</v>
      </c>
      <c r="I190" s="85">
        <v>1263.7090000000001</v>
      </c>
      <c r="J190" s="85">
        <v>1293.152</v>
      </c>
      <c r="K190" s="85">
        <v>1312.492</v>
      </c>
      <c r="L190" s="85">
        <v>1350.903</v>
      </c>
      <c r="M190" s="85">
        <v>1321.421</v>
      </c>
      <c r="N190" s="85">
        <v>1329.999</v>
      </c>
      <c r="O190" s="85">
        <v>1317.345</v>
      </c>
      <c r="P190" s="85">
        <v>1294.2159999999999</v>
      </c>
      <c r="Q190" s="85">
        <v>1302.8430000000001</v>
      </c>
      <c r="R190" s="85">
        <v>1249.942</v>
      </c>
      <c r="S190" s="85">
        <v>1197.5809999999999</v>
      </c>
      <c r="T190" s="85">
        <v>1192.463</v>
      </c>
      <c r="U190" s="85">
        <v>1155.1210000000001</v>
      </c>
      <c r="V190" s="85">
        <v>1120.799</v>
      </c>
      <c r="W190" s="85">
        <v>1126.442</v>
      </c>
      <c r="X190" s="85">
        <v>1119.5319999999999</v>
      </c>
      <c r="Y190" s="85">
        <v>1088.104</v>
      </c>
      <c r="Z190" s="85">
        <v>1085.798</v>
      </c>
      <c r="AA190" s="85">
        <f t="shared" si="26"/>
        <v>1350.903</v>
      </c>
      <c r="AB190" s="84">
        <f t="shared" si="27"/>
        <v>2021</v>
      </c>
      <c r="AC190" s="83">
        <f t="shared" si="28"/>
        <v>5</v>
      </c>
      <c r="AD190" s="83" t="str">
        <f t="shared" si="29"/>
        <v/>
      </c>
      <c r="AE190" s="83" t="str">
        <f t="shared" si="30"/>
        <v/>
      </c>
      <c r="AF190" s="81">
        <f t="shared" si="31"/>
        <v>1350.903</v>
      </c>
      <c r="AG190" s="82" t="str">
        <f t="shared" si="32"/>
        <v>10:00</v>
      </c>
      <c r="AH190" s="81">
        <f t="shared" si="33"/>
        <v>30168.07799999999</v>
      </c>
      <c r="AI190" s="80" t="str">
        <f t="shared" si="34"/>
        <v/>
      </c>
      <c r="AJ190" s="80" t="str">
        <f t="shared" si="35"/>
        <v/>
      </c>
      <c r="AK190" s="80" t="str">
        <f t="shared" si="36"/>
        <v/>
      </c>
      <c r="AL190" s="79" t="str">
        <f t="shared" si="37"/>
        <v/>
      </c>
      <c r="AM190" s="78" t="str">
        <f t="shared" si="38"/>
        <v/>
      </c>
    </row>
    <row r="191" spans="2:39" ht="13.5" thickBot="1">
      <c r="B191" s="86">
        <v>44323</v>
      </c>
      <c r="C191" s="85">
        <v>1084.2280000000001</v>
      </c>
      <c r="D191" s="85">
        <v>1097.624</v>
      </c>
      <c r="E191" s="85">
        <v>1101.4780000000001</v>
      </c>
      <c r="F191" s="85">
        <v>1127.732</v>
      </c>
      <c r="G191" s="85">
        <v>1139.1189999999999</v>
      </c>
      <c r="H191" s="85">
        <v>1173.874</v>
      </c>
      <c r="I191" s="85">
        <v>1249.8209999999999</v>
      </c>
      <c r="J191" s="85">
        <v>1312.825</v>
      </c>
      <c r="K191" s="85">
        <v>1337.98</v>
      </c>
      <c r="L191" s="85">
        <v>1350.7190000000001</v>
      </c>
      <c r="M191" s="85">
        <v>1342.047</v>
      </c>
      <c r="N191" s="85">
        <v>1300.4159999999999</v>
      </c>
      <c r="O191" s="85">
        <v>1323.2380000000001</v>
      </c>
      <c r="P191" s="85">
        <v>1287.903</v>
      </c>
      <c r="Q191" s="85">
        <v>1276.8579999999999</v>
      </c>
      <c r="R191" s="85">
        <v>1251.3489999999999</v>
      </c>
      <c r="S191" s="85">
        <v>1202.039</v>
      </c>
      <c r="T191" s="85">
        <v>1184.125</v>
      </c>
      <c r="U191" s="85">
        <v>1157.94</v>
      </c>
      <c r="V191" s="85">
        <v>1120.797</v>
      </c>
      <c r="W191" s="85">
        <v>1117.347</v>
      </c>
      <c r="X191" s="85">
        <v>1114.213</v>
      </c>
      <c r="Y191" s="85">
        <v>1100.816</v>
      </c>
      <c r="Z191" s="85">
        <v>1060.771</v>
      </c>
      <c r="AA191" s="85">
        <f t="shared" si="26"/>
        <v>1350.7190000000001</v>
      </c>
      <c r="AB191" s="84">
        <f t="shared" si="27"/>
        <v>2021</v>
      </c>
      <c r="AC191" s="83">
        <f t="shared" si="28"/>
        <v>5</v>
      </c>
      <c r="AD191" s="83" t="str">
        <f t="shared" si="29"/>
        <v/>
      </c>
      <c r="AE191" s="83" t="str">
        <f t="shared" si="30"/>
        <v/>
      </c>
      <c r="AF191" s="81">
        <f t="shared" si="31"/>
        <v>1350.7190000000001</v>
      </c>
      <c r="AG191" s="82" t="str">
        <f t="shared" si="32"/>
        <v>10:00</v>
      </c>
      <c r="AH191" s="81">
        <f t="shared" si="33"/>
        <v>30165.977999999996</v>
      </c>
      <c r="AI191" s="80" t="str">
        <f t="shared" si="34"/>
        <v/>
      </c>
      <c r="AJ191" s="80" t="str">
        <f t="shared" si="35"/>
        <v/>
      </c>
      <c r="AK191" s="80" t="str">
        <f t="shared" si="36"/>
        <v/>
      </c>
      <c r="AL191" s="79" t="str">
        <f t="shared" si="37"/>
        <v/>
      </c>
      <c r="AM191" s="78" t="str">
        <f t="shared" si="38"/>
        <v/>
      </c>
    </row>
    <row r="192" spans="2:39" ht="13.5" thickBot="1">
      <c r="B192" s="86">
        <v>44324</v>
      </c>
      <c r="C192" s="85">
        <v>1057.19</v>
      </c>
      <c r="D192" s="85">
        <v>1057.287</v>
      </c>
      <c r="E192" s="85">
        <v>1054.21</v>
      </c>
      <c r="F192" s="85">
        <v>1051.0119999999999</v>
      </c>
      <c r="G192" s="85">
        <v>1071.355</v>
      </c>
      <c r="H192" s="85">
        <v>1098.9860000000001</v>
      </c>
      <c r="I192" s="85">
        <v>1175.0139999999999</v>
      </c>
      <c r="J192" s="85">
        <v>1182.259</v>
      </c>
      <c r="K192" s="85">
        <v>1169.864</v>
      </c>
      <c r="L192" s="85">
        <v>1185.6300000000001</v>
      </c>
      <c r="M192" s="85">
        <v>1167.6969999999999</v>
      </c>
      <c r="N192" s="85">
        <v>1148.808</v>
      </c>
      <c r="O192" s="85">
        <v>1149.451</v>
      </c>
      <c r="P192" s="85">
        <v>1129.018</v>
      </c>
      <c r="Q192" s="85">
        <v>1137.3340000000001</v>
      </c>
      <c r="R192" s="85">
        <v>1133.1980000000001</v>
      </c>
      <c r="S192" s="85">
        <v>1082.0840000000001</v>
      </c>
      <c r="T192" s="85">
        <v>1103.046</v>
      </c>
      <c r="U192" s="85">
        <v>1071.7660000000001</v>
      </c>
      <c r="V192" s="85">
        <v>1062.58</v>
      </c>
      <c r="W192" s="85">
        <v>1074.576</v>
      </c>
      <c r="X192" s="85">
        <v>1078.492</v>
      </c>
      <c r="Y192" s="85">
        <v>1099.3789999999999</v>
      </c>
      <c r="Z192" s="85">
        <v>1086.412</v>
      </c>
      <c r="AA192" s="85">
        <f t="shared" si="26"/>
        <v>1185.6300000000001</v>
      </c>
      <c r="AB192" s="84">
        <f t="shared" si="27"/>
        <v>2021</v>
      </c>
      <c r="AC192" s="83">
        <f t="shared" si="28"/>
        <v>5</v>
      </c>
      <c r="AD192" s="83" t="str">
        <f t="shared" si="29"/>
        <v/>
      </c>
      <c r="AE192" s="83" t="str">
        <f t="shared" si="30"/>
        <v/>
      </c>
      <c r="AF192" s="81">
        <f t="shared" si="31"/>
        <v>1185.6300000000001</v>
      </c>
      <c r="AG192" s="82" t="str">
        <f t="shared" si="32"/>
        <v>10:00</v>
      </c>
      <c r="AH192" s="81">
        <f t="shared" si="33"/>
        <v>27812.277999999998</v>
      </c>
      <c r="AI192" s="80" t="str">
        <f t="shared" si="34"/>
        <v/>
      </c>
      <c r="AJ192" s="80" t="str">
        <f t="shared" si="35"/>
        <v/>
      </c>
      <c r="AK192" s="80" t="str">
        <f t="shared" si="36"/>
        <v/>
      </c>
      <c r="AL192" s="79" t="str">
        <f t="shared" si="37"/>
        <v/>
      </c>
      <c r="AM192" s="78" t="str">
        <f t="shared" si="38"/>
        <v/>
      </c>
    </row>
    <row r="193" spans="2:39" ht="13.5" thickBot="1">
      <c r="B193" s="86">
        <v>44325</v>
      </c>
      <c r="C193" s="85">
        <v>1071.4490000000001</v>
      </c>
      <c r="D193" s="85">
        <v>1071.662</v>
      </c>
      <c r="E193" s="85">
        <v>1088.7560000000001</v>
      </c>
      <c r="F193" s="85">
        <v>1069.9639999999999</v>
      </c>
      <c r="G193" s="85">
        <v>1101.566</v>
      </c>
      <c r="H193" s="85">
        <v>1109.259</v>
      </c>
      <c r="I193" s="85">
        <v>1174.675</v>
      </c>
      <c r="J193" s="85">
        <v>1169.877</v>
      </c>
      <c r="K193" s="85">
        <v>1159.296</v>
      </c>
      <c r="L193" s="85">
        <v>1173.6590000000001</v>
      </c>
      <c r="M193" s="85">
        <v>1140.162</v>
      </c>
      <c r="N193" s="85">
        <v>1132.5650000000001</v>
      </c>
      <c r="O193" s="85">
        <v>1159.8409999999999</v>
      </c>
      <c r="P193" s="85">
        <v>1139.9110000000001</v>
      </c>
      <c r="Q193" s="85">
        <v>1130.287</v>
      </c>
      <c r="R193" s="85">
        <v>1103.261</v>
      </c>
      <c r="S193" s="85">
        <v>1078.0160000000001</v>
      </c>
      <c r="T193" s="85">
        <v>1081.8130000000001</v>
      </c>
      <c r="U193" s="85">
        <v>1055.213</v>
      </c>
      <c r="V193" s="85">
        <v>1057.7660000000001</v>
      </c>
      <c r="W193" s="85">
        <v>1069.2840000000001</v>
      </c>
      <c r="X193" s="85">
        <v>1057.835</v>
      </c>
      <c r="Y193" s="85">
        <v>1053.8589999999999</v>
      </c>
      <c r="Z193" s="85">
        <v>1068.7660000000001</v>
      </c>
      <c r="AA193" s="85">
        <f t="shared" si="26"/>
        <v>1174.675</v>
      </c>
      <c r="AB193" s="84">
        <f t="shared" si="27"/>
        <v>2021</v>
      </c>
      <c r="AC193" s="83">
        <f t="shared" si="28"/>
        <v>5</v>
      </c>
      <c r="AD193" s="83" t="str">
        <f t="shared" si="29"/>
        <v/>
      </c>
      <c r="AE193" s="83" t="str">
        <f t="shared" si="30"/>
        <v/>
      </c>
      <c r="AF193" s="81">
        <f t="shared" si="31"/>
        <v>1174.675</v>
      </c>
      <c r="AG193" s="82" t="str">
        <f t="shared" si="32"/>
        <v>7:00</v>
      </c>
      <c r="AH193" s="81">
        <f t="shared" si="33"/>
        <v>27693.416999999998</v>
      </c>
      <c r="AI193" s="80" t="str">
        <f t="shared" si="34"/>
        <v/>
      </c>
      <c r="AJ193" s="80" t="str">
        <f t="shared" si="35"/>
        <v/>
      </c>
      <c r="AK193" s="80" t="str">
        <f t="shared" si="36"/>
        <v/>
      </c>
      <c r="AL193" s="79" t="str">
        <f t="shared" si="37"/>
        <v/>
      </c>
      <c r="AM193" s="78" t="str">
        <f t="shared" si="38"/>
        <v/>
      </c>
    </row>
    <row r="194" spans="2:39" ht="13.5" thickBot="1">
      <c r="B194" s="86">
        <v>44326</v>
      </c>
      <c r="C194" s="85">
        <v>1080.5129999999999</v>
      </c>
      <c r="D194" s="85">
        <v>1083.5050000000001</v>
      </c>
      <c r="E194" s="85">
        <v>1095.3320000000001</v>
      </c>
      <c r="F194" s="85">
        <v>1113.704</v>
      </c>
      <c r="G194" s="85">
        <v>1123.2260000000001</v>
      </c>
      <c r="H194" s="85">
        <v>1159.7280000000001</v>
      </c>
      <c r="I194" s="85">
        <v>1283.492</v>
      </c>
      <c r="J194" s="85">
        <v>1302.614</v>
      </c>
      <c r="K194" s="85">
        <v>37.564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f t="shared" si="26"/>
        <v>1302.614</v>
      </c>
      <c r="AB194" s="84">
        <f t="shared" si="27"/>
        <v>2021</v>
      </c>
      <c r="AC194" s="83">
        <f t="shared" si="28"/>
        <v>5</v>
      </c>
      <c r="AD194" s="83" t="str">
        <f t="shared" si="29"/>
        <v/>
      </c>
      <c r="AE194" s="83" t="str">
        <f t="shared" si="30"/>
        <v/>
      </c>
      <c r="AF194" s="81">
        <f t="shared" si="31"/>
        <v>1302.614</v>
      </c>
      <c r="AG194" s="82" t="str">
        <f t="shared" si="32"/>
        <v>8:00</v>
      </c>
      <c r="AH194" s="81">
        <f t="shared" si="33"/>
        <v>10582.292000000001</v>
      </c>
      <c r="AI194" s="80" t="str">
        <f t="shared" si="34"/>
        <v/>
      </c>
      <c r="AJ194" s="80" t="str">
        <f t="shared" si="35"/>
        <v/>
      </c>
      <c r="AK194" s="80" t="str">
        <f t="shared" si="36"/>
        <v/>
      </c>
      <c r="AL194" s="79" t="str">
        <f t="shared" si="37"/>
        <v/>
      </c>
      <c r="AM194" s="78" t="str">
        <f t="shared" si="38"/>
        <v/>
      </c>
    </row>
    <row r="195" spans="2:39" ht="13.5" thickBot="1">
      <c r="B195" s="86">
        <v>44327</v>
      </c>
      <c r="C195" s="85">
        <v>0</v>
      </c>
      <c r="D195" s="85">
        <v>0</v>
      </c>
      <c r="E195" s="85">
        <v>0</v>
      </c>
      <c r="F195" s="85">
        <v>0</v>
      </c>
      <c r="G195" s="85">
        <v>0</v>
      </c>
      <c r="H195" s="85">
        <v>0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f t="shared" ref="AA195:AA258" si="39">MAX(C195:Z195)</f>
        <v>0</v>
      </c>
      <c r="AB195" s="84">
        <f t="shared" ref="AB195:AB258" si="40">YEAR(B195)</f>
        <v>2021</v>
      </c>
      <c r="AC195" s="83">
        <f t="shared" ref="AC195:AC258" si="41">MONTH(B195)</f>
        <v>5</v>
      </c>
      <c r="AD195" s="83" t="str">
        <f t="shared" ref="AD195:AD258" si="42">IF(AE195="","",AB195&amp;"-"&amp;AE195)</f>
        <v/>
      </c>
      <c r="AE195" s="83" t="str">
        <f t="shared" ref="AE195:AE258" si="43">IF(DAY(B195+1)=1,AC195,"")</f>
        <v/>
      </c>
      <c r="AF195" s="81">
        <f t="shared" ref="AF195:AF258" si="44">MAX(C195:AA195)</f>
        <v>0</v>
      </c>
      <c r="AG195" s="82" t="str">
        <f t="shared" ref="AG195:AG258" si="45">INDEX($C$2:$Z$2,MATCH(AF195,C195:Z195,0))</f>
        <v>1:00</v>
      </c>
      <c r="AH195" s="81">
        <f t="shared" ref="AH195:AH258" si="46">SUM(C195:AA195)</f>
        <v>0</v>
      </c>
      <c r="AI195" s="80" t="str">
        <f t="shared" ref="AI195:AI258" si="47">IF(AE195&lt;&gt;"",SUMIFS(AF:AF,AC:AC,AC195,AB:AB,AB195),"")</f>
        <v/>
      </c>
      <c r="AJ195" s="80" t="str">
        <f t="shared" ref="AJ195:AJ258" si="48">IF(AI195="","",_xlfn.MAXIFS(AF:AF,AC:AC,AC195,AB:AB,AB195))</f>
        <v/>
      </c>
      <c r="AK195" s="80" t="str">
        <f t="shared" ref="AK195:AK258" si="49">IF(AI195="","",_xlfn.MAXIFS(AH:AH,AC:AC,AC195,AB:AB,AB195))</f>
        <v/>
      </c>
      <c r="AL195" s="79" t="str">
        <f t="shared" ref="AL195:AL258" si="50">IF(AI195&lt;&gt;"",INDEX(B:B,MATCH(AJ195,AF:AF,0)),"")</f>
        <v/>
      </c>
      <c r="AM195" s="78" t="str">
        <f t="shared" ref="AM195:AM258" si="51">IF(AI195&lt;&gt;"",INDEX(AG:AG,MATCH(AJ195,AF:AF,0)),"")</f>
        <v/>
      </c>
    </row>
    <row r="196" spans="2:39" ht="13.5" thickBot="1">
      <c r="B196" s="86">
        <v>44328</v>
      </c>
      <c r="C196" s="85">
        <v>0</v>
      </c>
      <c r="D196" s="85">
        <v>0</v>
      </c>
      <c r="E196" s="85">
        <v>0</v>
      </c>
      <c r="F196" s="85">
        <v>0</v>
      </c>
      <c r="G196" s="85">
        <v>0</v>
      </c>
      <c r="H196" s="85">
        <v>0</v>
      </c>
      <c r="I196" s="85">
        <v>0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  <c r="Y196" s="85">
        <v>0</v>
      </c>
      <c r="Z196" s="85">
        <v>0</v>
      </c>
      <c r="AA196" s="85">
        <f t="shared" si="39"/>
        <v>0</v>
      </c>
      <c r="AB196" s="84">
        <f t="shared" si="40"/>
        <v>2021</v>
      </c>
      <c r="AC196" s="83">
        <f t="shared" si="41"/>
        <v>5</v>
      </c>
      <c r="AD196" s="83" t="str">
        <f t="shared" si="42"/>
        <v/>
      </c>
      <c r="AE196" s="83" t="str">
        <f t="shared" si="43"/>
        <v/>
      </c>
      <c r="AF196" s="81">
        <f t="shared" si="44"/>
        <v>0</v>
      </c>
      <c r="AG196" s="82" t="str">
        <f t="shared" si="45"/>
        <v>1:00</v>
      </c>
      <c r="AH196" s="81">
        <f t="shared" si="46"/>
        <v>0</v>
      </c>
      <c r="AI196" s="80" t="str">
        <f t="shared" si="47"/>
        <v/>
      </c>
      <c r="AJ196" s="80" t="str">
        <f t="shared" si="48"/>
        <v/>
      </c>
      <c r="AK196" s="80" t="str">
        <f t="shared" si="49"/>
        <v/>
      </c>
      <c r="AL196" s="79" t="str">
        <f t="shared" si="50"/>
        <v/>
      </c>
      <c r="AM196" s="78" t="str">
        <f t="shared" si="51"/>
        <v/>
      </c>
    </row>
    <row r="197" spans="2:39" ht="13.5" thickBot="1">
      <c r="B197" s="86">
        <v>44329</v>
      </c>
      <c r="C197" s="85">
        <v>0</v>
      </c>
      <c r="D197" s="85">
        <v>0</v>
      </c>
      <c r="E197" s="85">
        <v>0</v>
      </c>
      <c r="F197" s="85">
        <v>0</v>
      </c>
      <c r="G197" s="85">
        <v>0</v>
      </c>
      <c r="H197" s="85">
        <v>0</v>
      </c>
      <c r="I197" s="85">
        <v>0</v>
      </c>
      <c r="J197" s="85">
        <v>0</v>
      </c>
      <c r="K197" s="85">
        <v>0</v>
      </c>
      <c r="L197" s="85">
        <v>0</v>
      </c>
      <c r="M197" s="85">
        <v>0</v>
      </c>
      <c r="N197" s="85">
        <v>0</v>
      </c>
      <c r="O197" s="85">
        <v>0</v>
      </c>
      <c r="P197" s="85">
        <v>0</v>
      </c>
      <c r="Q197" s="85">
        <v>0</v>
      </c>
      <c r="R197" s="85">
        <v>0</v>
      </c>
      <c r="S197" s="85">
        <v>0</v>
      </c>
      <c r="T197" s="85">
        <v>0</v>
      </c>
      <c r="U197" s="85">
        <v>0</v>
      </c>
      <c r="V197" s="85">
        <v>0</v>
      </c>
      <c r="W197" s="85">
        <v>0</v>
      </c>
      <c r="X197" s="85">
        <v>0</v>
      </c>
      <c r="Y197" s="85">
        <v>0</v>
      </c>
      <c r="Z197" s="85">
        <v>0</v>
      </c>
      <c r="AA197" s="85">
        <f t="shared" si="39"/>
        <v>0</v>
      </c>
      <c r="AB197" s="84">
        <f t="shared" si="40"/>
        <v>2021</v>
      </c>
      <c r="AC197" s="83">
        <f t="shared" si="41"/>
        <v>5</v>
      </c>
      <c r="AD197" s="83" t="str">
        <f t="shared" si="42"/>
        <v/>
      </c>
      <c r="AE197" s="83" t="str">
        <f t="shared" si="43"/>
        <v/>
      </c>
      <c r="AF197" s="81">
        <f t="shared" si="44"/>
        <v>0</v>
      </c>
      <c r="AG197" s="82" t="str">
        <f t="shared" si="45"/>
        <v>1:00</v>
      </c>
      <c r="AH197" s="81">
        <f t="shared" si="46"/>
        <v>0</v>
      </c>
      <c r="AI197" s="80" t="str">
        <f t="shared" si="47"/>
        <v/>
      </c>
      <c r="AJ197" s="80" t="str">
        <f t="shared" si="48"/>
        <v/>
      </c>
      <c r="AK197" s="80" t="str">
        <f t="shared" si="49"/>
        <v/>
      </c>
      <c r="AL197" s="79" t="str">
        <f t="shared" si="50"/>
        <v/>
      </c>
      <c r="AM197" s="78" t="str">
        <f t="shared" si="51"/>
        <v/>
      </c>
    </row>
    <row r="198" spans="2:39" ht="13.5" thickBot="1">
      <c r="B198" s="86">
        <v>44330</v>
      </c>
      <c r="C198" s="85">
        <v>0</v>
      </c>
      <c r="D198" s="85">
        <v>0</v>
      </c>
      <c r="E198" s="85">
        <v>0</v>
      </c>
      <c r="F198" s="85">
        <v>0</v>
      </c>
      <c r="G198" s="85">
        <v>0</v>
      </c>
      <c r="H198" s="85">
        <v>0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f t="shared" si="39"/>
        <v>0</v>
      </c>
      <c r="AB198" s="84">
        <f t="shared" si="40"/>
        <v>2021</v>
      </c>
      <c r="AC198" s="83">
        <f t="shared" si="41"/>
        <v>5</v>
      </c>
      <c r="AD198" s="83" t="str">
        <f t="shared" si="42"/>
        <v/>
      </c>
      <c r="AE198" s="83" t="str">
        <f t="shared" si="43"/>
        <v/>
      </c>
      <c r="AF198" s="81">
        <f t="shared" si="44"/>
        <v>0</v>
      </c>
      <c r="AG198" s="82" t="str">
        <f t="shared" si="45"/>
        <v>1:00</v>
      </c>
      <c r="AH198" s="81">
        <f t="shared" si="46"/>
        <v>0</v>
      </c>
      <c r="AI198" s="80" t="str">
        <f t="shared" si="47"/>
        <v/>
      </c>
      <c r="AJ198" s="80" t="str">
        <f t="shared" si="48"/>
        <v/>
      </c>
      <c r="AK198" s="80" t="str">
        <f t="shared" si="49"/>
        <v/>
      </c>
      <c r="AL198" s="79" t="str">
        <f t="shared" si="50"/>
        <v/>
      </c>
      <c r="AM198" s="78" t="str">
        <f t="shared" si="51"/>
        <v/>
      </c>
    </row>
    <row r="199" spans="2:39" ht="13.5" thickBot="1">
      <c r="B199" s="86">
        <v>44331</v>
      </c>
      <c r="C199" s="85">
        <v>0</v>
      </c>
      <c r="D199" s="85">
        <v>0</v>
      </c>
      <c r="E199" s="85">
        <v>0</v>
      </c>
      <c r="F199" s="85">
        <v>0</v>
      </c>
      <c r="G199" s="85">
        <v>0</v>
      </c>
      <c r="H199" s="85">
        <v>0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0</v>
      </c>
      <c r="Z199" s="85">
        <v>0</v>
      </c>
      <c r="AA199" s="85">
        <f t="shared" si="39"/>
        <v>0</v>
      </c>
      <c r="AB199" s="84">
        <f t="shared" si="40"/>
        <v>2021</v>
      </c>
      <c r="AC199" s="83">
        <f t="shared" si="41"/>
        <v>5</v>
      </c>
      <c r="AD199" s="83" t="str">
        <f t="shared" si="42"/>
        <v/>
      </c>
      <c r="AE199" s="83" t="str">
        <f t="shared" si="43"/>
        <v/>
      </c>
      <c r="AF199" s="81">
        <f t="shared" si="44"/>
        <v>0</v>
      </c>
      <c r="AG199" s="82" t="str">
        <f t="shared" si="45"/>
        <v>1:00</v>
      </c>
      <c r="AH199" s="81">
        <f t="shared" si="46"/>
        <v>0</v>
      </c>
      <c r="AI199" s="80" t="str">
        <f t="shared" si="47"/>
        <v/>
      </c>
      <c r="AJ199" s="80" t="str">
        <f t="shared" si="48"/>
        <v/>
      </c>
      <c r="AK199" s="80" t="str">
        <f t="shared" si="49"/>
        <v/>
      </c>
      <c r="AL199" s="79" t="str">
        <f t="shared" si="50"/>
        <v/>
      </c>
      <c r="AM199" s="78" t="str">
        <f t="shared" si="51"/>
        <v/>
      </c>
    </row>
    <row r="200" spans="2:39" ht="13.5" thickBot="1">
      <c r="B200" s="86">
        <v>44332</v>
      </c>
      <c r="C200" s="85">
        <v>0</v>
      </c>
      <c r="D200" s="85">
        <v>0</v>
      </c>
      <c r="E200" s="85">
        <v>0</v>
      </c>
      <c r="F200" s="85">
        <v>0</v>
      </c>
      <c r="G200" s="85">
        <v>0</v>
      </c>
      <c r="H200" s="85">
        <v>0</v>
      </c>
      <c r="I200" s="85">
        <v>0</v>
      </c>
      <c r="J200" s="85">
        <v>0</v>
      </c>
      <c r="K200" s="85">
        <v>0</v>
      </c>
      <c r="L200" s="85">
        <v>0</v>
      </c>
      <c r="M200" s="85">
        <v>0</v>
      </c>
      <c r="N200" s="85">
        <v>0</v>
      </c>
      <c r="O200" s="85">
        <v>0</v>
      </c>
      <c r="P200" s="85">
        <v>0</v>
      </c>
      <c r="Q200" s="85">
        <v>0</v>
      </c>
      <c r="R200" s="85">
        <v>0</v>
      </c>
      <c r="S200" s="85">
        <v>0</v>
      </c>
      <c r="T200" s="85">
        <v>0</v>
      </c>
      <c r="U200" s="85">
        <v>0</v>
      </c>
      <c r="V200" s="85">
        <v>0</v>
      </c>
      <c r="W200" s="85">
        <v>0</v>
      </c>
      <c r="X200" s="85">
        <v>0</v>
      </c>
      <c r="Y200" s="85">
        <v>0</v>
      </c>
      <c r="Z200" s="85">
        <v>0</v>
      </c>
      <c r="AA200" s="85">
        <f t="shared" si="39"/>
        <v>0</v>
      </c>
      <c r="AB200" s="84">
        <f t="shared" si="40"/>
        <v>2021</v>
      </c>
      <c r="AC200" s="83">
        <f t="shared" si="41"/>
        <v>5</v>
      </c>
      <c r="AD200" s="83" t="str">
        <f t="shared" si="42"/>
        <v/>
      </c>
      <c r="AE200" s="83" t="str">
        <f t="shared" si="43"/>
        <v/>
      </c>
      <c r="AF200" s="81">
        <f t="shared" si="44"/>
        <v>0</v>
      </c>
      <c r="AG200" s="82" t="str">
        <f t="shared" si="45"/>
        <v>1:00</v>
      </c>
      <c r="AH200" s="81">
        <f t="shared" si="46"/>
        <v>0</v>
      </c>
      <c r="AI200" s="80" t="str">
        <f t="shared" si="47"/>
        <v/>
      </c>
      <c r="AJ200" s="80" t="str">
        <f t="shared" si="48"/>
        <v/>
      </c>
      <c r="AK200" s="80" t="str">
        <f t="shared" si="49"/>
        <v/>
      </c>
      <c r="AL200" s="79" t="str">
        <f t="shared" si="50"/>
        <v/>
      </c>
      <c r="AM200" s="78" t="str">
        <f t="shared" si="51"/>
        <v/>
      </c>
    </row>
    <row r="201" spans="2:39" ht="13.5" thickBot="1">
      <c r="B201" s="86">
        <v>44333</v>
      </c>
      <c r="C201" s="85">
        <v>0</v>
      </c>
      <c r="D201" s="85">
        <v>0</v>
      </c>
      <c r="E201" s="85">
        <v>0</v>
      </c>
      <c r="F201" s="85">
        <v>0</v>
      </c>
      <c r="G201" s="85">
        <v>0</v>
      </c>
      <c r="H201" s="85">
        <v>0</v>
      </c>
      <c r="I201" s="85">
        <v>0</v>
      </c>
      <c r="J201" s="85">
        <v>0</v>
      </c>
      <c r="K201" s="85">
        <v>0</v>
      </c>
      <c r="L201" s="85">
        <v>0</v>
      </c>
      <c r="M201" s="85">
        <v>0</v>
      </c>
      <c r="N201" s="85">
        <v>0</v>
      </c>
      <c r="O201" s="85">
        <v>0</v>
      </c>
      <c r="P201" s="85">
        <v>0</v>
      </c>
      <c r="Q201" s="85">
        <v>0</v>
      </c>
      <c r="R201" s="85">
        <v>0</v>
      </c>
      <c r="S201" s="85">
        <v>0</v>
      </c>
      <c r="T201" s="85">
        <v>0</v>
      </c>
      <c r="U201" s="85">
        <v>0</v>
      </c>
      <c r="V201" s="85">
        <v>0</v>
      </c>
      <c r="W201" s="85">
        <v>0</v>
      </c>
      <c r="X201" s="85">
        <v>0</v>
      </c>
      <c r="Y201" s="85">
        <v>0</v>
      </c>
      <c r="Z201" s="85">
        <v>0</v>
      </c>
      <c r="AA201" s="85">
        <f t="shared" si="39"/>
        <v>0</v>
      </c>
      <c r="AB201" s="84">
        <f t="shared" si="40"/>
        <v>2021</v>
      </c>
      <c r="AC201" s="83">
        <f t="shared" si="41"/>
        <v>5</v>
      </c>
      <c r="AD201" s="83" t="str">
        <f t="shared" si="42"/>
        <v/>
      </c>
      <c r="AE201" s="83" t="str">
        <f t="shared" si="43"/>
        <v/>
      </c>
      <c r="AF201" s="81">
        <f t="shared" si="44"/>
        <v>0</v>
      </c>
      <c r="AG201" s="82" t="str">
        <f t="shared" si="45"/>
        <v>1:00</v>
      </c>
      <c r="AH201" s="81">
        <f t="shared" si="46"/>
        <v>0</v>
      </c>
      <c r="AI201" s="80" t="str">
        <f t="shared" si="47"/>
        <v/>
      </c>
      <c r="AJ201" s="80" t="str">
        <f t="shared" si="48"/>
        <v/>
      </c>
      <c r="AK201" s="80" t="str">
        <f t="shared" si="49"/>
        <v/>
      </c>
      <c r="AL201" s="79" t="str">
        <f t="shared" si="50"/>
        <v/>
      </c>
      <c r="AM201" s="78" t="str">
        <f t="shared" si="51"/>
        <v/>
      </c>
    </row>
    <row r="202" spans="2:39" ht="13.5" thickBot="1">
      <c r="B202" s="86">
        <v>44334</v>
      </c>
      <c r="C202" s="85">
        <v>0</v>
      </c>
      <c r="D202" s="85">
        <v>0</v>
      </c>
      <c r="E202" s="85">
        <v>0</v>
      </c>
      <c r="F202" s="85">
        <v>0</v>
      </c>
      <c r="G202" s="85">
        <v>0</v>
      </c>
      <c r="H202" s="85">
        <v>0</v>
      </c>
      <c r="I202" s="85">
        <v>0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0</v>
      </c>
      <c r="Z202" s="85">
        <v>0</v>
      </c>
      <c r="AA202" s="85">
        <f t="shared" si="39"/>
        <v>0</v>
      </c>
      <c r="AB202" s="84">
        <f t="shared" si="40"/>
        <v>2021</v>
      </c>
      <c r="AC202" s="83">
        <f t="shared" si="41"/>
        <v>5</v>
      </c>
      <c r="AD202" s="83" t="str">
        <f t="shared" si="42"/>
        <v/>
      </c>
      <c r="AE202" s="83" t="str">
        <f t="shared" si="43"/>
        <v/>
      </c>
      <c r="AF202" s="81">
        <f t="shared" si="44"/>
        <v>0</v>
      </c>
      <c r="AG202" s="82" t="str">
        <f t="shared" si="45"/>
        <v>1:00</v>
      </c>
      <c r="AH202" s="81">
        <f t="shared" si="46"/>
        <v>0</v>
      </c>
      <c r="AI202" s="80" t="str">
        <f t="shared" si="47"/>
        <v/>
      </c>
      <c r="AJ202" s="80" t="str">
        <f t="shared" si="48"/>
        <v/>
      </c>
      <c r="AK202" s="80" t="str">
        <f t="shared" si="49"/>
        <v/>
      </c>
      <c r="AL202" s="79" t="str">
        <f t="shared" si="50"/>
        <v/>
      </c>
      <c r="AM202" s="78" t="str">
        <f t="shared" si="51"/>
        <v/>
      </c>
    </row>
    <row r="203" spans="2:39" ht="13.5" thickBot="1">
      <c r="B203" s="86">
        <v>44335</v>
      </c>
      <c r="C203" s="85">
        <v>0</v>
      </c>
      <c r="D203" s="85">
        <v>0</v>
      </c>
      <c r="E203" s="85">
        <v>0</v>
      </c>
      <c r="F203" s="85">
        <v>0</v>
      </c>
      <c r="G203" s="85">
        <v>0</v>
      </c>
      <c r="H203" s="85">
        <v>0</v>
      </c>
      <c r="I203" s="85">
        <v>0</v>
      </c>
      <c r="J203" s="85">
        <v>0</v>
      </c>
      <c r="K203" s="85">
        <v>0</v>
      </c>
      <c r="L203" s="85">
        <v>0</v>
      </c>
      <c r="M203" s="85">
        <v>0</v>
      </c>
      <c r="N203" s="85">
        <v>0</v>
      </c>
      <c r="O203" s="85">
        <v>0</v>
      </c>
      <c r="P203" s="85">
        <v>0</v>
      </c>
      <c r="Q203" s="85">
        <v>0</v>
      </c>
      <c r="R203" s="85">
        <v>0</v>
      </c>
      <c r="S203" s="85">
        <v>0</v>
      </c>
      <c r="T203" s="85">
        <v>0</v>
      </c>
      <c r="U203" s="85">
        <v>0</v>
      </c>
      <c r="V203" s="85">
        <v>0</v>
      </c>
      <c r="W203" s="85">
        <v>0</v>
      </c>
      <c r="X203" s="85">
        <v>0</v>
      </c>
      <c r="Y203" s="85">
        <v>0</v>
      </c>
      <c r="Z203" s="85">
        <v>0</v>
      </c>
      <c r="AA203" s="85">
        <f t="shared" si="39"/>
        <v>0</v>
      </c>
      <c r="AB203" s="84">
        <f t="shared" si="40"/>
        <v>2021</v>
      </c>
      <c r="AC203" s="83">
        <f t="shared" si="41"/>
        <v>5</v>
      </c>
      <c r="AD203" s="83" t="str">
        <f t="shared" si="42"/>
        <v/>
      </c>
      <c r="AE203" s="83" t="str">
        <f t="shared" si="43"/>
        <v/>
      </c>
      <c r="AF203" s="81">
        <f t="shared" si="44"/>
        <v>0</v>
      </c>
      <c r="AG203" s="82" t="str">
        <f t="shared" si="45"/>
        <v>1:00</v>
      </c>
      <c r="AH203" s="81">
        <f t="shared" si="46"/>
        <v>0</v>
      </c>
      <c r="AI203" s="80" t="str">
        <f t="shared" si="47"/>
        <v/>
      </c>
      <c r="AJ203" s="80" t="str">
        <f t="shared" si="48"/>
        <v/>
      </c>
      <c r="AK203" s="80" t="str">
        <f t="shared" si="49"/>
        <v/>
      </c>
      <c r="AL203" s="79" t="str">
        <f t="shared" si="50"/>
        <v/>
      </c>
      <c r="AM203" s="78" t="str">
        <f t="shared" si="51"/>
        <v/>
      </c>
    </row>
    <row r="204" spans="2:39" ht="13.5" thickBot="1">
      <c r="B204" s="86">
        <v>44336</v>
      </c>
      <c r="C204" s="85">
        <v>0</v>
      </c>
      <c r="D204" s="85">
        <v>0</v>
      </c>
      <c r="E204" s="85">
        <v>0</v>
      </c>
      <c r="F204" s="85">
        <v>0</v>
      </c>
      <c r="G204" s="85">
        <v>0</v>
      </c>
      <c r="H204" s="85">
        <v>0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>
        <v>0</v>
      </c>
      <c r="Q204" s="85">
        <v>0</v>
      </c>
      <c r="R204" s="85">
        <v>0</v>
      </c>
      <c r="S204" s="85">
        <v>0</v>
      </c>
      <c r="T204" s="85">
        <v>0</v>
      </c>
      <c r="U204" s="85">
        <v>0</v>
      </c>
      <c r="V204" s="85">
        <v>0</v>
      </c>
      <c r="W204" s="85">
        <v>0</v>
      </c>
      <c r="X204" s="85">
        <v>0</v>
      </c>
      <c r="Y204" s="85">
        <v>0</v>
      </c>
      <c r="Z204" s="85">
        <v>0</v>
      </c>
      <c r="AA204" s="85">
        <f t="shared" si="39"/>
        <v>0</v>
      </c>
      <c r="AB204" s="84">
        <f t="shared" si="40"/>
        <v>2021</v>
      </c>
      <c r="AC204" s="83">
        <f t="shared" si="41"/>
        <v>5</v>
      </c>
      <c r="AD204" s="83" t="str">
        <f t="shared" si="42"/>
        <v/>
      </c>
      <c r="AE204" s="83" t="str">
        <f t="shared" si="43"/>
        <v/>
      </c>
      <c r="AF204" s="81">
        <f t="shared" si="44"/>
        <v>0</v>
      </c>
      <c r="AG204" s="82" t="str">
        <f t="shared" si="45"/>
        <v>1:00</v>
      </c>
      <c r="AH204" s="81">
        <f t="shared" si="46"/>
        <v>0</v>
      </c>
      <c r="AI204" s="80" t="str">
        <f t="shared" si="47"/>
        <v/>
      </c>
      <c r="AJ204" s="80" t="str">
        <f t="shared" si="48"/>
        <v/>
      </c>
      <c r="AK204" s="80" t="str">
        <f t="shared" si="49"/>
        <v/>
      </c>
      <c r="AL204" s="79" t="str">
        <f t="shared" si="50"/>
        <v/>
      </c>
      <c r="AM204" s="78" t="str">
        <f t="shared" si="51"/>
        <v/>
      </c>
    </row>
    <row r="205" spans="2:39" ht="13.5" thickBot="1">
      <c r="B205" s="86">
        <v>44337</v>
      </c>
      <c r="C205" s="85">
        <v>0</v>
      </c>
      <c r="D205" s="85">
        <v>0</v>
      </c>
      <c r="E205" s="85">
        <v>0</v>
      </c>
      <c r="F205" s="85">
        <v>0</v>
      </c>
      <c r="G205" s="85">
        <v>0</v>
      </c>
      <c r="H205" s="85">
        <v>0</v>
      </c>
      <c r="I205" s="85">
        <v>0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85">
        <v>0</v>
      </c>
      <c r="V205" s="85">
        <v>0</v>
      </c>
      <c r="W205" s="85">
        <v>0</v>
      </c>
      <c r="X205" s="85">
        <v>0</v>
      </c>
      <c r="Y205" s="85">
        <v>0</v>
      </c>
      <c r="Z205" s="85">
        <v>0</v>
      </c>
      <c r="AA205" s="85">
        <f t="shared" si="39"/>
        <v>0</v>
      </c>
      <c r="AB205" s="84">
        <f t="shared" si="40"/>
        <v>2021</v>
      </c>
      <c r="AC205" s="83">
        <f t="shared" si="41"/>
        <v>5</v>
      </c>
      <c r="AD205" s="83" t="str">
        <f t="shared" si="42"/>
        <v/>
      </c>
      <c r="AE205" s="83" t="str">
        <f t="shared" si="43"/>
        <v/>
      </c>
      <c r="AF205" s="81">
        <f t="shared" si="44"/>
        <v>0</v>
      </c>
      <c r="AG205" s="82" t="str">
        <f t="shared" si="45"/>
        <v>1:00</v>
      </c>
      <c r="AH205" s="81">
        <f t="shared" si="46"/>
        <v>0</v>
      </c>
      <c r="AI205" s="80" t="str">
        <f t="shared" si="47"/>
        <v/>
      </c>
      <c r="AJ205" s="80" t="str">
        <f t="shared" si="48"/>
        <v/>
      </c>
      <c r="AK205" s="80" t="str">
        <f t="shared" si="49"/>
        <v/>
      </c>
      <c r="AL205" s="79" t="str">
        <f t="shared" si="50"/>
        <v/>
      </c>
      <c r="AM205" s="78" t="str">
        <f t="shared" si="51"/>
        <v/>
      </c>
    </row>
    <row r="206" spans="2:39" ht="13.5" thickBot="1">
      <c r="B206" s="86">
        <v>44338</v>
      </c>
      <c r="C206" s="85">
        <v>0</v>
      </c>
      <c r="D206" s="85">
        <v>0</v>
      </c>
      <c r="E206" s="85">
        <v>0</v>
      </c>
      <c r="F206" s="85">
        <v>0</v>
      </c>
      <c r="G206" s="85">
        <v>0</v>
      </c>
      <c r="H206" s="85">
        <v>0</v>
      </c>
      <c r="I206" s="85">
        <v>0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0</v>
      </c>
      <c r="Z206" s="85">
        <v>0</v>
      </c>
      <c r="AA206" s="85">
        <f t="shared" si="39"/>
        <v>0</v>
      </c>
      <c r="AB206" s="84">
        <f t="shared" si="40"/>
        <v>2021</v>
      </c>
      <c r="AC206" s="83">
        <f t="shared" si="41"/>
        <v>5</v>
      </c>
      <c r="AD206" s="83" t="str">
        <f t="shared" si="42"/>
        <v/>
      </c>
      <c r="AE206" s="83" t="str">
        <f t="shared" si="43"/>
        <v/>
      </c>
      <c r="AF206" s="81">
        <f t="shared" si="44"/>
        <v>0</v>
      </c>
      <c r="AG206" s="82" t="str">
        <f t="shared" si="45"/>
        <v>1:00</v>
      </c>
      <c r="AH206" s="81">
        <f t="shared" si="46"/>
        <v>0</v>
      </c>
      <c r="AI206" s="80" t="str">
        <f t="shared" si="47"/>
        <v/>
      </c>
      <c r="AJ206" s="80" t="str">
        <f t="shared" si="48"/>
        <v/>
      </c>
      <c r="AK206" s="80" t="str">
        <f t="shared" si="49"/>
        <v/>
      </c>
      <c r="AL206" s="79" t="str">
        <f t="shared" si="50"/>
        <v/>
      </c>
      <c r="AM206" s="78" t="str">
        <f t="shared" si="51"/>
        <v/>
      </c>
    </row>
    <row r="207" spans="2:39" ht="13.5" thickBot="1">
      <c r="B207" s="86">
        <v>44339</v>
      </c>
      <c r="C207" s="85">
        <v>0</v>
      </c>
      <c r="D207" s="85">
        <v>0</v>
      </c>
      <c r="E207" s="85">
        <v>0</v>
      </c>
      <c r="F207" s="85">
        <v>0</v>
      </c>
      <c r="G207" s="85">
        <v>0</v>
      </c>
      <c r="H207" s="85">
        <v>0</v>
      </c>
      <c r="I207" s="85">
        <v>0</v>
      </c>
      <c r="J207" s="85">
        <v>0</v>
      </c>
      <c r="K207" s="85">
        <v>0</v>
      </c>
      <c r="L207" s="85">
        <v>0</v>
      </c>
      <c r="M207" s="85">
        <v>0</v>
      </c>
      <c r="N207" s="85">
        <v>0</v>
      </c>
      <c r="O207" s="85">
        <v>0</v>
      </c>
      <c r="P207" s="85">
        <v>0</v>
      </c>
      <c r="Q207" s="85">
        <v>0</v>
      </c>
      <c r="R207" s="85">
        <v>0</v>
      </c>
      <c r="S207" s="85">
        <v>0</v>
      </c>
      <c r="T207" s="85">
        <v>0</v>
      </c>
      <c r="U207" s="85">
        <v>0</v>
      </c>
      <c r="V207" s="85">
        <v>0</v>
      </c>
      <c r="W207" s="85">
        <v>0</v>
      </c>
      <c r="X207" s="85">
        <v>0</v>
      </c>
      <c r="Y207" s="85">
        <v>0</v>
      </c>
      <c r="Z207" s="85">
        <v>0</v>
      </c>
      <c r="AA207" s="85">
        <f t="shared" si="39"/>
        <v>0</v>
      </c>
      <c r="AB207" s="84">
        <f t="shared" si="40"/>
        <v>2021</v>
      </c>
      <c r="AC207" s="83">
        <f t="shared" si="41"/>
        <v>5</v>
      </c>
      <c r="AD207" s="83" t="str">
        <f t="shared" si="42"/>
        <v/>
      </c>
      <c r="AE207" s="83" t="str">
        <f t="shared" si="43"/>
        <v/>
      </c>
      <c r="AF207" s="81">
        <f t="shared" si="44"/>
        <v>0</v>
      </c>
      <c r="AG207" s="82" t="str">
        <f t="shared" si="45"/>
        <v>1:00</v>
      </c>
      <c r="AH207" s="81">
        <f t="shared" si="46"/>
        <v>0</v>
      </c>
      <c r="AI207" s="80" t="str">
        <f t="shared" si="47"/>
        <v/>
      </c>
      <c r="AJ207" s="80" t="str">
        <f t="shared" si="48"/>
        <v/>
      </c>
      <c r="AK207" s="80" t="str">
        <f t="shared" si="49"/>
        <v/>
      </c>
      <c r="AL207" s="79" t="str">
        <f t="shared" si="50"/>
        <v/>
      </c>
      <c r="AM207" s="78" t="str">
        <f t="shared" si="51"/>
        <v/>
      </c>
    </row>
    <row r="208" spans="2:39" ht="13.5" thickBot="1">
      <c r="B208" s="86">
        <v>44340</v>
      </c>
      <c r="C208" s="85">
        <v>0</v>
      </c>
      <c r="D208" s="85">
        <v>0</v>
      </c>
      <c r="E208" s="85">
        <v>0</v>
      </c>
      <c r="F208" s="85">
        <v>0</v>
      </c>
      <c r="G208" s="85">
        <v>0</v>
      </c>
      <c r="H208" s="85">
        <v>0</v>
      </c>
      <c r="I208" s="85">
        <v>0</v>
      </c>
      <c r="J208" s="85">
        <v>0</v>
      </c>
      <c r="K208" s="85">
        <v>0</v>
      </c>
      <c r="L208" s="85">
        <v>0</v>
      </c>
      <c r="M208" s="85">
        <v>0</v>
      </c>
      <c r="N208" s="85">
        <v>0</v>
      </c>
      <c r="O208" s="85">
        <v>0</v>
      </c>
      <c r="P208" s="85">
        <v>0</v>
      </c>
      <c r="Q208" s="85">
        <v>0</v>
      </c>
      <c r="R208" s="85">
        <v>0</v>
      </c>
      <c r="S208" s="85">
        <v>0</v>
      </c>
      <c r="T208" s="85">
        <v>0</v>
      </c>
      <c r="U208" s="85">
        <v>0</v>
      </c>
      <c r="V208" s="85">
        <v>0</v>
      </c>
      <c r="W208" s="85">
        <v>0</v>
      </c>
      <c r="X208" s="85">
        <v>0</v>
      </c>
      <c r="Y208" s="85">
        <v>0</v>
      </c>
      <c r="Z208" s="85">
        <v>0</v>
      </c>
      <c r="AA208" s="85">
        <f t="shared" si="39"/>
        <v>0</v>
      </c>
      <c r="AB208" s="84">
        <f t="shared" si="40"/>
        <v>2021</v>
      </c>
      <c r="AC208" s="83">
        <f t="shared" si="41"/>
        <v>5</v>
      </c>
      <c r="AD208" s="83" t="str">
        <f t="shared" si="42"/>
        <v/>
      </c>
      <c r="AE208" s="83" t="str">
        <f t="shared" si="43"/>
        <v/>
      </c>
      <c r="AF208" s="81">
        <f t="shared" si="44"/>
        <v>0</v>
      </c>
      <c r="AG208" s="82" t="str">
        <f t="shared" si="45"/>
        <v>1:00</v>
      </c>
      <c r="AH208" s="81">
        <f t="shared" si="46"/>
        <v>0</v>
      </c>
      <c r="AI208" s="80" t="str">
        <f t="shared" si="47"/>
        <v/>
      </c>
      <c r="AJ208" s="80" t="str">
        <f t="shared" si="48"/>
        <v/>
      </c>
      <c r="AK208" s="80" t="str">
        <f t="shared" si="49"/>
        <v/>
      </c>
      <c r="AL208" s="79" t="str">
        <f t="shared" si="50"/>
        <v/>
      </c>
      <c r="AM208" s="78" t="str">
        <f t="shared" si="51"/>
        <v/>
      </c>
    </row>
    <row r="209" spans="2:39" ht="13.5" thickBot="1">
      <c r="B209" s="86">
        <v>44341</v>
      </c>
      <c r="C209" s="85">
        <v>0</v>
      </c>
      <c r="D209" s="85">
        <v>0</v>
      </c>
      <c r="E209" s="85">
        <v>0</v>
      </c>
      <c r="F209" s="85">
        <v>0</v>
      </c>
      <c r="G209" s="85">
        <v>0</v>
      </c>
      <c r="H209" s="85">
        <v>0</v>
      </c>
      <c r="I209" s="85">
        <v>0</v>
      </c>
      <c r="J209" s="85">
        <v>0</v>
      </c>
      <c r="K209" s="85">
        <v>0</v>
      </c>
      <c r="L209" s="85">
        <v>0</v>
      </c>
      <c r="M209" s="85">
        <v>0</v>
      </c>
      <c r="N209" s="85">
        <v>0</v>
      </c>
      <c r="O209" s="85">
        <v>0</v>
      </c>
      <c r="P209" s="85">
        <v>0</v>
      </c>
      <c r="Q209" s="85">
        <v>0</v>
      </c>
      <c r="R209" s="85">
        <v>0</v>
      </c>
      <c r="S209" s="85">
        <v>0</v>
      </c>
      <c r="T209" s="85">
        <v>0</v>
      </c>
      <c r="U209" s="85">
        <v>0</v>
      </c>
      <c r="V209" s="85">
        <v>0</v>
      </c>
      <c r="W209" s="85">
        <v>0</v>
      </c>
      <c r="X209" s="85">
        <v>0</v>
      </c>
      <c r="Y209" s="85">
        <v>0</v>
      </c>
      <c r="Z209" s="85">
        <v>0</v>
      </c>
      <c r="AA209" s="85">
        <f t="shared" si="39"/>
        <v>0</v>
      </c>
      <c r="AB209" s="84">
        <f t="shared" si="40"/>
        <v>2021</v>
      </c>
      <c r="AC209" s="83">
        <f t="shared" si="41"/>
        <v>5</v>
      </c>
      <c r="AD209" s="83" t="str">
        <f t="shared" si="42"/>
        <v/>
      </c>
      <c r="AE209" s="83" t="str">
        <f t="shared" si="43"/>
        <v/>
      </c>
      <c r="AF209" s="81">
        <f t="shared" si="44"/>
        <v>0</v>
      </c>
      <c r="AG209" s="82" t="str">
        <f t="shared" si="45"/>
        <v>1:00</v>
      </c>
      <c r="AH209" s="81">
        <f t="shared" si="46"/>
        <v>0</v>
      </c>
      <c r="AI209" s="80" t="str">
        <f t="shared" si="47"/>
        <v/>
      </c>
      <c r="AJ209" s="80" t="str">
        <f t="shared" si="48"/>
        <v/>
      </c>
      <c r="AK209" s="80" t="str">
        <f t="shared" si="49"/>
        <v/>
      </c>
      <c r="AL209" s="79" t="str">
        <f t="shared" si="50"/>
        <v/>
      </c>
      <c r="AM209" s="78" t="str">
        <f t="shared" si="51"/>
        <v/>
      </c>
    </row>
    <row r="210" spans="2:39" ht="13.5" thickBot="1">
      <c r="B210" s="86">
        <v>44342</v>
      </c>
      <c r="C210" s="85">
        <v>0</v>
      </c>
      <c r="D210" s="85">
        <v>0</v>
      </c>
      <c r="E210" s="85">
        <v>0</v>
      </c>
      <c r="F210" s="85">
        <v>0</v>
      </c>
      <c r="G210" s="85">
        <v>0</v>
      </c>
      <c r="H210" s="85">
        <v>0</v>
      </c>
      <c r="I210" s="85">
        <v>0</v>
      </c>
      <c r="J210" s="85">
        <v>0</v>
      </c>
      <c r="K210" s="85">
        <v>0</v>
      </c>
      <c r="L210" s="85">
        <v>0</v>
      </c>
      <c r="M210" s="85">
        <v>0</v>
      </c>
      <c r="N210" s="85">
        <v>0</v>
      </c>
      <c r="O210" s="85">
        <v>0</v>
      </c>
      <c r="P210" s="85">
        <v>0</v>
      </c>
      <c r="Q210" s="85">
        <v>0</v>
      </c>
      <c r="R210" s="85">
        <v>0</v>
      </c>
      <c r="S210" s="85">
        <v>0</v>
      </c>
      <c r="T210" s="85">
        <v>0</v>
      </c>
      <c r="U210" s="85">
        <v>0</v>
      </c>
      <c r="V210" s="85">
        <v>0</v>
      </c>
      <c r="W210" s="85">
        <v>0</v>
      </c>
      <c r="X210" s="85">
        <v>0</v>
      </c>
      <c r="Y210" s="85">
        <v>0</v>
      </c>
      <c r="Z210" s="85">
        <v>0</v>
      </c>
      <c r="AA210" s="85">
        <f t="shared" si="39"/>
        <v>0</v>
      </c>
      <c r="AB210" s="84">
        <f t="shared" si="40"/>
        <v>2021</v>
      </c>
      <c r="AC210" s="83">
        <f t="shared" si="41"/>
        <v>5</v>
      </c>
      <c r="AD210" s="83" t="str">
        <f t="shared" si="42"/>
        <v/>
      </c>
      <c r="AE210" s="83" t="str">
        <f t="shared" si="43"/>
        <v/>
      </c>
      <c r="AF210" s="81">
        <f t="shared" si="44"/>
        <v>0</v>
      </c>
      <c r="AG210" s="82" t="str">
        <f t="shared" si="45"/>
        <v>1:00</v>
      </c>
      <c r="AH210" s="81">
        <f t="shared" si="46"/>
        <v>0</v>
      </c>
      <c r="AI210" s="80" t="str">
        <f t="shared" si="47"/>
        <v/>
      </c>
      <c r="AJ210" s="80" t="str">
        <f t="shared" si="48"/>
        <v/>
      </c>
      <c r="AK210" s="80" t="str">
        <f t="shared" si="49"/>
        <v/>
      </c>
      <c r="AL210" s="79" t="str">
        <f t="shared" si="50"/>
        <v/>
      </c>
      <c r="AM210" s="78" t="str">
        <f t="shared" si="51"/>
        <v/>
      </c>
    </row>
    <row r="211" spans="2:39" ht="13.5" thickBot="1">
      <c r="B211" s="86">
        <v>44343</v>
      </c>
      <c r="C211" s="85">
        <v>0</v>
      </c>
      <c r="D211" s="85">
        <v>0</v>
      </c>
      <c r="E211" s="85">
        <v>0</v>
      </c>
      <c r="F211" s="85">
        <v>0</v>
      </c>
      <c r="G211" s="85">
        <v>0</v>
      </c>
      <c r="H211" s="85">
        <v>0</v>
      </c>
      <c r="I211" s="85">
        <v>0</v>
      </c>
      <c r="J211" s="85">
        <v>0</v>
      </c>
      <c r="K211" s="85">
        <v>0</v>
      </c>
      <c r="L211" s="85">
        <v>0</v>
      </c>
      <c r="M211" s="85">
        <v>0</v>
      </c>
      <c r="N211" s="85">
        <v>0</v>
      </c>
      <c r="O211" s="85">
        <v>0</v>
      </c>
      <c r="P211" s="85">
        <v>0</v>
      </c>
      <c r="Q211" s="85">
        <v>0</v>
      </c>
      <c r="R211" s="85">
        <v>0</v>
      </c>
      <c r="S211" s="85">
        <v>0</v>
      </c>
      <c r="T211" s="85">
        <v>0</v>
      </c>
      <c r="U211" s="85">
        <v>0</v>
      </c>
      <c r="V211" s="85">
        <v>0</v>
      </c>
      <c r="W211" s="85">
        <v>0</v>
      </c>
      <c r="X211" s="85">
        <v>0</v>
      </c>
      <c r="Y211" s="85">
        <v>0</v>
      </c>
      <c r="Z211" s="85">
        <v>0</v>
      </c>
      <c r="AA211" s="85">
        <f t="shared" si="39"/>
        <v>0</v>
      </c>
      <c r="AB211" s="84">
        <f t="shared" si="40"/>
        <v>2021</v>
      </c>
      <c r="AC211" s="83">
        <f t="shared" si="41"/>
        <v>5</v>
      </c>
      <c r="AD211" s="83" t="str">
        <f t="shared" si="42"/>
        <v/>
      </c>
      <c r="AE211" s="83" t="str">
        <f t="shared" si="43"/>
        <v/>
      </c>
      <c r="AF211" s="81">
        <f t="shared" si="44"/>
        <v>0</v>
      </c>
      <c r="AG211" s="82" t="str">
        <f t="shared" si="45"/>
        <v>1:00</v>
      </c>
      <c r="AH211" s="81">
        <f t="shared" si="46"/>
        <v>0</v>
      </c>
      <c r="AI211" s="80" t="str">
        <f t="shared" si="47"/>
        <v/>
      </c>
      <c r="AJ211" s="80" t="str">
        <f t="shared" si="48"/>
        <v/>
      </c>
      <c r="AK211" s="80" t="str">
        <f t="shared" si="49"/>
        <v/>
      </c>
      <c r="AL211" s="79" t="str">
        <f t="shared" si="50"/>
        <v/>
      </c>
      <c r="AM211" s="78" t="str">
        <f t="shared" si="51"/>
        <v/>
      </c>
    </row>
    <row r="212" spans="2:39" ht="13.5" thickBot="1">
      <c r="B212" s="86">
        <v>44344</v>
      </c>
      <c r="C212" s="85">
        <v>0</v>
      </c>
      <c r="D212" s="85">
        <v>0</v>
      </c>
      <c r="E212" s="85">
        <v>0</v>
      </c>
      <c r="F212" s="85">
        <v>0</v>
      </c>
      <c r="G212" s="85">
        <v>0</v>
      </c>
      <c r="H212" s="85">
        <v>0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0</v>
      </c>
      <c r="Z212" s="85">
        <v>0</v>
      </c>
      <c r="AA212" s="85">
        <f t="shared" si="39"/>
        <v>0</v>
      </c>
      <c r="AB212" s="84">
        <f t="shared" si="40"/>
        <v>2021</v>
      </c>
      <c r="AC212" s="83">
        <f t="shared" si="41"/>
        <v>5</v>
      </c>
      <c r="AD212" s="83" t="str">
        <f t="shared" si="42"/>
        <v/>
      </c>
      <c r="AE212" s="83" t="str">
        <f t="shared" si="43"/>
        <v/>
      </c>
      <c r="AF212" s="81">
        <f t="shared" si="44"/>
        <v>0</v>
      </c>
      <c r="AG212" s="82" t="str">
        <f t="shared" si="45"/>
        <v>1:00</v>
      </c>
      <c r="AH212" s="81">
        <f t="shared" si="46"/>
        <v>0</v>
      </c>
      <c r="AI212" s="80" t="str">
        <f t="shared" si="47"/>
        <v/>
      </c>
      <c r="AJ212" s="80" t="str">
        <f t="shared" si="48"/>
        <v/>
      </c>
      <c r="AK212" s="80" t="str">
        <f t="shared" si="49"/>
        <v/>
      </c>
      <c r="AL212" s="79" t="str">
        <f t="shared" si="50"/>
        <v/>
      </c>
      <c r="AM212" s="78" t="str">
        <f t="shared" si="51"/>
        <v/>
      </c>
    </row>
    <row r="213" spans="2:39" ht="13.5" thickBot="1">
      <c r="B213" s="86">
        <v>44345</v>
      </c>
      <c r="C213" s="85">
        <v>0</v>
      </c>
      <c r="D213" s="85">
        <v>0</v>
      </c>
      <c r="E213" s="85">
        <v>0</v>
      </c>
      <c r="F213" s="85">
        <v>0</v>
      </c>
      <c r="G213" s="85">
        <v>0</v>
      </c>
      <c r="H213" s="85">
        <v>0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f t="shared" si="39"/>
        <v>0</v>
      </c>
      <c r="AB213" s="84">
        <f t="shared" si="40"/>
        <v>2021</v>
      </c>
      <c r="AC213" s="83">
        <f t="shared" si="41"/>
        <v>5</v>
      </c>
      <c r="AD213" s="83" t="str">
        <f t="shared" si="42"/>
        <v/>
      </c>
      <c r="AE213" s="83" t="str">
        <f t="shared" si="43"/>
        <v/>
      </c>
      <c r="AF213" s="81">
        <f t="shared" si="44"/>
        <v>0</v>
      </c>
      <c r="AG213" s="82" t="str">
        <f t="shared" si="45"/>
        <v>1:00</v>
      </c>
      <c r="AH213" s="81">
        <f t="shared" si="46"/>
        <v>0</v>
      </c>
      <c r="AI213" s="80" t="str">
        <f t="shared" si="47"/>
        <v/>
      </c>
      <c r="AJ213" s="80" t="str">
        <f t="shared" si="48"/>
        <v/>
      </c>
      <c r="AK213" s="80" t="str">
        <f t="shared" si="49"/>
        <v/>
      </c>
      <c r="AL213" s="79" t="str">
        <f t="shared" si="50"/>
        <v/>
      </c>
      <c r="AM213" s="78" t="str">
        <f t="shared" si="51"/>
        <v/>
      </c>
    </row>
    <row r="214" spans="2:39" ht="13.5" thickBot="1">
      <c r="B214" s="86">
        <v>44346</v>
      </c>
      <c r="C214" s="85">
        <v>0</v>
      </c>
      <c r="D214" s="85">
        <v>0</v>
      </c>
      <c r="E214" s="85">
        <v>0</v>
      </c>
      <c r="F214" s="85">
        <v>0</v>
      </c>
      <c r="G214" s="85">
        <v>0</v>
      </c>
      <c r="H214" s="85">
        <v>0</v>
      </c>
      <c r="I214" s="85">
        <v>0</v>
      </c>
      <c r="J214" s="85">
        <v>0</v>
      </c>
      <c r="K214" s="85">
        <v>0</v>
      </c>
      <c r="L214" s="85">
        <v>0</v>
      </c>
      <c r="M214" s="85">
        <v>0</v>
      </c>
      <c r="N214" s="85">
        <v>0</v>
      </c>
      <c r="O214" s="85">
        <v>0</v>
      </c>
      <c r="P214" s="85">
        <v>0</v>
      </c>
      <c r="Q214" s="85">
        <v>0</v>
      </c>
      <c r="R214" s="85">
        <v>0</v>
      </c>
      <c r="S214" s="85">
        <v>0</v>
      </c>
      <c r="T214" s="85">
        <v>0</v>
      </c>
      <c r="U214" s="85">
        <v>0</v>
      </c>
      <c r="V214" s="85">
        <v>0</v>
      </c>
      <c r="W214" s="85">
        <v>0</v>
      </c>
      <c r="X214" s="85">
        <v>0</v>
      </c>
      <c r="Y214" s="85">
        <v>0</v>
      </c>
      <c r="Z214" s="85">
        <v>0</v>
      </c>
      <c r="AA214" s="85">
        <f t="shared" si="39"/>
        <v>0</v>
      </c>
      <c r="AB214" s="84">
        <f t="shared" si="40"/>
        <v>2021</v>
      </c>
      <c r="AC214" s="83">
        <f t="shared" si="41"/>
        <v>5</v>
      </c>
      <c r="AD214" s="83" t="str">
        <f t="shared" si="42"/>
        <v/>
      </c>
      <c r="AE214" s="83" t="str">
        <f t="shared" si="43"/>
        <v/>
      </c>
      <c r="AF214" s="81">
        <f t="shared" si="44"/>
        <v>0</v>
      </c>
      <c r="AG214" s="82" t="str">
        <f t="shared" si="45"/>
        <v>1:00</v>
      </c>
      <c r="AH214" s="81">
        <f t="shared" si="46"/>
        <v>0</v>
      </c>
      <c r="AI214" s="80" t="str">
        <f t="shared" si="47"/>
        <v/>
      </c>
      <c r="AJ214" s="80" t="str">
        <f t="shared" si="48"/>
        <v/>
      </c>
      <c r="AK214" s="80" t="str">
        <f t="shared" si="49"/>
        <v/>
      </c>
      <c r="AL214" s="79" t="str">
        <f t="shared" si="50"/>
        <v/>
      </c>
      <c r="AM214" s="78" t="str">
        <f t="shared" si="51"/>
        <v/>
      </c>
    </row>
    <row r="215" spans="2:39" ht="13.5" thickBot="1">
      <c r="B215" s="86">
        <v>44347</v>
      </c>
      <c r="C215" s="85">
        <v>0</v>
      </c>
      <c r="D215" s="85">
        <v>0</v>
      </c>
      <c r="E215" s="85">
        <v>0</v>
      </c>
      <c r="F215" s="85">
        <v>0</v>
      </c>
      <c r="G215" s="85">
        <v>0</v>
      </c>
      <c r="H215" s="85">
        <v>0</v>
      </c>
      <c r="I215" s="85">
        <v>0</v>
      </c>
      <c r="J215" s="85">
        <v>0</v>
      </c>
      <c r="K215" s="85">
        <v>0</v>
      </c>
      <c r="L215" s="85">
        <v>0</v>
      </c>
      <c r="M215" s="85">
        <v>0</v>
      </c>
      <c r="N215" s="85">
        <v>0</v>
      </c>
      <c r="O215" s="85">
        <v>0</v>
      </c>
      <c r="P215" s="85">
        <v>0</v>
      </c>
      <c r="Q215" s="85">
        <v>0</v>
      </c>
      <c r="R215" s="85">
        <v>0</v>
      </c>
      <c r="S215" s="85">
        <v>0</v>
      </c>
      <c r="T215" s="85">
        <v>0</v>
      </c>
      <c r="U215" s="85">
        <v>0</v>
      </c>
      <c r="V215" s="85">
        <v>0</v>
      </c>
      <c r="W215" s="85">
        <v>0</v>
      </c>
      <c r="X215" s="85">
        <v>0</v>
      </c>
      <c r="Y215" s="85">
        <v>0</v>
      </c>
      <c r="Z215" s="85">
        <v>0</v>
      </c>
      <c r="AA215" s="85">
        <f t="shared" si="39"/>
        <v>0</v>
      </c>
      <c r="AB215" s="84">
        <f t="shared" si="40"/>
        <v>2021</v>
      </c>
      <c r="AC215" s="83">
        <f t="shared" si="41"/>
        <v>5</v>
      </c>
      <c r="AD215" s="83" t="str">
        <f t="shared" si="42"/>
        <v>2021-5</v>
      </c>
      <c r="AE215" s="83">
        <f t="shared" si="43"/>
        <v>5</v>
      </c>
      <c r="AF215" s="81">
        <f t="shared" si="44"/>
        <v>0</v>
      </c>
      <c r="AG215" s="82" t="str">
        <f t="shared" si="45"/>
        <v>1:00</v>
      </c>
      <c r="AH215" s="81">
        <f t="shared" si="46"/>
        <v>0</v>
      </c>
      <c r="AI215" s="80">
        <f t="shared" si="47"/>
        <v>7679.7530000000006</v>
      </c>
      <c r="AJ215" s="80">
        <f t="shared" si="48"/>
        <v>1350.903</v>
      </c>
      <c r="AK215" s="80">
        <f t="shared" si="49"/>
        <v>30168.07799999999</v>
      </c>
      <c r="AL215" s="79">
        <f t="shared" si="50"/>
        <v>44322</v>
      </c>
      <c r="AM215" s="78" t="str">
        <f t="shared" si="51"/>
        <v>10:00</v>
      </c>
    </row>
    <row r="216" spans="2:39" ht="13.5" thickBot="1">
      <c r="B216" s="86">
        <v>44348</v>
      </c>
      <c r="C216" s="85">
        <v>0</v>
      </c>
      <c r="D216" s="85">
        <v>0</v>
      </c>
      <c r="E216" s="85">
        <v>0</v>
      </c>
      <c r="F216" s="85">
        <v>0</v>
      </c>
      <c r="G216" s="85">
        <v>0</v>
      </c>
      <c r="H216" s="85">
        <v>0</v>
      </c>
      <c r="I216" s="85">
        <v>0</v>
      </c>
      <c r="J216" s="85">
        <v>0</v>
      </c>
      <c r="K216" s="85">
        <v>0</v>
      </c>
      <c r="L216" s="85">
        <v>0</v>
      </c>
      <c r="M216" s="85">
        <v>0</v>
      </c>
      <c r="N216" s="85">
        <v>0</v>
      </c>
      <c r="O216" s="85">
        <v>0</v>
      </c>
      <c r="P216" s="85">
        <v>0</v>
      </c>
      <c r="Q216" s="85">
        <v>0</v>
      </c>
      <c r="R216" s="85">
        <v>0</v>
      </c>
      <c r="S216" s="85">
        <v>0</v>
      </c>
      <c r="T216" s="85">
        <v>0</v>
      </c>
      <c r="U216" s="85">
        <v>0</v>
      </c>
      <c r="V216" s="85">
        <v>0</v>
      </c>
      <c r="W216" s="85">
        <v>0</v>
      </c>
      <c r="X216" s="85">
        <v>0</v>
      </c>
      <c r="Y216" s="85">
        <v>0</v>
      </c>
      <c r="Z216" s="85">
        <v>0</v>
      </c>
      <c r="AA216" s="85">
        <f t="shared" si="39"/>
        <v>0</v>
      </c>
      <c r="AB216" s="84">
        <f t="shared" si="40"/>
        <v>2021</v>
      </c>
      <c r="AC216" s="83">
        <f t="shared" si="41"/>
        <v>6</v>
      </c>
      <c r="AD216" s="83" t="str">
        <f t="shared" si="42"/>
        <v/>
      </c>
      <c r="AE216" s="83" t="str">
        <f t="shared" si="43"/>
        <v/>
      </c>
      <c r="AF216" s="81">
        <f t="shared" si="44"/>
        <v>0</v>
      </c>
      <c r="AG216" s="82" t="str">
        <f t="shared" si="45"/>
        <v>1:00</v>
      </c>
      <c r="AH216" s="81">
        <f t="shared" si="46"/>
        <v>0</v>
      </c>
      <c r="AI216" s="80" t="str">
        <f t="shared" si="47"/>
        <v/>
      </c>
      <c r="AJ216" s="80" t="str">
        <f t="shared" si="48"/>
        <v/>
      </c>
      <c r="AK216" s="80" t="str">
        <f t="shared" si="49"/>
        <v/>
      </c>
      <c r="AL216" s="79" t="str">
        <f t="shared" si="50"/>
        <v/>
      </c>
      <c r="AM216" s="78" t="str">
        <f t="shared" si="51"/>
        <v/>
      </c>
    </row>
    <row r="217" spans="2:39" ht="13.5" thickBot="1">
      <c r="B217" s="86">
        <v>44349</v>
      </c>
      <c r="C217" s="85">
        <v>0</v>
      </c>
      <c r="D217" s="85">
        <v>0</v>
      </c>
      <c r="E217" s="85">
        <v>0</v>
      </c>
      <c r="F217" s="85">
        <v>0</v>
      </c>
      <c r="G217" s="85">
        <v>0</v>
      </c>
      <c r="H217" s="85">
        <v>0</v>
      </c>
      <c r="I217" s="85">
        <v>0</v>
      </c>
      <c r="J217" s="85">
        <v>0</v>
      </c>
      <c r="K217" s="85">
        <v>0</v>
      </c>
      <c r="L217" s="85">
        <v>0</v>
      </c>
      <c r="M217" s="85">
        <v>0</v>
      </c>
      <c r="N217" s="85">
        <v>0</v>
      </c>
      <c r="O217" s="85">
        <v>0</v>
      </c>
      <c r="P217" s="85">
        <v>0</v>
      </c>
      <c r="Q217" s="85">
        <v>0</v>
      </c>
      <c r="R217" s="85">
        <v>0</v>
      </c>
      <c r="S217" s="85">
        <v>0</v>
      </c>
      <c r="T217" s="85">
        <v>0</v>
      </c>
      <c r="U217" s="85">
        <v>0</v>
      </c>
      <c r="V217" s="85">
        <v>0</v>
      </c>
      <c r="W217" s="85">
        <v>0</v>
      </c>
      <c r="X217" s="85">
        <v>0</v>
      </c>
      <c r="Y217" s="85">
        <v>0</v>
      </c>
      <c r="Z217" s="85">
        <v>0</v>
      </c>
      <c r="AA217" s="85">
        <f t="shared" si="39"/>
        <v>0</v>
      </c>
      <c r="AB217" s="84">
        <f t="shared" si="40"/>
        <v>2021</v>
      </c>
      <c r="AC217" s="83">
        <f t="shared" si="41"/>
        <v>6</v>
      </c>
      <c r="AD217" s="83" t="str">
        <f t="shared" si="42"/>
        <v/>
      </c>
      <c r="AE217" s="83" t="str">
        <f t="shared" si="43"/>
        <v/>
      </c>
      <c r="AF217" s="81">
        <f t="shared" si="44"/>
        <v>0</v>
      </c>
      <c r="AG217" s="82" t="str">
        <f t="shared" si="45"/>
        <v>1:00</v>
      </c>
      <c r="AH217" s="81">
        <f t="shared" si="46"/>
        <v>0</v>
      </c>
      <c r="AI217" s="80" t="str">
        <f t="shared" si="47"/>
        <v/>
      </c>
      <c r="AJ217" s="80" t="str">
        <f t="shared" si="48"/>
        <v/>
      </c>
      <c r="AK217" s="80" t="str">
        <f t="shared" si="49"/>
        <v/>
      </c>
      <c r="AL217" s="79" t="str">
        <f t="shared" si="50"/>
        <v/>
      </c>
      <c r="AM217" s="78" t="str">
        <f t="shared" si="51"/>
        <v/>
      </c>
    </row>
    <row r="218" spans="2:39" ht="13.5" thickBot="1">
      <c r="B218" s="86">
        <v>44350</v>
      </c>
      <c r="C218" s="85">
        <v>0</v>
      </c>
      <c r="D218" s="85">
        <v>0</v>
      </c>
      <c r="E218" s="85">
        <v>0</v>
      </c>
      <c r="F218" s="85">
        <v>0</v>
      </c>
      <c r="G218" s="85">
        <v>0</v>
      </c>
      <c r="H218" s="85">
        <v>0</v>
      </c>
      <c r="I218" s="85">
        <v>0</v>
      </c>
      <c r="J218" s="85">
        <v>0</v>
      </c>
      <c r="K218" s="85">
        <v>0</v>
      </c>
      <c r="L218" s="85">
        <v>0</v>
      </c>
      <c r="M218" s="85">
        <v>0</v>
      </c>
      <c r="N218" s="85">
        <v>0</v>
      </c>
      <c r="O218" s="85">
        <v>0</v>
      </c>
      <c r="P218" s="85">
        <v>0</v>
      </c>
      <c r="Q218" s="85">
        <v>0</v>
      </c>
      <c r="R218" s="85">
        <v>0</v>
      </c>
      <c r="S218" s="85">
        <v>0</v>
      </c>
      <c r="T218" s="85">
        <v>0</v>
      </c>
      <c r="U218" s="85">
        <v>0</v>
      </c>
      <c r="V218" s="85">
        <v>0</v>
      </c>
      <c r="W218" s="85">
        <v>0</v>
      </c>
      <c r="X218" s="85">
        <v>0</v>
      </c>
      <c r="Y218" s="85">
        <v>0</v>
      </c>
      <c r="Z218" s="85">
        <v>0</v>
      </c>
      <c r="AA218" s="85">
        <f t="shared" si="39"/>
        <v>0</v>
      </c>
      <c r="AB218" s="84">
        <f t="shared" si="40"/>
        <v>2021</v>
      </c>
      <c r="AC218" s="83">
        <f t="shared" si="41"/>
        <v>6</v>
      </c>
      <c r="AD218" s="83" t="str">
        <f t="shared" si="42"/>
        <v/>
      </c>
      <c r="AE218" s="83" t="str">
        <f t="shared" si="43"/>
        <v/>
      </c>
      <c r="AF218" s="81">
        <f t="shared" si="44"/>
        <v>0</v>
      </c>
      <c r="AG218" s="82" t="str">
        <f t="shared" si="45"/>
        <v>1:00</v>
      </c>
      <c r="AH218" s="81">
        <f t="shared" si="46"/>
        <v>0</v>
      </c>
      <c r="AI218" s="80" t="str">
        <f t="shared" si="47"/>
        <v/>
      </c>
      <c r="AJ218" s="80" t="str">
        <f t="shared" si="48"/>
        <v/>
      </c>
      <c r="AK218" s="80" t="str">
        <f t="shared" si="49"/>
        <v/>
      </c>
      <c r="AL218" s="79" t="str">
        <f t="shared" si="50"/>
        <v/>
      </c>
      <c r="AM218" s="78" t="str">
        <f t="shared" si="51"/>
        <v/>
      </c>
    </row>
    <row r="219" spans="2:39" ht="13.5" thickBot="1">
      <c r="B219" s="86">
        <v>44351</v>
      </c>
      <c r="C219" s="85">
        <v>0</v>
      </c>
      <c r="D219" s="85">
        <v>0</v>
      </c>
      <c r="E219" s="85">
        <v>0</v>
      </c>
      <c r="F219" s="85">
        <v>0</v>
      </c>
      <c r="G219" s="85">
        <v>0</v>
      </c>
      <c r="H219" s="85">
        <v>0</v>
      </c>
      <c r="I219" s="85">
        <v>0</v>
      </c>
      <c r="J219" s="85">
        <v>0</v>
      </c>
      <c r="K219" s="85">
        <v>0</v>
      </c>
      <c r="L219" s="85">
        <v>0</v>
      </c>
      <c r="M219" s="85">
        <v>0</v>
      </c>
      <c r="N219" s="85">
        <v>0</v>
      </c>
      <c r="O219" s="85">
        <v>0</v>
      </c>
      <c r="P219" s="85">
        <v>0</v>
      </c>
      <c r="Q219" s="85">
        <v>0</v>
      </c>
      <c r="R219" s="85">
        <v>0</v>
      </c>
      <c r="S219" s="85">
        <v>0</v>
      </c>
      <c r="T219" s="85">
        <v>0</v>
      </c>
      <c r="U219" s="85">
        <v>0</v>
      </c>
      <c r="V219" s="85">
        <v>0</v>
      </c>
      <c r="W219" s="85">
        <v>0</v>
      </c>
      <c r="X219" s="85">
        <v>0</v>
      </c>
      <c r="Y219" s="85">
        <v>0</v>
      </c>
      <c r="Z219" s="85">
        <v>0</v>
      </c>
      <c r="AA219" s="85">
        <f t="shared" si="39"/>
        <v>0</v>
      </c>
      <c r="AB219" s="84">
        <f t="shared" si="40"/>
        <v>2021</v>
      </c>
      <c r="AC219" s="83">
        <f t="shared" si="41"/>
        <v>6</v>
      </c>
      <c r="AD219" s="83" t="str">
        <f t="shared" si="42"/>
        <v/>
      </c>
      <c r="AE219" s="83" t="str">
        <f t="shared" si="43"/>
        <v/>
      </c>
      <c r="AF219" s="81">
        <f t="shared" si="44"/>
        <v>0</v>
      </c>
      <c r="AG219" s="82" t="str">
        <f t="shared" si="45"/>
        <v>1:00</v>
      </c>
      <c r="AH219" s="81">
        <f t="shared" si="46"/>
        <v>0</v>
      </c>
      <c r="AI219" s="80" t="str">
        <f t="shared" si="47"/>
        <v/>
      </c>
      <c r="AJ219" s="80" t="str">
        <f t="shared" si="48"/>
        <v/>
      </c>
      <c r="AK219" s="80" t="str">
        <f t="shared" si="49"/>
        <v/>
      </c>
      <c r="AL219" s="79" t="str">
        <f t="shared" si="50"/>
        <v/>
      </c>
      <c r="AM219" s="78" t="str">
        <f t="shared" si="51"/>
        <v/>
      </c>
    </row>
    <row r="220" spans="2:39" ht="13.5" thickBot="1">
      <c r="B220" s="86">
        <v>44352</v>
      </c>
      <c r="C220" s="85">
        <v>0</v>
      </c>
      <c r="D220" s="85">
        <v>0</v>
      </c>
      <c r="E220" s="85">
        <v>0</v>
      </c>
      <c r="F220" s="85">
        <v>0</v>
      </c>
      <c r="G220" s="85">
        <v>0</v>
      </c>
      <c r="H220" s="85">
        <v>0</v>
      </c>
      <c r="I220" s="85">
        <v>0</v>
      </c>
      <c r="J220" s="85">
        <v>0</v>
      </c>
      <c r="K220" s="85">
        <v>0</v>
      </c>
      <c r="L220" s="85">
        <v>0</v>
      </c>
      <c r="M220" s="85">
        <v>0</v>
      </c>
      <c r="N220" s="85">
        <v>0</v>
      </c>
      <c r="O220" s="85">
        <v>0</v>
      </c>
      <c r="P220" s="85">
        <v>0</v>
      </c>
      <c r="Q220" s="85">
        <v>0</v>
      </c>
      <c r="R220" s="85">
        <v>0</v>
      </c>
      <c r="S220" s="85">
        <v>0</v>
      </c>
      <c r="T220" s="85">
        <v>0</v>
      </c>
      <c r="U220" s="85">
        <v>0</v>
      </c>
      <c r="V220" s="85">
        <v>0</v>
      </c>
      <c r="W220" s="85">
        <v>0</v>
      </c>
      <c r="X220" s="85">
        <v>0</v>
      </c>
      <c r="Y220" s="85">
        <v>0</v>
      </c>
      <c r="Z220" s="85">
        <v>0</v>
      </c>
      <c r="AA220" s="85">
        <f t="shared" si="39"/>
        <v>0</v>
      </c>
      <c r="AB220" s="84">
        <f t="shared" si="40"/>
        <v>2021</v>
      </c>
      <c r="AC220" s="83">
        <f t="shared" si="41"/>
        <v>6</v>
      </c>
      <c r="AD220" s="83" t="str">
        <f t="shared" si="42"/>
        <v/>
      </c>
      <c r="AE220" s="83" t="str">
        <f t="shared" si="43"/>
        <v/>
      </c>
      <c r="AF220" s="81">
        <f t="shared" si="44"/>
        <v>0</v>
      </c>
      <c r="AG220" s="82" t="str">
        <f t="shared" si="45"/>
        <v>1:00</v>
      </c>
      <c r="AH220" s="81">
        <f t="shared" si="46"/>
        <v>0</v>
      </c>
      <c r="AI220" s="80" t="str">
        <f t="shared" si="47"/>
        <v/>
      </c>
      <c r="AJ220" s="80" t="str">
        <f t="shared" si="48"/>
        <v/>
      </c>
      <c r="AK220" s="80" t="str">
        <f t="shared" si="49"/>
        <v/>
      </c>
      <c r="AL220" s="79" t="str">
        <f t="shared" si="50"/>
        <v/>
      </c>
      <c r="AM220" s="78" t="str">
        <f t="shared" si="51"/>
        <v/>
      </c>
    </row>
    <row r="221" spans="2:39" ht="13.5" thickBot="1">
      <c r="B221" s="86">
        <v>44353</v>
      </c>
      <c r="C221" s="85">
        <v>0</v>
      </c>
      <c r="D221" s="85">
        <v>0</v>
      </c>
      <c r="E221" s="85">
        <v>0</v>
      </c>
      <c r="F221" s="85">
        <v>0</v>
      </c>
      <c r="G221" s="85">
        <v>0</v>
      </c>
      <c r="H221" s="85">
        <v>0</v>
      </c>
      <c r="I221" s="85">
        <v>0</v>
      </c>
      <c r="J221" s="85">
        <v>0</v>
      </c>
      <c r="K221" s="85">
        <v>0</v>
      </c>
      <c r="L221" s="85">
        <v>0</v>
      </c>
      <c r="M221" s="85">
        <v>0</v>
      </c>
      <c r="N221" s="85">
        <v>0</v>
      </c>
      <c r="O221" s="85">
        <v>0</v>
      </c>
      <c r="P221" s="85">
        <v>0</v>
      </c>
      <c r="Q221" s="85">
        <v>0</v>
      </c>
      <c r="R221" s="85">
        <v>0</v>
      </c>
      <c r="S221" s="85">
        <v>0</v>
      </c>
      <c r="T221" s="85">
        <v>0</v>
      </c>
      <c r="U221" s="85">
        <v>0</v>
      </c>
      <c r="V221" s="85">
        <v>0</v>
      </c>
      <c r="W221" s="85">
        <v>0</v>
      </c>
      <c r="X221" s="85">
        <v>0</v>
      </c>
      <c r="Y221" s="85">
        <v>0</v>
      </c>
      <c r="Z221" s="85">
        <v>0</v>
      </c>
      <c r="AA221" s="85">
        <f t="shared" si="39"/>
        <v>0</v>
      </c>
      <c r="AB221" s="84">
        <f t="shared" si="40"/>
        <v>2021</v>
      </c>
      <c r="AC221" s="83">
        <f t="shared" si="41"/>
        <v>6</v>
      </c>
      <c r="AD221" s="83" t="str">
        <f t="shared" si="42"/>
        <v/>
      </c>
      <c r="AE221" s="83" t="str">
        <f t="shared" si="43"/>
        <v/>
      </c>
      <c r="AF221" s="81">
        <f t="shared" si="44"/>
        <v>0</v>
      </c>
      <c r="AG221" s="82" t="str">
        <f t="shared" si="45"/>
        <v>1:00</v>
      </c>
      <c r="AH221" s="81">
        <f t="shared" si="46"/>
        <v>0</v>
      </c>
      <c r="AI221" s="80" t="str">
        <f t="shared" si="47"/>
        <v/>
      </c>
      <c r="AJ221" s="80" t="str">
        <f t="shared" si="48"/>
        <v/>
      </c>
      <c r="AK221" s="80" t="str">
        <f t="shared" si="49"/>
        <v/>
      </c>
      <c r="AL221" s="79" t="str">
        <f t="shared" si="50"/>
        <v/>
      </c>
      <c r="AM221" s="78" t="str">
        <f t="shared" si="51"/>
        <v/>
      </c>
    </row>
    <row r="222" spans="2:39" ht="13.5" thickBot="1">
      <c r="B222" s="86">
        <v>44354</v>
      </c>
      <c r="C222" s="85">
        <v>0</v>
      </c>
      <c r="D222" s="85">
        <v>0</v>
      </c>
      <c r="E222" s="85">
        <v>0</v>
      </c>
      <c r="F222" s="85">
        <v>0</v>
      </c>
      <c r="G222" s="85">
        <v>0</v>
      </c>
      <c r="H222" s="85">
        <v>0</v>
      </c>
      <c r="I222" s="85">
        <v>0</v>
      </c>
      <c r="J222" s="85">
        <v>0</v>
      </c>
      <c r="K222" s="85">
        <v>0</v>
      </c>
      <c r="L222" s="85">
        <v>0</v>
      </c>
      <c r="M222" s="85">
        <v>0</v>
      </c>
      <c r="N222" s="85">
        <v>0</v>
      </c>
      <c r="O222" s="85">
        <v>0</v>
      </c>
      <c r="P222" s="85">
        <v>0</v>
      </c>
      <c r="Q222" s="85">
        <v>0</v>
      </c>
      <c r="R222" s="85">
        <v>0</v>
      </c>
      <c r="S222" s="85">
        <v>0</v>
      </c>
      <c r="T222" s="85">
        <v>0</v>
      </c>
      <c r="U222" s="85">
        <v>0</v>
      </c>
      <c r="V222" s="85">
        <v>0</v>
      </c>
      <c r="W222" s="85">
        <v>0</v>
      </c>
      <c r="X222" s="85">
        <v>0</v>
      </c>
      <c r="Y222" s="85">
        <v>0</v>
      </c>
      <c r="Z222" s="85">
        <v>0</v>
      </c>
      <c r="AA222" s="85">
        <f t="shared" si="39"/>
        <v>0</v>
      </c>
      <c r="AB222" s="84">
        <f t="shared" si="40"/>
        <v>2021</v>
      </c>
      <c r="AC222" s="83">
        <f t="shared" si="41"/>
        <v>6</v>
      </c>
      <c r="AD222" s="83" t="str">
        <f t="shared" si="42"/>
        <v/>
      </c>
      <c r="AE222" s="83" t="str">
        <f t="shared" si="43"/>
        <v/>
      </c>
      <c r="AF222" s="81">
        <f t="shared" si="44"/>
        <v>0</v>
      </c>
      <c r="AG222" s="82" t="str">
        <f t="shared" si="45"/>
        <v>1:00</v>
      </c>
      <c r="AH222" s="81">
        <f t="shared" si="46"/>
        <v>0</v>
      </c>
      <c r="AI222" s="80" t="str">
        <f t="shared" si="47"/>
        <v/>
      </c>
      <c r="AJ222" s="80" t="str">
        <f t="shared" si="48"/>
        <v/>
      </c>
      <c r="AK222" s="80" t="str">
        <f t="shared" si="49"/>
        <v/>
      </c>
      <c r="AL222" s="79" t="str">
        <f t="shared" si="50"/>
        <v/>
      </c>
      <c r="AM222" s="78" t="str">
        <f t="shared" si="51"/>
        <v/>
      </c>
    </row>
    <row r="223" spans="2:39" ht="13.5" thickBot="1">
      <c r="B223" s="86">
        <v>44355</v>
      </c>
      <c r="C223" s="85">
        <v>0</v>
      </c>
      <c r="D223" s="85">
        <v>0</v>
      </c>
      <c r="E223" s="85">
        <v>0</v>
      </c>
      <c r="F223" s="85">
        <v>0</v>
      </c>
      <c r="G223" s="85">
        <v>0</v>
      </c>
      <c r="H223" s="85">
        <v>0</v>
      </c>
      <c r="I223" s="85">
        <v>0</v>
      </c>
      <c r="J223" s="85">
        <v>0</v>
      </c>
      <c r="K223" s="85">
        <v>0</v>
      </c>
      <c r="L223" s="85">
        <v>0</v>
      </c>
      <c r="M223" s="85">
        <v>0</v>
      </c>
      <c r="N223" s="85">
        <v>0</v>
      </c>
      <c r="O223" s="85">
        <v>0</v>
      </c>
      <c r="P223" s="85">
        <v>0</v>
      </c>
      <c r="Q223" s="85">
        <v>0</v>
      </c>
      <c r="R223" s="85">
        <v>0</v>
      </c>
      <c r="S223" s="85">
        <v>0</v>
      </c>
      <c r="T223" s="85">
        <v>0</v>
      </c>
      <c r="U223" s="85">
        <v>0</v>
      </c>
      <c r="V223" s="85">
        <v>0</v>
      </c>
      <c r="W223" s="85">
        <v>0</v>
      </c>
      <c r="X223" s="85">
        <v>0</v>
      </c>
      <c r="Y223" s="85">
        <v>0</v>
      </c>
      <c r="Z223" s="85">
        <v>0</v>
      </c>
      <c r="AA223" s="85">
        <f t="shared" si="39"/>
        <v>0</v>
      </c>
      <c r="AB223" s="84">
        <f t="shared" si="40"/>
        <v>2021</v>
      </c>
      <c r="AC223" s="83">
        <f t="shared" si="41"/>
        <v>6</v>
      </c>
      <c r="AD223" s="83" t="str">
        <f t="shared" si="42"/>
        <v/>
      </c>
      <c r="AE223" s="83" t="str">
        <f t="shared" si="43"/>
        <v/>
      </c>
      <c r="AF223" s="81">
        <f t="shared" si="44"/>
        <v>0</v>
      </c>
      <c r="AG223" s="82" t="str">
        <f t="shared" si="45"/>
        <v>1:00</v>
      </c>
      <c r="AH223" s="81">
        <f t="shared" si="46"/>
        <v>0</v>
      </c>
      <c r="AI223" s="80" t="str">
        <f t="shared" si="47"/>
        <v/>
      </c>
      <c r="AJ223" s="80" t="str">
        <f t="shared" si="48"/>
        <v/>
      </c>
      <c r="AK223" s="80" t="str">
        <f t="shared" si="49"/>
        <v/>
      </c>
      <c r="AL223" s="79" t="str">
        <f t="shared" si="50"/>
        <v/>
      </c>
      <c r="AM223" s="78" t="str">
        <f t="shared" si="51"/>
        <v/>
      </c>
    </row>
    <row r="224" spans="2:39" ht="13.5" thickBot="1">
      <c r="B224" s="86">
        <v>44356</v>
      </c>
      <c r="C224" s="85">
        <v>0</v>
      </c>
      <c r="D224" s="85">
        <v>0</v>
      </c>
      <c r="E224" s="85">
        <v>0</v>
      </c>
      <c r="F224" s="85">
        <v>0</v>
      </c>
      <c r="G224" s="85">
        <v>0</v>
      </c>
      <c r="H224" s="85">
        <v>0</v>
      </c>
      <c r="I224" s="85">
        <v>0</v>
      </c>
      <c r="J224" s="85">
        <v>0</v>
      </c>
      <c r="K224" s="85">
        <v>0</v>
      </c>
      <c r="L224" s="85">
        <v>0</v>
      </c>
      <c r="M224" s="85">
        <v>0</v>
      </c>
      <c r="N224" s="85">
        <v>0</v>
      </c>
      <c r="O224" s="85">
        <v>0</v>
      </c>
      <c r="P224" s="85">
        <v>0</v>
      </c>
      <c r="Q224" s="85">
        <v>0</v>
      </c>
      <c r="R224" s="85">
        <v>0</v>
      </c>
      <c r="S224" s="85">
        <v>0</v>
      </c>
      <c r="T224" s="85">
        <v>0</v>
      </c>
      <c r="U224" s="85">
        <v>0</v>
      </c>
      <c r="V224" s="85">
        <v>0</v>
      </c>
      <c r="W224" s="85">
        <v>0</v>
      </c>
      <c r="X224" s="85">
        <v>0</v>
      </c>
      <c r="Y224" s="85">
        <v>0</v>
      </c>
      <c r="Z224" s="85">
        <v>0</v>
      </c>
      <c r="AA224" s="85">
        <f t="shared" si="39"/>
        <v>0</v>
      </c>
      <c r="AB224" s="84">
        <f t="shared" si="40"/>
        <v>2021</v>
      </c>
      <c r="AC224" s="83">
        <f t="shared" si="41"/>
        <v>6</v>
      </c>
      <c r="AD224" s="83" t="str">
        <f t="shared" si="42"/>
        <v/>
      </c>
      <c r="AE224" s="83" t="str">
        <f t="shared" si="43"/>
        <v/>
      </c>
      <c r="AF224" s="81">
        <f t="shared" si="44"/>
        <v>0</v>
      </c>
      <c r="AG224" s="82" t="str">
        <f t="shared" si="45"/>
        <v>1:00</v>
      </c>
      <c r="AH224" s="81">
        <f t="shared" si="46"/>
        <v>0</v>
      </c>
      <c r="AI224" s="80" t="str">
        <f t="shared" si="47"/>
        <v/>
      </c>
      <c r="AJ224" s="80" t="str">
        <f t="shared" si="48"/>
        <v/>
      </c>
      <c r="AK224" s="80" t="str">
        <f t="shared" si="49"/>
        <v/>
      </c>
      <c r="AL224" s="79" t="str">
        <f t="shared" si="50"/>
        <v/>
      </c>
      <c r="AM224" s="78" t="str">
        <f t="shared" si="51"/>
        <v/>
      </c>
    </row>
    <row r="225" spans="2:39" ht="13.5" thickBot="1">
      <c r="B225" s="86">
        <v>44357</v>
      </c>
      <c r="C225" s="85">
        <v>0</v>
      </c>
      <c r="D225" s="85">
        <v>0</v>
      </c>
      <c r="E225" s="85">
        <v>0</v>
      </c>
      <c r="F225" s="85">
        <v>0</v>
      </c>
      <c r="G225" s="85">
        <v>0</v>
      </c>
      <c r="H225" s="85">
        <v>0</v>
      </c>
      <c r="I225" s="85">
        <v>0</v>
      </c>
      <c r="J225" s="85">
        <v>0</v>
      </c>
      <c r="K225" s="85">
        <v>0</v>
      </c>
      <c r="L225" s="85">
        <v>0</v>
      </c>
      <c r="M225" s="85">
        <v>0</v>
      </c>
      <c r="N225" s="85">
        <v>0</v>
      </c>
      <c r="O225" s="85">
        <v>0</v>
      </c>
      <c r="P225" s="85">
        <v>0</v>
      </c>
      <c r="Q225" s="85">
        <v>0</v>
      </c>
      <c r="R225" s="85">
        <v>0</v>
      </c>
      <c r="S225" s="85">
        <v>0</v>
      </c>
      <c r="T225" s="85">
        <v>0</v>
      </c>
      <c r="U225" s="85">
        <v>0</v>
      </c>
      <c r="V225" s="85">
        <v>0</v>
      </c>
      <c r="W225" s="85">
        <v>0</v>
      </c>
      <c r="X225" s="85">
        <v>0</v>
      </c>
      <c r="Y225" s="85">
        <v>0</v>
      </c>
      <c r="Z225" s="85">
        <v>0</v>
      </c>
      <c r="AA225" s="85">
        <f t="shared" si="39"/>
        <v>0</v>
      </c>
      <c r="AB225" s="84">
        <f t="shared" si="40"/>
        <v>2021</v>
      </c>
      <c r="AC225" s="83">
        <f t="shared" si="41"/>
        <v>6</v>
      </c>
      <c r="AD225" s="83" t="str">
        <f t="shared" si="42"/>
        <v/>
      </c>
      <c r="AE225" s="83" t="str">
        <f t="shared" si="43"/>
        <v/>
      </c>
      <c r="AF225" s="81">
        <f t="shared" si="44"/>
        <v>0</v>
      </c>
      <c r="AG225" s="82" t="str">
        <f t="shared" si="45"/>
        <v>1:00</v>
      </c>
      <c r="AH225" s="81">
        <f t="shared" si="46"/>
        <v>0</v>
      </c>
      <c r="AI225" s="80" t="str">
        <f t="shared" si="47"/>
        <v/>
      </c>
      <c r="AJ225" s="80" t="str">
        <f t="shared" si="48"/>
        <v/>
      </c>
      <c r="AK225" s="80" t="str">
        <f t="shared" si="49"/>
        <v/>
      </c>
      <c r="AL225" s="79" t="str">
        <f t="shared" si="50"/>
        <v/>
      </c>
      <c r="AM225" s="78" t="str">
        <f t="shared" si="51"/>
        <v/>
      </c>
    </row>
    <row r="226" spans="2:39" ht="13.5" thickBot="1">
      <c r="B226" s="86">
        <v>44358</v>
      </c>
      <c r="C226" s="85">
        <v>0</v>
      </c>
      <c r="D226" s="85">
        <v>0</v>
      </c>
      <c r="E226" s="85">
        <v>0</v>
      </c>
      <c r="F226" s="85">
        <v>0</v>
      </c>
      <c r="G226" s="85">
        <v>0</v>
      </c>
      <c r="H226" s="85">
        <v>0</v>
      </c>
      <c r="I226" s="85">
        <v>0</v>
      </c>
      <c r="J226" s="85">
        <v>0</v>
      </c>
      <c r="K226" s="85">
        <v>0</v>
      </c>
      <c r="L226" s="85">
        <v>0</v>
      </c>
      <c r="M226" s="85">
        <v>0</v>
      </c>
      <c r="N226" s="85">
        <v>0</v>
      </c>
      <c r="O226" s="85">
        <v>0</v>
      </c>
      <c r="P226" s="85">
        <v>0</v>
      </c>
      <c r="Q226" s="85">
        <v>0</v>
      </c>
      <c r="R226" s="85">
        <v>0</v>
      </c>
      <c r="S226" s="85">
        <v>0</v>
      </c>
      <c r="T226" s="85">
        <v>0</v>
      </c>
      <c r="U226" s="85">
        <v>0</v>
      </c>
      <c r="V226" s="85">
        <v>0</v>
      </c>
      <c r="W226" s="85">
        <v>0</v>
      </c>
      <c r="X226" s="85">
        <v>0</v>
      </c>
      <c r="Y226" s="85">
        <v>0</v>
      </c>
      <c r="Z226" s="85">
        <v>0</v>
      </c>
      <c r="AA226" s="85">
        <f t="shared" si="39"/>
        <v>0</v>
      </c>
      <c r="AB226" s="84">
        <f t="shared" si="40"/>
        <v>2021</v>
      </c>
      <c r="AC226" s="83">
        <f t="shared" si="41"/>
        <v>6</v>
      </c>
      <c r="AD226" s="83" t="str">
        <f t="shared" si="42"/>
        <v/>
      </c>
      <c r="AE226" s="83" t="str">
        <f t="shared" si="43"/>
        <v/>
      </c>
      <c r="AF226" s="81">
        <f t="shared" si="44"/>
        <v>0</v>
      </c>
      <c r="AG226" s="82" t="str">
        <f t="shared" si="45"/>
        <v>1:00</v>
      </c>
      <c r="AH226" s="81">
        <f t="shared" si="46"/>
        <v>0</v>
      </c>
      <c r="AI226" s="80" t="str">
        <f t="shared" si="47"/>
        <v/>
      </c>
      <c r="AJ226" s="80" t="str">
        <f t="shared" si="48"/>
        <v/>
      </c>
      <c r="AK226" s="80" t="str">
        <f t="shared" si="49"/>
        <v/>
      </c>
      <c r="AL226" s="79" t="str">
        <f t="shared" si="50"/>
        <v/>
      </c>
      <c r="AM226" s="78" t="str">
        <f t="shared" si="51"/>
        <v/>
      </c>
    </row>
    <row r="227" spans="2:39" ht="13.5" thickBot="1">
      <c r="B227" s="86">
        <v>44359</v>
      </c>
      <c r="C227" s="85">
        <v>0</v>
      </c>
      <c r="D227" s="85">
        <v>0</v>
      </c>
      <c r="E227" s="85">
        <v>0</v>
      </c>
      <c r="F227" s="85">
        <v>0</v>
      </c>
      <c r="G227" s="85">
        <v>0</v>
      </c>
      <c r="H227" s="85">
        <v>0</v>
      </c>
      <c r="I227" s="85">
        <v>0</v>
      </c>
      <c r="J227" s="85">
        <v>0</v>
      </c>
      <c r="K227" s="85">
        <v>0</v>
      </c>
      <c r="L227" s="85">
        <v>0</v>
      </c>
      <c r="M227" s="85">
        <v>0</v>
      </c>
      <c r="N227" s="85">
        <v>0</v>
      </c>
      <c r="O227" s="85">
        <v>0</v>
      </c>
      <c r="P227" s="85">
        <v>0</v>
      </c>
      <c r="Q227" s="85">
        <v>0</v>
      </c>
      <c r="R227" s="85">
        <v>0</v>
      </c>
      <c r="S227" s="85">
        <v>0</v>
      </c>
      <c r="T227" s="85">
        <v>0</v>
      </c>
      <c r="U227" s="85">
        <v>0</v>
      </c>
      <c r="V227" s="85">
        <v>0</v>
      </c>
      <c r="W227" s="85">
        <v>0</v>
      </c>
      <c r="X227" s="85">
        <v>0</v>
      </c>
      <c r="Y227" s="85">
        <v>0</v>
      </c>
      <c r="Z227" s="85">
        <v>0</v>
      </c>
      <c r="AA227" s="85">
        <f t="shared" si="39"/>
        <v>0</v>
      </c>
      <c r="AB227" s="84">
        <f t="shared" si="40"/>
        <v>2021</v>
      </c>
      <c r="AC227" s="83">
        <f t="shared" si="41"/>
        <v>6</v>
      </c>
      <c r="AD227" s="83" t="str">
        <f t="shared" si="42"/>
        <v/>
      </c>
      <c r="AE227" s="83" t="str">
        <f t="shared" si="43"/>
        <v/>
      </c>
      <c r="AF227" s="81">
        <f t="shared" si="44"/>
        <v>0</v>
      </c>
      <c r="AG227" s="82" t="str">
        <f t="shared" si="45"/>
        <v>1:00</v>
      </c>
      <c r="AH227" s="81">
        <f t="shared" si="46"/>
        <v>0</v>
      </c>
      <c r="AI227" s="80" t="str">
        <f t="shared" si="47"/>
        <v/>
      </c>
      <c r="AJ227" s="80" t="str">
        <f t="shared" si="48"/>
        <v/>
      </c>
      <c r="AK227" s="80" t="str">
        <f t="shared" si="49"/>
        <v/>
      </c>
      <c r="AL227" s="79" t="str">
        <f t="shared" si="50"/>
        <v/>
      </c>
      <c r="AM227" s="78" t="str">
        <f t="shared" si="51"/>
        <v/>
      </c>
    </row>
    <row r="228" spans="2:39" ht="13.5" thickBot="1">
      <c r="B228" s="86">
        <v>44360</v>
      </c>
      <c r="C228" s="85">
        <v>0</v>
      </c>
      <c r="D228" s="85">
        <v>0</v>
      </c>
      <c r="E228" s="85">
        <v>0</v>
      </c>
      <c r="F228" s="85">
        <v>0</v>
      </c>
      <c r="G228" s="85">
        <v>0</v>
      </c>
      <c r="H228" s="85">
        <v>0</v>
      </c>
      <c r="I228" s="85">
        <v>0</v>
      </c>
      <c r="J228" s="85">
        <v>0</v>
      </c>
      <c r="K228" s="85">
        <v>0</v>
      </c>
      <c r="L228" s="85">
        <v>0</v>
      </c>
      <c r="M228" s="85">
        <v>0</v>
      </c>
      <c r="N228" s="85">
        <v>0</v>
      </c>
      <c r="O228" s="85">
        <v>0</v>
      </c>
      <c r="P228" s="85">
        <v>0</v>
      </c>
      <c r="Q228" s="85">
        <v>0</v>
      </c>
      <c r="R228" s="85">
        <v>0</v>
      </c>
      <c r="S228" s="85">
        <v>0</v>
      </c>
      <c r="T228" s="85">
        <v>0</v>
      </c>
      <c r="U228" s="85">
        <v>0</v>
      </c>
      <c r="V228" s="85">
        <v>0</v>
      </c>
      <c r="W228" s="85">
        <v>0</v>
      </c>
      <c r="X228" s="85">
        <v>0</v>
      </c>
      <c r="Y228" s="85">
        <v>0</v>
      </c>
      <c r="Z228" s="85">
        <v>0</v>
      </c>
      <c r="AA228" s="85">
        <f t="shared" si="39"/>
        <v>0</v>
      </c>
      <c r="AB228" s="84">
        <f t="shared" si="40"/>
        <v>2021</v>
      </c>
      <c r="AC228" s="83">
        <f t="shared" si="41"/>
        <v>6</v>
      </c>
      <c r="AD228" s="83" t="str">
        <f t="shared" si="42"/>
        <v/>
      </c>
      <c r="AE228" s="83" t="str">
        <f t="shared" si="43"/>
        <v/>
      </c>
      <c r="AF228" s="81">
        <f t="shared" si="44"/>
        <v>0</v>
      </c>
      <c r="AG228" s="82" t="str">
        <f t="shared" si="45"/>
        <v>1:00</v>
      </c>
      <c r="AH228" s="81">
        <f t="shared" si="46"/>
        <v>0</v>
      </c>
      <c r="AI228" s="80" t="str">
        <f t="shared" si="47"/>
        <v/>
      </c>
      <c r="AJ228" s="80" t="str">
        <f t="shared" si="48"/>
        <v/>
      </c>
      <c r="AK228" s="80" t="str">
        <f t="shared" si="49"/>
        <v/>
      </c>
      <c r="AL228" s="79" t="str">
        <f t="shared" si="50"/>
        <v/>
      </c>
      <c r="AM228" s="78" t="str">
        <f t="shared" si="51"/>
        <v/>
      </c>
    </row>
    <row r="229" spans="2:39" ht="13.5" thickBot="1">
      <c r="B229" s="86">
        <v>44361</v>
      </c>
      <c r="C229" s="85">
        <v>0</v>
      </c>
      <c r="D229" s="85">
        <v>0</v>
      </c>
      <c r="E229" s="85">
        <v>0</v>
      </c>
      <c r="F229" s="85">
        <v>0</v>
      </c>
      <c r="G229" s="85">
        <v>0</v>
      </c>
      <c r="H229" s="85">
        <v>0</v>
      </c>
      <c r="I229" s="85">
        <v>0</v>
      </c>
      <c r="J229" s="85">
        <v>0</v>
      </c>
      <c r="K229" s="85">
        <v>0</v>
      </c>
      <c r="L229" s="85">
        <v>0</v>
      </c>
      <c r="M229" s="85">
        <v>0</v>
      </c>
      <c r="N229" s="85">
        <v>0</v>
      </c>
      <c r="O229" s="85">
        <v>0</v>
      </c>
      <c r="P229" s="85">
        <v>0</v>
      </c>
      <c r="Q229" s="85">
        <v>0</v>
      </c>
      <c r="R229" s="85">
        <v>0</v>
      </c>
      <c r="S229" s="85">
        <v>0</v>
      </c>
      <c r="T229" s="85">
        <v>0</v>
      </c>
      <c r="U229" s="85">
        <v>0</v>
      </c>
      <c r="V229" s="85">
        <v>0</v>
      </c>
      <c r="W229" s="85">
        <v>0</v>
      </c>
      <c r="X229" s="85">
        <v>0</v>
      </c>
      <c r="Y229" s="85">
        <v>0</v>
      </c>
      <c r="Z229" s="85">
        <v>0</v>
      </c>
      <c r="AA229" s="85">
        <f t="shared" si="39"/>
        <v>0</v>
      </c>
      <c r="AB229" s="84">
        <f t="shared" si="40"/>
        <v>2021</v>
      </c>
      <c r="AC229" s="83">
        <f t="shared" si="41"/>
        <v>6</v>
      </c>
      <c r="AD229" s="83" t="str">
        <f t="shared" si="42"/>
        <v/>
      </c>
      <c r="AE229" s="83" t="str">
        <f t="shared" si="43"/>
        <v/>
      </c>
      <c r="AF229" s="81">
        <f t="shared" si="44"/>
        <v>0</v>
      </c>
      <c r="AG229" s="82" t="str">
        <f t="shared" si="45"/>
        <v>1:00</v>
      </c>
      <c r="AH229" s="81">
        <f t="shared" si="46"/>
        <v>0</v>
      </c>
      <c r="AI229" s="80" t="str">
        <f t="shared" si="47"/>
        <v/>
      </c>
      <c r="AJ229" s="80" t="str">
        <f t="shared" si="48"/>
        <v/>
      </c>
      <c r="AK229" s="80" t="str">
        <f t="shared" si="49"/>
        <v/>
      </c>
      <c r="AL229" s="79" t="str">
        <f t="shared" si="50"/>
        <v/>
      </c>
      <c r="AM229" s="78" t="str">
        <f t="shared" si="51"/>
        <v/>
      </c>
    </row>
    <row r="230" spans="2:39" ht="13.5" thickBot="1">
      <c r="B230" s="86">
        <v>44362</v>
      </c>
      <c r="C230" s="85">
        <v>0</v>
      </c>
      <c r="D230" s="85">
        <v>0</v>
      </c>
      <c r="E230" s="85">
        <v>0</v>
      </c>
      <c r="F230" s="85">
        <v>0</v>
      </c>
      <c r="G230" s="85">
        <v>0</v>
      </c>
      <c r="H230" s="85">
        <v>0</v>
      </c>
      <c r="I230" s="85">
        <v>0</v>
      </c>
      <c r="J230" s="85">
        <v>0</v>
      </c>
      <c r="K230" s="85">
        <v>0</v>
      </c>
      <c r="L230" s="85">
        <v>0</v>
      </c>
      <c r="M230" s="85">
        <v>0</v>
      </c>
      <c r="N230" s="85">
        <v>0</v>
      </c>
      <c r="O230" s="85">
        <v>144.71299999999999</v>
      </c>
      <c r="P230" s="85">
        <v>170.57499999999999</v>
      </c>
      <c r="Q230" s="85">
        <v>0</v>
      </c>
      <c r="R230" s="85">
        <v>0</v>
      </c>
      <c r="S230" s="85">
        <v>0</v>
      </c>
      <c r="T230" s="85">
        <v>0</v>
      </c>
      <c r="U230" s="85">
        <v>0</v>
      </c>
      <c r="V230" s="85">
        <v>0</v>
      </c>
      <c r="W230" s="85">
        <v>0</v>
      </c>
      <c r="X230" s="85">
        <v>0</v>
      </c>
      <c r="Y230" s="85">
        <v>0</v>
      </c>
      <c r="Z230" s="85">
        <v>0</v>
      </c>
      <c r="AA230" s="85">
        <f t="shared" si="39"/>
        <v>170.57499999999999</v>
      </c>
      <c r="AB230" s="84">
        <f t="shared" si="40"/>
        <v>2021</v>
      </c>
      <c r="AC230" s="83">
        <f t="shared" si="41"/>
        <v>6</v>
      </c>
      <c r="AD230" s="83" t="str">
        <f t="shared" si="42"/>
        <v/>
      </c>
      <c r="AE230" s="83" t="str">
        <f t="shared" si="43"/>
        <v/>
      </c>
      <c r="AF230" s="81">
        <f t="shared" si="44"/>
        <v>170.57499999999999</v>
      </c>
      <c r="AG230" s="82" t="str">
        <f t="shared" si="45"/>
        <v>14:00</v>
      </c>
      <c r="AH230" s="81">
        <f t="shared" si="46"/>
        <v>485.863</v>
      </c>
      <c r="AI230" s="80" t="str">
        <f t="shared" si="47"/>
        <v/>
      </c>
      <c r="AJ230" s="80" t="str">
        <f t="shared" si="48"/>
        <v/>
      </c>
      <c r="AK230" s="80" t="str">
        <f t="shared" si="49"/>
        <v/>
      </c>
      <c r="AL230" s="79" t="str">
        <f t="shared" si="50"/>
        <v/>
      </c>
      <c r="AM230" s="78" t="str">
        <f t="shared" si="51"/>
        <v/>
      </c>
    </row>
    <row r="231" spans="2:39" ht="13.5" thickBot="1">
      <c r="B231" s="86">
        <v>44363</v>
      </c>
      <c r="C231" s="85">
        <v>0</v>
      </c>
      <c r="D231" s="85">
        <v>0</v>
      </c>
      <c r="E231" s="85">
        <v>0</v>
      </c>
      <c r="F231" s="85">
        <v>0</v>
      </c>
      <c r="G231" s="85">
        <v>0</v>
      </c>
      <c r="H231" s="85">
        <v>0</v>
      </c>
      <c r="I231" s="85">
        <v>0</v>
      </c>
      <c r="J231" s="85">
        <v>0</v>
      </c>
      <c r="K231" s="85">
        <v>0</v>
      </c>
      <c r="L231" s="85">
        <v>0</v>
      </c>
      <c r="M231" s="85">
        <v>0</v>
      </c>
      <c r="N231" s="85">
        <v>760.65</v>
      </c>
      <c r="O231" s="85">
        <v>267.80099999999999</v>
      </c>
      <c r="P231" s="85">
        <v>0</v>
      </c>
      <c r="Q231" s="85">
        <v>0</v>
      </c>
      <c r="R231" s="85">
        <v>0</v>
      </c>
      <c r="S231" s="85">
        <v>0</v>
      </c>
      <c r="T231" s="85">
        <v>0</v>
      </c>
      <c r="U231" s="85">
        <v>0</v>
      </c>
      <c r="V231" s="85">
        <v>0</v>
      </c>
      <c r="W231" s="85">
        <v>0</v>
      </c>
      <c r="X231" s="85">
        <v>0</v>
      </c>
      <c r="Y231" s="85">
        <v>0</v>
      </c>
      <c r="Z231" s="85">
        <v>0</v>
      </c>
      <c r="AA231" s="85">
        <f t="shared" si="39"/>
        <v>760.65</v>
      </c>
      <c r="AB231" s="84">
        <f t="shared" si="40"/>
        <v>2021</v>
      </c>
      <c r="AC231" s="83">
        <f t="shared" si="41"/>
        <v>6</v>
      </c>
      <c r="AD231" s="83" t="str">
        <f t="shared" si="42"/>
        <v/>
      </c>
      <c r="AE231" s="83" t="str">
        <f t="shared" si="43"/>
        <v/>
      </c>
      <c r="AF231" s="81">
        <f t="shared" si="44"/>
        <v>760.65</v>
      </c>
      <c r="AG231" s="82" t="str">
        <f t="shared" si="45"/>
        <v>12:00</v>
      </c>
      <c r="AH231" s="81">
        <f t="shared" si="46"/>
        <v>1789.1010000000001</v>
      </c>
      <c r="AI231" s="80" t="str">
        <f t="shared" si="47"/>
        <v/>
      </c>
      <c r="AJ231" s="80" t="str">
        <f t="shared" si="48"/>
        <v/>
      </c>
      <c r="AK231" s="80" t="str">
        <f t="shared" si="49"/>
        <v/>
      </c>
      <c r="AL231" s="79" t="str">
        <f t="shared" si="50"/>
        <v/>
      </c>
      <c r="AM231" s="78" t="str">
        <f t="shared" si="51"/>
        <v/>
      </c>
    </row>
    <row r="232" spans="2:39" ht="13.5" thickBot="1">
      <c r="B232" s="86">
        <v>44364</v>
      </c>
      <c r="C232" s="85">
        <v>0</v>
      </c>
      <c r="D232" s="85">
        <v>0</v>
      </c>
      <c r="E232" s="85">
        <v>0</v>
      </c>
      <c r="F232" s="85">
        <v>0</v>
      </c>
      <c r="G232" s="85">
        <v>0</v>
      </c>
      <c r="H232" s="85">
        <v>0</v>
      </c>
      <c r="I232" s="85">
        <v>0</v>
      </c>
      <c r="J232" s="85">
        <v>0</v>
      </c>
      <c r="K232" s="85">
        <v>0</v>
      </c>
      <c r="L232" s="85">
        <v>749.07799999999997</v>
      </c>
      <c r="M232" s="85">
        <v>0</v>
      </c>
      <c r="N232" s="85">
        <v>0</v>
      </c>
      <c r="O232" s="85">
        <v>0</v>
      </c>
      <c r="P232" s="85">
        <v>0</v>
      </c>
      <c r="Q232" s="85">
        <v>0</v>
      </c>
      <c r="R232" s="85">
        <v>0</v>
      </c>
      <c r="S232" s="85">
        <v>0</v>
      </c>
      <c r="T232" s="85">
        <v>0</v>
      </c>
      <c r="U232" s="85">
        <v>0</v>
      </c>
      <c r="V232" s="85">
        <v>0</v>
      </c>
      <c r="W232" s="85">
        <v>0</v>
      </c>
      <c r="X232" s="85">
        <v>0</v>
      </c>
      <c r="Y232" s="85">
        <v>0</v>
      </c>
      <c r="Z232" s="85">
        <v>0</v>
      </c>
      <c r="AA232" s="85">
        <f t="shared" si="39"/>
        <v>749.07799999999997</v>
      </c>
      <c r="AB232" s="84">
        <f t="shared" si="40"/>
        <v>2021</v>
      </c>
      <c r="AC232" s="83">
        <f t="shared" si="41"/>
        <v>6</v>
      </c>
      <c r="AD232" s="83" t="str">
        <f t="shared" si="42"/>
        <v/>
      </c>
      <c r="AE232" s="83" t="str">
        <f t="shared" si="43"/>
        <v/>
      </c>
      <c r="AF232" s="81">
        <f t="shared" si="44"/>
        <v>749.07799999999997</v>
      </c>
      <c r="AG232" s="82" t="str">
        <f t="shared" si="45"/>
        <v>10:00</v>
      </c>
      <c r="AH232" s="81">
        <f t="shared" si="46"/>
        <v>1498.1559999999999</v>
      </c>
      <c r="AI232" s="80" t="str">
        <f t="shared" si="47"/>
        <v/>
      </c>
      <c r="AJ232" s="80" t="str">
        <f t="shared" si="48"/>
        <v/>
      </c>
      <c r="AK232" s="80" t="str">
        <f t="shared" si="49"/>
        <v/>
      </c>
      <c r="AL232" s="79" t="str">
        <f t="shared" si="50"/>
        <v/>
      </c>
      <c r="AM232" s="78" t="str">
        <f t="shared" si="51"/>
        <v/>
      </c>
    </row>
    <row r="233" spans="2:39" ht="13.5" thickBot="1">
      <c r="B233" s="86">
        <v>44365</v>
      </c>
      <c r="C233" s="85">
        <v>0</v>
      </c>
      <c r="D233" s="85">
        <v>0</v>
      </c>
      <c r="E233" s="85">
        <v>0</v>
      </c>
      <c r="F233" s="85">
        <v>0</v>
      </c>
      <c r="G233" s="85">
        <v>0</v>
      </c>
      <c r="H233" s="85">
        <v>0</v>
      </c>
      <c r="I233" s="85">
        <v>0</v>
      </c>
      <c r="J233" s="85">
        <v>0</v>
      </c>
      <c r="K233" s="85">
        <v>0</v>
      </c>
      <c r="L233" s="85">
        <v>0</v>
      </c>
      <c r="M233" s="85">
        <v>0</v>
      </c>
      <c r="N233" s="85">
        <v>0</v>
      </c>
      <c r="O233" s="85">
        <v>0</v>
      </c>
      <c r="P233" s="85">
        <v>0</v>
      </c>
      <c r="Q233" s="85">
        <v>0</v>
      </c>
      <c r="R233" s="85">
        <v>0</v>
      </c>
      <c r="S233" s="85">
        <v>0</v>
      </c>
      <c r="T233" s="85">
        <v>0</v>
      </c>
      <c r="U233" s="85">
        <v>0</v>
      </c>
      <c r="V233" s="85">
        <v>0</v>
      </c>
      <c r="W233" s="85">
        <v>0</v>
      </c>
      <c r="X233" s="85">
        <v>0</v>
      </c>
      <c r="Y233" s="85">
        <v>0</v>
      </c>
      <c r="Z233" s="85">
        <v>0</v>
      </c>
      <c r="AA233" s="85">
        <f t="shared" si="39"/>
        <v>0</v>
      </c>
      <c r="AB233" s="84">
        <f t="shared" si="40"/>
        <v>2021</v>
      </c>
      <c r="AC233" s="83">
        <f t="shared" si="41"/>
        <v>6</v>
      </c>
      <c r="AD233" s="83" t="str">
        <f t="shared" si="42"/>
        <v/>
      </c>
      <c r="AE233" s="83" t="str">
        <f t="shared" si="43"/>
        <v/>
      </c>
      <c r="AF233" s="81">
        <f t="shared" si="44"/>
        <v>0</v>
      </c>
      <c r="AG233" s="82" t="str">
        <f t="shared" si="45"/>
        <v>1:00</v>
      </c>
      <c r="AH233" s="81">
        <f t="shared" si="46"/>
        <v>0</v>
      </c>
      <c r="AI233" s="80" t="str">
        <f t="shared" si="47"/>
        <v/>
      </c>
      <c r="AJ233" s="80" t="str">
        <f t="shared" si="48"/>
        <v/>
      </c>
      <c r="AK233" s="80" t="str">
        <f t="shared" si="49"/>
        <v/>
      </c>
      <c r="AL233" s="79" t="str">
        <f t="shared" si="50"/>
        <v/>
      </c>
      <c r="AM233" s="78" t="str">
        <f t="shared" si="51"/>
        <v/>
      </c>
    </row>
    <row r="234" spans="2:39" ht="13.5" thickBot="1">
      <c r="B234" s="86">
        <v>44366</v>
      </c>
      <c r="C234" s="85">
        <v>0</v>
      </c>
      <c r="D234" s="85">
        <v>0</v>
      </c>
      <c r="E234" s="85">
        <v>0</v>
      </c>
      <c r="F234" s="85">
        <v>0</v>
      </c>
      <c r="G234" s="85">
        <v>0</v>
      </c>
      <c r="H234" s="85">
        <v>0</v>
      </c>
      <c r="I234" s="85">
        <v>0</v>
      </c>
      <c r="J234" s="85">
        <v>0</v>
      </c>
      <c r="K234" s="85">
        <v>0</v>
      </c>
      <c r="L234" s="85">
        <v>0</v>
      </c>
      <c r="M234" s="85">
        <v>0</v>
      </c>
      <c r="N234" s="85">
        <v>0</v>
      </c>
      <c r="O234" s="85">
        <v>0</v>
      </c>
      <c r="P234" s="85">
        <v>0</v>
      </c>
      <c r="Q234" s="85">
        <v>0</v>
      </c>
      <c r="R234" s="85">
        <v>0</v>
      </c>
      <c r="S234" s="85">
        <v>0</v>
      </c>
      <c r="T234" s="85">
        <v>0</v>
      </c>
      <c r="U234" s="85">
        <v>0</v>
      </c>
      <c r="V234" s="85">
        <v>0</v>
      </c>
      <c r="W234" s="85">
        <v>0</v>
      </c>
      <c r="X234" s="85">
        <v>0</v>
      </c>
      <c r="Y234" s="85">
        <v>0</v>
      </c>
      <c r="Z234" s="85">
        <v>0</v>
      </c>
      <c r="AA234" s="85">
        <f t="shared" si="39"/>
        <v>0</v>
      </c>
      <c r="AB234" s="84">
        <f t="shared" si="40"/>
        <v>2021</v>
      </c>
      <c r="AC234" s="83">
        <f t="shared" si="41"/>
        <v>6</v>
      </c>
      <c r="AD234" s="83" t="str">
        <f t="shared" si="42"/>
        <v/>
      </c>
      <c r="AE234" s="83" t="str">
        <f t="shared" si="43"/>
        <v/>
      </c>
      <c r="AF234" s="81">
        <f t="shared" si="44"/>
        <v>0</v>
      </c>
      <c r="AG234" s="82" t="str">
        <f t="shared" si="45"/>
        <v>1:00</v>
      </c>
      <c r="AH234" s="81">
        <f t="shared" si="46"/>
        <v>0</v>
      </c>
      <c r="AI234" s="80" t="str">
        <f t="shared" si="47"/>
        <v/>
      </c>
      <c r="AJ234" s="80" t="str">
        <f t="shared" si="48"/>
        <v/>
      </c>
      <c r="AK234" s="80" t="str">
        <f t="shared" si="49"/>
        <v/>
      </c>
      <c r="AL234" s="79" t="str">
        <f t="shared" si="50"/>
        <v/>
      </c>
      <c r="AM234" s="78" t="str">
        <f t="shared" si="51"/>
        <v/>
      </c>
    </row>
    <row r="235" spans="2:39" ht="13.5" thickBot="1">
      <c r="B235" s="86">
        <v>44367</v>
      </c>
      <c r="C235" s="85">
        <v>0</v>
      </c>
      <c r="D235" s="85">
        <v>0</v>
      </c>
      <c r="E235" s="85">
        <v>0</v>
      </c>
      <c r="F235" s="85">
        <v>0</v>
      </c>
      <c r="G235" s="85">
        <v>0</v>
      </c>
      <c r="H235" s="85">
        <v>0</v>
      </c>
      <c r="I235" s="85">
        <v>0</v>
      </c>
      <c r="J235" s="85">
        <v>0</v>
      </c>
      <c r="K235" s="85">
        <v>0</v>
      </c>
      <c r="L235" s="85">
        <v>0</v>
      </c>
      <c r="M235" s="85">
        <v>0</v>
      </c>
      <c r="N235" s="85">
        <v>0</v>
      </c>
      <c r="O235" s="85">
        <v>0</v>
      </c>
      <c r="P235" s="85">
        <v>0</v>
      </c>
      <c r="Q235" s="85">
        <v>0</v>
      </c>
      <c r="R235" s="85">
        <v>0</v>
      </c>
      <c r="S235" s="85">
        <v>0</v>
      </c>
      <c r="T235" s="85">
        <v>0</v>
      </c>
      <c r="U235" s="85">
        <v>0</v>
      </c>
      <c r="V235" s="85">
        <v>0</v>
      </c>
      <c r="W235" s="85">
        <v>0</v>
      </c>
      <c r="X235" s="85">
        <v>0</v>
      </c>
      <c r="Y235" s="85">
        <v>0</v>
      </c>
      <c r="Z235" s="85">
        <v>0</v>
      </c>
      <c r="AA235" s="85">
        <f t="shared" si="39"/>
        <v>0</v>
      </c>
      <c r="AB235" s="84">
        <f t="shared" si="40"/>
        <v>2021</v>
      </c>
      <c r="AC235" s="83">
        <f t="shared" si="41"/>
        <v>6</v>
      </c>
      <c r="AD235" s="83" t="str">
        <f t="shared" si="42"/>
        <v/>
      </c>
      <c r="AE235" s="83" t="str">
        <f t="shared" si="43"/>
        <v/>
      </c>
      <c r="AF235" s="81">
        <f t="shared" si="44"/>
        <v>0</v>
      </c>
      <c r="AG235" s="82" t="str">
        <f t="shared" si="45"/>
        <v>1:00</v>
      </c>
      <c r="AH235" s="81">
        <f t="shared" si="46"/>
        <v>0</v>
      </c>
      <c r="AI235" s="80" t="str">
        <f t="shared" si="47"/>
        <v/>
      </c>
      <c r="AJ235" s="80" t="str">
        <f t="shared" si="48"/>
        <v/>
      </c>
      <c r="AK235" s="80" t="str">
        <f t="shared" si="49"/>
        <v/>
      </c>
      <c r="AL235" s="79" t="str">
        <f t="shared" si="50"/>
        <v/>
      </c>
      <c r="AM235" s="78" t="str">
        <f t="shared" si="51"/>
        <v/>
      </c>
    </row>
    <row r="236" spans="2:39" ht="13.5" thickBot="1">
      <c r="B236" s="86">
        <v>44368</v>
      </c>
      <c r="C236" s="85">
        <v>0</v>
      </c>
      <c r="D236" s="85">
        <v>0</v>
      </c>
      <c r="E236" s="85">
        <v>0</v>
      </c>
      <c r="F236" s="85">
        <v>0</v>
      </c>
      <c r="G236" s="85">
        <v>0</v>
      </c>
      <c r="H236" s="85">
        <v>0</v>
      </c>
      <c r="I236" s="85">
        <v>0</v>
      </c>
      <c r="J236" s="85">
        <v>0</v>
      </c>
      <c r="K236" s="85">
        <v>0</v>
      </c>
      <c r="L236" s="85">
        <v>0</v>
      </c>
      <c r="M236" s="85">
        <v>0</v>
      </c>
      <c r="N236" s="85">
        <v>0</v>
      </c>
      <c r="O236" s="85">
        <v>0</v>
      </c>
      <c r="P236" s="85">
        <v>0</v>
      </c>
      <c r="Q236" s="85">
        <v>0</v>
      </c>
      <c r="R236" s="85">
        <v>0</v>
      </c>
      <c r="S236" s="85">
        <v>0</v>
      </c>
      <c r="T236" s="85">
        <v>0</v>
      </c>
      <c r="U236" s="85">
        <v>0</v>
      </c>
      <c r="V236" s="85">
        <v>0</v>
      </c>
      <c r="W236" s="85">
        <v>0</v>
      </c>
      <c r="X236" s="85">
        <v>0</v>
      </c>
      <c r="Y236" s="85">
        <v>0</v>
      </c>
      <c r="Z236" s="85">
        <v>0</v>
      </c>
      <c r="AA236" s="85">
        <f t="shared" si="39"/>
        <v>0</v>
      </c>
      <c r="AB236" s="84">
        <f t="shared" si="40"/>
        <v>2021</v>
      </c>
      <c r="AC236" s="83">
        <f t="shared" si="41"/>
        <v>6</v>
      </c>
      <c r="AD236" s="83" t="str">
        <f t="shared" si="42"/>
        <v/>
      </c>
      <c r="AE236" s="83" t="str">
        <f t="shared" si="43"/>
        <v/>
      </c>
      <c r="AF236" s="81">
        <f t="shared" si="44"/>
        <v>0</v>
      </c>
      <c r="AG236" s="82" t="str">
        <f t="shared" si="45"/>
        <v>1:00</v>
      </c>
      <c r="AH236" s="81">
        <f t="shared" si="46"/>
        <v>0</v>
      </c>
      <c r="AI236" s="80" t="str">
        <f t="shared" si="47"/>
        <v/>
      </c>
      <c r="AJ236" s="80" t="str">
        <f t="shared" si="48"/>
        <v/>
      </c>
      <c r="AK236" s="80" t="str">
        <f t="shared" si="49"/>
        <v/>
      </c>
      <c r="AL236" s="79" t="str">
        <f t="shared" si="50"/>
        <v/>
      </c>
      <c r="AM236" s="78" t="str">
        <f t="shared" si="51"/>
        <v/>
      </c>
    </row>
    <row r="237" spans="2:39" ht="13.5" thickBot="1">
      <c r="B237" s="86">
        <v>44369</v>
      </c>
      <c r="C237" s="85">
        <v>0</v>
      </c>
      <c r="D237" s="85">
        <v>0</v>
      </c>
      <c r="E237" s="85">
        <v>0</v>
      </c>
      <c r="F237" s="85">
        <v>0</v>
      </c>
      <c r="G237" s="85">
        <v>0</v>
      </c>
      <c r="H237" s="85">
        <v>0</v>
      </c>
      <c r="I237" s="85">
        <v>0</v>
      </c>
      <c r="J237" s="85">
        <v>0</v>
      </c>
      <c r="K237" s="85">
        <v>0</v>
      </c>
      <c r="L237" s="85">
        <v>0</v>
      </c>
      <c r="M237" s="85">
        <v>0</v>
      </c>
      <c r="N237" s="85">
        <v>0</v>
      </c>
      <c r="O237" s="85">
        <v>0</v>
      </c>
      <c r="P237" s="85">
        <v>0</v>
      </c>
      <c r="Q237" s="85">
        <v>0</v>
      </c>
      <c r="R237" s="85">
        <v>0</v>
      </c>
      <c r="S237" s="85">
        <v>0</v>
      </c>
      <c r="T237" s="85">
        <v>0</v>
      </c>
      <c r="U237" s="85">
        <v>0</v>
      </c>
      <c r="V237" s="85">
        <v>0</v>
      </c>
      <c r="W237" s="85">
        <v>0</v>
      </c>
      <c r="X237" s="85">
        <v>0</v>
      </c>
      <c r="Y237" s="85">
        <v>0</v>
      </c>
      <c r="Z237" s="85">
        <v>0</v>
      </c>
      <c r="AA237" s="85">
        <f t="shared" si="39"/>
        <v>0</v>
      </c>
      <c r="AB237" s="84">
        <f t="shared" si="40"/>
        <v>2021</v>
      </c>
      <c r="AC237" s="83">
        <f t="shared" si="41"/>
        <v>6</v>
      </c>
      <c r="AD237" s="83" t="str">
        <f t="shared" si="42"/>
        <v/>
      </c>
      <c r="AE237" s="83" t="str">
        <f t="shared" si="43"/>
        <v/>
      </c>
      <c r="AF237" s="81">
        <f t="shared" si="44"/>
        <v>0</v>
      </c>
      <c r="AG237" s="82" t="str">
        <f t="shared" si="45"/>
        <v>1:00</v>
      </c>
      <c r="AH237" s="81">
        <f t="shared" si="46"/>
        <v>0</v>
      </c>
      <c r="AI237" s="80" t="str">
        <f t="shared" si="47"/>
        <v/>
      </c>
      <c r="AJ237" s="80" t="str">
        <f t="shared" si="48"/>
        <v/>
      </c>
      <c r="AK237" s="80" t="str">
        <f t="shared" si="49"/>
        <v/>
      </c>
      <c r="AL237" s="79" t="str">
        <f t="shared" si="50"/>
        <v/>
      </c>
      <c r="AM237" s="78" t="str">
        <f t="shared" si="51"/>
        <v/>
      </c>
    </row>
    <row r="238" spans="2:39" ht="13.5" thickBot="1">
      <c r="B238" s="86">
        <v>44370</v>
      </c>
      <c r="C238" s="85">
        <v>0</v>
      </c>
      <c r="D238" s="85">
        <v>0</v>
      </c>
      <c r="E238" s="85">
        <v>0</v>
      </c>
      <c r="F238" s="85">
        <v>0</v>
      </c>
      <c r="G238" s="85">
        <v>0</v>
      </c>
      <c r="H238" s="85">
        <v>0</v>
      </c>
      <c r="I238" s="85">
        <v>0</v>
      </c>
      <c r="J238" s="85">
        <v>0</v>
      </c>
      <c r="K238" s="85">
        <v>0</v>
      </c>
      <c r="L238" s="85">
        <v>0</v>
      </c>
      <c r="M238" s="85">
        <v>0</v>
      </c>
      <c r="N238" s="85">
        <v>0</v>
      </c>
      <c r="O238" s="85">
        <v>0</v>
      </c>
      <c r="P238" s="85">
        <v>0</v>
      </c>
      <c r="Q238" s="85">
        <v>0</v>
      </c>
      <c r="R238" s="85">
        <v>0</v>
      </c>
      <c r="S238" s="85">
        <v>0</v>
      </c>
      <c r="T238" s="85">
        <v>0</v>
      </c>
      <c r="U238" s="85">
        <v>0</v>
      </c>
      <c r="V238" s="85">
        <v>0</v>
      </c>
      <c r="W238" s="85">
        <v>0</v>
      </c>
      <c r="X238" s="85">
        <v>0</v>
      </c>
      <c r="Y238" s="85">
        <v>0</v>
      </c>
      <c r="Z238" s="85">
        <v>0</v>
      </c>
      <c r="AA238" s="85">
        <f t="shared" si="39"/>
        <v>0</v>
      </c>
      <c r="AB238" s="84">
        <f t="shared" si="40"/>
        <v>2021</v>
      </c>
      <c r="AC238" s="83">
        <f t="shared" si="41"/>
        <v>6</v>
      </c>
      <c r="AD238" s="83" t="str">
        <f t="shared" si="42"/>
        <v/>
      </c>
      <c r="AE238" s="83" t="str">
        <f t="shared" si="43"/>
        <v/>
      </c>
      <c r="AF238" s="81">
        <f t="shared" si="44"/>
        <v>0</v>
      </c>
      <c r="AG238" s="82" t="str">
        <f t="shared" si="45"/>
        <v>1:00</v>
      </c>
      <c r="AH238" s="81">
        <f t="shared" si="46"/>
        <v>0</v>
      </c>
      <c r="AI238" s="80" t="str">
        <f t="shared" si="47"/>
        <v/>
      </c>
      <c r="AJ238" s="80" t="str">
        <f t="shared" si="48"/>
        <v/>
      </c>
      <c r="AK238" s="80" t="str">
        <f t="shared" si="49"/>
        <v/>
      </c>
      <c r="AL238" s="79" t="str">
        <f t="shared" si="50"/>
        <v/>
      </c>
      <c r="AM238" s="78" t="str">
        <f t="shared" si="51"/>
        <v/>
      </c>
    </row>
    <row r="239" spans="2:39" ht="13.5" thickBot="1">
      <c r="B239" s="86">
        <v>44371</v>
      </c>
      <c r="C239" s="85">
        <v>0</v>
      </c>
      <c r="D239" s="85">
        <v>0</v>
      </c>
      <c r="E239" s="85">
        <v>0</v>
      </c>
      <c r="F239" s="85">
        <v>0</v>
      </c>
      <c r="G239" s="85">
        <v>0</v>
      </c>
      <c r="H239" s="85">
        <v>0</v>
      </c>
      <c r="I239" s="85">
        <v>0</v>
      </c>
      <c r="J239" s="85">
        <v>0</v>
      </c>
      <c r="K239" s="85">
        <v>0</v>
      </c>
      <c r="L239" s="85">
        <v>0</v>
      </c>
      <c r="M239" s="85">
        <v>0</v>
      </c>
      <c r="N239" s="85">
        <v>0</v>
      </c>
      <c r="O239" s="85">
        <v>0</v>
      </c>
      <c r="P239" s="85">
        <v>0</v>
      </c>
      <c r="Q239" s="85">
        <v>0</v>
      </c>
      <c r="R239" s="85">
        <v>0</v>
      </c>
      <c r="S239" s="85">
        <v>0</v>
      </c>
      <c r="T239" s="85">
        <v>0</v>
      </c>
      <c r="U239" s="85">
        <v>0</v>
      </c>
      <c r="V239" s="85">
        <v>0</v>
      </c>
      <c r="W239" s="85">
        <v>0</v>
      </c>
      <c r="X239" s="85">
        <v>0</v>
      </c>
      <c r="Y239" s="85">
        <v>0</v>
      </c>
      <c r="Z239" s="85">
        <v>0</v>
      </c>
      <c r="AA239" s="85">
        <f t="shared" si="39"/>
        <v>0</v>
      </c>
      <c r="AB239" s="84">
        <f t="shared" si="40"/>
        <v>2021</v>
      </c>
      <c r="AC239" s="83">
        <f t="shared" si="41"/>
        <v>6</v>
      </c>
      <c r="AD239" s="83" t="str">
        <f t="shared" si="42"/>
        <v/>
      </c>
      <c r="AE239" s="83" t="str">
        <f t="shared" si="43"/>
        <v/>
      </c>
      <c r="AF239" s="81">
        <f t="shared" si="44"/>
        <v>0</v>
      </c>
      <c r="AG239" s="82" t="str">
        <f t="shared" si="45"/>
        <v>1:00</v>
      </c>
      <c r="AH239" s="81">
        <f t="shared" si="46"/>
        <v>0</v>
      </c>
      <c r="AI239" s="80" t="str">
        <f t="shared" si="47"/>
        <v/>
      </c>
      <c r="AJ239" s="80" t="str">
        <f t="shared" si="48"/>
        <v/>
      </c>
      <c r="AK239" s="80" t="str">
        <f t="shared" si="49"/>
        <v/>
      </c>
      <c r="AL239" s="79" t="str">
        <f t="shared" si="50"/>
        <v/>
      </c>
      <c r="AM239" s="78" t="str">
        <f t="shared" si="51"/>
        <v/>
      </c>
    </row>
    <row r="240" spans="2:39" ht="13.5" thickBot="1">
      <c r="B240" s="86">
        <v>44372</v>
      </c>
      <c r="C240" s="85">
        <v>0</v>
      </c>
      <c r="D240" s="85">
        <v>0</v>
      </c>
      <c r="E240" s="85">
        <v>0</v>
      </c>
      <c r="F240" s="85">
        <v>0</v>
      </c>
      <c r="G240" s="85">
        <v>0</v>
      </c>
      <c r="H240" s="85">
        <v>0</v>
      </c>
      <c r="I240" s="85">
        <v>0</v>
      </c>
      <c r="J240" s="85">
        <v>0</v>
      </c>
      <c r="K240" s="85">
        <v>0</v>
      </c>
      <c r="L240" s="85">
        <v>0</v>
      </c>
      <c r="M240" s="85">
        <v>0</v>
      </c>
      <c r="N240" s="85">
        <v>0</v>
      </c>
      <c r="O240" s="85">
        <v>0</v>
      </c>
      <c r="P240" s="85">
        <v>0</v>
      </c>
      <c r="Q240" s="85">
        <v>0</v>
      </c>
      <c r="R240" s="85">
        <v>0</v>
      </c>
      <c r="S240" s="85">
        <v>0</v>
      </c>
      <c r="T240" s="85">
        <v>0</v>
      </c>
      <c r="U240" s="85">
        <v>0</v>
      </c>
      <c r="V240" s="85">
        <v>0</v>
      </c>
      <c r="W240" s="85">
        <v>0</v>
      </c>
      <c r="X240" s="85">
        <v>0</v>
      </c>
      <c r="Y240" s="85">
        <v>0</v>
      </c>
      <c r="Z240" s="85">
        <v>0</v>
      </c>
      <c r="AA240" s="85">
        <f t="shared" si="39"/>
        <v>0</v>
      </c>
      <c r="AB240" s="84">
        <f t="shared" si="40"/>
        <v>2021</v>
      </c>
      <c r="AC240" s="83">
        <f t="shared" si="41"/>
        <v>6</v>
      </c>
      <c r="AD240" s="83" t="str">
        <f t="shared" si="42"/>
        <v/>
      </c>
      <c r="AE240" s="83" t="str">
        <f t="shared" si="43"/>
        <v/>
      </c>
      <c r="AF240" s="81">
        <f t="shared" si="44"/>
        <v>0</v>
      </c>
      <c r="AG240" s="82" t="str">
        <f t="shared" si="45"/>
        <v>1:00</v>
      </c>
      <c r="AH240" s="81">
        <f t="shared" si="46"/>
        <v>0</v>
      </c>
      <c r="AI240" s="80" t="str">
        <f t="shared" si="47"/>
        <v/>
      </c>
      <c r="AJ240" s="80" t="str">
        <f t="shared" si="48"/>
        <v/>
      </c>
      <c r="AK240" s="80" t="str">
        <f t="shared" si="49"/>
        <v/>
      </c>
      <c r="AL240" s="79" t="str">
        <f t="shared" si="50"/>
        <v/>
      </c>
      <c r="AM240" s="78" t="str">
        <f t="shared" si="51"/>
        <v/>
      </c>
    </row>
    <row r="241" spans="2:39" ht="13.5" thickBot="1">
      <c r="B241" s="86">
        <v>44373</v>
      </c>
      <c r="C241" s="85">
        <v>0</v>
      </c>
      <c r="D241" s="85">
        <v>0</v>
      </c>
      <c r="E241" s="85">
        <v>0</v>
      </c>
      <c r="F241" s="85">
        <v>0</v>
      </c>
      <c r="G241" s="85">
        <v>0</v>
      </c>
      <c r="H241" s="85">
        <v>0</v>
      </c>
      <c r="I241" s="85">
        <v>0</v>
      </c>
      <c r="J241" s="85">
        <v>0</v>
      </c>
      <c r="K241" s="85">
        <v>0</v>
      </c>
      <c r="L241" s="85">
        <v>0</v>
      </c>
      <c r="M241" s="85">
        <v>0</v>
      </c>
      <c r="N241" s="85">
        <v>0</v>
      </c>
      <c r="O241" s="85">
        <v>0</v>
      </c>
      <c r="P241" s="85">
        <v>0</v>
      </c>
      <c r="Q241" s="85">
        <v>0</v>
      </c>
      <c r="R241" s="85">
        <v>0</v>
      </c>
      <c r="S241" s="85">
        <v>0</v>
      </c>
      <c r="T241" s="85">
        <v>0</v>
      </c>
      <c r="U241" s="85">
        <v>0</v>
      </c>
      <c r="V241" s="85">
        <v>0</v>
      </c>
      <c r="W241" s="85">
        <v>0</v>
      </c>
      <c r="X241" s="85">
        <v>0</v>
      </c>
      <c r="Y241" s="85">
        <v>0</v>
      </c>
      <c r="Z241" s="85">
        <v>0</v>
      </c>
      <c r="AA241" s="85">
        <f t="shared" si="39"/>
        <v>0</v>
      </c>
      <c r="AB241" s="84">
        <f t="shared" si="40"/>
        <v>2021</v>
      </c>
      <c r="AC241" s="83">
        <f t="shared" si="41"/>
        <v>6</v>
      </c>
      <c r="AD241" s="83" t="str">
        <f t="shared" si="42"/>
        <v/>
      </c>
      <c r="AE241" s="83" t="str">
        <f t="shared" si="43"/>
        <v/>
      </c>
      <c r="AF241" s="81">
        <f t="shared" si="44"/>
        <v>0</v>
      </c>
      <c r="AG241" s="82" t="str">
        <f t="shared" si="45"/>
        <v>1:00</v>
      </c>
      <c r="AH241" s="81">
        <f t="shared" si="46"/>
        <v>0</v>
      </c>
      <c r="AI241" s="80" t="str">
        <f t="shared" si="47"/>
        <v/>
      </c>
      <c r="AJ241" s="80" t="str">
        <f t="shared" si="48"/>
        <v/>
      </c>
      <c r="AK241" s="80" t="str">
        <f t="shared" si="49"/>
        <v/>
      </c>
      <c r="AL241" s="79" t="str">
        <f t="shared" si="50"/>
        <v/>
      </c>
      <c r="AM241" s="78" t="str">
        <f t="shared" si="51"/>
        <v/>
      </c>
    </row>
    <row r="242" spans="2:39" ht="13.5" thickBot="1">
      <c r="B242" s="86">
        <v>44374</v>
      </c>
      <c r="C242" s="85">
        <v>0</v>
      </c>
      <c r="D242" s="85">
        <v>0</v>
      </c>
      <c r="E242" s="85">
        <v>0</v>
      </c>
      <c r="F242" s="85">
        <v>0</v>
      </c>
      <c r="G242" s="85">
        <v>0</v>
      </c>
      <c r="H242" s="85">
        <v>0</v>
      </c>
      <c r="I242" s="85">
        <v>0</v>
      </c>
      <c r="J242" s="85">
        <v>0</v>
      </c>
      <c r="K242" s="85">
        <v>0</v>
      </c>
      <c r="L242" s="85">
        <v>0</v>
      </c>
      <c r="M242" s="85">
        <v>0</v>
      </c>
      <c r="N242" s="85">
        <v>0</v>
      </c>
      <c r="O242" s="85">
        <v>0</v>
      </c>
      <c r="P242" s="85">
        <v>0</v>
      </c>
      <c r="Q242" s="85">
        <v>0</v>
      </c>
      <c r="R242" s="85">
        <v>0</v>
      </c>
      <c r="S242" s="85">
        <v>0</v>
      </c>
      <c r="T242" s="85">
        <v>0</v>
      </c>
      <c r="U242" s="85">
        <v>0</v>
      </c>
      <c r="V242" s="85">
        <v>0</v>
      </c>
      <c r="W242" s="85">
        <v>0</v>
      </c>
      <c r="X242" s="85">
        <v>0</v>
      </c>
      <c r="Y242" s="85">
        <v>0</v>
      </c>
      <c r="Z242" s="85">
        <v>0</v>
      </c>
      <c r="AA242" s="85">
        <f t="shared" si="39"/>
        <v>0</v>
      </c>
      <c r="AB242" s="84">
        <f t="shared" si="40"/>
        <v>2021</v>
      </c>
      <c r="AC242" s="83">
        <f t="shared" si="41"/>
        <v>6</v>
      </c>
      <c r="AD242" s="83" t="str">
        <f t="shared" si="42"/>
        <v/>
      </c>
      <c r="AE242" s="83" t="str">
        <f t="shared" si="43"/>
        <v/>
      </c>
      <c r="AF242" s="81">
        <f t="shared" si="44"/>
        <v>0</v>
      </c>
      <c r="AG242" s="82" t="str">
        <f t="shared" si="45"/>
        <v>1:00</v>
      </c>
      <c r="AH242" s="81">
        <f t="shared" si="46"/>
        <v>0</v>
      </c>
      <c r="AI242" s="80" t="str">
        <f t="shared" si="47"/>
        <v/>
      </c>
      <c r="AJ242" s="80" t="str">
        <f t="shared" si="48"/>
        <v/>
      </c>
      <c r="AK242" s="80" t="str">
        <f t="shared" si="49"/>
        <v/>
      </c>
      <c r="AL242" s="79" t="str">
        <f t="shared" si="50"/>
        <v/>
      </c>
      <c r="AM242" s="78" t="str">
        <f t="shared" si="51"/>
        <v/>
      </c>
    </row>
    <row r="243" spans="2:39" ht="13.5" thickBot="1">
      <c r="B243" s="86">
        <v>44375</v>
      </c>
      <c r="C243" s="85">
        <v>0</v>
      </c>
      <c r="D243" s="85">
        <v>0</v>
      </c>
      <c r="E243" s="85">
        <v>0</v>
      </c>
      <c r="F243" s="85">
        <v>0</v>
      </c>
      <c r="G243" s="85">
        <v>0</v>
      </c>
      <c r="H243" s="85">
        <v>0</v>
      </c>
      <c r="I243" s="85">
        <v>0</v>
      </c>
      <c r="J243" s="85">
        <v>0</v>
      </c>
      <c r="K243" s="85">
        <v>0</v>
      </c>
      <c r="L243" s="85">
        <v>0</v>
      </c>
      <c r="M243" s="85">
        <v>0</v>
      </c>
      <c r="N243" s="85">
        <v>0</v>
      </c>
      <c r="O243" s="85">
        <v>0</v>
      </c>
      <c r="P243" s="85">
        <v>0</v>
      </c>
      <c r="Q243" s="85">
        <v>0</v>
      </c>
      <c r="R243" s="85">
        <v>0</v>
      </c>
      <c r="S243" s="85">
        <v>0</v>
      </c>
      <c r="T243" s="85">
        <v>0</v>
      </c>
      <c r="U243" s="85">
        <v>0</v>
      </c>
      <c r="V243" s="85">
        <v>0</v>
      </c>
      <c r="W243" s="85">
        <v>0</v>
      </c>
      <c r="X243" s="85">
        <v>0</v>
      </c>
      <c r="Y243" s="85">
        <v>0</v>
      </c>
      <c r="Z243" s="85">
        <v>0</v>
      </c>
      <c r="AA243" s="85">
        <f t="shared" si="39"/>
        <v>0</v>
      </c>
      <c r="AB243" s="84">
        <f t="shared" si="40"/>
        <v>2021</v>
      </c>
      <c r="AC243" s="83">
        <f t="shared" si="41"/>
        <v>6</v>
      </c>
      <c r="AD243" s="83" t="str">
        <f t="shared" si="42"/>
        <v/>
      </c>
      <c r="AE243" s="83" t="str">
        <f t="shared" si="43"/>
        <v/>
      </c>
      <c r="AF243" s="81">
        <f t="shared" si="44"/>
        <v>0</v>
      </c>
      <c r="AG243" s="82" t="str">
        <f t="shared" si="45"/>
        <v>1:00</v>
      </c>
      <c r="AH243" s="81">
        <f t="shared" si="46"/>
        <v>0</v>
      </c>
      <c r="AI243" s="80" t="str">
        <f t="shared" si="47"/>
        <v/>
      </c>
      <c r="AJ243" s="80" t="str">
        <f t="shared" si="48"/>
        <v/>
      </c>
      <c r="AK243" s="80" t="str">
        <f t="shared" si="49"/>
        <v/>
      </c>
      <c r="AL243" s="79" t="str">
        <f t="shared" si="50"/>
        <v/>
      </c>
      <c r="AM243" s="78" t="str">
        <f t="shared" si="51"/>
        <v/>
      </c>
    </row>
    <row r="244" spans="2:39" ht="13.5" thickBot="1">
      <c r="B244" s="86">
        <v>44376</v>
      </c>
      <c r="C244" s="85">
        <v>0</v>
      </c>
      <c r="D244" s="85">
        <v>0</v>
      </c>
      <c r="E244" s="85">
        <v>0</v>
      </c>
      <c r="F244" s="85">
        <v>0</v>
      </c>
      <c r="G244" s="85">
        <v>0</v>
      </c>
      <c r="H244" s="85">
        <v>0</v>
      </c>
      <c r="I244" s="85">
        <v>0</v>
      </c>
      <c r="J244" s="85">
        <v>0</v>
      </c>
      <c r="K244" s="85">
        <v>0</v>
      </c>
      <c r="L244" s="85">
        <v>0</v>
      </c>
      <c r="M244" s="85">
        <v>0</v>
      </c>
      <c r="N244" s="85">
        <v>0</v>
      </c>
      <c r="O244" s="85">
        <v>0</v>
      </c>
      <c r="P244" s="85">
        <v>0</v>
      </c>
      <c r="Q244" s="85">
        <v>0</v>
      </c>
      <c r="R244" s="85">
        <v>0</v>
      </c>
      <c r="S244" s="85">
        <v>0</v>
      </c>
      <c r="T244" s="85">
        <v>0</v>
      </c>
      <c r="U244" s="85">
        <v>0</v>
      </c>
      <c r="V244" s="85">
        <v>0</v>
      </c>
      <c r="W244" s="85">
        <v>0</v>
      </c>
      <c r="X244" s="85">
        <v>0</v>
      </c>
      <c r="Y244" s="85">
        <v>0</v>
      </c>
      <c r="Z244" s="85">
        <v>0</v>
      </c>
      <c r="AA244" s="85">
        <f t="shared" si="39"/>
        <v>0</v>
      </c>
      <c r="AB244" s="84">
        <f t="shared" si="40"/>
        <v>2021</v>
      </c>
      <c r="AC244" s="83">
        <f t="shared" si="41"/>
        <v>6</v>
      </c>
      <c r="AD244" s="83" t="str">
        <f t="shared" si="42"/>
        <v/>
      </c>
      <c r="AE244" s="83" t="str">
        <f t="shared" si="43"/>
        <v/>
      </c>
      <c r="AF244" s="81">
        <f t="shared" si="44"/>
        <v>0</v>
      </c>
      <c r="AG244" s="82" t="str">
        <f t="shared" si="45"/>
        <v>1:00</v>
      </c>
      <c r="AH244" s="81">
        <f t="shared" si="46"/>
        <v>0</v>
      </c>
      <c r="AI244" s="80" t="str">
        <f t="shared" si="47"/>
        <v/>
      </c>
      <c r="AJ244" s="80" t="str">
        <f t="shared" si="48"/>
        <v/>
      </c>
      <c r="AK244" s="80" t="str">
        <f t="shared" si="49"/>
        <v/>
      </c>
      <c r="AL244" s="79" t="str">
        <f t="shared" si="50"/>
        <v/>
      </c>
      <c r="AM244" s="78" t="str">
        <f t="shared" si="51"/>
        <v/>
      </c>
    </row>
    <row r="245" spans="2:39" ht="13.5" thickBot="1">
      <c r="B245" s="86">
        <v>44377</v>
      </c>
      <c r="C245" s="85">
        <v>0</v>
      </c>
      <c r="D245" s="85">
        <v>0</v>
      </c>
      <c r="E245" s="85">
        <v>0</v>
      </c>
      <c r="F245" s="85">
        <v>0</v>
      </c>
      <c r="G245" s="85">
        <v>0</v>
      </c>
      <c r="H245" s="85">
        <v>0</v>
      </c>
      <c r="I245" s="85">
        <v>0</v>
      </c>
      <c r="J245" s="85">
        <v>0</v>
      </c>
      <c r="K245" s="85">
        <v>0</v>
      </c>
      <c r="L245" s="85">
        <v>0</v>
      </c>
      <c r="M245" s="85">
        <v>0</v>
      </c>
      <c r="N245" s="85">
        <v>0</v>
      </c>
      <c r="O245" s="85">
        <v>0</v>
      </c>
      <c r="P245" s="85">
        <v>0</v>
      </c>
      <c r="Q245" s="85">
        <v>0</v>
      </c>
      <c r="R245" s="85">
        <v>0</v>
      </c>
      <c r="S245" s="85">
        <v>0</v>
      </c>
      <c r="T245" s="85">
        <v>0</v>
      </c>
      <c r="U245" s="85">
        <v>0</v>
      </c>
      <c r="V245" s="85">
        <v>0</v>
      </c>
      <c r="W245" s="85">
        <v>0</v>
      </c>
      <c r="X245" s="85">
        <v>0</v>
      </c>
      <c r="Y245" s="85">
        <v>0</v>
      </c>
      <c r="Z245" s="85">
        <v>0</v>
      </c>
      <c r="AA245" s="85">
        <f t="shared" si="39"/>
        <v>0</v>
      </c>
      <c r="AB245" s="84">
        <f t="shared" si="40"/>
        <v>2021</v>
      </c>
      <c r="AC245" s="83">
        <f t="shared" si="41"/>
        <v>6</v>
      </c>
      <c r="AD245" s="83" t="str">
        <f t="shared" si="42"/>
        <v>2021-6</v>
      </c>
      <c r="AE245" s="83">
        <f t="shared" si="43"/>
        <v>6</v>
      </c>
      <c r="AF245" s="81">
        <f t="shared" si="44"/>
        <v>0</v>
      </c>
      <c r="AG245" s="82" t="str">
        <f t="shared" si="45"/>
        <v>1:00</v>
      </c>
      <c r="AH245" s="81">
        <f t="shared" si="46"/>
        <v>0</v>
      </c>
      <c r="AI245" s="80">
        <f t="shared" si="47"/>
        <v>1680.3029999999999</v>
      </c>
      <c r="AJ245" s="80">
        <f t="shared" si="48"/>
        <v>760.65</v>
      </c>
      <c r="AK245" s="80">
        <f t="shared" si="49"/>
        <v>1789.1010000000001</v>
      </c>
      <c r="AL245" s="79">
        <f t="shared" si="50"/>
        <v>44363</v>
      </c>
      <c r="AM245" s="78" t="str">
        <f t="shared" si="51"/>
        <v>12:00</v>
      </c>
    </row>
    <row r="246" spans="2:39" ht="13.5" thickBot="1">
      <c r="B246" s="86">
        <v>44378</v>
      </c>
      <c r="C246" s="85">
        <v>0</v>
      </c>
      <c r="D246" s="85">
        <v>0</v>
      </c>
      <c r="E246" s="85">
        <v>0</v>
      </c>
      <c r="F246" s="85">
        <v>0</v>
      </c>
      <c r="G246" s="85">
        <v>0</v>
      </c>
      <c r="H246" s="85">
        <v>0</v>
      </c>
      <c r="I246" s="85">
        <v>0</v>
      </c>
      <c r="J246" s="85">
        <v>0</v>
      </c>
      <c r="K246" s="85">
        <v>0</v>
      </c>
      <c r="L246" s="85">
        <v>0</v>
      </c>
      <c r="M246" s="85">
        <v>0</v>
      </c>
      <c r="N246" s="85">
        <v>0</v>
      </c>
      <c r="O246" s="85">
        <v>0</v>
      </c>
      <c r="P246" s="85">
        <v>0</v>
      </c>
      <c r="Q246" s="85">
        <v>0</v>
      </c>
      <c r="R246" s="85">
        <v>0</v>
      </c>
      <c r="S246" s="85">
        <v>0</v>
      </c>
      <c r="T246" s="85">
        <v>0</v>
      </c>
      <c r="U246" s="85">
        <v>0</v>
      </c>
      <c r="V246" s="85">
        <v>0</v>
      </c>
      <c r="W246" s="85">
        <v>0</v>
      </c>
      <c r="X246" s="85">
        <v>0</v>
      </c>
      <c r="Y246" s="85">
        <v>0</v>
      </c>
      <c r="Z246" s="85">
        <v>0</v>
      </c>
      <c r="AA246" s="85">
        <f t="shared" si="39"/>
        <v>0</v>
      </c>
      <c r="AB246" s="84">
        <f t="shared" si="40"/>
        <v>2021</v>
      </c>
      <c r="AC246" s="83">
        <f t="shared" si="41"/>
        <v>7</v>
      </c>
      <c r="AD246" s="83" t="str">
        <f t="shared" si="42"/>
        <v/>
      </c>
      <c r="AE246" s="83" t="str">
        <f t="shared" si="43"/>
        <v/>
      </c>
      <c r="AF246" s="81">
        <f t="shared" si="44"/>
        <v>0</v>
      </c>
      <c r="AG246" s="82" t="str">
        <f t="shared" si="45"/>
        <v>1:00</v>
      </c>
      <c r="AH246" s="81">
        <f t="shared" si="46"/>
        <v>0</v>
      </c>
      <c r="AI246" s="80" t="str">
        <f t="shared" si="47"/>
        <v/>
      </c>
      <c r="AJ246" s="80" t="str">
        <f t="shared" si="48"/>
        <v/>
      </c>
      <c r="AK246" s="80" t="str">
        <f t="shared" si="49"/>
        <v/>
      </c>
      <c r="AL246" s="79" t="str">
        <f t="shared" si="50"/>
        <v/>
      </c>
      <c r="AM246" s="78" t="str">
        <f t="shared" si="51"/>
        <v/>
      </c>
    </row>
    <row r="247" spans="2:39" ht="13.5" thickBot="1">
      <c r="B247" s="86">
        <v>44379</v>
      </c>
      <c r="C247" s="85">
        <v>0</v>
      </c>
      <c r="D247" s="85">
        <v>0</v>
      </c>
      <c r="E247" s="85">
        <v>0</v>
      </c>
      <c r="F247" s="85">
        <v>0</v>
      </c>
      <c r="G247" s="85">
        <v>0</v>
      </c>
      <c r="H247" s="85">
        <v>0</v>
      </c>
      <c r="I247" s="85">
        <v>0</v>
      </c>
      <c r="J247" s="85">
        <v>0</v>
      </c>
      <c r="K247" s="85">
        <v>0</v>
      </c>
      <c r="L247" s="85">
        <v>0</v>
      </c>
      <c r="M247" s="85">
        <v>0</v>
      </c>
      <c r="N247" s="85">
        <v>0</v>
      </c>
      <c r="O247" s="85">
        <v>0</v>
      </c>
      <c r="P247" s="85">
        <v>0</v>
      </c>
      <c r="Q247" s="85">
        <v>0</v>
      </c>
      <c r="R247" s="85">
        <v>0</v>
      </c>
      <c r="S247" s="85">
        <v>0</v>
      </c>
      <c r="T247" s="85">
        <v>0</v>
      </c>
      <c r="U247" s="85">
        <v>0</v>
      </c>
      <c r="V247" s="85">
        <v>0</v>
      </c>
      <c r="W247" s="85">
        <v>0</v>
      </c>
      <c r="X247" s="85">
        <v>0</v>
      </c>
      <c r="Y247" s="85">
        <v>0</v>
      </c>
      <c r="Z247" s="85">
        <v>0</v>
      </c>
      <c r="AA247" s="85">
        <f t="shared" si="39"/>
        <v>0</v>
      </c>
      <c r="AB247" s="84">
        <f t="shared" si="40"/>
        <v>2021</v>
      </c>
      <c r="AC247" s="83">
        <f t="shared" si="41"/>
        <v>7</v>
      </c>
      <c r="AD247" s="83" t="str">
        <f t="shared" si="42"/>
        <v/>
      </c>
      <c r="AE247" s="83" t="str">
        <f t="shared" si="43"/>
        <v/>
      </c>
      <c r="AF247" s="81">
        <f t="shared" si="44"/>
        <v>0</v>
      </c>
      <c r="AG247" s="82" t="str">
        <f t="shared" si="45"/>
        <v>1:00</v>
      </c>
      <c r="AH247" s="81">
        <f t="shared" si="46"/>
        <v>0</v>
      </c>
      <c r="AI247" s="80" t="str">
        <f t="shared" si="47"/>
        <v/>
      </c>
      <c r="AJ247" s="80" t="str">
        <f t="shared" si="48"/>
        <v/>
      </c>
      <c r="AK247" s="80" t="str">
        <f t="shared" si="49"/>
        <v/>
      </c>
      <c r="AL247" s="79" t="str">
        <f t="shared" si="50"/>
        <v/>
      </c>
      <c r="AM247" s="78" t="str">
        <f t="shared" si="51"/>
        <v/>
      </c>
    </row>
    <row r="248" spans="2:39" ht="13.5" thickBot="1">
      <c r="B248" s="86">
        <v>44380</v>
      </c>
      <c r="C248" s="85">
        <v>0</v>
      </c>
      <c r="D248" s="85">
        <v>0</v>
      </c>
      <c r="E248" s="85">
        <v>0</v>
      </c>
      <c r="F248" s="85">
        <v>0</v>
      </c>
      <c r="G248" s="85">
        <v>0</v>
      </c>
      <c r="H248" s="85">
        <v>0</v>
      </c>
      <c r="I248" s="85">
        <v>0</v>
      </c>
      <c r="J248" s="85">
        <v>0</v>
      </c>
      <c r="K248" s="85">
        <v>0</v>
      </c>
      <c r="L248" s="85">
        <v>0</v>
      </c>
      <c r="M248" s="85">
        <v>0</v>
      </c>
      <c r="N248" s="85">
        <v>0</v>
      </c>
      <c r="O248" s="85">
        <v>0</v>
      </c>
      <c r="P248" s="85">
        <v>0</v>
      </c>
      <c r="Q248" s="85">
        <v>0</v>
      </c>
      <c r="R248" s="85">
        <v>0</v>
      </c>
      <c r="S248" s="85">
        <v>0</v>
      </c>
      <c r="T248" s="85">
        <v>0</v>
      </c>
      <c r="U248" s="85">
        <v>0</v>
      </c>
      <c r="V248" s="85">
        <v>0</v>
      </c>
      <c r="W248" s="85">
        <v>0</v>
      </c>
      <c r="X248" s="85">
        <v>0</v>
      </c>
      <c r="Y248" s="85">
        <v>0</v>
      </c>
      <c r="Z248" s="85">
        <v>0</v>
      </c>
      <c r="AA248" s="85">
        <f t="shared" si="39"/>
        <v>0</v>
      </c>
      <c r="AB248" s="84">
        <f t="shared" si="40"/>
        <v>2021</v>
      </c>
      <c r="AC248" s="83">
        <f t="shared" si="41"/>
        <v>7</v>
      </c>
      <c r="AD248" s="83" t="str">
        <f t="shared" si="42"/>
        <v/>
      </c>
      <c r="AE248" s="83" t="str">
        <f t="shared" si="43"/>
        <v/>
      </c>
      <c r="AF248" s="81">
        <f t="shared" si="44"/>
        <v>0</v>
      </c>
      <c r="AG248" s="82" t="str">
        <f t="shared" si="45"/>
        <v>1:00</v>
      </c>
      <c r="AH248" s="81">
        <f t="shared" si="46"/>
        <v>0</v>
      </c>
      <c r="AI248" s="80" t="str">
        <f t="shared" si="47"/>
        <v/>
      </c>
      <c r="AJ248" s="80" t="str">
        <f t="shared" si="48"/>
        <v/>
      </c>
      <c r="AK248" s="80" t="str">
        <f t="shared" si="49"/>
        <v/>
      </c>
      <c r="AL248" s="79" t="str">
        <f t="shared" si="50"/>
        <v/>
      </c>
      <c r="AM248" s="78" t="str">
        <f t="shared" si="51"/>
        <v/>
      </c>
    </row>
    <row r="249" spans="2:39" ht="13.5" thickBot="1">
      <c r="B249" s="86">
        <v>44381</v>
      </c>
      <c r="C249" s="85">
        <v>0</v>
      </c>
      <c r="D249" s="85">
        <v>0</v>
      </c>
      <c r="E249" s="85">
        <v>0</v>
      </c>
      <c r="F249" s="85">
        <v>0</v>
      </c>
      <c r="G249" s="85">
        <v>0</v>
      </c>
      <c r="H249" s="85">
        <v>0</v>
      </c>
      <c r="I249" s="85">
        <v>0</v>
      </c>
      <c r="J249" s="85">
        <v>0</v>
      </c>
      <c r="K249" s="85">
        <v>0</v>
      </c>
      <c r="L249" s="85">
        <v>0</v>
      </c>
      <c r="M249" s="85">
        <v>0</v>
      </c>
      <c r="N249" s="85">
        <v>0</v>
      </c>
      <c r="O249" s="85">
        <v>0</v>
      </c>
      <c r="P249" s="85">
        <v>0</v>
      </c>
      <c r="Q249" s="85">
        <v>0</v>
      </c>
      <c r="R249" s="85">
        <v>0</v>
      </c>
      <c r="S249" s="85">
        <v>0</v>
      </c>
      <c r="T249" s="85">
        <v>0</v>
      </c>
      <c r="U249" s="85">
        <v>0</v>
      </c>
      <c r="V249" s="85">
        <v>0</v>
      </c>
      <c r="W249" s="85">
        <v>0</v>
      </c>
      <c r="X249" s="85">
        <v>0</v>
      </c>
      <c r="Y249" s="85">
        <v>0</v>
      </c>
      <c r="Z249" s="85">
        <v>0</v>
      </c>
      <c r="AA249" s="85">
        <f t="shared" si="39"/>
        <v>0</v>
      </c>
      <c r="AB249" s="84">
        <f t="shared" si="40"/>
        <v>2021</v>
      </c>
      <c r="AC249" s="83">
        <f t="shared" si="41"/>
        <v>7</v>
      </c>
      <c r="AD249" s="83" t="str">
        <f t="shared" si="42"/>
        <v/>
      </c>
      <c r="AE249" s="83" t="str">
        <f t="shared" si="43"/>
        <v/>
      </c>
      <c r="AF249" s="81">
        <f t="shared" si="44"/>
        <v>0</v>
      </c>
      <c r="AG249" s="82" t="str">
        <f t="shared" si="45"/>
        <v>1:00</v>
      </c>
      <c r="AH249" s="81">
        <f t="shared" si="46"/>
        <v>0</v>
      </c>
      <c r="AI249" s="80" t="str">
        <f t="shared" si="47"/>
        <v/>
      </c>
      <c r="AJ249" s="80" t="str">
        <f t="shared" si="48"/>
        <v/>
      </c>
      <c r="AK249" s="80" t="str">
        <f t="shared" si="49"/>
        <v/>
      </c>
      <c r="AL249" s="79" t="str">
        <f t="shared" si="50"/>
        <v/>
      </c>
      <c r="AM249" s="78" t="str">
        <f t="shared" si="51"/>
        <v/>
      </c>
    </row>
    <row r="250" spans="2:39" ht="13.5" thickBot="1">
      <c r="B250" s="86">
        <v>44382</v>
      </c>
      <c r="C250" s="85">
        <v>0</v>
      </c>
      <c r="D250" s="85">
        <v>0</v>
      </c>
      <c r="E250" s="85">
        <v>0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5">
        <v>0</v>
      </c>
      <c r="N250" s="85">
        <v>0</v>
      </c>
      <c r="O250" s="85">
        <v>0</v>
      </c>
      <c r="P250" s="85">
        <v>0</v>
      </c>
      <c r="Q250" s="85">
        <v>0</v>
      </c>
      <c r="R250" s="85">
        <v>0</v>
      </c>
      <c r="S250" s="85">
        <v>0</v>
      </c>
      <c r="T250" s="85">
        <v>0</v>
      </c>
      <c r="U250" s="85">
        <v>0</v>
      </c>
      <c r="V250" s="85">
        <v>0</v>
      </c>
      <c r="W250" s="85">
        <v>0</v>
      </c>
      <c r="X250" s="85">
        <v>0</v>
      </c>
      <c r="Y250" s="85">
        <v>0</v>
      </c>
      <c r="Z250" s="85">
        <v>0</v>
      </c>
      <c r="AA250" s="85">
        <f t="shared" si="39"/>
        <v>0</v>
      </c>
      <c r="AB250" s="84">
        <f t="shared" si="40"/>
        <v>2021</v>
      </c>
      <c r="AC250" s="83">
        <f t="shared" si="41"/>
        <v>7</v>
      </c>
      <c r="AD250" s="83" t="str">
        <f t="shared" si="42"/>
        <v/>
      </c>
      <c r="AE250" s="83" t="str">
        <f t="shared" si="43"/>
        <v/>
      </c>
      <c r="AF250" s="81">
        <f t="shared" si="44"/>
        <v>0</v>
      </c>
      <c r="AG250" s="82" t="str">
        <f t="shared" si="45"/>
        <v>1:00</v>
      </c>
      <c r="AH250" s="81">
        <f t="shared" si="46"/>
        <v>0</v>
      </c>
      <c r="AI250" s="80" t="str">
        <f t="shared" si="47"/>
        <v/>
      </c>
      <c r="AJ250" s="80" t="str">
        <f t="shared" si="48"/>
        <v/>
      </c>
      <c r="AK250" s="80" t="str">
        <f t="shared" si="49"/>
        <v/>
      </c>
      <c r="AL250" s="79" t="str">
        <f t="shared" si="50"/>
        <v/>
      </c>
      <c r="AM250" s="78" t="str">
        <f t="shared" si="51"/>
        <v/>
      </c>
    </row>
    <row r="251" spans="2:39" ht="13.5" thickBot="1">
      <c r="B251" s="86">
        <v>44383</v>
      </c>
      <c r="C251" s="85">
        <v>0</v>
      </c>
      <c r="D251" s="85">
        <v>0</v>
      </c>
      <c r="E251" s="85">
        <v>0</v>
      </c>
      <c r="F251" s="85">
        <v>0</v>
      </c>
      <c r="G251" s="85">
        <v>0</v>
      </c>
      <c r="H251" s="85">
        <v>0</v>
      </c>
      <c r="I251" s="85">
        <v>0</v>
      </c>
      <c r="J251" s="85">
        <v>0</v>
      </c>
      <c r="K251" s="85">
        <v>1280.6300000000001</v>
      </c>
      <c r="L251" s="85">
        <v>1433.5840000000001</v>
      </c>
      <c r="M251" s="85">
        <v>0</v>
      </c>
      <c r="N251" s="85">
        <v>0</v>
      </c>
      <c r="O251" s="85">
        <v>0</v>
      </c>
      <c r="P251" s="85">
        <v>0</v>
      </c>
      <c r="Q251" s="85">
        <v>0</v>
      </c>
      <c r="R251" s="85">
        <v>0</v>
      </c>
      <c r="S251" s="85">
        <v>0</v>
      </c>
      <c r="T251" s="85">
        <v>0</v>
      </c>
      <c r="U251" s="85">
        <v>0</v>
      </c>
      <c r="V251" s="85">
        <v>0</v>
      </c>
      <c r="W251" s="85">
        <v>0</v>
      </c>
      <c r="X251" s="85">
        <v>0</v>
      </c>
      <c r="Y251" s="85">
        <v>0</v>
      </c>
      <c r="Z251" s="85">
        <v>0</v>
      </c>
      <c r="AA251" s="85">
        <f t="shared" si="39"/>
        <v>1433.5840000000001</v>
      </c>
      <c r="AB251" s="84">
        <f t="shared" si="40"/>
        <v>2021</v>
      </c>
      <c r="AC251" s="83">
        <f t="shared" si="41"/>
        <v>7</v>
      </c>
      <c r="AD251" s="83" t="str">
        <f t="shared" si="42"/>
        <v/>
      </c>
      <c r="AE251" s="83" t="str">
        <f t="shared" si="43"/>
        <v/>
      </c>
      <c r="AF251" s="81">
        <f t="shared" si="44"/>
        <v>1433.5840000000001</v>
      </c>
      <c r="AG251" s="82" t="str">
        <f t="shared" si="45"/>
        <v>10:00</v>
      </c>
      <c r="AH251" s="81">
        <f t="shared" si="46"/>
        <v>4147.7979999999998</v>
      </c>
      <c r="AI251" s="80" t="str">
        <f t="shared" si="47"/>
        <v/>
      </c>
      <c r="AJ251" s="80" t="str">
        <f t="shared" si="48"/>
        <v/>
      </c>
      <c r="AK251" s="80" t="str">
        <f t="shared" si="49"/>
        <v/>
      </c>
      <c r="AL251" s="79" t="str">
        <f t="shared" si="50"/>
        <v/>
      </c>
      <c r="AM251" s="78" t="str">
        <f t="shared" si="51"/>
        <v/>
      </c>
    </row>
    <row r="252" spans="2:39" ht="13.5" thickBot="1">
      <c r="B252" s="86">
        <v>44384</v>
      </c>
      <c r="C252" s="85">
        <v>0</v>
      </c>
      <c r="D252" s="85">
        <v>0</v>
      </c>
      <c r="E252" s="85">
        <v>0</v>
      </c>
      <c r="F252" s="85">
        <v>0</v>
      </c>
      <c r="G252" s="85">
        <v>0</v>
      </c>
      <c r="H252" s="85">
        <v>0</v>
      </c>
      <c r="I252" s="85">
        <v>0</v>
      </c>
      <c r="J252" s="85">
        <v>0</v>
      </c>
      <c r="K252" s="85">
        <v>0</v>
      </c>
      <c r="L252" s="85">
        <v>0</v>
      </c>
      <c r="M252" s="85">
        <v>0</v>
      </c>
      <c r="N252" s="85">
        <v>0</v>
      </c>
      <c r="O252" s="85">
        <v>0</v>
      </c>
      <c r="P252" s="85">
        <v>0</v>
      </c>
      <c r="Q252" s="85">
        <v>0</v>
      </c>
      <c r="R252" s="85">
        <v>0</v>
      </c>
      <c r="S252" s="85">
        <v>0</v>
      </c>
      <c r="T252" s="85">
        <v>0</v>
      </c>
      <c r="U252" s="85">
        <v>0</v>
      </c>
      <c r="V252" s="85">
        <v>0</v>
      </c>
      <c r="W252" s="85">
        <v>0</v>
      </c>
      <c r="X252" s="85">
        <v>0</v>
      </c>
      <c r="Y252" s="85">
        <v>0</v>
      </c>
      <c r="Z252" s="85">
        <v>0</v>
      </c>
      <c r="AA252" s="85">
        <f t="shared" si="39"/>
        <v>0</v>
      </c>
      <c r="AB252" s="84">
        <f t="shared" si="40"/>
        <v>2021</v>
      </c>
      <c r="AC252" s="83">
        <f t="shared" si="41"/>
        <v>7</v>
      </c>
      <c r="AD252" s="83" t="str">
        <f t="shared" si="42"/>
        <v/>
      </c>
      <c r="AE252" s="83" t="str">
        <f t="shared" si="43"/>
        <v/>
      </c>
      <c r="AF252" s="81">
        <f t="shared" si="44"/>
        <v>0</v>
      </c>
      <c r="AG252" s="82" t="str">
        <f t="shared" si="45"/>
        <v>1:00</v>
      </c>
      <c r="AH252" s="81">
        <f t="shared" si="46"/>
        <v>0</v>
      </c>
      <c r="AI252" s="80" t="str">
        <f t="shared" si="47"/>
        <v/>
      </c>
      <c r="AJ252" s="80" t="str">
        <f t="shared" si="48"/>
        <v/>
      </c>
      <c r="AK252" s="80" t="str">
        <f t="shared" si="49"/>
        <v/>
      </c>
      <c r="AL252" s="79" t="str">
        <f t="shared" si="50"/>
        <v/>
      </c>
      <c r="AM252" s="78" t="str">
        <f t="shared" si="51"/>
        <v/>
      </c>
    </row>
    <row r="253" spans="2:39" ht="13.5" thickBot="1">
      <c r="B253" s="86">
        <v>44385</v>
      </c>
      <c r="C253" s="85">
        <v>0</v>
      </c>
      <c r="D253" s="85">
        <v>0</v>
      </c>
      <c r="E253" s="85">
        <v>0</v>
      </c>
      <c r="F253" s="85">
        <v>0</v>
      </c>
      <c r="G253" s="85">
        <v>0</v>
      </c>
      <c r="H253" s="85">
        <v>0</v>
      </c>
      <c r="I253" s="85">
        <v>0</v>
      </c>
      <c r="J253" s="85">
        <v>0</v>
      </c>
      <c r="K253" s="85">
        <v>0</v>
      </c>
      <c r="L253" s="85">
        <v>0</v>
      </c>
      <c r="M253" s="85">
        <v>0</v>
      </c>
      <c r="N253" s="85">
        <v>0</v>
      </c>
      <c r="O253" s="85">
        <v>0</v>
      </c>
      <c r="P253" s="85">
        <v>0</v>
      </c>
      <c r="Q253" s="85">
        <v>0</v>
      </c>
      <c r="R253" s="85">
        <v>0</v>
      </c>
      <c r="S253" s="85">
        <v>0</v>
      </c>
      <c r="T253" s="85">
        <v>0</v>
      </c>
      <c r="U253" s="85">
        <v>0</v>
      </c>
      <c r="V253" s="85">
        <v>0</v>
      </c>
      <c r="W253" s="85">
        <v>0</v>
      </c>
      <c r="X253" s="85">
        <v>0</v>
      </c>
      <c r="Y253" s="85">
        <v>0</v>
      </c>
      <c r="Z253" s="85">
        <v>0</v>
      </c>
      <c r="AA253" s="85">
        <f t="shared" si="39"/>
        <v>0</v>
      </c>
      <c r="AB253" s="84">
        <f t="shared" si="40"/>
        <v>2021</v>
      </c>
      <c r="AC253" s="83">
        <f t="shared" si="41"/>
        <v>7</v>
      </c>
      <c r="AD253" s="83" t="str">
        <f t="shared" si="42"/>
        <v/>
      </c>
      <c r="AE253" s="83" t="str">
        <f t="shared" si="43"/>
        <v/>
      </c>
      <c r="AF253" s="81">
        <f t="shared" si="44"/>
        <v>0</v>
      </c>
      <c r="AG253" s="82" t="str">
        <f t="shared" si="45"/>
        <v>1:00</v>
      </c>
      <c r="AH253" s="81">
        <f t="shared" si="46"/>
        <v>0</v>
      </c>
      <c r="AI253" s="80" t="str">
        <f t="shared" si="47"/>
        <v/>
      </c>
      <c r="AJ253" s="80" t="str">
        <f t="shared" si="48"/>
        <v/>
      </c>
      <c r="AK253" s="80" t="str">
        <f t="shared" si="49"/>
        <v/>
      </c>
      <c r="AL253" s="79" t="str">
        <f t="shared" si="50"/>
        <v/>
      </c>
      <c r="AM253" s="78" t="str">
        <f t="shared" si="51"/>
        <v/>
      </c>
    </row>
    <row r="254" spans="2:39" ht="13.5" thickBot="1">
      <c r="B254" s="86">
        <v>44386</v>
      </c>
      <c r="C254" s="85">
        <v>0</v>
      </c>
      <c r="D254" s="85">
        <v>0</v>
      </c>
      <c r="E254" s="85">
        <v>0</v>
      </c>
      <c r="F254" s="85">
        <v>0</v>
      </c>
      <c r="G254" s="85">
        <v>0</v>
      </c>
      <c r="H254" s="85">
        <v>0</v>
      </c>
      <c r="I254" s="85">
        <v>0</v>
      </c>
      <c r="J254" s="85">
        <v>0</v>
      </c>
      <c r="K254" s="85">
        <v>0</v>
      </c>
      <c r="L254" s="85">
        <v>0</v>
      </c>
      <c r="M254" s="85">
        <v>0</v>
      </c>
      <c r="N254" s="85">
        <v>0</v>
      </c>
      <c r="O254" s="85">
        <v>0</v>
      </c>
      <c r="P254" s="85">
        <v>0</v>
      </c>
      <c r="Q254" s="85">
        <v>0</v>
      </c>
      <c r="R254" s="85">
        <v>0</v>
      </c>
      <c r="S254" s="85">
        <v>0</v>
      </c>
      <c r="T254" s="85">
        <v>0</v>
      </c>
      <c r="U254" s="85">
        <v>0</v>
      </c>
      <c r="V254" s="85">
        <v>0</v>
      </c>
      <c r="W254" s="85">
        <v>0</v>
      </c>
      <c r="X254" s="85">
        <v>0</v>
      </c>
      <c r="Y254" s="85">
        <v>0</v>
      </c>
      <c r="Z254" s="85">
        <v>0</v>
      </c>
      <c r="AA254" s="85">
        <f t="shared" si="39"/>
        <v>0</v>
      </c>
      <c r="AB254" s="84">
        <f t="shared" si="40"/>
        <v>2021</v>
      </c>
      <c r="AC254" s="83">
        <f t="shared" si="41"/>
        <v>7</v>
      </c>
      <c r="AD254" s="83" t="str">
        <f t="shared" si="42"/>
        <v/>
      </c>
      <c r="AE254" s="83" t="str">
        <f t="shared" si="43"/>
        <v/>
      </c>
      <c r="AF254" s="81">
        <f t="shared" si="44"/>
        <v>0</v>
      </c>
      <c r="AG254" s="82" t="str">
        <f t="shared" si="45"/>
        <v>1:00</v>
      </c>
      <c r="AH254" s="81">
        <f t="shared" si="46"/>
        <v>0</v>
      </c>
      <c r="AI254" s="80" t="str">
        <f t="shared" si="47"/>
        <v/>
      </c>
      <c r="AJ254" s="80" t="str">
        <f t="shared" si="48"/>
        <v/>
      </c>
      <c r="AK254" s="80" t="str">
        <f t="shared" si="49"/>
        <v/>
      </c>
      <c r="AL254" s="79" t="str">
        <f t="shared" si="50"/>
        <v/>
      </c>
      <c r="AM254" s="78" t="str">
        <f t="shared" si="51"/>
        <v/>
      </c>
    </row>
    <row r="255" spans="2:39" ht="13.5" thickBot="1">
      <c r="B255" s="86">
        <v>44387</v>
      </c>
      <c r="C255" s="85">
        <v>0</v>
      </c>
      <c r="D255" s="85">
        <v>0</v>
      </c>
      <c r="E255" s="85">
        <v>0</v>
      </c>
      <c r="F255" s="85">
        <v>0</v>
      </c>
      <c r="G255" s="85">
        <v>0</v>
      </c>
      <c r="H255" s="85">
        <v>0</v>
      </c>
      <c r="I255" s="85">
        <v>0</v>
      </c>
      <c r="J255" s="85">
        <v>0</v>
      </c>
      <c r="K255" s="85">
        <v>0</v>
      </c>
      <c r="L255" s="85">
        <v>0</v>
      </c>
      <c r="M255" s="85">
        <v>0</v>
      </c>
      <c r="N255" s="85">
        <v>0</v>
      </c>
      <c r="O255" s="85">
        <v>0</v>
      </c>
      <c r="P255" s="85">
        <v>0</v>
      </c>
      <c r="Q255" s="85">
        <v>0</v>
      </c>
      <c r="R255" s="85">
        <v>0</v>
      </c>
      <c r="S255" s="85">
        <v>0</v>
      </c>
      <c r="T255" s="85">
        <v>0</v>
      </c>
      <c r="U255" s="85">
        <v>0</v>
      </c>
      <c r="V255" s="85">
        <v>0</v>
      </c>
      <c r="W255" s="85">
        <v>0</v>
      </c>
      <c r="X255" s="85">
        <v>0</v>
      </c>
      <c r="Y255" s="85">
        <v>0</v>
      </c>
      <c r="Z255" s="85">
        <v>0</v>
      </c>
      <c r="AA255" s="85">
        <f t="shared" si="39"/>
        <v>0</v>
      </c>
      <c r="AB255" s="84">
        <f t="shared" si="40"/>
        <v>2021</v>
      </c>
      <c r="AC255" s="83">
        <f t="shared" si="41"/>
        <v>7</v>
      </c>
      <c r="AD255" s="83" t="str">
        <f t="shared" si="42"/>
        <v/>
      </c>
      <c r="AE255" s="83" t="str">
        <f t="shared" si="43"/>
        <v/>
      </c>
      <c r="AF255" s="81">
        <f t="shared" si="44"/>
        <v>0</v>
      </c>
      <c r="AG255" s="82" t="str">
        <f t="shared" si="45"/>
        <v>1:00</v>
      </c>
      <c r="AH255" s="81">
        <f t="shared" si="46"/>
        <v>0</v>
      </c>
      <c r="AI255" s="80" t="str">
        <f t="shared" si="47"/>
        <v/>
      </c>
      <c r="AJ255" s="80" t="str">
        <f t="shared" si="48"/>
        <v/>
      </c>
      <c r="AK255" s="80" t="str">
        <f t="shared" si="49"/>
        <v/>
      </c>
      <c r="AL255" s="79" t="str">
        <f t="shared" si="50"/>
        <v/>
      </c>
      <c r="AM255" s="78" t="str">
        <f t="shared" si="51"/>
        <v/>
      </c>
    </row>
    <row r="256" spans="2:39" ht="13.5" thickBot="1">
      <c r="B256" s="86">
        <v>44388</v>
      </c>
      <c r="C256" s="85">
        <v>0</v>
      </c>
      <c r="D256" s="85">
        <v>0</v>
      </c>
      <c r="E256" s="85">
        <v>0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5">
        <v>0</v>
      </c>
      <c r="N256" s="85">
        <v>0</v>
      </c>
      <c r="O256" s="85">
        <v>0</v>
      </c>
      <c r="P256" s="85">
        <v>0</v>
      </c>
      <c r="Q256" s="85">
        <v>0</v>
      </c>
      <c r="R256" s="85">
        <v>0</v>
      </c>
      <c r="S256" s="85">
        <v>0</v>
      </c>
      <c r="T256" s="85">
        <v>0</v>
      </c>
      <c r="U256" s="85">
        <v>0</v>
      </c>
      <c r="V256" s="85">
        <v>0</v>
      </c>
      <c r="W256" s="85">
        <v>0</v>
      </c>
      <c r="X256" s="85">
        <v>0</v>
      </c>
      <c r="Y256" s="85">
        <v>0</v>
      </c>
      <c r="Z256" s="85">
        <v>0</v>
      </c>
      <c r="AA256" s="85">
        <f t="shared" si="39"/>
        <v>0</v>
      </c>
      <c r="AB256" s="84">
        <f t="shared" si="40"/>
        <v>2021</v>
      </c>
      <c r="AC256" s="83">
        <f t="shared" si="41"/>
        <v>7</v>
      </c>
      <c r="AD256" s="83" t="str">
        <f t="shared" si="42"/>
        <v/>
      </c>
      <c r="AE256" s="83" t="str">
        <f t="shared" si="43"/>
        <v/>
      </c>
      <c r="AF256" s="81">
        <f t="shared" si="44"/>
        <v>0</v>
      </c>
      <c r="AG256" s="82" t="str">
        <f t="shared" si="45"/>
        <v>1:00</v>
      </c>
      <c r="AH256" s="81">
        <f t="shared" si="46"/>
        <v>0</v>
      </c>
      <c r="AI256" s="80" t="str">
        <f t="shared" si="47"/>
        <v/>
      </c>
      <c r="AJ256" s="80" t="str">
        <f t="shared" si="48"/>
        <v/>
      </c>
      <c r="AK256" s="80" t="str">
        <f t="shared" si="49"/>
        <v/>
      </c>
      <c r="AL256" s="79" t="str">
        <f t="shared" si="50"/>
        <v/>
      </c>
      <c r="AM256" s="78" t="str">
        <f t="shared" si="51"/>
        <v/>
      </c>
    </row>
    <row r="257" spans="2:39" ht="13.5" thickBot="1">
      <c r="B257" s="86">
        <v>44389</v>
      </c>
      <c r="C257" s="85">
        <v>0</v>
      </c>
      <c r="D257" s="85">
        <v>0</v>
      </c>
      <c r="E257" s="85">
        <v>0</v>
      </c>
      <c r="F257" s="85">
        <v>0</v>
      </c>
      <c r="G257" s="85">
        <v>0</v>
      </c>
      <c r="H257" s="85">
        <v>0</v>
      </c>
      <c r="I257" s="85">
        <v>0</v>
      </c>
      <c r="J257" s="85">
        <v>0</v>
      </c>
      <c r="K257" s="85">
        <v>0</v>
      </c>
      <c r="L257" s="85">
        <v>0</v>
      </c>
      <c r="M257" s="85">
        <v>0</v>
      </c>
      <c r="N257" s="85">
        <v>0</v>
      </c>
      <c r="O257" s="85">
        <v>0</v>
      </c>
      <c r="P257" s="85">
        <v>0</v>
      </c>
      <c r="Q257" s="85">
        <v>0</v>
      </c>
      <c r="R257" s="85">
        <v>0</v>
      </c>
      <c r="S257" s="85">
        <v>0</v>
      </c>
      <c r="T257" s="85">
        <v>0</v>
      </c>
      <c r="U257" s="85">
        <v>0</v>
      </c>
      <c r="V257" s="85">
        <v>0</v>
      </c>
      <c r="W257" s="85">
        <v>0</v>
      </c>
      <c r="X257" s="85">
        <v>0</v>
      </c>
      <c r="Y257" s="85">
        <v>0</v>
      </c>
      <c r="Z257" s="85">
        <v>0</v>
      </c>
      <c r="AA257" s="85">
        <f t="shared" si="39"/>
        <v>0</v>
      </c>
      <c r="AB257" s="84">
        <f t="shared" si="40"/>
        <v>2021</v>
      </c>
      <c r="AC257" s="83">
        <f t="shared" si="41"/>
        <v>7</v>
      </c>
      <c r="AD257" s="83" t="str">
        <f t="shared" si="42"/>
        <v/>
      </c>
      <c r="AE257" s="83" t="str">
        <f t="shared" si="43"/>
        <v/>
      </c>
      <c r="AF257" s="81">
        <f t="shared" si="44"/>
        <v>0</v>
      </c>
      <c r="AG257" s="82" t="str">
        <f t="shared" si="45"/>
        <v>1:00</v>
      </c>
      <c r="AH257" s="81">
        <f t="shared" si="46"/>
        <v>0</v>
      </c>
      <c r="AI257" s="80" t="str">
        <f t="shared" si="47"/>
        <v/>
      </c>
      <c r="AJ257" s="80" t="str">
        <f t="shared" si="48"/>
        <v/>
      </c>
      <c r="AK257" s="80" t="str">
        <f t="shared" si="49"/>
        <v/>
      </c>
      <c r="AL257" s="79" t="str">
        <f t="shared" si="50"/>
        <v/>
      </c>
      <c r="AM257" s="78" t="str">
        <f t="shared" si="51"/>
        <v/>
      </c>
    </row>
    <row r="258" spans="2:39" ht="13.5" thickBot="1">
      <c r="B258" s="86">
        <v>44390</v>
      </c>
      <c r="C258" s="85">
        <v>0</v>
      </c>
      <c r="D258" s="85">
        <v>0</v>
      </c>
      <c r="E258" s="85">
        <v>0</v>
      </c>
      <c r="F258" s="85">
        <v>0</v>
      </c>
      <c r="G258" s="85">
        <v>0</v>
      </c>
      <c r="H258" s="85">
        <v>0</v>
      </c>
      <c r="I258" s="85">
        <v>0</v>
      </c>
      <c r="J258" s="85">
        <v>0</v>
      </c>
      <c r="K258" s="85">
        <v>0</v>
      </c>
      <c r="L258" s="85">
        <v>0</v>
      </c>
      <c r="M258" s="85">
        <v>0</v>
      </c>
      <c r="N258" s="85">
        <v>0</v>
      </c>
      <c r="O258" s="85">
        <v>0</v>
      </c>
      <c r="P258" s="85">
        <v>0</v>
      </c>
      <c r="Q258" s="85">
        <v>0</v>
      </c>
      <c r="R258" s="85">
        <v>0</v>
      </c>
      <c r="S258" s="85">
        <v>0</v>
      </c>
      <c r="T258" s="85">
        <v>0</v>
      </c>
      <c r="U258" s="85">
        <v>0</v>
      </c>
      <c r="V258" s="85">
        <v>0</v>
      </c>
      <c r="W258" s="85">
        <v>0</v>
      </c>
      <c r="X258" s="85">
        <v>0</v>
      </c>
      <c r="Y258" s="85">
        <v>0</v>
      </c>
      <c r="Z258" s="85">
        <v>0</v>
      </c>
      <c r="AA258" s="85">
        <f t="shared" si="39"/>
        <v>0</v>
      </c>
      <c r="AB258" s="84">
        <f t="shared" si="40"/>
        <v>2021</v>
      </c>
      <c r="AC258" s="83">
        <f t="shared" si="41"/>
        <v>7</v>
      </c>
      <c r="AD258" s="83" t="str">
        <f t="shared" si="42"/>
        <v/>
      </c>
      <c r="AE258" s="83" t="str">
        <f t="shared" si="43"/>
        <v/>
      </c>
      <c r="AF258" s="81">
        <f t="shared" si="44"/>
        <v>0</v>
      </c>
      <c r="AG258" s="82" t="str">
        <f t="shared" si="45"/>
        <v>1:00</v>
      </c>
      <c r="AH258" s="81">
        <f t="shared" si="46"/>
        <v>0</v>
      </c>
      <c r="AI258" s="80" t="str">
        <f t="shared" si="47"/>
        <v/>
      </c>
      <c r="AJ258" s="80" t="str">
        <f t="shared" si="48"/>
        <v/>
      </c>
      <c r="AK258" s="80" t="str">
        <f t="shared" si="49"/>
        <v/>
      </c>
      <c r="AL258" s="79" t="str">
        <f t="shared" si="50"/>
        <v/>
      </c>
      <c r="AM258" s="78" t="str">
        <f t="shared" si="51"/>
        <v/>
      </c>
    </row>
    <row r="259" spans="2:39" ht="13.5" thickBot="1">
      <c r="B259" s="86">
        <v>44391</v>
      </c>
      <c r="C259" s="85">
        <v>0</v>
      </c>
      <c r="D259" s="85">
        <v>0</v>
      </c>
      <c r="E259" s="85">
        <v>0</v>
      </c>
      <c r="F259" s="85">
        <v>0</v>
      </c>
      <c r="G259" s="85">
        <v>0</v>
      </c>
      <c r="H259" s="85">
        <v>0</v>
      </c>
      <c r="I259" s="85">
        <v>0</v>
      </c>
      <c r="J259" s="85">
        <v>0</v>
      </c>
      <c r="K259" s="85">
        <v>0</v>
      </c>
      <c r="L259" s="85">
        <v>0</v>
      </c>
      <c r="M259" s="85">
        <v>0</v>
      </c>
      <c r="N259" s="85">
        <v>0</v>
      </c>
      <c r="O259" s="85">
        <v>0</v>
      </c>
      <c r="P259" s="85">
        <v>0</v>
      </c>
      <c r="Q259" s="85">
        <v>0</v>
      </c>
      <c r="R259" s="85">
        <v>0</v>
      </c>
      <c r="S259" s="85">
        <v>0</v>
      </c>
      <c r="T259" s="85">
        <v>0</v>
      </c>
      <c r="U259" s="85">
        <v>0</v>
      </c>
      <c r="V259" s="85">
        <v>0</v>
      </c>
      <c r="W259" s="85">
        <v>0</v>
      </c>
      <c r="X259" s="85">
        <v>0</v>
      </c>
      <c r="Y259" s="85">
        <v>0</v>
      </c>
      <c r="Z259" s="85">
        <v>0</v>
      </c>
      <c r="AA259" s="85">
        <f t="shared" ref="AA259:AA322" si="52">MAX(C259:Z259)</f>
        <v>0</v>
      </c>
      <c r="AB259" s="84">
        <f t="shared" ref="AB259:AB322" si="53">YEAR(B259)</f>
        <v>2021</v>
      </c>
      <c r="AC259" s="83">
        <f t="shared" ref="AC259:AC322" si="54">MONTH(B259)</f>
        <v>7</v>
      </c>
      <c r="AD259" s="83" t="str">
        <f t="shared" ref="AD259:AD322" si="55">IF(AE259="","",AB259&amp;"-"&amp;AE259)</f>
        <v/>
      </c>
      <c r="AE259" s="83" t="str">
        <f t="shared" ref="AE259:AE322" si="56">IF(DAY(B259+1)=1,AC259,"")</f>
        <v/>
      </c>
      <c r="AF259" s="81">
        <f t="shared" ref="AF259:AF322" si="57">MAX(C259:AA259)</f>
        <v>0</v>
      </c>
      <c r="AG259" s="82" t="str">
        <f t="shared" ref="AG259:AG322" si="58">INDEX($C$2:$Z$2,MATCH(AF259,C259:Z259,0))</f>
        <v>1:00</v>
      </c>
      <c r="AH259" s="81">
        <f t="shared" ref="AH259:AH322" si="59">SUM(C259:AA259)</f>
        <v>0</v>
      </c>
      <c r="AI259" s="80" t="str">
        <f t="shared" ref="AI259:AI322" si="60">IF(AE259&lt;&gt;"",SUMIFS(AF:AF,AC:AC,AC259,AB:AB,AB259),"")</f>
        <v/>
      </c>
      <c r="AJ259" s="80" t="str">
        <f t="shared" ref="AJ259:AJ322" si="61">IF(AI259="","",_xlfn.MAXIFS(AF:AF,AC:AC,AC259,AB:AB,AB259))</f>
        <v/>
      </c>
      <c r="AK259" s="80" t="str">
        <f t="shared" ref="AK259:AK322" si="62">IF(AI259="","",_xlfn.MAXIFS(AH:AH,AC:AC,AC259,AB:AB,AB259))</f>
        <v/>
      </c>
      <c r="AL259" s="79" t="str">
        <f t="shared" ref="AL259:AL322" si="63">IF(AI259&lt;&gt;"",INDEX(B:B,MATCH(AJ259,AF:AF,0)),"")</f>
        <v/>
      </c>
      <c r="AM259" s="78" t="str">
        <f t="shared" ref="AM259:AM322" si="64">IF(AI259&lt;&gt;"",INDEX(AG:AG,MATCH(AJ259,AF:AF,0)),"")</f>
        <v/>
      </c>
    </row>
    <row r="260" spans="2:39" ht="13.5" thickBot="1">
      <c r="B260" s="86">
        <v>44392</v>
      </c>
      <c r="C260" s="85">
        <v>0</v>
      </c>
      <c r="D260" s="85">
        <v>0</v>
      </c>
      <c r="E260" s="85">
        <v>0</v>
      </c>
      <c r="F260" s="85">
        <v>0</v>
      </c>
      <c r="G260" s="85">
        <v>0</v>
      </c>
      <c r="H260" s="85">
        <v>0</v>
      </c>
      <c r="I260" s="85">
        <v>0</v>
      </c>
      <c r="J260" s="85">
        <v>0</v>
      </c>
      <c r="K260" s="85">
        <v>0</v>
      </c>
      <c r="L260" s="85">
        <v>0</v>
      </c>
      <c r="M260" s="85">
        <v>0</v>
      </c>
      <c r="N260" s="85">
        <v>0</v>
      </c>
      <c r="O260" s="85">
        <v>0</v>
      </c>
      <c r="P260" s="85">
        <v>0</v>
      </c>
      <c r="Q260" s="85">
        <v>0</v>
      </c>
      <c r="R260" s="85">
        <v>0</v>
      </c>
      <c r="S260" s="85">
        <v>0</v>
      </c>
      <c r="T260" s="85">
        <v>0</v>
      </c>
      <c r="U260" s="85">
        <v>0</v>
      </c>
      <c r="V260" s="85">
        <v>0</v>
      </c>
      <c r="W260" s="85">
        <v>0</v>
      </c>
      <c r="X260" s="85">
        <v>0</v>
      </c>
      <c r="Y260" s="85">
        <v>0</v>
      </c>
      <c r="Z260" s="85">
        <v>0</v>
      </c>
      <c r="AA260" s="85">
        <f t="shared" si="52"/>
        <v>0</v>
      </c>
      <c r="AB260" s="84">
        <f t="shared" si="53"/>
        <v>2021</v>
      </c>
      <c r="AC260" s="83">
        <f t="shared" si="54"/>
        <v>7</v>
      </c>
      <c r="AD260" s="83" t="str">
        <f t="shared" si="55"/>
        <v/>
      </c>
      <c r="AE260" s="83" t="str">
        <f t="shared" si="56"/>
        <v/>
      </c>
      <c r="AF260" s="81">
        <f t="shared" si="57"/>
        <v>0</v>
      </c>
      <c r="AG260" s="82" t="str">
        <f t="shared" si="58"/>
        <v>1:00</v>
      </c>
      <c r="AH260" s="81">
        <f t="shared" si="59"/>
        <v>0</v>
      </c>
      <c r="AI260" s="80" t="str">
        <f t="shared" si="60"/>
        <v/>
      </c>
      <c r="AJ260" s="80" t="str">
        <f t="shared" si="61"/>
        <v/>
      </c>
      <c r="AK260" s="80" t="str">
        <f t="shared" si="62"/>
        <v/>
      </c>
      <c r="AL260" s="79" t="str">
        <f t="shared" si="63"/>
        <v/>
      </c>
      <c r="AM260" s="78" t="str">
        <f t="shared" si="64"/>
        <v/>
      </c>
    </row>
    <row r="261" spans="2:39" ht="13.5" thickBot="1">
      <c r="B261" s="86">
        <v>44393</v>
      </c>
      <c r="C261" s="85">
        <v>0</v>
      </c>
      <c r="D261" s="85">
        <v>0</v>
      </c>
      <c r="E261" s="85">
        <v>0</v>
      </c>
      <c r="F261" s="85">
        <v>0</v>
      </c>
      <c r="G261" s="85">
        <v>0</v>
      </c>
      <c r="H261" s="85">
        <v>0</v>
      </c>
      <c r="I261" s="85">
        <v>0</v>
      </c>
      <c r="J261" s="85">
        <v>0</v>
      </c>
      <c r="K261" s="85">
        <v>0</v>
      </c>
      <c r="L261" s="85">
        <v>0</v>
      </c>
      <c r="M261" s="85">
        <v>0</v>
      </c>
      <c r="N261" s="85">
        <v>0</v>
      </c>
      <c r="O261" s="85">
        <v>0</v>
      </c>
      <c r="P261" s="85">
        <v>0</v>
      </c>
      <c r="Q261" s="85">
        <v>0</v>
      </c>
      <c r="R261" s="85">
        <v>0</v>
      </c>
      <c r="S261" s="85">
        <v>0</v>
      </c>
      <c r="T261" s="85">
        <v>0</v>
      </c>
      <c r="U261" s="85">
        <v>0</v>
      </c>
      <c r="V261" s="85">
        <v>0</v>
      </c>
      <c r="W261" s="85">
        <v>0</v>
      </c>
      <c r="X261" s="85">
        <v>0</v>
      </c>
      <c r="Y261" s="85">
        <v>0</v>
      </c>
      <c r="Z261" s="85">
        <v>0</v>
      </c>
      <c r="AA261" s="85">
        <f t="shared" si="52"/>
        <v>0</v>
      </c>
      <c r="AB261" s="84">
        <f t="shared" si="53"/>
        <v>2021</v>
      </c>
      <c r="AC261" s="83">
        <f t="shared" si="54"/>
        <v>7</v>
      </c>
      <c r="AD261" s="83" t="str">
        <f t="shared" si="55"/>
        <v/>
      </c>
      <c r="AE261" s="83" t="str">
        <f t="shared" si="56"/>
        <v/>
      </c>
      <c r="AF261" s="81">
        <f t="shared" si="57"/>
        <v>0</v>
      </c>
      <c r="AG261" s="82" t="str">
        <f t="shared" si="58"/>
        <v>1:00</v>
      </c>
      <c r="AH261" s="81">
        <f t="shared" si="59"/>
        <v>0</v>
      </c>
      <c r="AI261" s="80" t="str">
        <f t="shared" si="60"/>
        <v/>
      </c>
      <c r="AJ261" s="80" t="str">
        <f t="shared" si="61"/>
        <v/>
      </c>
      <c r="AK261" s="80" t="str">
        <f t="shared" si="62"/>
        <v/>
      </c>
      <c r="AL261" s="79" t="str">
        <f t="shared" si="63"/>
        <v/>
      </c>
      <c r="AM261" s="78" t="str">
        <f t="shared" si="64"/>
        <v/>
      </c>
    </row>
    <row r="262" spans="2:39" ht="13.5" thickBot="1">
      <c r="B262" s="86">
        <v>44394</v>
      </c>
      <c r="C262" s="85">
        <v>0</v>
      </c>
      <c r="D262" s="85">
        <v>0</v>
      </c>
      <c r="E262" s="85">
        <v>0</v>
      </c>
      <c r="F262" s="85">
        <v>0</v>
      </c>
      <c r="G262" s="85">
        <v>0</v>
      </c>
      <c r="H262" s="85">
        <v>0</v>
      </c>
      <c r="I262" s="85">
        <v>0</v>
      </c>
      <c r="J262" s="85">
        <v>0</v>
      </c>
      <c r="K262" s="85">
        <v>0</v>
      </c>
      <c r="L262" s="85">
        <v>0</v>
      </c>
      <c r="M262" s="85">
        <v>0</v>
      </c>
      <c r="N262" s="85">
        <v>0</v>
      </c>
      <c r="O262" s="85">
        <v>0</v>
      </c>
      <c r="P262" s="85">
        <v>0</v>
      </c>
      <c r="Q262" s="85">
        <v>0</v>
      </c>
      <c r="R262" s="85">
        <v>0</v>
      </c>
      <c r="S262" s="85">
        <v>0</v>
      </c>
      <c r="T262" s="85">
        <v>0</v>
      </c>
      <c r="U262" s="85">
        <v>0</v>
      </c>
      <c r="V262" s="85">
        <v>0</v>
      </c>
      <c r="W262" s="85">
        <v>0</v>
      </c>
      <c r="X262" s="85">
        <v>0</v>
      </c>
      <c r="Y262" s="85">
        <v>0</v>
      </c>
      <c r="Z262" s="85">
        <v>0</v>
      </c>
      <c r="AA262" s="85">
        <f t="shared" si="52"/>
        <v>0</v>
      </c>
      <c r="AB262" s="84">
        <f t="shared" si="53"/>
        <v>2021</v>
      </c>
      <c r="AC262" s="83">
        <f t="shared" si="54"/>
        <v>7</v>
      </c>
      <c r="AD262" s="83" t="str">
        <f t="shared" si="55"/>
        <v/>
      </c>
      <c r="AE262" s="83" t="str">
        <f t="shared" si="56"/>
        <v/>
      </c>
      <c r="AF262" s="81">
        <f t="shared" si="57"/>
        <v>0</v>
      </c>
      <c r="AG262" s="82" t="str">
        <f t="shared" si="58"/>
        <v>1:00</v>
      </c>
      <c r="AH262" s="81">
        <f t="shared" si="59"/>
        <v>0</v>
      </c>
      <c r="AI262" s="80" t="str">
        <f t="shared" si="60"/>
        <v/>
      </c>
      <c r="AJ262" s="80" t="str">
        <f t="shared" si="61"/>
        <v/>
      </c>
      <c r="AK262" s="80" t="str">
        <f t="shared" si="62"/>
        <v/>
      </c>
      <c r="AL262" s="79" t="str">
        <f t="shared" si="63"/>
        <v/>
      </c>
      <c r="AM262" s="78" t="str">
        <f t="shared" si="64"/>
        <v/>
      </c>
    </row>
    <row r="263" spans="2:39" ht="13.5" thickBot="1">
      <c r="B263" s="86">
        <v>44395</v>
      </c>
      <c r="C263" s="85">
        <v>0</v>
      </c>
      <c r="D263" s="85">
        <v>0</v>
      </c>
      <c r="E263" s="85">
        <v>0</v>
      </c>
      <c r="F263" s="85">
        <v>0</v>
      </c>
      <c r="G263" s="85">
        <v>0</v>
      </c>
      <c r="H263" s="85">
        <v>0</v>
      </c>
      <c r="I263" s="85">
        <v>0</v>
      </c>
      <c r="J263" s="85">
        <v>0</v>
      </c>
      <c r="K263" s="85">
        <v>0</v>
      </c>
      <c r="L263" s="85">
        <v>0</v>
      </c>
      <c r="M263" s="85">
        <v>0</v>
      </c>
      <c r="N263" s="85">
        <v>0</v>
      </c>
      <c r="O263" s="85">
        <v>0</v>
      </c>
      <c r="P263" s="85">
        <v>0</v>
      </c>
      <c r="Q263" s="85">
        <v>0</v>
      </c>
      <c r="R263" s="85">
        <v>0</v>
      </c>
      <c r="S263" s="85">
        <v>0</v>
      </c>
      <c r="T263" s="85">
        <v>0</v>
      </c>
      <c r="U263" s="85">
        <v>0</v>
      </c>
      <c r="V263" s="85">
        <v>0</v>
      </c>
      <c r="W263" s="85">
        <v>0</v>
      </c>
      <c r="X263" s="85">
        <v>0</v>
      </c>
      <c r="Y263" s="85">
        <v>0</v>
      </c>
      <c r="Z263" s="85">
        <v>0</v>
      </c>
      <c r="AA263" s="85">
        <f t="shared" si="52"/>
        <v>0</v>
      </c>
      <c r="AB263" s="84">
        <f t="shared" si="53"/>
        <v>2021</v>
      </c>
      <c r="AC263" s="83">
        <f t="shared" si="54"/>
        <v>7</v>
      </c>
      <c r="AD263" s="83" t="str">
        <f t="shared" si="55"/>
        <v/>
      </c>
      <c r="AE263" s="83" t="str">
        <f t="shared" si="56"/>
        <v/>
      </c>
      <c r="AF263" s="81">
        <f t="shared" si="57"/>
        <v>0</v>
      </c>
      <c r="AG263" s="82" t="str">
        <f t="shared" si="58"/>
        <v>1:00</v>
      </c>
      <c r="AH263" s="81">
        <f t="shared" si="59"/>
        <v>0</v>
      </c>
      <c r="AI263" s="80" t="str">
        <f t="shared" si="60"/>
        <v/>
      </c>
      <c r="AJ263" s="80" t="str">
        <f t="shared" si="61"/>
        <v/>
      </c>
      <c r="AK263" s="80" t="str">
        <f t="shared" si="62"/>
        <v/>
      </c>
      <c r="AL263" s="79" t="str">
        <f t="shared" si="63"/>
        <v/>
      </c>
      <c r="AM263" s="78" t="str">
        <f t="shared" si="64"/>
        <v/>
      </c>
    </row>
    <row r="264" spans="2:39" ht="13.5" thickBot="1">
      <c r="B264" s="86">
        <v>44396</v>
      </c>
      <c r="C264" s="85">
        <v>0</v>
      </c>
      <c r="D264" s="85">
        <v>0</v>
      </c>
      <c r="E264" s="85">
        <v>0</v>
      </c>
      <c r="F264" s="85">
        <v>0</v>
      </c>
      <c r="G264" s="85">
        <v>0</v>
      </c>
      <c r="H264" s="85">
        <v>0</v>
      </c>
      <c r="I264" s="85">
        <v>0</v>
      </c>
      <c r="J264" s="85">
        <v>0</v>
      </c>
      <c r="K264" s="85">
        <v>0</v>
      </c>
      <c r="L264" s="85">
        <v>0</v>
      </c>
      <c r="M264" s="85">
        <v>0</v>
      </c>
      <c r="N264" s="85">
        <v>0</v>
      </c>
      <c r="O264" s="85">
        <v>0</v>
      </c>
      <c r="P264" s="85">
        <v>0</v>
      </c>
      <c r="Q264" s="85">
        <v>0</v>
      </c>
      <c r="R264" s="85">
        <v>0</v>
      </c>
      <c r="S264" s="85">
        <v>0</v>
      </c>
      <c r="T264" s="85">
        <v>0</v>
      </c>
      <c r="U264" s="85">
        <v>0</v>
      </c>
      <c r="V264" s="85">
        <v>0</v>
      </c>
      <c r="W264" s="85">
        <v>0</v>
      </c>
      <c r="X264" s="85">
        <v>0</v>
      </c>
      <c r="Y264" s="85">
        <v>0</v>
      </c>
      <c r="Z264" s="85">
        <v>0</v>
      </c>
      <c r="AA264" s="85">
        <f t="shared" si="52"/>
        <v>0</v>
      </c>
      <c r="AB264" s="84">
        <f t="shared" si="53"/>
        <v>2021</v>
      </c>
      <c r="AC264" s="83">
        <f t="shared" si="54"/>
        <v>7</v>
      </c>
      <c r="AD264" s="83" t="str">
        <f t="shared" si="55"/>
        <v/>
      </c>
      <c r="AE264" s="83" t="str">
        <f t="shared" si="56"/>
        <v/>
      </c>
      <c r="AF264" s="81">
        <f t="shared" si="57"/>
        <v>0</v>
      </c>
      <c r="AG264" s="82" t="str">
        <f t="shared" si="58"/>
        <v>1:00</v>
      </c>
      <c r="AH264" s="81">
        <f t="shared" si="59"/>
        <v>0</v>
      </c>
      <c r="AI264" s="80" t="str">
        <f t="shared" si="60"/>
        <v/>
      </c>
      <c r="AJ264" s="80" t="str">
        <f t="shared" si="61"/>
        <v/>
      </c>
      <c r="AK264" s="80" t="str">
        <f t="shared" si="62"/>
        <v/>
      </c>
      <c r="AL264" s="79" t="str">
        <f t="shared" si="63"/>
        <v/>
      </c>
      <c r="AM264" s="78" t="str">
        <f t="shared" si="64"/>
        <v/>
      </c>
    </row>
    <row r="265" spans="2:39" ht="13.5" thickBot="1">
      <c r="B265" s="86">
        <v>44397</v>
      </c>
      <c r="C265" s="85">
        <v>0</v>
      </c>
      <c r="D265" s="85">
        <v>0</v>
      </c>
      <c r="E265" s="85">
        <v>0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>
        <v>0</v>
      </c>
      <c r="Q265" s="85">
        <v>0</v>
      </c>
      <c r="R265" s="85">
        <v>0</v>
      </c>
      <c r="S265" s="85">
        <v>0</v>
      </c>
      <c r="T265" s="85">
        <v>0</v>
      </c>
      <c r="U265" s="85">
        <v>0</v>
      </c>
      <c r="V265" s="85">
        <v>0</v>
      </c>
      <c r="W265" s="85">
        <v>0</v>
      </c>
      <c r="X265" s="85">
        <v>0</v>
      </c>
      <c r="Y265" s="85">
        <v>0</v>
      </c>
      <c r="Z265" s="85">
        <v>0</v>
      </c>
      <c r="AA265" s="85">
        <f t="shared" si="52"/>
        <v>0</v>
      </c>
      <c r="AB265" s="84">
        <f t="shared" si="53"/>
        <v>2021</v>
      </c>
      <c r="AC265" s="83">
        <f t="shared" si="54"/>
        <v>7</v>
      </c>
      <c r="AD265" s="83" t="str">
        <f t="shared" si="55"/>
        <v/>
      </c>
      <c r="AE265" s="83" t="str">
        <f t="shared" si="56"/>
        <v/>
      </c>
      <c r="AF265" s="81">
        <f t="shared" si="57"/>
        <v>0</v>
      </c>
      <c r="AG265" s="82" t="str">
        <f t="shared" si="58"/>
        <v>1:00</v>
      </c>
      <c r="AH265" s="81">
        <f t="shared" si="59"/>
        <v>0</v>
      </c>
      <c r="AI265" s="80" t="str">
        <f t="shared" si="60"/>
        <v/>
      </c>
      <c r="AJ265" s="80" t="str">
        <f t="shared" si="61"/>
        <v/>
      </c>
      <c r="AK265" s="80" t="str">
        <f t="shared" si="62"/>
        <v/>
      </c>
      <c r="AL265" s="79" t="str">
        <f t="shared" si="63"/>
        <v/>
      </c>
      <c r="AM265" s="78" t="str">
        <f t="shared" si="64"/>
        <v/>
      </c>
    </row>
    <row r="266" spans="2:39" ht="13.5" thickBot="1">
      <c r="B266" s="86">
        <v>44398</v>
      </c>
      <c r="C266" s="85">
        <v>0</v>
      </c>
      <c r="D266" s="85">
        <v>0</v>
      </c>
      <c r="E266" s="85">
        <v>0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5">
        <v>0</v>
      </c>
      <c r="N266" s="85">
        <v>0</v>
      </c>
      <c r="O266" s="85">
        <v>0</v>
      </c>
      <c r="P266" s="85">
        <v>0</v>
      </c>
      <c r="Q266" s="85">
        <v>0</v>
      </c>
      <c r="R266" s="85">
        <v>0</v>
      </c>
      <c r="S266" s="85">
        <v>0</v>
      </c>
      <c r="T266" s="85">
        <v>0</v>
      </c>
      <c r="U266" s="85">
        <v>0</v>
      </c>
      <c r="V266" s="85">
        <v>0</v>
      </c>
      <c r="W266" s="85">
        <v>0</v>
      </c>
      <c r="X266" s="85">
        <v>0</v>
      </c>
      <c r="Y266" s="85">
        <v>0</v>
      </c>
      <c r="Z266" s="85">
        <v>0</v>
      </c>
      <c r="AA266" s="85">
        <f t="shared" si="52"/>
        <v>0</v>
      </c>
      <c r="AB266" s="84">
        <f t="shared" si="53"/>
        <v>2021</v>
      </c>
      <c r="AC266" s="83">
        <f t="shared" si="54"/>
        <v>7</v>
      </c>
      <c r="AD266" s="83" t="str">
        <f t="shared" si="55"/>
        <v/>
      </c>
      <c r="AE266" s="83" t="str">
        <f t="shared" si="56"/>
        <v/>
      </c>
      <c r="AF266" s="81">
        <f t="shared" si="57"/>
        <v>0</v>
      </c>
      <c r="AG266" s="82" t="str">
        <f t="shared" si="58"/>
        <v>1:00</v>
      </c>
      <c r="AH266" s="81">
        <f t="shared" si="59"/>
        <v>0</v>
      </c>
      <c r="AI266" s="80" t="str">
        <f t="shared" si="60"/>
        <v/>
      </c>
      <c r="AJ266" s="80" t="str">
        <f t="shared" si="61"/>
        <v/>
      </c>
      <c r="AK266" s="80" t="str">
        <f t="shared" si="62"/>
        <v/>
      </c>
      <c r="AL266" s="79" t="str">
        <f t="shared" si="63"/>
        <v/>
      </c>
      <c r="AM266" s="78" t="str">
        <f t="shared" si="64"/>
        <v/>
      </c>
    </row>
    <row r="267" spans="2:39" ht="13.5" thickBot="1">
      <c r="B267" s="86">
        <v>44399</v>
      </c>
      <c r="C267" s="85">
        <v>0</v>
      </c>
      <c r="D267" s="85">
        <v>0</v>
      </c>
      <c r="E267" s="85">
        <v>0</v>
      </c>
      <c r="F267" s="85">
        <v>0</v>
      </c>
      <c r="G267" s="85">
        <v>0</v>
      </c>
      <c r="H267" s="85">
        <v>0</v>
      </c>
      <c r="I267" s="85">
        <v>0</v>
      </c>
      <c r="J267" s="85">
        <v>0</v>
      </c>
      <c r="K267" s="85">
        <v>0</v>
      </c>
      <c r="L267" s="85">
        <v>0</v>
      </c>
      <c r="M267" s="85">
        <v>0</v>
      </c>
      <c r="N267" s="85">
        <v>0</v>
      </c>
      <c r="O267" s="85">
        <v>0</v>
      </c>
      <c r="P267" s="85">
        <v>0</v>
      </c>
      <c r="Q267" s="85">
        <v>0</v>
      </c>
      <c r="R267" s="85">
        <v>0</v>
      </c>
      <c r="S267" s="85">
        <v>0</v>
      </c>
      <c r="T267" s="85">
        <v>0</v>
      </c>
      <c r="U267" s="85">
        <v>0</v>
      </c>
      <c r="V267" s="85">
        <v>0</v>
      </c>
      <c r="W267" s="85">
        <v>0</v>
      </c>
      <c r="X267" s="85">
        <v>0</v>
      </c>
      <c r="Y267" s="85">
        <v>0</v>
      </c>
      <c r="Z267" s="85">
        <v>0</v>
      </c>
      <c r="AA267" s="85">
        <f t="shared" si="52"/>
        <v>0</v>
      </c>
      <c r="AB267" s="84">
        <f t="shared" si="53"/>
        <v>2021</v>
      </c>
      <c r="AC267" s="83">
        <f t="shared" si="54"/>
        <v>7</v>
      </c>
      <c r="AD267" s="83" t="str">
        <f t="shared" si="55"/>
        <v/>
      </c>
      <c r="AE267" s="83" t="str">
        <f t="shared" si="56"/>
        <v/>
      </c>
      <c r="AF267" s="81">
        <f t="shared" si="57"/>
        <v>0</v>
      </c>
      <c r="AG267" s="82" t="str">
        <f t="shared" si="58"/>
        <v>1:00</v>
      </c>
      <c r="AH267" s="81">
        <f t="shared" si="59"/>
        <v>0</v>
      </c>
      <c r="AI267" s="80" t="str">
        <f t="shared" si="60"/>
        <v/>
      </c>
      <c r="AJ267" s="80" t="str">
        <f t="shared" si="61"/>
        <v/>
      </c>
      <c r="AK267" s="80" t="str">
        <f t="shared" si="62"/>
        <v/>
      </c>
      <c r="AL267" s="79" t="str">
        <f t="shared" si="63"/>
        <v/>
      </c>
      <c r="AM267" s="78" t="str">
        <f t="shared" si="64"/>
        <v/>
      </c>
    </row>
    <row r="268" spans="2:39" ht="13.5" thickBot="1">
      <c r="B268" s="86">
        <v>44400</v>
      </c>
      <c r="C268" s="85">
        <v>0</v>
      </c>
      <c r="D268" s="85">
        <v>0</v>
      </c>
      <c r="E268" s="85">
        <v>0</v>
      </c>
      <c r="F268" s="85">
        <v>0</v>
      </c>
      <c r="G268" s="85">
        <v>0</v>
      </c>
      <c r="H268" s="85">
        <v>0</v>
      </c>
      <c r="I268" s="85">
        <v>0</v>
      </c>
      <c r="J268" s="85">
        <v>0</v>
      </c>
      <c r="K268" s="85">
        <v>0</v>
      </c>
      <c r="L268" s="85">
        <v>0</v>
      </c>
      <c r="M268" s="85">
        <v>0</v>
      </c>
      <c r="N268" s="85">
        <v>0</v>
      </c>
      <c r="O268" s="85">
        <v>0</v>
      </c>
      <c r="P268" s="85">
        <v>0</v>
      </c>
      <c r="Q268" s="85">
        <v>0</v>
      </c>
      <c r="R268" s="85">
        <v>0</v>
      </c>
      <c r="S268" s="85">
        <v>0</v>
      </c>
      <c r="T268" s="85">
        <v>0</v>
      </c>
      <c r="U268" s="85">
        <v>0</v>
      </c>
      <c r="V268" s="85">
        <v>0</v>
      </c>
      <c r="W268" s="85">
        <v>0</v>
      </c>
      <c r="X268" s="85">
        <v>0</v>
      </c>
      <c r="Y268" s="85">
        <v>0</v>
      </c>
      <c r="Z268" s="85">
        <v>0</v>
      </c>
      <c r="AA268" s="85">
        <f t="shared" si="52"/>
        <v>0</v>
      </c>
      <c r="AB268" s="84">
        <f t="shared" si="53"/>
        <v>2021</v>
      </c>
      <c r="AC268" s="83">
        <f t="shared" si="54"/>
        <v>7</v>
      </c>
      <c r="AD268" s="83" t="str">
        <f t="shared" si="55"/>
        <v/>
      </c>
      <c r="AE268" s="83" t="str">
        <f t="shared" si="56"/>
        <v/>
      </c>
      <c r="AF268" s="81">
        <f t="shared" si="57"/>
        <v>0</v>
      </c>
      <c r="AG268" s="82" t="str">
        <f t="shared" si="58"/>
        <v>1:00</v>
      </c>
      <c r="AH268" s="81">
        <f t="shared" si="59"/>
        <v>0</v>
      </c>
      <c r="AI268" s="80" t="str">
        <f t="shared" si="60"/>
        <v/>
      </c>
      <c r="AJ268" s="80" t="str">
        <f t="shared" si="61"/>
        <v/>
      </c>
      <c r="AK268" s="80" t="str">
        <f t="shared" si="62"/>
        <v/>
      </c>
      <c r="AL268" s="79" t="str">
        <f t="shared" si="63"/>
        <v/>
      </c>
      <c r="AM268" s="78" t="str">
        <f t="shared" si="64"/>
        <v/>
      </c>
    </row>
    <row r="269" spans="2:39" ht="13.5" thickBot="1">
      <c r="B269" s="86">
        <v>44401</v>
      </c>
      <c r="C269" s="85">
        <v>0</v>
      </c>
      <c r="D269" s="85">
        <v>0</v>
      </c>
      <c r="E269" s="85">
        <v>0</v>
      </c>
      <c r="F269" s="85">
        <v>0</v>
      </c>
      <c r="G269" s="85">
        <v>0</v>
      </c>
      <c r="H269" s="85">
        <v>0</v>
      </c>
      <c r="I269" s="85">
        <v>0</v>
      </c>
      <c r="J269" s="85">
        <v>0</v>
      </c>
      <c r="K269" s="85">
        <v>0</v>
      </c>
      <c r="L269" s="85">
        <v>0</v>
      </c>
      <c r="M269" s="85">
        <v>0</v>
      </c>
      <c r="N269" s="85">
        <v>0</v>
      </c>
      <c r="O269" s="85">
        <v>0</v>
      </c>
      <c r="P269" s="85">
        <v>0</v>
      </c>
      <c r="Q269" s="85">
        <v>0</v>
      </c>
      <c r="R269" s="85">
        <v>0</v>
      </c>
      <c r="S269" s="85">
        <v>0</v>
      </c>
      <c r="T269" s="85">
        <v>0</v>
      </c>
      <c r="U269" s="85">
        <v>0</v>
      </c>
      <c r="V269" s="85">
        <v>0</v>
      </c>
      <c r="W269" s="85">
        <v>0</v>
      </c>
      <c r="X269" s="85">
        <v>0</v>
      </c>
      <c r="Y269" s="85">
        <v>0</v>
      </c>
      <c r="Z269" s="85">
        <v>0</v>
      </c>
      <c r="AA269" s="85">
        <f t="shared" si="52"/>
        <v>0</v>
      </c>
      <c r="AB269" s="84">
        <f t="shared" si="53"/>
        <v>2021</v>
      </c>
      <c r="AC269" s="83">
        <f t="shared" si="54"/>
        <v>7</v>
      </c>
      <c r="AD269" s="83" t="str">
        <f t="shared" si="55"/>
        <v/>
      </c>
      <c r="AE269" s="83" t="str">
        <f t="shared" si="56"/>
        <v/>
      </c>
      <c r="AF269" s="81">
        <f t="shared" si="57"/>
        <v>0</v>
      </c>
      <c r="AG269" s="82" t="str">
        <f t="shared" si="58"/>
        <v>1:00</v>
      </c>
      <c r="AH269" s="81">
        <f t="shared" si="59"/>
        <v>0</v>
      </c>
      <c r="AI269" s="80" t="str">
        <f t="shared" si="60"/>
        <v/>
      </c>
      <c r="AJ269" s="80" t="str">
        <f t="shared" si="61"/>
        <v/>
      </c>
      <c r="AK269" s="80" t="str">
        <f t="shared" si="62"/>
        <v/>
      </c>
      <c r="AL269" s="79" t="str">
        <f t="shared" si="63"/>
        <v/>
      </c>
      <c r="AM269" s="78" t="str">
        <f t="shared" si="64"/>
        <v/>
      </c>
    </row>
    <row r="270" spans="2:39" ht="13.5" thickBot="1">
      <c r="B270" s="86">
        <v>44402</v>
      </c>
      <c r="C270" s="85">
        <v>0</v>
      </c>
      <c r="D270" s="85">
        <v>0</v>
      </c>
      <c r="E270" s="85">
        <v>0</v>
      </c>
      <c r="F270" s="85">
        <v>0</v>
      </c>
      <c r="G270" s="85">
        <v>0</v>
      </c>
      <c r="H270" s="85">
        <v>0</v>
      </c>
      <c r="I270" s="85">
        <v>0</v>
      </c>
      <c r="J270" s="85">
        <v>0</v>
      </c>
      <c r="K270" s="85">
        <v>0</v>
      </c>
      <c r="L270" s="85">
        <v>0</v>
      </c>
      <c r="M270" s="85">
        <v>0</v>
      </c>
      <c r="N270" s="85">
        <v>0</v>
      </c>
      <c r="O270" s="85">
        <v>0</v>
      </c>
      <c r="P270" s="85">
        <v>0</v>
      </c>
      <c r="Q270" s="85">
        <v>0</v>
      </c>
      <c r="R270" s="85">
        <v>0</v>
      </c>
      <c r="S270" s="85">
        <v>0</v>
      </c>
      <c r="T270" s="85">
        <v>0</v>
      </c>
      <c r="U270" s="85">
        <v>0</v>
      </c>
      <c r="V270" s="85">
        <v>0</v>
      </c>
      <c r="W270" s="85">
        <v>0</v>
      </c>
      <c r="X270" s="85">
        <v>0</v>
      </c>
      <c r="Y270" s="85">
        <v>0</v>
      </c>
      <c r="Z270" s="85">
        <v>0</v>
      </c>
      <c r="AA270" s="85">
        <f t="shared" si="52"/>
        <v>0</v>
      </c>
      <c r="AB270" s="84">
        <f t="shared" si="53"/>
        <v>2021</v>
      </c>
      <c r="AC270" s="83">
        <f t="shared" si="54"/>
        <v>7</v>
      </c>
      <c r="AD270" s="83" t="str">
        <f t="shared" si="55"/>
        <v/>
      </c>
      <c r="AE270" s="83" t="str">
        <f t="shared" si="56"/>
        <v/>
      </c>
      <c r="AF270" s="81">
        <f t="shared" si="57"/>
        <v>0</v>
      </c>
      <c r="AG270" s="82" t="str">
        <f t="shared" si="58"/>
        <v>1:00</v>
      </c>
      <c r="AH270" s="81">
        <f t="shared" si="59"/>
        <v>0</v>
      </c>
      <c r="AI270" s="80" t="str">
        <f t="shared" si="60"/>
        <v/>
      </c>
      <c r="AJ270" s="80" t="str">
        <f t="shared" si="61"/>
        <v/>
      </c>
      <c r="AK270" s="80" t="str">
        <f t="shared" si="62"/>
        <v/>
      </c>
      <c r="AL270" s="79" t="str">
        <f t="shared" si="63"/>
        <v/>
      </c>
      <c r="AM270" s="78" t="str">
        <f t="shared" si="64"/>
        <v/>
      </c>
    </row>
    <row r="271" spans="2:39" ht="13.5" thickBot="1">
      <c r="B271" s="86">
        <v>44403</v>
      </c>
      <c r="C271" s="85">
        <v>0</v>
      </c>
      <c r="D271" s="85">
        <v>0</v>
      </c>
      <c r="E271" s="85">
        <v>0</v>
      </c>
      <c r="F271" s="85">
        <v>0</v>
      </c>
      <c r="G271" s="85">
        <v>0</v>
      </c>
      <c r="H271" s="85">
        <v>0</v>
      </c>
      <c r="I271" s="85">
        <v>0</v>
      </c>
      <c r="J271" s="85">
        <v>0</v>
      </c>
      <c r="K271" s="85">
        <v>0</v>
      </c>
      <c r="L271" s="85">
        <v>0</v>
      </c>
      <c r="M271" s="85">
        <v>0</v>
      </c>
      <c r="N271" s="85">
        <v>0</v>
      </c>
      <c r="O271" s="85">
        <v>0</v>
      </c>
      <c r="P271" s="85">
        <v>0</v>
      </c>
      <c r="Q271" s="85">
        <v>0</v>
      </c>
      <c r="R271" s="85">
        <v>0</v>
      </c>
      <c r="S271" s="85">
        <v>0</v>
      </c>
      <c r="T271" s="85">
        <v>0</v>
      </c>
      <c r="U271" s="85">
        <v>0</v>
      </c>
      <c r="V271" s="85">
        <v>0</v>
      </c>
      <c r="W271" s="85">
        <v>0</v>
      </c>
      <c r="X271" s="85">
        <v>0</v>
      </c>
      <c r="Y271" s="85">
        <v>0</v>
      </c>
      <c r="Z271" s="85">
        <v>0</v>
      </c>
      <c r="AA271" s="85">
        <f t="shared" si="52"/>
        <v>0</v>
      </c>
      <c r="AB271" s="84">
        <f t="shared" si="53"/>
        <v>2021</v>
      </c>
      <c r="AC271" s="83">
        <f t="shared" si="54"/>
        <v>7</v>
      </c>
      <c r="AD271" s="83" t="str">
        <f t="shared" si="55"/>
        <v/>
      </c>
      <c r="AE271" s="83" t="str">
        <f t="shared" si="56"/>
        <v/>
      </c>
      <c r="AF271" s="81">
        <f t="shared" si="57"/>
        <v>0</v>
      </c>
      <c r="AG271" s="82" t="str">
        <f t="shared" si="58"/>
        <v>1:00</v>
      </c>
      <c r="AH271" s="81">
        <f t="shared" si="59"/>
        <v>0</v>
      </c>
      <c r="AI271" s="80" t="str">
        <f t="shared" si="60"/>
        <v/>
      </c>
      <c r="AJ271" s="80" t="str">
        <f t="shared" si="61"/>
        <v/>
      </c>
      <c r="AK271" s="80" t="str">
        <f t="shared" si="62"/>
        <v/>
      </c>
      <c r="AL271" s="79" t="str">
        <f t="shared" si="63"/>
        <v/>
      </c>
      <c r="AM271" s="78" t="str">
        <f t="shared" si="64"/>
        <v/>
      </c>
    </row>
    <row r="272" spans="2:39" ht="13.5" thickBot="1">
      <c r="B272" s="86">
        <v>44404</v>
      </c>
      <c r="C272" s="85">
        <v>0</v>
      </c>
      <c r="D272" s="85">
        <v>0</v>
      </c>
      <c r="E272" s="85">
        <v>0</v>
      </c>
      <c r="F272" s="85">
        <v>0</v>
      </c>
      <c r="G272" s="85">
        <v>0</v>
      </c>
      <c r="H272" s="85">
        <v>0</v>
      </c>
      <c r="I272" s="85">
        <v>0</v>
      </c>
      <c r="J272" s="85">
        <v>0</v>
      </c>
      <c r="K272" s="85">
        <v>0</v>
      </c>
      <c r="L272" s="85">
        <v>0</v>
      </c>
      <c r="M272" s="85">
        <v>0</v>
      </c>
      <c r="N272" s="85">
        <v>0</v>
      </c>
      <c r="O272" s="85">
        <v>0</v>
      </c>
      <c r="P272" s="85">
        <v>0</v>
      </c>
      <c r="Q272" s="85">
        <v>0</v>
      </c>
      <c r="R272" s="85">
        <v>0</v>
      </c>
      <c r="S272" s="85">
        <v>0</v>
      </c>
      <c r="T272" s="85">
        <v>0</v>
      </c>
      <c r="U272" s="85">
        <v>0</v>
      </c>
      <c r="V272" s="85">
        <v>0</v>
      </c>
      <c r="W272" s="85">
        <v>0</v>
      </c>
      <c r="X272" s="85">
        <v>0</v>
      </c>
      <c r="Y272" s="85">
        <v>0</v>
      </c>
      <c r="Z272" s="85">
        <v>0</v>
      </c>
      <c r="AA272" s="85">
        <f t="shared" si="52"/>
        <v>0</v>
      </c>
      <c r="AB272" s="84">
        <f t="shared" si="53"/>
        <v>2021</v>
      </c>
      <c r="AC272" s="83">
        <f t="shared" si="54"/>
        <v>7</v>
      </c>
      <c r="AD272" s="83" t="str">
        <f t="shared" si="55"/>
        <v/>
      </c>
      <c r="AE272" s="83" t="str">
        <f t="shared" si="56"/>
        <v/>
      </c>
      <c r="AF272" s="81">
        <f t="shared" si="57"/>
        <v>0</v>
      </c>
      <c r="AG272" s="82" t="str">
        <f t="shared" si="58"/>
        <v>1:00</v>
      </c>
      <c r="AH272" s="81">
        <f t="shared" si="59"/>
        <v>0</v>
      </c>
      <c r="AI272" s="80" t="str">
        <f t="shared" si="60"/>
        <v/>
      </c>
      <c r="AJ272" s="80" t="str">
        <f t="shared" si="61"/>
        <v/>
      </c>
      <c r="AK272" s="80" t="str">
        <f t="shared" si="62"/>
        <v/>
      </c>
      <c r="AL272" s="79" t="str">
        <f t="shared" si="63"/>
        <v/>
      </c>
      <c r="AM272" s="78" t="str">
        <f t="shared" si="64"/>
        <v/>
      </c>
    </row>
    <row r="273" spans="2:39" ht="13.5" thickBot="1">
      <c r="B273" s="86">
        <v>44405</v>
      </c>
      <c r="C273" s="85">
        <v>0</v>
      </c>
      <c r="D273" s="85">
        <v>0</v>
      </c>
      <c r="E273" s="85">
        <v>0</v>
      </c>
      <c r="F273" s="85">
        <v>0</v>
      </c>
      <c r="G273" s="85">
        <v>0</v>
      </c>
      <c r="H273" s="85">
        <v>0</v>
      </c>
      <c r="I273" s="85">
        <v>0</v>
      </c>
      <c r="J273" s="85">
        <v>0</v>
      </c>
      <c r="K273" s="85">
        <v>0</v>
      </c>
      <c r="L273" s="85">
        <v>0</v>
      </c>
      <c r="M273" s="85">
        <v>0</v>
      </c>
      <c r="N273" s="85">
        <v>0</v>
      </c>
      <c r="O273" s="85">
        <v>0</v>
      </c>
      <c r="P273" s="85">
        <v>0</v>
      </c>
      <c r="Q273" s="85">
        <v>0</v>
      </c>
      <c r="R273" s="85">
        <v>0</v>
      </c>
      <c r="S273" s="85">
        <v>0</v>
      </c>
      <c r="T273" s="85">
        <v>0</v>
      </c>
      <c r="U273" s="85">
        <v>0</v>
      </c>
      <c r="V273" s="85">
        <v>0</v>
      </c>
      <c r="W273" s="85">
        <v>0</v>
      </c>
      <c r="X273" s="85">
        <v>0</v>
      </c>
      <c r="Y273" s="85">
        <v>0</v>
      </c>
      <c r="Z273" s="85">
        <v>0</v>
      </c>
      <c r="AA273" s="85">
        <f t="shared" si="52"/>
        <v>0</v>
      </c>
      <c r="AB273" s="84">
        <f t="shared" si="53"/>
        <v>2021</v>
      </c>
      <c r="AC273" s="83">
        <f t="shared" si="54"/>
        <v>7</v>
      </c>
      <c r="AD273" s="83" t="str">
        <f t="shared" si="55"/>
        <v/>
      </c>
      <c r="AE273" s="83" t="str">
        <f t="shared" si="56"/>
        <v/>
      </c>
      <c r="AF273" s="81">
        <f t="shared" si="57"/>
        <v>0</v>
      </c>
      <c r="AG273" s="82" t="str">
        <f t="shared" si="58"/>
        <v>1:00</v>
      </c>
      <c r="AH273" s="81">
        <f t="shared" si="59"/>
        <v>0</v>
      </c>
      <c r="AI273" s="80" t="str">
        <f t="shared" si="60"/>
        <v/>
      </c>
      <c r="AJ273" s="80" t="str">
        <f t="shared" si="61"/>
        <v/>
      </c>
      <c r="AK273" s="80" t="str">
        <f t="shared" si="62"/>
        <v/>
      </c>
      <c r="AL273" s="79" t="str">
        <f t="shared" si="63"/>
        <v/>
      </c>
      <c r="AM273" s="78" t="str">
        <f t="shared" si="64"/>
        <v/>
      </c>
    </row>
    <row r="274" spans="2:39" ht="13.5" thickBot="1">
      <c r="B274" s="86">
        <v>44406</v>
      </c>
      <c r="C274" s="85">
        <v>0</v>
      </c>
      <c r="D274" s="85">
        <v>0</v>
      </c>
      <c r="E274" s="85">
        <v>0</v>
      </c>
      <c r="F274" s="85">
        <v>0</v>
      </c>
      <c r="G274" s="85">
        <v>0</v>
      </c>
      <c r="H274" s="85">
        <v>0</v>
      </c>
      <c r="I274" s="85">
        <v>0</v>
      </c>
      <c r="J274" s="85">
        <v>0</v>
      </c>
      <c r="K274" s="85">
        <v>0</v>
      </c>
      <c r="L274" s="85">
        <v>0</v>
      </c>
      <c r="M274" s="85">
        <v>0</v>
      </c>
      <c r="N274" s="85">
        <v>0</v>
      </c>
      <c r="O274" s="85">
        <v>0</v>
      </c>
      <c r="P274" s="85">
        <v>0</v>
      </c>
      <c r="Q274" s="85">
        <v>0</v>
      </c>
      <c r="R274" s="85">
        <v>0</v>
      </c>
      <c r="S274" s="85">
        <v>0</v>
      </c>
      <c r="T274" s="85">
        <v>0</v>
      </c>
      <c r="U274" s="85">
        <v>0</v>
      </c>
      <c r="V274" s="85">
        <v>0</v>
      </c>
      <c r="W274" s="85">
        <v>0</v>
      </c>
      <c r="X274" s="85">
        <v>0</v>
      </c>
      <c r="Y274" s="85">
        <v>0</v>
      </c>
      <c r="Z274" s="85">
        <v>0</v>
      </c>
      <c r="AA274" s="85">
        <f t="shared" si="52"/>
        <v>0</v>
      </c>
      <c r="AB274" s="84">
        <f t="shared" si="53"/>
        <v>2021</v>
      </c>
      <c r="AC274" s="83">
        <f t="shared" si="54"/>
        <v>7</v>
      </c>
      <c r="AD274" s="83" t="str">
        <f t="shared" si="55"/>
        <v/>
      </c>
      <c r="AE274" s="83" t="str">
        <f t="shared" si="56"/>
        <v/>
      </c>
      <c r="AF274" s="81">
        <f t="shared" si="57"/>
        <v>0</v>
      </c>
      <c r="AG274" s="82" t="str">
        <f t="shared" si="58"/>
        <v>1:00</v>
      </c>
      <c r="AH274" s="81">
        <f t="shared" si="59"/>
        <v>0</v>
      </c>
      <c r="AI274" s="80" t="str">
        <f t="shared" si="60"/>
        <v/>
      </c>
      <c r="AJ274" s="80" t="str">
        <f t="shared" si="61"/>
        <v/>
      </c>
      <c r="AK274" s="80" t="str">
        <f t="shared" si="62"/>
        <v/>
      </c>
      <c r="AL274" s="79" t="str">
        <f t="shared" si="63"/>
        <v/>
      </c>
      <c r="AM274" s="78" t="str">
        <f t="shared" si="64"/>
        <v/>
      </c>
    </row>
    <row r="275" spans="2:39" ht="13.5" thickBot="1">
      <c r="B275" s="86">
        <v>44407</v>
      </c>
      <c r="C275" s="85">
        <v>0</v>
      </c>
      <c r="D275" s="85">
        <v>0</v>
      </c>
      <c r="E275" s="85">
        <v>0</v>
      </c>
      <c r="F275" s="85">
        <v>0</v>
      </c>
      <c r="G275" s="85">
        <v>0</v>
      </c>
      <c r="H275" s="85">
        <v>0</v>
      </c>
      <c r="I275" s="85">
        <v>0</v>
      </c>
      <c r="J275" s="85">
        <v>0</v>
      </c>
      <c r="K275" s="85">
        <v>0</v>
      </c>
      <c r="L275" s="85">
        <v>0</v>
      </c>
      <c r="M275" s="85">
        <v>0</v>
      </c>
      <c r="N275" s="85">
        <v>0</v>
      </c>
      <c r="O275" s="85">
        <v>0</v>
      </c>
      <c r="P275" s="85">
        <v>0</v>
      </c>
      <c r="Q275" s="85">
        <v>0</v>
      </c>
      <c r="R275" s="85">
        <v>0</v>
      </c>
      <c r="S275" s="85">
        <v>0</v>
      </c>
      <c r="T275" s="85">
        <v>0</v>
      </c>
      <c r="U275" s="85">
        <v>0</v>
      </c>
      <c r="V275" s="85">
        <v>0</v>
      </c>
      <c r="W275" s="85">
        <v>0</v>
      </c>
      <c r="X275" s="85">
        <v>0</v>
      </c>
      <c r="Y275" s="85">
        <v>0</v>
      </c>
      <c r="Z275" s="85">
        <v>0</v>
      </c>
      <c r="AA275" s="85">
        <f t="shared" si="52"/>
        <v>0</v>
      </c>
      <c r="AB275" s="84">
        <f t="shared" si="53"/>
        <v>2021</v>
      </c>
      <c r="AC275" s="83">
        <f t="shared" si="54"/>
        <v>7</v>
      </c>
      <c r="AD275" s="83" t="str">
        <f t="shared" si="55"/>
        <v/>
      </c>
      <c r="AE275" s="83" t="str">
        <f t="shared" si="56"/>
        <v/>
      </c>
      <c r="AF275" s="81">
        <f t="shared" si="57"/>
        <v>0</v>
      </c>
      <c r="AG275" s="82" t="str">
        <f t="shared" si="58"/>
        <v>1:00</v>
      </c>
      <c r="AH275" s="81">
        <f t="shared" si="59"/>
        <v>0</v>
      </c>
      <c r="AI275" s="80" t="str">
        <f t="shared" si="60"/>
        <v/>
      </c>
      <c r="AJ275" s="80" t="str">
        <f t="shared" si="61"/>
        <v/>
      </c>
      <c r="AK275" s="80" t="str">
        <f t="shared" si="62"/>
        <v/>
      </c>
      <c r="AL275" s="79" t="str">
        <f t="shared" si="63"/>
        <v/>
      </c>
      <c r="AM275" s="78" t="str">
        <f t="shared" si="64"/>
        <v/>
      </c>
    </row>
    <row r="276" spans="2:39" ht="13.5" thickBot="1">
      <c r="B276" s="86">
        <v>44408</v>
      </c>
      <c r="C276" s="85">
        <v>0</v>
      </c>
      <c r="D276" s="85">
        <v>0</v>
      </c>
      <c r="E276" s="85">
        <v>0</v>
      </c>
      <c r="F276" s="85">
        <v>0</v>
      </c>
      <c r="G276" s="85">
        <v>0</v>
      </c>
      <c r="H276" s="85">
        <v>0</v>
      </c>
      <c r="I276" s="85">
        <v>0</v>
      </c>
      <c r="J276" s="85">
        <v>0</v>
      </c>
      <c r="K276" s="85">
        <v>0</v>
      </c>
      <c r="L276" s="85">
        <v>0</v>
      </c>
      <c r="M276" s="85">
        <v>0</v>
      </c>
      <c r="N276" s="85">
        <v>0</v>
      </c>
      <c r="O276" s="85">
        <v>0</v>
      </c>
      <c r="P276" s="85">
        <v>0</v>
      </c>
      <c r="Q276" s="85">
        <v>0</v>
      </c>
      <c r="R276" s="85">
        <v>0</v>
      </c>
      <c r="S276" s="85">
        <v>0</v>
      </c>
      <c r="T276" s="85">
        <v>0</v>
      </c>
      <c r="U276" s="85">
        <v>0</v>
      </c>
      <c r="V276" s="85">
        <v>0</v>
      </c>
      <c r="W276" s="85">
        <v>0</v>
      </c>
      <c r="X276" s="85">
        <v>0</v>
      </c>
      <c r="Y276" s="85">
        <v>0</v>
      </c>
      <c r="Z276" s="85">
        <v>0</v>
      </c>
      <c r="AA276" s="85">
        <f t="shared" si="52"/>
        <v>0</v>
      </c>
      <c r="AB276" s="84">
        <f t="shared" si="53"/>
        <v>2021</v>
      </c>
      <c r="AC276" s="83">
        <f t="shared" si="54"/>
        <v>7</v>
      </c>
      <c r="AD276" s="83" t="str">
        <f t="shared" si="55"/>
        <v>2021-7</v>
      </c>
      <c r="AE276" s="83">
        <f t="shared" si="56"/>
        <v>7</v>
      </c>
      <c r="AF276" s="81">
        <f t="shared" si="57"/>
        <v>0</v>
      </c>
      <c r="AG276" s="82" t="str">
        <f t="shared" si="58"/>
        <v>1:00</v>
      </c>
      <c r="AH276" s="81">
        <f t="shared" si="59"/>
        <v>0</v>
      </c>
      <c r="AI276" s="80">
        <f t="shared" si="60"/>
        <v>1433.5840000000001</v>
      </c>
      <c r="AJ276" s="80">
        <f t="shared" si="61"/>
        <v>1433.5840000000001</v>
      </c>
      <c r="AK276" s="80">
        <f t="shared" si="62"/>
        <v>4147.7979999999998</v>
      </c>
      <c r="AL276" s="79">
        <f t="shared" si="63"/>
        <v>44383</v>
      </c>
      <c r="AM276" s="78" t="str">
        <f t="shared" si="64"/>
        <v>10:00</v>
      </c>
    </row>
    <row r="277" spans="2:39" ht="13.5" thickBot="1">
      <c r="B277" s="86">
        <v>44409</v>
      </c>
      <c r="C277" s="85">
        <v>0</v>
      </c>
      <c r="D277" s="85">
        <v>0</v>
      </c>
      <c r="E277" s="85">
        <v>0</v>
      </c>
      <c r="F277" s="85">
        <v>0</v>
      </c>
      <c r="G277" s="85">
        <v>0</v>
      </c>
      <c r="H277" s="85">
        <v>0</v>
      </c>
      <c r="I277" s="85">
        <v>0</v>
      </c>
      <c r="J277" s="85">
        <v>0</v>
      </c>
      <c r="K277" s="85">
        <v>0</v>
      </c>
      <c r="L277" s="85">
        <v>0</v>
      </c>
      <c r="M277" s="85">
        <v>0</v>
      </c>
      <c r="N277" s="85">
        <v>0</v>
      </c>
      <c r="O277" s="85">
        <v>0</v>
      </c>
      <c r="P277" s="85">
        <v>0</v>
      </c>
      <c r="Q277" s="85">
        <v>0</v>
      </c>
      <c r="R277" s="85">
        <v>0</v>
      </c>
      <c r="S277" s="85">
        <v>0</v>
      </c>
      <c r="T277" s="85">
        <v>0</v>
      </c>
      <c r="U277" s="85">
        <v>0</v>
      </c>
      <c r="V277" s="85">
        <v>0</v>
      </c>
      <c r="W277" s="85">
        <v>0</v>
      </c>
      <c r="X277" s="85">
        <v>0</v>
      </c>
      <c r="Y277" s="85">
        <v>0</v>
      </c>
      <c r="Z277" s="85">
        <v>0</v>
      </c>
      <c r="AA277" s="85">
        <f t="shared" si="52"/>
        <v>0</v>
      </c>
      <c r="AB277" s="84">
        <f t="shared" si="53"/>
        <v>2021</v>
      </c>
      <c r="AC277" s="83">
        <f t="shared" si="54"/>
        <v>8</v>
      </c>
      <c r="AD277" s="83" t="str">
        <f t="shared" si="55"/>
        <v/>
      </c>
      <c r="AE277" s="83" t="str">
        <f t="shared" si="56"/>
        <v/>
      </c>
      <c r="AF277" s="81">
        <f t="shared" si="57"/>
        <v>0</v>
      </c>
      <c r="AG277" s="82" t="str">
        <f t="shared" si="58"/>
        <v>1:00</v>
      </c>
      <c r="AH277" s="81">
        <f t="shared" si="59"/>
        <v>0</v>
      </c>
      <c r="AI277" s="80" t="str">
        <f t="shared" si="60"/>
        <v/>
      </c>
      <c r="AJ277" s="80" t="str">
        <f t="shared" si="61"/>
        <v/>
      </c>
      <c r="AK277" s="80" t="str">
        <f t="shared" si="62"/>
        <v/>
      </c>
      <c r="AL277" s="79" t="str">
        <f t="shared" si="63"/>
        <v/>
      </c>
      <c r="AM277" s="78" t="str">
        <f t="shared" si="64"/>
        <v/>
      </c>
    </row>
    <row r="278" spans="2:39" ht="13.5" thickBot="1">
      <c r="B278" s="86">
        <v>44410</v>
      </c>
      <c r="C278" s="85">
        <v>0</v>
      </c>
      <c r="D278" s="85">
        <v>0</v>
      </c>
      <c r="E278" s="85">
        <v>0</v>
      </c>
      <c r="F278" s="85">
        <v>0</v>
      </c>
      <c r="G278" s="85">
        <v>0</v>
      </c>
      <c r="H278" s="85">
        <v>0</v>
      </c>
      <c r="I278" s="85">
        <v>0</v>
      </c>
      <c r="J278" s="85">
        <v>0</v>
      </c>
      <c r="K278" s="85">
        <v>0</v>
      </c>
      <c r="L278" s="85">
        <v>0</v>
      </c>
      <c r="M278" s="85">
        <v>0</v>
      </c>
      <c r="N278" s="85">
        <v>0</v>
      </c>
      <c r="O278" s="85">
        <v>0</v>
      </c>
      <c r="P278" s="85">
        <v>0</v>
      </c>
      <c r="Q278" s="85">
        <v>0</v>
      </c>
      <c r="R278" s="85">
        <v>0</v>
      </c>
      <c r="S278" s="85">
        <v>0</v>
      </c>
      <c r="T278" s="85">
        <v>0</v>
      </c>
      <c r="U278" s="85">
        <v>0</v>
      </c>
      <c r="V278" s="85">
        <v>0</v>
      </c>
      <c r="W278" s="85">
        <v>0</v>
      </c>
      <c r="X278" s="85">
        <v>0</v>
      </c>
      <c r="Y278" s="85">
        <v>0</v>
      </c>
      <c r="Z278" s="85">
        <v>0</v>
      </c>
      <c r="AA278" s="85">
        <f t="shared" si="52"/>
        <v>0</v>
      </c>
      <c r="AB278" s="84">
        <f t="shared" si="53"/>
        <v>2021</v>
      </c>
      <c r="AC278" s="83">
        <f t="shared" si="54"/>
        <v>8</v>
      </c>
      <c r="AD278" s="83" t="str">
        <f t="shared" si="55"/>
        <v/>
      </c>
      <c r="AE278" s="83" t="str">
        <f t="shared" si="56"/>
        <v/>
      </c>
      <c r="AF278" s="81">
        <f t="shared" si="57"/>
        <v>0</v>
      </c>
      <c r="AG278" s="82" t="str">
        <f t="shared" si="58"/>
        <v>1:00</v>
      </c>
      <c r="AH278" s="81">
        <f t="shared" si="59"/>
        <v>0</v>
      </c>
      <c r="AI278" s="80" t="str">
        <f t="shared" si="60"/>
        <v/>
      </c>
      <c r="AJ278" s="80" t="str">
        <f t="shared" si="61"/>
        <v/>
      </c>
      <c r="AK278" s="80" t="str">
        <f t="shared" si="62"/>
        <v/>
      </c>
      <c r="AL278" s="79" t="str">
        <f t="shared" si="63"/>
        <v/>
      </c>
      <c r="AM278" s="78" t="str">
        <f t="shared" si="64"/>
        <v/>
      </c>
    </row>
    <row r="279" spans="2:39" ht="13.5" thickBot="1">
      <c r="B279" s="86">
        <v>44411</v>
      </c>
      <c r="C279" s="85">
        <v>0</v>
      </c>
      <c r="D279" s="85">
        <v>0</v>
      </c>
      <c r="E279" s="85">
        <v>0</v>
      </c>
      <c r="F279" s="85">
        <v>0</v>
      </c>
      <c r="G279" s="85">
        <v>0</v>
      </c>
      <c r="H279" s="85">
        <v>0</v>
      </c>
      <c r="I279" s="85">
        <v>0</v>
      </c>
      <c r="J279" s="85">
        <v>0</v>
      </c>
      <c r="K279" s="85">
        <v>0</v>
      </c>
      <c r="L279" s="85">
        <v>0</v>
      </c>
      <c r="M279" s="85">
        <v>0</v>
      </c>
      <c r="N279" s="85">
        <v>0</v>
      </c>
      <c r="O279" s="85">
        <v>0</v>
      </c>
      <c r="P279" s="85">
        <v>0</v>
      </c>
      <c r="Q279" s="85">
        <v>0</v>
      </c>
      <c r="R279" s="85">
        <v>0</v>
      </c>
      <c r="S279" s="85">
        <v>0</v>
      </c>
      <c r="T279" s="85">
        <v>0</v>
      </c>
      <c r="U279" s="85">
        <v>0</v>
      </c>
      <c r="V279" s="85">
        <v>0</v>
      </c>
      <c r="W279" s="85">
        <v>0</v>
      </c>
      <c r="X279" s="85">
        <v>0</v>
      </c>
      <c r="Y279" s="85">
        <v>0</v>
      </c>
      <c r="Z279" s="85">
        <v>0</v>
      </c>
      <c r="AA279" s="85">
        <f t="shared" si="52"/>
        <v>0</v>
      </c>
      <c r="AB279" s="84">
        <f t="shared" si="53"/>
        <v>2021</v>
      </c>
      <c r="AC279" s="83">
        <f t="shared" si="54"/>
        <v>8</v>
      </c>
      <c r="AD279" s="83" t="str">
        <f t="shared" si="55"/>
        <v/>
      </c>
      <c r="AE279" s="83" t="str">
        <f t="shared" si="56"/>
        <v/>
      </c>
      <c r="AF279" s="81">
        <f t="shared" si="57"/>
        <v>0</v>
      </c>
      <c r="AG279" s="82" t="str">
        <f t="shared" si="58"/>
        <v>1:00</v>
      </c>
      <c r="AH279" s="81">
        <f t="shared" si="59"/>
        <v>0</v>
      </c>
      <c r="AI279" s="80" t="str">
        <f t="shared" si="60"/>
        <v/>
      </c>
      <c r="AJ279" s="80" t="str">
        <f t="shared" si="61"/>
        <v/>
      </c>
      <c r="AK279" s="80" t="str">
        <f t="shared" si="62"/>
        <v/>
      </c>
      <c r="AL279" s="79" t="str">
        <f t="shared" si="63"/>
        <v/>
      </c>
      <c r="AM279" s="78" t="str">
        <f t="shared" si="64"/>
        <v/>
      </c>
    </row>
    <row r="280" spans="2:39" ht="13.5" thickBot="1">
      <c r="B280" s="86">
        <v>44412</v>
      </c>
      <c r="C280" s="85">
        <v>0</v>
      </c>
      <c r="D280" s="85">
        <v>0</v>
      </c>
      <c r="E280" s="85">
        <v>0</v>
      </c>
      <c r="F280" s="85">
        <v>0</v>
      </c>
      <c r="G280" s="85">
        <v>0</v>
      </c>
      <c r="H280" s="85">
        <v>0</v>
      </c>
      <c r="I280" s="85">
        <v>0</v>
      </c>
      <c r="J280" s="85">
        <v>0</v>
      </c>
      <c r="K280" s="85">
        <v>0</v>
      </c>
      <c r="L280" s="85">
        <v>0</v>
      </c>
      <c r="M280" s="85">
        <v>0</v>
      </c>
      <c r="N280" s="85">
        <v>0</v>
      </c>
      <c r="O280" s="85">
        <v>0</v>
      </c>
      <c r="P280" s="85">
        <v>0</v>
      </c>
      <c r="Q280" s="85">
        <v>0</v>
      </c>
      <c r="R280" s="85">
        <v>0</v>
      </c>
      <c r="S280" s="85">
        <v>0</v>
      </c>
      <c r="T280" s="85">
        <v>0</v>
      </c>
      <c r="U280" s="85">
        <v>0</v>
      </c>
      <c r="V280" s="85">
        <v>0</v>
      </c>
      <c r="W280" s="85">
        <v>0</v>
      </c>
      <c r="X280" s="85">
        <v>0</v>
      </c>
      <c r="Y280" s="85">
        <v>0</v>
      </c>
      <c r="Z280" s="85">
        <v>0</v>
      </c>
      <c r="AA280" s="85">
        <f t="shared" si="52"/>
        <v>0</v>
      </c>
      <c r="AB280" s="84">
        <f t="shared" si="53"/>
        <v>2021</v>
      </c>
      <c r="AC280" s="83">
        <f t="shared" si="54"/>
        <v>8</v>
      </c>
      <c r="AD280" s="83" t="str">
        <f t="shared" si="55"/>
        <v/>
      </c>
      <c r="AE280" s="83" t="str">
        <f t="shared" si="56"/>
        <v/>
      </c>
      <c r="AF280" s="81">
        <f t="shared" si="57"/>
        <v>0</v>
      </c>
      <c r="AG280" s="82" t="str">
        <f t="shared" si="58"/>
        <v>1:00</v>
      </c>
      <c r="AH280" s="81">
        <f t="shared" si="59"/>
        <v>0</v>
      </c>
      <c r="AI280" s="80" t="str">
        <f t="shared" si="60"/>
        <v/>
      </c>
      <c r="AJ280" s="80" t="str">
        <f t="shared" si="61"/>
        <v/>
      </c>
      <c r="AK280" s="80" t="str">
        <f t="shared" si="62"/>
        <v/>
      </c>
      <c r="AL280" s="79" t="str">
        <f t="shared" si="63"/>
        <v/>
      </c>
      <c r="AM280" s="78" t="str">
        <f t="shared" si="64"/>
        <v/>
      </c>
    </row>
    <row r="281" spans="2:39" ht="13.5" thickBot="1">
      <c r="B281" s="86">
        <v>44413</v>
      </c>
      <c r="C281" s="85">
        <v>0</v>
      </c>
      <c r="D281" s="85">
        <v>0</v>
      </c>
      <c r="E281" s="85">
        <v>0</v>
      </c>
      <c r="F281" s="85">
        <v>0</v>
      </c>
      <c r="G281" s="85">
        <v>0</v>
      </c>
      <c r="H281" s="85">
        <v>0</v>
      </c>
      <c r="I281" s="85">
        <v>0</v>
      </c>
      <c r="J281" s="85">
        <v>0</v>
      </c>
      <c r="K281" s="85">
        <v>0</v>
      </c>
      <c r="L281" s="85">
        <v>0</v>
      </c>
      <c r="M281" s="85">
        <v>0</v>
      </c>
      <c r="N281" s="85">
        <v>0</v>
      </c>
      <c r="O281" s="85">
        <v>0</v>
      </c>
      <c r="P281" s="85">
        <v>0</v>
      </c>
      <c r="Q281" s="85">
        <v>0</v>
      </c>
      <c r="R281" s="85">
        <v>0</v>
      </c>
      <c r="S281" s="85">
        <v>0</v>
      </c>
      <c r="T281" s="85">
        <v>0</v>
      </c>
      <c r="U281" s="85">
        <v>0</v>
      </c>
      <c r="V281" s="85">
        <v>0</v>
      </c>
      <c r="W281" s="85">
        <v>0</v>
      </c>
      <c r="X281" s="85">
        <v>0</v>
      </c>
      <c r="Y281" s="85">
        <v>0</v>
      </c>
      <c r="Z281" s="85">
        <v>0</v>
      </c>
      <c r="AA281" s="85">
        <f t="shared" si="52"/>
        <v>0</v>
      </c>
      <c r="AB281" s="84">
        <f t="shared" si="53"/>
        <v>2021</v>
      </c>
      <c r="AC281" s="83">
        <f t="shared" si="54"/>
        <v>8</v>
      </c>
      <c r="AD281" s="83" t="str">
        <f t="shared" si="55"/>
        <v/>
      </c>
      <c r="AE281" s="83" t="str">
        <f t="shared" si="56"/>
        <v/>
      </c>
      <c r="AF281" s="81">
        <f t="shared" si="57"/>
        <v>0</v>
      </c>
      <c r="AG281" s="82" t="str">
        <f t="shared" si="58"/>
        <v>1:00</v>
      </c>
      <c r="AH281" s="81">
        <f t="shared" si="59"/>
        <v>0</v>
      </c>
      <c r="AI281" s="80" t="str">
        <f t="shared" si="60"/>
        <v/>
      </c>
      <c r="AJ281" s="80" t="str">
        <f t="shared" si="61"/>
        <v/>
      </c>
      <c r="AK281" s="80" t="str">
        <f t="shared" si="62"/>
        <v/>
      </c>
      <c r="AL281" s="79" t="str">
        <f t="shared" si="63"/>
        <v/>
      </c>
      <c r="AM281" s="78" t="str">
        <f t="shared" si="64"/>
        <v/>
      </c>
    </row>
    <row r="282" spans="2:39" ht="13.5" thickBot="1">
      <c r="B282" s="86">
        <v>44414</v>
      </c>
      <c r="C282" s="85">
        <v>0</v>
      </c>
      <c r="D282" s="85">
        <v>0</v>
      </c>
      <c r="E282" s="85">
        <v>0</v>
      </c>
      <c r="F282" s="85">
        <v>0</v>
      </c>
      <c r="G282" s="85">
        <v>0</v>
      </c>
      <c r="H282" s="85">
        <v>0</v>
      </c>
      <c r="I282" s="85">
        <v>0</v>
      </c>
      <c r="J282" s="85">
        <v>0</v>
      </c>
      <c r="K282" s="85">
        <v>0</v>
      </c>
      <c r="L282" s="85">
        <v>0</v>
      </c>
      <c r="M282" s="85">
        <v>0</v>
      </c>
      <c r="N282" s="85">
        <v>0</v>
      </c>
      <c r="O282" s="85">
        <v>0</v>
      </c>
      <c r="P282" s="85">
        <v>0</v>
      </c>
      <c r="Q282" s="85">
        <v>0</v>
      </c>
      <c r="R282" s="85">
        <v>0</v>
      </c>
      <c r="S282" s="85">
        <v>0</v>
      </c>
      <c r="T282" s="85">
        <v>0</v>
      </c>
      <c r="U282" s="85">
        <v>0</v>
      </c>
      <c r="V282" s="85">
        <v>0</v>
      </c>
      <c r="W282" s="85">
        <v>0</v>
      </c>
      <c r="X282" s="85">
        <v>0</v>
      </c>
      <c r="Y282" s="85">
        <v>0</v>
      </c>
      <c r="Z282" s="85">
        <v>0</v>
      </c>
      <c r="AA282" s="85">
        <f t="shared" si="52"/>
        <v>0</v>
      </c>
      <c r="AB282" s="84">
        <f t="shared" si="53"/>
        <v>2021</v>
      </c>
      <c r="AC282" s="83">
        <f t="shared" si="54"/>
        <v>8</v>
      </c>
      <c r="AD282" s="83" t="str">
        <f t="shared" si="55"/>
        <v/>
      </c>
      <c r="AE282" s="83" t="str">
        <f t="shared" si="56"/>
        <v/>
      </c>
      <c r="AF282" s="81">
        <f t="shared" si="57"/>
        <v>0</v>
      </c>
      <c r="AG282" s="82" t="str">
        <f t="shared" si="58"/>
        <v>1:00</v>
      </c>
      <c r="AH282" s="81">
        <f t="shared" si="59"/>
        <v>0</v>
      </c>
      <c r="AI282" s="80" t="str">
        <f t="shared" si="60"/>
        <v/>
      </c>
      <c r="AJ282" s="80" t="str">
        <f t="shared" si="61"/>
        <v/>
      </c>
      <c r="AK282" s="80" t="str">
        <f t="shared" si="62"/>
        <v/>
      </c>
      <c r="AL282" s="79" t="str">
        <f t="shared" si="63"/>
        <v/>
      </c>
      <c r="AM282" s="78" t="str">
        <f t="shared" si="64"/>
        <v/>
      </c>
    </row>
    <row r="283" spans="2:39" ht="13.5" thickBot="1">
      <c r="B283" s="86">
        <v>44415</v>
      </c>
      <c r="C283" s="85">
        <v>0</v>
      </c>
      <c r="D283" s="85">
        <v>0</v>
      </c>
      <c r="E283" s="85">
        <v>0</v>
      </c>
      <c r="F283" s="85">
        <v>0</v>
      </c>
      <c r="G283" s="85">
        <v>0</v>
      </c>
      <c r="H283" s="85">
        <v>0</v>
      </c>
      <c r="I283" s="85">
        <v>0</v>
      </c>
      <c r="J283" s="85">
        <v>0</v>
      </c>
      <c r="K283" s="85">
        <v>0</v>
      </c>
      <c r="L283" s="85">
        <v>0</v>
      </c>
      <c r="M283" s="85">
        <v>0</v>
      </c>
      <c r="N283" s="85">
        <v>0</v>
      </c>
      <c r="O283" s="85">
        <v>0</v>
      </c>
      <c r="P283" s="85">
        <v>0</v>
      </c>
      <c r="Q283" s="85">
        <v>0</v>
      </c>
      <c r="R283" s="85">
        <v>0</v>
      </c>
      <c r="S283" s="85">
        <v>0</v>
      </c>
      <c r="T283" s="85">
        <v>0</v>
      </c>
      <c r="U283" s="85">
        <v>0</v>
      </c>
      <c r="V283" s="85">
        <v>0</v>
      </c>
      <c r="W283" s="85">
        <v>0</v>
      </c>
      <c r="X283" s="85">
        <v>0</v>
      </c>
      <c r="Y283" s="85">
        <v>0</v>
      </c>
      <c r="Z283" s="85">
        <v>0</v>
      </c>
      <c r="AA283" s="85">
        <f t="shared" si="52"/>
        <v>0</v>
      </c>
      <c r="AB283" s="84">
        <f t="shared" si="53"/>
        <v>2021</v>
      </c>
      <c r="AC283" s="83">
        <f t="shared" si="54"/>
        <v>8</v>
      </c>
      <c r="AD283" s="83" t="str">
        <f t="shared" si="55"/>
        <v/>
      </c>
      <c r="AE283" s="83" t="str">
        <f t="shared" si="56"/>
        <v/>
      </c>
      <c r="AF283" s="81">
        <f t="shared" si="57"/>
        <v>0</v>
      </c>
      <c r="AG283" s="82" t="str">
        <f t="shared" si="58"/>
        <v>1:00</v>
      </c>
      <c r="AH283" s="81">
        <f t="shared" si="59"/>
        <v>0</v>
      </c>
      <c r="AI283" s="80" t="str">
        <f t="shared" si="60"/>
        <v/>
      </c>
      <c r="AJ283" s="80" t="str">
        <f t="shared" si="61"/>
        <v/>
      </c>
      <c r="AK283" s="80" t="str">
        <f t="shared" si="62"/>
        <v/>
      </c>
      <c r="AL283" s="79" t="str">
        <f t="shared" si="63"/>
        <v/>
      </c>
      <c r="AM283" s="78" t="str">
        <f t="shared" si="64"/>
        <v/>
      </c>
    </row>
    <row r="284" spans="2:39" ht="13.5" thickBot="1">
      <c r="B284" s="86">
        <v>44416</v>
      </c>
      <c r="C284" s="85">
        <v>0</v>
      </c>
      <c r="D284" s="85">
        <v>0</v>
      </c>
      <c r="E284" s="85">
        <v>0</v>
      </c>
      <c r="F284" s="85">
        <v>0</v>
      </c>
      <c r="G284" s="85">
        <v>0</v>
      </c>
      <c r="H284" s="85">
        <v>0</v>
      </c>
      <c r="I284" s="85">
        <v>0</v>
      </c>
      <c r="J284" s="85">
        <v>0</v>
      </c>
      <c r="K284" s="85">
        <v>0</v>
      </c>
      <c r="L284" s="85">
        <v>0</v>
      </c>
      <c r="M284" s="85">
        <v>0</v>
      </c>
      <c r="N284" s="85">
        <v>0</v>
      </c>
      <c r="O284" s="85">
        <v>0</v>
      </c>
      <c r="P284" s="85">
        <v>0</v>
      </c>
      <c r="Q284" s="85">
        <v>0</v>
      </c>
      <c r="R284" s="85">
        <v>0</v>
      </c>
      <c r="S284" s="85">
        <v>0</v>
      </c>
      <c r="T284" s="85">
        <v>0</v>
      </c>
      <c r="U284" s="85">
        <v>0</v>
      </c>
      <c r="V284" s="85">
        <v>0</v>
      </c>
      <c r="W284" s="85">
        <v>0</v>
      </c>
      <c r="X284" s="85">
        <v>0</v>
      </c>
      <c r="Y284" s="85">
        <v>0</v>
      </c>
      <c r="Z284" s="85">
        <v>0</v>
      </c>
      <c r="AA284" s="85">
        <f t="shared" si="52"/>
        <v>0</v>
      </c>
      <c r="AB284" s="84">
        <f t="shared" si="53"/>
        <v>2021</v>
      </c>
      <c r="AC284" s="83">
        <f t="shared" si="54"/>
        <v>8</v>
      </c>
      <c r="AD284" s="83" t="str">
        <f t="shared" si="55"/>
        <v/>
      </c>
      <c r="AE284" s="83" t="str">
        <f t="shared" si="56"/>
        <v/>
      </c>
      <c r="AF284" s="81">
        <f t="shared" si="57"/>
        <v>0</v>
      </c>
      <c r="AG284" s="82" t="str">
        <f t="shared" si="58"/>
        <v>1:00</v>
      </c>
      <c r="AH284" s="81">
        <f t="shared" si="59"/>
        <v>0</v>
      </c>
      <c r="AI284" s="80" t="str">
        <f t="shared" si="60"/>
        <v/>
      </c>
      <c r="AJ284" s="80" t="str">
        <f t="shared" si="61"/>
        <v/>
      </c>
      <c r="AK284" s="80" t="str">
        <f t="shared" si="62"/>
        <v/>
      </c>
      <c r="AL284" s="79" t="str">
        <f t="shared" si="63"/>
        <v/>
      </c>
      <c r="AM284" s="78" t="str">
        <f t="shared" si="64"/>
        <v/>
      </c>
    </row>
    <row r="285" spans="2:39" ht="13.5" thickBot="1">
      <c r="B285" s="86">
        <v>44417</v>
      </c>
      <c r="C285" s="85">
        <v>0</v>
      </c>
      <c r="D285" s="85">
        <v>0</v>
      </c>
      <c r="E285" s="85">
        <v>0</v>
      </c>
      <c r="F285" s="85">
        <v>0</v>
      </c>
      <c r="G285" s="85">
        <v>0</v>
      </c>
      <c r="H285" s="85">
        <v>0</v>
      </c>
      <c r="I285" s="85">
        <v>0</v>
      </c>
      <c r="J285" s="85">
        <v>0</v>
      </c>
      <c r="K285" s="85">
        <v>0</v>
      </c>
      <c r="L285" s="85">
        <v>0</v>
      </c>
      <c r="M285" s="85">
        <v>0</v>
      </c>
      <c r="N285" s="85">
        <v>0</v>
      </c>
      <c r="O285" s="85">
        <v>0</v>
      </c>
      <c r="P285" s="85">
        <v>0</v>
      </c>
      <c r="Q285" s="85">
        <v>0</v>
      </c>
      <c r="R285" s="85">
        <v>0</v>
      </c>
      <c r="S285" s="85">
        <v>0</v>
      </c>
      <c r="T285" s="85">
        <v>0</v>
      </c>
      <c r="U285" s="85">
        <v>0</v>
      </c>
      <c r="V285" s="85">
        <v>0</v>
      </c>
      <c r="W285" s="85">
        <v>0</v>
      </c>
      <c r="X285" s="85">
        <v>0</v>
      </c>
      <c r="Y285" s="85">
        <v>0</v>
      </c>
      <c r="Z285" s="85">
        <v>0</v>
      </c>
      <c r="AA285" s="85">
        <f t="shared" si="52"/>
        <v>0</v>
      </c>
      <c r="AB285" s="84">
        <f t="shared" si="53"/>
        <v>2021</v>
      </c>
      <c r="AC285" s="83">
        <f t="shared" si="54"/>
        <v>8</v>
      </c>
      <c r="AD285" s="83" t="str">
        <f t="shared" si="55"/>
        <v/>
      </c>
      <c r="AE285" s="83" t="str">
        <f t="shared" si="56"/>
        <v/>
      </c>
      <c r="AF285" s="81">
        <f t="shared" si="57"/>
        <v>0</v>
      </c>
      <c r="AG285" s="82" t="str">
        <f t="shared" si="58"/>
        <v>1:00</v>
      </c>
      <c r="AH285" s="81">
        <f t="shared" si="59"/>
        <v>0</v>
      </c>
      <c r="AI285" s="80" t="str">
        <f t="shared" si="60"/>
        <v/>
      </c>
      <c r="AJ285" s="80" t="str">
        <f t="shared" si="61"/>
        <v/>
      </c>
      <c r="AK285" s="80" t="str">
        <f t="shared" si="62"/>
        <v/>
      </c>
      <c r="AL285" s="79" t="str">
        <f t="shared" si="63"/>
        <v/>
      </c>
      <c r="AM285" s="78" t="str">
        <f t="shared" si="64"/>
        <v/>
      </c>
    </row>
    <row r="286" spans="2:39" ht="13.5" thickBot="1">
      <c r="B286" s="86">
        <v>44418</v>
      </c>
      <c r="C286" s="85">
        <v>0</v>
      </c>
      <c r="D286" s="85">
        <v>0</v>
      </c>
      <c r="E286" s="85">
        <v>0</v>
      </c>
      <c r="F286" s="85">
        <v>0</v>
      </c>
      <c r="G286" s="85">
        <v>0</v>
      </c>
      <c r="H286" s="85">
        <v>0</v>
      </c>
      <c r="I286" s="85">
        <v>0</v>
      </c>
      <c r="J286" s="85">
        <v>0</v>
      </c>
      <c r="K286" s="85">
        <v>0</v>
      </c>
      <c r="L286" s="85">
        <v>0</v>
      </c>
      <c r="M286" s="85">
        <v>0</v>
      </c>
      <c r="N286" s="85">
        <v>0</v>
      </c>
      <c r="O286" s="85">
        <v>0</v>
      </c>
      <c r="P286" s="85">
        <v>0</v>
      </c>
      <c r="Q286" s="85">
        <v>0</v>
      </c>
      <c r="R286" s="85">
        <v>0</v>
      </c>
      <c r="S286" s="85">
        <v>0</v>
      </c>
      <c r="T286" s="85">
        <v>0</v>
      </c>
      <c r="U286" s="85">
        <v>0</v>
      </c>
      <c r="V286" s="85">
        <v>0</v>
      </c>
      <c r="W286" s="85">
        <v>0</v>
      </c>
      <c r="X286" s="85">
        <v>0</v>
      </c>
      <c r="Y286" s="85">
        <v>0</v>
      </c>
      <c r="Z286" s="85">
        <v>0</v>
      </c>
      <c r="AA286" s="85">
        <f t="shared" si="52"/>
        <v>0</v>
      </c>
      <c r="AB286" s="84">
        <f t="shared" si="53"/>
        <v>2021</v>
      </c>
      <c r="AC286" s="83">
        <f t="shared" si="54"/>
        <v>8</v>
      </c>
      <c r="AD286" s="83" t="str">
        <f t="shared" si="55"/>
        <v/>
      </c>
      <c r="AE286" s="83" t="str">
        <f t="shared" si="56"/>
        <v/>
      </c>
      <c r="AF286" s="81">
        <f t="shared" si="57"/>
        <v>0</v>
      </c>
      <c r="AG286" s="82" t="str">
        <f t="shared" si="58"/>
        <v>1:00</v>
      </c>
      <c r="AH286" s="81">
        <f t="shared" si="59"/>
        <v>0</v>
      </c>
      <c r="AI286" s="80" t="str">
        <f t="shared" si="60"/>
        <v/>
      </c>
      <c r="AJ286" s="80" t="str">
        <f t="shared" si="61"/>
        <v/>
      </c>
      <c r="AK286" s="80" t="str">
        <f t="shared" si="62"/>
        <v/>
      </c>
      <c r="AL286" s="79" t="str">
        <f t="shared" si="63"/>
        <v/>
      </c>
      <c r="AM286" s="78" t="str">
        <f t="shared" si="64"/>
        <v/>
      </c>
    </row>
    <row r="287" spans="2:39" ht="13.5" thickBot="1">
      <c r="B287" s="86">
        <v>44419</v>
      </c>
      <c r="C287" s="85">
        <v>0</v>
      </c>
      <c r="D287" s="85">
        <v>0</v>
      </c>
      <c r="E287" s="85">
        <v>0</v>
      </c>
      <c r="F287" s="85">
        <v>0</v>
      </c>
      <c r="G287" s="85">
        <v>0</v>
      </c>
      <c r="H287" s="85">
        <v>0</v>
      </c>
      <c r="I287" s="85">
        <v>0</v>
      </c>
      <c r="J287" s="85">
        <v>0</v>
      </c>
      <c r="K287" s="85">
        <v>0</v>
      </c>
      <c r="L287" s="85">
        <v>0</v>
      </c>
      <c r="M287" s="85">
        <v>0</v>
      </c>
      <c r="N287" s="85">
        <v>0</v>
      </c>
      <c r="O287" s="85">
        <v>0</v>
      </c>
      <c r="P287" s="85">
        <v>0</v>
      </c>
      <c r="Q287" s="85">
        <v>0</v>
      </c>
      <c r="R287" s="85">
        <v>0</v>
      </c>
      <c r="S287" s="85">
        <v>0</v>
      </c>
      <c r="T287" s="85">
        <v>0</v>
      </c>
      <c r="U287" s="85">
        <v>0</v>
      </c>
      <c r="V287" s="85">
        <v>0</v>
      </c>
      <c r="W287" s="85">
        <v>0</v>
      </c>
      <c r="X287" s="85">
        <v>0</v>
      </c>
      <c r="Y287" s="85">
        <v>0</v>
      </c>
      <c r="Z287" s="85">
        <v>0</v>
      </c>
      <c r="AA287" s="85">
        <f t="shared" si="52"/>
        <v>0</v>
      </c>
      <c r="AB287" s="84">
        <f t="shared" si="53"/>
        <v>2021</v>
      </c>
      <c r="AC287" s="83">
        <f t="shared" si="54"/>
        <v>8</v>
      </c>
      <c r="AD287" s="83" t="str">
        <f t="shared" si="55"/>
        <v/>
      </c>
      <c r="AE287" s="83" t="str">
        <f t="shared" si="56"/>
        <v/>
      </c>
      <c r="AF287" s="81">
        <f t="shared" si="57"/>
        <v>0</v>
      </c>
      <c r="AG287" s="82" t="str">
        <f t="shared" si="58"/>
        <v>1:00</v>
      </c>
      <c r="AH287" s="81">
        <f t="shared" si="59"/>
        <v>0</v>
      </c>
      <c r="AI287" s="80" t="str">
        <f t="shared" si="60"/>
        <v/>
      </c>
      <c r="AJ287" s="80" t="str">
        <f t="shared" si="61"/>
        <v/>
      </c>
      <c r="AK287" s="80" t="str">
        <f t="shared" si="62"/>
        <v/>
      </c>
      <c r="AL287" s="79" t="str">
        <f t="shared" si="63"/>
        <v/>
      </c>
      <c r="AM287" s="78" t="str">
        <f t="shared" si="64"/>
        <v/>
      </c>
    </row>
    <row r="288" spans="2:39" ht="13.5" thickBot="1">
      <c r="B288" s="86">
        <v>44420</v>
      </c>
      <c r="C288" s="85">
        <v>0</v>
      </c>
      <c r="D288" s="85">
        <v>0</v>
      </c>
      <c r="E288" s="85">
        <v>0</v>
      </c>
      <c r="F288" s="85">
        <v>0</v>
      </c>
      <c r="G288" s="85">
        <v>0</v>
      </c>
      <c r="H288" s="85">
        <v>0</v>
      </c>
      <c r="I288" s="85">
        <v>0</v>
      </c>
      <c r="J288" s="85">
        <v>0</v>
      </c>
      <c r="K288" s="85">
        <v>0</v>
      </c>
      <c r="L288" s="85">
        <v>0</v>
      </c>
      <c r="M288" s="85">
        <v>0</v>
      </c>
      <c r="N288" s="85">
        <v>0</v>
      </c>
      <c r="O288" s="85">
        <v>0</v>
      </c>
      <c r="P288" s="85">
        <v>0</v>
      </c>
      <c r="Q288" s="85">
        <v>0</v>
      </c>
      <c r="R288" s="85">
        <v>0</v>
      </c>
      <c r="S288" s="85">
        <v>0</v>
      </c>
      <c r="T288" s="85">
        <v>0</v>
      </c>
      <c r="U288" s="85">
        <v>0</v>
      </c>
      <c r="V288" s="85">
        <v>0</v>
      </c>
      <c r="W288" s="85">
        <v>0</v>
      </c>
      <c r="X288" s="85">
        <v>0</v>
      </c>
      <c r="Y288" s="85">
        <v>0</v>
      </c>
      <c r="Z288" s="85">
        <v>0</v>
      </c>
      <c r="AA288" s="85">
        <f t="shared" si="52"/>
        <v>0</v>
      </c>
      <c r="AB288" s="84">
        <f t="shared" si="53"/>
        <v>2021</v>
      </c>
      <c r="AC288" s="83">
        <f t="shared" si="54"/>
        <v>8</v>
      </c>
      <c r="AD288" s="83" t="str">
        <f t="shared" si="55"/>
        <v/>
      </c>
      <c r="AE288" s="83" t="str">
        <f t="shared" si="56"/>
        <v/>
      </c>
      <c r="AF288" s="81">
        <f t="shared" si="57"/>
        <v>0</v>
      </c>
      <c r="AG288" s="82" t="str">
        <f t="shared" si="58"/>
        <v>1:00</v>
      </c>
      <c r="AH288" s="81">
        <f t="shared" si="59"/>
        <v>0</v>
      </c>
      <c r="AI288" s="80" t="str">
        <f t="shared" si="60"/>
        <v/>
      </c>
      <c r="AJ288" s="80" t="str">
        <f t="shared" si="61"/>
        <v/>
      </c>
      <c r="AK288" s="80" t="str">
        <f t="shared" si="62"/>
        <v/>
      </c>
      <c r="AL288" s="79" t="str">
        <f t="shared" si="63"/>
        <v/>
      </c>
      <c r="AM288" s="78" t="str">
        <f t="shared" si="64"/>
        <v/>
      </c>
    </row>
    <row r="289" spans="2:39" ht="13.5" thickBot="1">
      <c r="B289" s="86">
        <v>44421</v>
      </c>
      <c r="C289" s="85">
        <v>0</v>
      </c>
      <c r="D289" s="85">
        <v>0</v>
      </c>
      <c r="E289" s="85">
        <v>0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5">
        <v>0</v>
      </c>
      <c r="N289" s="85">
        <v>0</v>
      </c>
      <c r="O289" s="85">
        <v>0</v>
      </c>
      <c r="P289" s="85">
        <v>0</v>
      </c>
      <c r="Q289" s="85">
        <v>0</v>
      </c>
      <c r="R289" s="85">
        <v>0</v>
      </c>
      <c r="S289" s="85">
        <v>0</v>
      </c>
      <c r="T289" s="85">
        <v>0</v>
      </c>
      <c r="U289" s="85">
        <v>0</v>
      </c>
      <c r="V289" s="85">
        <v>0</v>
      </c>
      <c r="W289" s="85">
        <v>0</v>
      </c>
      <c r="X289" s="85">
        <v>0</v>
      </c>
      <c r="Y289" s="85">
        <v>0</v>
      </c>
      <c r="Z289" s="85">
        <v>0</v>
      </c>
      <c r="AA289" s="85">
        <f t="shared" si="52"/>
        <v>0</v>
      </c>
      <c r="AB289" s="84">
        <f t="shared" si="53"/>
        <v>2021</v>
      </c>
      <c r="AC289" s="83">
        <f t="shared" si="54"/>
        <v>8</v>
      </c>
      <c r="AD289" s="83" t="str">
        <f t="shared" si="55"/>
        <v/>
      </c>
      <c r="AE289" s="83" t="str">
        <f t="shared" si="56"/>
        <v/>
      </c>
      <c r="AF289" s="81">
        <f t="shared" si="57"/>
        <v>0</v>
      </c>
      <c r="AG289" s="82" t="str">
        <f t="shared" si="58"/>
        <v>1:00</v>
      </c>
      <c r="AH289" s="81">
        <f t="shared" si="59"/>
        <v>0</v>
      </c>
      <c r="AI289" s="80" t="str">
        <f t="shared" si="60"/>
        <v/>
      </c>
      <c r="AJ289" s="80" t="str">
        <f t="shared" si="61"/>
        <v/>
      </c>
      <c r="AK289" s="80" t="str">
        <f t="shared" si="62"/>
        <v/>
      </c>
      <c r="AL289" s="79" t="str">
        <f t="shared" si="63"/>
        <v/>
      </c>
      <c r="AM289" s="78" t="str">
        <f t="shared" si="64"/>
        <v/>
      </c>
    </row>
    <row r="290" spans="2:39" ht="13.5" thickBot="1">
      <c r="B290" s="86">
        <v>44422</v>
      </c>
      <c r="C290" s="85">
        <v>0</v>
      </c>
      <c r="D290" s="85">
        <v>0</v>
      </c>
      <c r="E290" s="85">
        <v>0</v>
      </c>
      <c r="F290" s="85">
        <v>0</v>
      </c>
      <c r="G290" s="85">
        <v>0</v>
      </c>
      <c r="H290" s="85">
        <v>0</v>
      </c>
      <c r="I290" s="85">
        <v>0</v>
      </c>
      <c r="J290" s="85">
        <v>0</v>
      </c>
      <c r="K290" s="85">
        <v>0</v>
      </c>
      <c r="L290" s="85">
        <v>0</v>
      </c>
      <c r="M290" s="85">
        <v>0</v>
      </c>
      <c r="N290" s="85">
        <v>0</v>
      </c>
      <c r="O290" s="85">
        <v>0</v>
      </c>
      <c r="P290" s="85">
        <v>0</v>
      </c>
      <c r="Q290" s="85">
        <v>0</v>
      </c>
      <c r="R290" s="85">
        <v>0</v>
      </c>
      <c r="S290" s="85">
        <v>0</v>
      </c>
      <c r="T290" s="85">
        <v>0</v>
      </c>
      <c r="U290" s="85">
        <v>0</v>
      </c>
      <c r="V290" s="85">
        <v>0</v>
      </c>
      <c r="W290" s="85">
        <v>0</v>
      </c>
      <c r="X290" s="85">
        <v>0</v>
      </c>
      <c r="Y290" s="85">
        <v>0</v>
      </c>
      <c r="Z290" s="85">
        <v>0</v>
      </c>
      <c r="AA290" s="85">
        <f t="shared" si="52"/>
        <v>0</v>
      </c>
      <c r="AB290" s="84">
        <f t="shared" si="53"/>
        <v>2021</v>
      </c>
      <c r="AC290" s="83">
        <f t="shared" si="54"/>
        <v>8</v>
      </c>
      <c r="AD290" s="83" t="str">
        <f t="shared" si="55"/>
        <v/>
      </c>
      <c r="AE290" s="83" t="str">
        <f t="shared" si="56"/>
        <v/>
      </c>
      <c r="AF290" s="81">
        <f t="shared" si="57"/>
        <v>0</v>
      </c>
      <c r="AG290" s="82" t="str">
        <f t="shared" si="58"/>
        <v>1:00</v>
      </c>
      <c r="AH290" s="81">
        <f t="shared" si="59"/>
        <v>0</v>
      </c>
      <c r="AI290" s="80" t="str">
        <f t="shared" si="60"/>
        <v/>
      </c>
      <c r="AJ290" s="80" t="str">
        <f t="shared" si="61"/>
        <v/>
      </c>
      <c r="AK290" s="80" t="str">
        <f t="shared" si="62"/>
        <v/>
      </c>
      <c r="AL290" s="79" t="str">
        <f t="shared" si="63"/>
        <v/>
      </c>
      <c r="AM290" s="78" t="str">
        <f t="shared" si="64"/>
        <v/>
      </c>
    </row>
    <row r="291" spans="2:39" ht="13.5" thickBot="1">
      <c r="B291" s="86">
        <v>44423</v>
      </c>
      <c r="C291" s="85">
        <v>0</v>
      </c>
      <c r="D291" s="85">
        <v>0</v>
      </c>
      <c r="E291" s="85">
        <v>0</v>
      </c>
      <c r="F291" s="85">
        <v>0</v>
      </c>
      <c r="G291" s="85">
        <v>0</v>
      </c>
      <c r="H291" s="85">
        <v>0</v>
      </c>
      <c r="I291" s="85">
        <v>0</v>
      </c>
      <c r="J291" s="85">
        <v>0</v>
      </c>
      <c r="K291" s="85">
        <v>0</v>
      </c>
      <c r="L291" s="85">
        <v>0</v>
      </c>
      <c r="M291" s="85">
        <v>0</v>
      </c>
      <c r="N291" s="85">
        <v>0</v>
      </c>
      <c r="O291" s="85">
        <v>0</v>
      </c>
      <c r="P291" s="85">
        <v>0</v>
      </c>
      <c r="Q291" s="85">
        <v>0</v>
      </c>
      <c r="R291" s="85">
        <v>0</v>
      </c>
      <c r="S291" s="85">
        <v>0</v>
      </c>
      <c r="T291" s="85">
        <v>0</v>
      </c>
      <c r="U291" s="85">
        <v>0</v>
      </c>
      <c r="V291" s="85">
        <v>0</v>
      </c>
      <c r="W291" s="85">
        <v>0</v>
      </c>
      <c r="X291" s="85">
        <v>0</v>
      </c>
      <c r="Y291" s="85">
        <v>0</v>
      </c>
      <c r="Z291" s="85">
        <v>0</v>
      </c>
      <c r="AA291" s="85">
        <f t="shared" si="52"/>
        <v>0</v>
      </c>
      <c r="AB291" s="84">
        <f t="shared" si="53"/>
        <v>2021</v>
      </c>
      <c r="AC291" s="83">
        <f t="shared" si="54"/>
        <v>8</v>
      </c>
      <c r="AD291" s="83" t="str">
        <f t="shared" si="55"/>
        <v/>
      </c>
      <c r="AE291" s="83" t="str">
        <f t="shared" si="56"/>
        <v/>
      </c>
      <c r="AF291" s="81">
        <f t="shared" si="57"/>
        <v>0</v>
      </c>
      <c r="AG291" s="82" t="str">
        <f t="shared" si="58"/>
        <v>1:00</v>
      </c>
      <c r="AH291" s="81">
        <f t="shared" si="59"/>
        <v>0</v>
      </c>
      <c r="AI291" s="80" t="str">
        <f t="shared" si="60"/>
        <v/>
      </c>
      <c r="AJ291" s="80" t="str">
        <f t="shared" si="61"/>
        <v/>
      </c>
      <c r="AK291" s="80" t="str">
        <f t="shared" si="62"/>
        <v/>
      </c>
      <c r="AL291" s="79" t="str">
        <f t="shared" si="63"/>
        <v/>
      </c>
      <c r="AM291" s="78" t="str">
        <f t="shared" si="64"/>
        <v/>
      </c>
    </row>
    <row r="292" spans="2:39" ht="13.5" thickBot="1">
      <c r="B292" s="86">
        <v>44424</v>
      </c>
      <c r="C292" s="85">
        <v>0</v>
      </c>
      <c r="D292" s="85">
        <v>0</v>
      </c>
      <c r="E292" s="85">
        <v>0</v>
      </c>
      <c r="F292" s="85">
        <v>0</v>
      </c>
      <c r="G292" s="85">
        <v>0</v>
      </c>
      <c r="H292" s="85">
        <v>0</v>
      </c>
      <c r="I292" s="85">
        <v>0</v>
      </c>
      <c r="J292" s="85">
        <v>0</v>
      </c>
      <c r="K292" s="85">
        <v>0</v>
      </c>
      <c r="L292" s="85">
        <v>0</v>
      </c>
      <c r="M292" s="85">
        <v>0</v>
      </c>
      <c r="N292" s="85">
        <v>0</v>
      </c>
      <c r="O292" s="85">
        <v>0</v>
      </c>
      <c r="P292" s="85">
        <v>0</v>
      </c>
      <c r="Q292" s="85">
        <v>0</v>
      </c>
      <c r="R292" s="85">
        <v>0</v>
      </c>
      <c r="S292" s="85">
        <v>0</v>
      </c>
      <c r="T292" s="85">
        <v>0</v>
      </c>
      <c r="U292" s="85">
        <v>0</v>
      </c>
      <c r="V292" s="85">
        <v>0</v>
      </c>
      <c r="W292" s="85">
        <v>0</v>
      </c>
      <c r="X292" s="85">
        <v>0</v>
      </c>
      <c r="Y292" s="85">
        <v>0</v>
      </c>
      <c r="Z292" s="85">
        <v>0</v>
      </c>
      <c r="AA292" s="85">
        <f t="shared" si="52"/>
        <v>0</v>
      </c>
      <c r="AB292" s="84">
        <f t="shared" si="53"/>
        <v>2021</v>
      </c>
      <c r="AC292" s="83">
        <f t="shared" si="54"/>
        <v>8</v>
      </c>
      <c r="AD292" s="83" t="str">
        <f t="shared" si="55"/>
        <v/>
      </c>
      <c r="AE292" s="83" t="str">
        <f t="shared" si="56"/>
        <v/>
      </c>
      <c r="AF292" s="81">
        <f t="shared" si="57"/>
        <v>0</v>
      </c>
      <c r="AG292" s="82" t="str">
        <f t="shared" si="58"/>
        <v>1:00</v>
      </c>
      <c r="AH292" s="81">
        <f t="shared" si="59"/>
        <v>0</v>
      </c>
      <c r="AI292" s="80" t="str">
        <f t="shared" si="60"/>
        <v/>
      </c>
      <c r="AJ292" s="80" t="str">
        <f t="shared" si="61"/>
        <v/>
      </c>
      <c r="AK292" s="80" t="str">
        <f t="shared" si="62"/>
        <v/>
      </c>
      <c r="AL292" s="79" t="str">
        <f t="shared" si="63"/>
        <v/>
      </c>
      <c r="AM292" s="78" t="str">
        <f t="shared" si="64"/>
        <v/>
      </c>
    </row>
    <row r="293" spans="2:39" ht="13.5" thickBot="1">
      <c r="B293" s="86">
        <v>44425</v>
      </c>
      <c r="C293" s="85">
        <v>0</v>
      </c>
      <c r="D293" s="85">
        <v>0</v>
      </c>
      <c r="E293" s="85">
        <v>0</v>
      </c>
      <c r="F293" s="85">
        <v>0</v>
      </c>
      <c r="G293" s="85">
        <v>0</v>
      </c>
      <c r="H293" s="85">
        <v>0</v>
      </c>
      <c r="I293" s="85">
        <v>0</v>
      </c>
      <c r="J293" s="85">
        <v>0</v>
      </c>
      <c r="K293" s="85">
        <v>0</v>
      </c>
      <c r="L293" s="85">
        <v>0</v>
      </c>
      <c r="M293" s="85">
        <v>0</v>
      </c>
      <c r="N293" s="85">
        <v>0</v>
      </c>
      <c r="O293" s="85">
        <v>0</v>
      </c>
      <c r="P293" s="85">
        <v>0</v>
      </c>
      <c r="Q293" s="85">
        <v>0</v>
      </c>
      <c r="R293" s="85">
        <v>0</v>
      </c>
      <c r="S293" s="85">
        <v>0</v>
      </c>
      <c r="T293" s="85">
        <v>0</v>
      </c>
      <c r="U293" s="85">
        <v>0</v>
      </c>
      <c r="V293" s="85">
        <v>0</v>
      </c>
      <c r="W293" s="85">
        <v>0</v>
      </c>
      <c r="X293" s="85">
        <v>0</v>
      </c>
      <c r="Y293" s="85">
        <v>0</v>
      </c>
      <c r="Z293" s="85">
        <v>0</v>
      </c>
      <c r="AA293" s="85">
        <f t="shared" si="52"/>
        <v>0</v>
      </c>
      <c r="AB293" s="84">
        <f t="shared" si="53"/>
        <v>2021</v>
      </c>
      <c r="AC293" s="83">
        <f t="shared" si="54"/>
        <v>8</v>
      </c>
      <c r="AD293" s="83" t="str">
        <f t="shared" si="55"/>
        <v/>
      </c>
      <c r="AE293" s="83" t="str">
        <f t="shared" si="56"/>
        <v/>
      </c>
      <c r="AF293" s="81">
        <f t="shared" si="57"/>
        <v>0</v>
      </c>
      <c r="AG293" s="82" t="str">
        <f t="shared" si="58"/>
        <v>1:00</v>
      </c>
      <c r="AH293" s="81">
        <f t="shared" si="59"/>
        <v>0</v>
      </c>
      <c r="AI293" s="80" t="str">
        <f t="shared" si="60"/>
        <v/>
      </c>
      <c r="AJ293" s="80" t="str">
        <f t="shared" si="61"/>
        <v/>
      </c>
      <c r="AK293" s="80" t="str">
        <f t="shared" si="62"/>
        <v/>
      </c>
      <c r="AL293" s="79" t="str">
        <f t="shared" si="63"/>
        <v/>
      </c>
      <c r="AM293" s="78" t="str">
        <f t="shared" si="64"/>
        <v/>
      </c>
    </row>
    <row r="294" spans="2:39" ht="13.5" thickBot="1">
      <c r="B294" s="86">
        <v>44426</v>
      </c>
      <c r="C294" s="85">
        <v>0</v>
      </c>
      <c r="D294" s="85">
        <v>0</v>
      </c>
      <c r="E294" s="85">
        <v>0</v>
      </c>
      <c r="F294" s="85">
        <v>0</v>
      </c>
      <c r="G294" s="85">
        <v>0</v>
      </c>
      <c r="H294" s="85">
        <v>0</v>
      </c>
      <c r="I294" s="85">
        <v>0</v>
      </c>
      <c r="J294" s="85">
        <v>0</v>
      </c>
      <c r="K294" s="85">
        <v>0</v>
      </c>
      <c r="L294" s="85">
        <v>0</v>
      </c>
      <c r="M294" s="85">
        <v>0</v>
      </c>
      <c r="N294" s="85">
        <v>0</v>
      </c>
      <c r="O294" s="85">
        <v>0</v>
      </c>
      <c r="P294" s="85">
        <v>0</v>
      </c>
      <c r="Q294" s="85">
        <v>0</v>
      </c>
      <c r="R294" s="85">
        <v>0</v>
      </c>
      <c r="S294" s="85">
        <v>0</v>
      </c>
      <c r="T294" s="85">
        <v>0</v>
      </c>
      <c r="U294" s="85">
        <v>0</v>
      </c>
      <c r="V294" s="85">
        <v>0</v>
      </c>
      <c r="W294" s="85">
        <v>0</v>
      </c>
      <c r="X294" s="85">
        <v>0</v>
      </c>
      <c r="Y294" s="85">
        <v>0</v>
      </c>
      <c r="Z294" s="85">
        <v>0</v>
      </c>
      <c r="AA294" s="85">
        <f t="shared" si="52"/>
        <v>0</v>
      </c>
      <c r="AB294" s="84">
        <f t="shared" si="53"/>
        <v>2021</v>
      </c>
      <c r="AC294" s="83">
        <f t="shared" si="54"/>
        <v>8</v>
      </c>
      <c r="AD294" s="83" t="str">
        <f t="shared" si="55"/>
        <v/>
      </c>
      <c r="AE294" s="83" t="str">
        <f t="shared" si="56"/>
        <v/>
      </c>
      <c r="AF294" s="81">
        <f t="shared" si="57"/>
        <v>0</v>
      </c>
      <c r="AG294" s="82" t="str">
        <f t="shared" si="58"/>
        <v>1:00</v>
      </c>
      <c r="AH294" s="81">
        <f t="shared" si="59"/>
        <v>0</v>
      </c>
      <c r="AI294" s="80" t="str">
        <f t="shared" si="60"/>
        <v/>
      </c>
      <c r="AJ294" s="80" t="str">
        <f t="shared" si="61"/>
        <v/>
      </c>
      <c r="AK294" s="80" t="str">
        <f t="shared" si="62"/>
        <v/>
      </c>
      <c r="AL294" s="79" t="str">
        <f t="shared" si="63"/>
        <v/>
      </c>
      <c r="AM294" s="78" t="str">
        <f t="shared" si="64"/>
        <v/>
      </c>
    </row>
    <row r="295" spans="2:39" ht="13.5" thickBot="1">
      <c r="B295" s="86">
        <v>44427</v>
      </c>
      <c r="C295" s="85">
        <v>0</v>
      </c>
      <c r="D295" s="85">
        <v>0</v>
      </c>
      <c r="E295" s="85">
        <v>0</v>
      </c>
      <c r="F295" s="85">
        <v>0</v>
      </c>
      <c r="G295" s="85">
        <v>0</v>
      </c>
      <c r="H295" s="85">
        <v>0</v>
      </c>
      <c r="I295" s="85">
        <v>0</v>
      </c>
      <c r="J295" s="85">
        <v>0</v>
      </c>
      <c r="K295" s="85">
        <v>0</v>
      </c>
      <c r="L295" s="85">
        <v>0</v>
      </c>
      <c r="M295" s="85">
        <v>0</v>
      </c>
      <c r="N295" s="85">
        <v>0</v>
      </c>
      <c r="O295" s="85">
        <v>0</v>
      </c>
      <c r="P295" s="85">
        <v>0</v>
      </c>
      <c r="Q295" s="85">
        <v>0</v>
      </c>
      <c r="R295" s="85">
        <v>0</v>
      </c>
      <c r="S295" s="85">
        <v>0</v>
      </c>
      <c r="T295" s="85">
        <v>0</v>
      </c>
      <c r="U295" s="85">
        <v>0</v>
      </c>
      <c r="V295" s="85">
        <v>0</v>
      </c>
      <c r="W295" s="85">
        <v>0</v>
      </c>
      <c r="X295" s="85">
        <v>0</v>
      </c>
      <c r="Y295" s="85">
        <v>0</v>
      </c>
      <c r="Z295" s="85">
        <v>0</v>
      </c>
      <c r="AA295" s="85">
        <f t="shared" si="52"/>
        <v>0</v>
      </c>
      <c r="AB295" s="84">
        <f t="shared" si="53"/>
        <v>2021</v>
      </c>
      <c r="AC295" s="83">
        <f t="shared" si="54"/>
        <v>8</v>
      </c>
      <c r="AD295" s="83" t="str">
        <f t="shared" si="55"/>
        <v/>
      </c>
      <c r="AE295" s="83" t="str">
        <f t="shared" si="56"/>
        <v/>
      </c>
      <c r="AF295" s="81">
        <f t="shared" si="57"/>
        <v>0</v>
      </c>
      <c r="AG295" s="82" t="str">
        <f t="shared" si="58"/>
        <v>1:00</v>
      </c>
      <c r="AH295" s="81">
        <f t="shared" si="59"/>
        <v>0</v>
      </c>
      <c r="AI295" s="80" t="str">
        <f t="shared" si="60"/>
        <v/>
      </c>
      <c r="AJ295" s="80" t="str">
        <f t="shared" si="61"/>
        <v/>
      </c>
      <c r="AK295" s="80" t="str">
        <f t="shared" si="62"/>
        <v/>
      </c>
      <c r="AL295" s="79" t="str">
        <f t="shared" si="63"/>
        <v/>
      </c>
      <c r="AM295" s="78" t="str">
        <f t="shared" si="64"/>
        <v/>
      </c>
    </row>
    <row r="296" spans="2:39" ht="13.5" thickBot="1">
      <c r="B296" s="86">
        <v>44428</v>
      </c>
      <c r="C296" s="85">
        <v>0</v>
      </c>
      <c r="D296" s="85">
        <v>0</v>
      </c>
      <c r="E296" s="85">
        <v>0</v>
      </c>
      <c r="F296" s="85">
        <v>0</v>
      </c>
      <c r="G296" s="85">
        <v>0</v>
      </c>
      <c r="H296" s="85">
        <v>0</v>
      </c>
      <c r="I296" s="85">
        <v>0</v>
      </c>
      <c r="J296" s="85">
        <v>0</v>
      </c>
      <c r="K296" s="85">
        <v>0</v>
      </c>
      <c r="L296" s="85">
        <v>0</v>
      </c>
      <c r="M296" s="85">
        <v>0</v>
      </c>
      <c r="N296" s="85">
        <v>0</v>
      </c>
      <c r="O296" s="85">
        <v>0</v>
      </c>
      <c r="P296" s="85">
        <v>0</v>
      </c>
      <c r="Q296" s="85">
        <v>0</v>
      </c>
      <c r="R296" s="85">
        <v>0</v>
      </c>
      <c r="S296" s="85">
        <v>0</v>
      </c>
      <c r="T296" s="85">
        <v>0</v>
      </c>
      <c r="U296" s="85">
        <v>0</v>
      </c>
      <c r="V296" s="85">
        <v>0</v>
      </c>
      <c r="W296" s="85">
        <v>0</v>
      </c>
      <c r="X296" s="85">
        <v>0</v>
      </c>
      <c r="Y296" s="85">
        <v>0</v>
      </c>
      <c r="Z296" s="85">
        <v>0</v>
      </c>
      <c r="AA296" s="85">
        <f t="shared" si="52"/>
        <v>0</v>
      </c>
      <c r="AB296" s="84">
        <f t="shared" si="53"/>
        <v>2021</v>
      </c>
      <c r="AC296" s="83">
        <f t="shared" si="54"/>
        <v>8</v>
      </c>
      <c r="AD296" s="83" t="str">
        <f t="shared" si="55"/>
        <v/>
      </c>
      <c r="AE296" s="83" t="str">
        <f t="shared" si="56"/>
        <v/>
      </c>
      <c r="AF296" s="81">
        <f t="shared" si="57"/>
        <v>0</v>
      </c>
      <c r="AG296" s="82" t="str">
        <f t="shared" si="58"/>
        <v>1:00</v>
      </c>
      <c r="AH296" s="81">
        <f t="shared" si="59"/>
        <v>0</v>
      </c>
      <c r="AI296" s="80" t="str">
        <f t="shared" si="60"/>
        <v/>
      </c>
      <c r="AJ296" s="80" t="str">
        <f t="shared" si="61"/>
        <v/>
      </c>
      <c r="AK296" s="80" t="str">
        <f t="shared" si="62"/>
        <v/>
      </c>
      <c r="AL296" s="79" t="str">
        <f t="shared" si="63"/>
        <v/>
      </c>
      <c r="AM296" s="78" t="str">
        <f t="shared" si="64"/>
        <v/>
      </c>
    </row>
    <row r="297" spans="2:39" ht="13.5" thickBot="1">
      <c r="B297" s="86">
        <v>44429</v>
      </c>
      <c r="C297" s="85">
        <v>0</v>
      </c>
      <c r="D297" s="85">
        <v>0</v>
      </c>
      <c r="E297" s="85">
        <v>0</v>
      </c>
      <c r="F297" s="85">
        <v>0</v>
      </c>
      <c r="G297" s="85">
        <v>0</v>
      </c>
      <c r="H297" s="85">
        <v>0</v>
      </c>
      <c r="I297" s="85">
        <v>0</v>
      </c>
      <c r="J297" s="85">
        <v>0</v>
      </c>
      <c r="K297" s="85">
        <v>0</v>
      </c>
      <c r="L297" s="85">
        <v>0</v>
      </c>
      <c r="M297" s="85">
        <v>0</v>
      </c>
      <c r="N297" s="85">
        <v>0</v>
      </c>
      <c r="O297" s="85">
        <v>0</v>
      </c>
      <c r="P297" s="85">
        <v>0</v>
      </c>
      <c r="Q297" s="85">
        <v>0</v>
      </c>
      <c r="R297" s="85">
        <v>0</v>
      </c>
      <c r="S297" s="85">
        <v>0</v>
      </c>
      <c r="T297" s="85">
        <v>0</v>
      </c>
      <c r="U297" s="85">
        <v>0</v>
      </c>
      <c r="V297" s="85">
        <v>0</v>
      </c>
      <c r="W297" s="85">
        <v>0</v>
      </c>
      <c r="X297" s="85">
        <v>0</v>
      </c>
      <c r="Y297" s="85">
        <v>0</v>
      </c>
      <c r="Z297" s="85">
        <v>0</v>
      </c>
      <c r="AA297" s="85">
        <f t="shared" si="52"/>
        <v>0</v>
      </c>
      <c r="AB297" s="84">
        <f t="shared" si="53"/>
        <v>2021</v>
      </c>
      <c r="AC297" s="83">
        <f t="shared" si="54"/>
        <v>8</v>
      </c>
      <c r="AD297" s="83" t="str">
        <f t="shared" si="55"/>
        <v/>
      </c>
      <c r="AE297" s="83" t="str">
        <f t="shared" si="56"/>
        <v/>
      </c>
      <c r="AF297" s="81">
        <f t="shared" si="57"/>
        <v>0</v>
      </c>
      <c r="AG297" s="82" t="str">
        <f t="shared" si="58"/>
        <v>1:00</v>
      </c>
      <c r="AH297" s="81">
        <f t="shared" si="59"/>
        <v>0</v>
      </c>
      <c r="AI297" s="80" t="str">
        <f t="shared" si="60"/>
        <v/>
      </c>
      <c r="AJ297" s="80" t="str">
        <f t="shared" si="61"/>
        <v/>
      </c>
      <c r="AK297" s="80" t="str">
        <f t="shared" si="62"/>
        <v/>
      </c>
      <c r="AL297" s="79" t="str">
        <f t="shared" si="63"/>
        <v/>
      </c>
      <c r="AM297" s="78" t="str">
        <f t="shared" si="64"/>
        <v/>
      </c>
    </row>
    <row r="298" spans="2:39" ht="13.5" thickBot="1">
      <c r="B298" s="86">
        <v>44430</v>
      </c>
      <c r="C298" s="85">
        <v>0</v>
      </c>
      <c r="D298" s="85">
        <v>0</v>
      </c>
      <c r="E298" s="85">
        <v>0</v>
      </c>
      <c r="F298" s="85">
        <v>0</v>
      </c>
      <c r="G298" s="85">
        <v>0</v>
      </c>
      <c r="H298" s="85">
        <v>0</v>
      </c>
      <c r="I298" s="85">
        <v>0</v>
      </c>
      <c r="J298" s="85">
        <v>0</v>
      </c>
      <c r="K298" s="85">
        <v>0</v>
      </c>
      <c r="L298" s="85">
        <v>0</v>
      </c>
      <c r="M298" s="85">
        <v>0</v>
      </c>
      <c r="N298" s="85">
        <v>0</v>
      </c>
      <c r="O298" s="85">
        <v>0</v>
      </c>
      <c r="P298" s="85">
        <v>0</v>
      </c>
      <c r="Q298" s="85">
        <v>0</v>
      </c>
      <c r="R298" s="85">
        <v>0</v>
      </c>
      <c r="S298" s="85">
        <v>0</v>
      </c>
      <c r="T298" s="85">
        <v>0</v>
      </c>
      <c r="U298" s="85">
        <v>0</v>
      </c>
      <c r="V298" s="85">
        <v>0</v>
      </c>
      <c r="W298" s="85">
        <v>0</v>
      </c>
      <c r="X298" s="85">
        <v>0</v>
      </c>
      <c r="Y298" s="85">
        <v>0</v>
      </c>
      <c r="Z298" s="85">
        <v>0</v>
      </c>
      <c r="AA298" s="85">
        <f t="shared" si="52"/>
        <v>0</v>
      </c>
      <c r="AB298" s="84">
        <f t="shared" si="53"/>
        <v>2021</v>
      </c>
      <c r="AC298" s="83">
        <f t="shared" si="54"/>
        <v>8</v>
      </c>
      <c r="AD298" s="83" t="str">
        <f t="shared" si="55"/>
        <v/>
      </c>
      <c r="AE298" s="83" t="str">
        <f t="shared" si="56"/>
        <v/>
      </c>
      <c r="AF298" s="81">
        <f t="shared" si="57"/>
        <v>0</v>
      </c>
      <c r="AG298" s="82" t="str">
        <f t="shared" si="58"/>
        <v>1:00</v>
      </c>
      <c r="AH298" s="81">
        <f t="shared" si="59"/>
        <v>0</v>
      </c>
      <c r="AI298" s="80" t="str">
        <f t="shared" si="60"/>
        <v/>
      </c>
      <c r="AJ298" s="80" t="str">
        <f t="shared" si="61"/>
        <v/>
      </c>
      <c r="AK298" s="80" t="str">
        <f t="shared" si="62"/>
        <v/>
      </c>
      <c r="AL298" s="79" t="str">
        <f t="shared" si="63"/>
        <v/>
      </c>
      <c r="AM298" s="78" t="str">
        <f t="shared" si="64"/>
        <v/>
      </c>
    </row>
    <row r="299" spans="2:39" ht="13.5" thickBot="1">
      <c r="B299" s="86">
        <v>44431</v>
      </c>
      <c r="C299" s="85">
        <v>0</v>
      </c>
      <c r="D299" s="85">
        <v>0</v>
      </c>
      <c r="E299" s="85">
        <v>0</v>
      </c>
      <c r="F299" s="85">
        <v>0</v>
      </c>
      <c r="G299" s="85">
        <v>0</v>
      </c>
      <c r="H299" s="85">
        <v>0</v>
      </c>
      <c r="I299" s="85">
        <v>0</v>
      </c>
      <c r="J299" s="85">
        <v>0</v>
      </c>
      <c r="K299" s="85">
        <v>0</v>
      </c>
      <c r="L299" s="85">
        <v>0</v>
      </c>
      <c r="M299" s="85">
        <v>0</v>
      </c>
      <c r="N299" s="85">
        <v>0</v>
      </c>
      <c r="O299" s="85">
        <v>0</v>
      </c>
      <c r="P299" s="85">
        <v>0</v>
      </c>
      <c r="Q299" s="85">
        <v>0</v>
      </c>
      <c r="R299" s="85">
        <v>0</v>
      </c>
      <c r="S299" s="85">
        <v>0</v>
      </c>
      <c r="T299" s="85">
        <v>0</v>
      </c>
      <c r="U299" s="85">
        <v>0</v>
      </c>
      <c r="V299" s="85">
        <v>0</v>
      </c>
      <c r="W299" s="85">
        <v>0</v>
      </c>
      <c r="X299" s="85">
        <v>0</v>
      </c>
      <c r="Y299" s="85">
        <v>0</v>
      </c>
      <c r="Z299" s="85">
        <v>0</v>
      </c>
      <c r="AA299" s="85">
        <f t="shared" si="52"/>
        <v>0</v>
      </c>
      <c r="AB299" s="84">
        <f t="shared" si="53"/>
        <v>2021</v>
      </c>
      <c r="AC299" s="83">
        <f t="shared" si="54"/>
        <v>8</v>
      </c>
      <c r="AD299" s="83" t="str">
        <f t="shared" si="55"/>
        <v/>
      </c>
      <c r="AE299" s="83" t="str">
        <f t="shared" si="56"/>
        <v/>
      </c>
      <c r="AF299" s="81">
        <f t="shared" si="57"/>
        <v>0</v>
      </c>
      <c r="AG299" s="82" t="str">
        <f t="shared" si="58"/>
        <v>1:00</v>
      </c>
      <c r="AH299" s="81">
        <f t="shared" si="59"/>
        <v>0</v>
      </c>
      <c r="AI299" s="80" t="str">
        <f t="shared" si="60"/>
        <v/>
      </c>
      <c r="AJ299" s="80" t="str">
        <f t="shared" si="61"/>
        <v/>
      </c>
      <c r="AK299" s="80" t="str">
        <f t="shared" si="62"/>
        <v/>
      </c>
      <c r="AL299" s="79" t="str">
        <f t="shared" si="63"/>
        <v/>
      </c>
      <c r="AM299" s="78" t="str">
        <f t="shared" si="64"/>
        <v/>
      </c>
    </row>
    <row r="300" spans="2:39" ht="13.5" thickBot="1">
      <c r="B300" s="86">
        <v>44432</v>
      </c>
      <c r="C300" s="85">
        <v>0</v>
      </c>
      <c r="D300" s="85">
        <v>0</v>
      </c>
      <c r="E300" s="85">
        <v>0</v>
      </c>
      <c r="F300" s="85">
        <v>0</v>
      </c>
      <c r="G300" s="85">
        <v>0</v>
      </c>
      <c r="H300" s="85">
        <v>0</v>
      </c>
      <c r="I300" s="85">
        <v>0</v>
      </c>
      <c r="J300" s="85">
        <v>0</v>
      </c>
      <c r="K300" s="85">
        <v>0</v>
      </c>
      <c r="L300" s="85">
        <v>0</v>
      </c>
      <c r="M300" s="85">
        <v>0</v>
      </c>
      <c r="N300" s="85">
        <v>0</v>
      </c>
      <c r="O300" s="85">
        <v>0</v>
      </c>
      <c r="P300" s="85">
        <v>0</v>
      </c>
      <c r="Q300" s="85">
        <v>0</v>
      </c>
      <c r="R300" s="85">
        <v>0</v>
      </c>
      <c r="S300" s="85">
        <v>0</v>
      </c>
      <c r="T300" s="85">
        <v>0</v>
      </c>
      <c r="U300" s="85">
        <v>0</v>
      </c>
      <c r="V300" s="85">
        <v>0</v>
      </c>
      <c r="W300" s="85">
        <v>0</v>
      </c>
      <c r="X300" s="85">
        <v>0</v>
      </c>
      <c r="Y300" s="85">
        <v>0</v>
      </c>
      <c r="Z300" s="85">
        <v>0</v>
      </c>
      <c r="AA300" s="85">
        <f t="shared" si="52"/>
        <v>0</v>
      </c>
      <c r="AB300" s="84">
        <f t="shared" si="53"/>
        <v>2021</v>
      </c>
      <c r="AC300" s="83">
        <f t="shared" si="54"/>
        <v>8</v>
      </c>
      <c r="AD300" s="83" t="str">
        <f t="shared" si="55"/>
        <v/>
      </c>
      <c r="AE300" s="83" t="str">
        <f t="shared" si="56"/>
        <v/>
      </c>
      <c r="AF300" s="81">
        <f t="shared" si="57"/>
        <v>0</v>
      </c>
      <c r="AG300" s="82" t="str">
        <f t="shared" si="58"/>
        <v>1:00</v>
      </c>
      <c r="AH300" s="81">
        <f t="shared" si="59"/>
        <v>0</v>
      </c>
      <c r="AI300" s="80" t="str">
        <f t="shared" si="60"/>
        <v/>
      </c>
      <c r="AJ300" s="80" t="str">
        <f t="shared" si="61"/>
        <v/>
      </c>
      <c r="AK300" s="80" t="str">
        <f t="shared" si="62"/>
        <v/>
      </c>
      <c r="AL300" s="79" t="str">
        <f t="shared" si="63"/>
        <v/>
      </c>
      <c r="AM300" s="78" t="str">
        <f t="shared" si="64"/>
        <v/>
      </c>
    </row>
    <row r="301" spans="2:39" ht="13.5" thickBot="1">
      <c r="B301" s="86">
        <v>44433</v>
      </c>
      <c r="C301" s="85">
        <v>0</v>
      </c>
      <c r="D301" s="85">
        <v>0</v>
      </c>
      <c r="E301" s="85">
        <v>0</v>
      </c>
      <c r="F301" s="85">
        <v>0</v>
      </c>
      <c r="G301" s="85">
        <v>0</v>
      </c>
      <c r="H301" s="85">
        <v>0</v>
      </c>
      <c r="I301" s="85">
        <v>0</v>
      </c>
      <c r="J301" s="85">
        <v>0</v>
      </c>
      <c r="K301" s="85">
        <v>0</v>
      </c>
      <c r="L301" s="85">
        <v>0</v>
      </c>
      <c r="M301" s="85">
        <v>0</v>
      </c>
      <c r="N301" s="85">
        <v>0</v>
      </c>
      <c r="O301" s="85">
        <v>0</v>
      </c>
      <c r="P301" s="85">
        <v>0</v>
      </c>
      <c r="Q301" s="85">
        <v>0</v>
      </c>
      <c r="R301" s="85">
        <v>0</v>
      </c>
      <c r="S301" s="85">
        <v>0</v>
      </c>
      <c r="T301" s="85">
        <v>0</v>
      </c>
      <c r="U301" s="85">
        <v>0</v>
      </c>
      <c r="V301" s="85">
        <v>0</v>
      </c>
      <c r="W301" s="85">
        <v>0</v>
      </c>
      <c r="X301" s="85">
        <v>0</v>
      </c>
      <c r="Y301" s="85">
        <v>0</v>
      </c>
      <c r="Z301" s="85">
        <v>0</v>
      </c>
      <c r="AA301" s="85">
        <f t="shared" si="52"/>
        <v>0</v>
      </c>
      <c r="AB301" s="84">
        <f t="shared" si="53"/>
        <v>2021</v>
      </c>
      <c r="AC301" s="83">
        <f t="shared" si="54"/>
        <v>8</v>
      </c>
      <c r="AD301" s="83" t="str">
        <f t="shared" si="55"/>
        <v/>
      </c>
      <c r="AE301" s="83" t="str">
        <f t="shared" si="56"/>
        <v/>
      </c>
      <c r="AF301" s="81">
        <f t="shared" si="57"/>
        <v>0</v>
      </c>
      <c r="AG301" s="82" t="str">
        <f t="shared" si="58"/>
        <v>1:00</v>
      </c>
      <c r="AH301" s="81">
        <f t="shared" si="59"/>
        <v>0</v>
      </c>
      <c r="AI301" s="80" t="str">
        <f t="shared" si="60"/>
        <v/>
      </c>
      <c r="AJ301" s="80" t="str">
        <f t="shared" si="61"/>
        <v/>
      </c>
      <c r="AK301" s="80" t="str">
        <f t="shared" si="62"/>
        <v/>
      </c>
      <c r="AL301" s="79" t="str">
        <f t="shared" si="63"/>
        <v/>
      </c>
      <c r="AM301" s="78" t="str">
        <f t="shared" si="64"/>
        <v/>
      </c>
    </row>
    <row r="302" spans="2:39" ht="13.5" thickBot="1">
      <c r="B302" s="86">
        <v>44434</v>
      </c>
      <c r="C302" s="85">
        <v>0</v>
      </c>
      <c r="D302" s="85">
        <v>0</v>
      </c>
      <c r="E302" s="85">
        <v>0</v>
      </c>
      <c r="F302" s="85">
        <v>0</v>
      </c>
      <c r="G302" s="85">
        <v>0</v>
      </c>
      <c r="H302" s="85">
        <v>0</v>
      </c>
      <c r="I302" s="85">
        <v>0</v>
      </c>
      <c r="J302" s="85">
        <v>0</v>
      </c>
      <c r="K302" s="85">
        <v>0</v>
      </c>
      <c r="L302" s="85">
        <v>0</v>
      </c>
      <c r="M302" s="85">
        <v>0</v>
      </c>
      <c r="N302" s="85">
        <v>0</v>
      </c>
      <c r="O302" s="85">
        <v>0</v>
      </c>
      <c r="P302" s="85">
        <v>0</v>
      </c>
      <c r="Q302" s="85">
        <v>0</v>
      </c>
      <c r="R302" s="85">
        <v>0</v>
      </c>
      <c r="S302" s="85">
        <v>0</v>
      </c>
      <c r="T302" s="85">
        <v>0</v>
      </c>
      <c r="U302" s="85">
        <v>0</v>
      </c>
      <c r="V302" s="85">
        <v>0</v>
      </c>
      <c r="W302" s="85">
        <v>0</v>
      </c>
      <c r="X302" s="85">
        <v>0</v>
      </c>
      <c r="Y302" s="85">
        <v>0</v>
      </c>
      <c r="Z302" s="85">
        <v>0</v>
      </c>
      <c r="AA302" s="85">
        <f t="shared" si="52"/>
        <v>0</v>
      </c>
      <c r="AB302" s="84">
        <f t="shared" si="53"/>
        <v>2021</v>
      </c>
      <c r="AC302" s="83">
        <f t="shared" si="54"/>
        <v>8</v>
      </c>
      <c r="AD302" s="83" t="str">
        <f t="shared" si="55"/>
        <v/>
      </c>
      <c r="AE302" s="83" t="str">
        <f t="shared" si="56"/>
        <v/>
      </c>
      <c r="AF302" s="81">
        <f t="shared" si="57"/>
        <v>0</v>
      </c>
      <c r="AG302" s="82" t="str">
        <f t="shared" si="58"/>
        <v>1:00</v>
      </c>
      <c r="AH302" s="81">
        <f t="shared" si="59"/>
        <v>0</v>
      </c>
      <c r="AI302" s="80" t="str">
        <f t="shared" si="60"/>
        <v/>
      </c>
      <c r="AJ302" s="80" t="str">
        <f t="shared" si="61"/>
        <v/>
      </c>
      <c r="AK302" s="80" t="str">
        <f t="shared" si="62"/>
        <v/>
      </c>
      <c r="AL302" s="79" t="str">
        <f t="shared" si="63"/>
        <v/>
      </c>
      <c r="AM302" s="78" t="str">
        <f t="shared" si="64"/>
        <v/>
      </c>
    </row>
    <row r="303" spans="2:39" ht="13.5" thickBot="1">
      <c r="B303" s="86">
        <v>44435</v>
      </c>
      <c r="C303" s="85">
        <v>0</v>
      </c>
      <c r="D303" s="85">
        <v>0</v>
      </c>
      <c r="E303" s="85">
        <v>0</v>
      </c>
      <c r="F303" s="85">
        <v>0</v>
      </c>
      <c r="G303" s="85">
        <v>0</v>
      </c>
      <c r="H303" s="85">
        <v>0</v>
      </c>
      <c r="I303" s="85">
        <v>0</v>
      </c>
      <c r="J303" s="85">
        <v>0</v>
      </c>
      <c r="K303" s="85">
        <v>0</v>
      </c>
      <c r="L303" s="85">
        <v>0</v>
      </c>
      <c r="M303" s="85">
        <v>0</v>
      </c>
      <c r="N303" s="85">
        <v>0</v>
      </c>
      <c r="O303" s="85">
        <v>0</v>
      </c>
      <c r="P303" s="85">
        <v>0</v>
      </c>
      <c r="Q303" s="85">
        <v>0</v>
      </c>
      <c r="R303" s="85">
        <v>0</v>
      </c>
      <c r="S303" s="85">
        <v>0</v>
      </c>
      <c r="T303" s="85">
        <v>0</v>
      </c>
      <c r="U303" s="85">
        <v>0</v>
      </c>
      <c r="V303" s="85">
        <v>0</v>
      </c>
      <c r="W303" s="85">
        <v>0</v>
      </c>
      <c r="X303" s="85">
        <v>0</v>
      </c>
      <c r="Y303" s="85">
        <v>0</v>
      </c>
      <c r="Z303" s="85">
        <v>0</v>
      </c>
      <c r="AA303" s="85">
        <f t="shared" si="52"/>
        <v>0</v>
      </c>
      <c r="AB303" s="84">
        <f t="shared" si="53"/>
        <v>2021</v>
      </c>
      <c r="AC303" s="83">
        <f t="shared" si="54"/>
        <v>8</v>
      </c>
      <c r="AD303" s="83" t="str">
        <f t="shared" si="55"/>
        <v/>
      </c>
      <c r="AE303" s="83" t="str">
        <f t="shared" si="56"/>
        <v/>
      </c>
      <c r="AF303" s="81">
        <f t="shared" si="57"/>
        <v>0</v>
      </c>
      <c r="AG303" s="82" t="str">
        <f t="shared" si="58"/>
        <v>1:00</v>
      </c>
      <c r="AH303" s="81">
        <f t="shared" si="59"/>
        <v>0</v>
      </c>
      <c r="AI303" s="80" t="str">
        <f t="shared" si="60"/>
        <v/>
      </c>
      <c r="AJ303" s="80" t="str">
        <f t="shared" si="61"/>
        <v/>
      </c>
      <c r="AK303" s="80" t="str">
        <f t="shared" si="62"/>
        <v/>
      </c>
      <c r="AL303" s="79" t="str">
        <f t="shared" si="63"/>
        <v/>
      </c>
      <c r="AM303" s="78" t="str">
        <f t="shared" si="64"/>
        <v/>
      </c>
    </row>
    <row r="304" spans="2:39" ht="13.5" thickBot="1">
      <c r="B304" s="86">
        <v>44436</v>
      </c>
      <c r="C304" s="85">
        <v>0</v>
      </c>
      <c r="D304" s="85">
        <v>0</v>
      </c>
      <c r="E304" s="85">
        <v>0</v>
      </c>
      <c r="F304" s="85">
        <v>0</v>
      </c>
      <c r="G304" s="85">
        <v>0</v>
      </c>
      <c r="H304" s="85">
        <v>0</v>
      </c>
      <c r="I304" s="85">
        <v>0</v>
      </c>
      <c r="J304" s="85">
        <v>0</v>
      </c>
      <c r="K304" s="85">
        <v>0</v>
      </c>
      <c r="L304" s="85">
        <v>0</v>
      </c>
      <c r="M304" s="85">
        <v>0</v>
      </c>
      <c r="N304" s="85">
        <v>0</v>
      </c>
      <c r="O304" s="85">
        <v>0</v>
      </c>
      <c r="P304" s="85">
        <v>0</v>
      </c>
      <c r="Q304" s="85">
        <v>0</v>
      </c>
      <c r="R304" s="85">
        <v>0</v>
      </c>
      <c r="S304" s="85">
        <v>0</v>
      </c>
      <c r="T304" s="85">
        <v>0</v>
      </c>
      <c r="U304" s="85">
        <v>0</v>
      </c>
      <c r="V304" s="85">
        <v>0</v>
      </c>
      <c r="W304" s="85">
        <v>0</v>
      </c>
      <c r="X304" s="85">
        <v>0</v>
      </c>
      <c r="Y304" s="85">
        <v>0</v>
      </c>
      <c r="Z304" s="85">
        <v>0</v>
      </c>
      <c r="AA304" s="85">
        <f t="shared" si="52"/>
        <v>0</v>
      </c>
      <c r="AB304" s="84">
        <f t="shared" si="53"/>
        <v>2021</v>
      </c>
      <c r="AC304" s="83">
        <f t="shared" si="54"/>
        <v>8</v>
      </c>
      <c r="AD304" s="83" t="str">
        <f t="shared" si="55"/>
        <v/>
      </c>
      <c r="AE304" s="83" t="str">
        <f t="shared" si="56"/>
        <v/>
      </c>
      <c r="AF304" s="81">
        <f t="shared" si="57"/>
        <v>0</v>
      </c>
      <c r="AG304" s="82" t="str">
        <f t="shared" si="58"/>
        <v>1:00</v>
      </c>
      <c r="AH304" s="81">
        <f t="shared" si="59"/>
        <v>0</v>
      </c>
      <c r="AI304" s="80" t="str">
        <f t="shared" si="60"/>
        <v/>
      </c>
      <c r="AJ304" s="80" t="str">
        <f t="shared" si="61"/>
        <v/>
      </c>
      <c r="AK304" s="80" t="str">
        <f t="shared" si="62"/>
        <v/>
      </c>
      <c r="AL304" s="79" t="str">
        <f t="shared" si="63"/>
        <v/>
      </c>
      <c r="AM304" s="78" t="str">
        <f t="shared" si="64"/>
        <v/>
      </c>
    </row>
    <row r="305" spans="2:39" ht="13.5" thickBot="1">
      <c r="B305" s="86">
        <v>44437</v>
      </c>
      <c r="C305" s="85">
        <v>0</v>
      </c>
      <c r="D305" s="85">
        <v>0</v>
      </c>
      <c r="E305" s="85">
        <v>0</v>
      </c>
      <c r="F305" s="85">
        <v>0</v>
      </c>
      <c r="G305" s="85">
        <v>0</v>
      </c>
      <c r="H305" s="85">
        <v>0</v>
      </c>
      <c r="I305" s="85">
        <v>0</v>
      </c>
      <c r="J305" s="85">
        <v>0</v>
      </c>
      <c r="K305" s="85">
        <v>0</v>
      </c>
      <c r="L305" s="85">
        <v>0</v>
      </c>
      <c r="M305" s="85">
        <v>0</v>
      </c>
      <c r="N305" s="85">
        <v>0</v>
      </c>
      <c r="O305" s="85">
        <v>0</v>
      </c>
      <c r="P305" s="85">
        <v>0</v>
      </c>
      <c r="Q305" s="85">
        <v>0</v>
      </c>
      <c r="R305" s="85">
        <v>0</v>
      </c>
      <c r="S305" s="85">
        <v>0</v>
      </c>
      <c r="T305" s="85">
        <v>0</v>
      </c>
      <c r="U305" s="85">
        <v>0</v>
      </c>
      <c r="V305" s="85">
        <v>0</v>
      </c>
      <c r="W305" s="85">
        <v>0</v>
      </c>
      <c r="X305" s="85">
        <v>0</v>
      </c>
      <c r="Y305" s="85">
        <v>0</v>
      </c>
      <c r="Z305" s="85">
        <v>0</v>
      </c>
      <c r="AA305" s="85">
        <f t="shared" si="52"/>
        <v>0</v>
      </c>
      <c r="AB305" s="84">
        <f t="shared" si="53"/>
        <v>2021</v>
      </c>
      <c r="AC305" s="83">
        <f t="shared" si="54"/>
        <v>8</v>
      </c>
      <c r="AD305" s="83" t="str">
        <f t="shared" si="55"/>
        <v/>
      </c>
      <c r="AE305" s="83" t="str">
        <f t="shared" si="56"/>
        <v/>
      </c>
      <c r="AF305" s="81">
        <f t="shared" si="57"/>
        <v>0</v>
      </c>
      <c r="AG305" s="82" t="str">
        <f t="shared" si="58"/>
        <v>1:00</v>
      </c>
      <c r="AH305" s="81">
        <f t="shared" si="59"/>
        <v>0</v>
      </c>
      <c r="AI305" s="80" t="str">
        <f t="shared" si="60"/>
        <v/>
      </c>
      <c r="AJ305" s="80" t="str">
        <f t="shared" si="61"/>
        <v/>
      </c>
      <c r="AK305" s="80" t="str">
        <f t="shared" si="62"/>
        <v/>
      </c>
      <c r="AL305" s="79" t="str">
        <f t="shared" si="63"/>
        <v/>
      </c>
      <c r="AM305" s="78" t="str">
        <f t="shared" si="64"/>
        <v/>
      </c>
    </row>
    <row r="306" spans="2:39" ht="13.5" thickBot="1">
      <c r="B306" s="86">
        <v>44438</v>
      </c>
      <c r="C306" s="85">
        <v>0</v>
      </c>
      <c r="D306" s="85">
        <v>0</v>
      </c>
      <c r="E306" s="85">
        <v>0</v>
      </c>
      <c r="F306" s="85">
        <v>0</v>
      </c>
      <c r="G306" s="85">
        <v>0</v>
      </c>
      <c r="H306" s="85">
        <v>0</v>
      </c>
      <c r="I306" s="85">
        <v>0</v>
      </c>
      <c r="J306" s="85">
        <v>0</v>
      </c>
      <c r="K306" s="85">
        <v>0</v>
      </c>
      <c r="L306" s="85">
        <v>0</v>
      </c>
      <c r="M306" s="85">
        <v>0</v>
      </c>
      <c r="N306" s="85">
        <v>0</v>
      </c>
      <c r="O306" s="85">
        <v>0</v>
      </c>
      <c r="P306" s="85">
        <v>0</v>
      </c>
      <c r="Q306" s="85">
        <v>0</v>
      </c>
      <c r="R306" s="85">
        <v>0</v>
      </c>
      <c r="S306" s="85">
        <v>0</v>
      </c>
      <c r="T306" s="85">
        <v>0</v>
      </c>
      <c r="U306" s="85">
        <v>0</v>
      </c>
      <c r="V306" s="85">
        <v>0</v>
      </c>
      <c r="W306" s="85">
        <v>0</v>
      </c>
      <c r="X306" s="85">
        <v>0</v>
      </c>
      <c r="Y306" s="85">
        <v>0</v>
      </c>
      <c r="Z306" s="85">
        <v>0</v>
      </c>
      <c r="AA306" s="85">
        <f t="shared" si="52"/>
        <v>0</v>
      </c>
      <c r="AB306" s="84">
        <f t="shared" si="53"/>
        <v>2021</v>
      </c>
      <c r="AC306" s="83">
        <f t="shared" si="54"/>
        <v>8</v>
      </c>
      <c r="AD306" s="83" t="str">
        <f t="shared" si="55"/>
        <v/>
      </c>
      <c r="AE306" s="83" t="str">
        <f t="shared" si="56"/>
        <v/>
      </c>
      <c r="AF306" s="81">
        <f t="shared" si="57"/>
        <v>0</v>
      </c>
      <c r="AG306" s="82" t="str">
        <f t="shared" si="58"/>
        <v>1:00</v>
      </c>
      <c r="AH306" s="81">
        <f t="shared" si="59"/>
        <v>0</v>
      </c>
      <c r="AI306" s="80" t="str">
        <f t="shared" si="60"/>
        <v/>
      </c>
      <c r="AJ306" s="80" t="str">
        <f t="shared" si="61"/>
        <v/>
      </c>
      <c r="AK306" s="80" t="str">
        <f t="shared" si="62"/>
        <v/>
      </c>
      <c r="AL306" s="79" t="str">
        <f t="shared" si="63"/>
        <v/>
      </c>
      <c r="AM306" s="78" t="str">
        <f t="shared" si="64"/>
        <v/>
      </c>
    </row>
    <row r="307" spans="2:39" ht="13.5" thickBot="1">
      <c r="B307" s="86">
        <v>44439</v>
      </c>
      <c r="C307" s="85">
        <v>0</v>
      </c>
      <c r="D307" s="85">
        <v>0</v>
      </c>
      <c r="E307" s="85">
        <v>0</v>
      </c>
      <c r="F307" s="85">
        <v>0</v>
      </c>
      <c r="G307" s="85">
        <v>0</v>
      </c>
      <c r="H307" s="85">
        <v>0</v>
      </c>
      <c r="I307" s="85">
        <v>0</v>
      </c>
      <c r="J307" s="85">
        <v>0</v>
      </c>
      <c r="K307" s="85">
        <v>0</v>
      </c>
      <c r="L307" s="85">
        <v>0</v>
      </c>
      <c r="M307" s="85">
        <v>0</v>
      </c>
      <c r="N307" s="85">
        <v>0</v>
      </c>
      <c r="O307" s="85">
        <v>0</v>
      </c>
      <c r="P307" s="85">
        <v>0</v>
      </c>
      <c r="Q307" s="85">
        <v>0</v>
      </c>
      <c r="R307" s="85">
        <v>0</v>
      </c>
      <c r="S307" s="85">
        <v>0</v>
      </c>
      <c r="T307" s="85">
        <v>0</v>
      </c>
      <c r="U307" s="85">
        <v>0</v>
      </c>
      <c r="V307" s="85">
        <v>0</v>
      </c>
      <c r="W307" s="85">
        <v>0</v>
      </c>
      <c r="X307" s="85">
        <v>0</v>
      </c>
      <c r="Y307" s="85">
        <v>0</v>
      </c>
      <c r="Z307" s="85">
        <v>0</v>
      </c>
      <c r="AA307" s="85">
        <f t="shared" si="52"/>
        <v>0</v>
      </c>
      <c r="AB307" s="84">
        <f t="shared" si="53"/>
        <v>2021</v>
      </c>
      <c r="AC307" s="83">
        <f t="shared" si="54"/>
        <v>8</v>
      </c>
      <c r="AD307" s="83" t="str">
        <f t="shared" si="55"/>
        <v>2021-8</v>
      </c>
      <c r="AE307" s="83">
        <f t="shared" si="56"/>
        <v>8</v>
      </c>
      <c r="AF307" s="81">
        <f t="shared" si="57"/>
        <v>0</v>
      </c>
      <c r="AG307" s="82" t="str">
        <f t="shared" si="58"/>
        <v>1:00</v>
      </c>
      <c r="AH307" s="81">
        <f t="shared" si="59"/>
        <v>0</v>
      </c>
      <c r="AI307" s="80">
        <f t="shared" si="60"/>
        <v>0</v>
      </c>
      <c r="AJ307" s="80">
        <f t="shared" si="61"/>
        <v>0</v>
      </c>
      <c r="AK307" s="80">
        <f t="shared" si="62"/>
        <v>0</v>
      </c>
      <c r="AL307" s="79">
        <f t="shared" si="63"/>
        <v>44135</v>
      </c>
      <c r="AM307" s="78" t="str">
        <f t="shared" si="64"/>
        <v>1:00</v>
      </c>
    </row>
    <row r="308" spans="2:39" ht="13.5" thickBot="1">
      <c r="B308" s="86">
        <v>44440</v>
      </c>
      <c r="C308" s="85">
        <v>0</v>
      </c>
      <c r="D308" s="85">
        <v>0</v>
      </c>
      <c r="E308" s="85">
        <v>0</v>
      </c>
      <c r="F308" s="85">
        <v>0</v>
      </c>
      <c r="G308" s="85">
        <v>0</v>
      </c>
      <c r="H308" s="85">
        <v>0</v>
      </c>
      <c r="I308" s="85">
        <v>0</v>
      </c>
      <c r="J308" s="85">
        <v>0</v>
      </c>
      <c r="K308" s="85">
        <v>0</v>
      </c>
      <c r="L308" s="85">
        <v>0</v>
      </c>
      <c r="M308" s="85">
        <v>0</v>
      </c>
      <c r="N308" s="85">
        <v>0</v>
      </c>
      <c r="O308" s="85">
        <v>0</v>
      </c>
      <c r="P308" s="85">
        <v>0</v>
      </c>
      <c r="Q308" s="85">
        <v>0</v>
      </c>
      <c r="R308" s="85">
        <v>0</v>
      </c>
      <c r="S308" s="85">
        <v>0</v>
      </c>
      <c r="T308" s="85">
        <v>0</v>
      </c>
      <c r="U308" s="85">
        <v>0</v>
      </c>
      <c r="V308" s="85">
        <v>0</v>
      </c>
      <c r="W308" s="85">
        <v>0</v>
      </c>
      <c r="X308" s="85">
        <v>0</v>
      </c>
      <c r="Y308" s="85">
        <v>0</v>
      </c>
      <c r="Z308" s="85">
        <v>0</v>
      </c>
      <c r="AA308" s="85">
        <f t="shared" si="52"/>
        <v>0</v>
      </c>
      <c r="AB308" s="84">
        <f t="shared" si="53"/>
        <v>2021</v>
      </c>
      <c r="AC308" s="83">
        <f t="shared" si="54"/>
        <v>9</v>
      </c>
      <c r="AD308" s="83" t="str">
        <f t="shared" si="55"/>
        <v/>
      </c>
      <c r="AE308" s="83" t="str">
        <f t="shared" si="56"/>
        <v/>
      </c>
      <c r="AF308" s="81">
        <f t="shared" si="57"/>
        <v>0</v>
      </c>
      <c r="AG308" s="82" t="str">
        <f t="shared" si="58"/>
        <v>1:00</v>
      </c>
      <c r="AH308" s="81">
        <f t="shared" si="59"/>
        <v>0</v>
      </c>
      <c r="AI308" s="80" t="str">
        <f t="shared" si="60"/>
        <v/>
      </c>
      <c r="AJ308" s="80" t="str">
        <f t="shared" si="61"/>
        <v/>
      </c>
      <c r="AK308" s="80" t="str">
        <f t="shared" si="62"/>
        <v/>
      </c>
      <c r="AL308" s="79" t="str">
        <f t="shared" si="63"/>
        <v/>
      </c>
      <c r="AM308" s="78" t="str">
        <f t="shared" si="64"/>
        <v/>
      </c>
    </row>
    <row r="309" spans="2:39" ht="13.5" thickBot="1">
      <c r="B309" s="86">
        <v>44441</v>
      </c>
      <c r="C309" s="85">
        <v>0</v>
      </c>
      <c r="D309" s="85">
        <v>0</v>
      </c>
      <c r="E309" s="85">
        <v>0</v>
      </c>
      <c r="F309" s="85">
        <v>0</v>
      </c>
      <c r="G309" s="85">
        <v>0</v>
      </c>
      <c r="H309" s="85">
        <v>0</v>
      </c>
      <c r="I309" s="85">
        <v>0</v>
      </c>
      <c r="J309" s="85">
        <v>0</v>
      </c>
      <c r="K309" s="85">
        <v>0</v>
      </c>
      <c r="L309" s="85">
        <v>0</v>
      </c>
      <c r="M309" s="85">
        <v>0</v>
      </c>
      <c r="N309" s="85">
        <v>0</v>
      </c>
      <c r="O309" s="85">
        <v>0</v>
      </c>
      <c r="P309" s="85">
        <v>0</v>
      </c>
      <c r="Q309" s="85">
        <v>0</v>
      </c>
      <c r="R309" s="85">
        <v>0</v>
      </c>
      <c r="S309" s="85">
        <v>0</v>
      </c>
      <c r="T309" s="85">
        <v>0</v>
      </c>
      <c r="U309" s="85">
        <v>0</v>
      </c>
      <c r="V309" s="85">
        <v>0</v>
      </c>
      <c r="W309" s="85">
        <v>0</v>
      </c>
      <c r="X309" s="85">
        <v>0</v>
      </c>
      <c r="Y309" s="85">
        <v>0</v>
      </c>
      <c r="Z309" s="85">
        <v>0</v>
      </c>
      <c r="AA309" s="85">
        <f t="shared" si="52"/>
        <v>0</v>
      </c>
      <c r="AB309" s="84">
        <f t="shared" si="53"/>
        <v>2021</v>
      </c>
      <c r="AC309" s="83">
        <f t="shared" si="54"/>
        <v>9</v>
      </c>
      <c r="AD309" s="83" t="str">
        <f t="shared" si="55"/>
        <v/>
      </c>
      <c r="AE309" s="83" t="str">
        <f t="shared" si="56"/>
        <v/>
      </c>
      <c r="AF309" s="81">
        <f t="shared" si="57"/>
        <v>0</v>
      </c>
      <c r="AG309" s="82" t="str">
        <f t="shared" si="58"/>
        <v>1:00</v>
      </c>
      <c r="AH309" s="81">
        <f t="shared" si="59"/>
        <v>0</v>
      </c>
      <c r="AI309" s="80" t="str">
        <f t="shared" si="60"/>
        <v/>
      </c>
      <c r="AJ309" s="80" t="str">
        <f t="shared" si="61"/>
        <v/>
      </c>
      <c r="AK309" s="80" t="str">
        <f t="shared" si="62"/>
        <v/>
      </c>
      <c r="AL309" s="79" t="str">
        <f t="shared" si="63"/>
        <v/>
      </c>
      <c r="AM309" s="78" t="str">
        <f t="shared" si="64"/>
        <v/>
      </c>
    </row>
    <row r="310" spans="2:39" ht="13.5" thickBot="1">
      <c r="B310" s="86">
        <v>44442</v>
      </c>
      <c r="C310" s="85">
        <v>0</v>
      </c>
      <c r="D310" s="85">
        <v>0</v>
      </c>
      <c r="E310" s="85">
        <v>0</v>
      </c>
      <c r="F310" s="85">
        <v>0</v>
      </c>
      <c r="G310" s="85">
        <v>0</v>
      </c>
      <c r="H310" s="85">
        <v>0</v>
      </c>
      <c r="I310" s="85">
        <v>0</v>
      </c>
      <c r="J310" s="85">
        <v>0</v>
      </c>
      <c r="K310" s="85">
        <v>0</v>
      </c>
      <c r="L310" s="85">
        <v>0</v>
      </c>
      <c r="M310" s="85">
        <v>0</v>
      </c>
      <c r="N310" s="85">
        <v>0</v>
      </c>
      <c r="O310" s="85">
        <v>0</v>
      </c>
      <c r="P310" s="85">
        <v>0</v>
      </c>
      <c r="Q310" s="85">
        <v>0</v>
      </c>
      <c r="R310" s="85">
        <v>0</v>
      </c>
      <c r="S310" s="85">
        <v>0</v>
      </c>
      <c r="T310" s="85">
        <v>0</v>
      </c>
      <c r="U310" s="85">
        <v>0</v>
      </c>
      <c r="V310" s="85">
        <v>0</v>
      </c>
      <c r="W310" s="85">
        <v>0</v>
      </c>
      <c r="X310" s="85">
        <v>0</v>
      </c>
      <c r="Y310" s="85">
        <v>0</v>
      </c>
      <c r="Z310" s="85">
        <v>0</v>
      </c>
      <c r="AA310" s="85">
        <f t="shared" si="52"/>
        <v>0</v>
      </c>
      <c r="AB310" s="84">
        <f t="shared" si="53"/>
        <v>2021</v>
      </c>
      <c r="AC310" s="83">
        <f t="shared" si="54"/>
        <v>9</v>
      </c>
      <c r="AD310" s="83" t="str">
        <f t="shared" si="55"/>
        <v/>
      </c>
      <c r="AE310" s="83" t="str">
        <f t="shared" si="56"/>
        <v/>
      </c>
      <c r="AF310" s="81">
        <f t="shared" si="57"/>
        <v>0</v>
      </c>
      <c r="AG310" s="82" t="str">
        <f t="shared" si="58"/>
        <v>1:00</v>
      </c>
      <c r="AH310" s="81">
        <f t="shared" si="59"/>
        <v>0</v>
      </c>
      <c r="AI310" s="80" t="str">
        <f t="shared" si="60"/>
        <v/>
      </c>
      <c r="AJ310" s="80" t="str">
        <f t="shared" si="61"/>
        <v/>
      </c>
      <c r="AK310" s="80" t="str">
        <f t="shared" si="62"/>
        <v/>
      </c>
      <c r="AL310" s="79" t="str">
        <f t="shared" si="63"/>
        <v/>
      </c>
      <c r="AM310" s="78" t="str">
        <f t="shared" si="64"/>
        <v/>
      </c>
    </row>
    <row r="311" spans="2:39" ht="13.5" thickBot="1">
      <c r="B311" s="86">
        <v>44443</v>
      </c>
      <c r="C311" s="85">
        <v>0</v>
      </c>
      <c r="D311" s="85">
        <v>0</v>
      </c>
      <c r="E311" s="85">
        <v>0</v>
      </c>
      <c r="F311" s="85">
        <v>0</v>
      </c>
      <c r="G311" s="85">
        <v>0</v>
      </c>
      <c r="H311" s="85">
        <v>0</v>
      </c>
      <c r="I311" s="85">
        <v>0</v>
      </c>
      <c r="J311" s="85">
        <v>0</v>
      </c>
      <c r="K311" s="85">
        <v>0</v>
      </c>
      <c r="L311" s="85">
        <v>0</v>
      </c>
      <c r="M311" s="85">
        <v>0</v>
      </c>
      <c r="N311" s="85">
        <v>0</v>
      </c>
      <c r="O311" s="85">
        <v>0</v>
      </c>
      <c r="P311" s="85">
        <v>0</v>
      </c>
      <c r="Q311" s="85">
        <v>0</v>
      </c>
      <c r="R311" s="85">
        <v>0</v>
      </c>
      <c r="S311" s="85">
        <v>0</v>
      </c>
      <c r="T311" s="85">
        <v>0</v>
      </c>
      <c r="U311" s="85">
        <v>0</v>
      </c>
      <c r="V311" s="85">
        <v>0</v>
      </c>
      <c r="W311" s="85">
        <v>0</v>
      </c>
      <c r="X311" s="85">
        <v>0</v>
      </c>
      <c r="Y311" s="85">
        <v>0</v>
      </c>
      <c r="Z311" s="85">
        <v>0</v>
      </c>
      <c r="AA311" s="85">
        <f t="shared" si="52"/>
        <v>0</v>
      </c>
      <c r="AB311" s="84">
        <f t="shared" si="53"/>
        <v>2021</v>
      </c>
      <c r="AC311" s="83">
        <f t="shared" si="54"/>
        <v>9</v>
      </c>
      <c r="AD311" s="83" t="str">
        <f t="shared" si="55"/>
        <v/>
      </c>
      <c r="AE311" s="83" t="str">
        <f t="shared" si="56"/>
        <v/>
      </c>
      <c r="AF311" s="81">
        <f t="shared" si="57"/>
        <v>0</v>
      </c>
      <c r="AG311" s="82" t="str">
        <f t="shared" si="58"/>
        <v>1:00</v>
      </c>
      <c r="AH311" s="81">
        <f t="shared" si="59"/>
        <v>0</v>
      </c>
      <c r="AI311" s="80" t="str">
        <f t="shared" si="60"/>
        <v/>
      </c>
      <c r="AJ311" s="80" t="str">
        <f t="shared" si="61"/>
        <v/>
      </c>
      <c r="AK311" s="80" t="str">
        <f t="shared" si="62"/>
        <v/>
      </c>
      <c r="AL311" s="79" t="str">
        <f t="shared" si="63"/>
        <v/>
      </c>
      <c r="AM311" s="78" t="str">
        <f t="shared" si="64"/>
        <v/>
      </c>
    </row>
    <row r="312" spans="2:39" ht="13.5" thickBot="1">
      <c r="B312" s="86">
        <v>44444</v>
      </c>
      <c r="C312" s="85">
        <v>0</v>
      </c>
      <c r="D312" s="85">
        <v>0</v>
      </c>
      <c r="E312" s="85">
        <v>0</v>
      </c>
      <c r="F312" s="85">
        <v>0</v>
      </c>
      <c r="G312" s="85">
        <v>0</v>
      </c>
      <c r="H312" s="85">
        <v>0</v>
      </c>
      <c r="I312" s="85">
        <v>0</v>
      </c>
      <c r="J312" s="85">
        <v>0</v>
      </c>
      <c r="K312" s="85">
        <v>0</v>
      </c>
      <c r="L312" s="85">
        <v>0</v>
      </c>
      <c r="M312" s="85">
        <v>0</v>
      </c>
      <c r="N312" s="85">
        <v>0</v>
      </c>
      <c r="O312" s="85">
        <v>0</v>
      </c>
      <c r="P312" s="85">
        <v>0</v>
      </c>
      <c r="Q312" s="85">
        <v>0</v>
      </c>
      <c r="R312" s="85">
        <v>0</v>
      </c>
      <c r="S312" s="85">
        <v>0</v>
      </c>
      <c r="T312" s="85">
        <v>0</v>
      </c>
      <c r="U312" s="85">
        <v>0</v>
      </c>
      <c r="V312" s="85">
        <v>0</v>
      </c>
      <c r="W312" s="85">
        <v>0</v>
      </c>
      <c r="X312" s="85">
        <v>0</v>
      </c>
      <c r="Y312" s="85">
        <v>0</v>
      </c>
      <c r="Z312" s="85">
        <v>0</v>
      </c>
      <c r="AA312" s="85">
        <f t="shared" si="52"/>
        <v>0</v>
      </c>
      <c r="AB312" s="84">
        <f t="shared" si="53"/>
        <v>2021</v>
      </c>
      <c r="AC312" s="83">
        <f t="shared" si="54"/>
        <v>9</v>
      </c>
      <c r="AD312" s="83" t="str">
        <f t="shared" si="55"/>
        <v/>
      </c>
      <c r="AE312" s="83" t="str">
        <f t="shared" si="56"/>
        <v/>
      </c>
      <c r="AF312" s="81">
        <f t="shared" si="57"/>
        <v>0</v>
      </c>
      <c r="AG312" s="82" t="str">
        <f t="shared" si="58"/>
        <v>1:00</v>
      </c>
      <c r="AH312" s="81">
        <f t="shared" si="59"/>
        <v>0</v>
      </c>
      <c r="AI312" s="80" t="str">
        <f t="shared" si="60"/>
        <v/>
      </c>
      <c r="AJ312" s="80" t="str">
        <f t="shared" si="61"/>
        <v/>
      </c>
      <c r="AK312" s="80" t="str">
        <f t="shared" si="62"/>
        <v/>
      </c>
      <c r="AL312" s="79" t="str">
        <f t="shared" si="63"/>
        <v/>
      </c>
      <c r="AM312" s="78" t="str">
        <f t="shared" si="64"/>
        <v/>
      </c>
    </row>
    <row r="313" spans="2:39" ht="13.5" thickBot="1">
      <c r="B313" s="86">
        <v>44445</v>
      </c>
      <c r="C313" s="85">
        <v>0</v>
      </c>
      <c r="D313" s="85">
        <v>0</v>
      </c>
      <c r="E313" s="85">
        <v>0</v>
      </c>
      <c r="F313" s="85">
        <v>0</v>
      </c>
      <c r="G313" s="85">
        <v>0</v>
      </c>
      <c r="H313" s="85">
        <v>0</v>
      </c>
      <c r="I313" s="85">
        <v>0</v>
      </c>
      <c r="J313" s="85">
        <v>0</v>
      </c>
      <c r="K313" s="85">
        <v>0</v>
      </c>
      <c r="L313" s="85">
        <v>0</v>
      </c>
      <c r="M313" s="85">
        <v>0</v>
      </c>
      <c r="N313" s="85">
        <v>0</v>
      </c>
      <c r="O313" s="85">
        <v>0</v>
      </c>
      <c r="P313" s="85">
        <v>0</v>
      </c>
      <c r="Q313" s="85">
        <v>0</v>
      </c>
      <c r="R313" s="85">
        <v>0</v>
      </c>
      <c r="S313" s="85">
        <v>0</v>
      </c>
      <c r="T313" s="85">
        <v>0</v>
      </c>
      <c r="U313" s="85">
        <v>0</v>
      </c>
      <c r="V313" s="85">
        <v>0</v>
      </c>
      <c r="W313" s="85">
        <v>0</v>
      </c>
      <c r="X313" s="85">
        <v>0</v>
      </c>
      <c r="Y313" s="85">
        <v>0</v>
      </c>
      <c r="Z313" s="85">
        <v>0</v>
      </c>
      <c r="AA313" s="85">
        <f t="shared" si="52"/>
        <v>0</v>
      </c>
      <c r="AB313" s="84">
        <f t="shared" si="53"/>
        <v>2021</v>
      </c>
      <c r="AC313" s="83">
        <f t="shared" si="54"/>
        <v>9</v>
      </c>
      <c r="AD313" s="83" t="str">
        <f t="shared" si="55"/>
        <v/>
      </c>
      <c r="AE313" s="83" t="str">
        <f t="shared" si="56"/>
        <v/>
      </c>
      <c r="AF313" s="81">
        <f t="shared" si="57"/>
        <v>0</v>
      </c>
      <c r="AG313" s="82" t="str">
        <f t="shared" si="58"/>
        <v>1:00</v>
      </c>
      <c r="AH313" s="81">
        <f t="shared" si="59"/>
        <v>0</v>
      </c>
      <c r="AI313" s="80" t="str">
        <f t="shared" si="60"/>
        <v/>
      </c>
      <c r="AJ313" s="80" t="str">
        <f t="shared" si="61"/>
        <v/>
      </c>
      <c r="AK313" s="80" t="str">
        <f t="shared" si="62"/>
        <v/>
      </c>
      <c r="AL313" s="79" t="str">
        <f t="shared" si="63"/>
        <v/>
      </c>
      <c r="AM313" s="78" t="str">
        <f t="shared" si="64"/>
        <v/>
      </c>
    </row>
    <row r="314" spans="2:39" ht="13.5" thickBot="1">
      <c r="B314" s="86">
        <v>44446</v>
      </c>
      <c r="C314" s="85">
        <v>0</v>
      </c>
      <c r="D314" s="85">
        <v>0</v>
      </c>
      <c r="E314" s="85">
        <v>0</v>
      </c>
      <c r="F314" s="85">
        <v>0</v>
      </c>
      <c r="G314" s="85">
        <v>0</v>
      </c>
      <c r="H314" s="85">
        <v>0</v>
      </c>
      <c r="I314" s="85">
        <v>0</v>
      </c>
      <c r="J314" s="85">
        <v>0</v>
      </c>
      <c r="K314" s="85">
        <v>0</v>
      </c>
      <c r="L314" s="85">
        <v>0</v>
      </c>
      <c r="M314" s="85">
        <v>0</v>
      </c>
      <c r="N314" s="85">
        <v>0</v>
      </c>
      <c r="O314" s="85">
        <v>0</v>
      </c>
      <c r="P314" s="85">
        <v>0</v>
      </c>
      <c r="Q314" s="85">
        <v>0</v>
      </c>
      <c r="R314" s="85">
        <v>0</v>
      </c>
      <c r="S314" s="85">
        <v>0</v>
      </c>
      <c r="T314" s="85">
        <v>0</v>
      </c>
      <c r="U314" s="85">
        <v>0</v>
      </c>
      <c r="V314" s="85">
        <v>0</v>
      </c>
      <c r="W314" s="85">
        <v>0</v>
      </c>
      <c r="X314" s="85">
        <v>0</v>
      </c>
      <c r="Y314" s="85">
        <v>0</v>
      </c>
      <c r="Z314" s="85">
        <v>0</v>
      </c>
      <c r="AA314" s="85">
        <f t="shared" si="52"/>
        <v>0</v>
      </c>
      <c r="AB314" s="84">
        <f t="shared" si="53"/>
        <v>2021</v>
      </c>
      <c r="AC314" s="83">
        <f t="shared" si="54"/>
        <v>9</v>
      </c>
      <c r="AD314" s="83" t="str">
        <f t="shared" si="55"/>
        <v/>
      </c>
      <c r="AE314" s="83" t="str">
        <f t="shared" si="56"/>
        <v/>
      </c>
      <c r="AF314" s="81">
        <f t="shared" si="57"/>
        <v>0</v>
      </c>
      <c r="AG314" s="82" t="str">
        <f t="shared" si="58"/>
        <v>1:00</v>
      </c>
      <c r="AH314" s="81">
        <f t="shared" si="59"/>
        <v>0</v>
      </c>
      <c r="AI314" s="80" t="str">
        <f t="shared" si="60"/>
        <v/>
      </c>
      <c r="AJ314" s="80" t="str">
        <f t="shared" si="61"/>
        <v/>
      </c>
      <c r="AK314" s="80" t="str">
        <f t="shared" si="62"/>
        <v/>
      </c>
      <c r="AL314" s="79" t="str">
        <f t="shared" si="63"/>
        <v/>
      </c>
      <c r="AM314" s="78" t="str">
        <f t="shared" si="64"/>
        <v/>
      </c>
    </row>
    <row r="315" spans="2:39" ht="13.5" thickBot="1">
      <c r="B315" s="86">
        <v>44447</v>
      </c>
      <c r="C315" s="85">
        <v>0</v>
      </c>
      <c r="D315" s="85">
        <v>0</v>
      </c>
      <c r="E315" s="85">
        <v>0</v>
      </c>
      <c r="F315" s="85">
        <v>0</v>
      </c>
      <c r="G315" s="85">
        <v>0</v>
      </c>
      <c r="H315" s="85">
        <v>0</v>
      </c>
      <c r="I315" s="85">
        <v>0</v>
      </c>
      <c r="J315" s="85">
        <v>0</v>
      </c>
      <c r="K315" s="85">
        <v>0</v>
      </c>
      <c r="L315" s="85">
        <v>0</v>
      </c>
      <c r="M315" s="85">
        <v>0</v>
      </c>
      <c r="N315" s="85">
        <v>0</v>
      </c>
      <c r="O315" s="85">
        <v>0</v>
      </c>
      <c r="P315" s="85">
        <v>0</v>
      </c>
      <c r="Q315" s="85">
        <v>0</v>
      </c>
      <c r="R315" s="85">
        <v>0</v>
      </c>
      <c r="S315" s="85">
        <v>0</v>
      </c>
      <c r="T315" s="85">
        <v>0</v>
      </c>
      <c r="U315" s="85">
        <v>0</v>
      </c>
      <c r="V315" s="85">
        <v>0</v>
      </c>
      <c r="W315" s="85">
        <v>0</v>
      </c>
      <c r="X315" s="85">
        <v>0</v>
      </c>
      <c r="Y315" s="85">
        <v>0</v>
      </c>
      <c r="Z315" s="85">
        <v>0</v>
      </c>
      <c r="AA315" s="85">
        <f t="shared" si="52"/>
        <v>0</v>
      </c>
      <c r="AB315" s="84">
        <f t="shared" si="53"/>
        <v>2021</v>
      </c>
      <c r="AC315" s="83">
        <f t="shared" si="54"/>
        <v>9</v>
      </c>
      <c r="AD315" s="83" t="str">
        <f t="shared" si="55"/>
        <v/>
      </c>
      <c r="AE315" s="83" t="str">
        <f t="shared" si="56"/>
        <v/>
      </c>
      <c r="AF315" s="81">
        <f t="shared" si="57"/>
        <v>0</v>
      </c>
      <c r="AG315" s="82" t="str">
        <f t="shared" si="58"/>
        <v>1:00</v>
      </c>
      <c r="AH315" s="81">
        <f t="shared" si="59"/>
        <v>0</v>
      </c>
      <c r="AI315" s="80" t="str">
        <f t="shared" si="60"/>
        <v/>
      </c>
      <c r="AJ315" s="80" t="str">
        <f t="shared" si="61"/>
        <v/>
      </c>
      <c r="AK315" s="80" t="str">
        <f t="shared" si="62"/>
        <v/>
      </c>
      <c r="AL315" s="79" t="str">
        <f t="shared" si="63"/>
        <v/>
      </c>
      <c r="AM315" s="78" t="str">
        <f t="shared" si="64"/>
        <v/>
      </c>
    </row>
    <row r="316" spans="2:39" ht="13.5" thickBot="1">
      <c r="B316" s="86">
        <v>44448</v>
      </c>
      <c r="C316" s="85">
        <v>0</v>
      </c>
      <c r="D316" s="85">
        <v>0</v>
      </c>
      <c r="E316" s="85">
        <v>0</v>
      </c>
      <c r="F316" s="85">
        <v>0</v>
      </c>
      <c r="G316" s="85">
        <v>0</v>
      </c>
      <c r="H316" s="85">
        <v>0</v>
      </c>
      <c r="I316" s="85">
        <v>0</v>
      </c>
      <c r="J316" s="85">
        <v>0</v>
      </c>
      <c r="K316" s="85">
        <v>0</v>
      </c>
      <c r="L316" s="85">
        <v>0</v>
      </c>
      <c r="M316" s="85">
        <v>0</v>
      </c>
      <c r="N316" s="85">
        <v>0</v>
      </c>
      <c r="O316" s="85">
        <v>0</v>
      </c>
      <c r="P316" s="85">
        <v>0</v>
      </c>
      <c r="Q316" s="85">
        <v>0</v>
      </c>
      <c r="R316" s="85">
        <v>0</v>
      </c>
      <c r="S316" s="85">
        <v>0</v>
      </c>
      <c r="T316" s="85">
        <v>0</v>
      </c>
      <c r="U316" s="85">
        <v>0</v>
      </c>
      <c r="V316" s="85">
        <v>0</v>
      </c>
      <c r="W316" s="85">
        <v>0</v>
      </c>
      <c r="X316" s="85">
        <v>0</v>
      </c>
      <c r="Y316" s="85">
        <v>0</v>
      </c>
      <c r="Z316" s="85">
        <v>0</v>
      </c>
      <c r="AA316" s="85">
        <f t="shared" si="52"/>
        <v>0</v>
      </c>
      <c r="AB316" s="84">
        <f t="shared" si="53"/>
        <v>2021</v>
      </c>
      <c r="AC316" s="83">
        <f t="shared" si="54"/>
        <v>9</v>
      </c>
      <c r="AD316" s="83" t="str">
        <f t="shared" si="55"/>
        <v/>
      </c>
      <c r="AE316" s="83" t="str">
        <f t="shared" si="56"/>
        <v/>
      </c>
      <c r="AF316" s="81">
        <f t="shared" si="57"/>
        <v>0</v>
      </c>
      <c r="AG316" s="82" t="str">
        <f t="shared" si="58"/>
        <v>1:00</v>
      </c>
      <c r="AH316" s="81">
        <f t="shared" si="59"/>
        <v>0</v>
      </c>
      <c r="AI316" s="80" t="str">
        <f t="shared" si="60"/>
        <v/>
      </c>
      <c r="AJ316" s="80" t="str">
        <f t="shared" si="61"/>
        <v/>
      </c>
      <c r="AK316" s="80" t="str">
        <f t="shared" si="62"/>
        <v/>
      </c>
      <c r="AL316" s="79" t="str">
        <f t="shared" si="63"/>
        <v/>
      </c>
      <c r="AM316" s="78" t="str">
        <f t="shared" si="64"/>
        <v/>
      </c>
    </row>
    <row r="317" spans="2:39" ht="13.5" thickBot="1">
      <c r="B317" s="86">
        <v>44449</v>
      </c>
      <c r="C317" s="85">
        <v>0</v>
      </c>
      <c r="D317" s="85">
        <v>0</v>
      </c>
      <c r="E317" s="85">
        <v>0</v>
      </c>
      <c r="F317" s="85">
        <v>0</v>
      </c>
      <c r="G317" s="85">
        <v>0</v>
      </c>
      <c r="H317" s="85">
        <v>0</v>
      </c>
      <c r="I317" s="85">
        <v>0</v>
      </c>
      <c r="J317" s="85">
        <v>0</v>
      </c>
      <c r="K317" s="85">
        <v>0</v>
      </c>
      <c r="L317" s="85">
        <v>0</v>
      </c>
      <c r="M317" s="85">
        <v>0</v>
      </c>
      <c r="N317" s="85">
        <v>0</v>
      </c>
      <c r="O317" s="85">
        <v>0</v>
      </c>
      <c r="P317" s="85">
        <v>0</v>
      </c>
      <c r="Q317" s="85">
        <v>0</v>
      </c>
      <c r="R317" s="85">
        <v>0</v>
      </c>
      <c r="S317" s="85">
        <v>0</v>
      </c>
      <c r="T317" s="85">
        <v>0</v>
      </c>
      <c r="U317" s="85">
        <v>0</v>
      </c>
      <c r="V317" s="85">
        <v>0</v>
      </c>
      <c r="W317" s="85">
        <v>0</v>
      </c>
      <c r="X317" s="85">
        <v>0</v>
      </c>
      <c r="Y317" s="85">
        <v>0</v>
      </c>
      <c r="Z317" s="85">
        <v>0</v>
      </c>
      <c r="AA317" s="85">
        <f t="shared" si="52"/>
        <v>0</v>
      </c>
      <c r="AB317" s="84">
        <f t="shared" si="53"/>
        <v>2021</v>
      </c>
      <c r="AC317" s="83">
        <f t="shared" si="54"/>
        <v>9</v>
      </c>
      <c r="AD317" s="83" t="str">
        <f t="shared" si="55"/>
        <v/>
      </c>
      <c r="AE317" s="83" t="str">
        <f t="shared" si="56"/>
        <v/>
      </c>
      <c r="AF317" s="81">
        <f t="shared" si="57"/>
        <v>0</v>
      </c>
      <c r="AG317" s="82" t="str">
        <f t="shared" si="58"/>
        <v>1:00</v>
      </c>
      <c r="AH317" s="81">
        <f t="shared" si="59"/>
        <v>0</v>
      </c>
      <c r="AI317" s="80" t="str">
        <f t="shared" si="60"/>
        <v/>
      </c>
      <c r="AJ317" s="80" t="str">
        <f t="shared" si="61"/>
        <v/>
      </c>
      <c r="AK317" s="80" t="str">
        <f t="shared" si="62"/>
        <v/>
      </c>
      <c r="AL317" s="79" t="str">
        <f t="shared" si="63"/>
        <v/>
      </c>
      <c r="AM317" s="78" t="str">
        <f t="shared" si="64"/>
        <v/>
      </c>
    </row>
    <row r="318" spans="2:39" ht="13.5" thickBot="1">
      <c r="B318" s="86">
        <v>44450</v>
      </c>
      <c r="C318" s="85">
        <v>0</v>
      </c>
      <c r="D318" s="85">
        <v>0</v>
      </c>
      <c r="E318" s="85">
        <v>0</v>
      </c>
      <c r="F318" s="85">
        <v>0</v>
      </c>
      <c r="G318" s="85">
        <v>0</v>
      </c>
      <c r="H318" s="85">
        <v>0</v>
      </c>
      <c r="I318" s="85">
        <v>0</v>
      </c>
      <c r="J318" s="85">
        <v>0</v>
      </c>
      <c r="K318" s="85">
        <v>0</v>
      </c>
      <c r="L318" s="85">
        <v>0</v>
      </c>
      <c r="M318" s="85">
        <v>0</v>
      </c>
      <c r="N318" s="85">
        <v>0</v>
      </c>
      <c r="O318" s="85">
        <v>0</v>
      </c>
      <c r="P318" s="85">
        <v>0</v>
      </c>
      <c r="Q318" s="85">
        <v>0</v>
      </c>
      <c r="R318" s="85">
        <v>0</v>
      </c>
      <c r="S318" s="85">
        <v>0</v>
      </c>
      <c r="T318" s="85">
        <v>0</v>
      </c>
      <c r="U318" s="85">
        <v>0</v>
      </c>
      <c r="V318" s="85">
        <v>0</v>
      </c>
      <c r="W318" s="85">
        <v>0</v>
      </c>
      <c r="X318" s="85">
        <v>0</v>
      </c>
      <c r="Y318" s="85">
        <v>0</v>
      </c>
      <c r="Z318" s="85">
        <v>0</v>
      </c>
      <c r="AA318" s="85">
        <f t="shared" si="52"/>
        <v>0</v>
      </c>
      <c r="AB318" s="84">
        <f t="shared" si="53"/>
        <v>2021</v>
      </c>
      <c r="AC318" s="83">
        <f t="shared" si="54"/>
        <v>9</v>
      </c>
      <c r="AD318" s="83" t="str">
        <f t="shared" si="55"/>
        <v/>
      </c>
      <c r="AE318" s="83" t="str">
        <f t="shared" si="56"/>
        <v/>
      </c>
      <c r="AF318" s="81">
        <f t="shared" si="57"/>
        <v>0</v>
      </c>
      <c r="AG318" s="82" t="str">
        <f t="shared" si="58"/>
        <v>1:00</v>
      </c>
      <c r="AH318" s="81">
        <f t="shared" si="59"/>
        <v>0</v>
      </c>
      <c r="AI318" s="80" t="str">
        <f t="shared" si="60"/>
        <v/>
      </c>
      <c r="AJ318" s="80" t="str">
        <f t="shared" si="61"/>
        <v/>
      </c>
      <c r="AK318" s="80" t="str">
        <f t="shared" si="62"/>
        <v/>
      </c>
      <c r="AL318" s="79" t="str">
        <f t="shared" si="63"/>
        <v/>
      </c>
      <c r="AM318" s="78" t="str">
        <f t="shared" si="64"/>
        <v/>
      </c>
    </row>
    <row r="319" spans="2:39" ht="13.5" thickBot="1">
      <c r="B319" s="86">
        <v>44451</v>
      </c>
      <c r="C319" s="85">
        <v>0</v>
      </c>
      <c r="D319" s="85">
        <v>0</v>
      </c>
      <c r="E319" s="85">
        <v>0</v>
      </c>
      <c r="F319" s="85">
        <v>0</v>
      </c>
      <c r="G319" s="85">
        <v>0</v>
      </c>
      <c r="H319" s="85">
        <v>0</v>
      </c>
      <c r="I319" s="85">
        <v>0</v>
      </c>
      <c r="J319" s="85">
        <v>0</v>
      </c>
      <c r="K319" s="85">
        <v>0</v>
      </c>
      <c r="L319" s="85">
        <v>0</v>
      </c>
      <c r="M319" s="85">
        <v>0</v>
      </c>
      <c r="N319" s="85">
        <v>0</v>
      </c>
      <c r="O319" s="85">
        <v>0</v>
      </c>
      <c r="P319" s="85">
        <v>0</v>
      </c>
      <c r="Q319" s="85">
        <v>0</v>
      </c>
      <c r="R319" s="85">
        <v>0</v>
      </c>
      <c r="S319" s="85">
        <v>0</v>
      </c>
      <c r="T319" s="85">
        <v>0</v>
      </c>
      <c r="U319" s="85">
        <v>0</v>
      </c>
      <c r="V319" s="85">
        <v>0</v>
      </c>
      <c r="W319" s="85">
        <v>0</v>
      </c>
      <c r="X319" s="85">
        <v>0</v>
      </c>
      <c r="Y319" s="85">
        <v>0</v>
      </c>
      <c r="Z319" s="85">
        <v>0</v>
      </c>
      <c r="AA319" s="85">
        <f t="shared" si="52"/>
        <v>0</v>
      </c>
      <c r="AB319" s="84">
        <f t="shared" si="53"/>
        <v>2021</v>
      </c>
      <c r="AC319" s="83">
        <f t="shared" si="54"/>
        <v>9</v>
      </c>
      <c r="AD319" s="83" t="str">
        <f t="shared" si="55"/>
        <v/>
      </c>
      <c r="AE319" s="83" t="str">
        <f t="shared" si="56"/>
        <v/>
      </c>
      <c r="AF319" s="81">
        <f t="shared" si="57"/>
        <v>0</v>
      </c>
      <c r="AG319" s="82" t="str">
        <f t="shared" si="58"/>
        <v>1:00</v>
      </c>
      <c r="AH319" s="81">
        <f t="shared" si="59"/>
        <v>0</v>
      </c>
      <c r="AI319" s="80" t="str">
        <f t="shared" si="60"/>
        <v/>
      </c>
      <c r="AJ319" s="80" t="str">
        <f t="shared" si="61"/>
        <v/>
      </c>
      <c r="AK319" s="80" t="str">
        <f t="shared" si="62"/>
        <v/>
      </c>
      <c r="AL319" s="79" t="str">
        <f t="shared" si="63"/>
        <v/>
      </c>
      <c r="AM319" s="78" t="str">
        <f t="shared" si="64"/>
        <v/>
      </c>
    </row>
    <row r="320" spans="2:39" ht="13.5" thickBot="1">
      <c r="B320" s="86">
        <v>44452</v>
      </c>
      <c r="C320" s="85">
        <v>0</v>
      </c>
      <c r="D320" s="85">
        <v>0</v>
      </c>
      <c r="E320" s="85">
        <v>0</v>
      </c>
      <c r="F320" s="85">
        <v>0</v>
      </c>
      <c r="G320" s="85">
        <v>0</v>
      </c>
      <c r="H320" s="85">
        <v>0</v>
      </c>
      <c r="I320" s="85">
        <v>0</v>
      </c>
      <c r="J320" s="85">
        <v>0</v>
      </c>
      <c r="K320" s="85">
        <v>0</v>
      </c>
      <c r="L320" s="85">
        <v>0</v>
      </c>
      <c r="M320" s="85">
        <v>0</v>
      </c>
      <c r="N320" s="85">
        <v>0</v>
      </c>
      <c r="O320" s="85">
        <v>0</v>
      </c>
      <c r="P320" s="85">
        <v>0</v>
      </c>
      <c r="Q320" s="85">
        <v>0</v>
      </c>
      <c r="R320" s="85">
        <v>0</v>
      </c>
      <c r="S320" s="85">
        <v>0</v>
      </c>
      <c r="T320" s="85">
        <v>0</v>
      </c>
      <c r="U320" s="85">
        <v>0</v>
      </c>
      <c r="V320" s="85">
        <v>0</v>
      </c>
      <c r="W320" s="85">
        <v>0</v>
      </c>
      <c r="X320" s="85">
        <v>0</v>
      </c>
      <c r="Y320" s="85">
        <v>0</v>
      </c>
      <c r="Z320" s="85">
        <v>0</v>
      </c>
      <c r="AA320" s="85">
        <f t="shared" si="52"/>
        <v>0</v>
      </c>
      <c r="AB320" s="84">
        <f t="shared" si="53"/>
        <v>2021</v>
      </c>
      <c r="AC320" s="83">
        <f t="shared" si="54"/>
        <v>9</v>
      </c>
      <c r="AD320" s="83" t="str">
        <f t="shared" si="55"/>
        <v/>
      </c>
      <c r="AE320" s="83" t="str">
        <f t="shared" si="56"/>
        <v/>
      </c>
      <c r="AF320" s="81">
        <f t="shared" si="57"/>
        <v>0</v>
      </c>
      <c r="AG320" s="82" t="str">
        <f t="shared" si="58"/>
        <v>1:00</v>
      </c>
      <c r="AH320" s="81">
        <f t="shared" si="59"/>
        <v>0</v>
      </c>
      <c r="AI320" s="80" t="str">
        <f t="shared" si="60"/>
        <v/>
      </c>
      <c r="AJ320" s="80" t="str">
        <f t="shared" si="61"/>
        <v/>
      </c>
      <c r="AK320" s="80" t="str">
        <f t="shared" si="62"/>
        <v/>
      </c>
      <c r="AL320" s="79" t="str">
        <f t="shared" si="63"/>
        <v/>
      </c>
      <c r="AM320" s="78" t="str">
        <f t="shared" si="64"/>
        <v/>
      </c>
    </row>
    <row r="321" spans="2:39" ht="13.5" thickBot="1">
      <c r="B321" s="86">
        <v>44453</v>
      </c>
      <c r="C321" s="85">
        <v>0</v>
      </c>
      <c r="D321" s="85">
        <v>0</v>
      </c>
      <c r="E321" s="85">
        <v>0</v>
      </c>
      <c r="F321" s="85">
        <v>0</v>
      </c>
      <c r="G321" s="85">
        <v>0</v>
      </c>
      <c r="H321" s="85">
        <v>0</v>
      </c>
      <c r="I321" s="85">
        <v>0</v>
      </c>
      <c r="J321" s="85">
        <v>0</v>
      </c>
      <c r="K321" s="85">
        <v>0</v>
      </c>
      <c r="L321" s="85">
        <v>0</v>
      </c>
      <c r="M321" s="85">
        <v>0</v>
      </c>
      <c r="N321" s="85">
        <v>0</v>
      </c>
      <c r="O321" s="85">
        <v>0</v>
      </c>
      <c r="P321" s="85">
        <v>0</v>
      </c>
      <c r="Q321" s="85">
        <v>0</v>
      </c>
      <c r="R321" s="85">
        <v>0</v>
      </c>
      <c r="S321" s="85">
        <v>0</v>
      </c>
      <c r="T321" s="85">
        <v>0</v>
      </c>
      <c r="U321" s="85">
        <v>0</v>
      </c>
      <c r="V321" s="85">
        <v>0</v>
      </c>
      <c r="W321" s="85">
        <v>0</v>
      </c>
      <c r="X321" s="85">
        <v>0</v>
      </c>
      <c r="Y321" s="85">
        <v>0</v>
      </c>
      <c r="Z321" s="85">
        <v>0</v>
      </c>
      <c r="AA321" s="85">
        <f t="shared" si="52"/>
        <v>0</v>
      </c>
      <c r="AB321" s="84">
        <f t="shared" si="53"/>
        <v>2021</v>
      </c>
      <c r="AC321" s="83">
        <f t="shared" si="54"/>
        <v>9</v>
      </c>
      <c r="AD321" s="83" t="str">
        <f t="shared" si="55"/>
        <v/>
      </c>
      <c r="AE321" s="83" t="str">
        <f t="shared" si="56"/>
        <v/>
      </c>
      <c r="AF321" s="81">
        <f t="shared" si="57"/>
        <v>0</v>
      </c>
      <c r="AG321" s="82" t="str">
        <f t="shared" si="58"/>
        <v>1:00</v>
      </c>
      <c r="AH321" s="81">
        <f t="shared" si="59"/>
        <v>0</v>
      </c>
      <c r="AI321" s="80" t="str">
        <f t="shared" si="60"/>
        <v/>
      </c>
      <c r="AJ321" s="80" t="str">
        <f t="shared" si="61"/>
        <v/>
      </c>
      <c r="AK321" s="80" t="str">
        <f t="shared" si="62"/>
        <v/>
      </c>
      <c r="AL321" s="79" t="str">
        <f t="shared" si="63"/>
        <v/>
      </c>
      <c r="AM321" s="78" t="str">
        <f t="shared" si="64"/>
        <v/>
      </c>
    </row>
    <row r="322" spans="2:39" ht="13.5" thickBot="1">
      <c r="B322" s="86">
        <v>44454</v>
      </c>
      <c r="C322" s="85">
        <v>0</v>
      </c>
      <c r="D322" s="85">
        <v>0</v>
      </c>
      <c r="E322" s="85">
        <v>0</v>
      </c>
      <c r="F322" s="85">
        <v>0</v>
      </c>
      <c r="G322" s="85">
        <v>0</v>
      </c>
      <c r="H322" s="85">
        <v>0</v>
      </c>
      <c r="I322" s="85">
        <v>0</v>
      </c>
      <c r="J322" s="85">
        <v>0</v>
      </c>
      <c r="K322" s="85">
        <v>0</v>
      </c>
      <c r="L322" s="85">
        <v>0</v>
      </c>
      <c r="M322" s="85">
        <v>0</v>
      </c>
      <c r="N322" s="85">
        <v>0</v>
      </c>
      <c r="O322" s="85">
        <v>0</v>
      </c>
      <c r="P322" s="85">
        <v>0</v>
      </c>
      <c r="Q322" s="85">
        <v>0</v>
      </c>
      <c r="R322" s="85">
        <v>0</v>
      </c>
      <c r="S322" s="85">
        <v>0</v>
      </c>
      <c r="T322" s="85">
        <v>0</v>
      </c>
      <c r="U322" s="85">
        <v>0</v>
      </c>
      <c r="V322" s="85">
        <v>0</v>
      </c>
      <c r="W322" s="85">
        <v>0</v>
      </c>
      <c r="X322" s="85">
        <v>0</v>
      </c>
      <c r="Y322" s="85">
        <v>0</v>
      </c>
      <c r="Z322" s="85">
        <v>0</v>
      </c>
      <c r="AA322" s="85">
        <f t="shared" si="52"/>
        <v>0</v>
      </c>
      <c r="AB322" s="84">
        <f t="shared" si="53"/>
        <v>2021</v>
      </c>
      <c r="AC322" s="83">
        <f t="shared" si="54"/>
        <v>9</v>
      </c>
      <c r="AD322" s="83" t="str">
        <f t="shared" si="55"/>
        <v/>
      </c>
      <c r="AE322" s="83" t="str">
        <f t="shared" si="56"/>
        <v/>
      </c>
      <c r="AF322" s="81">
        <f t="shared" si="57"/>
        <v>0</v>
      </c>
      <c r="AG322" s="82" t="str">
        <f t="shared" si="58"/>
        <v>1:00</v>
      </c>
      <c r="AH322" s="81">
        <f t="shared" si="59"/>
        <v>0</v>
      </c>
      <c r="AI322" s="80" t="str">
        <f t="shared" si="60"/>
        <v/>
      </c>
      <c r="AJ322" s="80" t="str">
        <f t="shared" si="61"/>
        <v/>
      </c>
      <c r="AK322" s="80" t="str">
        <f t="shared" si="62"/>
        <v/>
      </c>
      <c r="AL322" s="79" t="str">
        <f t="shared" si="63"/>
        <v/>
      </c>
      <c r="AM322" s="78" t="str">
        <f t="shared" si="64"/>
        <v/>
      </c>
    </row>
    <row r="323" spans="2:39" ht="13.5" thickBot="1">
      <c r="B323" s="86">
        <v>44455</v>
      </c>
      <c r="C323" s="85">
        <v>0</v>
      </c>
      <c r="D323" s="85">
        <v>0</v>
      </c>
      <c r="E323" s="85">
        <v>0</v>
      </c>
      <c r="F323" s="85">
        <v>0</v>
      </c>
      <c r="G323" s="85">
        <v>0</v>
      </c>
      <c r="H323" s="85">
        <v>0</v>
      </c>
      <c r="I323" s="85">
        <v>0</v>
      </c>
      <c r="J323" s="85">
        <v>0</v>
      </c>
      <c r="K323" s="85">
        <v>0</v>
      </c>
      <c r="L323" s="85">
        <v>0</v>
      </c>
      <c r="M323" s="85">
        <v>0</v>
      </c>
      <c r="N323" s="85">
        <v>0</v>
      </c>
      <c r="O323" s="85">
        <v>0</v>
      </c>
      <c r="P323" s="85">
        <v>0</v>
      </c>
      <c r="Q323" s="85">
        <v>0</v>
      </c>
      <c r="R323" s="85">
        <v>0</v>
      </c>
      <c r="S323" s="85">
        <v>0</v>
      </c>
      <c r="T323" s="85">
        <v>0</v>
      </c>
      <c r="U323" s="85">
        <v>0</v>
      </c>
      <c r="V323" s="85">
        <v>0</v>
      </c>
      <c r="W323" s="85">
        <v>0</v>
      </c>
      <c r="X323" s="85">
        <v>0</v>
      </c>
      <c r="Y323" s="85">
        <v>0</v>
      </c>
      <c r="Z323" s="85">
        <v>0</v>
      </c>
      <c r="AA323" s="85">
        <f t="shared" ref="AA323:AA386" si="65">MAX(C323:Z323)</f>
        <v>0</v>
      </c>
      <c r="AB323" s="84">
        <f t="shared" ref="AB323:AB386" si="66">YEAR(B323)</f>
        <v>2021</v>
      </c>
      <c r="AC323" s="83">
        <f t="shared" ref="AC323:AC386" si="67">MONTH(B323)</f>
        <v>9</v>
      </c>
      <c r="AD323" s="83" t="str">
        <f t="shared" ref="AD323:AD386" si="68">IF(AE323="","",AB323&amp;"-"&amp;AE323)</f>
        <v/>
      </c>
      <c r="AE323" s="83" t="str">
        <f t="shared" ref="AE323:AE386" si="69">IF(DAY(B323+1)=1,AC323,"")</f>
        <v/>
      </c>
      <c r="AF323" s="81">
        <f t="shared" ref="AF323:AF386" si="70">MAX(C323:AA323)</f>
        <v>0</v>
      </c>
      <c r="AG323" s="82" t="str">
        <f t="shared" ref="AG323:AG386" si="71">INDEX($C$2:$Z$2,MATCH(AF323,C323:Z323,0))</f>
        <v>1:00</v>
      </c>
      <c r="AH323" s="81">
        <f t="shared" ref="AH323:AH386" si="72">SUM(C323:AA323)</f>
        <v>0</v>
      </c>
      <c r="AI323" s="80" t="str">
        <f t="shared" ref="AI323:AI386" si="73">IF(AE323&lt;&gt;"",SUMIFS(AF:AF,AC:AC,AC323,AB:AB,AB323),"")</f>
        <v/>
      </c>
      <c r="AJ323" s="80" t="str">
        <f t="shared" ref="AJ323:AJ386" si="74">IF(AI323="","",_xlfn.MAXIFS(AF:AF,AC:AC,AC323,AB:AB,AB323))</f>
        <v/>
      </c>
      <c r="AK323" s="80" t="str">
        <f t="shared" ref="AK323:AK386" si="75">IF(AI323="","",_xlfn.MAXIFS(AH:AH,AC:AC,AC323,AB:AB,AB323))</f>
        <v/>
      </c>
      <c r="AL323" s="79" t="str">
        <f t="shared" ref="AL323:AL386" si="76">IF(AI323&lt;&gt;"",INDEX(B:B,MATCH(AJ323,AF:AF,0)),"")</f>
        <v/>
      </c>
      <c r="AM323" s="78" t="str">
        <f t="shared" ref="AM323:AM386" si="77">IF(AI323&lt;&gt;"",INDEX(AG:AG,MATCH(AJ323,AF:AF,0)),"")</f>
        <v/>
      </c>
    </row>
    <row r="324" spans="2:39" ht="13.5" thickBot="1">
      <c r="B324" s="86">
        <v>44456</v>
      </c>
      <c r="C324" s="85">
        <v>0</v>
      </c>
      <c r="D324" s="85">
        <v>0</v>
      </c>
      <c r="E324" s="85">
        <v>0</v>
      </c>
      <c r="F324" s="85">
        <v>0</v>
      </c>
      <c r="G324" s="85">
        <v>0</v>
      </c>
      <c r="H324" s="85">
        <v>0</v>
      </c>
      <c r="I324" s="85">
        <v>0</v>
      </c>
      <c r="J324" s="85">
        <v>0</v>
      </c>
      <c r="K324" s="85">
        <v>0</v>
      </c>
      <c r="L324" s="85">
        <v>0</v>
      </c>
      <c r="M324" s="85">
        <v>0</v>
      </c>
      <c r="N324" s="85">
        <v>0</v>
      </c>
      <c r="O324" s="85">
        <v>0</v>
      </c>
      <c r="P324" s="85">
        <v>0</v>
      </c>
      <c r="Q324" s="85">
        <v>0</v>
      </c>
      <c r="R324" s="85">
        <v>0</v>
      </c>
      <c r="S324" s="85">
        <v>0</v>
      </c>
      <c r="T324" s="85">
        <v>0</v>
      </c>
      <c r="U324" s="85">
        <v>0</v>
      </c>
      <c r="V324" s="85">
        <v>0</v>
      </c>
      <c r="W324" s="85">
        <v>0</v>
      </c>
      <c r="X324" s="85">
        <v>0</v>
      </c>
      <c r="Y324" s="85">
        <v>0</v>
      </c>
      <c r="Z324" s="85">
        <v>0</v>
      </c>
      <c r="AA324" s="85">
        <f t="shared" si="65"/>
        <v>0</v>
      </c>
      <c r="AB324" s="84">
        <f t="shared" si="66"/>
        <v>2021</v>
      </c>
      <c r="AC324" s="83">
        <f t="shared" si="67"/>
        <v>9</v>
      </c>
      <c r="AD324" s="83" t="str">
        <f t="shared" si="68"/>
        <v/>
      </c>
      <c r="AE324" s="83" t="str">
        <f t="shared" si="69"/>
        <v/>
      </c>
      <c r="AF324" s="81">
        <f t="shared" si="70"/>
        <v>0</v>
      </c>
      <c r="AG324" s="82" t="str">
        <f t="shared" si="71"/>
        <v>1:00</v>
      </c>
      <c r="AH324" s="81">
        <f t="shared" si="72"/>
        <v>0</v>
      </c>
      <c r="AI324" s="80" t="str">
        <f t="shared" si="73"/>
        <v/>
      </c>
      <c r="AJ324" s="80" t="str">
        <f t="shared" si="74"/>
        <v/>
      </c>
      <c r="AK324" s="80" t="str">
        <f t="shared" si="75"/>
        <v/>
      </c>
      <c r="AL324" s="79" t="str">
        <f t="shared" si="76"/>
        <v/>
      </c>
      <c r="AM324" s="78" t="str">
        <f t="shared" si="77"/>
        <v/>
      </c>
    </row>
    <row r="325" spans="2:39" ht="13.5" thickBot="1">
      <c r="B325" s="86">
        <v>44457</v>
      </c>
      <c r="C325" s="85">
        <v>0</v>
      </c>
      <c r="D325" s="85">
        <v>0</v>
      </c>
      <c r="E325" s="85">
        <v>0</v>
      </c>
      <c r="F325" s="85">
        <v>0</v>
      </c>
      <c r="G325" s="85">
        <v>0</v>
      </c>
      <c r="H325" s="85">
        <v>0</v>
      </c>
      <c r="I325" s="85">
        <v>0</v>
      </c>
      <c r="J325" s="85">
        <v>0</v>
      </c>
      <c r="K325" s="85">
        <v>0</v>
      </c>
      <c r="L325" s="85">
        <v>0</v>
      </c>
      <c r="M325" s="85">
        <v>0</v>
      </c>
      <c r="N325" s="85">
        <v>0</v>
      </c>
      <c r="O325" s="85">
        <v>0</v>
      </c>
      <c r="P325" s="85">
        <v>0</v>
      </c>
      <c r="Q325" s="85">
        <v>0</v>
      </c>
      <c r="R325" s="85">
        <v>0</v>
      </c>
      <c r="S325" s="85">
        <v>0</v>
      </c>
      <c r="T325" s="85">
        <v>0</v>
      </c>
      <c r="U325" s="85">
        <v>0</v>
      </c>
      <c r="V325" s="85">
        <v>0</v>
      </c>
      <c r="W325" s="85">
        <v>0</v>
      </c>
      <c r="X325" s="85">
        <v>0</v>
      </c>
      <c r="Y325" s="85">
        <v>0</v>
      </c>
      <c r="Z325" s="85">
        <v>0</v>
      </c>
      <c r="AA325" s="85">
        <f t="shared" si="65"/>
        <v>0</v>
      </c>
      <c r="AB325" s="84">
        <f t="shared" si="66"/>
        <v>2021</v>
      </c>
      <c r="AC325" s="83">
        <f t="shared" si="67"/>
        <v>9</v>
      </c>
      <c r="AD325" s="83" t="str">
        <f t="shared" si="68"/>
        <v/>
      </c>
      <c r="AE325" s="83" t="str">
        <f t="shared" si="69"/>
        <v/>
      </c>
      <c r="AF325" s="81">
        <f t="shared" si="70"/>
        <v>0</v>
      </c>
      <c r="AG325" s="82" t="str">
        <f t="shared" si="71"/>
        <v>1:00</v>
      </c>
      <c r="AH325" s="81">
        <f t="shared" si="72"/>
        <v>0</v>
      </c>
      <c r="AI325" s="80" t="str">
        <f t="shared" si="73"/>
        <v/>
      </c>
      <c r="AJ325" s="80" t="str">
        <f t="shared" si="74"/>
        <v/>
      </c>
      <c r="AK325" s="80" t="str">
        <f t="shared" si="75"/>
        <v/>
      </c>
      <c r="AL325" s="79" t="str">
        <f t="shared" si="76"/>
        <v/>
      </c>
      <c r="AM325" s="78" t="str">
        <f t="shared" si="77"/>
        <v/>
      </c>
    </row>
    <row r="326" spans="2:39" ht="13.5" thickBot="1">
      <c r="B326" s="86">
        <v>44458</v>
      </c>
      <c r="C326" s="85">
        <v>0</v>
      </c>
      <c r="D326" s="85">
        <v>0</v>
      </c>
      <c r="E326" s="85">
        <v>0</v>
      </c>
      <c r="F326" s="85">
        <v>0</v>
      </c>
      <c r="G326" s="85">
        <v>0</v>
      </c>
      <c r="H326" s="85">
        <v>0</v>
      </c>
      <c r="I326" s="85">
        <v>0</v>
      </c>
      <c r="J326" s="85">
        <v>0</v>
      </c>
      <c r="K326" s="85">
        <v>0</v>
      </c>
      <c r="L326" s="85">
        <v>0</v>
      </c>
      <c r="M326" s="85">
        <v>0</v>
      </c>
      <c r="N326" s="85">
        <v>0</v>
      </c>
      <c r="O326" s="85">
        <v>0</v>
      </c>
      <c r="P326" s="85">
        <v>0</v>
      </c>
      <c r="Q326" s="85">
        <v>0</v>
      </c>
      <c r="R326" s="85">
        <v>0</v>
      </c>
      <c r="S326" s="85">
        <v>0</v>
      </c>
      <c r="T326" s="85">
        <v>0</v>
      </c>
      <c r="U326" s="85">
        <v>0</v>
      </c>
      <c r="V326" s="85">
        <v>0</v>
      </c>
      <c r="W326" s="85">
        <v>0</v>
      </c>
      <c r="X326" s="85">
        <v>0</v>
      </c>
      <c r="Y326" s="85">
        <v>0</v>
      </c>
      <c r="Z326" s="85">
        <v>0</v>
      </c>
      <c r="AA326" s="85">
        <f t="shared" si="65"/>
        <v>0</v>
      </c>
      <c r="AB326" s="84">
        <f t="shared" si="66"/>
        <v>2021</v>
      </c>
      <c r="AC326" s="83">
        <f t="shared" si="67"/>
        <v>9</v>
      </c>
      <c r="AD326" s="83" t="str">
        <f t="shared" si="68"/>
        <v/>
      </c>
      <c r="AE326" s="83" t="str">
        <f t="shared" si="69"/>
        <v/>
      </c>
      <c r="AF326" s="81">
        <f t="shared" si="70"/>
        <v>0</v>
      </c>
      <c r="AG326" s="82" t="str">
        <f t="shared" si="71"/>
        <v>1:00</v>
      </c>
      <c r="AH326" s="81">
        <f t="shared" si="72"/>
        <v>0</v>
      </c>
      <c r="AI326" s="80" t="str">
        <f t="shared" si="73"/>
        <v/>
      </c>
      <c r="AJ326" s="80" t="str">
        <f t="shared" si="74"/>
        <v/>
      </c>
      <c r="AK326" s="80" t="str">
        <f t="shared" si="75"/>
        <v/>
      </c>
      <c r="AL326" s="79" t="str">
        <f t="shared" si="76"/>
        <v/>
      </c>
      <c r="AM326" s="78" t="str">
        <f t="shared" si="77"/>
        <v/>
      </c>
    </row>
    <row r="327" spans="2:39" ht="13.5" thickBot="1">
      <c r="B327" s="86">
        <v>44459</v>
      </c>
      <c r="C327" s="85">
        <v>0</v>
      </c>
      <c r="D327" s="85">
        <v>0</v>
      </c>
      <c r="E327" s="85">
        <v>0</v>
      </c>
      <c r="F327" s="85">
        <v>0</v>
      </c>
      <c r="G327" s="85">
        <v>0</v>
      </c>
      <c r="H327" s="85">
        <v>0</v>
      </c>
      <c r="I327" s="85">
        <v>0</v>
      </c>
      <c r="J327" s="85">
        <v>0</v>
      </c>
      <c r="K327" s="85">
        <v>0</v>
      </c>
      <c r="L327" s="85">
        <v>0</v>
      </c>
      <c r="M327" s="85">
        <v>0</v>
      </c>
      <c r="N327" s="85">
        <v>0</v>
      </c>
      <c r="O327" s="85">
        <v>0</v>
      </c>
      <c r="P327" s="85">
        <v>0</v>
      </c>
      <c r="Q327" s="85">
        <v>0</v>
      </c>
      <c r="R327" s="85">
        <v>0</v>
      </c>
      <c r="S327" s="85">
        <v>0</v>
      </c>
      <c r="T327" s="85">
        <v>0</v>
      </c>
      <c r="U327" s="85">
        <v>0</v>
      </c>
      <c r="V327" s="85">
        <v>0</v>
      </c>
      <c r="W327" s="85">
        <v>0</v>
      </c>
      <c r="X327" s="85">
        <v>0</v>
      </c>
      <c r="Y327" s="85">
        <v>0</v>
      </c>
      <c r="Z327" s="85">
        <v>0</v>
      </c>
      <c r="AA327" s="85">
        <f t="shared" si="65"/>
        <v>0</v>
      </c>
      <c r="AB327" s="84">
        <f t="shared" si="66"/>
        <v>2021</v>
      </c>
      <c r="AC327" s="83">
        <f t="shared" si="67"/>
        <v>9</v>
      </c>
      <c r="AD327" s="83" t="str">
        <f t="shared" si="68"/>
        <v/>
      </c>
      <c r="AE327" s="83" t="str">
        <f t="shared" si="69"/>
        <v/>
      </c>
      <c r="AF327" s="81">
        <f t="shared" si="70"/>
        <v>0</v>
      </c>
      <c r="AG327" s="82" t="str">
        <f t="shared" si="71"/>
        <v>1:00</v>
      </c>
      <c r="AH327" s="81">
        <f t="shared" si="72"/>
        <v>0</v>
      </c>
      <c r="AI327" s="80" t="str">
        <f t="shared" si="73"/>
        <v/>
      </c>
      <c r="AJ327" s="80" t="str">
        <f t="shared" si="74"/>
        <v/>
      </c>
      <c r="AK327" s="80" t="str">
        <f t="shared" si="75"/>
        <v/>
      </c>
      <c r="AL327" s="79" t="str">
        <f t="shared" si="76"/>
        <v/>
      </c>
      <c r="AM327" s="78" t="str">
        <f t="shared" si="77"/>
        <v/>
      </c>
    </row>
    <row r="328" spans="2:39" ht="13.5" thickBot="1">
      <c r="B328" s="86">
        <v>44460</v>
      </c>
      <c r="C328" s="85">
        <v>0</v>
      </c>
      <c r="D328" s="85">
        <v>0</v>
      </c>
      <c r="E328" s="85">
        <v>0</v>
      </c>
      <c r="F328" s="85">
        <v>0</v>
      </c>
      <c r="G328" s="85">
        <v>0</v>
      </c>
      <c r="H328" s="85">
        <v>0</v>
      </c>
      <c r="I328" s="85">
        <v>0</v>
      </c>
      <c r="J328" s="85">
        <v>0</v>
      </c>
      <c r="K328" s="85">
        <v>0</v>
      </c>
      <c r="L328" s="85">
        <v>0</v>
      </c>
      <c r="M328" s="85">
        <v>0</v>
      </c>
      <c r="N328" s="85">
        <v>0</v>
      </c>
      <c r="O328" s="85">
        <v>0</v>
      </c>
      <c r="P328" s="85">
        <v>0</v>
      </c>
      <c r="Q328" s="85">
        <v>0</v>
      </c>
      <c r="R328" s="85">
        <v>0</v>
      </c>
      <c r="S328" s="85">
        <v>0</v>
      </c>
      <c r="T328" s="85">
        <v>0</v>
      </c>
      <c r="U328" s="85">
        <v>0</v>
      </c>
      <c r="V328" s="85">
        <v>0</v>
      </c>
      <c r="W328" s="85">
        <v>0</v>
      </c>
      <c r="X328" s="85">
        <v>0</v>
      </c>
      <c r="Y328" s="85">
        <v>0</v>
      </c>
      <c r="Z328" s="85">
        <v>0</v>
      </c>
      <c r="AA328" s="85">
        <f t="shared" si="65"/>
        <v>0</v>
      </c>
      <c r="AB328" s="84">
        <f t="shared" si="66"/>
        <v>2021</v>
      </c>
      <c r="AC328" s="83">
        <f t="shared" si="67"/>
        <v>9</v>
      </c>
      <c r="AD328" s="83" t="str">
        <f t="shared" si="68"/>
        <v/>
      </c>
      <c r="AE328" s="83" t="str">
        <f t="shared" si="69"/>
        <v/>
      </c>
      <c r="AF328" s="81">
        <f t="shared" si="70"/>
        <v>0</v>
      </c>
      <c r="AG328" s="82" t="str">
        <f t="shared" si="71"/>
        <v>1:00</v>
      </c>
      <c r="AH328" s="81">
        <f t="shared" si="72"/>
        <v>0</v>
      </c>
      <c r="AI328" s="80" t="str">
        <f t="shared" si="73"/>
        <v/>
      </c>
      <c r="AJ328" s="80" t="str">
        <f t="shared" si="74"/>
        <v/>
      </c>
      <c r="AK328" s="80" t="str">
        <f t="shared" si="75"/>
        <v/>
      </c>
      <c r="AL328" s="79" t="str">
        <f t="shared" si="76"/>
        <v/>
      </c>
      <c r="AM328" s="78" t="str">
        <f t="shared" si="77"/>
        <v/>
      </c>
    </row>
    <row r="329" spans="2:39" ht="13.5" thickBot="1">
      <c r="B329" s="86">
        <v>44461</v>
      </c>
      <c r="C329" s="85">
        <v>0</v>
      </c>
      <c r="D329" s="85">
        <v>0</v>
      </c>
      <c r="E329" s="85">
        <v>0</v>
      </c>
      <c r="F329" s="85">
        <v>0</v>
      </c>
      <c r="G329" s="85">
        <v>0</v>
      </c>
      <c r="H329" s="85">
        <v>0</v>
      </c>
      <c r="I329" s="85">
        <v>0</v>
      </c>
      <c r="J329" s="85">
        <v>0</v>
      </c>
      <c r="K329" s="85">
        <v>0</v>
      </c>
      <c r="L329" s="85">
        <v>0</v>
      </c>
      <c r="M329" s="85">
        <v>0</v>
      </c>
      <c r="N329" s="85">
        <v>0</v>
      </c>
      <c r="O329" s="85">
        <v>0</v>
      </c>
      <c r="P329" s="85">
        <v>0</v>
      </c>
      <c r="Q329" s="85">
        <v>0</v>
      </c>
      <c r="R329" s="85">
        <v>0</v>
      </c>
      <c r="S329" s="85">
        <v>0</v>
      </c>
      <c r="T329" s="85">
        <v>0</v>
      </c>
      <c r="U329" s="85">
        <v>0</v>
      </c>
      <c r="V329" s="85">
        <v>0</v>
      </c>
      <c r="W329" s="85">
        <v>0</v>
      </c>
      <c r="X329" s="85">
        <v>0</v>
      </c>
      <c r="Y329" s="85">
        <v>0</v>
      </c>
      <c r="Z329" s="85">
        <v>0</v>
      </c>
      <c r="AA329" s="85">
        <f t="shared" si="65"/>
        <v>0</v>
      </c>
      <c r="AB329" s="84">
        <f t="shared" si="66"/>
        <v>2021</v>
      </c>
      <c r="AC329" s="83">
        <f t="shared" si="67"/>
        <v>9</v>
      </c>
      <c r="AD329" s="83" t="str">
        <f t="shared" si="68"/>
        <v/>
      </c>
      <c r="AE329" s="83" t="str">
        <f t="shared" si="69"/>
        <v/>
      </c>
      <c r="AF329" s="81">
        <f t="shared" si="70"/>
        <v>0</v>
      </c>
      <c r="AG329" s="82" t="str">
        <f t="shared" si="71"/>
        <v>1:00</v>
      </c>
      <c r="AH329" s="81">
        <f t="shared" si="72"/>
        <v>0</v>
      </c>
      <c r="AI329" s="80" t="str">
        <f t="shared" si="73"/>
        <v/>
      </c>
      <c r="AJ329" s="80" t="str">
        <f t="shared" si="74"/>
        <v/>
      </c>
      <c r="AK329" s="80" t="str">
        <f t="shared" si="75"/>
        <v/>
      </c>
      <c r="AL329" s="79" t="str">
        <f t="shared" si="76"/>
        <v/>
      </c>
      <c r="AM329" s="78" t="str">
        <f t="shared" si="77"/>
        <v/>
      </c>
    </row>
    <row r="330" spans="2:39" ht="13.5" thickBot="1">
      <c r="B330" s="86">
        <v>44462</v>
      </c>
      <c r="C330" s="85">
        <v>0</v>
      </c>
      <c r="D330" s="85">
        <v>0</v>
      </c>
      <c r="E330" s="85">
        <v>0</v>
      </c>
      <c r="F330" s="85">
        <v>0</v>
      </c>
      <c r="G330" s="85">
        <v>0</v>
      </c>
      <c r="H330" s="85">
        <v>0</v>
      </c>
      <c r="I330" s="85">
        <v>0</v>
      </c>
      <c r="J330" s="85">
        <v>0</v>
      </c>
      <c r="K330" s="85">
        <v>0</v>
      </c>
      <c r="L330" s="85">
        <v>0</v>
      </c>
      <c r="M330" s="85">
        <v>0</v>
      </c>
      <c r="N330" s="85">
        <v>0</v>
      </c>
      <c r="O330" s="85">
        <v>0</v>
      </c>
      <c r="P330" s="85">
        <v>0</v>
      </c>
      <c r="Q330" s="85">
        <v>0</v>
      </c>
      <c r="R330" s="85">
        <v>0</v>
      </c>
      <c r="S330" s="85">
        <v>0</v>
      </c>
      <c r="T330" s="85">
        <v>0</v>
      </c>
      <c r="U330" s="85">
        <v>0</v>
      </c>
      <c r="V330" s="85">
        <v>0</v>
      </c>
      <c r="W330" s="85">
        <v>0</v>
      </c>
      <c r="X330" s="85">
        <v>0</v>
      </c>
      <c r="Y330" s="85">
        <v>0</v>
      </c>
      <c r="Z330" s="85">
        <v>0</v>
      </c>
      <c r="AA330" s="85">
        <f t="shared" si="65"/>
        <v>0</v>
      </c>
      <c r="AB330" s="84">
        <f t="shared" si="66"/>
        <v>2021</v>
      </c>
      <c r="AC330" s="83">
        <f t="shared" si="67"/>
        <v>9</v>
      </c>
      <c r="AD330" s="83" t="str">
        <f t="shared" si="68"/>
        <v/>
      </c>
      <c r="AE330" s="83" t="str">
        <f t="shared" si="69"/>
        <v/>
      </c>
      <c r="AF330" s="81">
        <f t="shared" si="70"/>
        <v>0</v>
      </c>
      <c r="AG330" s="82" t="str">
        <f t="shared" si="71"/>
        <v>1:00</v>
      </c>
      <c r="AH330" s="81">
        <f t="shared" si="72"/>
        <v>0</v>
      </c>
      <c r="AI330" s="80" t="str">
        <f t="shared" si="73"/>
        <v/>
      </c>
      <c r="AJ330" s="80" t="str">
        <f t="shared" si="74"/>
        <v/>
      </c>
      <c r="AK330" s="80" t="str">
        <f t="shared" si="75"/>
        <v/>
      </c>
      <c r="AL330" s="79" t="str">
        <f t="shared" si="76"/>
        <v/>
      </c>
      <c r="AM330" s="78" t="str">
        <f t="shared" si="77"/>
        <v/>
      </c>
    </row>
    <row r="331" spans="2:39" ht="13.5" thickBot="1">
      <c r="B331" s="86">
        <v>44463</v>
      </c>
      <c r="C331" s="85">
        <v>0</v>
      </c>
      <c r="D331" s="85">
        <v>0</v>
      </c>
      <c r="E331" s="85">
        <v>0</v>
      </c>
      <c r="F331" s="85">
        <v>0</v>
      </c>
      <c r="G331" s="85">
        <v>0</v>
      </c>
      <c r="H331" s="85">
        <v>0</v>
      </c>
      <c r="I331" s="85">
        <v>0</v>
      </c>
      <c r="J331" s="85">
        <v>0</v>
      </c>
      <c r="K331" s="85">
        <v>0</v>
      </c>
      <c r="L331" s="85">
        <v>0</v>
      </c>
      <c r="M331" s="85">
        <v>0</v>
      </c>
      <c r="N331" s="85">
        <v>0</v>
      </c>
      <c r="O331" s="85">
        <v>0</v>
      </c>
      <c r="P331" s="85">
        <v>0</v>
      </c>
      <c r="Q331" s="85">
        <v>0</v>
      </c>
      <c r="R331" s="85">
        <v>0</v>
      </c>
      <c r="S331" s="85">
        <v>0</v>
      </c>
      <c r="T331" s="85">
        <v>0</v>
      </c>
      <c r="U331" s="85">
        <v>0</v>
      </c>
      <c r="V331" s="85">
        <v>0</v>
      </c>
      <c r="W331" s="85">
        <v>0</v>
      </c>
      <c r="X331" s="85">
        <v>0</v>
      </c>
      <c r="Y331" s="85">
        <v>0</v>
      </c>
      <c r="Z331" s="85">
        <v>0</v>
      </c>
      <c r="AA331" s="85">
        <f t="shared" si="65"/>
        <v>0</v>
      </c>
      <c r="AB331" s="84">
        <f t="shared" si="66"/>
        <v>2021</v>
      </c>
      <c r="AC331" s="83">
        <f t="shared" si="67"/>
        <v>9</v>
      </c>
      <c r="AD331" s="83" t="str">
        <f t="shared" si="68"/>
        <v/>
      </c>
      <c r="AE331" s="83" t="str">
        <f t="shared" si="69"/>
        <v/>
      </c>
      <c r="AF331" s="81">
        <f t="shared" si="70"/>
        <v>0</v>
      </c>
      <c r="AG331" s="82" t="str">
        <f t="shared" si="71"/>
        <v>1:00</v>
      </c>
      <c r="AH331" s="81">
        <f t="shared" si="72"/>
        <v>0</v>
      </c>
      <c r="AI331" s="80" t="str">
        <f t="shared" si="73"/>
        <v/>
      </c>
      <c r="AJ331" s="80" t="str">
        <f t="shared" si="74"/>
        <v/>
      </c>
      <c r="AK331" s="80" t="str">
        <f t="shared" si="75"/>
        <v/>
      </c>
      <c r="AL331" s="79" t="str">
        <f t="shared" si="76"/>
        <v/>
      </c>
      <c r="AM331" s="78" t="str">
        <f t="shared" si="77"/>
        <v/>
      </c>
    </row>
    <row r="332" spans="2:39" ht="13.5" thickBot="1">
      <c r="B332" s="86">
        <v>44464</v>
      </c>
      <c r="C332" s="85">
        <v>0</v>
      </c>
      <c r="D332" s="85">
        <v>0</v>
      </c>
      <c r="E332" s="85">
        <v>0</v>
      </c>
      <c r="F332" s="85">
        <v>0</v>
      </c>
      <c r="G332" s="85">
        <v>0</v>
      </c>
      <c r="H332" s="85">
        <v>0</v>
      </c>
      <c r="I332" s="85">
        <v>0</v>
      </c>
      <c r="J332" s="85">
        <v>0</v>
      </c>
      <c r="K332" s="85">
        <v>0</v>
      </c>
      <c r="L332" s="85">
        <v>0</v>
      </c>
      <c r="M332" s="85">
        <v>0</v>
      </c>
      <c r="N332" s="85">
        <v>0</v>
      </c>
      <c r="O332" s="85">
        <v>0</v>
      </c>
      <c r="P332" s="85">
        <v>0</v>
      </c>
      <c r="Q332" s="85">
        <v>0</v>
      </c>
      <c r="R332" s="85">
        <v>0</v>
      </c>
      <c r="S332" s="85">
        <v>0</v>
      </c>
      <c r="T332" s="85">
        <v>0</v>
      </c>
      <c r="U332" s="85">
        <v>0</v>
      </c>
      <c r="V332" s="85">
        <v>0</v>
      </c>
      <c r="W332" s="85">
        <v>0</v>
      </c>
      <c r="X332" s="85">
        <v>0</v>
      </c>
      <c r="Y332" s="85">
        <v>0</v>
      </c>
      <c r="Z332" s="85">
        <v>0</v>
      </c>
      <c r="AA332" s="85">
        <f t="shared" si="65"/>
        <v>0</v>
      </c>
      <c r="AB332" s="84">
        <f t="shared" si="66"/>
        <v>2021</v>
      </c>
      <c r="AC332" s="83">
        <f t="shared" si="67"/>
        <v>9</v>
      </c>
      <c r="AD332" s="83" t="str">
        <f t="shared" si="68"/>
        <v/>
      </c>
      <c r="AE332" s="83" t="str">
        <f t="shared" si="69"/>
        <v/>
      </c>
      <c r="AF332" s="81">
        <f t="shared" si="70"/>
        <v>0</v>
      </c>
      <c r="AG332" s="82" t="str">
        <f t="shared" si="71"/>
        <v>1:00</v>
      </c>
      <c r="AH332" s="81">
        <f t="shared" si="72"/>
        <v>0</v>
      </c>
      <c r="AI332" s="80" t="str">
        <f t="shared" si="73"/>
        <v/>
      </c>
      <c r="AJ332" s="80" t="str">
        <f t="shared" si="74"/>
        <v/>
      </c>
      <c r="AK332" s="80" t="str">
        <f t="shared" si="75"/>
        <v/>
      </c>
      <c r="AL332" s="79" t="str">
        <f t="shared" si="76"/>
        <v/>
      </c>
      <c r="AM332" s="78" t="str">
        <f t="shared" si="77"/>
        <v/>
      </c>
    </row>
    <row r="333" spans="2:39" ht="13.5" thickBot="1">
      <c r="B333" s="86">
        <v>44465</v>
      </c>
      <c r="C333" s="85">
        <v>0</v>
      </c>
      <c r="D333" s="85">
        <v>0</v>
      </c>
      <c r="E333" s="85">
        <v>0</v>
      </c>
      <c r="F333" s="85">
        <v>0</v>
      </c>
      <c r="G333" s="85">
        <v>0</v>
      </c>
      <c r="H333" s="85">
        <v>0</v>
      </c>
      <c r="I333" s="85">
        <v>0</v>
      </c>
      <c r="J333" s="85">
        <v>0</v>
      </c>
      <c r="K333" s="85">
        <v>0</v>
      </c>
      <c r="L333" s="85">
        <v>0</v>
      </c>
      <c r="M333" s="85">
        <v>0</v>
      </c>
      <c r="N333" s="85">
        <v>0</v>
      </c>
      <c r="O333" s="85">
        <v>0</v>
      </c>
      <c r="P333" s="85">
        <v>0</v>
      </c>
      <c r="Q333" s="85">
        <v>0</v>
      </c>
      <c r="R333" s="85">
        <v>0</v>
      </c>
      <c r="S333" s="85">
        <v>0</v>
      </c>
      <c r="T333" s="85">
        <v>0</v>
      </c>
      <c r="U333" s="85">
        <v>0</v>
      </c>
      <c r="V333" s="85">
        <v>0</v>
      </c>
      <c r="W333" s="85">
        <v>0</v>
      </c>
      <c r="X333" s="85">
        <v>0</v>
      </c>
      <c r="Y333" s="85">
        <v>0</v>
      </c>
      <c r="Z333" s="85">
        <v>0</v>
      </c>
      <c r="AA333" s="85">
        <f t="shared" si="65"/>
        <v>0</v>
      </c>
      <c r="AB333" s="84">
        <f t="shared" si="66"/>
        <v>2021</v>
      </c>
      <c r="AC333" s="83">
        <f t="shared" si="67"/>
        <v>9</v>
      </c>
      <c r="AD333" s="83" t="str">
        <f t="shared" si="68"/>
        <v/>
      </c>
      <c r="AE333" s="83" t="str">
        <f t="shared" si="69"/>
        <v/>
      </c>
      <c r="AF333" s="81">
        <f t="shared" si="70"/>
        <v>0</v>
      </c>
      <c r="AG333" s="82" t="str">
        <f t="shared" si="71"/>
        <v>1:00</v>
      </c>
      <c r="AH333" s="81">
        <f t="shared" si="72"/>
        <v>0</v>
      </c>
      <c r="AI333" s="80" t="str">
        <f t="shared" si="73"/>
        <v/>
      </c>
      <c r="AJ333" s="80" t="str">
        <f t="shared" si="74"/>
        <v/>
      </c>
      <c r="AK333" s="80" t="str">
        <f t="shared" si="75"/>
        <v/>
      </c>
      <c r="AL333" s="79" t="str">
        <f t="shared" si="76"/>
        <v/>
      </c>
      <c r="AM333" s="78" t="str">
        <f t="shared" si="77"/>
        <v/>
      </c>
    </row>
    <row r="334" spans="2:39" ht="13.5" thickBot="1">
      <c r="B334" s="86">
        <v>44466</v>
      </c>
      <c r="C334" s="85">
        <v>0</v>
      </c>
      <c r="D334" s="85">
        <v>0</v>
      </c>
      <c r="E334" s="85">
        <v>0</v>
      </c>
      <c r="F334" s="85">
        <v>0</v>
      </c>
      <c r="G334" s="85">
        <v>0</v>
      </c>
      <c r="H334" s="85">
        <v>0</v>
      </c>
      <c r="I334" s="85">
        <v>0</v>
      </c>
      <c r="J334" s="85">
        <v>0</v>
      </c>
      <c r="K334" s="85">
        <v>0</v>
      </c>
      <c r="L334" s="85">
        <v>0</v>
      </c>
      <c r="M334" s="85">
        <v>0</v>
      </c>
      <c r="N334" s="85">
        <v>0</v>
      </c>
      <c r="O334" s="85">
        <v>0</v>
      </c>
      <c r="P334" s="85">
        <v>0</v>
      </c>
      <c r="Q334" s="85">
        <v>0</v>
      </c>
      <c r="R334" s="85">
        <v>0</v>
      </c>
      <c r="S334" s="85">
        <v>0</v>
      </c>
      <c r="T334" s="85">
        <v>0</v>
      </c>
      <c r="U334" s="85">
        <v>0</v>
      </c>
      <c r="V334" s="85">
        <v>0</v>
      </c>
      <c r="W334" s="85">
        <v>0</v>
      </c>
      <c r="X334" s="85">
        <v>0</v>
      </c>
      <c r="Y334" s="85">
        <v>0</v>
      </c>
      <c r="Z334" s="85">
        <v>0</v>
      </c>
      <c r="AA334" s="85">
        <f t="shared" si="65"/>
        <v>0</v>
      </c>
      <c r="AB334" s="84">
        <f t="shared" si="66"/>
        <v>2021</v>
      </c>
      <c r="AC334" s="83">
        <f t="shared" si="67"/>
        <v>9</v>
      </c>
      <c r="AD334" s="83" t="str">
        <f t="shared" si="68"/>
        <v/>
      </c>
      <c r="AE334" s="83" t="str">
        <f t="shared" si="69"/>
        <v/>
      </c>
      <c r="AF334" s="81">
        <f t="shared" si="70"/>
        <v>0</v>
      </c>
      <c r="AG334" s="82" t="str">
        <f t="shared" si="71"/>
        <v>1:00</v>
      </c>
      <c r="AH334" s="81">
        <f t="shared" si="72"/>
        <v>0</v>
      </c>
      <c r="AI334" s="80" t="str">
        <f t="shared" si="73"/>
        <v/>
      </c>
      <c r="AJ334" s="80" t="str">
        <f t="shared" si="74"/>
        <v/>
      </c>
      <c r="AK334" s="80" t="str">
        <f t="shared" si="75"/>
        <v/>
      </c>
      <c r="AL334" s="79" t="str">
        <f t="shared" si="76"/>
        <v/>
      </c>
      <c r="AM334" s="78" t="str">
        <f t="shared" si="77"/>
        <v/>
      </c>
    </row>
    <row r="335" spans="2:39" ht="13.5" thickBot="1">
      <c r="B335" s="86">
        <v>44467</v>
      </c>
      <c r="C335" s="85">
        <v>0</v>
      </c>
      <c r="D335" s="85">
        <v>0</v>
      </c>
      <c r="E335" s="85">
        <v>0</v>
      </c>
      <c r="F335" s="85">
        <v>0</v>
      </c>
      <c r="G335" s="85">
        <v>0</v>
      </c>
      <c r="H335" s="85">
        <v>0</v>
      </c>
      <c r="I335" s="85">
        <v>0</v>
      </c>
      <c r="J335" s="85">
        <v>0</v>
      </c>
      <c r="K335" s="85">
        <v>0</v>
      </c>
      <c r="L335" s="85">
        <v>0</v>
      </c>
      <c r="M335" s="85">
        <v>0</v>
      </c>
      <c r="N335" s="85">
        <v>0</v>
      </c>
      <c r="O335" s="85">
        <v>0</v>
      </c>
      <c r="P335" s="85">
        <v>0</v>
      </c>
      <c r="Q335" s="85">
        <v>0</v>
      </c>
      <c r="R335" s="85">
        <v>0</v>
      </c>
      <c r="S335" s="85">
        <v>0</v>
      </c>
      <c r="T335" s="85">
        <v>0</v>
      </c>
      <c r="U335" s="85">
        <v>0</v>
      </c>
      <c r="V335" s="85">
        <v>0</v>
      </c>
      <c r="W335" s="85">
        <v>0</v>
      </c>
      <c r="X335" s="85">
        <v>0</v>
      </c>
      <c r="Y335" s="85">
        <v>0</v>
      </c>
      <c r="Z335" s="85">
        <v>0</v>
      </c>
      <c r="AA335" s="85">
        <f t="shared" si="65"/>
        <v>0</v>
      </c>
      <c r="AB335" s="84">
        <f t="shared" si="66"/>
        <v>2021</v>
      </c>
      <c r="AC335" s="83">
        <f t="shared" si="67"/>
        <v>9</v>
      </c>
      <c r="AD335" s="83" t="str">
        <f t="shared" si="68"/>
        <v/>
      </c>
      <c r="AE335" s="83" t="str">
        <f t="shared" si="69"/>
        <v/>
      </c>
      <c r="AF335" s="81">
        <f t="shared" si="70"/>
        <v>0</v>
      </c>
      <c r="AG335" s="82" t="str">
        <f t="shared" si="71"/>
        <v>1:00</v>
      </c>
      <c r="AH335" s="81">
        <f t="shared" si="72"/>
        <v>0</v>
      </c>
      <c r="AI335" s="80" t="str">
        <f t="shared" si="73"/>
        <v/>
      </c>
      <c r="AJ335" s="80" t="str">
        <f t="shared" si="74"/>
        <v/>
      </c>
      <c r="AK335" s="80" t="str">
        <f t="shared" si="75"/>
        <v/>
      </c>
      <c r="AL335" s="79" t="str">
        <f t="shared" si="76"/>
        <v/>
      </c>
      <c r="AM335" s="78" t="str">
        <f t="shared" si="77"/>
        <v/>
      </c>
    </row>
    <row r="336" spans="2:39" ht="13.5" thickBot="1">
      <c r="B336" s="86">
        <v>44468</v>
      </c>
      <c r="C336" s="85">
        <v>0</v>
      </c>
      <c r="D336" s="85">
        <v>0</v>
      </c>
      <c r="E336" s="85">
        <v>0</v>
      </c>
      <c r="F336" s="85">
        <v>0</v>
      </c>
      <c r="G336" s="85">
        <v>0</v>
      </c>
      <c r="H336" s="85">
        <v>0</v>
      </c>
      <c r="I336" s="85">
        <v>0</v>
      </c>
      <c r="J336" s="85">
        <v>0</v>
      </c>
      <c r="K336" s="85">
        <v>0</v>
      </c>
      <c r="L336" s="85">
        <v>0</v>
      </c>
      <c r="M336" s="85">
        <v>0</v>
      </c>
      <c r="N336" s="85">
        <v>0</v>
      </c>
      <c r="O336" s="85">
        <v>0</v>
      </c>
      <c r="P336" s="85">
        <v>0</v>
      </c>
      <c r="Q336" s="85">
        <v>0</v>
      </c>
      <c r="R336" s="85">
        <v>0</v>
      </c>
      <c r="S336" s="85">
        <v>0</v>
      </c>
      <c r="T336" s="85">
        <v>0</v>
      </c>
      <c r="U336" s="85">
        <v>0</v>
      </c>
      <c r="V336" s="85">
        <v>0</v>
      </c>
      <c r="W336" s="85">
        <v>0</v>
      </c>
      <c r="X336" s="85">
        <v>0</v>
      </c>
      <c r="Y336" s="85">
        <v>0</v>
      </c>
      <c r="Z336" s="85">
        <v>0</v>
      </c>
      <c r="AA336" s="85">
        <f t="shared" si="65"/>
        <v>0</v>
      </c>
      <c r="AB336" s="84">
        <f t="shared" si="66"/>
        <v>2021</v>
      </c>
      <c r="AC336" s="83">
        <f t="shared" si="67"/>
        <v>9</v>
      </c>
      <c r="AD336" s="83" t="str">
        <f t="shared" si="68"/>
        <v/>
      </c>
      <c r="AE336" s="83" t="str">
        <f t="shared" si="69"/>
        <v/>
      </c>
      <c r="AF336" s="81">
        <f t="shared" si="70"/>
        <v>0</v>
      </c>
      <c r="AG336" s="82" t="str">
        <f t="shared" si="71"/>
        <v>1:00</v>
      </c>
      <c r="AH336" s="81">
        <f t="shared" si="72"/>
        <v>0</v>
      </c>
      <c r="AI336" s="80" t="str">
        <f t="shared" si="73"/>
        <v/>
      </c>
      <c r="AJ336" s="80" t="str">
        <f t="shared" si="74"/>
        <v/>
      </c>
      <c r="AK336" s="80" t="str">
        <f t="shared" si="75"/>
        <v/>
      </c>
      <c r="AL336" s="79" t="str">
        <f t="shared" si="76"/>
        <v/>
      </c>
      <c r="AM336" s="78" t="str">
        <f t="shared" si="77"/>
        <v/>
      </c>
    </row>
    <row r="337" spans="2:39" ht="13.5" thickBot="1">
      <c r="B337" s="86">
        <v>44469</v>
      </c>
      <c r="C337" s="85">
        <v>0</v>
      </c>
      <c r="D337" s="85">
        <v>0</v>
      </c>
      <c r="E337" s="85">
        <v>0</v>
      </c>
      <c r="F337" s="85">
        <v>0</v>
      </c>
      <c r="G337" s="85">
        <v>0</v>
      </c>
      <c r="H337" s="85">
        <v>0</v>
      </c>
      <c r="I337" s="85">
        <v>0</v>
      </c>
      <c r="J337" s="85">
        <v>0</v>
      </c>
      <c r="K337" s="85">
        <v>0</v>
      </c>
      <c r="L337" s="85">
        <v>0</v>
      </c>
      <c r="M337" s="85">
        <v>0</v>
      </c>
      <c r="N337" s="85">
        <v>0</v>
      </c>
      <c r="O337" s="85">
        <v>0</v>
      </c>
      <c r="P337" s="85">
        <v>0</v>
      </c>
      <c r="Q337" s="85">
        <v>0</v>
      </c>
      <c r="R337" s="85">
        <v>0</v>
      </c>
      <c r="S337" s="85">
        <v>0</v>
      </c>
      <c r="T337" s="85">
        <v>0</v>
      </c>
      <c r="U337" s="85">
        <v>0</v>
      </c>
      <c r="V337" s="85">
        <v>0</v>
      </c>
      <c r="W337" s="85">
        <v>0</v>
      </c>
      <c r="X337" s="85">
        <v>0</v>
      </c>
      <c r="Y337" s="85">
        <v>0</v>
      </c>
      <c r="Z337" s="85">
        <v>0</v>
      </c>
      <c r="AA337" s="85">
        <f t="shared" si="65"/>
        <v>0</v>
      </c>
      <c r="AB337" s="84">
        <f t="shared" si="66"/>
        <v>2021</v>
      </c>
      <c r="AC337" s="83">
        <f t="shared" si="67"/>
        <v>9</v>
      </c>
      <c r="AD337" s="83" t="str">
        <f t="shared" si="68"/>
        <v>2021-9</v>
      </c>
      <c r="AE337" s="83">
        <f t="shared" si="69"/>
        <v>9</v>
      </c>
      <c r="AF337" s="81">
        <f t="shared" si="70"/>
        <v>0</v>
      </c>
      <c r="AG337" s="82" t="str">
        <f t="shared" si="71"/>
        <v>1:00</v>
      </c>
      <c r="AH337" s="81">
        <f t="shared" si="72"/>
        <v>0</v>
      </c>
      <c r="AI337" s="80">
        <f t="shared" si="73"/>
        <v>0</v>
      </c>
      <c r="AJ337" s="80">
        <f t="shared" si="74"/>
        <v>0</v>
      </c>
      <c r="AK337" s="80">
        <f t="shared" si="75"/>
        <v>0</v>
      </c>
      <c r="AL337" s="79">
        <f t="shared" si="76"/>
        <v>44135</v>
      </c>
      <c r="AM337" s="78" t="str">
        <f t="shared" si="77"/>
        <v>1:00</v>
      </c>
    </row>
    <row r="338" spans="2:39" ht="13.5" thickBot="1">
      <c r="B338" s="86">
        <v>44470</v>
      </c>
      <c r="C338" s="85">
        <v>0</v>
      </c>
      <c r="D338" s="85">
        <v>0</v>
      </c>
      <c r="E338" s="85">
        <v>0</v>
      </c>
      <c r="F338" s="85">
        <v>0</v>
      </c>
      <c r="G338" s="85">
        <v>0</v>
      </c>
      <c r="H338" s="85">
        <v>0</v>
      </c>
      <c r="I338" s="85">
        <v>0</v>
      </c>
      <c r="J338" s="85">
        <v>0</v>
      </c>
      <c r="K338" s="85">
        <v>0</v>
      </c>
      <c r="L338" s="85">
        <v>0</v>
      </c>
      <c r="M338" s="85">
        <v>0</v>
      </c>
      <c r="N338" s="85">
        <v>0</v>
      </c>
      <c r="O338" s="85">
        <v>0</v>
      </c>
      <c r="P338" s="85">
        <v>0</v>
      </c>
      <c r="Q338" s="85">
        <v>0</v>
      </c>
      <c r="R338" s="85">
        <v>0</v>
      </c>
      <c r="S338" s="85">
        <v>0</v>
      </c>
      <c r="T338" s="85">
        <v>0</v>
      </c>
      <c r="U338" s="85">
        <v>0</v>
      </c>
      <c r="V338" s="85">
        <v>0</v>
      </c>
      <c r="W338" s="85">
        <v>0</v>
      </c>
      <c r="X338" s="85">
        <v>0</v>
      </c>
      <c r="Y338" s="85">
        <v>0</v>
      </c>
      <c r="Z338" s="85">
        <v>0</v>
      </c>
      <c r="AA338" s="85">
        <f t="shared" si="65"/>
        <v>0</v>
      </c>
      <c r="AB338" s="84">
        <f t="shared" si="66"/>
        <v>2021</v>
      </c>
      <c r="AC338" s="83">
        <f t="shared" si="67"/>
        <v>10</v>
      </c>
      <c r="AD338" s="83" t="str">
        <f t="shared" si="68"/>
        <v/>
      </c>
      <c r="AE338" s="83" t="str">
        <f t="shared" si="69"/>
        <v/>
      </c>
      <c r="AF338" s="81">
        <f t="shared" si="70"/>
        <v>0</v>
      </c>
      <c r="AG338" s="82" t="str">
        <f t="shared" si="71"/>
        <v>1:00</v>
      </c>
      <c r="AH338" s="81">
        <f t="shared" si="72"/>
        <v>0</v>
      </c>
      <c r="AI338" s="80" t="str">
        <f t="shared" si="73"/>
        <v/>
      </c>
      <c r="AJ338" s="80" t="str">
        <f t="shared" si="74"/>
        <v/>
      </c>
      <c r="AK338" s="80" t="str">
        <f t="shared" si="75"/>
        <v/>
      </c>
      <c r="AL338" s="79" t="str">
        <f t="shared" si="76"/>
        <v/>
      </c>
      <c r="AM338" s="78" t="str">
        <f t="shared" si="77"/>
        <v/>
      </c>
    </row>
    <row r="339" spans="2:39" ht="13.5" thickBot="1">
      <c r="B339" s="86">
        <v>44471</v>
      </c>
      <c r="C339" s="85">
        <v>0</v>
      </c>
      <c r="D339" s="85">
        <v>0</v>
      </c>
      <c r="E339" s="85">
        <v>0</v>
      </c>
      <c r="F339" s="85">
        <v>0</v>
      </c>
      <c r="G339" s="85">
        <v>0</v>
      </c>
      <c r="H339" s="85">
        <v>0</v>
      </c>
      <c r="I339" s="85">
        <v>0</v>
      </c>
      <c r="J339" s="85">
        <v>0</v>
      </c>
      <c r="K339" s="85">
        <v>0</v>
      </c>
      <c r="L339" s="85">
        <v>0</v>
      </c>
      <c r="M339" s="85">
        <v>0</v>
      </c>
      <c r="N339" s="85">
        <v>0</v>
      </c>
      <c r="O339" s="85">
        <v>0</v>
      </c>
      <c r="P339" s="85">
        <v>0</v>
      </c>
      <c r="Q339" s="85">
        <v>0</v>
      </c>
      <c r="R339" s="85">
        <v>0</v>
      </c>
      <c r="S339" s="85">
        <v>0</v>
      </c>
      <c r="T339" s="85">
        <v>0</v>
      </c>
      <c r="U339" s="85">
        <v>0</v>
      </c>
      <c r="V339" s="85">
        <v>0</v>
      </c>
      <c r="W339" s="85">
        <v>0</v>
      </c>
      <c r="X339" s="85">
        <v>0</v>
      </c>
      <c r="Y339" s="85">
        <v>0</v>
      </c>
      <c r="Z339" s="85">
        <v>0</v>
      </c>
      <c r="AA339" s="85">
        <f t="shared" si="65"/>
        <v>0</v>
      </c>
      <c r="AB339" s="84">
        <f t="shared" si="66"/>
        <v>2021</v>
      </c>
      <c r="AC339" s="83">
        <f t="shared" si="67"/>
        <v>10</v>
      </c>
      <c r="AD339" s="83" t="str">
        <f t="shared" si="68"/>
        <v/>
      </c>
      <c r="AE339" s="83" t="str">
        <f t="shared" si="69"/>
        <v/>
      </c>
      <c r="AF339" s="81">
        <f t="shared" si="70"/>
        <v>0</v>
      </c>
      <c r="AG339" s="82" t="str">
        <f t="shared" si="71"/>
        <v>1:00</v>
      </c>
      <c r="AH339" s="81">
        <f t="shared" si="72"/>
        <v>0</v>
      </c>
      <c r="AI339" s="80" t="str">
        <f t="shared" si="73"/>
        <v/>
      </c>
      <c r="AJ339" s="80" t="str">
        <f t="shared" si="74"/>
        <v/>
      </c>
      <c r="AK339" s="80" t="str">
        <f t="shared" si="75"/>
        <v/>
      </c>
      <c r="AL339" s="79" t="str">
        <f t="shared" si="76"/>
        <v/>
      </c>
      <c r="AM339" s="78" t="str">
        <f t="shared" si="77"/>
        <v/>
      </c>
    </row>
    <row r="340" spans="2:39" ht="13.5" thickBot="1">
      <c r="B340" s="86">
        <v>44472</v>
      </c>
      <c r="C340" s="85">
        <v>0</v>
      </c>
      <c r="D340" s="85">
        <v>0</v>
      </c>
      <c r="E340" s="85">
        <v>0</v>
      </c>
      <c r="F340" s="85">
        <v>0</v>
      </c>
      <c r="G340" s="85">
        <v>0</v>
      </c>
      <c r="H340" s="85">
        <v>0</v>
      </c>
      <c r="I340" s="85">
        <v>0</v>
      </c>
      <c r="J340" s="85">
        <v>0</v>
      </c>
      <c r="K340" s="85">
        <v>0</v>
      </c>
      <c r="L340" s="85">
        <v>0</v>
      </c>
      <c r="M340" s="85">
        <v>0</v>
      </c>
      <c r="N340" s="85">
        <v>0</v>
      </c>
      <c r="O340" s="85">
        <v>0</v>
      </c>
      <c r="P340" s="85">
        <v>0</v>
      </c>
      <c r="Q340" s="85">
        <v>0</v>
      </c>
      <c r="R340" s="85">
        <v>0</v>
      </c>
      <c r="S340" s="85">
        <v>0</v>
      </c>
      <c r="T340" s="85">
        <v>0</v>
      </c>
      <c r="U340" s="85">
        <v>0</v>
      </c>
      <c r="V340" s="85">
        <v>0</v>
      </c>
      <c r="W340" s="85">
        <v>0</v>
      </c>
      <c r="X340" s="85">
        <v>0</v>
      </c>
      <c r="Y340" s="85">
        <v>0</v>
      </c>
      <c r="Z340" s="85">
        <v>0</v>
      </c>
      <c r="AA340" s="85">
        <f t="shared" si="65"/>
        <v>0</v>
      </c>
      <c r="AB340" s="84">
        <f t="shared" si="66"/>
        <v>2021</v>
      </c>
      <c r="AC340" s="83">
        <f t="shared" si="67"/>
        <v>10</v>
      </c>
      <c r="AD340" s="83" t="str">
        <f t="shared" si="68"/>
        <v/>
      </c>
      <c r="AE340" s="83" t="str">
        <f t="shared" si="69"/>
        <v/>
      </c>
      <c r="AF340" s="81">
        <f t="shared" si="70"/>
        <v>0</v>
      </c>
      <c r="AG340" s="82" t="str">
        <f t="shared" si="71"/>
        <v>1:00</v>
      </c>
      <c r="AH340" s="81">
        <f t="shared" si="72"/>
        <v>0</v>
      </c>
      <c r="AI340" s="80" t="str">
        <f t="shared" si="73"/>
        <v/>
      </c>
      <c r="AJ340" s="80" t="str">
        <f t="shared" si="74"/>
        <v/>
      </c>
      <c r="AK340" s="80" t="str">
        <f t="shared" si="75"/>
        <v/>
      </c>
      <c r="AL340" s="79" t="str">
        <f t="shared" si="76"/>
        <v/>
      </c>
      <c r="AM340" s="78" t="str">
        <f t="shared" si="77"/>
        <v/>
      </c>
    </row>
    <row r="341" spans="2:39" ht="13.5" thickBot="1">
      <c r="B341" s="86">
        <v>44473</v>
      </c>
      <c r="C341" s="85">
        <v>0</v>
      </c>
      <c r="D341" s="85">
        <v>0</v>
      </c>
      <c r="E341" s="85">
        <v>0</v>
      </c>
      <c r="F341" s="85">
        <v>0</v>
      </c>
      <c r="G341" s="85">
        <v>0</v>
      </c>
      <c r="H341" s="85">
        <v>0</v>
      </c>
      <c r="I341" s="85">
        <v>0</v>
      </c>
      <c r="J341" s="85">
        <v>0</v>
      </c>
      <c r="K341" s="85">
        <v>0</v>
      </c>
      <c r="L341" s="85">
        <v>0</v>
      </c>
      <c r="M341" s="85">
        <v>0</v>
      </c>
      <c r="N341" s="85">
        <v>0</v>
      </c>
      <c r="O341" s="85">
        <v>0</v>
      </c>
      <c r="P341" s="85">
        <v>0</v>
      </c>
      <c r="Q341" s="85">
        <v>0</v>
      </c>
      <c r="R341" s="85">
        <v>0</v>
      </c>
      <c r="S341" s="85">
        <v>0</v>
      </c>
      <c r="T341" s="85">
        <v>0</v>
      </c>
      <c r="U341" s="85">
        <v>0</v>
      </c>
      <c r="V341" s="85">
        <v>0</v>
      </c>
      <c r="W341" s="85">
        <v>0</v>
      </c>
      <c r="X341" s="85">
        <v>0</v>
      </c>
      <c r="Y341" s="85">
        <v>0</v>
      </c>
      <c r="Z341" s="85">
        <v>0</v>
      </c>
      <c r="AA341" s="85">
        <f t="shared" si="65"/>
        <v>0</v>
      </c>
      <c r="AB341" s="84">
        <f t="shared" si="66"/>
        <v>2021</v>
      </c>
      <c r="AC341" s="83">
        <f t="shared" si="67"/>
        <v>10</v>
      </c>
      <c r="AD341" s="83" t="str">
        <f t="shared" si="68"/>
        <v/>
      </c>
      <c r="AE341" s="83" t="str">
        <f t="shared" si="69"/>
        <v/>
      </c>
      <c r="AF341" s="81">
        <f t="shared" si="70"/>
        <v>0</v>
      </c>
      <c r="AG341" s="82" t="str">
        <f t="shared" si="71"/>
        <v>1:00</v>
      </c>
      <c r="AH341" s="81">
        <f t="shared" si="72"/>
        <v>0</v>
      </c>
      <c r="AI341" s="80" t="str">
        <f t="shared" si="73"/>
        <v/>
      </c>
      <c r="AJ341" s="80" t="str">
        <f t="shared" si="74"/>
        <v/>
      </c>
      <c r="AK341" s="80" t="str">
        <f t="shared" si="75"/>
        <v/>
      </c>
      <c r="AL341" s="79" t="str">
        <f t="shared" si="76"/>
        <v/>
      </c>
      <c r="AM341" s="78" t="str">
        <f t="shared" si="77"/>
        <v/>
      </c>
    </row>
    <row r="342" spans="2:39" ht="13.5" thickBot="1">
      <c r="B342" s="86">
        <v>44474</v>
      </c>
      <c r="C342" s="85">
        <v>0</v>
      </c>
      <c r="D342" s="85">
        <v>0</v>
      </c>
      <c r="E342" s="85">
        <v>0</v>
      </c>
      <c r="F342" s="85">
        <v>0</v>
      </c>
      <c r="G342" s="85">
        <v>0</v>
      </c>
      <c r="H342" s="85">
        <v>0</v>
      </c>
      <c r="I342" s="85">
        <v>0</v>
      </c>
      <c r="J342" s="85">
        <v>0</v>
      </c>
      <c r="K342" s="85">
        <v>0</v>
      </c>
      <c r="L342" s="85">
        <v>0</v>
      </c>
      <c r="M342" s="85">
        <v>0</v>
      </c>
      <c r="N342" s="85">
        <v>0</v>
      </c>
      <c r="O342" s="85">
        <v>0</v>
      </c>
      <c r="P342" s="85">
        <v>0</v>
      </c>
      <c r="Q342" s="85">
        <v>0</v>
      </c>
      <c r="R342" s="85">
        <v>0</v>
      </c>
      <c r="S342" s="85">
        <v>0</v>
      </c>
      <c r="T342" s="85">
        <v>0</v>
      </c>
      <c r="U342" s="85">
        <v>0</v>
      </c>
      <c r="V342" s="85">
        <v>0</v>
      </c>
      <c r="W342" s="85">
        <v>0</v>
      </c>
      <c r="X342" s="85">
        <v>0</v>
      </c>
      <c r="Y342" s="85">
        <v>0</v>
      </c>
      <c r="Z342" s="85">
        <v>0</v>
      </c>
      <c r="AA342" s="85">
        <f t="shared" si="65"/>
        <v>0</v>
      </c>
      <c r="AB342" s="84">
        <f t="shared" si="66"/>
        <v>2021</v>
      </c>
      <c r="AC342" s="83">
        <f t="shared" si="67"/>
        <v>10</v>
      </c>
      <c r="AD342" s="83" t="str">
        <f t="shared" si="68"/>
        <v/>
      </c>
      <c r="AE342" s="83" t="str">
        <f t="shared" si="69"/>
        <v/>
      </c>
      <c r="AF342" s="81">
        <f t="shared" si="70"/>
        <v>0</v>
      </c>
      <c r="AG342" s="82" t="str">
        <f t="shared" si="71"/>
        <v>1:00</v>
      </c>
      <c r="AH342" s="81">
        <f t="shared" si="72"/>
        <v>0</v>
      </c>
      <c r="AI342" s="80" t="str">
        <f t="shared" si="73"/>
        <v/>
      </c>
      <c r="AJ342" s="80" t="str">
        <f t="shared" si="74"/>
        <v/>
      </c>
      <c r="AK342" s="80" t="str">
        <f t="shared" si="75"/>
        <v/>
      </c>
      <c r="AL342" s="79" t="str">
        <f t="shared" si="76"/>
        <v/>
      </c>
      <c r="AM342" s="78" t="str">
        <f t="shared" si="77"/>
        <v/>
      </c>
    </row>
    <row r="343" spans="2:39" ht="13.5" thickBot="1">
      <c r="B343" s="86">
        <v>44475</v>
      </c>
      <c r="C343" s="85">
        <v>0</v>
      </c>
      <c r="D343" s="85">
        <v>0</v>
      </c>
      <c r="E343" s="85">
        <v>0</v>
      </c>
      <c r="F343" s="85">
        <v>0</v>
      </c>
      <c r="G343" s="85">
        <v>0</v>
      </c>
      <c r="H343" s="85">
        <v>0</v>
      </c>
      <c r="I343" s="85">
        <v>0</v>
      </c>
      <c r="J343" s="85">
        <v>0</v>
      </c>
      <c r="K343" s="85">
        <v>0</v>
      </c>
      <c r="L343" s="85">
        <v>0</v>
      </c>
      <c r="M343" s="85">
        <v>0</v>
      </c>
      <c r="N343" s="85">
        <v>0</v>
      </c>
      <c r="O343" s="85">
        <v>0</v>
      </c>
      <c r="P343" s="85">
        <v>0</v>
      </c>
      <c r="Q343" s="85">
        <v>0</v>
      </c>
      <c r="R343" s="85">
        <v>0</v>
      </c>
      <c r="S343" s="85">
        <v>0</v>
      </c>
      <c r="T343" s="85">
        <v>0</v>
      </c>
      <c r="U343" s="85">
        <v>0</v>
      </c>
      <c r="V343" s="85">
        <v>0</v>
      </c>
      <c r="W343" s="85">
        <v>0</v>
      </c>
      <c r="X343" s="85">
        <v>0</v>
      </c>
      <c r="Y343" s="85">
        <v>0</v>
      </c>
      <c r="Z343" s="85">
        <v>0</v>
      </c>
      <c r="AA343" s="85">
        <f t="shared" si="65"/>
        <v>0</v>
      </c>
      <c r="AB343" s="84">
        <f t="shared" si="66"/>
        <v>2021</v>
      </c>
      <c r="AC343" s="83">
        <f t="shared" si="67"/>
        <v>10</v>
      </c>
      <c r="AD343" s="83" t="str">
        <f t="shared" si="68"/>
        <v/>
      </c>
      <c r="AE343" s="83" t="str">
        <f t="shared" si="69"/>
        <v/>
      </c>
      <c r="AF343" s="81">
        <f t="shared" si="70"/>
        <v>0</v>
      </c>
      <c r="AG343" s="82" t="str">
        <f t="shared" si="71"/>
        <v>1:00</v>
      </c>
      <c r="AH343" s="81">
        <f t="shared" si="72"/>
        <v>0</v>
      </c>
      <c r="AI343" s="80" t="str">
        <f t="shared" si="73"/>
        <v/>
      </c>
      <c r="AJ343" s="80" t="str">
        <f t="shared" si="74"/>
        <v/>
      </c>
      <c r="AK343" s="80" t="str">
        <f t="shared" si="75"/>
        <v/>
      </c>
      <c r="AL343" s="79" t="str">
        <f t="shared" si="76"/>
        <v/>
      </c>
      <c r="AM343" s="78" t="str">
        <f t="shared" si="77"/>
        <v/>
      </c>
    </row>
    <row r="344" spans="2:39" ht="13.5" thickBot="1">
      <c r="B344" s="86">
        <v>44476</v>
      </c>
      <c r="C344" s="85">
        <v>0</v>
      </c>
      <c r="D344" s="85">
        <v>0</v>
      </c>
      <c r="E344" s="85">
        <v>0</v>
      </c>
      <c r="F344" s="85">
        <v>0</v>
      </c>
      <c r="G344" s="85">
        <v>0</v>
      </c>
      <c r="H344" s="85">
        <v>0</v>
      </c>
      <c r="I344" s="85">
        <v>0</v>
      </c>
      <c r="J344" s="85">
        <v>0</v>
      </c>
      <c r="K344" s="85">
        <v>0</v>
      </c>
      <c r="L344" s="85">
        <v>0</v>
      </c>
      <c r="M344" s="85">
        <v>0</v>
      </c>
      <c r="N344" s="85">
        <v>0</v>
      </c>
      <c r="O344" s="85">
        <v>0</v>
      </c>
      <c r="P344" s="85">
        <v>0</v>
      </c>
      <c r="Q344" s="85">
        <v>0</v>
      </c>
      <c r="R344" s="85">
        <v>0</v>
      </c>
      <c r="S344" s="85">
        <v>0</v>
      </c>
      <c r="T344" s="85">
        <v>0</v>
      </c>
      <c r="U344" s="85">
        <v>0</v>
      </c>
      <c r="V344" s="85">
        <v>0</v>
      </c>
      <c r="W344" s="85">
        <v>0</v>
      </c>
      <c r="X344" s="85">
        <v>0</v>
      </c>
      <c r="Y344" s="85">
        <v>0</v>
      </c>
      <c r="Z344" s="85">
        <v>0</v>
      </c>
      <c r="AA344" s="85">
        <f t="shared" si="65"/>
        <v>0</v>
      </c>
      <c r="AB344" s="84">
        <f t="shared" si="66"/>
        <v>2021</v>
      </c>
      <c r="AC344" s="83">
        <f t="shared" si="67"/>
        <v>10</v>
      </c>
      <c r="AD344" s="83" t="str">
        <f t="shared" si="68"/>
        <v/>
      </c>
      <c r="AE344" s="83" t="str">
        <f t="shared" si="69"/>
        <v/>
      </c>
      <c r="AF344" s="81">
        <f t="shared" si="70"/>
        <v>0</v>
      </c>
      <c r="AG344" s="82" t="str">
        <f t="shared" si="71"/>
        <v>1:00</v>
      </c>
      <c r="AH344" s="81">
        <f t="shared" si="72"/>
        <v>0</v>
      </c>
      <c r="AI344" s="80" t="str">
        <f t="shared" si="73"/>
        <v/>
      </c>
      <c r="AJ344" s="80" t="str">
        <f t="shared" si="74"/>
        <v/>
      </c>
      <c r="AK344" s="80" t="str">
        <f t="shared" si="75"/>
        <v/>
      </c>
      <c r="AL344" s="79" t="str">
        <f t="shared" si="76"/>
        <v/>
      </c>
      <c r="AM344" s="78" t="str">
        <f t="shared" si="77"/>
        <v/>
      </c>
    </row>
    <row r="345" spans="2:39" ht="13.5" thickBot="1">
      <c r="B345" s="86">
        <v>44477</v>
      </c>
      <c r="C345" s="85">
        <v>0</v>
      </c>
      <c r="D345" s="85">
        <v>0</v>
      </c>
      <c r="E345" s="85">
        <v>0</v>
      </c>
      <c r="F345" s="85">
        <v>0</v>
      </c>
      <c r="G345" s="85">
        <v>0</v>
      </c>
      <c r="H345" s="85">
        <v>0</v>
      </c>
      <c r="I345" s="85">
        <v>0</v>
      </c>
      <c r="J345" s="85">
        <v>0</v>
      </c>
      <c r="K345" s="85">
        <v>0</v>
      </c>
      <c r="L345" s="85">
        <v>0</v>
      </c>
      <c r="M345" s="85">
        <v>0</v>
      </c>
      <c r="N345" s="85">
        <v>0</v>
      </c>
      <c r="O345" s="85">
        <v>0</v>
      </c>
      <c r="P345" s="85">
        <v>0</v>
      </c>
      <c r="Q345" s="85">
        <v>0</v>
      </c>
      <c r="R345" s="85">
        <v>0</v>
      </c>
      <c r="S345" s="85">
        <v>0</v>
      </c>
      <c r="T345" s="85">
        <v>0</v>
      </c>
      <c r="U345" s="85">
        <v>0</v>
      </c>
      <c r="V345" s="85">
        <v>0</v>
      </c>
      <c r="W345" s="85">
        <v>0</v>
      </c>
      <c r="X345" s="85">
        <v>0</v>
      </c>
      <c r="Y345" s="85">
        <v>0</v>
      </c>
      <c r="Z345" s="85">
        <v>0</v>
      </c>
      <c r="AA345" s="85">
        <f t="shared" si="65"/>
        <v>0</v>
      </c>
      <c r="AB345" s="84">
        <f t="shared" si="66"/>
        <v>2021</v>
      </c>
      <c r="AC345" s="83">
        <f t="shared" si="67"/>
        <v>10</v>
      </c>
      <c r="AD345" s="83" t="str">
        <f t="shared" si="68"/>
        <v/>
      </c>
      <c r="AE345" s="83" t="str">
        <f t="shared" si="69"/>
        <v/>
      </c>
      <c r="AF345" s="81">
        <f t="shared" si="70"/>
        <v>0</v>
      </c>
      <c r="AG345" s="82" t="str">
        <f t="shared" si="71"/>
        <v>1:00</v>
      </c>
      <c r="AH345" s="81">
        <f t="shared" si="72"/>
        <v>0</v>
      </c>
      <c r="AI345" s="80" t="str">
        <f t="shared" si="73"/>
        <v/>
      </c>
      <c r="AJ345" s="80" t="str">
        <f t="shared" si="74"/>
        <v/>
      </c>
      <c r="AK345" s="80" t="str">
        <f t="shared" si="75"/>
        <v/>
      </c>
      <c r="AL345" s="79" t="str">
        <f t="shared" si="76"/>
        <v/>
      </c>
      <c r="AM345" s="78" t="str">
        <f t="shared" si="77"/>
        <v/>
      </c>
    </row>
    <row r="346" spans="2:39" ht="13.5" thickBot="1">
      <c r="B346" s="86">
        <v>44478</v>
      </c>
      <c r="C346" s="85">
        <v>0</v>
      </c>
      <c r="D346" s="85">
        <v>0</v>
      </c>
      <c r="E346" s="85">
        <v>0</v>
      </c>
      <c r="F346" s="85">
        <v>0</v>
      </c>
      <c r="G346" s="85">
        <v>0</v>
      </c>
      <c r="H346" s="85">
        <v>0</v>
      </c>
      <c r="I346" s="85">
        <v>0</v>
      </c>
      <c r="J346" s="85">
        <v>0</v>
      </c>
      <c r="K346" s="85">
        <v>0</v>
      </c>
      <c r="L346" s="85">
        <v>0</v>
      </c>
      <c r="M346" s="85">
        <v>0</v>
      </c>
      <c r="N346" s="85">
        <v>0</v>
      </c>
      <c r="O346" s="85">
        <v>0</v>
      </c>
      <c r="P346" s="85">
        <v>0</v>
      </c>
      <c r="Q346" s="85">
        <v>0</v>
      </c>
      <c r="R346" s="85">
        <v>0</v>
      </c>
      <c r="S346" s="85">
        <v>0</v>
      </c>
      <c r="T346" s="85">
        <v>0</v>
      </c>
      <c r="U346" s="85">
        <v>0</v>
      </c>
      <c r="V346" s="85">
        <v>0</v>
      </c>
      <c r="W346" s="85">
        <v>0</v>
      </c>
      <c r="X346" s="85">
        <v>0</v>
      </c>
      <c r="Y346" s="85">
        <v>0</v>
      </c>
      <c r="Z346" s="85">
        <v>0</v>
      </c>
      <c r="AA346" s="85">
        <f t="shared" si="65"/>
        <v>0</v>
      </c>
      <c r="AB346" s="84">
        <f t="shared" si="66"/>
        <v>2021</v>
      </c>
      <c r="AC346" s="83">
        <f t="shared" si="67"/>
        <v>10</v>
      </c>
      <c r="AD346" s="83" t="str">
        <f t="shared" si="68"/>
        <v/>
      </c>
      <c r="AE346" s="83" t="str">
        <f t="shared" si="69"/>
        <v/>
      </c>
      <c r="AF346" s="81">
        <f t="shared" si="70"/>
        <v>0</v>
      </c>
      <c r="AG346" s="82" t="str">
        <f t="shared" si="71"/>
        <v>1:00</v>
      </c>
      <c r="AH346" s="81">
        <f t="shared" si="72"/>
        <v>0</v>
      </c>
      <c r="AI346" s="80" t="str">
        <f t="shared" si="73"/>
        <v/>
      </c>
      <c r="AJ346" s="80" t="str">
        <f t="shared" si="74"/>
        <v/>
      </c>
      <c r="AK346" s="80" t="str">
        <f t="shared" si="75"/>
        <v/>
      </c>
      <c r="AL346" s="79" t="str">
        <f t="shared" si="76"/>
        <v/>
      </c>
      <c r="AM346" s="78" t="str">
        <f t="shared" si="77"/>
        <v/>
      </c>
    </row>
    <row r="347" spans="2:39" ht="13.5" thickBot="1">
      <c r="B347" s="86">
        <v>44479</v>
      </c>
      <c r="C347" s="85">
        <v>0</v>
      </c>
      <c r="D347" s="85">
        <v>0</v>
      </c>
      <c r="E347" s="85">
        <v>0</v>
      </c>
      <c r="F347" s="85">
        <v>0</v>
      </c>
      <c r="G347" s="85">
        <v>0</v>
      </c>
      <c r="H347" s="85">
        <v>0</v>
      </c>
      <c r="I347" s="85">
        <v>0</v>
      </c>
      <c r="J347" s="85">
        <v>0</v>
      </c>
      <c r="K347" s="85">
        <v>0</v>
      </c>
      <c r="L347" s="85">
        <v>0</v>
      </c>
      <c r="M347" s="85">
        <v>0</v>
      </c>
      <c r="N347" s="85">
        <v>0</v>
      </c>
      <c r="O347" s="85">
        <v>0</v>
      </c>
      <c r="P347" s="85">
        <v>0</v>
      </c>
      <c r="Q347" s="85">
        <v>0</v>
      </c>
      <c r="R347" s="85">
        <v>0</v>
      </c>
      <c r="S347" s="85">
        <v>0</v>
      </c>
      <c r="T347" s="85">
        <v>0</v>
      </c>
      <c r="U347" s="85">
        <v>0</v>
      </c>
      <c r="V347" s="85">
        <v>0</v>
      </c>
      <c r="W347" s="85">
        <v>0</v>
      </c>
      <c r="X347" s="85">
        <v>0</v>
      </c>
      <c r="Y347" s="85">
        <v>0</v>
      </c>
      <c r="Z347" s="85">
        <v>0</v>
      </c>
      <c r="AA347" s="85">
        <f t="shared" si="65"/>
        <v>0</v>
      </c>
      <c r="AB347" s="84">
        <f t="shared" si="66"/>
        <v>2021</v>
      </c>
      <c r="AC347" s="83">
        <f t="shared" si="67"/>
        <v>10</v>
      </c>
      <c r="AD347" s="83" t="str">
        <f t="shared" si="68"/>
        <v/>
      </c>
      <c r="AE347" s="83" t="str">
        <f t="shared" si="69"/>
        <v/>
      </c>
      <c r="AF347" s="81">
        <f t="shared" si="70"/>
        <v>0</v>
      </c>
      <c r="AG347" s="82" t="str">
        <f t="shared" si="71"/>
        <v>1:00</v>
      </c>
      <c r="AH347" s="81">
        <f t="shared" si="72"/>
        <v>0</v>
      </c>
      <c r="AI347" s="80" t="str">
        <f t="shared" si="73"/>
        <v/>
      </c>
      <c r="AJ347" s="80" t="str">
        <f t="shared" si="74"/>
        <v/>
      </c>
      <c r="AK347" s="80" t="str">
        <f t="shared" si="75"/>
        <v/>
      </c>
      <c r="AL347" s="79" t="str">
        <f t="shared" si="76"/>
        <v/>
      </c>
      <c r="AM347" s="78" t="str">
        <f t="shared" si="77"/>
        <v/>
      </c>
    </row>
    <row r="348" spans="2:39" ht="13.5" thickBot="1">
      <c r="B348" s="86">
        <v>44480</v>
      </c>
      <c r="C348" s="85">
        <v>0</v>
      </c>
      <c r="D348" s="85">
        <v>0</v>
      </c>
      <c r="E348" s="85">
        <v>0</v>
      </c>
      <c r="F348" s="85">
        <v>0</v>
      </c>
      <c r="G348" s="85">
        <v>0</v>
      </c>
      <c r="H348" s="85">
        <v>0</v>
      </c>
      <c r="I348" s="85">
        <v>0</v>
      </c>
      <c r="J348" s="85">
        <v>0</v>
      </c>
      <c r="K348" s="85">
        <v>0</v>
      </c>
      <c r="L348" s="85">
        <v>0</v>
      </c>
      <c r="M348" s="85">
        <v>0</v>
      </c>
      <c r="N348" s="85">
        <v>0</v>
      </c>
      <c r="O348" s="85">
        <v>0</v>
      </c>
      <c r="P348" s="85">
        <v>0</v>
      </c>
      <c r="Q348" s="85">
        <v>0</v>
      </c>
      <c r="R348" s="85">
        <v>0</v>
      </c>
      <c r="S348" s="85">
        <v>0</v>
      </c>
      <c r="T348" s="85">
        <v>0</v>
      </c>
      <c r="U348" s="85">
        <v>0</v>
      </c>
      <c r="V348" s="85">
        <v>0</v>
      </c>
      <c r="W348" s="85">
        <v>0</v>
      </c>
      <c r="X348" s="85">
        <v>0</v>
      </c>
      <c r="Y348" s="85">
        <v>0</v>
      </c>
      <c r="Z348" s="85">
        <v>0</v>
      </c>
      <c r="AA348" s="85">
        <f t="shared" si="65"/>
        <v>0</v>
      </c>
      <c r="AB348" s="84">
        <f t="shared" si="66"/>
        <v>2021</v>
      </c>
      <c r="AC348" s="83">
        <f t="shared" si="67"/>
        <v>10</v>
      </c>
      <c r="AD348" s="83" t="str">
        <f t="shared" si="68"/>
        <v/>
      </c>
      <c r="AE348" s="83" t="str">
        <f t="shared" si="69"/>
        <v/>
      </c>
      <c r="AF348" s="81">
        <f t="shared" si="70"/>
        <v>0</v>
      </c>
      <c r="AG348" s="82" t="str">
        <f t="shared" si="71"/>
        <v>1:00</v>
      </c>
      <c r="AH348" s="81">
        <f t="shared" si="72"/>
        <v>0</v>
      </c>
      <c r="AI348" s="80" t="str">
        <f t="shared" si="73"/>
        <v/>
      </c>
      <c r="AJ348" s="80" t="str">
        <f t="shared" si="74"/>
        <v/>
      </c>
      <c r="AK348" s="80" t="str">
        <f t="shared" si="75"/>
        <v/>
      </c>
      <c r="AL348" s="79" t="str">
        <f t="shared" si="76"/>
        <v/>
      </c>
      <c r="AM348" s="78" t="str">
        <f t="shared" si="77"/>
        <v/>
      </c>
    </row>
    <row r="349" spans="2:39" ht="13.5" thickBot="1">
      <c r="B349" s="86">
        <v>44481</v>
      </c>
      <c r="C349" s="85">
        <v>0</v>
      </c>
      <c r="D349" s="85">
        <v>0</v>
      </c>
      <c r="E349" s="85">
        <v>0</v>
      </c>
      <c r="F349" s="85">
        <v>0</v>
      </c>
      <c r="G349" s="85">
        <v>0</v>
      </c>
      <c r="H349" s="85">
        <v>0</v>
      </c>
      <c r="I349" s="85">
        <v>0</v>
      </c>
      <c r="J349" s="85">
        <v>0</v>
      </c>
      <c r="K349" s="85">
        <v>0</v>
      </c>
      <c r="L349" s="85">
        <v>0</v>
      </c>
      <c r="M349" s="85">
        <v>0</v>
      </c>
      <c r="N349" s="85">
        <v>0</v>
      </c>
      <c r="O349" s="85">
        <v>0</v>
      </c>
      <c r="P349" s="85">
        <v>0</v>
      </c>
      <c r="Q349" s="85">
        <v>0</v>
      </c>
      <c r="R349" s="85">
        <v>0</v>
      </c>
      <c r="S349" s="85">
        <v>0</v>
      </c>
      <c r="T349" s="85">
        <v>0</v>
      </c>
      <c r="U349" s="85">
        <v>0</v>
      </c>
      <c r="V349" s="85">
        <v>0</v>
      </c>
      <c r="W349" s="85">
        <v>0</v>
      </c>
      <c r="X349" s="85">
        <v>0</v>
      </c>
      <c r="Y349" s="85">
        <v>0</v>
      </c>
      <c r="Z349" s="85">
        <v>0</v>
      </c>
      <c r="AA349" s="85">
        <f t="shared" si="65"/>
        <v>0</v>
      </c>
      <c r="AB349" s="84">
        <f t="shared" si="66"/>
        <v>2021</v>
      </c>
      <c r="AC349" s="83">
        <f t="shared" si="67"/>
        <v>10</v>
      </c>
      <c r="AD349" s="83" t="str">
        <f t="shared" si="68"/>
        <v/>
      </c>
      <c r="AE349" s="83" t="str">
        <f t="shared" si="69"/>
        <v/>
      </c>
      <c r="AF349" s="81">
        <f t="shared" si="70"/>
        <v>0</v>
      </c>
      <c r="AG349" s="82" t="str">
        <f t="shared" si="71"/>
        <v>1:00</v>
      </c>
      <c r="AH349" s="81">
        <f t="shared" si="72"/>
        <v>0</v>
      </c>
      <c r="AI349" s="80" t="str">
        <f t="shared" si="73"/>
        <v/>
      </c>
      <c r="AJ349" s="80" t="str">
        <f t="shared" si="74"/>
        <v/>
      </c>
      <c r="AK349" s="80" t="str">
        <f t="shared" si="75"/>
        <v/>
      </c>
      <c r="AL349" s="79" t="str">
        <f t="shared" si="76"/>
        <v/>
      </c>
      <c r="AM349" s="78" t="str">
        <f t="shared" si="77"/>
        <v/>
      </c>
    </row>
    <row r="350" spans="2:39" ht="13.5" thickBot="1">
      <c r="B350" s="86">
        <v>44482</v>
      </c>
      <c r="C350" s="85">
        <v>0</v>
      </c>
      <c r="D350" s="85">
        <v>0</v>
      </c>
      <c r="E350" s="85">
        <v>0</v>
      </c>
      <c r="F350" s="85">
        <v>0</v>
      </c>
      <c r="G350" s="85">
        <v>0</v>
      </c>
      <c r="H350" s="85">
        <v>0</v>
      </c>
      <c r="I350" s="85">
        <v>0</v>
      </c>
      <c r="J350" s="85">
        <v>0</v>
      </c>
      <c r="K350" s="85">
        <v>0</v>
      </c>
      <c r="L350" s="85">
        <v>0</v>
      </c>
      <c r="M350" s="85">
        <v>0</v>
      </c>
      <c r="N350" s="85">
        <v>0</v>
      </c>
      <c r="O350" s="85">
        <v>0</v>
      </c>
      <c r="P350" s="85">
        <v>0</v>
      </c>
      <c r="Q350" s="85">
        <v>0</v>
      </c>
      <c r="R350" s="85">
        <v>0</v>
      </c>
      <c r="S350" s="85">
        <v>0</v>
      </c>
      <c r="T350" s="85">
        <v>0</v>
      </c>
      <c r="U350" s="85">
        <v>0</v>
      </c>
      <c r="V350" s="85">
        <v>0</v>
      </c>
      <c r="W350" s="85">
        <v>0</v>
      </c>
      <c r="X350" s="85">
        <v>0</v>
      </c>
      <c r="Y350" s="85">
        <v>0</v>
      </c>
      <c r="Z350" s="85">
        <v>0</v>
      </c>
      <c r="AA350" s="85">
        <f t="shared" si="65"/>
        <v>0</v>
      </c>
      <c r="AB350" s="84">
        <f t="shared" si="66"/>
        <v>2021</v>
      </c>
      <c r="AC350" s="83">
        <f t="shared" si="67"/>
        <v>10</v>
      </c>
      <c r="AD350" s="83" t="str">
        <f t="shared" si="68"/>
        <v/>
      </c>
      <c r="AE350" s="83" t="str">
        <f t="shared" si="69"/>
        <v/>
      </c>
      <c r="AF350" s="81">
        <f t="shared" si="70"/>
        <v>0</v>
      </c>
      <c r="AG350" s="82" t="str">
        <f t="shared" si="71"/>
        <v>1:00</v>
      </c>
      <c r="AH350" s="81">
        <f t="shared" si="72"/>
        <v>0</v>
      </c>
      <c r="AI350" s="80" t="str">
        <f t="shared" si="73"/>
        <v/>
      </c>
      <c r="AJ350" s="80" t="str">
        <f t="shared" si="74"/>
        <v/>
      </c>
      <c r="AK350" s="80" t="str">
        <f t="shared" si="75"/>
        <v/>
      </c>
      <c r="AL350" s="79" t="str">
        <f t="shared" si="76"/>
        <v/>
      </c>
      <c r="AM350" s="78" t="str">
        <f t="shared" si="77"/>
        <v/>
      </c>
    </row>
    <row r="351" spans="2:39" ht="13.5" thickBot="1">
      <c r="B351" s="86">
        <v>44483</v>
      </c>
      <c r="C351" s="85">
        <v>0</v>
      </c>
      <c r="D351" s="85">
        <v>0</v>
      </c>
      <c r="E351" s="85">
        <v>0</v>
      </c>
      <c r="F351" s="85">
        <v>0</v>
      </c>
      <c r="G351" s="85">
        <v>0</v>
      </c>
      <c r="H351" s="85">
        <v>0</v>
      </c>
      <c r="I351" s="85">
        <v>0</v>
      </c>
      <c r="J351" s="85">
        <v>0</v>
      </c>
      <c r="K351" s="85">
        <v>0</v>
      </c>
      <c r="L351" s="85">
        <v>0</v>
      </c>
      <c r="M351" s="85">
        <v>0</v>
      </c>
      <c r="N351" s="85">
        <v>0</v>
      </c>
      <c r="O351" s="85">
        <v>0</v>
      </c>
      <c r="P351" s="85">
        <v>0</v>
      </c>
      <c r="Q351" s="85">
        <v>0</v>
      </c>
      <c r="R351" s="85">
        <v>0</v>
      </c>
      <c r="S351" s="85">
        <v>0</v>
      </c>
      <c r="T351" s="85">
        <v>0</v>
      </c>
      <c r="U351" s="85">
        <v>0</v>
      </c>
      <c r="V351" s="85">
        <v>0</v>
      </c>
      <c r="W351" s="85">
        <v>0</v>
      </c>
      <c r="X351" s="85">
        <v>0</v>
      </c>
      <c r="Y351" s="85">
        <v>0</v>
      </c>
      <c r="Z351" s="85">
        <v>0</v>
      </c>
      <c r="AA351" s="85">
        <f t="shared" si="65"/>
        <v>0</v>
      </c>
      <c r="AB351" s="84">
        <f t="shared" si="66"/>
        <v>2021</v>
      </c>
      <c r="AC351" s="83">
        <f t="shared" si="67"/>
        <v>10</v>
      </c>
      <c r="AD351" s="83" t="str">
        <f t="shared" si="68"/>
        <v/>
      </c>
      <c r="AE351" s="83" t="str">
        <f t="shared" si="69"/>
        <v/>
      </c>
      <c r="AF351" s="81">
        <f t="shared" si="70"/>
        <v>0</v>
      </c>
      <c r="AG351" s="82" t="str">
        <f t="shared" si="71"/>
        <v>1:00</v>
      </c>
      <c r="AH351" s="81">
        <f t="shared" si="72"/>
        <v>0</v>
      </c>
      <c r="AI351" s="80" t="str">
        <f t="shared" si="73"/>
        <v/>
      </c>
      <c r="AJ351" s="80" t="str">
        <f t="shared" si="74"/>
        <v/>
      </c>
      <c r="AK351" s="80" t="str">
        <f t="shared" si="75"/>
        <v/>
      </c>
      <c r="AL351" s="79" t="str">
        <f t="shared" si="76"/>
        <v/>
      </c>
      <c r="AM351" s="78" t="str">
        <f t="shared" si="77"/>
        <v/>
      </c>
    </row>
    <row r="352" spans="2:39" ht="13.5" thickBot="1">
      <c r="B352" s="86">
        <v>44484</v>
      </c>
      <c r="C352" s="85">
        <v>0</v>
      </c>
      <c r="D352" s="85">
        <v>0</v>
      </c>
      <c r="E352" s="85">
        <v>0</v>
      </c>
      <c r="F352" s="85">
        <v>0</v>
      </c>
      <c r="G352" s="85">
        <v>0</v>
      </c>
      <c r="H352" s="85">
        <v>0</v>
      </c>
      <c r="I352" s="85">
        <v>0</v>
      </c>
      <c r="J352" s="85">
        <v>0</v>
      </c>
      <c r="K352" s="85">
        <v>0</v>
      </c>
      <c r="L352" s="85">
        <v>0</v>
      </c>
      <c r="M352" s="85">
        <v>0</v>
      </c>
      <c r="N352" s="85">
        <v>0</v>
      </c>
      <c r="O352" s="85">
        <v>0</v>
      </c>
      <c r="P352" s="85">
        <v>0</v>
      </c>
      <c r="Q352" s="85">
        <v>0</v>
      </c>
      <c r="R352" s="85">
        <v>0</v>
      </c>
      <c r="S352" s="85">
        <v>0</v>
      </c>
      <c r="T352" s="85">
        <v>0</v>
      </c>
      <c r="U352" s="85">
        <v>0</v>
      </c>
      <c r="V352" s="85">
        <v>0</v>
      </c>
      <c r="W352" s="85">
        <v>0</v>
      </c>
      <c r="X352" s="85">
        <v>0</v>
      </c>
      <c r="Y352" s="85">
        <v>0</v>
      </c>
      <c r="Z352" s="85">
        <v>0</v>
      </c>
      <c r="AA352" s="85">
        <f t="shared" si="65"/>
        <v>0</v>
      </c>
      <c r="AB352" s="84">
        <f t="shared" si="66"/>
        <v>2021</v>
      </c>
      <c r="AC352" s="83">
        <f t="shared" si="67"/>
        <v>10</v>
      </c>
      <c r="AD352" s="83" t="str">
        <f t="shared" si="68"/>
        <v/>
      </c>
      <c r="AE352" s="83" t="str">
        <f t="shared" si="69"/>
        <v/>
      </c>
      <c r="AF352" s="81">
        <f t="shared" si="70"/>
        <v>0</v>
      </c>
      <c r="AG352" s="82" t="str">
        <f t="shared" si="71"/>
        <v>1:00</v>
      </c>
      <c r="AH352" s="81">
        <f t="shared" si="72"/>
        <v>0</v>
      </c>
      <c r="AI352" s="80" t="str">
        <f t="shared" si="73"/>
        <v/>
      </c>
      <c r="AJ352" s="80" t="str">
        <f t="shared" si="74"/>
        <v/>
      </c>
      <c r="AK352" s="80" t="str">
        <f t="shared" si="75"/>
        <v/>
      </c>
      <c r="AL352" s="79" t="str">
        <f t="shared" si="76"/>
        <v/>
      </c>
      <c r="AM352" s="78" t="str">
        <f t="shared" si="77"/>
        <v/>
      </c>
    </row>
    <row r="353" spans="2:39" ht="13.5" thickBot="1">
      <c r="B353" s="86">
        <v>44485</v>
      </c>
      <c r="C353" s="85">
        <v>0</v>
      </c>
      <c r="D353" s="85">
        <v>0</v>
      </c>
      <c r="E353" s="85">
        <v>0</v>
      </c>
      <c r="F353" s="85">
        <v>0</v>
      </c>
      <c r="G353" s="85">
        <v>0</v>
      </c>
      <c r="H353" s="85">
        <v>0</v>
      </c>
      <c r="I353" s="85">
        <v>0</v>
      </c>
      <c r="J353" s="85">
        <v>0</v>
      </c>
      <c r="K353" s="85">
        <v>0</v>
      </c>
      <c r="L353" s="85">
        <v>0</v>
      </c>
      <c r="M353" s="85">
        <v>0</v>
      </c>
      <c r="N353" s="85">
        <v>0</v>
      </c>
      <c r="O353" s="85">
        <v>0</v>
      </c>
      <c r="P353" s="85">
        <v>0</v>
      </c>
      <c r="Q353" s="85">
        <v>0</v>
      </c>
      <c r="R353" s="85">
        <v>0</v>
      </c>
      <c r="S353" s="85">
        <v>0</v>
      </c>
      <c r="T353" s="85">
        <v>0</v>
      </c>
      <c r="U353" s="85">
        <v>0</v>
      </c>
      <c r="V353" s="85">
        <v>0</v>
      </c>
      <c r="W353" s="85">
        <v>0</v>
      </c>
      <c r="X353" s="85">
        <v>0</v>
      </c>
      <c r="Y353" s="85">
        <v>0</v>
      </c>
      <c r="Z353" s="85">
        <v>0</v>
      </c>
      <c r="AA353" s="85">
        <f t="shared" si="65"/>
        <v>0</v>
      </c>
      <c r="AB353" s="84">
        <f t="shared" si="66"/>
        <v>2021</v>
      </c>
      <c r="AC353" s="83">
        <f t="shared" si="67"/>
        <v>10</v>
      </c>
      <c r="AD353" s="83" t="str">
        <f t="shared" si="68"/>
        <v/>
      </c>
      <c r="AE353" s="83" t="str">
        <f t="shared" si="69"/>
        <v/>
      </c>
      <c r="AF353" s="81">
        <f t="shared" si="70"/>
        <v>0</v>
      </c>
      <c r="AG353" s="82" t="str">
        <f t="shared" si="71"/>
        <v>1:00</v>
      </c>
      <c r="AH353" s="81">
        <f t="shared" si="72"/>
        <v>0</v>
      </c>
      <c r="AI353" s="80" t="str">
        <f t="shared" si="73"/>
        <v/>
      </c>
      <c r="AJ353" s="80" t="str">
        <f t="shared" si="74"/>
        <v/>
      </c>
      <c r="AK353" s="80" t="str">
        <f t="shared" si="75"/>
        <v/>
      </c>
      <c r="AL353" s="79" t="str">
        <f t="shared" si="76"/>
        <v/>
      </c>
      <c r="AM353" s="78" t="str">
        <f t="shared" si="77"/>
        <v/>
      </c>
    </row>
    <row r="354" spans="2:39" ht="13.5" thickBot="1">
      <c r="B354" s="86">
        <v>44486</v>
      </c>
      <c r="C354" s="85">
        <v>0</v>
      </c>
      <c r="D354" s="85">
        <v>0</v>
      </c>
      <c r="E354" s="85">
        <v>0</v>
      </c>
      <c r="F354" s="85">
        <v>0</v>
      </c>
      <c r="G354" s="85">
        <v>0</v>
      </c>
      <c r="H354" s="85">
        <v>0</v>
      </c>
      <c r="I354" s="85">
        <v>0</v>
      </c>
      <c r="J354" s="85">
        <v>0</v>
      </c>
      <c r="K354" s="85">
        <v>0</v>
      </c>
      <c r="L354" s="85">
        <v>0</v>
      </c>
      <c r="M354" s="85">
        <v>0</v>
      </c>
      <c r="N354" s="85">
        <v>0</v>
      </c>
      <c r="O354" s="85">
        <v>0</v>
      </c>
      <c r="P354" s="85">
        <v>0</v>
      </c>
      <c r="Q354" s="85">
        <v>0</v>
      </c>
      <c r="R354" s="85">
        <v>0</v>
      </c>
      <c r="S354" s="85">
        <v>0</v>
      </c>
      <c r="T354" s="85">
        <v>0</v>
      </c>
      <c r="U354" s="85">
        <v>0</v>
      </c>
      <c r="V354" s="85">
        <v>0</v>
      </c>
      <c r="W354" s="85">
        <v>0</v>
      </c>
      <c r="X354" s="85">
        <v>0</v>
      </c>
      <c r="Y354" s="85">
        <v>0</v>
      </c>
      <c r="Z354" s="85">
        <v>0</v>
      </c>
      <c r="AA354" s="85">
        <f t="shared" si="65"/>
        <v>0</v>
      </c>
      <c r="AB354" s="84">
        <f t="shared" si="66"/>
        <v>2021</v>
      </c>
      <c r="AC354" s="83">
        <f t="shared" si="67"/>
        <v>10</v>
      </c>
      <c r="AD354" s="83" t="str">
        <f t="shared" si="68"/>
        <v/>
      </c>
      <c r="AE354" s="83" t="str">
        <f t="shared" si="69"/>
        <v/>
      </c>
      <c r="AF354" s="81">
        <f t="shared" si="70"/>
        <v>0</v>
      </c>
      <c r="AG354" s="82" t="str">
        <f t="shared" si="71"/>
        <v>1:00</v>
      </c>
      <c r="AH354" s="81">
        <f t="shared" si="72"/>
        <v>0</v>
      </c>
      <c r="AI354" s="80" t="str">
        <f t="shared" si="73"/>
        <v/>
      </c>
      <c r="AJ354" s="80" t="str">
        <f t="shared" si="74"/>
        <v/>
      </c>
      <c r="AK354" s="80" t="str">
        <f t="shared" si="75"/>
        <v/>
      </c>
      <c r="AL354" s="79" t="str">
        <f t="shared" si="76"/>
        <v/>
      </c>
      <c r="AM354" s="78" t="str">
        <f t="shared" si="77"/>
        <v/>
      </c>
    </row>
    <row r="355" spans="2:39" ht="13.5" thickBot="1">
      <c r="B355" s="86">
        <v>44487</v>
      </c>
      <c r="C355" s="85">
        <v>0</v>
      </c>
      <c r="D355" s="85">
        <v>0</v>
      </c>
      <c r="E355" s="85">
        <v>0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5">
        <v>0</v>
      </c>
      <c r="N355" s="85">
        <v>0</v>
      </c>
      <c r="O355" s="85">
        <v>0</v>
      </c>
      <c r="P355" s="85">
        <v>0</v>
      </c>
      <c r="Q355" s="85">
        <v>0</v>
      </c>
      <c r="R355" s="85">
        <v>0</v>
      </c>
      <c r="S355" s="85">
        <v>0</v>
      </c>
      <c r="T355" s="85">
        <v>0</v>
      </c>
      <c r="U355" s="85">
        <v>0</v>
      </c>
      <c r="V355" s="85">
        <v>0</v>
      </c>
      <c r="W355" s="85">
        <v>0</v>
      </c>
      <c r="X355" s="85">
        <v>0</v>
      </c>
      <c r="Y355" s="85">
        <v>0</v>
      </c>
      <c r="Z355" s="85">
        <v>0</v>
      </c>
      <c r="AA355" s="85">
        <f t="shared" si="65"/>
        <v>0</v>
      </c>
      <c r="AB355" s="84">
        <f t="shared" si="66"/>
        <v>2021</v>
      </c>
      <c r="AC355" s="83">
        <f t="shared" si="67"/>
        <v>10</v>
      </c>
      <c r="AD355" s="83" t="str">
        <f t="shared" si="68"/>
        <v/>
      </c>
      <c r="AE355" s="83" t="str">
        <f t="shared" si="69"/>
        <v/>
      </c>
      <c r="AF355" s="81">
        <f t="shared" si="70"/>
        <v>0</v>
      </c>
      <c r="AG355" s="82" t="str">
        <f t="shared" si="71"/>
        <v>1:00</v>
      </c>
      <c r="AH355" s="81">
        <f t="shared" si="72"/>
        <v>0</v>
      </c>
      <c r="AI355" s="80" t="str">
        <f t="shared" si="73"/>
        <v/>
      </c>
      <c r="AJ355" s="80" t="str">
        <f t="shared" si="74"/>
        <v/>
      </c>
      <c r="AK355" s="80" t="str">
        <f t="shared" si="75"/>
        <v/>
      </c>
      <c r="AL355" s="79" t="str">
        <f t="shared" si="76"/>
        <v/>
      </c>
      <c r="AM355" s="78" t="str">
        <f t="shared" si="77"/>
        <v/>
      </c>
    </row>
    <row r="356" spans="2:39" ht="13.5" thickBot="1">
      <c r="B356" s="86">
        <v>44488</v>
      </c>
      <c r="C356" s="85">
        <v>0</v>
      </c>
      <c r="D356" s="85">
        <v>0</v>
      </c>
      <c r="E356" s="85">
        <v>0</v>
      </c>
      <c r="F356" s="85">
        <v>0</v>
      </c>
      <c r="G356" s="85">
        <v>0</v>
      </c>
      <c r="H356" s="85">
        <v>0</v>
      </c>
      <c r="I356" s="85">
        <v>0</v>
      </c>
      <c r="J356" s="85">
        <v>0</v>
      </c>
      <c r="K356" s="85">
        <v>0</v>
      </c>
      <c r="L356" s="85">
        <v>0</v>
      </c>
      <c r="M356" s="85">
        <v>0</v>
      </c>
      <c r="N356" s="85">
        <v>0</v>
      </c>
      <c r="O356" s="85">
        <v>0</v>
      </c>
      <c r="P356" s="85">
        <v>0</v>
      </c>
      <c r="Q356" s="85">
        <v>0</v>
      </c>
      <c r="R356" s="85">
        <v>0</v>
      </c>
      <c r="S356" s="85">
        <v>0</v>
      </c>
      <c r="T356" s="85">
        <v>0</v>
      </c>
      <c r="U356" s="85">
        <v>0</v>
      </c>
      <c r="V356" s="85">
        <v>0</v>
      </c>
      <c r="W356" s="85">
        <v>0</v>
      </c>
      <c r="X356" s="85">
        <v>0</v>
      </c>
      <c r="Y356" s="85">
        <v>0</v>
      </c>
      <c r="Z356" s="85">
        <v>0</v>
      </c>
      <c r="AA356" s="85">
        <f t="shared" si="65"/>
        <v>0</v>
      </c>
      <c r="AB356" s="84">
        <f t="shared" si="66"/>
        <v>2021</v>
      </c>
      <c r="AC356" s="83">
        <f t="shared" si="67"/>
        <v>10</v>
      </c>
      <c r="AD356" s="83" t="str">
        <f t="shared" si="68"/>
        <v/>
      </c>
      <c r="AE356" s="83" t="str">
        <f t="shared" si="69"/>
        <v/>
      </c>
      <c r="AF356" s="81">
        <f t="shared" si="70"/>
        <v>0</v>
      </c>
      <c r="AG356" s="82" t="str">
        <f t="shared" si="71"/>
        <v>1:00</v>
      </c>
      <c r="AH356" s="81">
        <f t="shared" si="72"/>
        <v>0</v>
      </c>
      <c r="AI356" s="80" t="str">
        <f t="shared" si="73"/>
        <v/>
      </c>
      <c r="AJ356" s="80" t="str">
        <f t="shared" si="74"/>
        <v/>
      </c>
      <c r="AK356" s="80" t="str">
        <f t="shared" si="75"/>
        <v/>
      </c>
      <c r="AL356" s="79" t="str">
        <f t="shared" si="76"/>
        <v/>
      </c>
      <c r="AM356" s="78" t="str">
        <f t="shared" si="77"/>
        <v/>
      </c>
    </row>
    <row r="357" spans="2:39" ht="13.5" thickBot="1">
      <c r="B357" s="86">
        <v>44489</v>
      </c>
      <c r="C357" s="85">
        <v>0</v>
      </c>
      <c r="D357" s="85">
        <v>0</v>
      </c>
      <c r="E357" s="85">
        <v>0</v>
      </c>
      <c r="F357" s="85">
        <v>0</v>
      </c>
      <c r="G357" s="85">
        <v>0</v>
      </c>
      <c r="H357" s="85">
        <v>0</v>
      </c>
      <c r="I357" s="85">
        <v>0</v>
      </c>
      <c r="J357" s="85">
        <v>0</v>
      </c>
      <c r="K357" s="85">
        <v>0</v>
      </c>
      <c r="L357" s="85">
        <v>0</v>
      </c>
      <c r="M357" s="85">
        <v>0</v>
      </c>
      <c r="N357" s="85">
        <v>0</v>
      </c>
      <c r="O357" s="85">
        <v>0</v>
      </c>
      <c r="P357" s="85">
        <v>0</v>
      </c>
      <c r="Q357" s="85">
        <v>0</v>
      </c>
      <c r="R357" s="85">
        <v>0</v>
      </c>
      <c r="S357" s="85">
        <v>0</v>
      </c>
      <c r="T357" s="85">
        <v>0</v>
      </c>
      <c r="U357" s="85">
        <v>0</v>
      </c>
      <c r="V357" s="85">
        <v>0</v>
      </c>
      <c r="W357" s="85">
        <v>0</v>
      </c>
      <c r="X357" s="85">
        <v>0</v>
      </c>
      <c r="Y357" s="85">
        <v>0</v>
      </c>
      <c r="Z357" s="85">
        <v>0</v>
      </c>
      <c r="AA357" s="85">
        <f t="shared" si="65"/>
        <v>0</v>
      </c>
      <c r="AB357" s="84">
        <f t="shared" si="66"/>
        <v>2021</v>
      </c>
      <c r="AC357" s="83">
        <f t="shared" si="67"/>
        <v>10</v>
      </c>
      <c r="AD357" s="83" t="str">
        <f t="shared" si="68"/>
        <v/>
      </c>
      <c r="AE357" s="83" t="str">
        <f t="shared" si="69"/>
        <v/>
      </c>
      <c r="AF357" s="81">
        <f t="shared" si="70"/>
        <v>0</v>
      </c>
      <c r="AG357" s="82" t="str">
        <f t="shared" si="71"/>
        <v>1:00</v>
      </c>
      <c r="AH357" s="81">
        <f t="shared" si="72"/>
        <v>0</v>
      </c>
      <c r="AI357" s="80" t="str">
        <f t="shared" si="73"/>
        <v/>
      </c>
      <c r="AJ357" s="80" t="str">
        <f t="shared" si="74"/>
        <v/>
      </c>
      <c r="AK357" s="80" t="str">
        <f t="shared" si="75"/>
        <v/>
      </c>
      <c r="AL357" s="79" t="str">
        <f t="shared" si="76"/>
        <v/>
      </c>
      <c r="AM357" s="78" t="str">
        <f t="shared" si="77"/>
        <v/>
      </c>
    </row>
    <row r="358" spans="2:39" ht="13.5" thickBot="1">
      <c r="B358" s="86">
        <v>44490</v>
      </c>
      <c r="C358" s="85">
        <v>0</v>
      </c>
      <c r="D358" s="85">
        <v>0</v>
      </c>
      <c r="E358" s="85">
        <v>0</v>
      </c>
      <c r="F358" s="85">
        <v>0</v>
      </c>
      <c r="G358" s="85">
        <v>0</v>
      </c>
      <c r="H358" s="85">
        <v>0</v>
      </c>
      <c r="I358" s="85">
        <v>0</v>
      </c>
      <c r="J358" s="85">
        <v>0</v>
      </c>
      <c r="K358" s="85">
        <v>0</v>
      </c>
      <c r="L358" s="85">
        <v>0</v>
      </c>
      <c r="M358" s="85">
        <v>0</v>
      </c>
      <c r="N358" s="85">
        <v>0</v>
      </c>
      <c r="O358" s="85">
        <v>0</v>
      </c>
      <c r="P358" s="85">
        <v>0</v>
      </c>
      <c r="Q358" s="85">
        <v>0</v>
      </c>
      <c r="R358" s="85">
        <v>0</v>
      </c>
      <c r="S358" s="85">
        <v>0</v>
      </c>
      <c r="T358" s="85">
        <v>0</v>
      </c>
      <c r="U358" s="85">
        <v>0</v>
      </c>
      <c r="V358" s="85">
        <v>0</v>
      </c>
      <c r="W358" s="85">
        <v>0</v>
      </c>
      <c r="X358" s="85">
        <v>0</v>
      </c>
      <c r="Y358" s="85">
        <v>0</v>
      </c>
      <c r="Z358" s="85">
        <v>0</v>
      </c>
      <c r="AA358" s="85">
        <f t="shared" si="65"/>
        <v>0</v>
      </c>
      <c r="AB358" s="84">
        <f t="shared" si="66"/>
        <v>2021</v>
      </c>
      <c r="AC358" s="83">
        <f t="shared" si="67"/>
        <v>10</v>
      </c>
      <c r="AD358" s="83" t="str">
        <f t="shared" si="68"/>
        <v/>
      </c>
      <c r="AE358" s="83" t="str">
        <f t="shared" si="69"/>
        <v/>
      </c>
      <c r="AF358" s="81">
        <f t="shared" si="70"/>
        <v>0</v>
      </c>
      <c r="AG358" s="82" t="str">
        <f t="shared" si="71"/>
        <v>1:00</v>
      </c>
      <c r="AH358" s="81">
        <f t="shared" si="72"/>
        <v>0</v>
      </c>
      <c r="AI358" s="80" t="str">
        <f t="shared" si="73"/>
        <v/>
      </c>
      <c r="AJ358" s="80" t="str">
        <f t="shared" si="74"/>
        <v/>
      </c>
      <c r="AK358" s="80" t="str">
        <f t="shared" si="75"/>
        <v/>
      </c>
      <c r="AL358" s="79" t="str">
        <f t="shared" si="76"/>
        <v/>
      </c>
      <c r="AM358" s="78" t="str">
        <f t="shared" si="77"/>
        <v/>
      </c>
    </row>
    <row r="359" spans="2:39" ht="13.5" thickBot="1">
      <c r="B359" s="86">
        <v>44491</v>
      </c>
      <c r="C359" s="85">
        <v>0</v>
      </c>
      <c r="D359" s="85">
        <v>0</v>
      </c>
      <c r="E359" s="85">
        <v>0</v>
      </c>
      <c r="F359" s="85">
        <v>0</v>
      </c>
      <c r="G359" s="85">
        <v>0</v>
      </c>
      <c r="H359" s="85">
        <v>0</v>
      </c>
      <c r="I359" s="85">
        <v>0</v>
      </c>
      <c r="J359" s="85">
        <v>0</v>
      </c>
      <c r="K359" s="85">
        <v>0</v>
      </c>
      <c r="L359" s="85">
        <v>0</v>
      </c>
      <c r="M359" s="85">
        <v>0</v>
      </c>
      <c r="N359" s="85">
        <v>0</v>
      </c>
      <c r="O359" s="85">
        <v>0</v>
      </c>
      <c r="P359" s="85">
        <v>0</v>
      </c>
      <c r="Q359" s="85">
        <v>0</v>
      </c>
      <c r="R359" s="85">
        <v>0</v>
      </c>
      <c r="S359" s="85">
        <v>0</v>
      </c>
      <c r="T359" s="85">
        <v>0</v>
      </c>
      <c r="U359" s="85">
        <v>0</v>
      </c>
      <c r="V359" s="85">
        <v>0</v>
      </c>
      <c r="W359" s="85">
        <v>0</v>
      </c>
      <c r="X359" s="85">
        <v>0</v>
      </c>
      <c r="Y359" s="85">
        <v>0</v>
      </c>
      <c r="Z359" s="85">
        <v>0</v>
      </c>
      <c r="AA359" s="85">
        <f t="shared" si="65"/>
        <v>0</v>
      </c>
      <c r="AB359" s="84">
        <f t="shared" si="66"/>
        <v>2021</v>
      </c>
      <c r="AC359" s="83">
        <f t="shared" si="67"/>
        <v>10</v>
      </c>
      <c r="AD359" s="83" t="str">
        <f t="shared" si="68"/>
        <v/>
      </c>
      <c r="AE359" s="83" t="str">
        <f t="shared" si="69"/>
        <v/>
      </c>
      <c r="AF359" s="81">
        <f t="shared" si="70"/>
        <v>0</v>
      </c>
      <c r="AG359" s="82" t="str">
        <f t="shared" si="71"/>
        <v>1:00</v>
      </c>
      <c r="AH359" s="81">
        <f t="shared" si="72"/>
        <v>0</v>
      </c>
      <c r="AI359" s="80" t="str">
        <f t="shared" si="73"/>
        <v/>
      </c>
      <c r="AJ359" s="80" t="str">
        <f t="shared" si="74"/>
        <v/>
      </c>
      <c r="AK359" s="80" t="str">
        <f t="shared" si="75"/>
        <v/>
      </c>
      <c r="AL359" s="79" t="str">
        <f t="shared" si="76"/>
        <v/>
      </c>
      <c r="AM359" s="78" t="str">
        <f t="shared" si="77"/>
        <v/>
      </c>
    </row>
    <row r="360" spans="2:39" ht="13.5" thickBot="1">
      <c r="B360" s="86">
        <v>44492</v>
      </c>
      <c r="C360" s="85">
        <v>0</v>
      </c>
      <c r="D360" s="85">
        <v>0</v>
      </c>
      <c r="E360" s="85">
        <v>0</v>
      </c>
      <c r="F360" s="85">
        <v>0</v>
      </c>
      <c r="G360" s="85">
        <v>0</v>
      </c>
      <c r="H360" s="85">
        <v>0</v>
      </c>
      <c r="I360" s="85">
        <v>0</v>
      </c>
      <c r="J360" s="85">
        <v>0</v>
      </c>
      <c r="K360" s="85">
        <v>0</v>
      </c>
      <c r="L360" s="85">
        <v>0</v>
      </c>
      <c r="M360" s="85">
        <v>0</v>
      </c>
      <c r="N360" s="85">
        <v>0</v>
      </c>
      <c r="O360" s="85">
        <v>0</v>
      </c>
      <c r="P360" s="85">
        <v>0</v>
      </c>
      <c r="Q360" s="85">
        <v>0</v>
      </c>
      <c r="R360" s="85">
        <v>0</v>
      </c>
      <c r="S360" s="85">
        <v>0</v>
      </c>
      <c r="T360" s="85">
        <v>0</v>
      </c>
      <c r="U360" s="85">
        <v>0</v>
      </c>
      <c r="V360" s="85">
        <v>0</v>
      </c>
      <c r="W360" s="85">
        <v>0</v>
      </c>
      <c r="X360" s="85">
        <v>0</v>
      </c>
      <c r="Y360" s="85">
        <v>0</v>
      </c>
      <c r="Z360" s="85">
        <v>0</v>
      </c>
      <c r="AA360" s="85">
        <f t="shared" si="65"/>
        <v>0</v>
      </c>
      <c r="AB360" s="84">
        <f t="shared" si="66"/>
        <v>2021</v>
      </c>
      <c r="AC360" s="83">
        <f t="shared" si="67"/>
        <v>10</v>
      </c>
      <c r="AD360" s="83" t="str">
        <f t="shared" si="68"/>
        <v/>
      </c>
      <c r="AE360" s="83" t="str">
        <f t="shared" si="69"/>
        <v/>
      </c>
      <c r="AF360" s="81">
        <f t="shared" si="70"/>
        <v>0</v>
      </c>
      <c r="AG360" s="82" t="str">
        <f t="shared" si="71"/>
        <v>1:00</v>
      </c>
      <c r="AH360" s="81">
        <f t="shared" si="72"/>
        <v>0</v>
      </c>
      <c r="AI360" s="80" t="str">
        <f t="shared" si="73"/>
        <v/>
      </c>
      <c r="AJ360" s="80" t="str">
        <f t="shared" si="74"/>
        <v/>
      </c>
      <c r="AK360" s="80" t="str">
        <f t="shared" si="75"/>
        <v/>
      </c>
      <c r="AL360" s="79" t="str">
        <f t="shared" si="76"/>
        <v/>
      </c>
      <c r="AM360" s="78" t="str">
        <f t="shared" si="77"/>
        <v/>
      </c>
    </row>
    <row r="361" spans="2:39" ht="13.5" thickBot="1">
      <c r="B361" s="86">
        <v>44493</v>
      </c>
      <c r="C361" s="85">
        <v>0</v>
      </c>
      <c r="D361" s="85">
        <v>0</v>
      </c>
      <c r="E361" s="85">
        <v>0</v>
      </c>
      <c r="F361" s="85">
        <v>0</v>
      </c>
      <c r="G361" s="85">
        <v>0</v>
      </c>
      <c r="H361" s="85">
        <v>0</v>
      </c>
      <c r="I361" s="85">
        <v>0</v>
      </c>
      <c r="J361" s="85">
        <v>0</v>
      </c>
      <c r="K361" s="85">
        <v>0</v>
      </c>
      <c r="L361" s="85">
        <v>0</v>
      </c>
      <c r="M361" s="85">
        <v>0</v>
      </c>
      <c r="N361" s="85">
        <v>0</v>
      </c>
      <c r="O361" s="85">
        <v>0</v>
      </c>
      <c r="P361" s="85">
        <v>0</v>
      </c>
      <c r="Q361" s="85">
        <v>0</v>
      </c>
      <c r="R361" s="85">
        <v>0</v>
      </c>
      <c r="S361" s="85">
        <v>0</v>
      </c>
      <c r="T361" s="85">
        <v>0</v>
      </c>
      <c r="U361" s="85">
        <v>0</v>
      </c>
      <c r="V361" s="85">
        <v>0</v>
      </c>
      <c r="W361" s="85">
        <v>0</v>
      </c>
      <c r="X361" s="85">
        <v>0</v>
      </c>
      <c r="Y361" s="85">
        <v>0</v>
      </c>
      <c r="Z361" s="85">
        <v>0</v>
      </c>
      <c r="AA361" s="85">
        <f t="shared" si="65"/>
        <v>0</v>
      </c>
      <c r="AB361" s="84">
        <f t="shared" si="66"/>
        <v>2021</v>
      </c>
      <c r="AC361" s="83">
        <f t="shared" si="67"/>
        <v>10</v>
      </c>
      <c r="AD361" s="83" t="str">
        <f t="shared" si="68"/>
        <v/>
      </c>
      <c r="AE361" s="83" t="str">
        <f t="shared" si="69"/>
        <v/>
      </c>
      <c r="AF361" s="81">
        <f t="shared" si="70"/>
        <v>0</v>
      </c>
      <c r="AG361" s="82" t="str">
        <f t="shared" si="71"/>
        <v>1:00</v>
      </c>
      <c r="AH361" s="81">
        <f t="shared" si="72"/>
        <v>0</v>
      </c>
      <c r="AI361" s="80" t="str">
        <f t="shared" si="73"/>
        <v/>
      </c>
      <c r="AJ361" s="80" t="str">
        <f t="shared" si="74"/>
        <v/>
      </c>
      <c r="AK361" s="80" t="str">
        <f t="shared" si="75"/>
        <v/>
      </c>
      <c r="AL361" s="79" t="str">
        <f t="shared" si="76"/>
        <v/>
      </c>
      <c r="AM361" s="78" t="str">
        <f t="shared" si="77"/>
        <v/>
      </c>
    </row>
    <row r="362" spans="2:39" ht="13.5" thickBot="1">
      <c r="B362" s="86">
        <v>44494</v>
      </c>
      <c r="C362" s="85">
        <v>0</v>
      </c>
      <c r="D362" s="85">
        <v>0</v>
      </c>
      <c r="E362" s="85">
        <v>0</v>
      </c>
      <c r="F362" s="85">
        <v>0</v>
      </c>
      <c r="G362" s="85">
        <v>0</v>
      </c>
      <c r="H362" s="85">
        <v>0</v>
      </c>
      <c r="I362" s="85">
        <v>0</v>
      </c>
      <c r="J362" s="85">
        <v>0</v>
      </c>
      <c r="K362" s="85">
        <v>0</v>
      </c>
      <c r="L362" s="85">
        <v>0</v>
      </c>
      <c r="M362" s="85">
        <v>0</v>
      </c>
      <c r="N362" s="85">
        <v>0</v>
      </c>
      <c r="O362" s="85">
        <v>0</v>
      </c>
      <c r="P362" s="85">
        <v>0</v>
      </c>
      <c r="Q362" s="85">
        <v>0</v>
      </c>
      <c r="R362" s="85">
        <v>0</v>
      </c>
      <c r="S362" s="85">
        <v>0</v>
      </c>
      <c r="T362" s="85">
        <v>0</v>
      </c>
      <c r="U362" s="85">
        <v>0</v>
      </c>
      <c r="V362" s="85">
        <v>0</v>
      </c>
      <c r="W362" s="85">
        <v>0</v>
      </c>
      <c r="X362" s="85">
        <v>0</v>
      </c>
      <c r="Y362" s="85">
        <v>0</v>
      </c>
      <c r="Z362" s="85">
        <v>0</v>
      </c>
      <c r="AA362" s="85">
        <f t="shared" si="65"/>
        <v>0</v>
      </c>
      <c r="AB362" s="84">
        <f t="shared" si="66"/>
        <v>2021</v>
      </c>
      <c r="AC362" s="83">
        <f t="shared" si="67"/>
        <v>10</v>
      </c>
      <c r="AD362" s="83" t="str">
        <f t="shared" si="68"/>
        <v/>
      </c>
      <c r="AE362" s="83" t="str">
        <f t="shared" si="69"/>
        <v/>
      </c>
      <c r="AF362" s="81">
        <f t="shared" si="70"/>
        <v>0</v>
      </c>
      <c r="AG362" s="82" t="str">
        <f t="shared" si="71"/>
        <v>1:00</v>
      </c>
      <c r="AH362" s="81">
        <f t="shared" si="72"/>
        <v>0</v>
      </c>
      <c r="AI362" s="80" t="str">
        <f t="shared" si="73"/>
        <v/>
      </c>
      <c r="AJ362" s="80" t="str">
        <f t="shared" si="74"/>
        <v/>
      </c>
      <c r="AK362" s="80" t="str">
        <f t="shared" si="75"/>
        <v/>
      </c>
      <c r="AL362" s="79" t="str">
        <f t="shared" si="76"/>
        <v/>
      </c>
      <c r="AM362" s="78" t="str">
        <f t="shared" si="77"/>
        <v/>
      </c>
    </row>
    <row r="363" spans="2:39" ht="13.5" thickBot="1">
      <c r="B363" s="86">
        <v>44495</v>
      </c>
      <c r="C363" s="85">
        <v>0</v>
      </c>
      <c r="D363" s="85">
        <v>0</v>
      </c>
      <c r="E363" s="85">
        <v>0</v>
      </c>
      <c r="F363" s="85">
        <v>0</v>
      </c>
      <c r="G363" s="85">
        <v>0</v>
      </c>
      <c r="H363" s="85">
        <v>0</v>
      </c>
      <c r="I363" s="85">
        <v>0</v>
      </c>
      <c r="J363" s="85">
        <v>0</v>
      </c>
      <c r="K363" s="85">
        <v>0</v>
      </c>
      <c r="L363" s="85">
        <v>0</v>
      </c>
      <c r="M363" s="85">
        <v>0</v>
      </c>
      <c r="N363" s="85">
        <v>0</v>
      </c>
      <c r="O363" s="85">
        <v>0</v>
      </c>
      <c r="P363" s="85">
        <v>0</v>
      </c>
      <c r="Q363" s="85">
        <v>0</v>
      </c>
      <c r="R363" s="85">
        <v>0</v>
      </c>
      <c r="S363" s="85">
        <v>0</v>
      </c>
      <c r="T363" s="85">
        <v>0</v>
      </c>
      <c r="U363" s="85">
        <v>0</v>
      </c>
      <c r="V363" s="85">
        <v>0</v>
      </c>
      <c r="W363" s="85">
        <v>0</v>
      </c>
      <c r="X363" s="85">
        <v>0</v>
      </c>
      <c r="Y363" s="85">
        <v>0</v>
      </c>
      <c r="Z363" s="85">
        <v>0</v>
      </c>
      <c r="AA363" s="85">
        <f t="shared" si="65"/>
        <v>0</v>
      </c>
      <c r="AB363" s="84">
        <f t="shared" si="66"/>
        <v>2021</v>
      </c>
      <c r="AC363" s="83">
        <f t="shared" si="67"/>
        <v>10</v>
      </c>
      <c r="AD363" s="83" t="str">
        <f t="shared" si="68"/>
        <v/>
      </c>
      <c r="AE363" s="83" t="str">
        <f t="shared" si="69"/>
        <v/>
      </c>
      <c r="AF363" s="81">
        <f t="shared" si="70"/>
        <v>0</v>
      </c>
      <c r="AG363" s="82" t="str">
        <f t="shared" si="71"/>
        <v>1:00</v>
      </c>
      <c r="AH363" s="81">
        <f t="shared" si="72"/>
        <v>0</v>
      </c>
      <c r="AI363" s="80" t="str">
        <f t="shared" si="73"/>
        <v/>
      </c>
      <c r="AJ363" s="80" t="str">
        <f t="shared" si="74"/>
        <v/>
      </c>
      <c r="AK363" s="80" t="str">
        <f t="shared" si="75"/>
        <v/>
      </c>
      <c r="AL363" s="79" t="str">
        <f t="shared" si="76"/>
        <v/>
      </c>
      <c r="AM363" s="78" t="str">
        <f t="shared" si="77"/>
        <v/>
      </c>
    </row>
    <row r="364" spans="2:39" ht="13.5" thickBot="1">
      <c r="B364" s="86">
        <v>44496</v>
      </c>
      <c r="C364" s="85">
        <v>0</v>
      </c>
      <c r="D364" s="85">
        <v>0</v>
      </c>
      <c r="E364" s="85">
        <v>0</v>
      </c>
      <c r="F364" s="85">
        <v>0</v>
      </c>
      <c r="G364" s="85">
        <v>0</v>
      </c>
      <c r="H364" s="85">
        <v>0</v>
      </c>
      <c r="I364" s="85">
        <v>0</v>
      </c>
      <c r="J364" s="85">
        <v>0</v>
      </c>
      <c r="K364" s="85">
        <v>0</v>
      </c>
      <c r="L364" s="85">
        <v>0</v>
      </c>
      <c r="M364" s="85">
        <v>0</v>
      </c>
      <c r="N364" s="85">
        <v>0</v>
      </c>
      <c r="O364" s="85">
        <v>0</v>
      </c>
      <c r="P364" s="85">
        <v>0</v>
      </c>
      <c r="Q364" s="85">
        <v>0</v>
      </c>
      <c r="R364" s="85">
        <v>0</v>
      </c>
      <c r="S364" s="85">
        <v>0</v>
      </c>
      <c r="T364" s="85">
        <v>0</v>
      </c>
      <c r="U364" s="85">
        <v>0</v>
      </c>
      <c r="V364" s="85">
        <v>0</v>
      </c>
      <c r="W364" s="85">
        <v>0</v>
      </c>
      <c r="X364" s="85">
        <v>0</v>
      </c>
      <c r="Y364" s="85">
        <v>0</v>
      </c>
      <c r="Z364" s="85">
        <v>0</v>
      </c>
      <c r="AA364" s="85">
        <f t="shared" si="65"/>
        <v>0</v>
      </c>
      <c r="AB364" s="84">
        <f t="shared" si="66"/>
        <v>2021</v>
      </c>
      <c r="AC364" s="83">
        <f t="shared" si="67"/>
        <v>10</v>
      </c>
      <c r="AD364" s="83" t="str">
        <f t="shared" si="68"/>
        <v/>
      </c>
      <c r="AE364" s="83" t="str">
        <f t="shared" si="69"/>
        <v/>
      </c>
      <c r="AF364" s="81">
        <f t="shared" si="70"/>
        <v>0</v>
      </c>
      <c r="AG364" s="82" t="str">
        <f t="shared" si="71"/>
        <v>1:00</v>
      </c>
      <c r="AH364" s="81">
        <f t="shared" si="72"/>
        <v>0</v>
      </c>
      <c r="AI364" s="80" t="str">
        <f t="shared" si="73"/>
        <v/>
      </c>
      <c r="AJ364" s="80" t="str">
        <f t="shared" si="74"/>
        <v/>
      </c>
      <c r="AK364" s="80" t="str">
        <f t="shared" si="75"/>
        <v/>
      </c>
      <c r="AL364" s="79" t="str">
        <f t="shared" si="76"/>
        <v/>
      </c>
      <c r="AM364" s="78" t="str">
        <f t="shared" si="77"/>
        <v/>
      </c>
    </row>
    <row r="365" spans="2:39" ht="13.5" thickBot="1">
      <c r="B365" s="86">
        <v>44497</v>
      </c>
      <c r="C365" s="85">
        <v>0</v>
      </c>
      <c r="D365" s="85">
        <v>0</v>
      </c>
      <c r="E365" s="85">
        <v>0</v>
      </c>
      <c r="F365" s="85">
        <v>0</v>
      </c>
      <c r="G365" s="85">
        <v>0</v>
      </c>
      <c r="H365" s="85">
        <v>0</v>
      </c>
      <c r="I365" s="85">
        <v>0</v>
      </c>
      <c r="J365" s="85">
        <v>0</v>
      </c>
      <c r="K365" s="85">
        <v>0</v>
      </c>
      <c r="L365" s="85">
        <v>0</v>
      </c>
      <c r="M365" s="85">
        <v>0</v>
      </c>
      <c r="N365" s="85">
        <v>0</v>
      </c>
      <c r="O365" s="85">
        <v>0</v>
      </c>
      <c r="P365" s="85">
        <v>0</v>
      </c>
      <c r="Q365" s="85">
        <v>0</v>
      </c>
      <c r="R365" s="85">
        <v>0</v>
      </c>
      <c r="S365" s="85">
        <v>0</v>
      </c>
      <c r="T365" s="85">
        <v>0</v>
      </c>
      <c r="U365" s="85">
        <v>0</v>
      </c>
      <c r="V365" s="85">
        <v>0</v>
      </c>
      <c r="W365" s="85">
        <v>0</v>
      </c>
      <c r="X365" s="85">
        <v>0</v>
      </c>
      <c r="Y365" s="85">
        <v>0</v>
      </c>
      <c r="Z365" s="85">
        <v>0</v>
      </c>
      <c r="AA365" s="85">
        <f t="shared" si="65"/>
        <v>0</v>
      </c>
      <c r="AB365" s="84">
        <f t="shared" si="66"/>
        <v>2021</v>
      </c>
      <c r="AC365" s="83">
        <f t="shared" si="67"/>
        <v>10</v>
      </c>
      <c r="AD365" s="83" t="str">
        <f t="shared" si="68"/>
        <v/>
      </c>
      <c r="AE365" s="83" t="str">
        <f t="shared" si="69"/>
        <v/>
      </c>
      <c r="AF365" s="81">
        <f t="shared" si="70"/>
        <v>0</v>
      </c>
      <c r="AG365" s="82" t="str">
        <f t="shared" si="71"/>
        <v>1:00</v>
      </c>
      <c r="AH365" s="81">
        <f t="shared" si="72"/>
        <v>0</v>
      </c>
      <c r="AI365" s="80" t="str">
        <f t="shared" si="73"/>
        <v/>
      </c>
      <c r="AJ365" s="80" t="str">
        <f t="shared" si="74"/>
        <v/>
      </c>
      <c r="AK365" s="80" t="str">
        <f t="shared" si="75"/>
        <v/>
      </c>
      <c r="AL365" s="79" t="str">
        <f t="shared" si="76"/>
        <v/>
      </c>
      <c r="AM365" s="78" t="str">
        <f t="shared" si="77"/>
        <v/>
      </c>
    </row>
    <row r="366" spans="2:39" ht="13.5" thickBot="1">
      <c r="B366" s="86">
        <v>44498</v>
      </c>
      <c r="C366" s="85">
        <v>0</v>
      </c>
      <c r="D366" s="85">
        <v>0</v>
      </c>
      <c r="E366" s="85">
        <v>0</v>
      </c>
      <c r="F366" s="85">
        <v>0</v>
      </c>
      <c r="G366" s="85">
        <v>0</v>
      </c>
      <c r="H366" s="85">
        <v>0</v>
      </c>
      <c r="I366" s="85">
        <v>0</v>
      </c>
      <c r="J366" s="85">
        <v>0</v>
      </c>
      <c r="K366" s="85">
        <v>0</v>
      </c>
      <c r="L366" s="85">
        <v>0</v>
      </c>
      <c r="M366" s="85">
        <v>0</v>
      </c>
      <c r="N366" s="85">
        <v>0</v>
      </c>
      <c r="O366" s="85">
        <v>0</v>
      </c>
      <c r="P366" s="85">
        <v>0</v>
      </c>
      <c r="Q366" s="85">
        <v>0</v>
      </c>
      <c r="R366" s="85">
        <v>0</v>
      </c>
      <c r="S366" s="85">
        <v>0</v>
      </c>
      <c r="T366" s="85">
        <v>0</v>
      </c>
      <c r="U366" s="85">
        <v>0</v>
      </c>
      <c r="V366" s="85">
        <v>0</v>
      </c>
      <c r="W366" s="85">
        <v>0</v>
      </c>
      <c r="X366" s="85">
        <v>0</v>
      </c>
      <c r="Y366" s="85">
        <v>0</v>
      </c>
      <c r="Z366" s="85">
        <v>0</v>
      </c>
      <c r="AA366" s="85">
        <f t="shared" si="65"/>
        <v>0</v>
      </c>
      <c r="AB366" s="84">
        <f t="shared" si="66"/>
        <v>2021</v>
      </c>
      <c r="AC366" s="83">
        <f t="shared" si="67"/>
        <v>10</v>
      </c>
      <c r="AD366" s="83" t="str">
        <f t="shared" si="68"/>
        <v/>
      </c>
      <c r="AE366" s="83" t="str">
        <f t="shared" si="69"/>
        <v/>
      </c>
      <c r="AF366" s="81">
        <f t="shared" si="70"/>
        <v>0</v>
      </c>
      <c r="AG366" s="82" t="str">
        <f t="shared" si="71"/>
        <v>1:00</v>
      </c>
      <c r="AH366" s="81">
        <f t="shared" si="72"/>
        <v>0</v>
      </c>
      <c r="AI366" s="80" t="str">
        <f t="shared" si="73"/>
        <v/>
      </c>
      <c r="AJ366" s="80" t="str">
        <f t="shared" si="74"/>
        <v/>
      </c>
      <c r="AK366" s="80" t="str">
        <f t="shared" si="75"/>
        <v/>
      </c>
      <c r="AL366" s="79" t="str">
        <f t="shared" si="76"/>
        <v/>
      </c>
      <c r="AM366" s="78" t="str">
        <f t="shared" si="77"/>
        <v/>
      </c>
    </row>
    <row r="367" spans="2:39" ht="13.5" thickBot="1">
      <c r="B367" s="86">
        <v>44499</v>
      </c>
      <c r="C367" s="85">
        <v>0</v>
      </c>
      <c r="D367" s="85">
        <v>0</v>
      </c>
      <c r="E367" s="85">
        <v>0</v>
      </c>
      <c r="F367" s="85">
        <v>0</v>
      </c>
      <c r="G367" s="85">
        <v>0</v>
      </c>
      <c r="H367" s="85">
        <v>0</v>
      </c>
      <c r="I367" s="85">
        <v>0</v>
      </c>
      <c r="J367" s="85">
        <v>0</v>
      </c>
      <c r="K367" s="85">
        <v>0</v>
      </c>
      <c r="L367" s="85">
        <v>0</v>
      </c>
      <c r="M367" s="85">
        <v>0</v>
      </c>
      <c r="N367" s="85">
        <v>0</v>
      </c>
      <c r="O367" s="85">
        <v>0</v>
      </c>
      <c r="P367" s="85">
        <v>0</v>
      </c>
      <c r="Q367" s="85">
        <v>0</v>
      </c>
      <c r="R367" s="85">
        <v>0</v>
      </c>
      <c r="S367" s="85">
        <v>0</v>
      </c>
      <c r="T367" s="85">
        <v>0</v>
      </c>
      <c r="U367" s="85">
        <v>0</v>
      </c>
      <c r="V367" s="85">
        <v>0</v>
      </c>
      <c r="W367" s="85">
        <v>0</v>
      </c>
      <c r="X367" s="85">
        <v>0</v>
      </c>
      <c r="Y367" s="85">
        <v>0</v>
      </c>
      <c r="Z367" s="85">
        <v>0</v>
      </c>
      <c r="AA367" s="85">
        <f t="shared" si="65"/>
        <v>0</v>
      </c>
      <c r="AB367" s="84">
        <f t="shared" si="66"/>
        <v>2021</v>
      </c>
      <c r="AC367" s="83">
        <f t="shared" si="67"/>
        <v>10</v>
      </c>
      <c r="AD367" s="83" t="str">
        <f t="shared" si="68"/>
        <v/>
      </c>
      <c r="AE367" s="83" t="str">
        <f t="shared" si="69"/>
        <v/>
      </c>
      <c r="AF367" s="81">
        <f t="shared" si="70"/>
        <v>0</v>
      </c>
      <c r="AG367" s="82" t="str">
        <f t="shared" si="71"/>
        <v>1:00</v>
      </c>
      <c r="AH367" s="81">
        <f t="shared" si="72"/>
        <v>0</v>
      </c>
      <c r="AI367" s="80" t="str">
        <f t="shared" si="73"/>
        <v/>
      </c>
      <c r="AJ367" s="80" t="str">
        <f t="shared" si="74"/>
        <v/>
      </c>
      <c r="AK367" s="80" t="str">
        <f t="shared" si="75"/>
        <v/>
      </c>
      <c r="AL367" s="79" t="str">
        <f t="shared" si="76"/>
        <v/>
      </c>
      <c r="AM367" s="78" t="str">
        <f t="shared" si="77"/>
        <v/>
      </c>
    </row>
    <row r="368" spans="2:39" ht="13.5" thickBot="1">
      <c r="B368" s="86">
        <v>44500</v>
      </c>
      <c r="C368" s="85">
        <v>0</v>
      </c>
      <c r="D368" s="85">
        <v>0</v>
      </c>
      <c r="E368" s="85">
        <v>0</v>
      </c>
      <c r="F368" s="85">
        <v>0</v>
      </c>
      <c r="G368" s="85">
        <v>0</v>
      </c>
      <c r="H368" s="85">
        <v>0</v>
      </c>
      <c r="I368" s="85">
        <v>0</v>
      </c>
      <c r="J368" s="85">
        <v>0</v>
      </c>
      <c r="K368" s="85">
        <v>0</v>
      </c>
      <c r="L368" s="85">
        <v>0</v>
      </c>
      <c r="M368" s="85">
        <v>0</v>
      </c>
      <c r="N368" s="85">
        <v>0</v>
      </c>
      <c r="O368" s="85">
        <v>0</v>
      </c>
      <c r="P368" s="85">
        <v>0</v>
      </c>
      <c r="Q368" s="85">
        <v>0</v>
      </c>
      <c r="R368" s="85">
        <v>0</v>
      </c>
      <c r="S368" s="85">
        <v>0</v>
      </c>
      <c r="T368" s="85">
        <v>0</v>
      </c>
      <c r="U368" s="85">
        <v>0</v>
      </c>
      <c r="V368" s="85">
        <v>0</v>
      </c>
      <c r="W368" s="85">
        <v>0</v>
      </c>
      <c r="X368" s="85">
        <v>0</v>
      </c>
      <c r="Y368" s="85">
        <v>0</v>
      </c>
      <c r="Z368" s="85">
        <v>0</v>
      </c>
      <c r="AA368" s="85">
        <f t="shared" si="65"/>
        <v>0</v>
      </c>
      <c r="AB368" s="84">
        <f t="shared" si="66"/>
        <v>2021</v>
      </c>
      <c r="AC368" s="83">
        <f t="shared" si="67"/>
        <v>10</v>
      </c>
      <c r="AD368" s="83" t="str">
        <f t="shared" si="68"/>
        <v>2021-10</v>
      </c>
      <c r="AE368" s="83">
        <f t="shared" si="69"/>
        <v>10</v>
      </c>
      <c r="AF368" s="81">
        <f t="shared" si="70"/>
        <v>0</v>
      </c>
      <c r="AG368" s="82" t="str">
        <f t="shared" si="71"/>
        <v>1:00</v>
      </c>
      <c r="AH368" s="81">
        <f t="shared" si="72"/>
        <v>0</v>
      </c>
      <c r="AI368" s="80">
        <f t="shared" si="73"/>
        <v>0</v>
      </c>
      <c r="AJ368" s="80">
        <f t="shared" si="74"/>
        <v>0</v>
      </c>
      <c r="AK368" s="80">
        <f t="shared" si="75"/>
        <v>0</v>
      </c>
      <c r="AL368" s="79">
        <f t="shared" si="76"/>
        <v>44135</v>
      </c>
      <c r="AM368" s="78" t="str">
        <f t="shared" si="77"/>
        <v>1:00</v>
      </c>
    </row>
    <row r="369" spans="2:39" ht="13.5" thickBot="1">
      <c r="B369" s="86">
        <v>44501</v>
      </c>
      <c r="C369" s="85">
        <v>0</v>
      </c>
      <c r="D369" s="85">
        <v>0</v>
      </c>
      <c r="E369" s="85">
        <v>0</v>
      </c>
      <c r="F369" s="85">
        <v>0</v>
      </c>
      <c r="G369" s="85">
        <v>0</v>
      </c>
      <c r="H369" s="85">
        <v>0</v>
      </c>
      <c r="I369" s="85">
        <v>0</v>
      </c>
      <c r="J369" s="85">
        <v>0</v>
      </c>
      <c r="K369" s="85">
        <v>0</v>
      </c>
      <c r="L369" s="85">
        <v>446.49299999999999</v>
      </c>
      <c r="M369" s="85">
        <v>1278.856</v>
      </c>
      <c r="N369" s="85">
        <v>1296.4079999999999</v>
      </c>
      <c r="O369" s="85">
        <v>1288.5060000000001</v>
      </c>
      <c r="P369" s="85">
        <v>1273.7629999999999</v>
      </c>
      <c r="Q369" s="85">
        <v>1259.2070000000001</v>
      </c>
      <c r="R369" s="85">
        <v>1221.1420000000001</v>
      </c>
      <c r="S369" s="85">
        <v>1159.268</v>
      </c>
      <c r="T369" s="85">
        <v>1154.623</v>
      </c>
      <c r="U369" s="85">
        <v>1163.114</v>
      </c>
      <c r="V369" s="85">
        <v>1135.348</v>
      </c>
      <c r="W369" s="85">
        <v>1121.771</v>
      </c>
      <c r="X369" s="85">
        <v>1103.288</v>
      </c>
      <c r="Y369" s="85">
        <v>1071.8689999999999</v>
      </c>
      <c r="Z369" s="85">
        <v>1071.3389999999999</v>
      </c>
      <c r="AA369" s="85">
        <f t="shared" si="65"/>
        <v>1296.4079999999999</v>
      </c>
      <c r="AB369" s="84">
        <f t="shared" si="66"/>
        <v>2021</v>
      </c>
      <c r="AC369" s="83">
        <f t="shared" si="67"/>
        <v>11</v>
      </c>
      <c r="AD369" s="83" t="str">
        <f t="shared" si="68"/>
        <v/>
      </c>
      <c r="AE369" s="83" t="str">
        <f t="shared" si="69"/>
        <v/>
      </c>
      <c r="AF369" s="81">
        <f t="shared" si="70"/>
        <v>1296.4079999999999</v>
      </c>
      <c r="AG369" s="82" t="str">
        <f t="shared" si="71"/>
        <v>12:00</v>
      </c>
      <c r="AH369" s="81">
        <f t="shared" si="72"/>
        <v>18341.403000000002</v>
      </c>
      <c r="AI369" s="80" t="str">
        <f t="shared" si="73"/>
        <v/>
      </c>
      <c r="AJ369" s="80" t="str">
        <f t="shared" si="74"/>
        <v/>
      </c>
      <c r="AK369" s="80" t="str">
        <f t="shared" si="75"/>
        <v/>
      </c>
      <c r="AL369" s="79" t="str">
        <f t="shared" si="76"/>
        <v/>
      </c>
      <c r="AM369" s="78" t="str">
        <f t="shared" si="77"/>
        <v/>
      </c>
    </row>
    <row r="370" spans="2:39" ht="13.5" thickBot="1">
      <c r="B370" s="86">
        <v>44502</v>
      </c>
      <c r="C370" s="85">
        <v>1063.136</v>
      </c>
      <c r="D370" s="85">
        <v>1064.163</v>
      </c>
      <c r="E370" s="85">
        <v>1076.1600000000001</v>
      </c>
      <c r="F370" s="85">
        <v>1094.4870000000001</v>
      </c>
      <c r="G370" s="85">
        <v>1099.83</v>
      </c>
      <c r="H370" s="85">
        <v>1145.94</v>
      </c>
      <c r="I370" s="85">
        <v>1268.8</v>
      </c>
      <c r="J370" s="85">
        <v>1296.3589999999999</v>
      </c>
      <c r="K370" s="85">
        <v>1302.819</v>
      </c>
      <c r="L370" s="85">
        <v>1332.39</v>
      </c>
      <c r="M370" s="85">
        <v>1321.5650000000001</v>
      </c>
      <c r="N370" s="85">
        <v>1298.085</v>
      </c>
      <c r="O370" s="85">
        <v>1311.12</v>
      </c>
      <c r="P370" s="85">
        <v>1290.867</v>
      </c>
      <c r="Q370" s="85">
        <v>1276.7270000000001</v>
      </c>
      <c r="R370" s="85">
        <v>1248.4069999999999</v>
      </c>
      <c r="S370" s="85">
        <v>1183.1790000000001</v>
      </c>
      <c r="T370" s="85">
        <v>1195.75</v>
      </c>
      <c r="U370" s="85">
        <v>1196.914</v>
      </c>
      <c r="V370" s="85">
        <v>1169.923</v>
      </c>
      <c r="W370" s="85">
        <v>1148.001</v>
      </c>
      <c r="X370" s="85">
        <v>1128.5119999999999</v>
      </c>
      <c r="Y370" s="85">
        <v>1099.5329999999999</v>
      </c>
      <c r="Z370" s="85">
        <v>1088.434</v>
      </c>
      <c r="AA370" s="85">
        <f t="shared" si="65"/>
        <v>1332.39</v>
      </c>
      <c r="AB370" s="84">
        <f t="shared" si="66"/>
        <v>2021</v>
      </c>
      <c r="AC370" s="83">
        <f t="shared" si="67"/>
        <v>11</v>
      </c>
      <c r="AD370" s="83" t="str">
        <f t="shared" si="68"/>
        <v/>
      </c>
      <c r="AE370" s="83" t="str">
        <f t="shared" si="69"/>
        <v/>
      </c>
      <c r="AF370" s="81">
        <f t="shared" si="70"/>
        <v>1332.39</v>
      </c>
      <c r="AG370" s="82" t="str">
        <f t="shared" si="71"/>
        <v>10:00</v>
      </c>
      <c r="AH370" s="81">
        <f t="shared" si="72"/>
        <v>30033.490999999995</v>
      </c>
      <c r="AI370" s="80" t="str">
        <f t="shared" si="73"/>
        <v/>
      </c>
      <c r="AJ370" s="80" t="str">
        <f t="shared" si="74"/>
        <v/>
      </c>
      <c r="AK370" s="80" t="str">
        <f t="shared" si="75"/>
        <v/>
      </c>
      <c r="AL370" s="79" t="str">
        <f t="shared" si="76"/>
        <v/>
      </c>
      <c r="AM370" s="78" t="str">
        <f t="shared" si="77"/>
        <v/>
      </c>
    </row>
    <row r="371" spans="2:39" ht="13.5" thickBot="1">
      <c r="B371" s="86">
        <v>44503</v>
      </c>
      <c r="C371" s="85">
        <v>1089.1210000000001</v>
      </c>
      <c r="D371" s="85">
        <v>1072.3109999999999</v>
      </c>
      <c r="E371" s="85">
        <v>1079.7249999999999</v>
      </c>
      <c r="F371" s="85">
        <v>1091.585</v>
      </c>
      <c r="G371" s="85">
        <v>1114.501</v>
      </c>
      <c r="H371" s="85">
        <v>1180.4449999999999</v>
      </c>
      <c r="I371" s="85">
        <v>1294.671</v>
      </c>
      <c r="J371" s="85">
        <v>1302.047</v>
      </c>
      <c r="K371" s="85">
        <v>1329.059</v>
      </c>
      <c r="L371" s="85">
        <v>1349.91</v>
      </c>
      <c r="M371" s="85">
        <v>1341.712</v>
      </c>
      <c r="N371" s="85">
        <v>1319.8040000000001</v>
      </c>
      <c r="O371" s="85">
        <v>1304.0029999999999</v>
      </c>
      <c r="P371" s="85">
        <v>1273.1679999999999</v>
      </c>
      <c r="Q371" s="85">
        <v>1264.9000000000001</v>
      </c>
      <c r="R371" s="85">
        <v>1243.8430000000001</v>
      </c>
      <c r="S371" s="85">
        <v>1177.3119999999999</v>
      </c>
      <c r="T371" s="85">
        <v>1154.2280000000001</v>
      </c>
      <c r="U371" s="85">
        <v>1155.009</v>
      </c>
      <c r="V371" s="85">
        <v>1134.5340000000001</v>
      </c>
      <c r="W371" s="85">
        <v>1127.1189999999999</v>
      </c>
      <c r="X371" s="85">
        <v>1133.172</v>
      </c>
      <c r="Y371" s="85">
        <v>1083.518</v>
      </c>
      <c r="Z371" s="85">
        <v>1079.644</v>
      </c>
      <c r="AA371" s="85">
        <f t="shared" si="65"/>
        <v>1349.91</v>
      </c>
      <c r="AB371" s="84">
        <f t="shared" si="66"/>
        <v>2021</v>
      </c>
      <c r="AC371" s="83">
        <f t="shared" si="67"/>
        <v>11</v>
      </c>
      <c r="AD371" s="83" t="str">
        <f t="shared" si="68"/>
        <v/>
      </c>
      <c r="AE371" s="83" t="str">
        <f t="shared" si="69"/>
        <v/>
      </c>
      <c r="AF371" s="81">
        <f t="shared" si="70"/>
        <v>1349.91</v>
      </c>
      <c r="AG371" s="82" t="str">
        <f t="shared" si="71"/>
        <v>10:00</v>
      </c>
      <c r="AH371" s="81">
        <f t="shared" si="72"/>
        <v>30045.251000000004</v>
      </c>
      <c r="AI371" s="80" t="str">
        <f t="shared" si="73"/>
        <v/>
      </c>
      <c r="AJ371" s="80" t="str">
        <f t="shared" si="74"/>
        <v/>
      </c>
      <c r="AK371" s="80" t="str">
        <f t="shared" si="75"/>
        <v/>
      </c>
      <c r="AL371" s="79" t="str">
        <f t="shared" si="76"/>
        <v/>
      </c>
      <c r="AM371" s="78" t="str">
        <f t="shared" si="77"/>
        <v/>
      </c>
    </row>
    <row r="372" spans="2:39" ht="13.5" thickBot="1">
      <c r="B372" s="86">
        <v>44504</v>
      </c>
      <c r="C372" s="85">
        <v>1068.0820000000001</v>
      </c>
      <c r="D372" s="85">
        <v>1065.4059999999999</v>
      </c>
      <c r="E372" s="85">
        <v>1079.4190000000001</v>
      </c>
      <c r="F372" s="85">
        <v>1080.963</v>
      </c>
      <c r="G372" s="85">
        <v>1092.3009999999999</v>
      </c>
      <c r="H372" s="85">
        <v>1149.931</v>
      </c>
      <c r="I372" s="85">
        <v>1276.7539999999999</v>
      </c>
      <c r="J372" s="85">
        <v>1302.9480000000001</v>
      </c>
      <c r="K372" s="85">
        <v>1330.7819999999999</v>
      </c>
      <c r="L372" s="85">
        <v>1326.721</v>
      </c>
      <c r="M372" s="85">
        <v>1331.3579999999999</v>
      </c>
      <c r="N372" s="85">
        <v>1297.8779999999999</v>
      </c>
      <c r="O372" s="85">
        <v>1299.828</v>
      </c>
      <c r="P372" s="85">
        <v>1301.645</v>
      </c>
      <c r="Q372" s="85">
        <v>1307.299</v>
      </c>
      <c r="R372" s="85">
        <v>1253.2670000000001</v>
      </c>
      <c r="S372" s="85">
        <v>1189.9469999999999</v>
      </c>
      <c r="T372" s="85">
        <v>1182.1389999999999</v>
      </c>
      <c r="U372" s="85">
        <v>1174.1500000000001</v>
      </c>
      <c r="V372" s="85">
        <v>1166.076</v>
      </c>
      <c r="W372" s="85">
        <v>1134.662</v>
      </c>
      <c r="X372" s="85">
        <v>1132.1099999999999</v>
      </c>
      <c r="Y372" s="85">
        <v>1094.5609999999999</v>
      </c>
      <c r="Z372" s="85">
        <v>1097.5640000000001</v>
      </c>
      <c r="AA372" s="85">
        <f t="shared" si="65"/>
        <v>1331.3579999999999</v>
      </c>
      <c r="AB372" s="84">
        <f t="shared" si="66"/>
        <v>2021</v>
      </c>
      <c r="AC372" s="83">
        <f t="shared" si="67"/>
        <v>11</v>
      </c>
      <c r="AD372" s="83" t="str">
        <f t="shared" si="68"/>
        <v/>
      </c>
      <c r="AE372" s="83" t="str">
        <f t="shared" si="69"/>
        <v/>
      </c>
      <c r="AF372" s="81">
        <f t="shared" si="70"/>
        <v>1331.3579999999999</v>
      </c>
      <c r="AG372" s="82" t="str">
        <f t="shared" si="71"/>
        <v>11:00</v>
      </c>
      <c r="AH372" s="81">
        <f t="shared" si="72"/>
        <v>30067.149000000001</v>
      </c>
      <c r="AI372" s="80" t="str">
        <f t="shared" si="73"/>
        <v/>
      </c>
      <c r="AJ372" s="80" t="str">
        <f t="shared" si="74"/>
        <v/>
      </c>
      <c r="AK372" s="80" t="str">
        <f t="shared" si="75"/>
        <v/>
      </c>
      <c r="AL372" s="79" t="str">
        <f t="shared" si="76"/>
        <v/>
      </c>
      <c r="AM372" s="78" t="str">
        <f t="shared" si="77"/>
        <v/>
      </c>
    </row>
    <row r="373" spans="2:39" ht="13.5" thickBot="1">
      <c r="B373" s="86">
        <v>44505</v>
      </c>
      <c r="C373" s="85">
        <v>1087.6420000000001</v>
      </c>
      <c r="D373" s="85">
        <v>1090.395</v>
      </c>
      <c r="E373" s="85">
        <v>1105.6379999999999</v>
      </c>
      <c r="F373" s="85">
        <v>1104.875</v>
      </c>
      <c r="G373" s="85">
        <v>1124.6769999999999</v>
      </c>
      <c r="H373" s="85">
        <v>1172.423</v>
      </c>
      <c r="I373" s="85">
        <v>1283.759</v>
      </c>
      <c r="J373" s="85">
        <v>1293.443</v>
      </c>
      <c r="K373" s="85">
        <v>1314.8889999999999</v>
      </c>
      <c r="L373" s="85">
        <v>1324.1379999999999</v>
      </c>
      <c r="M373" s="85">
        <v>1327.432</v>
      </c>
      <c r="N373" s="85">
        <v>1287.8499999999999</v>
      </c>
      <c r="O373" s="85">
        <v>1299.7329999999999</v>
      </c>
      <c r="P373" s="85">
        <v>1285.4649999999999</v>
      </c>
      <c r="Q373" s="85">
        <v>1254.2260000000001</v>
      </c>
      <c r="R373" s="85">
        <v>1214.7550000000001</v>
      </c>
      <c r="S373" s="85">
        <v>1150.6790000000001</v>
      </c>
      <c r="T373" s="85">
        <v>1151.6980000000001</v>
      </c>
      <c r="U373" s="85">
        <v>1151.779</v>
      </c>
      <c r="V373" s="85">
        <v>1121.8209999999999</v>
      </c>
      <c r="W373" s="85">
        <v>1112.278</v>
      </c>
      <c r="X373" s="85">
        <v>1099.836</v>
      </c>
      <c r="Y373" s="85">
        <v>1065.425</v>
      </c>
      <c r="Z373" s="85">
        <v>1074.873</v>
      </c>
      <c r="AA373" s="85">
        <f t="shared" si="65"/>
        <v>1327.432</v>
      </c>
      <c r="AB373" s="84">
        <f t="shared" si="66"/>
        <v>2021</v>
      </c>
      <c r="AC373" s="83">
        <f t="shared" si="67"/>
        <v>11</v>
      </c>
      <c r="AD373" s="83" t="str">
        <f t="shared" si="68"/>
        <v/>
      </c>
      <c r="AE373" s="83" t="str">
        <f t="shared" si="69"/>
        <v/>
      </c>
      <c r="AF373" s="81">
        <f t="shared" si="70"/>
        <v>1327.432</v>
      </c>
      <c r="AG373" s="82" t="str">
        <f t="shared" si="71"/>
        <v>11:00</v>
      </c>
      <c r="AH373" s="81">
        <f t="shared" si="72"/>
        <v>29827.160999999993</v>
      </c>
      <c r="AI373" s="80" t="str">
        <f t="shared" si="73"/>
        <v/>
      </c>
      <c r="AJ373" s="80" t="str">
        <f t="shared" si="74"/>
        <v/>
      </c>
      <c r="AK373" s="80" t="str">
        <f t="shared" si="75"/>
        <v/>
      </c>
      <c r="AL373" s="79" t="str">
        <f t="shared" si="76"/>
        <v/>
      </c>
      <c r="AM373" s="78" t="str">
        <f t="shared" si="77"/>
        <v/>
      </c>
    </row>
    <row r="374" spans="2:39" ht="13.5" thickBot="1">
      <c r="B374" s="86">
        <v>44506</v>
      </c>
      <c r="C374" s="85">
        <v>1063.915</v>
      </c>
      <c r="D374" s="85">
        <v>1060.9390000000001</v>
      </c>
      <c r="E374" s="85">
        <v>1065.7660000000001</v>
      </c>
      <c r="F374" s="85">
        <v>1068.2070000000001</v>
      </c>
      <c r="G374" s="85">
        <v>1087.492</v>
      </c>
      <c r="H374" s="85">
        <v>1115.779</v>
      </c>
      <c r="I374" s="85">
        <v>1157.423</v>
      </c>
      <c r="J374" s="85">
        <v>1178.3779999999999</v>
      </c>
      <c r="K374" s="85">
        <v>1166.9860000000001</v>
      </c>
      <c r="L374" s="85">
        <v>1150.0999999999999</v>
      </c>
      <c r="M374" s="85">
        <v>211.358</v>
      </c>
      <c r="N374" s="85">
        <v>142.45699999999999</v>
      </c>
      <c r="O374" s="85">
        <v>1099.885</v>
      </c>
      <c r="P374" s="85">
        <v>1104.722</v>
      </c>
      <c r="Q374" s="85">
        <v>1082.4939999999999</v>
      </c>
      <c r="R374" s="85">
        <v>1081.0989999999999</v>
      </c>
      <c r="S374" s="85">
        <v>1050.421</v>
      </c>
      <c r="T374" s="85">
        <v>1070.143</v>
      </c>
      <c r="U374" s="85">
        <v>1078.568</v>
      </c>
      <c r="V374" s="85">
        <v>1059.269</v>
      </c>
      <c r="W374" s="85">
        <v>1061.566</v>
      </c>
      <c r="X374" s="85">
        <v>1050.3520000000001</v>
      </c>
      <c r="Y374" s="85">
        <v>1034.8130000000001</v>
      </c>
      <c r="Z374" s="85">
        <v>1039.3309999999999</v>
      </c>
      <c r="AA374" s="85">
        <f t="shared" si="65"/>
        <v>1178.3779999999999</v>
      </c>
      <c r="AB374" s="84">
        <f t="shared" si="66"/>
        <v>2021</v>
      </c>
      <c r="AC374" s="83">
        <f t="shared" si="67"/>
        <v>11</v>
      </c>
      <c r="AD374" s="83" t="str">
        <f t="shared" si="68"/>
        <v/>
      </c>
      <c r="AE374" s="83" t="str">
        <f t="shared" si="69"/>
        <v/>
      </c>
      <c r="AF374" s="81">
        <f t="shared" si="70"/>
        <v>1178.3779999999999</v>
      </c>
      <c r="AG374" s="82" t="str">
        <f t="shared" si="71"/>
        <v>8:00</v>
      </c>
      <c r="AH374" s="81">
        <f t="shared" si="72"/>
        <v>25459.840999999997</v>
      </c>
      <c r="AI374" s="80" t="str">
        <f t="shared" si="73"/>
        <v/>
      </c>
      <c r="AJ374" s="80" t="str">
        <f t="shared" si="74"/>
        <v/>
      </c>
      <c r="AK374" s="80" t="str">
        <f t="shared" si="75"/>
        <v/>
      </c>
      <c r="AL374" s="79" t="str">
        <f t="shared" si="76"/>
        <v/>
      </c>
      <c r="AM374" s="78" t="str">
        <f t="shared" si="77"/>
        <v/>
      </c>
    </row>
    <row r="375" spans="2:39" ht="13.5" thickBot="1">
      <c r="B375" s="86">
        <v>44507</v>
      </c>
      <c r="C375" s="85">
        <v>1032.8320000000001</v>
      </c>
      <c r="D375" s="85">
        <v>1029.009</v>
      </c>
      <c r="E375" s="85">
        <v>1027.6959999999999</v>
      </c>
      <c r="F375" s="85">
        <v>1026.566</v>
      </c>
      <c r="G375" s="85">
        <v>1031.6130000000001</v>
      </c>
      <c r="H375" s="85">
        <v>1039.021</v>
      </c>
      <c r="I375" s="85">
        <v>1063.626</v>
      </c>
      <c r="J375" s="85">
        <v>1107.424</v>
      </c>
      <c r="K375" s="85">
        <v>1119.4780000000001</v>
      </c>
      <c r="L375" s="85">
        <v>1116.194</v>
      </c>
      <c r="M375" s="85">
        <v>1116.894</v>
      </c>
      <c r="N375" s="85">
        <v>1118.3320000000001</v>
      </c>
      <c r="O375" s="85">
        <v>1080.288</v>
      </c>
      <c r="P375" s="85">
        <v>1075.1199999999999</v>
      </c>
      <c r="Q375" s="85">
        <v>1084.674</v>
      </c>
      <c r="R375" s="85">
        <v>1059.126</v>
      </c>
      <c r="S375" s="85">
        <v>1059.8019999999999</v>
      </c>
      <c r="T375" s="85">
        <v>1039.5709999999999</v>
      </c>
      <c r="U375" s="85">
        <v>1062.24</v>
      </c>
      <c r="V375" s="85">
        <v>1067.2239999999999</v>
      </c>
      <c r="W375" s="85">
        <v>1032.627</v>
      </c>
      <c r="X375" s="85">
        <v>1022.522</v>
      </c>
      <c r="Y375" s="85">
        <v>1020.153</v>
      </c>
      <c r="Z375" s="85">
        <v>1025.441</v>
      </c>
      <c r="AA375" s="85">
        <f t="shared" si="65"/>
        <v>1119.4780000000001</v>
      </c>
      <c r="AB375" s="84">
        <f t="shared" si="66"/>
        <v>2021</v>
      </c>
      <c r="AC375" s="83">
        <f t="shared" si="67"/>
        <v>11</v>
      </c>
      <c r="AD375" s="83" t="str">
        <f t="shared" si="68"/>
        <v/>
      </c>
      <c r="AE375" s="83" t="str">
        <f t="shared" si="69"/>
        <v/>
      </c>
      <c r="AF375" s="81">
        <f t="shared" si="70"/>
        <v>1119.4780000000001</v>
      </c>
      <c r="AG375" s="82" t="str">
        <f t="shared" si="71"/>
        <v>9:00</v>
      </c>
      <c r="AH375" s="81">
        <f t="shared" si="72"/>
        <v>26576.950999999997</v>
      </c>
      <c r="AI375" s="80" t="str">
        <f t="shared" si="73"/>
        <v/>
      </c>
      <c r="AJ375" s="80" t="str">
        <f t="shared" si="74"/>
        <v/>
      </c>
      <c r="AK375" s="80" t="str">
        <f t="shared" si="75"/>
        <v/>
      </c>
      <c r="AL375" s="79" t="str">
        <f t="shared" si="76"/>
        <v/>
      </c>
      <c r="AM375" s="78" t="str">
        <f t="shared" si="77"/>
        <v/>
      </c>
    </row>
    <row r="376" spans="2:39" ht="13.5" thickBot="1">
      <c r="B376" s="86">
        <v>44508</v>
      </c>
      <c r="C376" s="85">
        <v>1028.1510000000001</v>
      </c>
      <c r="D376" s="85">
        <v>1021.485</v>
      </c>
      <c r="E376" s="85">
        <v>1029.52</v>
      </c>
      <c r="F376" s="85">
        <v>1048.546</v>
      </c>
      <c r="G376" s="85">
        <v>1062.3330000000001</v>
      </c>
      <c r="H376" s="85">
        <v>1078.1949999999999</v>
      </c>
      <c r="I376" s="85">
        <v>1135.337</v>
      </c>
      <c r="J376" s="85">
        <v>1260.0350000000001</v>
      </c>
      <c r="K376" s="85">
        <v>1268.3309999999999</v>
      </c>
      <c r="L376" s="85">
        <v>1257.9659999999999</v>
      </c>
      <c r="M376" s="85">
        <v>1279.424</v>
      </c>
      <c r="N376" s="85">
        <v>1279.4949999999999</v>
      </c>
      <c r="O376" s="85">
        <v>1249.049</v>
      </c>
      <c r="P376" s="85">
        <v>1260.146</v>
      </c>
      <c r="Q376" s="85">
        <v>1248.49</v>
      </c>
      <c r="R376" s="85">
        <v>1247.451</v>
      </c>
      <c r="S376" s="85">
        <v>1195.423</v>
      </c>
      <c r="T376" s="85">
        <v>1139.885</v>
      </c>
      <c r="U376" s="85">
        <v>1124.8510000000001</v>
      </c>
      <c r="V376" s="85">
        <v>1152.2570000000001</v>
      </c>
      <c r="W376" s="85">
        <v>1113.134</v>
      </c>
      <c r="X376" s="85">
        <v>1095.788</v>
      </c>
      <c r="Y376" s="85">
        <v>1084.828</v>
      </c>
      <c r="Z376" s="85">
        <v>1053.672</v>
      </c>
      <c r="AA376" s="85">
        <f t="shared" si="65"/>
        <v>1279.4949999999999</v>
      </c>
      <c r="AB376" s="84">
        <f t="shared" si="66"/>
        <v>2021</v>
      </c>
      <c r="AC376" s="83">
        <f t="shared" si="67"/>
        <v>11</v>
      </c>
      <c r="AD376" s="83" t="str">
        <f t="shared" si="68"/>
        <v/>
      </c>
      <c r="AE376" s="83" t="str">
        <f t="shared" si="69"/>
        <v/>
      </c>
      <c r="AF376" s="81">
        <f t="shared" si="70"/>
        <v>1279.4949999999999</v>
      </c>
      <c r="AG376" s="82" t="str">
        <f t="shared" si="71"/>
        <v>12:00</v>
      </c>
      <c r="AH376" s="81">
        <f t="shared" si="72"/>
        <v>28993.287</v>
      </c>
      <c r="AI376" s="80" t="str">
        <f t="shared" si="73"/>
        <v/>
      </c>
      <c r="AJ376" s="80" t="str">
        <f t="shared" si="74"/>
        <v/>
      </c>
      <c r="AK376" s="80" t="str">
        <f t="shared" si="75"/>
        <v/>
      </c>
      <c r="AL376" s="79" t="str">
        <f t="shared" si="76"/>
        <v/>
      </c>
      <c r="AM376" s="78" t="str">
        <f t="shared" si="77"/>
        <v/>
      </c>
    </row>
    <row r="377" spans="2:39" ht="13.5" thickBot="1">
      <c r="B377" s="86">
        <v>44509</v>
      </c>
      <c r="C377" s="85">
        <v>1025.9749999999999</v>
      </c>
      <c r="D377" s="85">
        <v>1028.318</v>
      </c>
      <c r="E377" s="85">
        <v>1024.1310000000001</v>
      </c>
      <c r="F377" s="85">
        <v>1029.7429999999999</v>
      </c>
      <c r="G377" s="85">
        <v>1037.9939999999999</v>
      </c>
      <c r="H377" s="85">
        <v>1052.1559999999999</v>
      </c>
      <c r="I377" s="85">
        <v>1129.1389999999999</v>
      </c>
      <c r="J377" s="85">
        <v>1224.211</v>
      </c>
      <c r="K377" s="85">
        <v>1254.4559999999999</v>
      </c>
      <c r="L377" s="85">
        <v>1261.6759999999999</v>
      </c>
      <c r="M377" s="85">
        <v>1290.346</v>
      </c>
      <c r="N377" s="85">
        <v>1315.5319999999999</v>
      </c>
      <c r="O377" s="85">
        <v>1274.3050000000001</v>
      </c>
      <c r="P377" s="85">
        <v>1272.2280000000001</v>
      </c>
      <c r="Q377" s="85">
        <v>1253.1099999999999</v>
      </c>
      <c r="R377" s="85">
        <v>1257.2449999999999</v>
      </c>
      <c r="S377" s="85">
        <v>1226.4079999999999</v>
      </c>
      <c r="T377" s="85">
        <v>1171.644</v>
      </c>
      <c r="U377" s="85">
        <v>1136.2429999999999</v>
      </c>
      <c r="V377" s="85">
        <v>1134.57</v>
      </c>
      <c r="W377" s="85">
        <v>1121.9680000000001</v>
      </c>
      <c r="X377" s="85">
        <v>1107.923</v>
      </c>
      <c r="Y377" s="85">
        <v>1085.44</v>
      </c>
      <c r="Z377" s="85">
        <v>1052.6679999999999</v>
      </c>
      <c r="AA377" s="85">
        <f t="shared" si="65"/>
        <v>1315.5319999999999</v>
      </c>
      <c r="AB377" s="84">
        <f t="shared" si="66"/>
        <v>2021</v>
      </c>
      <c r="AC377" s="83">
        <f t="shared" si="67"/>
        <v>11</v>
      </c>
      <c r="AD377" s="83" t="str">
        <f t="shared" si="68"/>
        <v/>
      </c>
      <c r="AE377" s="83" t="str">
        <f t="shared" si="69"/>
        <v/>
      </c>
      <c r="AF377" s="81">
        <f t="shared" si="70"/>
        <v>1315.5319999999999</v>
      </c>
      <c r="AG377" s="82" t="str">
        <f t="shared" si="71"/>
        <v>12:00</v>
      </c>
      <c r="AH377" s="81">
        <f t="shared" si="72"/>
        <v>29082.960999999996</v>
      </c>
      <c r="AI377" s="80" t="str">
        <f t="shared" si="73"/>
        <v/>
      </c>
      <c r="AJ377" s="80" t="str">
        <f t="shared" si="74"/>
        <v/>
      </c>
      <c r="AK377" s="80" t="str">
        <f t="shared" si="75"/>
        <v/>
      </c>
      <c r="AL377" s="79" t="str">
        <f t="shared" si="76"/>
        <v/>
      </c>
      <c r="AM377" s="78" t="str">
        <f t="shared" si="77"/>
        <v/>
      </c>
    </row>
    <row r="378" spans="2:39" ht="13.5" thickBot="1">
      <c r="B378" s="86">
        <v>44510</v>
      </c>
      <c r="C378" s="85">
        <v>1029.788</v>
      </c>
      <c r="D378" s="85">
        <v>1027.7929999999999</v>
      </c>
      <c r="E378" s="85">
        <v>1031.934</v>
      </c>
      <c r="F378" s="85">
        <v>1044.4960000000001</v>
      </c>
      <c r="G378" s="85">
        <v>1068.011</v>
      </c>
      <c r="H378" s="85">
        <v>1084.7860000000001</v>
      </c>
      <c r="I378" s="85">
        <v>1153.212</v>
      </c>
      <c r="J378" s="85">
        <v>211.19200000000001</v>
      </c>
      <c r="K378" s="85">
        <v>0</v>
      </c>
      <c r="L378" s="85">
        <v>811.524</v>
      </c>
      <c r="M378" s="85">
        <v>1303.393</v>
      </c>
      <c r="N378" s="85">
        <v>1297.635</v>
      </c>
      <c r="O378" s="85">
        <v>1269.348</v>
      </c>
      <c r="P378" s="85">
        <v>1273.24</v>
      </c>
      <c r="Q378" s="85">
        <v>1257.595</v>
      </c>
      <c r="R378" s="85">
        <v>1261.5830000000001</v>
      </c>
      <c r="S378" s="85">
        <v>1231.3699999999999</v>
      </c>
      <c r="T378" s="85">
        <v>1187.9159999999999</v>
      </c>
      <c r="U378" s="85">
        <v>1170.444</v>
      </c>
      <c r="V378" s="85">
        <v>1143.4760000000001</v>
      </c>
      <c r="W378" s="85">
        <v>1100.498</v>
      </c>
      <c r="X378" s="85">
        <v>1076.7670000000001</v>
      </c>
      <c r="Y378" s="85">
        <v>1065.095</v>
      </c>
      <c r="Z378" s="85">
        <v>1029.373</v>
      </c>
      <c r="AA378" s="85">
        <f t="shared" si="65"/>
        <v>1303.393</v>
      </c>
      <c r="AB378" s="84">
        <f t="shared" si="66"/>
        <v>2021</v>
      </c>
      <c r="AC378" s="83">
        <f t="shared" si="67"/>
        <v>11</v>
      </c>
      <c r="AD378" s="83" t="str">
        <f t="shared" si="68"/>
        <v/>
      </c>
      <c r="AE378" s="83" t="str">
        <f t="shared" si="69"/>
        <v/>
      </c>
      <c r="AF378" s="81">
        <f t="shared" si="70"/>
        <v>1303.393</v>
      </c>
      <c r="AG378" s="82" t="str">
        <f t="shared" si="71"/>
        <v>11:00</v>
      </c>
      <c r="AH378" s="81">
        <f t="shared" si="72"/>
        <v>26433.862000000001</v>
      </c>
      <c r="AI378" s="80" t="str">
        <f t="shared" si="73"/>
        <v/>
      </c>
      <c r="AJ378" s="80" t="str">
        <f t="shared" si="74"/>
        <v/>
      </c>
      <c r="AK378" s="80" t="str">
        <f t="shared" si="75"/>
        <v/>
      </c>
      <c r="AL378" s="79" t="str">
        <f t="shared" si="76"/>
        <v/>
      </c>
      <c r="AM378" s="78" t="str">
        <f t="shared" si="77"/>
        <v/>
      </c>
    </row>
    <row r="379" spans="2:39" ht="13.5" thickBot="1">
      <c r="B379" s="86">
        <v>44511</v>
      </c>
      <c r="C379" s="85">
        <v>1045.95</v>
      </c>
      <c r="D379" s="85">
        <v>1036.5619999999999</v>
      </c>
      <c r="E379" s="85">
        <v>1036.0250000000001</v>
      </c>
      <c r="F379" s="85">
        <v>1035.2860000000001</v>
      </c>
      <c r="G379" s="85">
        <v>1027.155</v>
      </c>
      <c r="H379" s="85">
        <v>1044.5609999999999</v>
      </c>
      <c r="I379" s="85">
        <v>1094.8630000000001</v>
      </c>
      <c r="J379" s="85">
        <v>1129.5630000000001</v>
      </c>
      <c r="K379" s="85">
        <v>1144.7940000000001</v>
      </c>
      <c r="L379" s="85">
        <v>1139.6089999999999</v>
      </c>
      <c r="M379" s="85">
        <v>1162.71</v>
      </c>
      <c r="N379" s="85">
        <v>1171.17</v>
      </c>
      <c r="O379" s="85">
        <v>1140.857</v>
      </c>
      <c r="P379" s="85">
        <v>1145.7090000000001</v>
      </c>
      <c r="Q379" s="85">
        <v>682.62699999999995</v>
      </c>
      <c r="R379" s="85">
        <v>0</v>
      </c>
      <c r="S379" s="85">
        <v>162.24100000000001</v>
      </c>
      <c r="T379" s="85">
        <v>1091.0820000000001</v>
      </c>
      <c r="U379" s="85">
        <v>1114.2149999999999</v>
      </c>
      <c r="V379" s="85">
        <v>1098.3820000000001</v>
      </c>
      <c r="W379" s="85">
        <v>1087.6669999999999</v>
      </c>
      <c r="X379" s="85">
        <v>1085.825</v>
      </c>
      <c r="Y379" s="85">
        <v>1068.595</v>
      </c>
      <c r="Z379" s="85">
        <v>1039.998</v>
      </c>
      <c r="AA379" s="85">
        <f t="shared" si="65"/>
        <v>1171.17</v>
      </c>
      <c r="AB379" s="84">
        <f t="shared" si="66"/>
        <v>2021</v>
      </c>
      <c r="AC379" s="83">
        <f t="shared" si="67"/>
        <v>11</v>
      </c>
      <c r="AD379" s="83" t="str">
        <f t="shared" si="68"/>
        <v/>
      </c>
      <c r="AE379" s="83" t="str">
        <f t="shared" si="69"/>
        <v/>
      </c>
      <c r="AF379" s="81">
        <f t="shared" si="70"/>
        <v>1171.17</v>
      </c>
      <c r="AG379" s="82" t="str">
        <f t="shared" si="71"/>
        <v>12:00</v>
      </c>
      <c r="AH379" s="81">
        <f t="shared" si="72"/>
        <v>24956.616000000009</v>
      </c>
      <c r="AI379" s="80" t="str">
        <f t="shared" si="73"/>
        <v/>
      </c>
      <c r="AJ379" s="80" t="str">
        <f t="shared" si="74"/>
        <v/>
      </c>
      <c r="AK379" s="80" t="str">
        <f t="shared" si="75"/>
        <v/>
      </c>
      <c r="AL379" s="79" t="str">
        <f t="shared" si="76"/>
        <v/>
      </c>
      <c r="AM379" s="78" t="str">
        <f t="shared" si="77"/>
        <v/>
      </c>
    </row>
    <row r="380" spans="2:39" ht="13.5" thickBot="1">
      <c r="B380" s="86">
        <v>44512</v>
      </c>
      <c r="C380" s="85">
        <v>1039.9570000000001</v>
      </c>
      <c r="D380" s="85">
        <v>1033.046</v>
      </c>
      <c r="E380" s="85">
        <v>1042.3420000000001</v>
      </c>
      <c r="F380" s="85">
        <v>1030.3309999999999</v>
      </c>
      <c r="G380" s="85">
        <v>1050.4259999999999</v>
      </c>
      <c r="H380" s="85">
        <v>1069.5409999999999</v>
      </c>
      <c r="I380" s="85">
        <v>1135.2439999999999</v>
      </c>
      <c r="J380" s="85">
        <v>1257.646</v>
      </c>
      <c r="K380" s="85">
        <v>1236.9690000000001</v>
      </c>
      <c r="L380" s="85">
        <v>1266.827</v>
      </c>
      <c r="M380" s="85">
        <v>1278.0519999999999</v>
      </c>
      <c r="N380" s="85">
        <v>1288.2349999999999</v>
      </c>
      <c r="O380" s="85">
        <v>1247.0619999999999</v>
      </c>
      <c r="P380" s="85">
        <v>1237.6990000000001</v>
      </c>
      <c r="Q380" s="85">
        <v>1230.2719999999999</v>
      </c>
      <c r="R380" s="85">
        <v>1227.1659999999999</v>
      </c>
      <c r="S380" s="85">
        <v>1199.5070000000001</v>
      </c>
      <c r="T380" s="85">
        <v>1174.193</v>
      </c>
      <c r="U380" s="85">
        <v>1152.587</v>
      </c>
      <c r="V380" s="85">
        <v>1150.4639999999999</v>
      </c>
      <c r="W380" s="85">
        <v>1113.7380000000001</v>
      </c>
      <c r="X380" s="85">
        <v>1112.1990000000001</v>
      </c>
      <c r="Y380" s="85">
        <v>1100.5519999999999</v>
      </c>
      <c r="Z380" s="85">
        <v>1070.432</v>
      </c>
      <c r="AA380" s="85">
        <f t="shared" si="65"/>
        <v>1288.2349999999999</v>
      </c>
      <c r="AB380" s="84">
        <f t="shared" si="66"/>
        <v>2021</v>
      </c>
      <c r="AC380" s="83">
        <f t="shared" si="67"/>
        <v>11</v>
      </c>
      <c r="AD380" s="83" t="str">
        <f t="shared" si="68"/>
        <v/>
      </c>
      <c r="AE380" s="83" t="str">
        <f t="shared" si="69"/>
        <v/>
      </c>
      <c r="AF380" s="81">
        <f t="shared" si="70"/>
        <v>1288.2349999999999</v>
      </c>
      <c r="AG380" s="82" t="str">
        <f t="shared" si="71"/>
        <v>12:00</v>
      </c>
      <c r="AH380" s="81">
        <f t="shared" si="72"/>
        <v>29032.722000000005</v>
      </c>
      <c r="AI380" s="80" t="str">
        <f t="shared" si="73"/>
        <v/>
      </c>
      <c r="AJ380" s="80" t="str">
        <f t="shared" si="74"/>
        <v/>
      </c>
      <c r="AK380" s="80" t="str">
        <f t="shared" si="75"/>
        <v/>
      </c>
      <c r="AL380" s="79" t="str">
        <f t="shared" si="76"/>
        <v/>
      </c>
      <c r="AM380" s="78" t="str">
        <f t="shared" si="77"/>
        <v/>
      </c>
    </row>
    <row r="381" spans="2:39" ht="13.5" thickBot="1">
      <c r="B381" s="86">
        <v>44513</v>
      </c>
      <c r="C381" s="85">
        <v>1072.0640000000001</v>
      </c>
      <c r="D381" s="85">
        <v>1073.498</v>
      </c>
      <c r="E381" s="85">
        <v>1058.1769999999999</v>
      </c>
      <c r="F381" s="85">
        <v>1064.2439999999999</v>
      </c>
      <c r="G381" s="85">
        <v>1053.963</v>
      </c>
      <c r="H381" s="85">
        <v>1074.9960000000001</v>
      </c>
      <c r="I381" s="85">
        <v>1101.596</v>
      </c>
      <c r="J381" s="85">
        <v>1148.251</v>
      </c>
      <c r="K381" s="85">
        <v>1149.1489999999999</v>
      </c>
      <c r="L381" s="85">
        <v>1147.2829999999999</v>
      </c>
      <c r="M381" s="85">
        <v>1157.7170000000001</v>
      </c>
      <c r="N381" s="85">
        <v>1159.95</v>
      </c>
      <c r="O381" s="85">
        <v>1148.8420000000001</v>
      </c>
      <c r="P381" s="85">
        <v>1133.9690000000001</v>
      </c>
      <c r="Q381" s="85">
        <v>1119.2059999999999</v>
      </c>
      <c r="R381" s="85">
        <v>1117.68</v>
      </c>
      <c r="S381" s="85">
        <v>1118.9570000000001</v>
      </c>
      <c r="T381" s="85">
        <v>1105.4559999999999</v>
      </c>
      <c r="U381" s="85">
        <v>1116.598</v>
      </c>
      <c r="V381" s="85">
        <v>1105.3920000000001</v>
      </c>
      <c r="W381" s="85">
        <v>1085.559</v>
      </c>
      <c r="X381" s="85">
        <v>1080.365</v>
      </c>
      <c r="Y381" s="85">
        <v>1078.6890000000001</v>
      </c>
      <c r="Z381" s="85">
        <v>1074.5219999999999</v>
      </c>
      <c r="AA381" s="85">
        <f t="shared" si="65"/>
        <v>1159.95</v>
      </c>
      <c r="AB381" s="84">
        <f t="shared" si="66"/>
        <v>2021</v>
      </c>
      <c r="AC381" s="83">
        <f t="shared" si="67"/>
        <v>11</v>
      </c>
      <c r="AD381" s="83" t="str">
        <f t="shared" si="68"/>
        <v/>
      </c>
      <c r="AE381" s="83" t="str">
        <f t="shared" si="69"/>
        <v/>
      </c>
      <c r="AF381" s="81">
        <f t="shared" si="70"/>
        <v>1159.95</v>
      </c>
      <c r="AG381" s="82" t="str">
        <f t="shared" si="71"/>
        <v>12:00</v>
      </c>
      <c r="AH381" s="81">
        <f t="shared" si="72"/>
        <v>27706.073</v>
      </c>
      <c r="AI381" s="80" t="str">
        <f t="shared" si="73"/>
        <v/>
      </c>
      <c r="AJ381" s="80" t="str">
        <f t="shared" si="74"/>
        <v/>
      </c>
      <c r="AK381" s="80" t="str">
        <f t="shared" si="75"/>
        <v/>
      </c>
      <c r="AL381" s="79" t="str">
        <f t="shared" si="76"/>
        <v/>
      </c>
      <c r="AM381" s="78" t="str">
        <f t="shared" si="77"/>
        <v/>
      </c>
    </row>
    <row r="382" spans="2:39" ht="13.5" thickBot="1">
      <c r="B382" s="86">
        <v>44514</v>
      </c>
      <c r="C382" s="85">
        <v>1074.8440000000001</v>
      </c>
      <c r="D382" s="85">
        <v>1062.855</v>
      </c>
      <c r="E382" s="85">
        <v>1057.904</v>
      </c>
      <c r="F382" s="85">
        <v>1055.799</v>
      </c>
      <c r="G382" s="85">
        <v>1071.9380000000001</v>
      </c>
      <c r="H382" s="85">
        <v>1074.2370000000001</v>
      </c>
      <c r="I382" s="85">
        <v>1107.25</v>
      </c>
      <c r="J382" s="85">
        <v>1145.769</v>
      </c>
      <c r="K382" s="85">
        <v>1149.557</v>
      </c>
      <c r="L382" s="85">
        <v>1134.7249999999999</v>
      </c>
      <c r="M382" s="85">
        <v>1151.8140000000001</v>
      </c>
      <c r="N382" s="85">
        <v>1148.248</v>
      </c>
      <c r="O382" s="85">
        <v>1148.694</v>
      </c>
      <c r="P382" s="85">
        <v>1144.452</v>
      </c>
      <c r="Q382" s="85">
        <v>1145.3320000000001</v>
      </c>
      <c r="R382" s="85">
        <v>1145.259</v>
      </c>
      <c r="S382" s="85">
        <v>1125.326</v>
      </c>
      <c r="T382" s="85">
        <v>1120.058</v>
      </c>
      <c r="U382" s="85">
        <v>1133.902</v>
      </c>
      <c r="V382" s="85">
        <v>1122.202</v>
      </c>
      <c r="W382" s="85">
        <v>1099.204</v>
      </c>
      <c r="X382" s="85">
        <v>1096.1669999999999</v>
      </c>
      <c r="Y382" s="85">
        <v>1083.777</v>
      </c>
      <c r="Z382" s="85">
        <v>1073.7339999999999</v>
      </c>
      <c r="AA382" s="85">
        <f t="shared" si="65"/>
        <v>1151.8140000000001</v>
      </c>
      <c r="AB382" s="84">
        <f t="shared" si="66"/>
        <v>2021</v>
      </c>
      <c r="AC382" s="83">
        <f t="shared" si="67"/>
        <v>11</v>
      </c>
      <c r="AD382" s="83" t="str">
        <f t="shared" si="68"/>
        <v/>
      </c>
      <c r="AE382" s="83" t="str">
        <f t="shared" si="69"/>
        <v/>
      </c>
      <c r="AF382" s="81">
        <f t="shared" si="70"/>
        <v>1151.8140000000001</v>
      </c>
      <c r="AG382" s="82" t="str">
        <f t="shared" si="71"/>
        <v>11:00</v>
      </c>
      <c r="AH382" s="81">
        <f t="shared" si="72"/>
        <v>27824.861000000001</v>
      </c>
      <c r="AI382" s="80" t="str">
        <f t="shared" si="73"/>
        <v/>
      </c>
      <c r="AJ382" s="80" t="str">
        <f t="shared" si="74"/>
        <v/>
      </c>
      <c r="AK382" s="80" t="str">
        <f t="shared" si="75"/>
        <v/>
      </c>
      <c r="AL382" s="79" t="str">
        <f t="shared" si="76"/>
        <v/>
      </c>
      <c r="AM382" s="78" t="str">
        <f t="shared" si="77"/>
        <v/>
      </c>
    </row>
    <row r="383" spans="2:39" ht="13.5" thickBot="1">
      <c r="B383" s="86">
        <v>44515</v>
      </c>
      <c r="C383" s="85">
        <v>1075.32</v>
      </c>
      <c r="D383" s="85">
        <v>1073.845</v>
      </c>
      <c r="E383" s="85">
        <v>1074.239</v>
      </c>
      <c r="F383" s="85">
        <v>1075.81</v>
      </c>
      <c r="G383" s="85">
        <v>1086.0119999999999</v>
      </c>
      <c r="H383" s="85">
        <v>1107.559</v>
      </c>
      <c r="I383" s="85">
        <v>1170.5450000000001</v>
      </c>
      <c r="J383" s="85">
        <v>1266.5989999999999</v>
      </c>
      <c r="K383" s="85">
        <v>1287.569</v>
      </c>
      <c r="L383" s="85">
        <v>1298.9169999999999</v>
      </c>
      <c r="M383" s="85">
        <v>1339.5139999999999</v>
      </c>
      <c r="N383" s="85">
        <v>1325.4860000000001</v>
      </c>
      <c r="O383" s="85">
        <v>1107.923</v>
      </c>
      <c r="P383" s="85">
        <v>0</v>
      </c>
      <c r="Q383" s="85">
        <v>57.134999999999998</v>
      </c>
      <c r="R383" s="85">
        <v>1254.2760000000001</v>
      </c>
      <c r="S383" s="85">
        <v>1290.9690000000001</v>
      </c>
      <c r="T383" s="85">
        <v>1238.1110000000001</v>
      </c>
      <c r="U383" s="85">
        <v>1215.67</v>
      </c>
      <c r="V383" s="85">
        <v>1198.9870000000001</v>
      </c>
      <c r="W383" s="85">
        <v>1179.037</v>
      </c>
      <c r="X383" s="85">
        <v>1171.143</v>
      </c>
      <c r="Y383" s="85">
        <v>1143.05</v>
      </c>
      <c r="Z383" s="85">
        <v>1091.1690000000001</v>
      </c>
      <c r="AA383" s="85">
        <f t="shared" si="65"/>
        <v>1339.5139999999999</v>
      </c>
      <c r="AB383" s="84">
        <f t="shared" si="66"/>
        <v>2021</v>
      </c>
      <c r="AC383" s="83">
        <f t="shared" si="67"/>
        <v>11</v>
      </c>
      <c r="AD383" s="83" t="str">
        <f t="shared" si="68"/>
        <v/>
      </c>
      <c r="AE383" s="83" t="str">
        <f t="shared" si="69"/>
        <v/>
      </c>
      <c r="AF383" s="81">
        <f t="shared" si="70"/>
        <v>1339.5139999999999</v>
      </c>
      <c r="AG383" s="82" t="str">
        <f t="shared" si="71"/>
        <v>11:00</v>
      </c>
      <c r="AH383" s="81">
        <f t="shared" si="72"/>
        <v>27468.399000000005</v>
      </c>
      <c r="AI383" s="80" t="str">
        <f t="shared" si="73"/>
        <v/>
      </c>
      <c r="AJ383" s="80" t="str">
        <f t="shared" si="74"/>
        <v/>
      </c>
      <c r="AK383" s="80" t="str">
        <f t="shared" si="75"/>
        <v/>
      </c>
      <c r="AL383" s="79" t="str">
        <f t="shared" si="76"/>
        <v/>
      </c>
      <c r="AM383" s="78" t="str">
        <f t="shared" si="77"/>
        <v/>
      </c>
    </row>
    <row r="384" spans="2:39" ht="13.5" thickBot="1">
      <c r="B384" s="86">
        <v>44516</v>
      </c>
      <c r="C384" s="85">
        <v>1098.7159999999999</v>
      </c>
      <c r="D384" s="85">
        <v>1098.8920000000001</v>
      </c>
      <c r="E384" s="85">
        <v>1095.4069999999999</v>
      </c>
      <c r="F384" s="85">
        <v>1101.412</v>
      </c>
      <c r="G384" s="85">
        <v>1107.848</v>
      </c>
      <c r="H384" s="85">
        <v>1115.2739999999999</v>
      </c>
      <c r="I384" s="85">
        <v>1185.173</v>
      </c>
      <c r="J384" s="85">
        <v>1292.423</v>
      </c>
      <c r="K384" s="85">
        <v>1317.088</v>
      </c>
      <c r="L384" s="85">
        <v>1321.1990000000001</v>
      </c>
      <c r="M384" s="85">
        <v>1343.7719999999999</v>
      </c>
      <c r="N384" s="85">
        <v>1356.3030000000001</v>
      </c>
      <c r="O384" s="85">
        <v>1328.3130000000001</v>
      </c>
      <c r="P384" s="85">
        <v>1287.7249999999999</v>
      </c>
      <c r="Q384" s="85">
        <v>1301.472</v>
      </c>
      <c r="R384" s="85">
        <v>1300.009</v>
      </c>
      <c r="S384" s="85">
        <v>1270.252</v>
      </c>
      <c r="T384" s="85">
        <v>1240.009</v>
      </c>
      <c r="U384" s="85">
        <v>1210.223</v>
      </c>
      <c r="V384" s="85">
        <v>1193.443</v>
      </c>
      <c r="W384" s="85">
        <v>1160.1079999999999</v>
      </c>
      <c r="X384" s="85">
        <v>1159.912</v>
      </c>
      <c r="Y384" s="85">
        <v>1137.213</v>
      </c>
      <c r="Z384" s="85">
        <v>1099.921</v>
      </c>
      <c r="AA384" s="85">
        <f t="shared" si="65"/>
        <v>1356.3030000000001</v>
      </c>
      <c r="AB384" s="84">
        <f t="shared" si="66"/>
        <v>2021</v>
      </c>
      <c r="AC384" s="83">
        <f t="shared" si="67"/>
        <v>11</v>
      </c>
      <c r="AD384" s="83" t="str">
        <f t="shared" si="68"/>
        <v/>
      </c>
      <c r="AE384" s="83" t="str">
        <f t="shared" si="69"/>
        <v/>
      </c>
      <c r="AF384" s="81">
        <f t="shared" si="70"/>
        <v>1356.3030000000001</v>
      </c>
      <c r="AG384" s="82" t="str">
        <f t="shared" si="71"/>
        <v>12:00</v>
      </c>
      <c r="AH384" s="81">
        <f t="shared" si="72"/>
        <v>30478.41</v>
      </c>
      <c r="AI384" s="80" t="str">
        <f t="shared" si="73"/>
        <v/>
      </c>
      <c r="AJ384" s="80" t="str">
        <f t="shared" si="74"/>
        <v/>
      </c>
      <c r="AK384" s="80" t="str">
        <f t="shared" si="75"/>
        <v/>
      </c>
      <c r="AL384" s="79" t="str">
        <f t="shared" si="76"/>
        <v/>
      </c>
      <c r="AM384" s="78" t="str">
        <f t="shared" si="77"/>
        <v/>
      </c>
    </row>
    <row r="385" spans="2:39" ht="13.5" thickBot="1">
      <c r="B385" s="86">
        <v>44517</v>
      </c>
      <c r="C385" s="85">
        <v>1095.4349999999999</v>
      </c>
      <c r="D385" s="85">
        <v>1093.806</v>
      </c>
      <c r="E385" s="85">
        <v>1095.7190000000001</v>
      </c>
      <c r="F385" s="85">
        <v>1092.202</v>
      </c>
      <c r="G385" s="85">
        <v>1094.049</v>
      </c>
      <c r="H385" s="85">
        <v>212.63399999999999</v>
      </c>
      <c r="I385" s="85">
        <v>196.58500000000001</v>
      </c>
      <c r="J385" s="85">
        <v>1334.2940000000001</v>
      </c>
      <c r="K385" s="85">
        <v>1296.809</v>
      </c>
      <c r="L385" s="85">
        <v>1307.9059999999999</v>
      </c>
      <c r="M385" s="85">
        <v>1323.577</v>
      </c>
      <c r="N385" s="85">
        <v>1321.808</v>
      </c>
      <c r="O385" s="85">
        <v>1293.3019999999999</v>
      </c>
      <c r="P385" s="85">
        <v>1277.876</v>
      </c>
      <c r="Q385" s="85">
        <v>1265.528</v>
      </c>
      <c r="R385" s="85">
        <v>1269.7360000000001</v>
      </c>
      <c r="S385" s="85">
        <v>1242.396</v>
      </c>
      <c r="T385" s="85">
        <v>1186.298</v>
      </c>
      <c r="U385" s="85">
        <v>1139.9069999999999</v>
      </c>
      <c r="V385" s="85">
        <v>1136.8820000000001</v>
      </c>
      <c r="W385" s="85">
        <v>1104.0029999999999</v>
      </c>
      <c r="X385" s="85">
        <v>1082.5809999999999</v>
      </c>
      <c r="Y385" s="85">
        <v>1059.499</v>
      </c>
      <c r="Z385" s="85">
        <v>1029.0229999999999</v>
      </c>
      <c r="AA385" s="85">
        <f t="shared" si="65"/>
        <v>1334.2940000000001</v>
      </c>
      <c r="AB385" s="84">
        <f t="shared" si="66"/>
        <v>2021</v>
      </c>
      <c r="AC385" s="83">
        <f t="shared" si="67"/>
        <v>11</v>
      </c>
      <c r="AD385" s="83" t="str">
        <f t="shared" si="68"/>
        <v/>
      </c>
      <c r="AE385" s="83" t="str">
        <f t="shared" si="69"/>
        <v/>
      </c>
      <c r="AF385" s="81">
        <f t="shared" si="70"/>
        <v>1334.2940000000001</v>
      </c>
      <c r="AG385" s="82" t="str">
        <f t="shared" si="71"/>
        <v>8:00</v>
      </c>
      <c r="AH385" s="81">
        <f t="shared" si="72"/>
        <v>27886.148999999998</v>
      </c>
      <c r="AI385" s="80" t="str">
        <f t="shared" si="73"/>
        <v/>
      </c>
      <c r="AJ385" s="80" t="str">
        <f t="shared" si="74"/>
        <v/>
      </c>
      <c r="AK385" s="80" t="str">
        <f t="shared" si="75"/>
        <v/>
      </c>
      <c r="AL385" s="79" t="str">
        <f t="shared" si="76"/>
        <v/>
      </c>
      <c r="AM385" s="78" t="str">
        <f t="shared" si="77"/>
        <v/>
      </c>
    </row>
    <row r="386" spans="2:39" ht="13.5" thickBot="1">
      <c r="B386" s="86">
        <v>44518</v>
      </c>
      <c r="C386" s="85">
        <v>1027.566</v>
      </c>
      <c r="D386" s="85">
        <v>1029.3989999999999</v>
      </c>
      <c r="E386" s="85">
        <v>1038.329</v>
      </c>
      <c r="F386" s="85">
        <v>1045.9480000000001</v>
      </c>
      <c r="G386" s="85">
        <v>1052.9490000000001</v>
      </c>
      <c r="H386" s="85">
        <v>1067.047</v>
      </c>
      <c r="I386" s="85">
        <v>1121.9829999999999</v>
      </c>
      <c r="J386" s="85">
        <v>1265.0070000000001</v>
      </c>
      <c r="K386" s="85">
        <v>1298.221</v>
      </c>
      <c r="L386" s="85">
        <v>1298.8399999999999</v>
      </c>
      <c r="M386" s="85">
        <v>1339.153</v>
      </c>
      <c r="N386" s="85">
        <v>1356.963</v>
      </c>
      <c r="O386" s="85">
        <v>1299.163</v>
      </c>
      <c r="P386" s="85">
        <v>1294.2439999999999</v>
      </c>
      <c r="Q386" s="85">
        <v>1306.4690000000001</v>
      </c>
      <c r="R386" s="85">
        <v>1296.712</v>
      </c>
      <c r="S386" s="85">
        <v>1251.2670000000001</v>
      </c>
      <c r="T386" s="85">
        <v>1218.8510000000001</v>
      </c>
      <c r="U386" s="85">
        <v>1190.414</v>
      </c>
      <c r="V386" s="85">
        <v>1194.48</v>
      </c>
      <c r="W386" s="85">
        <v>1178.424</v>
      </c>
      <c r="X386" s="85">
        <v>1168.559</v>
      </c>
      <c r="Y386" s="85">
        <v>1147.999</v>
      </c>
      <c r="Z386" s="85">
        <v>1118.1949999999999</v>
      </c>
      <c r="AA386" s="85">
        <f t="shared" si="65"/>
        <v>1356.963</v>
      </c>
      <c r="AB386" s="84">
        <f t="shared" si="66"/>
        <v>2021</v>
      </c>
      <c r="AC386" s="83">
        <f t="shared" si="67"/>
        <v>11</v>
      </c>
      <c r="AD386" s="83" t="str">
        <f t="shared" si="68"/>
        <v/>
      </c>
      <c r="AE386" s="83" t="str">
        <f t="shared" si="69"/>
        <v/>
      </c>
      <c r="AF386" s="81">
        <f t="shared" si="70"/>
        <v>1356.963</v>
      </c>
      <c r="AG386" s="82" t="str">
        <f t="shared" si="71"/>
        <v>12:00</v>
      </c>
      <c r="AH386" s="81">
        <f t="shared" si="72"/>
        <v>29963.145</v>
      </c>
      <c r="AI386" s="80" t="str">
        <f t="shared" si="73"/>
        <v/>
      </c>
      <c r="AJ386" s="80" t="str">
        <f t="shared" si="74"/>
        <v/>
      </c>
      <c r="AK386" s="80" t="str">
        <f t="shared" si="75"/>
        <v/>
      </c>
      <c r="AL386" s="79" t="str">
        <f t="shared" si="76"/>
        <v/>
      </c>
      <c r="AM386" s="78" t="str">
        <f t="shared" si="77"/>
        <v/>
      </c>
    </row>
    <row r="387" spans="2:39" ht="13.5" thickBot="1">
      <c r="B387" s="86">
        <v>44519</v>
      </c>
      <c r="C387" s="85">
        <v>1116.02</v>
      </c>
      <c r="D387" s="85">
        <v>1104.24</v>
      </c>
      <c r="E387" s="85">
        <v>1104.652</v>
      </c>
      <c r="F387" s="85">
        <v>1100.317</v>
      </c>
      <c r="G387" s="85">
        <v>1111.7909999999999</v>
      </c>
      <c r="H387" s="85">
        <v>1130.3340000000001</v>
      </c>
      <c r="I387" s="85">
        <v>1173.325</v>
      </c>
      <c r="J387" s="85">
        <v>1280.17</v>
      </c>
      <c r="K387" s="85">
        <v>1287.2239999999999</v>
      </c>
      <c r="L387" s="85">
        <v>1307.7860000000001</v>
      </c>
      <c r="M387" s="85">
        <v>1344.7940000000001</v>
      </c>
      <c r="N387" s="85">
        <v>1341.8610000000001</v>
      </c>
      <c r="O387" s="85">
        <v>1303.576</v>
      </c>
      <c r="P387" s="85">
        <v>1291.9760000000001</v>
      </c>
      <c r="Q387" s="85">
        <v>1299.9359999999999</v>
      </c>
      <c r="R387" s="85">
        <v>1274.1990000000001</v>
      </c>
      <c r="S387" s="85">
        <v>1251.877</v>
      </c>
      <c r="T387" s="85">
        <v>1242.664</v>
      </c>
      <c r="U387" s="85">
        <v>1224.5820000000001</v>
      </c>
      <c r="V387" s="85">
        <v>1209.6199999999999</v>
      </c>
      <c r="W387" s="85">
        <v>1175.877</v>
      </c>
      <c r="X387" s="85">
        <v>1167.402</v>
      </c>
      <c r="Y387" s="85">
        <v>1157.3779999999999</v>
      </c>
      <c r="Z387" s="85">
        <v>1116.7950000000001</v>
      </c>
      <c r="AA387" s="85">
        <f t="shared" ref="AA387:AA450" si="78">MAX(C387:Z387)</f>
        <v>1344.7940000000001</v>
      </c>
      <c r="AB387" s="84">
        <f t="shared" ref="AB387:AB450" si="79">YEAR(B387)</f>
        <v>2021</v>
      </c>
      <c r="AC387" s="83">
        <f t="shared" ref="AC387:AC450" si="80">MONTH(B387)</f>
        <v>11</v>
      </c>
      <c r="AD387" s="83" t="str">
        <f t="shared" ref="AD387:AD450" si="81">IF(AE387="","",AB387&amp;"-"&amp;AE387)</f>
        <v/>
      </c>
      <c r="AE387" s="83" t="str">
        <f t="shared" ref="AE387:AE450" si="82">IF(DAY(B387+1)=1,AC387,"")</f>
        <v/>
      </c>
      <c r="AF387" s="81">
        <f t="shared" ref="AF387:AF450" si="83">MAX(C387:AA387)</f>
        <v>1344.7940000000001</v>
      </c>
      <c r="AG387" s="82" t="str">
        <f t="shared" ref="AG387:AG450" si="84">INDEX($C$2:$Z$2,MATCH(AF387,C387:Z387,0))</f>
        <v>11:00</v>
      </c>
      <c r="AH387" s="81">
        <f t="shared" ref="AH387:AH450" si="85">SUM(C387:AA387)</f>
        <v>30463.190000000002</v>
      </c>
      <c r="AI387" s="80" t="str">
        <f t="shared" ref="AI387:AI450" si="86">IF(AE387&lt;&gt;"",SUMIFS(AF:AF,AC:AC,AC387,AB:AB,AB387),"")</f>
        <v/>
      </c>
      <c r="AJ387" s="80" t="str">
        <f t="shared" ref="AJ387:AJ450" si="87">IF(AI387="","",_xlfn.MAXIFS(AF:AF,AC:AC,AC387,AB:AB,AB387))</f>
        <v/>
      </c>
      <c r="AK387" s="80" t="str">
        <f t="shared" ref="AK387:AK450" si="88">IF(AI387="","",_xlfn.MAXIFS(AH:AH,AC:AC,AC387,AB:AB,AB387))</f>
        <v/>
      </c>
      <c r="AL387" s="79" t="str">
        <f t="shared" ref="AL387:AL450" si="89">IF(AI387&lt;&gt;"",INDEX(B:B,MATCH(AJ387,AF:AF,0)),"")</f>
        <v/>
      </c>
      <c r="AM387" s="78" t="str">
        <f t="shared" ref="AM387:AM450" si="90">IF(AI387&lt;&gt;"",INDEX(AG:AG,MATCH(AJ387,AF:AF,0)),"")</f>
        <v/>
      </c>
    </row>
    <row r="388" spans="2:39" ht="13.5" thickBot="1">
      <c r="B388" s="86">
        <v>44520</v>
      </c>
      <c r="C388" s="85">
        <v>1109.9659999999999</v>
      </c>
      <c r="D388" s="85">
        <v>1114.8130000000001</v>
      </c>
      <c r="E388" s="85">
        <v>1112.432</v>
      </c>
      <c r="F388" s="85">
        <v>1092.701</v>
      </c>
      <c r="G388" s="85">
        <v>1108.1189999999999</v>
      </c>
      <c r="H388" s="85">
        <v>1128.8430000000001</v>
      </c>
      <c r="I388" s="85">
        <v>1150.1189999999999</v>
      </c>
      <c r="J388" s="85">
        <v>1208.953</v>
      </c>
      <c r="K388" s="85">
        <v>1211.644</v>
      </c>
      <c r="L388" s="85">
        <v>1194.798</v>
      </c>
      <c r="M388" s="85">
        <v>1174.328</v>
      </c>
      <c r="N388" s="85">
        <v>1186.4380000000001</v>
      </c>
      <c r="O388" s="85">
        <v>1148.2860000000001</v>
      </c>
      <c r="P388" s="85">
        <v>1151.796</v>
      </c>
      <c r="Q388" s="85">
        <v>1143.0999999999999</v>
      </c>
      <c r="R388" s="85">
        <v>1140.6099999999999</v>
      </c>
      <c r="S388" s="85">
        <v>1145.0329999999999</v>
      </c>
      <c r="T388" s="85">
        <v>1138.165</v>
      </c>
      <c r="U388" s="85">
        <v>1143.1279999999999</v>
      </c>
      <c r="V388" s="85">
        <v>1135.143</v>
      </c>
      <c r="W388" s="85">
        <v>1113.059</v>
      </c>
      <c r="X388" s="85">
        <v>1109.5530000000001</v>
      </c>
      <c r="Y388" s="85">
        <v>1094.095</v>
      </c>
      <c r="Z388" s="85">
        <v>1087.5029999999999</v>
      </c>
      <c r="AA388" s="85">
        <f t="shared" si="78"/>
        <v>1211.644</v>
      </c>
      <c r="AB388" s="84">
        <f t="shared" si="79"/>
        <v>2021</v>
      </c>
      <c r="AC388" s="83">
        <f t="shared" si="80"/>
        <v>11</v>
      </c>
      <c r="AD388" s="83" t="str">
        <f t="shared" si="81"/>
        <v/>
      </c>
      <c r="AE388" s="83" t="str">
        <f t="shared" si="82"/>
        <v/>
      </c>
      <c r="AF388" s="81">
        <f t="shared" si="83"/>
        <v>1211.644</v>
      </c>
      <c r="AG388" s="82" t="str">
        <f t="shared" si="84"/>
        <v>9:00</v>
      </c>
      <c r="AH388" s="81">
        <f t="shared" si="85"/>
        <v>28554.269000000004</v>
      </c>
      <c r="AI388" s="80" t="str">
        <f t="shared" si="86"/>
        <v/>
      </c>
      <c r="AJ388" s="80" t="str">
        <f t="shared" si="87"/>
        <v/>
      </c>
      <c r="AK388" s="80" t="str">
        <f t="shared" si="88"/>
        <v/>
      </c>
      <c r="AL388" s="79" t="str">
        <f t="shared" si="89"/>
        <v/>
      </c>
      <c r="AM388" s="78" t="str">
        <f t="shared" si="90"/>
        <v/>
      </c>
    </row>
    <row r="389" spans="2:39" ht="13.5" thickBot="1">
      <c r="B389" s="86">
        <v>44521</v>
      </c>
      <c r="C389" s="85">
        <v>1092.039</v>
      </c>
      <c r="D389" s="85">
        <v>1082.4639999999999</v>
      </c>
      <c r="E389" s="85">
        <v>1070.0889999999999</v>
      </c>
      <c r="F389" s="85">
        <v>1078.0039999999999</v>
      </c>
      <c r="G389" s="85">
        <v>1100.48</v>
      </c>
      <c r="H389" s="85">
        <v>1128.672</v>
      </c>
      <c r="I389" s="85">
        <v>1135.9739999999999</v>
      </c>
      <c r="J389" s="85">
        <v>1196.46</v>
      </c>
      <c r="K389" s="85">
        <v>1176.693</v>
      </c>
      <c r="L389" s="85">
        <v>1143.991</v>
      </c>
      <c r="M389" s="85">
        <v>1175.1780000000001</v>
      </c>
      <c r="N389" s="85">
        <v>1152.6289999999999</v>
      </c>
      <c r="O389" s="85">
        <v>1133.529</v>
      </c>
      <c r="P389" s="85">
        <v>1136.942</v>
      </c>
      <c r="Q389" s="85">
        <v>1119.289</v>
      </c>
      <c r="R389" s="85">
        <v>1133.712</v>
      </c>
      <c r="S389" s="85">
        <v>1143.7550000000001</v>
      </c>
      <c r="T389" s="85">
        <v>1119.0060000000001</v>
      </c>
      <c r="U389" s="85">
        <v>1129.607</v>
      </c>
      <c r="V389" s="85">
        <v>1111.7529999999999</v>
      </c>
      <c r="W389" s="85">
        <v>1095.876</v>
      </c>
      <c r="X389" s="85">
        <v>1085.5119999999999</v>
      </c>
      <c r="Y389" s="85">
        <v>1072.6489999999999</v>
      </c>
      <c r="Z389" s="85">
        <v>1077.444</v>
      </c>
      <c r="AA389" s="85">
        <f t="shared" si="78"/>
        <v>1196.46</v>
      </c>
      <c r="AB389" s="84">
        <f t="shared" si="79"/>
        <v>2021</v>
      </c>
      <c r="AC389" s="83">
        <f t="shared" si="80"/>
        <v>11</v>
      </c>
      <c r="AD389" s="83" t="str">
        <f t="shared" si="81"/>
        <v/>
      </c>
      <c r="AE389" s="83" t="str">
        <f t="shared" si="82"/>
        <v/>
      </c>
      <c r="AF389" s="81">
        <f t="shared" si="83"/>
        <v>1196.46</v>
      </c>
      <c r="AG389" s="82" t="str">
        <f t="shared" si="84"/>
        <v>8:00</v>
      </c>
      <c r="AH389" s="81">
        <f t="shared" si="85"/>
        <v>28088.207000000002</v>
      </c>
      <c r="AI389" s="80" t="str">
        <f t="shared" si="86"/>
        <v/>
      </c>
      <c r="AJ389" s="80" t="str">
        <f t="shared" si="87"/>
        <v/>
      </c>
      <c r="AK389" s="80" t="str">
        <f t="shared" si="88"/>
        <v/>
      </c>
      <c r="AL389" s="79" t="str">
        <f t="shared" si="89"/>
        <v/>
      </c>
      <c r="AM389" s="78" t="str">
        <f t="shared" si="90"/>
        <v/>
      </c>
    </row>
    <row r="390" spans="2:39" ht="13.5" thickBot="1">
      <c r="B390" s="86">
        <v>44522</v>
      </c>
      <c r="C390" s="85">
        <v>1086.174</v>
      </c>
      <c r="D390" s="85">
        <v>1078.6559999999999</v>
      </c>
      <c r="E390" s="85">
        <v>1086.7619999999999</v>
      </c>
      <c r="F390" s="85">
        <v>1129.712</v>
      </c>
      <c r="G390" s="85">
        <v>1133.903</v>
      </c>
      <c r="H390" s="85">
        <v>1153.059</v>
      </c>
      <c r="I390" s="85">
        <v>1209.528</v>
      </c>
      <c r="J390" s="85">
        <v>1281.982</v>
      </c>
      <c r="K390" s="85">
        <v>178.27600000000001</v>
      </c>
      <c r="L390" s="85">
        <v>0</v>
      </c>
      <c r="M390" s="85">
        <v>0</v>
      </c>
      <c r="N390" s="85">
        <v>0</v>
      </c>
      <c r="O390" s="85">
        <v>0</v>
      </c>
      <c r="P390" s="85">
        <v>0</v>
      </c>
      <c r="Q390" s="85">
        <v>0</v>
      </c>
      <c r="R390" s="85">
        <v>0.68799999999999994</v>
      </c>
      <c r="S390" s="85">
        <v>1263.8889999999999</v>
      </c>
      <c r="T390" s="85">
        <v>1246.732</v>
      </c>
      <c r="U390" s="85">
        <v>1231.539</v>
      </c>
      <c r="V390" s="85">
        <v>1214.2159999999999</v>
      </c>
      <c r="W390" s="85">
        <v>1191.54</v>
      </c>
      <c r="X390" s="85">
        <v>1169.962</v>
      </c>
      <c r="Y390" s="85">
        <v>1152.07</v>
      </c>
      <c r="Z390" s="85">
        <v>1133.5260000000001</v>
      </c>
      <c r="AA390" s="85">
        <f t="shared" si="78"/>
        <v>1281.982</v>
      </c>
      <c r="AB390" s="84">
        <f t="shared" si="79"/>
        <v>2021</v>
      </c>
      <c r="AC390" s="83">
        <f t="shared" si="80"/>
        <v>11</v>
      </c>
      <c r="AD390" s="83" t="str">
        <f t="shared" si="81"/>
        <v/>
      </c>
      <c r="AE390" s="83" t="str">
        <f t="shared" si="82"/>
        <v/>
      </c>
      <c r="AF390" s="81">
        <f t="shared" si="83"/>
        <v>1281.982</v>
      </c>
      <c r="AG390" s="82" t="str">
        <f t="shared" si="84"/>
        <v>8:00</v>
      </c>
      <c r="AH390" s="81">
        <f t="shared" si="85"/>
        <v>20224.196000000004</v>
      </c>
      <c r="AI390" s="80" t="str">
        <f t="shared" si="86"/>
        <v/>
      </c>
      <c r="AJ390" s="80" t="str">
        <f t="shared" si="87"/>
        <v/>
      </c>
      <c r="AK390" s="80" t="str">
        <f t="shared" si="88"/>
        <v/>
      </c>
      <c r="AL390" s="79" t="str">
        <f t="shared" si="89"/>
        <v/>
      </c>
      <c r="AM390" s="78" t="str">
        <f t="shared" si="90"/>
        <v/>
      </c>
    </row>
    <row r="391" spans="2:39" ht="13.5" thickBot="1">
      <c r="B391" s="86">
        <v>44523</v>
      </c>
      <c r="C391" s="85">
        <v>1130.722</v>
      </c>
      <c r="D391" s="85">
        <v>1128.0509999999999</v>
      </c>
      <c r="E391" s="85">
        <v>1132.837</v>
      </c>
      <c r="F391" s="85">
        <v>1125.165</v>
      </c>
      <c r="G391" s="85">
        <v>1126.3820000000001</v>
      </c>
      <c r="H391" s="85">
        <v>1136.549</v>
      </c>
      <c r="I391" s="85">
        <v>1196.7180000000001</v>
      </c>
      <c r="J391" s="85">
        <v>1275.3240000000001</v>
      </c>
      <c r="K391" s="85">
        <v>943.88099999999997</v>
      </c>
      <c r="L391" s="85">
        <v>30.895</v>
      </c>
      <c r="M391" s="85">
        <v>1198.7840000000001</v>
      </c>
      <c r="N391" s="85">
        <v>1349.4849999999999</v>
      </c>
      <c r="O391" s="85">
        <v>1329.806</v>
      </c>
      <c r="P391" s="85">
        <v>1346.713</v>
      </c>
      <c r="Q391" s="85">
        <v>1345.0820000000001</v>
      </c>
      <c r="R391" s="85">
        <v>1342.4760000000001</v>
      </c>
      <c r="S391" s="85">
        <v>1281.8779999999999</v>
      </c>
      <c r="T391" s="85">
        <v>1240.3889999999999</v>
      </c>
      <c r="U391" s="85">
        <v>1227.1020000000001</v>
      </c>
      <c r="V391" s="85">
        <v>1211.5899999999999</v>
      </c>
      <c r="W391" s="85">
        <v>1186.491</v>
      </c>
      <c r="X391" s="85">
        <v>1202.9580000000001</v>
      </c>
      <c r="Y391" s="85">
        <v>1174.104</v>
      </c>
      <c r="Z391" s="85">
        <v>1163.42</v>
      </c>
      <c r="AA391" s="85">
        <f t="shared" si="78"/>
        <v>1349.4849999999999</v>
      </c>
      <c r="AB391" s="84">
        <f t="shared" si="79"/>
        <v>2021</v>
      </c>
      <c r="AC391" s="83">
        <f t="shared" si="80"/>
        <v>11</v>
      </c>
      <c r="AD391" s="83" t="str">
        <f t="shared" si="81"/>
        <v/>
      </c>
      <c r="AE391" s="83" t="str">
        <f t="shared" si="82"/>
        <v/>
      </c>
      <c r="AF391" s="81">
        <f t="shared" si="83"/>
        <v>1349.4849999999999</v>
      </c>
      <c r="AG391" s="82" t="str">
        <f t="shared" si="84"/>
        <v>12:00</v>
      </c>
      <c r="AH391" s="81">
        <f t="shared" si="85"/>
        <v>29176.286999999997</v>
      </c>
      <c r="AI391" s="80" t="str">
        <f t="shared" si="86"/>
        <v/>
      </c>
      <c r="AJ391" s="80" t="str">
        <f t="shared" si="87"/>
        <v/>
      </c>
      <c r="AK391" s="80" t="str">
        <f t="shared" si="88"/>
        <v/>
      </c>
      <c r="AL391" s="79" t="str">
        <f t="shared" si="89"/>
        <v/>
      </c>
      <c r="AM391" s="78" t="str">
        <f t="shared" si="90"/>
        <v/>
      </c>
    </row>
    <row r="392" spans="2:39" ht="13.5" thickBot="1">
      <c r="B392" s="86">
        <v>44524</v>
      </c>
      <c r="C392" s="85">
        <v>1155.53</v>
      </c>
      <c r="D392" s="85">
        <v>1160.6279999999999</v>
      </c>
      <c r="E392" s="85">
        <v>1166.72</v>
      </c>
      <c r="F392" s="85">
        <v>1177.653</v>
      </c>
      <c r="G392" s="85">
        <v>1181.5450000000001</v>
      </c>
      <c r="H392" s="85">
        <v>1193.982</v>
      </c>
      <c r="I392" s="85">
        <v>1236.0229999999999</v>
      </c>
      <c r="J392" s="85">
        <v>1300.6559999999999</v>
      </c>
      <c r="K392" s="85">
        <v>1321.951</v>
      </c>
      <c r="L392" s="85">
        <v>1332.298</v>
      </c>
      <c r="M392" s="85">
        <v>1337.528</v>
      </c>
      <c r="N392" s="85">
        <v>1351.146</v>
      </c>
      <c r="O392" s="85">
        <v>1318.1289999999999</v>
      </c>
      <c r="P392" s="85">
        <v>1282.7819999999999</v>
      </c>
      <c r="Q392" s="85">
        <v>1295.5989999999999</v>
      </c>
      <c r="R392" s="85">
        <v>1281.5530000000001</v>
      </c>
      <c r="S392" s="85">
        <v>1228.895</v>
      </c>
      <c r="T392" s="85">
        <v>1197.595</v>
      </c>
      <c r="U392" s="85">
        <v>1178.9480000000001</v>
      </c>
      <c r="V392" s="85">
        <v>1156.3589999999999</v>
      </c>
      <c r="W392" s="85">
        <v>1128.0930000000001</v>
      </c>
      <c r="X392" s="85">
        <v>1110.5129999999999</v>
      </c>
      <c r="Y392" s="85">
        <v>1098.125</v>
      </c>
      <c r="Z392" s="85">
        <v>1078.855</v>
      </c>
      <c r="AA392" s="85">
        <f t="shared" si="78"/>
        <v>1351.146</v>
      </c>
      <c r="AB392" s="84">
        <f t="shared" si="79"/>
        <v>2021</v>
      </c>
      <c r="AC392" s="83">
        <f t="shared" si="80"/>
        <v>11</v>
      </c>
      <c r="AD392" s="83" t="str">
        <f t="shared" si="81"/>
        <v/>
      </c>
      <c r="AE392" s="83" t="str">
        <f t="shared" si="82"/>
        <v/>
      </c>
      <c r="AF392" s="81">
        <f t="shared" si="83"/>
        <v>1351.146</v>
      </c>
      <c r="AG392" s="82" t="str">
        <f t="shared" si="84"/>
        <v>12:00</v>
      </c>
      <c r="AH392" s="81">
        <f t="shared" si="85"/>
        <v>30622.252000000004</v>
      </c>
      <c r="AI392" s="80" t="str">
        <f t="shared" si="86"/>
        <v/>
      </c>
      <c r="AJ392" s="80" t="str">
        <f t="shared" si="87"/>
        <v/>
      </c>
      <c r="AK392" s="80" t="str">
        <f t="shared" si="88"/>
        <v/>
      </c>
      <c r="AL392" s="79" t="str">
        <f t="shared" si="89"/>
        <v/>
      </c>
      <c r="AM392" s="78" t="str">
        <f t="shared" si="90"/>
        <v/>
      </c>
    </row>
    <row r="393" spans="2:39" ht="13.5" thickBot="1">
      <c r="B393" s="86">
        <v>44525</v>
      </c>
      <c r="C393" s="85">
        <v>1064.3599999999999</v>
      </c>
      <c r="D393" s="85">
        <v>1079.3889999999999</v>
      </c>
      <c r="E393" s="85">
        <v>1068.8409999999999</v>
      </c>
      <c r="F393" s="85">
        <v>1081.105</v>
      </c>
      <c r="G393" s="85">
        <v>1093.3699999999999</v>
      </c>
      <c r="H393" s="85">
        <v>1109.367</v>
      </c>
      <c r="I393" s="85">
        <v>1153.3599999999999</v>
      </c>
      <c r="J393" s="85">
        <v>1258.789</v>
      </c>
      <c r="K393" s="85">
        <v>1292.616</v>
      </c>
      <c r="L393" s="85">
        <v>1304.194</v>
      </c>
      <c r="M393" s="85">
        <v>1328.931</v>
      </c>
      <c r="N393" s="85">
        <v>1359.9670000000001</v>
      </c>
      <c r="O393" s="85">
        <v>1347.576</v>
      </c>
      <c r="P393" s="85">
        <v>1339.4690000000001</v>
      </c>
      <c r="Q393" s="85">
        <v>1330.499</v>
      </c>
      <c r="R393" s="85">
        <v>612.923</v>
      </c>
      <c r="S393" s="85">
        <v>1285.8979999999999</v>
      </c>
      <c r="T393" s="85">
        <v>1221.912</v>
      </c>
      <c r="U393" s="85">
        <v>1189.5840000000001</v>
      </c>
      <c r="V393" s="85">
        <v>1186.7270000000001</v>
      </c>
      <c r="W393" s="85">
        <v>1165.1569999999999</v>
      </c>
      <c r="X393" s="85">
        <v>1147.491</v>
      </c>
      <c r="Y393" s="85">
        <v>1140.4739999999999</v>
      </c>
      <c r="Z393" s="85">
        <v>1105.6210000000001</v>
      </c>
      <c r="AA393" s="85">
        <f t="shared" si="78"/>
        <v>1359.9670000000001</v>
      </c>
      <c r="AB393" s="84">
        <f t="shared" si="79"/>
        <v>2021</v>
      </c>
      <c r="AC393" s="83">
        <f t="shared" si="80"/>
        <v>11</v>
      </c>
      <c r="AD393" s="83" t="str">
        <f t="shared" si="81"/>
        <v/>
      </c>
      <c r="AE393" s="83" t="str">
        <f t="shared" si="82"/>
        <v/>
      </c>
      <c r="AF393" s="81">
        <f t="shared" si="83"/>
        <v>1359.9670000000001</v>
      </c>
      <c r="AG393" s="82" t="str">
        <f t="shared" si="84"/>
        <v>12:00</v>
      </c>
      <c r="AH393" s="81">
        <f t="shared" si="85"/>
        <v>29627.587</v>
      </c>
      <c r="AI393" s="80" t="str">
        <f t="shared" si="86"/>
        <v/>
      </c>
      <c r="AJ393" s="80" t="str">
        <f t="shared" si="87"/>
        <v/>
      </c>
      <c r="AK393" s="80" t="str">
        <f t="shared" si="88"/>
        <v/>
      </c>
      <c r="AL393" s="79" t="str">
        <f t="shared" si="89"/>
        <v/>
      </c>
      <c r="AM393" s="78" t="str">
        <f t="shared" si="90"/>
        <v/>
      </c>
    </row>
    <row r="394" spans="2:39" ht="13.5" thickBot="1">
      <c r="B394" s="86">
        <v>44526</v>
      </c>
      <c r="C394" s="85">
        <v>1109.1410000000001</v>
      </c>
      <c r="D394" s="85">
        <v>1109.606</v>
      </c>
      <c r="E394" s="85">
        <v>1104.0530000000001</v>
      </c>
      <c r="F394" s="85">
        <v>1127.5060000000001</v>
      </c>
      <c r="G394" s="85">
        <v>1126.432</v>
      </c>
      <c r="H394" s="85">
        <v>1161.537</v>
      </c>
      <c r="I394" s="85">
        <v>1202.3869999999999</v>
      </c>
      <c r="J394" s="85">
        <v>1308.337</v>
      </c>
      <c r="K394" s="85">
        <v>1321.9559999999999</v>
      </c>
      <c r="L394" s="85">
        <v>1355.5260000000001</v>
      </c>
      <c r="M394" s="85">
        <v>1366.95</v>
      </c>
      <c r="N394" s="85">
        <v>1388.6869999999999</v>
      </c>
      <c r="O394" s="85">
        <v>1359.5550000000001</v>
      </c>
      <c r="P394" s="85">
        <v>1367.1869999999999</v>
      </c>
      <c r="Q394" s="85">
        <v>1344.577</v>
      </c>
      <c r="R394" s="85">
        <v>1353.375</v>
      </c>
      <c r="S394" s="85">
        <v>1304.2280000000001</v>
      </c>
      <c r="T394" s="85">
        <v>1263.367</v>
      </c>
      <c r="U394" s="85">
        <v>1252.489</v>
      </c>
      <c r="V394" s="85">
        <v>1237.365</v>
      </c>
      <c r="W394" s="85">
        <v>1224.9839999999999</v>
      </c>
      <c r="X394" s="85">
        <v>1188.0999999999999</v>
      </c>
      <c r="Y394" s="85">
        <v>1183.02</v>
      </c>
      <c r="Z394" s="85">
        <v>1161.2239999999999</v>
      </c>
      <c r="AA394" s="85">
        <f t="shared" si="78"/>
        <v>1388.6869999999999</v>
      </c>
      <c r="AB394" s="84">
        <f t="shared" si="79"/>
        <v>2021</v>
      </c>
      <c r="AC394" s="83">
        <f t="shared" si="80"/>
        <v>11</v>
      </c>
      <c r="AD394" s="83" t="str">
        <f t="shared" si="81"/>
        <v/>
      </c>
      <c r="AE394" s="83" t="str">
        <f t="shared" si="82"/>
        <v/>
      </c>
      <c r="AF394" s="81">
        <f t="shared" si="83"/>
        <v>1388.6869999999999</v>
      </c>
      <c r="AG394" s="82" t="str">
        <f t="shared" si="84"/>
        <v>12:00</v>
      </c>
      <c r="AH394" s="81">
        <f t="shared" si="85"/>
        <v>31310.275999999998</v>
      </c>
      <c r="AI394" s="80" t="str">
        <f t="shared" si="86"/>
        <v/>
      </c>
      <c r="AJ394" s="80" t="str">
        <f t="shared" si="87"/>
        <v/>
      </c>
      <c r="AK394" s="80" t="str">
        <f t="shared" si="88"/>
        <v/>
      </c>
      <c r="AL394" s="79" t="str">
        <f t="shared" si="89"/>
        <v/>
      </c>
      <c r="AM394" s="78" t="str">
        <f t="shared" si="90"/>
        <v/>
      </c>
    </row>
    <row r="395" spans="2:39" ht="13.5" thickBot="1">
      <c r="B395" s="86">
        <v>44527</v>
      </c>
      <c r="C395" s="85">
        <v>1150.7860000000001</v>
      </c>
      <c r="D395" s="85">
        <v>1150.979</v>
      </c>
      <c r="E395" s="85">
        <v>1157.3889999999999</v>
      </c>
      <c r="F395" s="85">
        <v>1147.2349999999999</v>
      </c>
      <c r="G395" s="85">
        <v>1148.6020000000001</v>
      </c>
      <c r="H395" s="85">
        <v>1167.75</v>
      </c>
      <c r="I395" s="85">
        <v>1188.8320000000001</v>
      </c>
      <c r="J395" s="85">
        <v>1232.9680000000001</v>
      </c>
      <c r="K395" s="85">
        <v>1226.47</v>
      </c>
      <c r="L395" s="85">
        <v>1240.028</v>
      </c>
      <c r="M395" s="85">
        <v>1237.7919999999999</v>
      </c>
      <c r="N395" s="85">
        <v>1231.99</v>
      </c>
      <c r="O395" s="85">
        <v>1189.673</v>
      </c>
      <c r="P395" s="85">
        <v>1207.126</v>
      </c>
      <c r="Q395" s="85">
        <v>1204.5350000000001</v>
      </c>
      <c r="R395" s="85">
        <v>1213.74</v>
      </c>
      <c r="S395" s="85">
        <v>1195.443</v>
      </c>
      <c r="T395" s="85">
        <v>1189.7149999999999</v>
      </c>
      <c r="U395" s="85">
        <v>1187.5119999999999</v>
      </c>
      <c r="V395" s="85">
        <v>1196.0360000000001</v>
      </c>
      <c r="W395" s="85">
        <v>1153.67</v>
      </c>
      <c r="X395" s="85">
        <v>1167.8440000000001</v>
      </c>
      <c r="Y395" s="85">
        <v>1148.961</v>
      </c>
      <c r="Z395" s="85">
        <v>1156.3920000000001</v>
      </c>
      <c r="AA395" s="85">
        <f t="shared" si="78"/>
        <v>1240.028</v>
      </c>
      <c r="AB395" s="84">
        <f t="shared" si="79"/>
        <v>2021</v>
      </c>
      <c r="AC395" s="83">
        <f t="shared" si="80"/>
        <v>11</v>
      </c>
      <c r="AD395" s="83" t="str">
        <f t="shared" si="81"/>
        <v/>
      </c>
      <c r="AE395" s="83" t="str">
        <f t="shared" si="82"/>
        <v/>
      </c>
      <c r="AF395" s="81">
        <f t="shared" si="83"/>
        <v>1240.028</v>
      </c>
      <c r="AG395" s="82" t="str">
        <f t="shared" si="84"/>
        <v>10:00</v>
      </c>
      <c r="AH395" s="81">
        <f t="shared" si="85"/>
        <v>29731.495999999999</v>
      </c>
      <c r="AI395" s="80" t="str">
        <f t="shared" si="86"/>
        <v/>
      </c>
      <c r="AJ395" s="80" t="str">
        <f t="shared" si="87"/>
        <v/>
      </c>
      <c r="AK395" s="80" t="str">
        <f t="shared" si="88"/>
        <v/>
      </c>
      <c r="AL395" s="79" t="str">
        <f t="shared" si="89"/>
        <v/>
      </c>
      <c r="AM395" s="78" t="str">
        <f t="shared" si="90"/>
        <v/>
      </c>
    </row>
    <row r="396" spans="2:39" ht="13.5" thickBot="1">
      <c r="B396" s="86">
        <v>44528</v>
      </c>
      <c r="C396" s="85">
        <v>1147.4079999999999</v>
      </c>
      <c r="D396" s="85">
        <v>1141.1790000000001</v>
      </c>
      <c r="E396" s="85">
        <v>1137.0129999999999</v>
      </c>
      <c r="F396" s="85">
        <v>1142.6990000000001</v>
      </c>
      <c r="G396" s="85">
        <v>1134.104</v>
      </c>
      <c r="H396" s="85">
        <v>1144.56</v>
      </c>
      <c r="I396" s="85">
        <v>1173.327</v>
      </c>
      <c r="J396" s="85">
        <v>1219.5170000000001</v>
      </c>
      <c r="K396" s="85">
        <v>1229.06</v>
      </c>
      <c r="L396" s="85">
        <v>1209.952</v>
      </c>
      <c r="M396" s="85">
        <v>1228.5039999999999</v>
      </c>
      <c r="N396" s="85">
        <v>1216.33</v>
      </c>
      <c r="O396" s="85">
        <v>1203.424</v>
      </c>
      <c r="P396" s="85">
        <v>1201.8579999999999</v>
      </c>
      <c r="Q396" s="85">
        <v>1192.694</v>
      </c>
      <c r="R396" s="85">
        <v>1209.8219999999999</v>
      </c>
      <c r="S396" s="85">
        <v>1209.23</v>
      </c>
      <c r="T396" s="85">
        <v>1183.6990000000001</v>
      </c>
      <c r="U396" s="85">
        <v>1183.17</v>
      </c>
      <c r="V396" s="85">
        <v>1174.46</v>
      </c>
      <c r="W396" s="85">
        <v>1155.5840000000001</v>
      </c>
      <c r="X396" s="85">
        <v>1149.0129999999999</v>
      </c>
      <c r="Y396" s="85">
        <v>1153.75</v>
      </c>
      <c r="Z396" s="85">
        <v>1134.377</v>
      </c>
      <c r="AA396" s="85">
        <f t="shared" si="78"/>
        <v>1229.06</v>
      </c>
      <c r="AB396" s="84">
        <f t="shared" si="79"/>
        <v>2021</v>
      </c>
      <c r="AC396" s="83">
        <f t="shared" si="80"/>
        <v>11</v>
      </c>
      <c r="AD396" s="83" t="str">
        <f t="shared" si="81"/>
        <v/>
      </c>
      <c r="AE396" s="83" t="str">
        <f t="shared" si="82"/>
        <v/>
      </c>
      <c r="AF396" s="81">
        <f t="shared" si="83"/>
        <v>1229.06</v>
      </c>
      <c r="AG396" s="82" t="str">
        <f t="shared" si="84"/>
        <v>9:00</v>
      </c>
      <c r="AH396" s="81">
        <f t="shared" si="85"/>
        <v>29503.794000000002</v>
      </c>
      <c r="AI396" s="80" t="str">
        <f t="shared" si="86"/>
        <v/>
      </c>
      <c r="AJ396" s="80" t="str">
        <f t="shared" si="87"/>
        <v/>
      </c>
      <c r="AK396" s="80" t="str">
        <f t="shared" si="88"/>
        <v/>
      </c>
      <c r="AL396" s="79" t="str">
        <f t="shared" si="89"/>
        <v/>
      </c>
      <c r="AM396" s="78" t="str">
        <f t="shared" si="90"/>
        <v/>
      </c>
    </row>
    <row r="397" spans="2:39" ht="13.5" thickBot="1">
      <c r="B397" s="86">
        <v>44529</v>
      </c>
      <c r="C397" s="85">
        <v>1126.498</v>
      </c>
      <c r="D397" s="85">
        <v>1125.3430000000001</v>
      </c>
      <c r="E397" s="85">
        <v>1130.529</v>
      </c>
      <c r="F397" s="85">
        <v>1152.2090000000001</v>
      </c>
      <c r="G397" s="85">
        <v>1190.0440000000001</v>
      </c>
      <c r="H397" s="85">
        <v>1212.787</v>
      </c>
      <c r="I397" s="85">
        <v>1259.212</v>
      </c>
      <c r="J397" s="85">
        <v>1360.7339999999999</v>
      </c>
      <c r="K397" s="85">
        <v>446.52100000000002</v>
      </c>
      <c r="L397" s="85">
        <v>0</v>
      </c>
      <c r="M397" s="85">
        <v>153.07900000000001</v>
      </c>
      <c r="N397" s="85">
        <v>1088.694</v>
      </c>
      <c r="O397" s="85">
        <v>2.0129999999999999</v>
      </c>
      <c r="P397" s="85">
        <v>0</v>
      </c>
      <c r="Q397" s="85">
        <v>536.90899999999999</v>
      </c>
      <c r="R397" s="85">
        <v>1363.1990000000001</v>
      </c>
      <c r="S397" s="85">
        <v>1317.2260000000001</v>
      </c>
      <c r="T397" s="85">
        <v>1289.415</v>
      </c>
      <c r="U397" s="85">
        <v>1273.348</v>
      </c>
      <c r="V397" s="85">
        <v>1243.5309999999999</v>
      </c>
      <c r="W397" s="85">
        <v>1242.049</v>
      </c>
      <c r="X397" s="85">
        <v>1237.2829999999999</v>
      </c>
      <c r="Y397" s="85">
        <v>1209.989</v>
      </c>
      <c r="Z397" s="85">
        <v>1185.201</v>
      </c>
      <c r="AA397" s="85">
        <f t="shared" si="78"/>
        <v>1363.1990000000001</v>
      </c>
      <c r="AB397" s="84">
        <f t="shared" si="79"/>
        <v>2021</v>
      </c>
      <c r="AC397" s="83">
        <f t="shared" si="80"/>
        <v>11</v>
      </c>
      <c r="AD397" s="83" t="str">
        <f t="shared" si="81"/>
        <v/>
      </c>
      <c r="AE397" s="83" t="str">
        <f t="shared" si="82"/>
        <v/>
      </c>
      <c r="AF397" s="81">
        <f t="shared" si="83"/>
        <v>1363.1990000000001</v>
      </c>
      <c r="AG397" s="82" t="str">
        <f t="shared" si="84"/>
        <v>16:00</v>
      </c>
      <c r="AH397" s="81">
        <f t="shared" si="85"/>
        <v>24509.012000000002</v>
      </c>
      <c r="AI397" s="80" t="str">
        <f t="shared" si="86"/>
        <v/>
      </c>
      <c r="AJ397" s="80" t="str">
        <f t="shared" si="87"/>
        <v/>
      </c>
      <c r="AK397" s="80" t="str">
        <f t="shared" si="88"/>
        <v/>
      </c>
      <c r="AL397" s="79" t="str">
        <f t="shared" si="89"/>
        <v/>
      </c>
      <c r="AM397" s="78" t="str">
        <f t="shared" si="90"/>
        <v/>
      </c>
    </row>
    <row r="398" spans="2:39" ht="13.5" thickBot="1">
      <c r="B398" s="86">
        <v>44530</v>
      </c>
      <c r="C398" s="85">
        <v>1184.9290000000001</v>
      </c>
      <c r="D398" s="85">
        <v>1182.104</v>
      </c>
      <c r="E398" s="85">
        <v>1176.4490000000001</v>
      </c>
      <c r="F398" s="85">
        <v>1161.809</v>
      </c>
      <c r="G398" s="85">
        <v>1179.1759999999999</v>
      </c>
      <c r="H398" s="85">
        <v>1203.221</v>
      </c>
      <c r="I398" s="85">
        <v>1259.5609999999999</v>
      </c>
      <c r="J398" s="85">
        <v>1345.6990000000001</v>
      </c>
      <c r="K398" s="85">
        <v>1370.2650000000001</v>
      </c>
      <c r="L398" s="85">
        <v>1381.7280000000001</v>
      </c>
      <c r="M398" s="85">
        <v>1408.6690000000001</v>
      </c>
      <c r="N398" s="85">
        <v>1398.4449999999999</v>
      </c>
      <c r="O398" s="85">
        <v>1374.625</v>
      </c>
      <c r="P398" s="85">
        <v>1356.585</v>
      </c>
      <c r="Q398" s="85">
        <v>1347.3320000000001</v>
      </c>
      <c r="R398" s="85">
        <v>1339.6880000000001</v>
      </c>
      <c r="S398" s="85">
        <v>1346.63</v>
      </c>
      <c r="T398" s="85">
        <v>1293.5340000000001</v>
      </c>
      <c r="U398" s="85">
        <v>1270.702</v>
      </c>
      <c r="V398" s="85">
        <v>1258.0999999999999</v>
      </c>
      <c r="W398" s="85">
        <v>1205.117</v>
      </c>
      <c r="X398" s="85">
        <v>1185.05</v>
      </c>
      <c r="Y398" s="85">
        <v>1183.442</v>
      </c>
      <c r="Z398" s="85">
        <v>1154.886</v>
      </c>
      <c r="AA398" s="85">
        <f t="shared" si="78"/>
        <v>1408.6690000000001</v>
      </c>
      <c r="AB398" s="84">
        <f t="shared" si="79"/>
        <v>2021</v>
      </c>
      <c r="AC398" s="83">
        <f t="shared" si="80"/>
        <v>11</v>
      </c>
      <c r="AD398" s="83" t="str">
        <f t="shared" si="81"/>
        <v>2021-11</v>
      </c>
      <c r="AE398" s="83">
        <f t="shared" si="82"/>
        <v>11</v>
      </c>
      <c r="AF398" s="81">
        <f t="shared" si="83"/>
        <v>1408.6690000000001</v>
      </c>
      <c r="AG398" s="82" t="str">
        <f t="shared" si="84"/>
        <v>11:00</v>
      </c>
      <c r="AH398" s="81">
        <f t="shared" si="85"/>
        <v>31976.414999999994</v>
      </c>
      <c r="AI398" s="80">
        <f t="shared" si="86"/>
        <v>38717.137999999999</v>
      </c>
      <c r="AJ398" s="80">
        <f t="shared" si="87"/>
        <v>1408.6690000000001</v>
      </c>
      <c r="AK398" s="80">
        <f t="shared" si="88"/>
        <v>31976.414999999994</v>
      </c>
      <c r="AL398" s="79">
        <f t="shared" si="89"/>
        <v>44530</v>
      </c>
      <c r="AM398" s="78" t="str">
        <f t="shared" si="90"/>
        <v>11:00</v>
      </c>
    </row>
    <row r="399" spans="2:39" ht="13.5" thickBot="1">
      <c r="B399" s="86">
        <v>44531</v>
      </c>
      <c r="C399" s="85">
        <v>1145.704</v>
      </c>
      <c r="D399" s="85">
        <v>1130.8489999999999</v>
      </c>
      <c r="E399" s="85">
        <v>1139.6210000000001</v>
      </c>
      <c r="F399" s="85">
        <v>1142.4480000000001</v>
      </c>
      <c r="G399" s="85">
        <v>1156.27</v>
      </c>
      <c r="H399" s="85">
        <v>1181.4580000000001</v>
      </c>
      <c r="I399" s="85">
        <v>1228.9090000000001</v>
      </c>
      <c r="J399" s="85">
        <v>1320.163</v>
      </c>
      <c r="K399" s="85">
        <v>1319.23</v>
      </c>
      <c r="L399" s="85">
        <v>1331.6679999999999</v>
      </c>
      <c r="M399" s="85">
        <v>1357.7670000000001</v>
      </c>
      <c r="N399" s="85">
        <v>1370.585</v>
      </c>
      <c r="O399" s="85">
        <v>1336.9880000000001</v>
      </c>
      <c r="P399" s="85">
        <v>799.46600000000001</v>
      </c>
      <c r="Q399" s="85">
        <v>1222.557</v>
      </c>
      <c r="R399" s="85">
        <v>1325.99</v>
      </c>
      <c r="S399" s="85">
        <v>1306.8119999999999</v>
      </c>
      <c r="T399" s="85">
        <v>1281.4079999999999</v>
      </c>
      <c r="U399" s="85">
        <v>1254.778</v>
      </c>
      <c r="V399" s="85">
        <v>1238.6690000000001</v>
      </c>
      <c r="W399" s="85">
        <v>1232.559</v>
      </c>
      <c r="X399" s="85">
        <v>1205.009</v>
      </c>
      <c r="Y399" s="85">
        <v>1194.4490000000001</v>
      </c>
      <c r="Z399" s="85">
        <v>1164.7049999999999</v>
      </c>
      <c r="AA399" s="85">
        <f t="shared" si="78"/>
        <v>1370.585</v>
      </c>
      <c r="AB399" s="84">
        <f t="shared" si="79"/>
        <v>2021</v>
      </c>
      <c r="AC399" s="83">
        <f t="shared" si="80"/>
        <v>12</v>
      </c>
      <c r="AD399" s="83" t="str">
        <f t="shared" si="81"/>
        <v/>
      </c>
      <c r="AE399" s="83" t="str">
        <f t="shared" si="82"/>
        <v/>
      </c>
      <c r="AF399" s="81">
        <f t="shared" si="83"/>
        <v>1370.585</v>
      </c>
      <c r="AG399" s="82" t="str">
        <f t="shared" si="84"/>
        <v>12:00</v>
      </c>
      <c r="AH399" s="81">
        <f t="shared" si="85"/>
        <v>30758.647000000004</v>
      </c>
      <c r="AI399" s="80" t="str">
        <f t="shared" si="86"/>
        <v/>
      </c>
      <c r="AJ399" s="80" t="str">
        <f t="shared" si="87"/>
        <v/>
      </c>
      <c r="AK399" s="80" t="str">
        <f t="shared" si="88"/>
        <v/>
      </c>
      <c r="AL399" s="79" t="str">
        <f t="shared" si="89"/>
        <v/>
      </c>
      <c r="AM399" s="78" t="str">
        <f t="shared" si="90"/>
        <v/>
      </c>
    </row>
    <row r="400" spans="2:39" ht="13.5" thickBot="1">
      <c r="B400" s="86">
        <v>44532</v>
      </c>
      <c r="C400" s="85">
        <v>1175.508</v>
      </c>
      <c r="D400" s="85">
        <v>1164.3230000000001</v>
      </c>
      <c r="E400" s="85">
        <v>1152.0219999999999</v>
      </c>
      <c r="F400" s="85">
        <v>1151.6120000000001</v>
      </c>
      <c r="G400" s="85">
        <v>1167.4929999999999</v>
      </c>
      <c r="H400" s="85">
        <v>306.21300000000002</v>
      </c>
      <c r="I400" s="85">
        <v>847.42499999999995</v>
      </c>
      <c r="J400" s="85">
        <v>1279.9970000000001</v>
      </c>
      <c r="K400" s="85">
        <v>1297.384</v>
      </c>
      <c r="L400" s="85">
        <v>1304.24</v>
      </c>
      <c r="M400" s="85">
        <v>1337.1130000000001</v>
      </c>
      <c r="N400" s="85">
        <v>1347.3610000000001</v>
      </c>
      <c r="O400" s="85">
        <v>1317.597</v>
      </c>
      <c r="P400" s="85">
        <v>1317.212</v>
      </c>
      <c r="Q400" s="85">
        <v>1309.3920000000001</v>
      </c>
      <c r="R400" s="85">
        <v>1313.96</v>
      </c>
      <c r="S400" s="85">
        <v>1272.5250000000001</v>
      </c>
      <c r="T400" s="85">
        <v>1246.288</v>
      </c>
      <c r="U400" s="85">
        <v>1222.9749999999999</v>
      </c>
      <c r="V400" s="85">
        <v>1216.6410000000001</v>
      </c>
      <c r="W400" s="85">
        <v>1191.999</v>
      </c>
      <c r="X400" s="85">
        <v>1173.3219999999999</v>
      </c>
      <c r="Y400" s="85">
        <v>1165.9659999999999</v>
      </c>
      <c r="Z400" s="85">
        <v>1151.865</v>
      </c>
      <c r="AA400" s="85">
        <f t="shared" si="78"/>
        <v>1347.3610000000001</v>
      </c>
      <c r="AB400" s="84">
        <f t="shared" si="79"/>
        <v>2021</v>
      </c>
      <c r="AC400" s="83">
        <f t="shared" si="80"/>
        <v>12</v>
      </c>
      <c r="AD400" s="83" t="str">
        <f t="shared" si="81"/>
        <v/>
      </c>
      <c r="AE400" s="83" t="str">
        <f t="shared" si="82"/>
        <v/>
      </c>
      <c r="AF400" s="81">
        <f t="shared" si="83"/>
        <v>1347.3610000000001</v>
      </c>
      <c r="AG400" s="82" t="str">
        <f t="shared" si="84"/>
        <v>12:00</v>
      </c>
      <c r="AH400" s="81">
        <f t="shared" si="85"/>
        <v>29777.794000000002</v>
      </c>
      <c r="AI400" s="80" t="str">
        <f t="shared" si="86"/>
        <v/>
      </c>
      <c r="AJ400" s="80" t="str">
        <f t="shared" si="87"/>
        <v/>
      </c>
      <c r="AK400" s="80" t="str">
        <f t="shared" si="88"/>
        <v/>
      </c>
      <c r="AL400" s="79" t="str">
        <f t="shared" si="89"/>
        <v/>
      </c>
      <c r="AM400" s="78" t="str">
        <f t="shared" si="90"/>
        <v/>
      </c>
    </row>
    <row r="401" spans="2:39" ht="13.5" thickBot="1">
      <c r="B401" s="86">
        <v>44533</v>
      </c>
      <c r="C401" s="85">
        <v>1136.701</v>
      </c>
      <c r="D401" s="85">
        <v>1138.7090000000001</v>
      </c>
      <c r="E401" s="85">
        <v>1134.6300000000001</v>
      </c>
      <c r="F401" s="85">
        <v>1136.625</v>
      </c>
      <c r="G401" s="85">
        <v>1145.2760000000001</v>
      </c>
      <c r="H401" s="85">
        <v>1172.1279999999999</v>
      </c>
      <c r="I401" s="85">
        <v>1221.952</v>
      </c>
      <c r="J401" s="85">
        <v>1322.252</v>
      </c>
      <c r="K401" s="85">
        <v>1333.867</v>
      </c>
      <c r="L401" s="85">
        <v>1348.432</v>
      </c>
      <c r="M401" s="85">
        <v>1338.633</v>
      </c>
      <c r="N401" s="85">
        <v>1359.1130000000001</v>
      </c>
      <c r="O401" s="85">
        <v>1347.3610000000001</v>
      </c>
      <c r="P401" s="85">
        <v>1330.578</v>
      </c>
      <c r="Q401" s="85">
        <v>1328.912</v>
      </c>
      <c r="R401" s="85">
        <v>1342.2190000000001</v>
      </c>
      <c r="S401" s="85">
        <v>1299.5989999999999</v>
      </c>
      <c r="T401" s="85">
        <v>1264.2529999999999</v>
      </c>
      <c r="U401" s="85">
        <v>1234.7929999999999</v>
      </c>
      <c r="V401" s="85">
        <v>1236.9000000000001</v>
      </c>
      <c r="W401" s="85">
        <v>1209.3989999999999</v>
      </c>
      <c r="X401" s="85">
        <v>1192.9179999999999</v>
      </c>
      <c r="Y401" s="85">
        <v>1181.6469999999999</v>
      </c>
      <c r="Z401" s="85">
        <v>1143.614</v>
      </c>
      <c r="AA401" s="85">
        <f t="shared" si="78"/>
        <v>1359.1130000000001</v>
      </c>
      <c r="AB401" s="84">
        <f t="shared" si="79"/>
        <v>2021</v>
      </c>
      <c r="AC401" s="83">
        <f t="shared" si="80"/>
        <v>12</v>
      </c>
      <c r="AD401" s="83" t="str">
        <f t="shared" si="81"/>
        <v/>
      </c>
      <c r="AE401" s="83" t="str">
        <f t="shared" si="82"/>
        <v/>
      </c>
      <c r="AF401" s="81">
        <f t="shared" si="83"/>
        <v>1359.1130000000001</v>
      </c>
      <c r="AG401" s="82" t="str">
        <f t="shared" si="84"/>
        <v>12:00</v>
      </c>
      <c r="AH401" s="81">
        <f t="shared" si="85"/>
        <v>31259.624000000011</v>
      </c>
      <c r="AI401" s="80" t="str">
        <f t="shared" si="86"/>
        <v/>
      </c>
      <c r="AJ401" s="80" t="str">
        <f t="shared" si="87"/>
        <v/>
      </c>
      <c r="AK401" s="80" t="str">
        <f t="shared" si="88"/>
        <v/>
      </c>
      <c r="AL401" s="79" t="str">
        <f t="shared" si="89"/>
        <v/>
      </c>
      <c r="AM401" s="78" t="str">
        <f t="shared" si="90"/>
        <v/>
      </c>
    </row>
    <row r="402" spans="2:39" ht="13.5" thickBot="1">
      <c r="B402" s="86">
        <v>44534</v>
      </c>
      <c r="C402" s="85">
        <v>1132.5350000000001</v>
      </c>
      <c r="D402" s="85">
        <v>1138.626</v>
      </c>
      <c r="E402" s="85">
        <v>1124.569</v>
      </c>
      <c r="F402" s="85">
        <v>1129.597</v>
      </c>
      <c r="G402" s="85">
        <v>1139.7059999999999</v>
      </c>
      <c r="H402" s="85">
        <v>1138.2280000000001</v>
      </c>
      <c r="I402" s="85">
        <v>1182.212</v>
      </c>
      <c r="J402" s="85">
        <v>1220.4000000000001</v>
      </c>
      <c r="K402" s="85">
        <v>1203.922</v>
      </c>
      <c r="L402" s="85">
        <v>1196.02</v>
      </c>
      <c r="M402" s="85">
        <v>1210.79</v>
      </c>
      <c r="N402" s="85">
        <v>1204.6759999999999</v>
      </c>
      <c r="O402" s="85">
        <v>1198.048</v>
      </c>
      <c r="P402" s="85">
        <v>1193.7619999999999</v>
      </c>
      <c r="Q402" s="85">
        <v>1207.771</v>
      </c>
      <c r="R402" s="85">
        <v>1188.7639999999999</v>
      </c>
      <c r="S402" s="85">
        <v>1193.7329999999999</v>
      </c>
      <c r="T402" s="85">
        <v>1175.3800000000001</v>
      </c>
      <c r="U402" s="85">
        <v>1181.3630000000001</v>
      </c>
      <c r="V402" s="85">
        <v>1175.211</v>
      </c>
      <c r="W402" s="85">
        <v>1161.5540000000001</v>
      </c>
      <c r="X402" s="85">
        <v>1151.4190000000001</v>
      </c>
      <c r="Y402" s="85">
        <v>1152.807</v>
      </c>
      <c r="Z402" s="85">
        <v>1145.5360000000001</v>
      </c>
      <c r="AA402" s="85">
        <f t="shared" si="78"/>
        <v>1220.4000000000001</v>
      </c>
      <c r="AB402" s="84">
        <f t="shared" si="79"/>
        <v>2021</v>
      </c>
      <c r="AC402" s="83">
        <f t="shared" si="80"/>
        <v>12</v>
      </c>
      <c r="AD402" s="83" t="str">
        <f t="shared" si="81"/>
        <v/>
      </c>
      <c r="AE402" s="83" t="str">
        <f t="shared" si="82"/>
        <v/>
      </c>
      <c r="AF402" s="81">
        <f t="shared" si="83"/>
        <v>1220.4000000000001</v>
      </c>
      <c r="AG402" s="82" t="str">
        <f t="shared" si="84"/>
        <v>8:00</v>
      </c>
      <c r="AH402" s="81">
        <f t="shared" si="85"/>
        <v>29367.029000000006</v>
      </c>
      <c r="AI402" s="80" t="str">
        <f t="shared" si="86"/>
        <v/>
      </c>
      <c r="AJ402" s="80" t="str">
        <f t="shared" si="87"/>
        <v/>
      </c>
      <c r="AK402" s="80" t="str">
        <f t="shared" si="88"/>
        <v/>
      </c>
      <c r="AL402" s="79" t="str">
        <f t="shared" si="89"/>
        <v/>
      </c>
      <c r="AM402" s="78" t="str">
        <f t="shared" si="90"/>
        <v/>
      </c>
    </row>
    <row r="403" spans="2:39" ht="13.5" thickBot="1">
      <c r="B403" s="86">
        <v>44535</v>
      </c>
      <c r="C403" s="85">
        <v>1144.598</v>
      </c>
      <c r="D403" s="85">
        <v>1137.356</v>
      </c>
      <c r="E403" s="85">
        <v>1143.268</v>
      </c>
      <c r="F403" s="85">
        <v>1138.7670000000001</v>
      </c>
      <c r="G403" s="85">
        <v>1142.5260000000001</v>
      </c>
      <c r="H403" s="85">
        <v>1160.6690000000001</v>
      </c>
      <c r="I403" s="85">
        <v>1179.096</v>
      </c>
      <c r="J403" s="85">
        <v>1241.2719999999999</v>
      </c>
      <c r="K403" s="85">
        <v>1214.404</v>
      </c>
      <c r="L403" s="85">
        <v>1222.19</v>
      </c>
      <c r="M403" s="85">
        <v>1225.3140000000001</v>
      </c>
      <c r="N403" s="85">
        <v>1231.3409999999999</v>
      </c>
      <c r="O403" s="85">
        <v>1213.9749999999999</v>
      </c>
      <c r="P403" s="85">
        <v>1219.335</v>
      </c>
      <c r="Q403" s="85">
        <v>1197.7249999999999</v>
      </c>
      <c r="R403" s="85">
        <v>1200.723</v>
      </c>
      <c r="S403" s="85">
        <v>1217.874</v>
      </c>
      <c r="T403" s="85">
        <v>1203.193</v>
      </c>
      <c r="U403" s="85">
        <v>1202.4649999999999</v>
      </c>
      <c r="V403" s="85">
        <v>1201.2619999999999</v>
      </c>
      <c r="W403" s="85">
        <v>1164.796</v>
      </c>
      <c r="X403" s="85">
        <v>1162.7070000000001</v>
      </c>
      <c r="Y403" s="85">
        <v>1154.2840000000001</v>
      </c>
      <c r="Z403" s="85">
        <v>1130.539</v>
      </c>
      <c r="AA403" s="85">
        <f t="shared" si="78"/>
        <v>1241.2719999999999</v>
      </c>
      <c r="AB403" s="84">
        <f t="shared" si="79"/>
        <v>2021</v>
      </c>
      <c r="AC403" s="83">
        <f t="shared" si="80"/>
        <v>12</v>
      </c>
      <c r="AD403" s="83" t="str">
        <f t="shared" si="81"/>
        <v/>
      </c>
      <c r="AE403" s="83" t="str">
        <f t="shared" si="82"/>
        <v/>
      </c>
      <c r="AF403" s="81">
        <f t="shared" si="83"/>
        <v>1241.2719999999999</v>
      </c>
      <c r="AG403" s="82" t="str">
        <f t="shared" si="84"/>
        <v>8:00</v>
      </c>
      <c r="AH403" s="81">
        <f t="shared" si="85"/>
        <v>29690.950999999997</v>
      </c>
      <c r="AI403" s="80" t="str">
        <f t="shared" si="86"/>
        <v/>
      </c>
      <c r="AJ403" s="80" t="str">
        <f t="shared" si="87"/>
        <v/>
      </c>
      <c r="AK403" s="80" t="str">
        <f t="shared" si="88"/>
        <v/>
      </c>
      <c r="AL403" s="79" t="str">
        <f t="shared" si="89"/>
        <v/>
      </c>
      <c r="AM403" s="78" t="str">
        <f t="shared" si="90"/>
        <v/>
      </c>
    </row>
    <row r="404" spans="2:39" ht="13.5" thickBot="1">
      <c r="B404" s="86">
        <v>44536</v>
      </c>
      <c r="C404" s="85">
        <v>1141.03</v>
      </c>
      <c r="D404" s="85">
        <v>1121.4290000000001</v>
      </c>
      <c r="E404" s="85">
        <v>1111.412</v>
      </c>
      <c r="F404" s="85">
        <v>1106.22</v>
      </c>
      <c r="G404" s="85">
        <v>1122.0360000000001</v>
      </c>
      <c r="H404" s="85">
        <v>1120.318</v>
      </c>
      <c r="I404" s="85">
        <v>1174.752</v>
      </c>
      <c r="J404" s="85">
        <v>1282.269</v>
      </c>
      <c r="K404" s="85">
        <v>1307.729</v>
      </c>
      <c r="L404" s="85">
        <v>1341.903</v>
      </c>
      <c r="M404" s="85">
        <v>1370.4670000000001</v>
      </c>
      <c r="N404" s="85">
        <v>1374.5309999999999</v>
      </c>
      <c r="O404" s="85">
        <v>1355.826</v>
      </c>
      <c r="P404" s="85">
        <v>1368.1969999999999</v>
      </c>
      <c r="Q404" s="85">
        <v>1354.337</v>
      </c>
      <c r="R404" s="85">
        <v>1356.251</v>
      </c>
      <c r="S404" s="85">
        <v>1347.23</v>
      </c>
      <c r="T404" s="85">
        <v>1288.6400000000001</v>
      </c>
      <c r="U404" s="85">
        <v>1255.194</v>
      </c>
      <c r="V404" s="85">
        <v>1252.472</v>
      </c>
      <c r="W404" s="85">
        <v>1220.9549999999999</v>
      </c>
      <c r="X404" s="85">
        <v>1216.0419999999999</v>
      </c>
      <c r="Y404" s="85">
        <v>1173.896</v>
      </c>
      <c r="Z404" s="85">
        <v>1167.6279999999999</v>
      </c>
      <c r="AA404" s="85">
        <f t="shared" si="78"/>
        <v>1374.5309999999999</v>
      </c>
      <c r="AB404" s="84">
        <f t="shared" si="79"/>
        <v>2021</v>
      </c>
      <c r="AC404" s="83">
        <f t="shared" si="80"/>
        <v>12</v>
      </c>
      <c r="AD404" s="83" t="str">
        <f t="shared" si="81"/>
        <v/>
      </c>
      <c r="AE404" s="83" t="str">
        <f t="shared" si="82"/>
        <v/>
      </c>
      <c r="AF404" s="81">
        <f t="shared" si="83"/>
        <v>1374.5309999999999</v>
      </c>
      <c r="AG404" s="82" t="str">
        <f t="shared" si="84"/>
        <v>12:00</v>
      </c>
      <c r="AH404" s="81">
        <f t="shared" si="85"/>
        <v>31305.295000000006</v>
      </c>
      <c r="AI404" s="80" t="str">
        <f t="shared" si="86"/>
        <v/>
      </c>
      <c r="AJ404" s="80" t="str">
        <f t="shared" si="87"/>
        <v/>
      </c>
      <c r="AK404" s="80" t="str">
        <f t="shared" si="88"/>
        <v/>
      </c>
      <c r="AL404" s="79" t="str">
        <f t="shared" si="89"/>
        <v/>
      </c>
      <c r="AM404" s="78" t="str">
        <f t="shared" si="90"/>
        <v/>
      </c>
    </row>
    <row r="405" spans="2:39" ht="13.5" thickBot="1">
      <c r="B405" s="86">
        <v>44537</v>
      </c>
      <c r="C405" s="85">
        <v>1171.2280000000001</v>
      </c>
      <c r="D405" s="85">
        <v>1162.4190000000001</v>
      </c>
      <c r="E405" s="85">
        <v>1167.8679999999999</v>
      </c>
      <c r="F405" s="85">
        <v>1176.54</v>
      </c>
      <c r="G405" s="85">
        <v>1184.5530000000001</v>
      </c>
      <c r="H405" s="85">
        <v>1210.3150000000001</v>
      </c>
      <c r="I405" s="85">
        <v>1278.433</v>
      </c>
      <c r="J405" s="85">
        <v>1372.403</v>
      </c>
      <c r="K405" s="85">
        <v>1389.4739999999999</v>
      </c>
      <c r="L405" s="85">
        <v>1391.8030000000001</v>
      </c>
      <c r="M405" s="85">
        <v>1410.127</v>
      </c>
      <c r="N405" s="85">
        <v>1436.8420000000001</v>
      </c>
      <c r="O405" s="85">
        <v>1406.1379999999999</v>
      </c>
      <c r="P405" s="85">
        <v>1387.57</v>
      </c>
      <c r="Q405" s="85">
        <v>1383.7090000000001</v>
      </c>
      <c r="R405" s="85">
        <v>1400.2860000000001</v>
      </c>
      <c r="S405" s="85">
        <v>1351.7909999999999</v>
      </c>
      <c r="T405" s="85">
        <v>1322.9680000000001</v>
      </c>
      <c r="U405" s="85">
        <v>1310.9169999999999</v>
      </c>
      <c r="V405" s="85">
        <v>1298.107</v>
      </c>
      <c r="W405" s="85">
        <v>1287.079</v>
      </c>
      <c r="X405" s="85">
        <v>1284.4490000000001</v>
      </c>
      <c r="Y405" s="85">
        <v>1270.114</v>
      </c>
      <c r="Z405" s="85">
        <v>1244.9780000000001</v>
      </c>
      <c r="AA405" s="85">
        <f t="shared" si="78"/>
        <v>1436.8420000000001</v>
      </c>
      <c r="AB405" s="84">
        <f t="shared" si="79"/>
        <v>2021</v>
      </c>
      <c r="AC405" s="83">
        <f t="shared" si="80"/>
        <v>12</v>
      </c>
      <c r="AD405" s="83" t="str">
        <f t="shared" si="81"/>
        <v/>
      </c>
      <c r="AE405" s="83" t="str">
        <f t="shared" si="82"/>
        <v/>
      </c>
      <c r="AF405" s="81">
        <f t="shared" si="83"/>
        <v>1436.8420000000001</v>
      </c>
      <c r="AG405" s="82" t="str">
        <f t="shared" si="84"/>
        <v>12:00</v>
      </c>
      <c r="AH405" s="81">
        <f t="shared" si="85"/>
        <v>32736.953000000005</v>
      </c>
      <c r="AI405" s="80" t="str">
        <f t="shared" si="86"/>
        <v/>
      </c>
      <c r="AJ405" s="80" t="str">
        <f t="shared" si="87"/>
        <v/>
      </c>
      <c r="AK405" s="80" t="str">
        <f t="shared" si="88"/>
        <v/>
      </c>
      <c r="AL405" s="79" t="str">
        <f t="shared" si="89"/>
        <v/>
      </c>
      <c r="AM405" s="78" t="str">
        <f t="shared" si="90"/>
        <v/>
      </c>
    </row>
    <row r="406" spans="2:39" ht="13.5" thickBot="1">
      <c r="B406" s="86">
        <v>44538</v>
      </c>
      <c r="C406" s="85">
        <v>1244.6120000000001</v>
      </c>
      <c r="D406" s="85">
        <v>1231.675</v>
      </c>
      <c r="E406" s="85">
        <v>1218.701</v>
      </c>
      <c r="F406" s="85">
        <v>1223.8789999999999</v>
      </c>
      <c r="G406" s="85">
        <v>1229.6569999999999</v>
      </c>
      <c r="H406" s="85">
        <v>1259.2170000000001</v>
      </c>
      <c r="I406" s="85">
        <v>1319.7819999999999</v>
      </c>
      <c r="J406" s="85">
        <v>351.29199999999997</v>
      </c>
      <c r="K406" s="85">
        <v>0</v>
      </c>
      <c r="L406" s="85">
        <v>0</v>
      </c>
      <c r="M406" s="85">
        <v>0</v>
      </c>
      <c r="N406" s="85">
        <v>0</v>
      </c>
      <c r="O406" s="85">
        <v>0</v>
      </c>
      <c r="P406" s="85">
        <v>0</v>
      </c>
      <c r="Q406" s="85">
        <v>0</v>
      </c>
      <c r="R406" s="85">
        <v>0</v>
      </c>
      <c r="S406" s="85">
        <v>246.92400000000001</v>
      </c>
      <c r="T406" s="85">
        <v>1377.4680000000001</v>
      </c>
      <c r="U406" s="85">
        <v>1335.787</v>
      </c>
      <c r="V406" s="85">
        <v>1313.172</v>
      </c>
      <c r="W406" s="85">
        <v>1247.7429999999999</v>
      </c>
      <c r="X406" s="85">
        <v>1240.4680000000001</v>
      </c>
      <c r="Y406" s="85">
        <v>1207.893</v>
      </c>
      <c r="Z406" s="85">
        <v>1198.567</v>
      </c>
      <c r="AA406" s="85">
        <f t="shared" si="78"/>
        <v>1377.4680000000001</v>
      </c>
      <c r="AB406" s="84">
        <f t="shared" si="79"/>
        <v>2021</v>
      </c>
      <c r="AC406" s="83">
        <f t="shared" si="80"/>
        <v>12</v>
      </c>
      <c r="AD406" s="83" t="str">
        <f t="shared" si="81"/>
        <v/>
      </c>
      <c r="AE406" s="83" t="str">
        <f t="shared" si="82"/>
        <v/>
      </c>
      <c r="AF406" s="81">
        <f t="shared" si="83"/>
        <v>1377.4680000000001</v>
      </c>
      <c r="AG406" s="82" t="str">
        <f t="shared" si="84"/>
        <v>18:00</v>
      </c>
      <c r="AH406" s="81">
        <f t="shared" si="85"/>
        <v>19624.305000000004</v>
      </c>
      <c r="AI406" s="80" t="str">
        <f t="shared" si="86"/>
        <v/>
      </c>
      <c r="AJ406" s="80" t="str">
        <f t="shared" si="87"/>
        <v/>
      </c>
      <c r="AK406" s="80" t="str">
        <f t="shared" si="88"/>
        <v/>
      </c>
      <c r="AL406" s="79" t="str">
        <f t="shared" si="89"/>
        <v/>
      </c>
      <c r="AM406" s="78" t="str">
        <f t="shared" si="90"/>
        <v/>
      </c>
    </row>
    <row r="407" spans="2:39" ht="13.5" thickBot="1">
      <c r="B407" s="86">
        <v>44539</v>
      </c>
      <c r="C407" s="85">
        <v>1194.027</v>
      </c>
      <c r="D407" s="85">
        <v>1192.5889999999999</v>
      </c>
      <c r="E407" s="85">
        <v>1206.587</v>
      </c>
      <c r="F407" s="85">
        <v>1214.8630000000001</v>
      </c>
      <c r="G407" s="85">
        <v>1234.952</v>
      </c>
      <c r="H407" s="85">
        <v>1263.739</v>
      </c>
      <c r="I407" s="85">
        <v>1314.1079999999999</v>
      </c>
      <c r="J407" s="85">
        <v>1380.1780000000001</v>
      </c>
      <c r="K407" s="85">
        <v>846.88400000000001</v>
      </c>
      <c r="L407" s="85">
        <v>0</v>
      </c>
      <c r="M407" s="85">
        <v>0</v>
      </c>
      <c r="N407" s="85">
        <v>0</v>
      </c>
      <c r="O407" s="85">
        <v>0</v>
      </c>
      <c r="P407" s="85">
        <v>0</v>
      </c>
      <c r="Q407" s="85">
        <v>0</v>
      </c>
      <c r="R407" s="85">
        <v>0</v>
      </c>
      <c r="S407" s="85">
        <v>0</v>
      </c>
      <c r="T407" s="85">
        <v>0</v>
      </c>
      <c r="U407" s="85">
        <v>376.21300000000002</v>
      </c>
      <c r="V407" s="85">
        <v>1314.2940000000001</v>
      </c>
      <c r="W407" s="85">
        <v>1262.758</v>
      </c>
      <c r="X407" s="85">
        <v>1240.7190000000001</v>
      </c>
      <c r="Y407" s="85">
        <v>1219.0830000000001</v>
      </c>
      <c r="Z407" s="85">
        <v>1186.0530000000001</v>
      </c>
      <c r="AA407" s="85">
        <f t="shared" si="78"/>
        <v>1380.1780000000001</v>
      </c>
      <c r="AB407" s="84">
        <f t="shared" si="79"/>
        <v>2021</v>
      </c>
      <c r="AC407" s="83">
        <f t="shared" si="80"/>
        <v>12</v>
      </c>
      <c r="AD407" s="83" t="str">
        <f t="shared" si="81"/>
        <v/>
      </c>
      <c r="AE407" s="83" t="str">
        <f t="shared" si="82"/>
        <v/>
      </c>
      <c r="AF407" s="81">
        <f t="shared" si="83"/>
        <v>1380.1780000000001</v>
      </c>
      <c r="AG407" s="82" t="str">
        <f t="shared" si="84"/>
        <v>8:00</v>
      </c>
      <c r="AH407" s="81">
        <f t="shared" si="85"/>
        <v>18827.225000000002</v>
      </c>
      <c r="AI407" s="80" t="str">
        <f t="shared" si="86"/>
        <v/>
      </c>
      <c r="AJ407" s="80" t="str">
        <f t="shared" si="87"/>
        <v/>
      </c>
      <c r="AK407" s="80" t="str">
        <f t="shared" si="88"/>
        <v/>
      </c>
      <c r="AL407" s="79" t="str">
        <f t="shared" si="89"/>
        <v/>
      </c>
      <c r="AM407" s="78" t="str">
        <f t="shared" si="90"/>
        <v/>
      </c>
    </row>
    <row r="408" spans="2:39" ht="13.5" thickBot="1">
      <c r="B408" s="86">
        <v>44540</v>
      </c>
      <c r="C408" s="85">
        <v>1181.2149999999999</v>
      </c>
      <c r="D408" s="85">
        <v>1181.5309999999999</v>
      </c>
      <c r="E408" s="85">
        <v>1171.2</v>
      </c>
      <c r="F408" s="85">
        <v>1161.55</v>
      </c>
      <c r="G408" s="85">
        <v>1182.521</v>
      </c>
      <c r="H408" s="85">
        <v>1198.9929999999999</v>
      </c>
      <c r="I408" s="85">
        <v>1232.0260000000001</v>
      </c>
      <c r="J408" s="85">
        <v>1326.1790000000001</v>
      </c>
      <c r="K408" s="85">
        <v>1333.057</v>
      </c>
      <c r="L408" s="85">
        <v>1344.9349999999999</v>
      </c>
      <c r="M408" s="85">
        <v>1373.7449999999999</v>
      </c>
      <c r="N408" s="85">
        <v>1375.6020000000001</v>
      </c>
      <c r="O408" s="85">
        <v>1336.327</v>
      </c>
      <c r="P408" s="85">
        <v>1332.4190000000001</v>
      </c>
      <c r="Q408" s="85">
        <v>1329.5050000000001</v>
      </c>
      <c r="R408" s="85">
        <v>1316</v>
      </c>
      <c r="S408" s="85">
        <v>1268.0119999999999</v>
      </c>
      <c r="T408" s="85">
        <v>1246.9670000000001</v>
      </c>
      <c r="U408" s="85">
        <v>1225.3579999999999</v>
      </c>
      <c r="V408" s="85">
        <v>1217.1590000000001</v>
      </c>
      <c r="W408" s="85">
        <v>1193.588</v>
      </c>
      <c r="X408" s="85">
        <v>1156.6880000000001</v>
      </c>
      <c r="Y408" s="85">
        <v>1080.529</v>
      </c>
      <c r="Z408" s="85">
        <v>1122.633</v>
      </c>
      <c r="AA408" s="85">
        <f t="shared" si="78"/>
        <v>1375.6020000000001</v>
      </c>
      <c r="AB408" s="84">
        <f t="shared" si="79"/>
        <v>2021</v>
      </c>
      <c r="AC408" s="83">
        <f t="shared" si="80"/>
        <v>12</v>
      </c>
      <c r="AD408" s="83" t="str">
        <f t="shared" si="81"/>
        <v/>
      </c>
      <c r="AE408" s="83" t="str">
        <f t="shared" si="82"/>
        <v/>
      </c>
      <c r="AF408" s="81">
        <f t="shared" si="83"/>
        <v>1375.6020000000001</v>
      </c>
      <c r="AG408" s="82" t="str">
        <f t="shared" si="84"/>
        <v>12:00</v>
      </c>
      <c r="AH408" s="81">
        <f t="shared" si="85"/>
        <v>31263.341000000004</v>
      </c>
      <c r="AI408" s="80" t="str">
        <f t="shared" si="86"/>
        <v/>
      </c>
      <c r="AJ408" s="80" t="str">
        <f t="shared" si="87"/>
        <v/>
      </c>
      <c r="AK408" s="80" t="str">
        <f t="shared" si="88"/>
        <v/>
      </c>
      <c r="AL408" s="79" t="str">
        <f t="shared" si="89"/>
        <v/>
      </c>
      <c r="AM408" s="78" t="str">
        <f t="shared" si="90"/>
        <v/>
      </c>
    </row>
    <row r="409" spans="2:39" ht="13.5" thickBot="1">
      <c r="B409" s="86">
        <v>44541</v>
      </c>
      <c r="C409" s="85">
        <v>1105.481</v>
      </c>
      <c r="D409" s="85">
        <v>1092.3889999999999</v>
      </c>
      <c r="E409" s="85">
        <v>1096.596</v>
      </c>
      <c r="F409" s="85">
        <v>1086.5999999999999</v>
      </c>
      <c r="G409" s="85">
        <v>1089.107</v>
      </c>
      <c r="H409" s="85">
        <v>1089.444</v>
      </c>
      <c r="I409" s="85">
        <v>1106.875</v>
      </c>
      <c r="J409" s="85">
        <v>1183.143</v>
      </c>
      <c r="K409" s="85">
        <v>1163.655</v>
      </c>
      <c r="L409" s="85">
        <v>1149.404</v>
      </c>
      <c r="M409" s="85">
        <v>1144.377</v>
      </c>
      <c r="N409" s="85">
        <v>1140.117</v>
      </c>
      <c r="O409" s="85">
        <v>1116.8119999999999</v>
      </c>
      <c r="P409" s="85">
        <v>1117.1030000000001</v>
      </c>
      <c r="Q409" s="85">
        <v>136.881</v>
      </c>
      <c r="R409" s="85">
        <v>0</v>
      </c>
      <c r="S409" s="85">
        <v>0</v>
      </c>
      <c r="T409" s="85">
        <v>0</v>
      </c>
      <c r="U409" s="85">
        <v>0</v>
      </c>
      <c r="V409" s="85">
        <v>0</v>
      </c>
      <c r="W409" s="85">
        <v>0</v>
      </c>
      <c r="X409" s="85">
        <v>0</v>
      </c>
      <c r="Y409" s="85">
        <v>0</v>
      </c>
      <c r="Z409" s="85">
        <v>0</v>
      </c>
      <c r="AA409" s="85">
        <f t="shared" si="78"/>
        <v>1183.143</v>
      </c>
      <c r="AB409" s="84">
        <f t="shared" si="79"/>
        <v>2021</v>
      </c>
      <c r="AC409" s="83">
        <f t="shared" si="80"/>
        <v>12</v>
      </c>
      <c r="AD409" s="83" t="str">
        <f t="shared" si="81"/>
        <v/>
      </c>
      <c r="AE409" s="83" t="str">
        <f t="shared" si="82"/>
        <v/>
      </c>
      <c r="AF409" s="81">
        <f t="shared" si="83"/>
        <v>1183.143</v>
      </c>
      <c r="AG409" s="82" t="str">
        <f t="shared" si="84"/>
        <v>8:00</v>
      </c>
      <c r="AH409" s="81">
        <f t="shared" si="85"/>
        <v>17001.127</v>
      </c>
      <c r="AI409" s="80" t="str">
        <f t="shared" si="86"/>
        <v/>
      </c>
      <c r="AJ409" s="80" t="str">
        <f t="shared" si="87"/>
        <v/>
      </c>
      <c r="AK409" s="80" t="str">
        <f t="shared" si="88"/>
        <v/>
      </c>
      <c r="AL409" s="79" t="str">
        <f t="shared" si="89"/>
        <v/>
      </c>
      <c r="AM409" s="78" t="str">
        <f t="shared" si="90"/>
        <v/>
      </c>
    </row>
    <row r="410" spans="2:39" ht="13.5" thickBot="1">
      <c r="B410" s="86">
        <v>44542</v>
      </c>
      <c r="C410" s="85">
        <v>0</v>
      </c>
      <c r="D410" s="85">
        <v>0</v>
      </c>
      <c r="E410" s="85">
        <v>0</v>
      </c>
      <c r="F410" s="85">
        <v>0</v>
      </c>
      <c r="G410" s="85">
        <v>0</v>
      </c>
      <c r="H410" s="85">
        <v>0</v>
      </c>
      <c r="I410" s="85">
        <v>0</v>
      </c>
      <c r="J410" s="85">
        <v>0</v>
      </c>
      <c r="K410" s="85">
        <v>0</v>
      </c>
      <c r="L410" s="85">
        <v>0</v>
      </c>
      <c r="M410" s="85">
        <v>705.76900000000001</v>
      </c>
      <c r="N410" s="85">
        <v>1190.056</v>
      </c>
      <c r="O410" s="85">
        <v>1135.3889999999999</v>
      </c>
      <c r="P410" s="85">
        <v>1145.1489999999999</v>
      </c>
      <c r="Q410" s="85">
        <v>1144.115</v>
      </c>
      <c r="R410" s="85">
        <v>1135.22</v>
      </c>
      <c r="S410" s="85">
        <v>1130.8779999999999</v>
      </c>
      <c r="T410" s="85">
        <v>1144.7159999999999</v>
      </c>
      <c r="U410" s="85">
        <v>1161.1590000000001</v>
      </c>
      <c r="V410" s="85">
        <v>1154.329</v>
      </c>
      <c r="W410" s="85">
        <v>1131.085</v>
      </c>
      <c r="X410" s="85">
        <v>1123.2729999999999</v>
      </c>
      <c r="Y410" s="85">
        <v>1124.9570000000001</v>
      </c>
      <c r="Z410" s="85">
        <v>1112.569</v>
      </c>
      <c r="AA410" s="85">
        <f t="shared" si="78"/>
        <v>1190.056</v>
      </c>
      <c r="AB410" s="84">
        <f t="shared" si="79"/>
        <v>2021</v>
      </c>
      <c r="AC410" s="83">
        <f t="shared" si="80"/>
        <v>12</v>
      </c>
      <c r="AD410" s="83" t="str">
        <f t="shared" si="81"/>
        <v/>
      </c>
      <c r="AE410" s="83" t="str">
        <f t="shared" si="82"/>
        <v/>
      </c>
      <c r="AF410" s="81">
        <f t="shared" si="83"/>
        <v>1190.056</v>
      </c>
      <c r="AG410" s="82" t="str">
        <f t="shared" si="84"/>
        <v>12:00</v>
      </c>
      <c r="AH410" s="81">
        <f t="shared" si="85"/>
        <v>16728.719999999998</v>
      </c>
      <c r="AI410" s="80" t="str">
        <f t="shared" si="86"/>
        <v/>
      </c>
      <c r="AJ410" s="80" t="str">
        <f t="shared" si="87"/>
        <v/>
      </c>
      <c r="AK410" s="80" t="str">
        <f t="shared" si="88"/>
        <v/>
      </c>
      <c r="AL410" s="79" t="str">
        <f t="shared" si="89"/>
        <v/>
      </c>
      <c r="AM410" s="78" t="str">
        <f t="shared" si="90"/>
        <v/>
      </c>
    </row>
    <row r="411" spans="2:39" ht="13.5" thickBot="1">
      <c r="B411" s="86">
        <v>44543</v>
      </c>
      <c r="C411" s="85">
        <v>1109.0899999999999</v>
      </c>
      <c r="D411" s="85">
        <v>1104.1379999999999</v>
      </c>
      <c r="E411" s="85">
        <v>1097.152</v>
      </c>
      <c r="F411" s="85">
        <v>1102.4559999999999</v>
      </c>
      <c r="G411" s="85">
        <v>1118.383</v>
      </c>
      <c r="H411" s="85">
        <v>1126.6959999999999</v>
      </c>
      <c r="I411" s="85">
        <v>1176.8309999999999</v>
      </c>
      <c r="J411" s="85">
        <v>1292.2090000000001</v>
      </c>
      <c r="K411" s="85">
        <v>509.339</v>
      </c>
      <c r="L411" s="85">
        <v>0</v>
      </c>
      <c r="M411" s="85">
        <v>1207.559</v>
      </c>
      <c r="N411" s="85">
        <v>1348.54</v>
      </c>
      <c r="O411" s="85">
        <v>1332.6880000000001</v>
      </c>
      <c r="P411" s="85">
        <v>1310.8389999999999</v>
      </c>
      <c r="Q411" s="85">
        <v>1308.8440000000001</v>
      </c>
      <c r="R411" s="85">
        <v>1304.546</v>
      </c>
      <c r="S411" s="85">
        <v>1269.366</v>
      </c>
      <c r="T411" s="85">
        <v>1237.268</v>
      </c>
      <c r="U411" s="85">
        <v>1220.556</v>
      </c>
      <c r="V411" s="85">
        <v>1210.788</v>
      </c>
      <c r="W411" s="85">
        <v>1189.403</v>
      </c>
      <c r="X411" s="85">
        <v>1174.931</v>
      </c>
      <c r="Y411" s="85">
        <v>1168.452</v>
      </c>
      <c r="Z411" s="85">
        <v>1145.788</v>
      </c>
      <c r="AA411" s="85">
        <f t="shared" si="78"/>
        <v>1348.54</v>
      </c>
      <c r="AB411" s="84">
        <f t="shared" si="79"/>
        <v>2021</v>
      </c>
      <c r="AC411" s="83">
        <f t="shared" si="80"/>
        <v>12</v>
      </c>
      <c r="AD411" s="83" t="str">
        <f t="shared" si="81"/>
        <v/>
      </c>
      <c r="AE411" s="83" t="str">
        <f t="shared" si="82"/>
        <v/>
      </c>
      <c r="AF411" s="81">
        <f t="shared" si="83"/>
        <v>1348.54</v>
      </c>
      <c r="AG411" s="82" t="str">
        <f t="shared" si="84"/>
        <v>12:00</v>
      </c>
      <c r="AH411" s="81">
        <f t="shared" si="85"/>
        <v>28414.402000000002</v>
      </c>
      <c r="AI411" s="80" t="str">
        <f t="shared" si="86"/>
        <v/>
      </c>
      <c r="AJ411" s="80" t="str">
        <f t="shared" si="87"/>
        <v/>
      </c>
      <c r="AK411" s="80" t="str">
        <f t="shared" si="88"/>
        <v/>
      </c>
      <c r="AL411" s="79" t="str">
        <f t="shared" si="89"/>
        <v/>
      </c>
      <c r="AM411" s="78" t="str">
        <f t="shared" si="90"/>
        <v/>
      </c>
    </row>
    <row r="412" spans="2:39" ht="13.5" thickBot="1">
      <c r="B412" s="86">
        <v>44544</v>
      </c>
      <c r="C412" s="85">
        <v>1146.6189999999999</v>
      </c>
      <c r="D412" s="85">
        <v>1150.7550000000001</v>
      </c>
      <c r="E412" s="85">
        <v>1134.0170000000001</v>
      </c>
      <c r="F412" s="85">
        <v>1140.6379999999999</v>
      </c>
      <c r="G412" s="85">
        <v>1179.701</v>
      </c>
      <c r="H412" s="85">
        <v>1183.625</v>
      </c>
      <c r="I412" s="85">
        <v>1247.367</v>
      </c>
      <c r="J412" s="85">
        <v>1333.741</v>
      </c>
      <c r="K412" s="85">
        <v>1365.3</v>
      </c>
      <c r="L412" s="85">
        <v>1348.586</v>
      </c>
      <c r="M412" s="85">
        <v>1355.5840000000001</v>
      </c>
      <c r="N412" s="85">
        <v>1344.52</v>
      </c>
      <c r="O412" s="85">
        <v>1322.8340000000001</v>
      </c>
      <c r="P412" s="85">
        <v>1309.761</v>
      </c>
      <c r="Q412" s="85">
        <v>1299.8009999999999</v>
      </c>
      <c r="R412" s="85">
        <v>1303.277</v>
      </c>
      <c r="S412" s="85">
        <v>1281.559</v>
      </c>
      <c r="T412" s="85">
        <v>1243.364</v>
      </c>
      <c r="U412" s="85">
        <v>1225.6610000000001</v>
      </c>
      <c r="V412" s="85">
        <v>1225.9659999999999</v>
      </c>
      <c r="W412" s="85">
        <v>1207.396</v>
      </c>
      <c r="X412" s="85">
        <v>1214.2149999999999</v>
      </c>
      <c r="Y412" s="85">
        <v>1189.019</v>
      </c>
      <c r="Z412" s="85">
        <v>1165.8979999999999</v>
      </c>
      <c r="AA412" s="85">
        <f t="shared" si="78"/>
        <v>1365.3</v>
      </c>
      <c r="AB412" s="84">
        <f t="shared" si="79"/>
        <v>2021</v>
      </c>
      <c r="AC412" s="83">
        <f t="shared" si="80"/>
        <v>12</v>
      </c>
      <c r="AD412" s="83" t="str">
        <f t="shared" si="81"/>
        <v/>
      </c>
      <c r="AE412" s="83" t="str">
        <f t="shared" si="82"/>
        <v/>
      </c>
      <c r="AF412" s="81">
        <f t="shared" si="83"/>
        <v>1365.3</v>
      </c>
      <c r="AG412" s="82" t="str">
        <f t="shared" si="84"/>
        <v>9:00</v>
      </c>
      <c r="AH412" s="81">
        <f t="shared" si="85"/>
        <v>31284.504000000001</v>
      </c>
      <c r="AI412" s="80" t="str">
        <f t="shared" si="86"/>
        <v/>
      </c>
      <c r="AJ412" s="80" t="str">
        <f t="shared" si="87"/>
        <v/>
      </c>
      <c r="AK412" s="80" t="str">
        <f t="shared" si="88"/>
        <v/>
      </c>
      <c r="AL412" s="79" t="str">
        <f t="shared" si="89"/>
        <v/>
      </c>
      <c r="AM412" s="78" t="str">
        <f t="shared" si="90"/>
        <v/>
      </c>
    </row>
    <row r="413" spans="2:39" ht="13.5" thickBot="1">
      <c r="B413" s="86">
        <v>44545</v>
      </c>
      <c r="C413" s="85">
        <v>1156.3230000000001</v>
      </c>
      <c r="D413" s="85">
        <v>1147.2080000000001</v>
      </c>
      <c r="E413" s="85">
        <v>1148.932</v>
      </c>
      <c r="F413" s="85">
        <v>1144.921</v>
      </c>
      <c r="G413" s="85">
        <v>1165.095</v>
      </c>
      <c r="H413" s="85">
        <v>1173.4839999999999</v>
      </c>
      <c r="I413" s="85">
        <v>1221.6030000000001</v>
      </c>
      <c r="J413" s="85">
        <v>1322.1579999999999</v>
      </c>
      <c r="K413" s="85">
        <v>115.33799999999999</v>
      </c>
      <c r="L413" s="85">
        <v>0</v>
      </c>
      <c r="M413" s="85">
        <v>0</v>
      </c>
      <c r="N413" s="85">
        <v>0</v>
      </c>
      <c r="O413" s="85">
        <v>0</v>
      </c>
      <c r="P413" s="85">
        <v>0</v>
      </c>
      <c r="Q413" s="85">
        <v>0</v>
      </c>
      <c r="R413" s="85">
        <v>0</v>
      </c>
      <c r="S413" s="85">
        <v>0</v>
      </c>
      <c r="T413" s="85">
        <v>94.010999999999996</v>
      </c>
      <c r="U413" s="85">
        <v>1184.876</v>
      </c>
      <c r="V413" s="85">
        <v>1207.31</v>
      </c>
      <c r="W413" s="85">
        <v>1176.1010000000001</v>
      </c>
      <c r="X413" s="85">
        <v>1162.2449999999999</v>
      </c>
      <c r="Y413" s="85">
        <v>1156.171</v>
      </c>
      <c r="Z413" s="85">
        <v>1122.1300000000001</v>
      </c>
      <c r="AA413" s="85">
        <f t="shared" si="78"/>
        <v>1322.1579999999999</v>
      </c>
      <c r="AB413" s="84">
        <f t="shared" si="79"/>
        <v>2021</v>
      </c>
      <c r="AC413" s="83">
        <f t="shared" si="80"/>
        <v>12</v>
      </c>
      <c r="AD413" s="83" t="str">
        <f t="shared" si="81"/>
        <v/>
      </c>
      <c r="AE413" s="83" t="str">
        <f t="shared" si="82"/>
        <v/>
      </c>
      <c r="AF413" s="81">
        <f t="shared" si="83"/>
        <v>1322.1579999999999</v>
      </c>
      <c r="AG413" s="82" t="str">
        <f t="shared" si="84"/>
        <v>8:00</v>
      </c>
      <c r="AH413" s="81">
        <f t="shared" si="85"/>
        <v>18020.063999999998</v>
      </c>
      <c r="AI413" s="80" t="str">
        <f t="shared" si="86"/>
        <v/>
      </c>
      <c r="AJ413" s="80" t="str">
        <f t="shared" si="87"/>
        <v/>
      </c>
      <c r="AK413" s="80" t="str">
        <f t="shared" si="88"/>
        <v/>
      </c>
      <c r="AL413" s="79" t="str">
        <f t="shared" si="89"/>
        <v/>
      </c>
      <c r="AM413" s="78" t="str">
        <f t="shared" si="90"/>
        <v/>
      </c>
    </row>
    <row r="414" spans="2:39" ht="13.5" thickBot="1">
      <c r="B414" s="86">
        <v>44546</v>
      </c>
      <c r="C414" s="85">
        <v>1108.7249999999999</v>
      </c>
      <c r="D414" s="85">
        <v>1089.431</v>
      </c>
      <c r="E414" s="85">
        <v>1082.4390000000001</v>
      </c>
      <c r="F414" s="85">
        <v>1087.585</v>
      </c>
      <c r="G414" s="85">
        <v>1101.9290000000001</v>
      </c>
      <c r="H414" s="85">
        <v>1107.4870000000001</v>
      </c>
      <c r="I414" s="85">
        <v>1166.598</v>
      </c>
      <c r="J414" s="85">
        <v>1266.5239999999999</v>
      </c>
      <c r="K414" s="85">
        <v>601.84199999999998</v>
      </c>
      <c r="L414" s="85">
        <v>0</v>
      </c>
      <c r="M414" s="85">
        <v>0</v>
      </c>
      <c r="N414" s="85">
        <v>0</v>
      </c>
      <c r="O414" s="85">
        <v>0</v>
      </c>
      <c r="P414" s="85">
        <v>0</v>
      </c>
      <c r="Q414" s="85">
        <v>0</v>
      </c>
      <c r="R414" s="85">
        <v>272.185</v>
      </c>
      <c r="S414" s="85">
        <v>1260.453</v>
      </c>
      <c r="T414" s="85">
        <v>1225.3800000000001</v>
      </c>
      <c r="U414" s="85">
        <v>1203.2950000000001</v>
      </c>
      <c r="V414" s="85">
        <v>1204.893</v>
      </c>
      <c r="W414" s="85">
        <v>1188.53</v>
      </c>
      <c r="X414" s="85">
        <v>1180.2429999999999</v>
      </c>
      <c r="Y414" s="85">
        <v>1166.2629999999999</v>
      </c>
      <c r="Z414" s="85">
        <v>1159.4590000000001</v>
      </c>
      <c r="AA414" s="85">
        <f t="shared" si="78"/>
        <v>1266.5239999999999</v>
      </c>
      <c r="AB414" s="84">
        <f t="shared" si="79"/>
        <v>2021</v>
      </c>
      <c r="AC414" s="83">
        <f t="shared" si="80"/>
        <v>12</v>
      </c>
      <c r="AD414" s="83" t="str">
        <f t="shared" si="81"/>
        <v/>
      </c>
      <c r="AE414" s="83" t="str">
        <f t="shared" si="82"/>
        <v/>
      </c>
      <c r="AF414" s="81">
        <f t="shared" si="83"/>
        <v>1266.5239999999999</v>
      </c>
      <c r="AG414" s="82" t="str">
        <f t="shared" si="84"/>
        <v>8:00</v>
      </c>
      <c r="AH414" s="81">
        <f t="shared" si="85"/>
        <v>20739.785</v>
      </c>
      <c r="AI414" s="80" t="str">
        <f t="shared" si="86"/>
        <v/>
      </c>
      <c r="AJ414" s="80" t="str">
        <f t="shared" si="87"/>
        <v/>
      </c>
      <c r="AK414" s="80" t="str">
        <f t="shared" si="88"/>
        <v/>
      </c>
      <c r="AL414" s="79" t="str">
        <f t="shared" si="89"/>
        <v/>
      </c>
      <c r="AM414" s="78" t="str">
        <f t="shared" si="90"/>
        <v/>
      </c>
    </row>
    <row r="415" spans="2:39" ht="13.5" thickBot="1">
      <c r="B415" s="86">
        <v>44547</v>
      </c>
      <c r="C415" s="85">
        <v>1160.5709999999999</v>
      </c>
      <c r="D415" s="85">
        <v>1153.9680000000001</v>
      </c>
      <c r="E415" s="85">
        <v>1154.2809999999999</v>
      </c>
      <c r="F415" s="85">
        <v>1160.838</v>
      </c>
      <c r="G415" s="85">
        <v>1176.047</v>
      </c>
      <c r="H415" s="85">
        <v>1186.9369999999999</v>
      </c>
      <c r="I415" s="85">
        <v>1235.4939999999999</v>
      </c>
      <c r="J415" s="85">
        <v>1317.85</v>
      </c>
      <c r="K415" s="85">
        <v>1334.5820000000001</v>
      </c>
      <c r="L415" s="85">
        <v>1323.5239999999999</v>
      </c>
      <c r="M415" s="85">
        <v>1336.6880000000001</v>
      </c>
      <c r="N415" s="85">
        <v>1332.568</v>
      </c>
      <c r="O415" s="85">
        <v>1308.212</v>
      </c>
      <c r="P415" s="85">
        <v>1301.164</v>
      </c>
      <c r="Q415" s="85">
        <v>1297.829</v>
      </c>
      <c r="R415" s="85">
        <v>1296.509</v>
      </c>
      <c r="S415" s="85">
        <v>1268.646</v>
      </c>
      <c r="T415" s="85">
        <v>1248.596</v>
      </c>
      <c r="U415" s="85">
        <v>1245.8879999999999</v>
      </c>
      <c r="V415" s="85">
        <v>1229.2360000000001</v>
      </c>
      <c r="W415" s="85">
        <v>1211.6500000000001</v>
      </c>
      <c r="X415" s="85">
        <v>1186.5119999999999</v>
      </c>
      <c r="Y415" s="85">
        <v>1159.04</v>
      </c>
      <c r="Z415" s="85">
        <v>1154.6659999999999</v>
      </c>
      <c r="AA415" s="85">
        <f t="shared" si="78"/>
        <v>1336.6880000000001</v>
      </c>
      <c r="AB415" s="84">
        <f t="shared" si="79"/>
        <v>2021</v>
      </c>
      <c r="AC415" s="83">
        <f t="shared" si="80"/>
        <v>12</v>
      </c>
      <c r="AD415" s="83" t="str">
        <f t="shared" si="81"/>
        <v/>
      </c>
      <c r="AE415" s="83" t="str">
        <f t="shared" si="82"/>
        <v/>
      </c>
      <c r="AF415" s="81">
        <f t="shared" si="83"/>
        <v>1336.6880000000001</v>
      </c>
      <c r="AG415" s="82" t="str">
        <f t="shared" si="84"/>
        <v>11:00</v>
      </c>
      <c r="AH415" s="81">
        <f t="shared" si="85"/>
        <v>31117.984000000004</v>
      </c>
      <c r="AI415" s="80" t="str">
        <f t="shared" si="86"/>
        <v/>
      </c>
      <c r="AJ415" s="80" t="str">
        <f t="shared" si="87"/>
        <v/>
      </c>
      <c r="AK415" s="80" t="str">
        <f t="shared" si="88"/>
        <v/>
      </c>
      <c r="AL415" s="79" t="str">
        <f t="shared" si="89"/>
        <v/>
      </c>
      <c r="AM415" s="78" t="str">
        <f t="shared" si="90"/>
        <v/>
      </c>
    </row>
    <row r="416" spans="2:39" ht="13.5" thickBot="1">
      <c r="B416" s="86">
        <v>44548</v>
      </c>
      <c r="C416" s="85">
        <v>1141.056</v>
      </c>
      <c r="D416" s="85">
        <v>1143.2139999999999</v>
      </c>
      <c r="E416" s="85">
        <v>1130.5450000000001</v>
      </c>
      <c r="F416" s="85">
        <v>1144.0730000000001</v>
      </c>
      <c r="G416" s="85">
        <v>1152.615</v>
      </c>
      <c r="H416" s="85">
        <v>1160.788</v>
      </c>
      <c r="I416" s="85">
        <v>1191.405</v>
      </c>
      <c r="J416" s="85">
        <v>1255.5809999999999</v>
      </c>
      <c r="K416" s="85">
        <v>1244.4349999999999</v>
      </c>
      <c r="L416" s="85">
        <v>1250.3320000000001</v>
      </c>
      <c r="M416" s="85">
        <v>1252.2940000000001</v>
      </c>
      <c r="N416" s="85">
        <v>1245.68</v>
      </c>
      <c r="O416" s="85">
        <v>1229.0170000000001</v>
      </c>
      <c r="P416" s="85">
        <v>1229.2929999999999</v>
      </c>
      <c r="Q416" s="85">
        <v>1234.8489999999999</v>
      </c>
      <c r="R416" s="85">
        <v>1228.682</v>
      </c>
      <c r="S416" s="85">
        <v>1233.0129999999999</v>
      </c>
      <c r="T416" s="85">
        <v>1211.8679999999999</v>
      </c>
      <c r="U416" s="85">
        <v>1223.059</v>
      </c>
      <c r="V416" s="85">
        <v>1211.867</v>
      </c>
      <c r="W416" s="85">
        <v>1193.893</v>
      </c>
      <c r="X416" s="85">
        <v>1184.5550000000001</v>
      </c>
      <c r="Y416" s="85">
        <v>1179.662</v>
      </c>
      <c r="Z416" s="85">
        <v>1156.6669999999999</v>
      </c>
      <c r="AA416" s="85">
        <f t="shared" si="78"/>
        <v>1255.5809999999999</v>
      </c>
      <c r="AB416" s="84">
        <f t="shared" si="79"/>
        <v>2021</v>
      </c>
      <c r="AC416" s="83">
        <f t="shared" si="80"/>
        <v>12</v>
      </c>
      <c r="AD416" s="83" t="str">
        <f t="shared" si="81"/>
        <v/>
      </c>
      <c r="AE416" s="83" t="str">
        <f t="shared" si="82"/>
        <v/>
      </c>
      <c r="AF416" s="81">
        <f t="shared" si="83"/>
        <v>1255.5809999999999</v>
      </c>
      <c r="AG416" s="82" t="str">
        <f t="shared" si="84"/>
        <v>8:00</v>
      </c>
      <c r="AH416" s="81">
        <f t="shared" si="85"/>
        <v>30084.023999999994</v>
      </c>
      <c r="AI416" s="80" t="str">
        <f t="shared" si="86"/>
        <v/>
      </c>
      <c r="AJ416" s="80" t="str">
        <f t="shared" si="87"/>
        <v/>
      </c>
      <c r="AK416" s="80" t="str">
        <f t="shared" si="88"/>
        <v/>
      </c>
      <c r="AL416" s="79" t="str">
        <f t="shared" si="89"/>
        <v/>
      </c>
      <c r="AM416" s="78" t="str">
        <f t="shared" si="90"/>
        <v/>
      </c>
    </row>
    <row r="417" spans="2:39" ht="13.5" thickBot="1">
      <c r="B417" s="86">
        <v>44549</v>
      </c>
      <c r="C417" s="85">
        <v>1164.01</v>
      </c>
      <c r="D417" s="85">
        <v>1152.771</v>
      </c>
      <c r="E417" s="85">
        <v>1169.5830000000001</v>
      </c>
      <c r="F417" s="85">
        <v>1182.2239999999999</v>
      </c>
      <c r="G417" s="85">
        <v>1187.461</v>
      </c>
      <c r="H417" s="85">
        <v>1199.57</v>
      </c>
      <c r="I417" s="85">
        <v>1232.461</v>
      </c>
      <c r="J417" s="85">
        <v>1279.057</v>
      </c>
      <c r="K417" s="85">
        <v>1256.3689999999999</v>
      </c>
      <c r="L417" s="85">
        <v>1233.972</v>
      </c>
      <c r="M417" s="85">
        <v>1242.627</v>
      </c>
      <c r="N417" s="85">
        <v>1240.8720000000001</v>
      </c>
      <c r="O417" s="85">
        <v>1195.6959999999999</v>
      </c>
      <c r="P417" s="85">
        <v>1191.6959999999999</v>
      </c>
      <c r="Q417" s="85">
        <v>1201.6379999999999</v>
      </c>
      <c r="R417" s="85">
        <v>1181.3800000000001</v>
      </c>
      <c r="S417" s="85">
        <v>1195.71</v>
      </c>
      <c r="T417" s="85">
        <v>1218.0519999999999</v>
      </c>
      <c r="U417" s="85">
        <v>1239.4829999999999</v>
      </c>
      <c r="V417" s="85">
        <v>1250.0740000000001</v>
      </c>
      <c r="W417" s="85">
        <v>1238.71</v>
      </c>
      <c r="X417" s="85">
        <v>1223.777</v>
      </c>
      <c r="Y417" s="85">
        <v>1202.758</v>
      </c>
      <c r="Z417" s="85">
        <v>1209.356</v>
      </c>
      <c r="AA417" s="85">
        <f t="shared" si="78"/>
        <v>1279.057</v>
      </c>
      <c r="AB417" s="84">
        <f t="shared" si="79"/>
        <v>2021</v>
      </c>
      <c r="AC417" s="83">
        <f t="shared" si="80"/>
        <v>12</v>
      </c>
      <c r="AD417" s="83" t="str">
        <f t="shared" si="81"/>
        <v/>
      </c>
      <c r="AE417" s="83" t="str">
        <f t="shared" si="82"/>
        <v/>
      </c>
      <c r="AF417" s="81">
        <f t="shared" si="83"/>
        <v>1279.057</v>
      </c>
      <c r="AG417" s="82" t="str">
        <f t="shared" si="84"/>
        <v>8:00</v>
      </c>
      <c r="AH417" s="81">
        <f t="shared" si="85"/>
        <v>30368.364000000001</v>
      </c>
      <c r="AI417" s="80" t="str">
        <f t="shared" si="86"/>
        <v/>
      </c>
      <c r="AJ417" s="80" t="str">
        <f t="shared" si="87"/>
        <v/>
      </c>
      <c r="AK417" s="80" t="str">
        <f t="shared" si="88"/>
        <v/>
      </c>
      <c r="AL417" s="79" t="str">
        <f t="shared" si="89"/>
        <v/>
      </c>
      <c r="AM417" s="78" t="str">
        <f t="shared" si="90"/>
        <v/>
      </c>
    </row>
    <row r="418" spans="2:39" ht="13.5" thickBot="1">
      <c r="B418" s="86">
        <v>44550</v>
      </c>
      <c r="C418" s="85">
        <v>1208.481</v>
      </c>
      <c r="D418" s="85">
        <v>1198.9079999999999</v>
      </c>
      <c r="E418" s="85">
        <v>1196.4000000000001</v>
      </c>
      <c r="F418" s="85">
        <v>1197.749</v>
      </c>
      <c r="G418" s="85">
        <v>1213.367</v>
      </c>
      <c r="H418" s="85">
        <v>1206.326</v>
      </c>
      <c r="I418" s="85">
        <v>1240.806</v>
      </c>
      <c r="J418" s="85">
        <v>1343.8820000000001</v>
      </c>
      <c r="K418" s="85">
        <v>1362.1089999999999</v>
      </c>
      <c r="L418" s="85">
        <v>1385.2809999999999</v>
      </c>
      <c r="M418" s="85">
        <v>1388.316</v>
      </c>
      <c r="N418" s="85">
        <v>1389.2919999999999</v>
      </c>
      <c r="O418" s="85">
        <v>1353.08</v>
      </c>
      <c r="P418" s="85">
        <v>1317.0119999999999</v>
      </c>
      <c r="Q418" s="85">
        <v>1331.431</v>
      </c>
      <c r="R418" s="85">
        <v>1305.5909999999999</v>
      </c>
      <c r="S418" s="85">
        <v>1289.2090000000001</v>
      </c>
      <c r="T418" s="85">
        <v>1272.934</v>
      </c>
      <c r="U418" s="85">
        <v>1259.7639999999999</v>
      </c>
      <c r="V418" s="85">
        <v>1236.0740000000001</v>
      </c>
      <c r="W418" s="85">
        <v>1195.3140000000001</v>
      </c>
      <c r="X418" s="85">
        <v>1194.7170000000001</v>
      </c>
      <c r="Y418" s="85">
        <v>1176.0170000000001</v>
      </c>
      <c r="Z418" s="85">
        <v>1151.248</v>
      </c>
      <c r="AA418" s="85">
        <f t="shared" si="78"/>
        <v>1389.2919999999999</v>
      </c>
      <c r="AB418" s="84">
        <f t="shared" si="79"/>
        <v>2021</v>
      </c>
      <c r="AC418" s="83">
        <f t="shared" si="80"/>
        <v>12</v>
      </c>
      <c r="AD418" s="83" t="str">
        <f t="shared" si="81"/>
        <v/>
      </c>
      <c r="AE418" s="83" t="str">
        <f t="shared" si="82"/>
        <v/>
      </c>
      <c r="AF418" s="81">
        <f t="shared" si="83"/>
        <v>1389.2919999999999</v>
      </c>
      <c r="AG418" s="82" t="str">
        <f t="shared" si="84"/>
        <v>12:00</v>
      </c>
      <c r="AH418" s="81">
        <f t="shared" si="85"/>
        <v>31802.600000000002</v>
      </c>
      <c r="AI418" s="80" t="str">
        <f t="shared" si="86"/>
        <v/>
      </c>
      <c r="AJ418" s="80" t="str">
        <f t="shared" si="87"/>
        <v/>
      </c>
      <c r="AK418" s="80" t="str">
        <f t="shared" si="88"/>
        <v/>
      </c>
      <c r="AL418" s="79" t="str">
        <f t="shared" si="89"/>
        <v/>
      </c>
      <c r="AM418" s="78" t="str">
        <f t="shared" si="90"/>
        <v/>
      </c>
    </row>
    <row r="419" spans="2:39" ht="13.5" thickBot="1">
      <c r="B419" s="86">
        <v>44551</v>
      </c>
      <c r="C419" s="85">
        <v>1153.761</v>
      </c>
      <c r="D419" s="85">
        <v>1146.171</v>
      </c>
      <c r="E419" s="85">
        <v>1165.1310000000001</v>
      </c>
      <c r="F419" s="85">
        <v>1152.5409999999999</v>
      </c>
      <c r="G419" s="85">
        <v>1190.4459999999999</v>
      </c>
      <c r="H419" s="85">
        <v>1194.6959999999999</v>
      </c>
      <c r="I419" s="85">
        <v>1241.606</v>
      </c>
      <c r="J419" s="85">
        <v>1343.6410000000001</v>
      </c>
      <c r="K419" s="85">
        <v>1360.077</v>
      </c>
      <c r="L419" s="85">
        <v>1358.835</v>
      </c>
      <c r="M419" s="85">
        <v>1363.9369999999999</v>
      </c>
      <c r="N419" s="85">
        <v>1369.355</v>
      </c>
      <c r="O419" s="85">
        <v>1337.0250000000001</v>
      </c>
      <c r="P419" s="85">
        <v>1333.8969999999999</v>
      </c>
      <c r="Q419" s="85">
        <v>1341.8</v>
      </c>
      <c r="R419" s="85">
        <v>1314.232</v>
      </c>
      <c r="S419" s="85">
        <v>1300.075</v>
      </c>
      <c r="T419" s="85">
        <v>1270.221</v>
      </c>
      <c r="U419" s="85">
        <v>1244.144</v>
      </c>
      <c r="V419" s="85">
        <v>1242.1869999999999</v>
      </c>
      <c r="W419" s="85">
        <v>1209.5070000000001</v>
      </c>
      <c r="X419" s="85">
        <v>1201.664</v>
      </c>
      <c r="Y419" s="85">
        <v>1177.82</v>
      </c>
      <c r="Z419" s="85">
        <v>1161.299</v>
      </c>
      <c r="AA419" s="85">
        <f t="shared" si="78"/>
        <v>1369.355</v>
      </c>
      <c r="AB419" s="84">
        <f t="shared" si="79"/>
        <v>2021</v>
      </c>
      <c r="AC419" s="83">
        <f t="shared" si="80"/>
        <v>12</v>
      </c>
      <c r="AD419" s="83" t="str">
        <f t="shared" si="81"/>
        <v/>
      </c>
      <c r="AE419" s="83" t="str">
        <f t="shared" si="82"/>
        <v/>
      </c>
      <c r="AF419" s="81">
        <f t="shared" si="83"/>
        <v>1369.355</v>
      </c>
      <c r="AG419" s="82" t="str">
        <f t="shared" si="84"/>
        <v>12:00</v>
      </c>
      <c r="AH419" s="81">
        <f t="shared" si="85"/>
        <v>31543.422999999999</v>
      </c>
      <c r="AI419" s="80" t="str">
        <f t="shared" si="86"/>
        <v/>
      </c>
      <c r="AJ419" s="80" t="str">
        <f t="shared" si="87"/>
        <v/>
      </c>
      <c r="AK419" s="80" t="str">
        <f t="shared" si="88"/>
        <v/>
      </c>
      <c r="AL419" s="79" t="str">
        <f t="shared" si="89"/>
        <v/>
      </c>
      <c r="AM419" s="78" t="str">
        <f t="shared" si="90"/>
        <v/>
      </c>
    </row>
    <row r="420" spans="2:39" ht="13.5" thickBot="1">
      <c r="B420" s="86">
        <v>44552</v>
      </c>
      <c r="C420" s="85">
        <v>1142.5029999999999</v>
      </c>
      <c r="D420" s="85">
        <v>1142.3779999999999</v>
      </c>
      <c r="E420" s="85">
        <v>1132.817</v>
      </c>
      <c r="F420" s="85">
        <v>1137.4069999999999</v>
      </c>
      <c r="G420" s="85">
        <v>1190.9870000000001</v>
      </c>
      <c r="H420" s="85">
        <v>1217.3710000000001</v>
      </c>
      <c r="I420" s="85">
        <v>1247.596</v>
      </c>
      <c r="J420" s="85">
        <v>1370.925</v>
      </c>
      <c r="K420" s="85">
        <v>1381.4649999999999</v>
      </c>
      <c r="L420" s="85">
        <v>1391.6089999999999</v>
      </c>
      <c r="M420" s="85">
        <v>1420.0329999999999</v>
      </c>
      <c r="N420" s="85">
        <v>1404.8309999999999</v>
      </c>
      <c r="O420" s="85">
        <v>1377.5170000000001</v>
      </c>
      <c r="P420" s="85">
        <v>1384.941</v>
      </c>
      <c r="Q420" s="85">
        <v>1370.105</v>
      </c>
      <c r="R420" s="85">
        <v>1378.2049999999999</v>
      </c>
      <c r="S420" s="85">
        <v>1341.1890000000001</v>
      </c>
      <c r="T420" s="85">
        <v>1314.5119999999999</v>
      </c>
      <c r="U420" s="85">
        <v>1275.175</v>
      </c>
      <c r="V420" s="85">
        <v>1267.7360000000001</v>
      </c>
      <c r="W420" s="85">
        <v>1256.027</v>
      </c>
      <c r="X420" s="85">
        <v>1237.6320000000001</v>
      </c>
      <c r="Y420" s="85">
        <v>1233.8</v>
      </c>
      <c r="Z420" s="85">
        <v>1214.258</v>
      </c>
      <c r="AA420" s="85">
        <f t="shared" si="78"/>
        <v>1420.0329999999999</v>
      </c>
      <c r="AB420" s="84">
        <f t="shared" si="79"/>
        <v>2021</v>
      </c>
      <c r="AC420" s="83">
        <f t="shared" si="80"/>
        <v>12</v>
      </c>
      <c r="AD420" s="83" t="str">
        <f t="shared" si="81"/>
        <v/>
      </c>
      <c r="AE420" s="83" t="str">
        <f t="shared" si="82"/>
        <v/>
      </c>
      <c r="AF420" s="81">
        <f t="shared" si="83"/>
        <v>1420.0329999999999</v>
      </c>
      <c r="AG420" s="82" t="str">
        <f t="shared" si="84"/>
        <v>11:00</v>
      </c>
      <c r="AH420" s="81">
        <f t="shared" si="85"/>
        <v>32251.051999999992</v>
      </c>
      <c r="AI420" s="80" t="str">
        <f t="shared" si="86"/>
        <v/>
      </c>
      <c r="AJ420" s="80" t="str">
        <f t="shared" si="87"/>
        <v/>
      </c>
      <c r="AK420" s="80" t="str">
        <f t="shared" si="88"/>
        <v/>
      </c>
      <c r="AL420" s="79" t="str">
        <f t="shared" si="89"/>
        <v/>
      </c>
      <c r="AM420" s="78" t="str">
        <f t="shared" si="90"/>
        <v/>
      </c>
    </row>
    <row r="421" spans="2:39" ht="13.5" thickBot="1">
      <c r="B421" s="86">
        <v>44553</v>
      </c>
      <c r="C421" s="85">
        <v>1216.278</v>
      </c>
      <c r="D421" s="85">
        <v>1202.173</v>
      </c>
      <c r="E421" s="85">
        <v>1214.6220000000001</v>
      </c>
      <c r="F421" s="85">
        <v>1234.366</v>
      </c>
      <c r="G421" s="85">
        <v>1246.501</v>
      </c>
      <c r="H421" s="85">
        <v>1253.5909999999999</v>
      </c>
      <c r="I421" s="85">
        <v>1307.2049999999999</v>
      </c>
      <c r="J421" s="85">
        <v>1384.912</v>
      </c>
      <c r="K421" s="85">
        <v>1381.386</v>
      </c>
      <c r="L421" s="85">
        <v>1394.5619999999999</v>
      </c>
      <c r="M421" s="85">
        <v>1400.664</v>
      </c>
      <c r="N421" s="85">
        <v>827.19200000000001</v>
      </c>
      <c r="O421" s="85">
        <v>1252.8430000000001</v>
      </c>
      <c r="P421" s="85">
        <v>1361.643</v>
      </c>
      <c r="Q421" s="85">
        <v>1359.5429999999999</v>
      </c>
      <c r="R421" s="85">
        <v>1354.4670000000001</v>
      </c>
      <c r="S421" s="85">
        <v>1316.578</v>
      </c>
      <c r="T421" s="85">
        <v>1280.2819999999999</v>
      </c>
      <c r="U421" s="85">
        <v>1276.7059999999999</v>
      </c>
      <c r="V421" s="85">
        <v>1243.6120000000001</v>
      </c>
      <c r="W421" s="85">
        <v>1237.117</v>
      </c>
      <c r="X421" s="85">
        <v>1222.5429999999999</v>
      </c>
      <c r="Y421" s="85">
        <v>1207.278</v>
      </c>
      <c r="Z421" s="85">
        <v>1173.7639999999999</v>
      </c>
      <c r="AA421" s="85">
        <f t="shared" si="78"/>
        <v>1400.664</v>
      </c>
      <c r="AB421" s="84">
        <f t="shared" si="79"/>
        <v>2021</v>
      </c>
      <c r="AC421" s="83">
        <f t="shared" si="80"/>
        <v>12</v>
      </c>
      <c r="AD421" s="83" t="str">
        <f t="shared" si="81"/>
        <v/>
      </c>
      <c r="AE421" s="83" t="str">
        <f t="shared" si="82"/>
        <v/>
      </c>
      <c r="AF421" s="81">
        <f t="shared" si="83"/>
        <v>1400.664</v>
      </c>
      <c r="AG421" s="82" t="str">
        <f t="shared" si="84"/>
        <v>11:00</v>
      </c>
      <c r="AH421" s="81">
        <f t="shared" si="85"/>
        <v>31750.492000000002</v>
      </c>
      <c r="AI421" s="80" t="str">
        <f t="shared" si="86"/>
        <v/>
      </c>
      <c r="AJ421" s="80" t="str">
        <f t="shared" si="87"/>
        <v/>
      </c>
      <c r="AK421" s="80" t="str">
        <f t="shared" si="88"/>
        <v/>
      </c>
      <c r="AL421" s="79" t="str">
        <f t="shared" si="89"/>
        <v/>
      </c>
      <c r="AM421" s="78" t="str">
        <f t="shared" si="90"/>
        <v/>
      </c>
    </row>
    <row r="422" spans="2:39" ht="13.5" thickBot="1">
      <c r="B422" s="86">
        <v>44554</v>
      </c>
      <c r="C422" s="85">
        <v>1166.6010000000001</v>
      </c>
      <c r="D422" s="85">
        <v>1163.4929999999999</v>
      </c>
      <c r="E422" s="85">
        <v>1159.8679999999999</v>
      </c>
      <c r="F422" s="85">
        <v>1162.9549999999999</v>
      </c>
      <c r="G422" s="85">
        <v>1172.6890000000001</v>
      </c>
      <c r="H422" s="85">
        <v>1208.0509999999999</v>
      </c>
      <c r="I422" s="85">
        <v>1228.029</v>
      </c>
      <c r="J422" s="85">
        <v>1324.5250000000001</v>
      </c>
      <c r="K422" s="85">
        <v>1299.0429999999999</v>
      </c>
      <c r="L422" s="85">
        <v>1306.373</v>
      </c>
      <c r="M422" s="85">
        <v>1307.068</v>
      </c>
      <c r="N422" s="85">
        <v>1303.489</v>
      </c>
      <c r="O422" s="85">
        <v>1276.434</v>
      </c>
      <c r="P422" s="85">
        <v>1261.876</v>
      </c>
      <c r="Q422" s="85">
        <v>1232.4100000000001</v>
      </c>
      <c r="R422" s="85">
        <v>1234.403</v>
      </c>
      <c r="S422" s="85">
        <v>1240.2670000000001</v>
      </c>
      <c r="T422" s="85">
        <v>1216.5160000000001</v>
      </c>
      <c r="U422" s="85">
        <v>1203.1780000000001</v>
      </c>
      <c r="V422" s="85">
        <v>1174.6369999999999</v>
      </c>
      <c r="W422" s="85">
        <v>1162.77</v>
      </c>
      <c r="X422" s="85">
        <v>1157.99</v>
      </c>
      <c r="Y422" s="85">
        <v>1144.818</v>
      </c>
      <c r="Z422" s="85">
        <v>1141.788</v>
      </c>
      <c r="AA422" s="85">
        <f t="shared" si="78"/>
        <v>1324.5250000000001</v>
      </c>
      <c r="AB422" s="84">
        <f t="shared" si="79"/>
        <v>2021</v>
      </c>
      <c r="AC422" s="83">
        <f t="shared" si="80"/>
        <v>12</v>
      </c>
      <c r="AD422" s="83" t="str">
        <f t="shared" si="81"/>
        <v/>
      </c>
      <c r="AE422" s="83" t="str">
        <f t="shared" si="82"/>
        <v/>
      </c>
      <c r="AF422" s="81">
        <f t="shared" si="83"/>
        <v>1324.5250000000001</v>
      </c>
      <c r="AG422" s="82" t="str">
        <f t="shared" si="84"/>
        <v>8:00</v>
      </c>
      <c r="AH422" s="81">
        <f t="shared" si="85"/>
        <v>30573.795999999995</v>
      </c>
      <c r="AI422" s="80" t="str">
        <f t="shared" si="86"/>
        <v/>
      </c>
      <c r="AJ422" s="80" t="str">
        <f t="shared" si="87"/>
        <v/>
      </c>
      <c r="AK422" s="80" t="str">
        <f t="shared" si="88"/>
        <v/>
      </c>
      <c r="AL422" s="79" t="str">
        <f t="shared" si="89"/>
        <v/>
      </c>
      <c r="AM422" s="78" t="str">
        <f t="shared" si="90"/>
        <v/>
      </c>
    </row>
    <row r="423" spans="2:39" ht="13.5" thickBot="1">
      <c r="B423" s="86">
        <v>44555</v>
      </c>
      <c r="C423" s="85">
        <v>1119.954</v>
      </c>
      <c r="D423" s="85">
        <v>1121.998</v>
      </c>
      <c r="E423" s="85">
        <v>1110.3789999999999</v>
      </c>
      <c r="F423" s="85">
        <v>1100.27</v>
      </c>
      <c r="G423" s="85">
        <v>1103.961</v>
      </c>
      <c r="H423" s="85">
        <v>1083.056</v>
      </c>
      <c r="I423" s="85">
        <v>1113.203</v>
      </c>
      <c r="J423" s="85">
        <v>1174.4459999999999</v>
      </c>
      <c r="K423" s="85">
        <v>1136.432</v>
      </c>
      <c r="L423" s="85">
        <v>1146.731</v>
      </c>
      <c r="M423" s="85">
        <v>1154.7560000000001</v>
      </c>
      <c r="N423" s="85">
        <v>1142.951</v>
      </c>
      <c r="O423" s="85">
        <v>1123.076</v>
      </c>
      <c r="P423" s="85">
        <v>1125.057</v>
      </c>
      <c r="Q423" s="85">
        <v>1131.46</v>
      </c>
      <c r="R423" s="85">
        <v>1153.902</v>
      </c>
      <c r="S423" s="85">
        <v>1147.8820000000001</v>
      </c>
      <c r="T423" s="85">
        <v>1138.1500000000001</v>
      </c>
      <c r="U423" s="85">
        <v>1142.56</v>
      </c>
      <c r="V423" s="85">
        <v>1140.3510000000001</v>
      </c>
      <c r="W423" s="85">
        <v>1105.0640000000001</v>
      </c>
      <c r="X423" s="85">
        <v>1111.502</v>
      </c>
      <c r="Y423" s="85">
        <v>1099.604</v>
      </c>
      <c r="Z423" s="85">
        <v>1102.6220000000001</v>
      </c>
      <c r="AA423" s="85">
        <f t="shared" si="78"/>
        <v>1174.4459999999999</v>
      </c>
      <c r="AB423" s="84">
        <f t="shared" si="79"/>
        <v>2021</v>
      </c>
      <c r="AC423" s="83">
        <f t="shared" si="80"/>
        <v>12</v>
      </c>
      <c r="AD423" s="83" t="str">
        <f t="shared" si="81"/>
        <v/>
      </c>
      <c r="AE423" s="83" t="str">
        <f t="shared" si="82"/>
        <v/>
      </c>
      <c r="AF423" s="81">
        <f t="shared" si="83"/>
        <v>1174.4459999999999</v>
      </c>
      <c r="AG423" s="82" t="str">
        <f t="shared" si="84"/>
        <v>8:00</v>
      </c>
      <c r="AH423" s="81">
        <f t="shared" si="85"/>
        <v>28203.812999999998</v>
      </c>
      <c r="AI423" s="80" t="str">
        <f t="shared" si="86"/>
        <v/>
      </c>
      <c r="AJ423" s="80" t="str">
        <f t="shared" si="87"/>
        <v/>
      </c>
      <c r="AK423" s="80" t="str">
        <f t="shared" si="88"/>
        <v/>
      </c>
      <c r="AL423" s="79" t="str">
        <f t="shared" si="89"/>
        <v/>
      </c>
      <c r="AM423" s="78" t="str">
        <f t="shared" si="90"/>
        <v/>
      </c>
    </row>
    <row r="424" spans="2:39" ht="13.5" thickBot="1">
      <c r="B424" s="86">
        <v>44556</v>
      </c>
      <c r="C424" s="85">
        <v>1108.2159999999999</v>
      </c>
      <c r="D424" s="85">
        <v>1113.3399999999999</v>
      </c>
      <c r="E424" s="85">
        <v>1110.277</v>
      </c>
      <c r="F424" s="85">
        <v>1106.479</v>
      </c>
      <c r="G424" s="85">
        <v>1125.2639999999999</v>
      </c>
      <c r="H424" s="85">
        <v>1107.338</v>
      </c>
      <c r="I424" s="85">
        <v>1132.894</v>
      </c>
      <c r="J424" s="85">
        <v>1183.6389999999999</v>
      </c>
      <c r="K424" s="85">
        <v>1150.4169999999999</v>
      </c>
      <c r="L424" s="85">
        <v>1159.97</v>
      </c>
      <c r="M424" s="85">
        <v>1167.701</v>
      </c>
      <c r="N424" s="85">
        <v>1176.8309999999999</v>
      </c>
      <c r="O424" s="85">
        <v>1138.1420000000001</v>
      </c>
      <c r="P424" s="85">
        <v>1148.5219999999999</v>
      </c>
      <c r="Q424" s="85">
        <v>1146.5830000000001</v>
      </c>
      <c r="R424" s="85">
        <v>1161.3800000000001</v>
      </c>
      <c r="S424" s="85">
        <v>1153.596</v>
      </c>
      <c r="T424" s="85">
        <v>1154.3710000000001</v>
      </c>
      <c r="U424" s="85">
        <v>1145.8720000000001</v>
      </c>
      <c r="V424" s="85">
        <v>1154.6289999999999</v>
      </c>
      <c r="W424" s="85">
        <v>1140.317</v>
      </c>
      <c r="X424" s="85">
        <v>1156.886</v>
      </c>
      <c r="Y424" s="85">
        <v>1155.5039999999999</v>
      </c>
      <c r="Z424" s="85">
        <v>1156.5989999999999</v>
      </c>
      <c r="AA424" s="85">
        <f t="shared" si="78"/>
        <v>1183.6389999999999</v>
      </c>
      <c r="AB424" s="84">
        <f t="shared" si="79"/>
        <v>2021</v>
      </c>
      <c r="AC424" s="83">
        <f t="shared" si="80"/>
        <v>12</v>
      </c>
      <c r="AD424" s="83" t="str">
        <f t="shared" si="81"/>
        <v/>
      </c>
      <c r="AE424" s="83" t="str">
        <f t="shared" si="82"/>
        <v/>
      </c>
      <c r="AF424" s="81">
        <f t="shared" si="83"/>
        <v>1183.6389999999999</v>
      </c>
      <c r="AG424" s="82" t="str">
        <f t="shared" si="84"/>
        <v>8:00</v>
      </c>
      <c r="AH424" s="81">
        <f t="shared" si="85"/>
        <v>28638.405999999995</v>
      </c>
      <c r="AI424" s="80" t="str">
        <f t="shared" si="86"/>
        <v/>
      </c>
      <c r="AJ424" s="80" t="str">
        <f t="shared" si="87"/>
        <v/>
      </c>
      <c r="AK424" s="80" t="str">
        <f t="shared" si="88"/>
        <v/>
      </c>
      <c r="AL424" s="79" t="str">
        <f t="shared" si="89"/>
        <v/>
      </c>
      <c r="AM424" s="78" t="str">
        <f t="shared" si="90"/>
        <v/>
      </c>
    </row>
    <row r="425" spans="2:39" ht="13.5" thickBot="1">
      <c r="B425" s="86">
        <v>44557</v>
      </c>
      <c r="C425" s="85">
        <v>1172.875</v>
      </c>
      <c r="D425" s="85">
        <v>1186.652</v>
      </c>
      <c r="E425" s="85">
        <v>1187.6949999999999</v>
      </c>
      <c r="F425" s="85">
        <v>1192.1679999999999</v>
      </c>
      <c r="G425" s="85">
        <v>1213.7070000000001</v>
      </c>
      <c r="H425" s="85">
        <v>1207.6189999999999</v>
      </c>
      <c r="I425" s="85">
        <v>1219.9169999999999</v>
      </c>
      <c r="J425" s="85">
        <v>1287.413</v>
      </c>
      <c r="K425" s="85">
        <v>1268.0740000000001</v>
      </c>
      <c r="L425" s="85">
        <v>1251.56</v>
      </c>
      <c r="M425" s="85">
        <v>1241.7919999999999</v>
      </c>
      <c r="N425" s="85">
        <v>1262.0129999999999</v>
      </c>
      <c r="O425" s="85">
        <v>1242.952</v>
      </c>
      <c r="P425" s="85">
        <v>1229.376</v>
      </c>
      <c r="Q425" s="85">
        <v>1225.876</v>
      </c>
      <c r="R425" s="85">
        <v>1208.3969999999999</v>
      </c>
      <c r="S425" s="85">
        <v>1226.673</v>
      </c>
      <c r="T425" s="85">
        <v>1220.1859999999999</v>
      </c>
      <c r="U425" s="85">
        <v>1195.1790000000001</v>
      </c>
      <c r="V425" s="85">
        <v>1187.2919999999999</v>
      </c>
      <c r="W425" s="85">
        <v>1171.443</v>
      </c>
      <c r="X425" s="85">
        <v>1163.7850000000001</v>
      </c>
      <c r="Y425" s="85">
        <v>1153.5509999999999</v>
      </c>
      <c r="Z425" s="85">
        <v>1136.653</v>
      </c>
      <c r="AA425" s="85">
        <f t="shared" si="78"/>
        <v>1287.413</v>
      </c>
      <c r="AB425" s="84">
        <f t="shared" si="79"/>
        <v>2021</v>
      </c>
      <c r="AC425" s="83">
        <f t="shared" si="80"/>
        <v>12</v>
      </c>
      <c r="AD425" s="83" t="str">
        <f t="shared" si="81"/>
        <v/>
      </c>
      <c r="AE425" s="83" t="str">
        <f t="shared" si="82"/>
        <v/>
      </c>
      <c r="AF425" s="81">
        <f t="shared" si="83"/>
        <v>1287.413</v>
      </c>
      <c r="AG425" s="82" t="str">
        <f t="shared" si="84"/>
        <v>8:00</v>
      </c>
      <c r="AH425" s="81">
        <f t="shared" si="85"/>
        <v>30340.260999999999</v>
      </c>
      <c r="AI425" s="80" t="str">
        <f t="shared" si="86"/>
        <v/>
      </c>
      <c r="AJ425" s="80" t="str">
        <f t="shared" si="87"/>
        <v/>
      </c>
      <c r="AK425" s="80" t="str">
        <f t="shared" si="88"/>
        <v/>
      </c>
      <c r="AL425" s="79" t="str">
        <f t="shared" si="89"/>
        <v/>
      </c>
      <c r="AM425" s="78" t="str">
        <f t="shared" si="90"/>
        <v/>
      </c>
    </row>
    <row r="426" spans="2:39" ht="13.5" thickBot="1">
      <c r="B426" s="86">
        <v>44558</v>
      </c>
      <c r="C426" s="85">
        <v>1127.6179999999999</v>
      </c>
      <c r="D426" s="85">
        <v>1119.971</v>
      </c>
      <c r="E426" s="85">
        <v>1117.095</v>
      </c>
      <c r="F426" s="85">
        <v>1132.886</v>
      </c>
      <c r="G426" s="85">
        <v>1137.0540000000001</v>
      </c>
      <c r="H426" s="85">
        <v>1139.9190000000001</v>
      </c>
      <c r="I426" s="85">
        <v>1180.0730000000001</v>
      </c>
      <c r="J426" s="85">
        <v>1251.3389999999999</v>
      </c>
      <c r="K426" s="85">
        <v>1235.1959999999999</v>
      </c>
      <c r="L426" s="85">
        <v>1223.58</v>
      </c>
      <c r="M426" s="85">
        <v>1223.2760000000001</v>
      </c>
      <c r="N426" s="85">
        <v>1231.7360000000001</v>
      </c>
      <c r="O426" s="85">
        <v>1210.248</v>
      </c>
      <c r="P426" s="85">
        <v>1204.93</v>
      </c>
      <c r="Q426" s="85">
        <v>1201.818</v>
      </c>
      <c r="R426" s="85">
        <v>1207.0619999999999</v>
      </c>
      <c r="S426" s="85">
        <v>1217.2719999999999</v>
      </c>
      <c r="T426" s="85">
        <v>1208.2059999999999</v>
      </c>
      <c r="U426" s="85">
        <v>1199.1659999999999</v>
      </c>
      <c r="V426" s="85">
        <v>1182.7729999999999</v>
      </c>
      <c r="W426" s="85">
        <v>1164.8900000000001</v>
      </c>
      <c r="X426" s="85">
        <v>1171.1320000000001</v>
      </c>
      <c r="Y426" s="85">
        <v>1157.67</v>
      </c>
      <c r="Z426" s="85">
        <v>1155.6600000000001</v>
      </c>
      <c r="AA426" s="85">
        <f t="shared" si="78"/>
        <v>1251.3389999999999</v>
      </c>
      <c r="AB426" s="84">
        <f t="shared" si="79"/>
        <v>2021</v>
      </c>
      <c r="AC426" s="83">
        <f t="shared" si="80"/>
        <v>12</v>
      </c>
      <c r="AD426" s="83" t="str">
        <f t="shared" si="81"/>
        <v/>
      </c>
      <c r="AE426" s="83" t="str">
        <f t="shared" si="82"/>
        <v/>
      </c>
      <c r="AF426" s="81">
        <f t="shared" si="83"/>
        <v>1251.3389999999999</v>
      </c>
      <c r="AG426" s="82" t="str">
        <f t="shared" si="84"/>
        <v>8:00</v>
      </c>
      <c r="AH426" s="81">
        <f t="shared" si="85"/>
        <v>29651.909000000003</v>
      </c>
      <c r="AI426" s="80" t="str">
        <f t="shared" si="86"/>
        <v/>
      </c>
      <c r="AJ426" s="80" t="str">
        <f t="shared" si="87"/>
        <v/>
      </c>
      <c r="AK426" s="80" t="str">
        <f t="shared" si="88"/>
        <v/>
      </c>
      <c r="AL426" s="79" t="str">
        <f t="shared" si="89"/>
        <v/>
      </c>
      <c r="AM426" s="78" t="str">
        <f t="shared" si="90"/>
        <v/>
      </c>
    </row>
    <row r="427" spans="2:39" ht="13.5" thickBot="1">
      <c r="B427" s="86">
        <v>44559</v>
      </c>
      <c r="C427" s="85">
        <v>1145.9469999999999</v>
      </c>
      <c r="D427" s="85">
        <v>1142.2429999999999</v>
      </c>
      <c r="E427" s="85">
        <v>1131.575</v>
      </c>
      <c r="F427" s="85">
        <v>1149.6479999999999</v>
      </c>
      <c r="G427" s="85">
        <v>1138.085</v>
      </c>
      <c r="H427" s="85">
        <v>1166.549</v>
      </c>
      <c r="I427" s="85">
        <v>1217.163</v>
      </c>
      <c r="J427" s="85">
        <v>1311.271</v>
      </c>
      <c r="K427" s="85">
        <v>1291.4970000000001</v>
      </c>
      <c r="L427" s="85">
        <v>1305.7460000000001</v>
      </c>
      <c r="M427" s="85">
        <v>1323.44</v>
      </c>
      <c r="N427" s="85">
        <v>1336.011</v>
      </c>
      <c r="O427" s="85">
        <v>1323.9269999999999</v>
      </c>
      <c r="P427" s="85">
        <v>1296.5070000000001</v>
      </c>
      <c r="Q427" s="85">
        <v>1284.345</v>
      </c>
      <c r="R427" s="85">
        <v>1285.702</v>
      </c>
      <c r="S427" s="85">
        <v>1254.6099999999999</v>
      </c>
      <c r="T427" s="85">
        <v>1238.056</v>
      </c>
      <c r="U427" s="85">
        <v>1206.627</v>
      </c>
      <c r="V427" s="85">
        <v>1190.287</v>
      </c>
      <c r="W427" s="85">
        <v>1185.845</v>
      </c>
      <c r="X427" s="85">
        <v>1196.4369999999999</v>
      </c>
      <c r="Y427" s="85">
        <v>1159.058</v>
      </c>
      <c r="Z427" s="85">
        <v>1136.501</v>
      </c>
      <c r="AA427" s="85">
        <f t="shared" si="78"/>
        <v>1336.011</v>
      </c>
      <c r="AB427" s="84">
        <f t="shared" si="79"/>
        <v>2021</v>
      </c>
      <c r="AC427" s="83">
        <f t="shared" si="80"/>
        <v>12</v>
      </c>
      <c r="AD427" s="83" t="str">
        <f t="shared" si="81"/>
        <v/>
      </c>
      <c r="AE427" s="83" t="str">
        <f t="shared" si="82"/>
        <v/>
      </c>
      <c r="AF427" s="81">
        <f t="shared" si="83"/>
        <v>1336.011</v>
      </c>
      <c r="AG427" s="82" t="str">
        <f t="shared" si="84"/>
        <v>12:00</v>
      </c>
      <c r="AH427" s="81">
        <f t="shared" si="85"/>
        <v>30753.088000000003</v>
      </c>
      <c r="AI427" s="80" t="str">
        <f t="shared" si="86"/>
        <v/>
      </c>
      <c r="AJ427" s="80" t="str">
        <f t="shared" si="87"/>
        <v/>
      </c>
      <c r="AK427" s="80" t="str">
        <f t="shared" si="88"/>
        <v/>
      </c>
      <c r="AL427" s="79" t="str">
        <f t="shared" si="89"/>
        <v/>
      </c>
      <c r="AM427" s="78" t="str">
        <f t="shared" si="90"/>
        <v/>
      </c>
    </row>
    <row r="428" spans="2:39" ht="13.5" thickBot="1">
      <c r="B428" s="86">
        <v>44560</v>
      </c>
      <c r="C428" s="85">
        <v>1125.3</v>
      </c>
      <c r="D428" s="85">
        <v>1123.1120000000001</v>
      </c>
      <c r="E428" s="85">
        <v>1122.373</v>
      </c>
      <c r="F428" s="85">
        <v>1147.991</v>
      </c>
      <c r="G428" s="85">
        <v>1147.3240000000001</v>
      </c>
      <c r="H428" s="85">
        <v>1160.547</v>
      </c>
      <c r="I428" s="85">
        <v>1203.922</v>
      </c>
      <c r="J428" s="85">
        <v>1303.595</v>
      </c>
      <c r="K428" s="85">
        <v>1291.28</v>
      </c>
      <c r="L428" s="85">
        <v>1297.08</v>
      </c>
      <c r="M428" s="85">
        <v>1297.6030000000001</v>
      </c>
      <c r="N428" s="85">
        <v>1304.2539999999999</v>
      </c>
      <c r="O428" s="85">
        <v>1284.3430000000001</v>
      </c>
      <c r="P428" s="85">
        <v>1290.83</v>
      </c>
      <c r="Q428" s="85">
        <v>1283.7840000000001</v>
      </c>
      <c r="R428" s="85">
        <v>1284.748</v>
      </c>
      <c r="S428" s="85">
        <v>1274.327</v>
      </c>
      <c r="T428" s="85">
        <v>1243.8040000000001</v>
      </c>
      <c r="U428" s="85">
        <v>1218.373</v>
      </c>
      <c r="V428" s="85">
        <v>1222.8240000000001</v>
      </c>
      <c r="W428" s="85">
        <v>1191.885</v>
      </c>
      <c r="X428" s="85">
        <v>1177.6400000000001</v>
      </c>
      <c r="Y428" s="85">
        <v>1157.845</v>
      </c>
      <c r="Z428" s="85">
        <v>1141.116</v>
      </c>
      <c r="AA428" s="85">
        <f t="shared" si="78"/>
        <v>1304.2539999999999</v>
      </c>
      <c r="AB428" s="84">
        <f t="shared" si="79"/>
        <v>2021</v>
      </c>
      <c r="AC428" s="83">
        <f t="shared" si="80"/>
        <v>12</v>
      </c>
      <c r="AD428" s="83" t="str">
        <f t="shared" si="81"/>
        <v/>
      </c>
      <c r="AE428" s="83" t="str">
        <f t="shared" si="82"/>
        <v/>
      </c>
      <c r="AF428" s="81">
        <f t="shared" si="83"/>
        <v>1304.2539999999999</v>
      </c>
      <c r="AG428" s="82" t="str">
        <f t="shared" si="84"/>
        <v>12:00</v>
      </c>
      <c r="AH428" s="81">
        <f t="shared" si="85"/>
        <v>30600.154000000002</v>
      </c>
      <c r="AI428" s="80" t="str">
        <f t="shared" si="86"/>
        <v/>
      </c>
      <c r="AJ428" s="80" t="str">
        <f t="shared" si="87"/>
        <v/>
      </c>
      <c r="AK428" s="80" t="str">
        <f t="shared" si="88"/>
        <v/>
      </c>
      <c r="AL428" s="79" t="str">
        <f t="shared" si="89"/>
        <v/>
      </c>
      <c r="AM428" s="78" t="str">
        <f t="shared" si="90"/>
        <v/>
      </c>
    </row>
    <row r="429" spans="2:39" ht="13.5" thickBot="1">
      <c r="B429" s="86">
        <v>44561</v>
      </c>
      <c r="C429" s="85">
        <v>1131.0119999999999</v>
      </c>
      <c r="D429" s="85">
        <v>1136.1130000000001</v>
      </c>
      <c r="E429" s="85">
        <v>1124.394</v>
      </c>
      <c r="F429" s="85">
        <v>1142.432</v>
      </c>
      <c r="G429" s="85">
        <v>1147.5740000000001</v>
      </c>
      <c r="H429" s="85">
        <v>1162.251</v>
      </c>
      <c r="I429" s="85">
        <v>1191.787</v>
      </c>
      <c r="J429" s="85">
        <v>1271.26</v>
      </c>
      <c r="K429" s="85">
        <v>1277.8320000000001</v>
      </c>
      <c r="L429" s="85">
        <v>1260.0050000000001</v>
      </c>
      <c r="M429" s="85">
        <v>1277.67</v>
      </c>
      <c r="N429" s="85">
        <v>1277.8900000000001</v>
      </c>
      <c r="O429" s="85">
        <v>1237.192</v>
      </c>
      <c r="P429" s="85">
        <v>1228.6569999999999</v>
      </c>
      <c r="Q429" s="85">
        <v>1211.9580000000001</v>
      </c>
      <c r="R429" s="85">
        <v>1204.58</v>
      </c>
      <c r="S429" s="85">
        <v>1201.6279999999999</v>
      </c>
      <c r="T429" s="85">
        <v>1171.605</v>
      </c>
      <c r="U429" s="85">
        <v>1166.76</v>
      </c>
      <c r="V429" s="85">
        <v>1161.6400000000001</v>
      </c>
      <c r="W429" s="85">
        <v>1132.421</v>
      </c>
      <c r="X429" s="85">
        <v>1127.8340000000001</v>
      </c>
      <c r="Y429" s="85">
        <v>1117.7280000000001</v>
      </c>
      <c r="Z429" s="85">
        <v>1104.4459999999999</v>
      </c>
      <c r="AA429" s="85">
        <f t="shared" si="78"/>
        <v>1277.8900000000001</v>
      </c>
      <c r="AB429" s="84">
        <f t="shared" si="79"/>
        <v>2021</v>
      </c>
      <c r="AC429" s="83">
        <f t="shared" si="80"/>
        <v>12</v>
      </c>
      <c r="AD429" s="83" t="str">
        <f t="shared" si="81"/>
        <v>2021-12</v>
      </c>
      <c r="AE429" s="83">
        <f t="shared" si="82"/>
        <v>12</v>
      </c>
      <c r="AF429" s="81">
        <f t="shared" si="83"/>
        <v>1277.8900000000001</v>
      </c>
      <c r="AG429" s="82" t="str">
        <f t="shared" si="84"/>
        <v>12:00</v>
      </c>
      <c r="AH429" s="81">
        <f t="shared" si="85"/>
        <v>29744.55899999999</v>
      </c>
      <c r="AI429" s="80">
        <f t="shared" si="86"/>
        <v>40749.260000000009</v>
      </c>
      <c r="AJ429" s="80">
        <f t="shared" si="87"/>
        <v>1436.8420000000001</v>
      </c>
      <c r="AK429" s="80">
        <f t="shared" si="88"/>
        <v>32736.953000000005</v>
      </c>
      <c r="AL429" s="79">
        <f t="shared" si="89"/>
        <v>44537</v>
      </c>
      <c r="AM429" s="78" t="str">
        <f t="shared" si="90"/>
        <v>12:00</v>
      </c>
    </row>
    <row r="430" spans="2:39" ht="13.5" thickBot="1">
      <c r="B430" s="86">
        <v>44562</v>
      </c>
      <c r="C430" s="85">
        <v>1099.085</v>
      </c>
      <c r="D430" s="85">
        <v>1091.068</v>
      </c>
      <c r="E430" s="85">
        <v>1086.325</v>
      </c>
      <c r="F430" s="85">
        <v>1085.559</v>
      </c>
      <c r="G430" s="85">
        <v>1089.817</v>
      </c>
      <c r="H430" s="85">
        <v>1073.4259999999999</v>
      </c>
      <c r="I430" s="85">
        <v>1096.7329999999999</v>
      </c>
      <c r="J430" s="85">
        <v>1158.654</v>
      </c>
      <c r="K430" s="85">
        <v>1148.895</v>
      </c>
      <c r="L430" s="85">
        <v>1151.3430000000001</v>
      </c>
      <c r="M430" s="85">
        <v>1154.826</v>
      </c>
      <c r="N430" s="85">
        <v>1170.701</v>
      </c>
      <c r="O430" s="85">
        <v>1141.856</v>
      </c>
      <c r="P430" s="85">
        <v>1143.6420000000001</v>
      </c>
      <c r="Q430" s="85">
        <v>1139.2929999999999</v>
      </c>
      <c r="R430" s="85">
        <v>1158.45</v>
      </c>
      <c r="S430" s="85">
        <v>1152.9549999999999</v>
      </c>
      <c r="T430" s="85">
        <v>1139.288</v>
      </c>
      <c r="U430" s="85">
        <v>1152.9849999999999</v>
      </c>
      <c r="V430" s="85">
        <v>1139.405</v>
      </c>
      <c r="W430" s="85">
        <v>1138.4179999999999</v>
      </c>
      <c r="X430" s="85">
        <v>1133.4269999999999</v>
      </c>
      <c r="Y430" s="85">
        <v>1145.67</v>
      </c>
      <c r="Z430" s="85">
        <v>1142.652</v>
      </c>
      <c r="AA430" s="85">
        <f t="shared" si="78"/>
        <v>1170.701</v>
      </c>
      <c r="AB430" s="84">
        <f t="shared" si="79"/>
        <v>2022</v>
      </c>
      <c r="AC430" s="83">
        <f t="shared" si="80"/>
        <v>1</v>
      </c>
      <c r="AD430" s="83" t="str">
        <f t="shared" si="81"/>
        <v/>
      </c>
      <c r="AE430" s="83" t="str">
        <f t="shared" si="82"/>
        <v/>
      </c>
      <c r="AF430" s="81">
        <f t="shared" si="83"/>
        <v>1170.701</v>
      </c>
      <c r="AG430" s="82" t="str">
        <f t="shared" si="84"/>
        <v>12:00</v>
      </c>
      <c r="AH430" s="81">
        <f t="shared" si="85"/>
        <v>28305.174000000006</v>
      </c>
      <c r="AI430" s="80" t="str">
        <f t="shared" si="86"/>
        <v/>
      </c>
      <c r="AJ430" s="80" t="str">
        <f t="shared" si="87"/>
        <v/>
      </c>
      <c r="AK430" s="80" t="str">
        <f t="shared" si="88"/>
        <v/>
      </c>
      <c r="AL430" s="79" t="str">
        <f t="shared" si="89"/>
        <v/>
      </c>
      <c r="AM430" s="78" t="str">
        <f t="shared" si="90"/>
        <v/>
      </c>
    </row>
    <row r="431" spans="2:39" ht="13.5" thickBot="1">
      <c r="B431" s="86">
        <v>44563</v>
      </c>
      <c r="C431" s="85">
        <v>1166.1980000000001</v>
      </c>
      <c r="D431" s="85">
        <v>1133.259</v>
      </c>
      <c r="E431" s="85">
        <v>1143.3119999999999</v>
      </c>
      <c r="F431" s="85">
        <v>1164.395</v>
      </c>
      <c r="G431" s="85">
        <v>1162.33</v>
      </c>
      <c r="H431" s="85">
        <v>1170.5440000000001</v>
      </c>
      <c r="I431" s="85">
        <v>1204.559</v>
      </c>
      <c r="J431" s="85">
        <v>1260.5530000000001</v>
      </c>
      <c r="K431" s="85">
        <v>1252.7349999999999</v>
      </c>
      <c r="L431" s="85">
        <v>1241.1849999999999</v>
      </c>
      <c r="M431" s="85">
        <v>1258.463</v>
      </c>
      <c r="N431" s="85">
        <v>1273.0129999999999</v>
      </c>
      <c r="O431" s="85">
        <v>1211.7529999999999</v>
      </c>
      <c r="P431" s="85">
        <v>1195.912</v>
      </c>
      <c r="Q431" s="85">
        <v>1188.885</v>
      </c>
      <c r="R431" s="85">
        <v>1214.6099999999999</v>
      </c>
      <c r="S431" s="85">
        <v>1232.596</v>
      </c>
      <c r="T431" s="85">
        <v>1236.4960000000001</v>
      </c>
      <c r="U431" s="85">
        <v>1258.155</v>
      </c>
      <c r="V431" s="85">
        <v>1259.511</v>
      </c>
      <c r="W431" s="85">
        <v>1242.7750000000001</v>
      </c>
      <c r="X431" s="85">
        <v>1241.614</v>
      </c>
      <c r="Y431" s="85">
        <v>1235.5150000000001</v>
      </c>
      <c r="Z431" s="85">
        <v>1238.932</v>
      </c>
      <c r="AA431" s="85">
        <f t="shared" si="78"/>
        <v>1273.0129999999999</v>
      </c>
      <c r="AB431" s="84">
        <f t="shared" si="79"/>
        <v>2022</v>
      </c>
      <c r="AC431" s="83">
        <f t="shared" si="80"/>
        <v>1</v>
      </c>
      <c r="AD431" s="83" t="str">
        <f t="shared" si="81"/>
        <v/>
      </c>
      <c r="AE431" s="83" t="str">
        <f t="shared" si="82"/>
        <v/>
      </c>
      <c r="AF431" s="81">
        <f t="shared" si="83"/>
        <v>1273.0129999999999</v>
      </c>
      <c r="AG431" s="82" t="str">
        <f t="shared" si="84"/>
        <v>12:00</v>
      </c>
      <c r="AH431" s="81">
        <f t="shared" si="85"/>
        <v>30460.313000000002</v>
      </c>
      <c r="AI431" s="80" t="str">
        <f t="shared" si="86"/>
        <v/>
      </c>
      <c r="AJ431" s="80" t="str">
        <f t="shared" si="87"/>
        <v/>
      </c>
      <c r="AK431" s="80" t="str">
        <f t="shared" si="88"/>
        <v/>
      </c>
      <c r="AL431" s="79" t="str">
        <f t="shared" si="89"/>
        <v/>
      </c>
      <c r="AM431" s="78" t="str">
        <f t="shared" si="90"/>
        <v/>
      </c>
    </row>
    <row r="432" spans="2:39" ht="13.5" thickBot="1">
      <c r="B432" s="86">
        <v>44564</v>
      </c>
      <c r="C432" s="85">
        <v>1242.4159999999999</v>
      </c>
      <c r="D432" s="85">
        <v>1247.248</v>
      </c>
      <c r="E432" s="85">
        <v>1240.5219999999999</v>
      </c>
      <c r="F432" s="85">
        <v>1247.2260000000001</v>
      </c>
      <c r="G432" s="85">
        <v>1269.934</v>
      </c>
      <c r="H432" s="85">
        <v>1281.6079999999999</v>
      </c>
      <c r="I432" s="85">
        <v>1299.0219999999999</v>
      </c>
      <c r="J432" s="85">
        <v>1374.492</v>
      </c>
      <c r="K432" s="85">
        <v>1358.75</v>
      </c>
      <c r="L432" s="85">
        <v>1352.127</v>
      </c>
      <c r="M432" s="85">
        <v>1365.1859999999999</v>
      </c>
      <c r="N432" s="85">
        <v>1307.7729999999999</v>
      </c>
      <c r="O432" s="85">
        <v>1269.999</v>
      </c>
      <c r="P432" s="85">
        <v>1246.9059999999999</v>
      </c>
      <c r="Q432" s="85">
        <v>1235.338</v>
      </c>
      <c r="R432" s="85">
        <v>1265.5820000000001</v>
      </c>
      <c r="S432" s="85">
        <v>1284.9169999999999</v>
      </c>
      <c r="T432" s="85">
        <v>1284.69</v>
      </c>
      <c r="U432" s="85">
        <v>1282.2339999999999</v>
      </c>
      <c r="V432" s="85">
        <v>1282.3430000000001</v>
      </c>
      <c r="W432" s="85">
        <v>1250.68</v>
      </c>
      <c r="X432" s="85">
        <v>1255.364</v>
      </c>
      <c r="Y432" s="85">
        <v>1244.6469999999999</v>
      </c>
      <c r="Z432" s="85">
        <v>1247.934</v>
      </c>
      <c r="AA432" s="85">
        <f t="shared" si="78"/>
        <v>1374.492</v>
      </c>
      <c r="AB432" s="84">
        <f t="shared" si="79"/>
        <v>2022</v>
      </c>
      <c r="AC432" s="83">
        <f t="shared" si="80"/>
        <v>1</v>
      </c>
      <c r="AD432" s="83" t="str">
        <f t="shared" si="81"/>
        <v/>
      </c>
      <c r="AE432" s="83" t="str">
        <f t="shared" si="82"/>
        <v/>
      </c>
      <c r="AF432" s="81">
        <f t="shared" si="83"/>
        <v>1374.492</v>
      </c>
      <c r="AG432" s="82" t="str">
        <f t="shared" si="84"/>
        <v>8:00</v>
      </c>
      <c r="AH432" s="81">
        <f t="shared" si="85"/>
        <v>32111.43</v>
      </c>
      <c r="AI432" s="80" t="str">
        <f t="shared" si="86"/>
        <v/>
      </c>
      <c r="AJ432" s="80" t="str">
        <f t="shared" si="87"/>
        <v/>
      </c>
      <c r="AK432" s="80" t="str">
        <f t="shared" si="88"/>
        <v/>
      </c>
      <c r="AL432" s="79" t="str">
        <f t="shared" si="89"/>
        <v/>
      </c>
      <c r="AM432" s="78" t="str">
        <f t="shared" si="90"/>
        <v/>
      </c>
    </row>
    <row r="433" spans="2:39" ht="13.5" thickBot="1">
      <c r="B433" s="86">
        <v>44565</v>
      </c>
      <c r="C433" s="85">
        <v>1237.93</v>
      </c>
      <c r="D433" s="85">
        <v>1226.18</v>
      </c>
      <c r="E433" s="85">
        <v>1231.001</v>
      </c>
      <c r="F433" s="85">
        <v>1226.5820000000001</v>
      </c>
      <c r="G433" s="85">
        <v>1240.0989999999999</v>
      </c>
      <c r="H433" s="85">
        <v>1250.9760000000001</v>
      </c>
      <c r="I433" s="85">
        <v>1318.405</v>
      </c>
      <c r="J433" s="85">
        <v>1389.8679999999999</v>
      </c>
      <c r="K433" s="85">
        <v>1093.2380000000001</v>
      </c>
      <c r="L433" s="85">
        <v>0</v>
      </c>
      <c r="M433" s="85">
        <v>0</v>
      </c>
      <c r="N433" s="85">
        <v>0</v>
      </c>
      <c r="O433" s="85">
        <v>0</v>
      </c>
      <c r="P433" s="85">
        <v>0</v>
      </c>
      <c r="Q433" s="85">
        <v>0</v>
      </c>
      <c r="R433" s="85">
        <v>0</v>
      </c>
      <c r="S433" s="85">
        <v>0</v>
      </c>
      <c r="T433" s="85">
        <v>0</v>
      </c>
      <c r="U433" s="85">
        <v>0</v>
      </c>
      <c r="V433" s="85">
        <v>0</v>
      </c>
      <c r="W433" s="85">
        <v>0</v>
      </c>
      <c r="X433" s="85">
        <v>0</v>
      </c>
      <c r="Y433" s="85">
        <v>0</v>
      </c>
      <c r="Z433" s="85">
        <v>0</v>
      </c>
      <c r="AA433" s="85">
        <f t="shared" si="78"/>
        <v>1389.8679999999999</v>
      </c>
      <c r="AB433" s="84">
        <f t="shared" si="79"/>
        <v>2022</v>
      </c>
      <c r="AC433" s="83">
        <f t="shared" si="80"/>
        <v>1</v>
      </c>
      <c r="AD433" s="83" t="str">
        <f t="shared" si="81"/>
        <v/>
      </c>
      <c r="AE433" s="83" t="str">
        <f t="shared" si="82"/>
        <v/>
      </c>
      <c r="AF433" s="81">
        <f t="shared" si="83"/>
        <v>1389.8679999999999</v>
      </c>
      <c r="AG433" s="82" t="str">
        <f t="shared" si="84"/>
        <v>8:00</v>
      </c>
      <c r="AH433" s="81">
        <f t="shared" si="85"/>
        <v>12604.147000000001</v>
      </c>
      <c r="AI433" s="80" t="str">
        <f t="shared" si="86"/>
        <v/>
      </c>
      <c r="AJ433" s="80" t="str">
        <f t="shared" si="87"/>
        <v/>
      </c>
      <c r="AK433" s="80" t="str">
        <f t="shared" si="88"/>
        <v/>
      </c>
      <c r="AL433" s="79" t="str">
        <f t="shared" si="89"/>
        <v/>
      </c>
      <c r="AM433" s="78" t="str">
        <f t="shared" si="90"/>
        <v/>
      </c>
    </row>
    <row r="434" spans="2:39" ht="13.5" thickBot="1">
      <c r="B434" s="86">
        <v>44566</v>
      </c>
      <c r="C434" s="85">
        <v>0</v>
      </c>
      <c r="D434" s="85">
        <v>0</v>
      </c>
      <c r="E434" s="85">
        <v>0</v>
      </c>
      <c r="F434" s="85">
        <v>0</v>
      </c>
      <c r="G434" s="85">
        <v>0</v>
      </c>
      <c r="H434" s="85">
        <v>0</v>
      </c>
      <c r="I434" s="85">
        <v>0</v>
      </c>
      <c r="J434" s="85">
        <v>0</v>
      </c>
      <c r="K434" s="85">
        <v>0</v>
      </c>
      <c r="L434" s="85">
        <v>0</v>
      </c>
      <c r="M434" s="85">
        <v>0</v>
      </c>
      <c r="N434" s="85">
        <v>0</v>
      </c>
      <c r="O434" s="85">
        <v>0</v>
      </c>
      <c r="P434" s="85">
        <v>0</v>
      </c>
      <c r="Q434" s="85">
        <v>0</v>
      </c>
      <c r="R434" s="85">
        <v>0</v>
      </c>
      <c r="S434" s="85">
        <v>0</v>
      </c>
      <c r="T434" s="85">
        <v>0</v>
      </c>
      <c r="U434" s="85">
        <v>0</v>
      </c>
      <c r="V434" s="85">
        <v>0</v>
      </c>
      <c r="W434" s="85">
        <v>0</v>
      </c>
      <c r="X434" s="85">
        <v>0</v>
      </c>
      <c r="Y434" s="85">
        <v>0</v>
      </c>
      <c r="Z434" s="85">
        <v>0</v>
      </c>
      <c r="AA434" s="85">
        <f t="shared" si="78"/>
        <v>0</v>
      </c>
      <c r="AB434" s="84">
        <f t="shared" si="79"/>
        <v>2022</v>
      </c>
      <c r="AC434" s="83">
        <f t="shared" si="80"/>
        <v>1</v>
      </c>
      <c r="AD434" s="83" t="str">
        <f t="shared" si="81"/>
        <v/>
      </c>
      <c r="AE434" s="83" t="str">
        <f t="shared" si="82"/>
        <v/>
      </c>
      <c r="AF434" s="81">
        <f t="shared" si="83"/>
        <v>0</v>
      </c>
      <c r="AG434" s="82" t="str">
        <f t="shared" si="84"/>
        <v>1:00</v>
      </c>
      <c r="AH434" s="81">
        <f t="shared" si="85"/>
        <v>0</v>
      </c>
      <c r="AI434" s="80" t="str">
        <f t="shared" si="86"/>
        <v/>
      </c>
      <c r="AJ434" s="80" t="str">
        <f t="shared" si="87"/>
        <v/>
      </c>
      <c r="AK434" s="80" t="str">
        <f t="shared" si="88"/>
        <v/>
      </c>
      <c r="AL434" s="79" t="str">
        <f t="shared" si="89"/>
        <v/>
      </c>
      <c r="AM434" s="78" t="str">
        <f t="shared" si="90"/>
        <v/>
      </c>
    </row>
    <row r="435" spans="2:39" ht="13.5" thickBot="1">
      <c r="B435" s="86">
        <v>44567</v>
      </c>
      <c r="C435" s="85">
        <v>0</v>
      </c>
      <c r="D435" s="85">
        <v>0</v>
      </c>
      <c r="E435" s="85">
        <v>0</v>
      </c>
      <c r="F435" s="85">
        <v>0</v>
      </c>
      <c r="G435" s="85">
        <v>0</v>
      </c>
      <c r="H435" s="85">
        <v>0</v>
      </c>
      <c r="I435" s="85">
        <v>0</v>
      </c>
      <c r="J435" s="85">
        <v>0</v>
      </c>
      <c r="K435" s="85">
        <v>0</v>
      </c>
      <c r="L435" s="85">
        <v>0</v>
      </c>
      <c r="M435" s="85">
        <v>0</v>
      </c>
      <c r="N435" s="85">
        <v>0</v>
      </c>
      <c r="O435" s="85">
        <v>0</v>
      </c>
      <c r="P435" s="85">
        <v>0</v>
      </c>
      <c r="Q435" s="85">
        <v>0</v>
      </c>
      <c r="R435" s="85">
        <v>0</v>
      </c>
      <c r="S435" s="85">
        <v>1121.74</v>
      </c>
      <c r="T435" s="85">
        <v>1331.799</v>
      </c>
      <c r="U435" s="85">
        <v>1300.921</v>
      </c>
      <c r="V435" s="85">
        <v>1312.165</v>
      </c>
      <c r="W435" s="85">
        <v>1286.29</v>
      </c>
      <c r="X435" s="85">
        <v>1268.7080000000001</v>
      </c>
      <c r="Y435" s="85">
        <v>1265.6300000000001</v>
      </c>
      <c r="Z435" s="85">
        <v>1241.933</v>
      </c>
      <c r="AA435" s="85">
        <f t="shared" si="78"/>
        <v>1331.799</v>
      </c>
      <c r="AB435" s="84">
        <f t="shared" si="79"/>
        <v>2022</v>
      </c>
      <c r="AC435" s="83">
        <f t="shared" si="80"/>
        <v>1</v>
      </c>
      <c r="AD435" s="83" t="str">
        <f t="shared" si="81"/>
        <v/>
      </c>
      <c r="AE435" s="83" t="str">
        <f t="shared" si="82"/>
        <v/>
      </c>
      <c r="AF435" s="81">
        <f t="shared" si="83"/>
        <v>1331.799</v>
      </c>
      <c r="AG435" s="82" t="str">
        <f t="shared" si="84"/>
        <v>18:00</v>
      </c>
      <c r="AH435" s="81">
        <f t="shared" si="85"/>
        <v>11460.985000000001</v>
      </c>
      <c r="AI435" s="80" t="str">
        <f t="shared" si="86"/>
        <v/>
      </c>
      <c r="AJ435" s="80" t="str">
        <f t="shared" si="87"/>
        <v/>
      </c>
      <c r="AK435" s="80" t="str">
        <f t="shared" si="88"/>
        <v/>
      </c>
      <c r="AL435" s="79" t="str">
        <f t="shared" si="89"/>
        <v/>
      </c>
      <c r="AM435" s="78" t="str">
        <f t="shared" si="90"/>
        <v/>
      </c>
    </row>
    <row r="436" spans="2:39" ht="13.5" thickBot="1">
      <c r="B436" s="86">
        <v>44568</v>
      </c>
      <c r="C436" s="85">
        <v>1242.2760000000001</v>
      </c>
      <c r="D436" s="85">
        <v>1223.1010000000001</v>
      </c>
      <c r="E436" s="85">
        <v>1243.646</v>
      </c>
      <c r="F436" s="85">
        <v>1242.0940000000001</v>
      </c>
      <c r="G436" s="85">
        <v>1264.421</v>
      </c>
      <c r="H436" s="85">
        <v>1263.0630000000001</v>
      </c>
      <c r="I436" s="85">
        <v>1306.152</v>
      </c>
      <c r="J436" s="85">
        <v>1410.569</v>
      </c>
      <c r="K436" s="85">
        <v>1413.653</v>
      </c>
      <c r="L436" s="85">
        <v>1414.9849999999999</v>
      </c>
      <c r="M436" s="85">
        <v>1433.5709999999999</v>
      </c>
      <c r="N436" s="85">
        <v>1425.8330000000001</v>
      </c>
      <c r="O436" s="85">
        <v>1382.857</v>
      </c>
      <c r="P436" s="85">
        <v>1387.9</v>
      </c>
      <c r="Q436" s="85">
        <v>1382.373</v>
      </c>
      <c r="R436" s="85">
        <v>1382.848</v>
      </c>
      <c r="S436" s="85">
        <v>1352.3779999999999</v>
      </c>
      <c r="T436" s="85">
        <v>1335.8979999999999</v>
      </c>
      <c r="U436" s="85">
        <v>1328.019</v>
      </c>
      <c r="V436" s="85">
        <v>1313.0619999999999</v>
      </c>
      <c r="W436" s="85">
        <v>1293.2439999999999</v>
      </c>
      <c r="X436" s="85">
        <v>1295.827</v>
      </c>
      <c r="Y436" s="85">
        <v>1270.0119999999999</v>
      </c>
      <c r="Z436" s="85">
        <v>1245.4780000000001</v>
      </c>
      <c r="AA436" s="85">
        <f t="shared" si="78"/>
        <v>1433.5709999999999</v>
      </c>
      <c r="AB436" s="84">
        <f t="shared" si="79"/>
        <v>2022</v>
      </c>
      <c r="AC436" s="83">
        <f t="shared" si="80"/>
        <v>1</v>
      </c>
      <c r="AD436" s="83" t="str">
        <f t="shared" si="81"/>
        <v/>
      </c>
      <c r="AE436" s="83" t="str">
        <f t="shared" si="82"/>
        <v/>
      </c>
      <c r="AF436" s="81">
        <f t="shared" si="83"/>
        <v>1433.5709999999999</v>
      </c>
      <c r="AG436" s="82" t="str">
        <f t="shared" si="84"/>
        <v>11:00</v>
      </c>
      <c r="AH436" s="81">
        <f t="shared" si="85"/>
        <v>33286.831000000006</v>
      </c>
      <c r="AI436" s="80" t="str">
        <f t="shared" si="86"/>
        <v/>
      </c>
      <c r="AJ436" s="80" t="str">
        <f t="shared" si="87"/>
        <v/>
      </c>
      <c r="AK436" s="80" t="str">
        <f t="shared" si="88"/>
        <v/>
      </c>
      <c r="AL436" s="79" t="str">
        <f t="shared" si="89"/>
        <v/>
      </c>
      <c r="AM436" s="78" t="str">
        <f t="shared" si="90"/>
        <v/>
      </c>
    </row>
    <row r="437" spans="2:39" ht="13.5" thickBot="1">
      <c r="B437" s="86">
        <v>44569</v>
      </c>
      <c r="C437" s="85">
        <v>1241.2070000000001</v>
      </c>
      <c r="D437" s="85">
        <v>1240.0340000000001</v>
      </c>
      <c r="E437" s="85">
        <v>1243.3440000000001</v>
      </c>
      <c r="F437" s="85">
        <v>1244.4960000000001</v>
      </c>
      <c r="G437" s="85">
        <v>1252.825</v>
      </c>
      <c r="H437" s="85">
        <v>1250.163</v>
      </c>
      <c r="I437" s="85">
        <v>1281.002</v>
      </c>
      <c r="J437" s="85">
        <v>1313.664</v>
      </c>
      <c r="K437" s="85">
        <v>1344.0350000000001</v>
      </c>
      <c r="L437" s="85">
        <v>1320.932</v>
      </c>
      <c r="M437" s="85">
        <v>1322.433</v>
      </c>
      <c r="N437" s="85">
        <v>1312.9179999999999</v>
      </c>
      <c r="O437" s="85">
        <v>1283.028</v>
      </c>
      <c r="P437" s="85">
        <v>1268.029</v>
      </c>
      <c r="Q437" s="85">
        <v>1238.5840000000001</v>
      </c>
      <c r="R437" s="85">
        <v>1217.2449999999999</v>
      </c>
      <c r="S437" s="85">
        <v>1237.7360000000001</v>
      </c>
      <c r="T437" s="85">
        <v>1235.4390000000001</v>
      </c>
      <c r="U437" s="85">
        <v>1237.711</v>
      </c>
      <c r="V437" s="85">
        <v>1217.2909999999999</v>
      </c>
      <c r="W437" s="85">
        <v>1202.75</v>
      </c>
      <c r="X437" s="85">
        <v>1193.5170000000001</v>
      </c>
      <c r="Y437" s="85">
        <v>1171.248</v>
      </c>
      <c r="Z437" s="85">
        <v>1174.7639999999999</v>
      </c>
      <c r="AA437" s="85">
        <f t="shared" si="78"/>
        <v>1344.0350000000001</v>
      </c>
      <c r="AB437" s="84">
        <f t="shared" si="79"/>
        <v>2022</v>
      </c>
      <c r="AC437" s="83">
        <f t="shared" si="80"/>
        <v>1</v>
      </c>
      <c r="AD437" s="83" t="str">
        <f t="shared" si="81"/>
        <v/>
      </c>
      <c r="AE437" s="83" t="str">
        <f t="shared" si="82"/>
        <v/>
      </c>
      <c r="AF437" s="81">
        <f t="shared" si="83"/>
        <v>1344.0350000000001</v>
      </c>
      <c r="AG437" s="82" t="str">
        <f t="shared" si="84"/>
        <v>9:00</v>
      </c>
      <c r="AH437" s="81">
        <f t="shared" si="85"/>
        <v>31388.429999999997</v>
      </c>
      <c r="AI437" s="80" t="str">
        <f t="shared" si="86"/>
        <v/>
      </c>
      <c r="AJ437" s="80" t="str">
        <f t="shared" si="87"/>
        <v/>
      </c>
      <c r="AK437" s="80" t="str">
        <f t="shared" si="88"/>
        <v/>
      </c>
      <c r="AL437" s="79" t="str">
        <f t="shared" si="89"/>
        <v/>
      </c>
      <c r="AM437" s="78" t="str">
        <f t="shared" si="90"/>
        <v/>
      </c>
    </row>
    <row r="438" spans="2:39" ht="13.5" thickBot="1">
      <c r="B438" s="86">
        <v>44570</v>
      </c>
      <c r="C438" s="85">
        <v>1163.355</v>
      </c>
      <c r="D438" s="85">
        <v>1170.134</v>
      </c>
      <c r="E438" s="85">
        <v>1167.8</v>
      </c>
      <c r="F438" s="85">
        <v>1174.511</v>
      </c>
      <c r="G438" s="85">
        <v>1171.2860000000001</v>
      </c>
      <c r="H438" s="85">
        <v>1180.328</v>
      </c>
      <c r="I438" s="85">
        <v>1175.989</v>
      </c>
      <c r="J438" s="85">
        <v>1235.826</v>
      </c>
      <c r="K438" s="85">
        <v>1206.808</v>
      </c>
      <c r="L438" s="85">
        <v>1219.7619999999999</v>
      </c>
      <c r="M438" s="85">
        <v>1243.875</v>
      </c>
      <c r="N438" s="85">
        <v>1230.0319999999999</v>
      </c>
      <c r="O438" s="85">
        <v>1220.4590000000001</v>
      </c>
      <c r="P438" s="85">
        <v>1232.856</v>
      </c>
      <c r="Q438" s="85">
        <v>1219.306</v>
      </c>
      <c r="R438" s="85">
        <v>1228.3340000000001</v>
      </c>
      <c r="S438" s="85">
        <v>1219.2380000000001</v>
      </c>
      <c r="T438" s="85">
        <v>1223.04</v>
      </c>
      <c r="U438" s="85">
        <v>1230.1600000000001</v>
      </c>
      <c r="V438" s="85">
        <v>1225.2660000000001</v>
      </c>
      <c r="W438" s="85">
        <v>1211.2539999999999</v>
      </c>
      <c r="X438" s="85">
        <v>1221.923</v>
      </c>
      <c r="Y438" s="85">
        <v>1221.481</v>
      </c>
      <c r="Z438" s="85">
        <v>1222.114</v>
      </c>
      <c r="AA438" s="85">
        <f t="shared" si="78"/>
        <v>1243.875</v>
      </c>
      <c r="AB438" s="84">
        <f t="shared" si="79"/>
        <v>2022</v>
      </c>
      <c r="AC438" s="83">
        <f t="shared" si="80"/>
        <v>1</v>
      </c>
      <c r="AD438" s="83" t="str">
        <f t="shared" si="81"/>
        <v/>
      </c>
      <c r="AE438" s="83" t="str">
        <f t="shared" si="82"/>
        <v/>
      </c>
      <c r="AF438" s="81">
        <f t="shared" si="83"/>
        <v>1243.875</v>
      </c>
      <c r="AG438" s="82" t="str">
        <f t="shared" si="84"/>
        <v>11:00</v>
      </c>
      <c r="AH438" s="81">
        <f t="shared" si="85"/>
        <v>30259.012000000002</v>
      </c>
      <c r="AI438" s="80" t="str">
        <f t="shared" si="86"/>
        <v/>
      </c>
      <c r="AJ438" s="80" t="str">
        <f t="shared" si="87"/>
        <v/>
      </c>
      <c r="AK438" s="80" t="str">
        <f t="shared" si="88"/>
        <v/>
      </c>
      <c r="AL438" s="79" t="str">
        <f t="shared" si="89"/>
        <v/>
      </c>
      <c r="AM438" s="78" t="str">
        <f t="shared" si="90"/>
        <v/>
      </c>
    </row>
    <row r="439" spans="2:39" ht="13.5" thickBot="1">
      <c r="B439" s="86">
        <v>44571</v>
      </c>
      <c r="C439" s="85">
        <v>1232.7429999999999</v>
      </c>
      <c r="D439" s="85">
        <v>1215.1990000000001</v>
      </c>
      <c r="E439" s="85">
        <v>1222.7750000000001</v>
      </c>
      <c r="F439" s="85">
        <v>1225.7570000000001</v>
      </c>
      <c r="G439" s="85">
        <v>1248.866</v>
      </c>
      <c r="H439" s="85">
        <v>1256.3330000000001</v>
      </c>
      <c r="I439" s="85">
        <v>1321.954</v>
      </c>
      <c r="J439" s="85">
        <v>1399.0530000000001</v>
      </c>
      <c r="K439" s="85">
        <v>1449.4739999999999</v>
      </c>
      <c r="L439" s="85">
        <v>1468.8889999999999</v>
      </c>
      <c r="M439" s="85">
        <v>1473.4760000000001</v>
      </c>
      <c r="N439" s="85">
        <v>1475.72</v>
      </c>
      <c r="O439" s="85">
        <v>1443.288</v>
      </c>
      <c r="P439" s="85">
        <v>1455.453</v>
      </c>
      <c r="Q439" s="85">
        <v>1437.4770000000001</v>
      </c>
      <c r="R439" s="85">
        <v>1440.9780000000001</v>
      </c>
      <c r="S439" s="85">
        <v>1423.4580000000001</v>
      </c>
      <c r="T439" s="85">
        <v>1377.9359999999999</v>
      </c>
      <c r="U439" s="85">
        <v>1361.2149999999999</v>
      </c>
      <c r="V439" s="85">
        <v>1342.402</v>
      </c>
      <c r="W439" s="85">
        <v>1321.585</v>
      </c>
      <c r="X439" s="85">
        <v>1315.91</v>
      </c>
      <c r="Y439" s="85">
        <v>1320.748</v>
      </c>
      <c r="Z439" s="85">
        <v>1307.364</v>
      </c>
      <c r="AA439" s="85">
        <f t="shared" si="78"/>
        <v>1475.72</v>
      </c>
      <c r="AB439" s="84">
        <f t="shared" si="79"/>
        <v>2022</v>
      </c>
      <c r="AC439" s="83">
        <f t="shared" si="80"/>
        <v>1</v>
      </c>
      <c r="AD439" s="83" t="str">
        <f t="shared" si="81"/>
        <v/>
      </c>
      <c r="AE439" s="83" t="str">
        <f t="shared" si="82"/>
        <v/>
      </c>
      <c r="AF439" s="81">
        <f t="shared" si="83"/>
        <v>1475.72</v>
      </c>
      <c r="AG439" s="82" t="str">
        <f t="shared" si="84"/>
        <v>12:00</v>
      </c>
      <c r="AH439" s="81">
        <f t="shared" si="85"/>
        <v>34013.772999999994</v>
      </c>
      <c r="AI439" s="80" t="str">
        <f t="shared" si="86"/>
        <v/>
      </c>
      <c r="AJ439" s="80" t="str">
        <f t="shared" si="87"/>
        <v/>
      </c>
      <c r="AK439" s="80" t="str">
        <f t="shared" si="88"/>
        <v/>
      </c>
      <c r="AL439" s="79" t="str">
        <f t="shared" si="89"/>
        <v/>
      </c>
      <c r="AM439" s="78" t="str">
        <f t="shared" si="90"/>
        <v/>
      </c>
    </row>
    <row r="440" spans="2:39" ht="13.5" thickBot="1">
      <c r="B440" s="86">
        <v>44572</v>
      </c>
      <c r="C440" s="85">
        <v>1292.3800000000001</v>
      </c>
      <c r="D440" s="85">
        <v>1288.2840000000001</v>
      </c>
      <c r="E440" s="85">
        <v>1295.501</v>
      </c>
      <c r="F440" s="85">
        <v>1294.864</v>
      </c>
      <c r="G440" s="85">
        <v>1312.883</v>
      </c>
      <c r="H440" s="85">
        <v>1318.972</v>
      </c>
      <c r="I440" s="85">
        <v>1397.0029999999999</v>
      </c>
      <c r="J440" s="85">
        <v>1458.9680000000001</v>
      </c>
      <c r="K440" s="85">
        <v>1472.607</v>
      </c>
      <c r="L440" s="85">
        <v>1479.297</v>
      </c>
      <c r="M440" s="85">
        <v>1479.9739999999999</v>
      </c>
      <c r="N440" s="85">
        <v>1477.3689999999999</v>
      </c>
      <c r="O440" s="85">
        <v>1434.8969999999999</v>
      </c>
      <c r="P440" s="85">
        <v>1417.6890000000001</v>
      </c>
      <c r="Q440" s="85">
        <v>1432.954</v>
      </c>
      <c r="R440" s="85">
        <v>1445.4059999999999</v>
      </c>
      <c r="S440" s="85">
        <v>1426.047</v>
      </c>
      <c r="T440" s="85">
        <v>1379.319</v>
      </c>
      <c r="U440" s="85">
        <v>1359.6489999999999</v>
      </c>
      <c r="V440" s="85">
        <v>1350.1790000000001</v>
      </c>
      <c r="W440" s="85">
        <v>1321.4939999999999</v>
      </c>
      <c r="X440" s="85">
        <v>1313.1020000000001</v>
      </c>
      <c r="Y440" s="85">
        <v>1280.865</v>
      </c>
      <c r="Z440" s="85">
        <v>1266.317</v>
      </c>
      <c r="AA440" s="85">
        <f t="shared" si="78"/>
        <v>1479.9739999999999</v>
      </c>
      <c r="AB440" s="84">
        <f t="shared" si="79"/>
        <v>2022</v>
      </c>
      <c r="AC440" s="83">
        <f t="shared" si="80"/>
        <v>1</v>
      </c>
      <c r="AD440" s="83" t="str">
        <f t="shared" si="81"/>
        <v/>
      </c>
      <c r="AE440" s="83" t="str">
        <f t="shared" si="82"/>
        <v/>
      </c>
      <c r="AF440" s="81">
        <f t="shared" si="83"/>
        <v>1479.9739999999999</v>
      </c>
      <c r="AG440" s="82" t="str">
        <f t="shared" si="84"/>
        <v>11:00</v>
      </c>
      <c r="AH440" s="81">
        <f t="shared" si="85"/>
        <v>34475.994000000006</v>
      </c>
      <c r="AI440" s="80" t="str">
        <f t="shared" si="86"/>
        <v/>
      </c>
      <c r="AJ440" s="80" t="str">
        <f t="shared" si="87"/>
        <v/>
      </c>
      <c r="AK440" s="80" t="str">
        <f t="shared" si="88"/>
        <v/>
      </c>
      <c r="AL440" s="79" t="str">
        <f t="shared" si="89"/>
        <v/>
      </c>
      <c r="AM440" s="78" t="str">
        <f t="shared" si="90"/>
        <v/>
      </c>
    </row>
    <row r="441" spans="2:39" ht="13.5" thickBot="1">
      <c r="B441" s="86">
        <v>44573</v>
      </c>
      <c r="C441" s="85">
        <v>1252.9010000000001</v>
      </c>
      <c r="D441" s="85">
        <v>1241.395</v>
      </c>
      <c r="E441" s="85">
        <v>1230.9559999999999</v>
      </c>
      <c r="F441" s="85">
        <v>1223.0360000000001</v>
      </c>
      <c r="G441" s="85">
        <v>1230.4929999999999</v>
      </c>
      <c r="H441" s="85">
        <v>1226.7860000000001</v>
      </c>
      <c r="I441" s="85">
        <v>1272.7090000000001</v>
      </c>
      <c r="J441" s="85">
        <v>1370.431</v>
      </c>
      <c r="K441" s="85">
        <v>1370.5309999999999</v>
      </c>
      <c r="L441" s="85">
        <v>1378.7760000000001</v>
      </c>
      <c r="M441" s="85">
        <v>1399.125</v>
      </c>
      <c r="N441" s="85">
        <v>1414.4</v>
      </c>
      <c r="O441" s="85">
        <v>1367.8969999999999</v>
      </c>
      <c r="P441" s="85">
        <v>1371.5150000000001</v>
      </c>
      <c r="Q441" s="85">
        <v>1342.3579999999999</v>
      </c>
      <c r="R441" s="85">
        <v>1365.306</v>
      </c>
      <c r="S441" s="85">
        <v>1338.6010000000001</v>
      </c>
      <c r="T441" s="85">
        <v>1294.902</v>
      </c>
      <c r="U441" s="85">
        <v>1273.2639999999999</v>
      </c>
      <c r="V441" s="85">
        <v>1257.856</v>
      </c>
      <c r="W441" s="85">
        <v>1243.701</v>
      </c>
      <c r="X441" s="85">
        <v>1243.568</v>
      </c>
      <c r="Y441" s="85">
        <v>1230.644</v>
      </c>
      <c r="Z441" s="85">
        <v>1210.7809999999999</v>
      </c>
      <c r="AA441" s="85">
        <f t="shared" si="78"/>
        <v>1414.4</v>
      </c>
      <c r="AB441" s="84">
        <f t="shared" si="79"/>
        <v>2022</v>
      </c>
      <c r="AC441" s="83">
        <f t="shared" si="80"/>
        <v>1</v>
      </c>
      <c r="AD441" s="83" t="str">
        <f t="shared" si="81"/>
        <v/>
      </c>
      <c r="AE441" s="83" t="str">
        <f t="shared" si="82"/>
        <v/>
      </c>
      <c r="AF441" s="81">
        <f t="shared" si="83"/>
        <v>1414.4</v>
      </c>
      <c r="AG441" s="82" t="str">
        <f t="shared" si="84"/>
        <v>12:00</v>
      </c>
      <c r="AH441" s="81">
        <f t="shared" si="85"/>
        <v>32566.332000000002</v>
      </c>
      <c r="AI441" s="80" t="str">
        <f t="shared" si="86"/>
        <v/>
      </c>
      <c r="AJ441" s="80" t="str">
        <f t="shared" si="87"/>
        <v/>
      </c>
      <c r="AK441" s="80" t="str">
        <f t="shared" si="88"/>
        <v/>
      </c>
      <c r="AL441" s="79" t="str">
        <f t="shared" si="89"/>
        <v/>
      </c>
      <c r="AM441" s="78" t="str">
        <f t="shared" si="90"/>
        <v/>
      </c>
    </row>
    <row r="442" spans="2:39" ht="13.5" thickBot="1">
      <c r="B442" s="86">
        <v>44574</v>
      </c>
      <c r="C442" s="85">
        <v>1193.778</v>
      </c>
      <c r="D442" s="85">
        <v>1194.6790000000001</v>
      </c>
      <c r="E442" s="85">
        <v>1192.037</v>
      </c>
      <c r="F442" s="85">
        <v>1184.9490000000001</v>
      </c>
      <c r="G442" s="85">
        <v>1200.1769999999999</v>
      </c>
      <c r="H442" s="85">
        <v>1216.701</v>
      </c>
      <c r="I442" s="85">
        <v>1274.5360000000001</v>
      </c>
      <c r="J442" s="85">
        <v>1343.748</v>
      </c>
      <c r="K442" s="85">
        <v>1369.7619999999999</v>
      </c>
      <c r="L442" s="85">
        <v>1390.479</v>
      </c>
      <c r="M442" s="85">
        <v>1411.836</v>
      </c>
      <c r="N442" s="85">
        <v>1392.9469999999999</v>
      </c>
      <c r="O442" s="85">
        <v>1373.164</v>
      </c>
      <c r="P442" s="85">
        <v>1385.0119999999999</v>
      </c>
      <c r="Q442" s="85">
        <v>1360.8620000000001</v>
      </c>
      <c r="R442" s="85">
        <v>1342.5139999999999</v>
      </c>
      <c r="S442" s="85">
        <v>1327.8869999999999</v>
      </c>
      <c r="T442" s="85">
        <v>1285.9469999999999</v>
      </c>
      <c r="U442" s="85">
        <v>1268.5429999999999</v>
      </c>
      <c r="V442" s="85">
        <v>1268.923</v>
      </c>
      <c r="W442" s="85">
        <v>1262.8979999999999</v>
      </c>
      <c r="X442" s="85">
        <v>1265.076</v>
      </c>
      <c r="Y442" s="85">
        <v>1252.175</v>
      </c>
      <c r="Z442" s="85">
        <v>1231.9880000000001</v>
      </c>
      <c r="AA442" s="85">
        <f t="shared" si="78"/>
        <v>1411.836</v>
      </c>
      <c r="AB442" s="84">
        <f t="shared" si="79"/>
        <v>2022</v>
      </c>
      <c r="AC442" s="83">
        <f t="shared" si="80"/>
        <v>1</v>
      </c>
      <c r="AD442" s="83" t="str">
        <f t="shared" si="81"/>
        <v/>
      </c>
      <c r="AE442" s="83" t="str">
        <f t="shared" si="82"/>
        <v/>
      </c>
      <c r="AF442" s="81">
        <f t="shared" si="83"/>
        <v>1411.836</v>
      </c>
      <c r="AG442" s="82" t="str">
        <f t="shared" si="84"/>
        <v>11:00</v>
      </c>
      <c r="AH442" s="81">
        <f t="shared" si="85"/>
        <v>32402.453999999998</v>
      </c>
      <c r="AI442" s="80" t="str">
        <f t="shared" si="86"/>
        <v/>
      </c>
      <c r="AJ442" s="80" t="str">
        <f t="shared" si="87"/>
        <v/>
      </c>
      <c r="AK442" s="80" t="str">
        <f t="shared" si="88"/>
        <v/>
      </c>
      <c r="AL442" s="79" t="str">
        <f t="shared" si="89"/>
        <v/>
      </c>
      <c r="AM442" s="78" t="str">
        <f t="shared" si="90"/>
        <v/>
      </c>
    </row>
    <row r="443" spans="2:39" ht="13.5" thickBot="1">
      <c r="B443" s="86">
        <v>44575</v>
      </c>
      <c r="C443" s="85">
        <v>1233.3050000000001</v>
      </c>
      <c r="D443" s="85">
        <v>1213.1369999999999</v>
      </c>
      <c r="E443" s="85">
        <v>1207.23</v>
      </c>
      <c r="F443" s="85">
        <v>1213.384</v>
      </c>
      <c r="G443" s="85">
        <v>1225.6110000000001</v>
      </c>
      <c r="H443" s="85">
        <v>1242.9860000000001</v>
      </c>
      <c r="I443" s="85">
        <v>1291.854</v>
      </c>
      <c r="J443" s="85">
        <v>1385.92</v>
      </c>
      <c r="K443" s="85">
        <v>1399.402</v>
      </c>
      <c r="L443" s="85">
        <v>1405.0050000000001</v>
      </c>
      <c r="M443" s="85">
        <v>1410.7809999999999</v>
      </c>
      <c r="N443" s="85">
        <v>1423.972</v>
      </c>
      <c r="O443" s="85">
        <v>1389.059</v>
      </c>
      <c r="P443" s="85">
        <v>1387.431</v>
      </c>
      <c r="Q443" s="85">
        <v>1374.575</v>
      </c>
      <c r="R443" s="85">
        <v>1371.9549999999999</v>
      </c>
      <c r="S443" s="85">
        <v>1356.182</v>
      </c>
      <c r="T443" s="85">
        <v>1345.674</v>
      </c>
      <c r="U443" s="85">
        <v>1360.1880000000001</v>
      </c>
      <c r="V443" s="85">
        <v>1346.481</v>
      </c>
      <c r="W443" s="85">
        <v>1335.479</v>
      </c>
      <c r="X443" s="85">
        <v>1330.04</v>
      </c>
      <c r="Y443" s="85">
        <v>1325.7170000000001</v>
      </c>
      <c r="Z443" s="85">
        <v>1296.1969999999999</v>
      </c>
      <c r="AA443" s="85">
        <f t="shared" si="78"/>
        <v>1423.972</v>
      </c>
      <c r="AB443" s="84">
        <f t="shared" si="79"/>
        <v>2022</v>
      </c>
      <c r="AC443" s="83">
        <f t="shared" si="80"/>
        <v>1</v>
      </c>
      <c r="AD443" s="83" t="str">
        <f t="shared" si="81"/>
        <v/>
      </c>
      <c r="AE443" s="83" t="str">
        <f t="shared" si="82"/>
        <v/>
      </c>
      <c r="AF443" s="81">
        <f t="shared" si="83"/>
        <v>1423.972</v>
      </c>
      <c r="AG443" s="82" t="str">
        <f t="shared" si="84"/>
        <v>12:00</v>
      </c>
      <c r="AH443" s="81">
        <f t="shared" si="85"/>
        <v>33295.536999999997</v>
      </c>
      <c r="AI443" s="80" t="str">
        <f t="shared" si="86"/>
        <v/>
      </c>
      <c r="AJ443" s="80" t="str">
        <f t="shared" si="87"/>
        <v/>
      </c>
      <c r="AK443" s="80" t="str">
        <f t="shared" si="88"/>
        <v/>
      </c>
      <c r="AL443" s="79" t="str">
        <f t="shared" si="89"/>
        <v/>
      </c>
      <c r="AM443" s="78" t="str">
        <f t="shared" si="90"/>
        <v/>
      </c>
    </row>
    <row r="444" spans="2:39" ht="13.5" thickBot="1">
      <c r="B444" s="86">
        <v>44576</v>
      </c>
      <c r="C444" s="85">
        <v>1297.001</v>
      </c>
      <c r="D444" s="85">
        <v>1287.635</v>
      </c>
      <c r="E444" s="85">
        <v>1290.576</v>
      </c>
      <c r="F444" s="85">
        <v>1303.9780000000001</v>
      </c>
      <c r="G444" s="85">
        <v>1306.498</v>
      </c>
      <c r="H444" s="85">
        <v>1309.8989999999999</v>
      </c>
      <c r="I444" s="85">
        <v>1359.538</v>
      </c>
      <c r="J444" s="85">
        <v>1412.4169999999999</v>
      </c>
      <c r="K444" s="85">
        <v>1417.46</v>
      </c>
      <c r="L444" s="85">
        <v>1393.0709999999999</v>
      </c>
      <c r="M444" s="85">
        <v>1379.039</v>
      </c>
      <c r="N444" s="85">
        <v>1373.3330000000001</v>
      </c>
      <c r="O444" s="85">
        <v>1307.769</v>
      </c>
      <c r="P444" s="85">
        <v>1299.2329999999999</v>
      </c>
      <c r="Q444" s="85">
        <v>1285.867</v>
      </c>
      <c r="R444" s="85">
        <v>1288.471</v>
      </c>
      <c r="S444" s="85">
        <v>1293.989</v>
      </c>
      <c r="T444" s="85">
        <v>1300.0889999999999</v>
      </c>
      <c r="U444" s="85">
        <v>1330.979</v>
      </c>
      <c r="V444" s="85">
        <v>1328.5630000000001</v>
      </c>
      <c r="W444" s="85">
        <v>1302.7760000000001</v>
      </c>
      <c r="X444" s="85">
        <v>1315.7139999999999</v>
      </c>
      <c r="Y444" s="85">
        <v>1301.347</v>
      </c>
      <c r="Z444" s="85">
        <v>1296.3979999999999</v>
      </c>
      <c r="AA444" s="85">
        <f t="shared" si="78"/>
        <v>1417.46</v>
      </c>
      <c r="AB444" s="84">
        <f t="shared" si="79"/>
        <v>2022</v>
      </c>
      <c r="AC444" s="83">
        <f t="shared" si="80"/>
        <v>1</v>
      </c>
      <c r="AD444" s="83" t="str">
        <f t="shared" si="81"/>
        <v/>
      </c>
      <c r="AE444" s="83" t="str">
        <f t="shared" si="82"/>
        <v/>
      </c>
      <c r="AF444" s="81">
        <f t="shared" si="83"/>
        <v>1417.46</v>
      </c>
      <c r="AG444" s="82" t="str">
        <f t="shared" si="84"/>
        <v>9:00</v>
      </c>
      <c r="AH444" s="81">
        <f t="shared" si="85"/>
        <v>33199.100000000006</v>
      </c>
      <c r="AI444" s="80" t="str">
        <f t="shared" si="86"/>
        <v/>
      </c>
      <c r="AJ444" s="80" t="str">
        <f t="shared" si="87"/>
        <v/>
      </c>
      <c r="AK444" s="80" t="str">
        <f t="shared" si="88"/>
        <v/>
      </c>
      <c r="AL444" s="79" t="str">
        <f t="shared" si="89"/>
        <v/>
      </c>
      <c r="AM444" s="78" t="str">
        <f t="shared" si="90"/>
        <v/>
      </c>
    </row>
    <row r="445" spans="2:39" ht="13.5" thickBot="1">
      <c r="B445" s="86">
        <v>44577</v>
      </c>
      <c r="C445" s="85">
        <v>1290.5340000000001</v>
      </c>
      <c r="D445" s="85">
        <v>1275.77</v>
      </c>
      <c r="E445" s="85">
        <v>1283.6759999999999</v>
      </c>
      <c r="F445" s="85">
        <v>1286.9749999999999</v>
      </c>
      <c r="G445" s="85">
        <v>1296.021</v>
      </c>
      <c r="H445" s="85">
        <v>1293.3599999999999</v>
      </c>
      <c r="I445" s="85">
        <v>1323.664</v>
      </c>
      <c r="J445" s="85">
        <v>1399.9110000000001</v>
      </c>
      <c r="K445" s="85">
        <v>1375.48</v>
      </c>
      <c r="L445" s="85">
        <v>1343.442</v>
      </c>
      <c r="M445" s="85">
        <v>1335.1579999999999</v>
      </c>
      <c r="N445" s="85">
        <v>1333.723</v>
      </c>
      <c r="O445" s="85">
        <v>1277.1189999999999</v>
      </c>
      <c r="P445" s="85">
        <v>1268.614</v>
      </c>
      <c r="Q445" s="85">
        <v>1233.202</v>
      </c>
      <c r="R445" s="85">
        <v>1228.077</v>
      </c>
      <c r="S445" s="85">
        <v>1245.06</v>
      </c>
      <c r="T445" s="85">
        <v>1254.8889999999999</v>
      </c>
      <c r="U445" s="85">
        <v>1273.335</v>
      </c>
      <c r="V445" s="85">
        <v>1252.3330000000001</v>
      </c>
      <c r="W445" s="85">
        <v>1239.93</v>
      </c>
      <c r="X445" s="85">
        <v>1214.377</v>
      </c>
      <c r="Y445" s="85">
        <v>1215.0650000000001</v>
      </c>
      <c r="Z445" s="85">
        <v>1239.43</v>
      </c>
      <c r="AA445" s="85">
        <f t="shared" si="78"/>
        <v>1399.9110000000001</v>
      </c>
      <c r="AB445" s="84">
        <f t="shared" si="79"/>
        <v>2022</v>
      </c>
      <c r="AC445" s="83">
        <f t="shared" si="80"/>
        <v>1</v>
      </c>
      <c r="AD445" s="83" t="str">
        <f t="shared" si="81"/>
        <v/>
      </c>
      <c r="AE445" s="83" t="str">
        <f t="shared" si="82"/>
        <v/>
      </c>
      <c r="AF445" s="81">
        <f t="shared" si="83"/>
        <v>1399.9110000000001</v>
      </c>
      <c r="AG445" s="82" t="str">
        <f t="shared" si="84"/>
        <v>8:00</v>
      </c>
      <c r="AH445" s="81">
        <f t="shared" si="85"/>
        <v>32179.056</v>
      </c>
      <c r="AI445" s="80" t="str">
        <f t="shared" si="86"/>
        <v/>
      </c>
      <c r="AJ445" s="80" t="str">
        <f t="shared" si="87"/>
        <v/>
      </c>
      <c r="AK445" s="80" t="str">
        <f t="shared" si="88"/>
        <v/>
      </c>
      <c r="AL445" s="79" t="str">
        <f t="shared" si="89"/>
        <v/>
      </c>
      <c r="AM445" s="78" t="str">
        <f t="shared" si="90"/>
        <v/>
      </c>
    </row>
    <row r="446" spans="2:39" ht="13.5" thickBot="1">
      <c r="B446" s="86">
        <v>44578</v>
      </c>
      <c r="C446" s="85">
        <v>1232.9000000000001</v>
      </c>
      <c r="D446" s="85">
        <v>1223.9880000000001</v>
      </c>
      <c r="E446" s="85">
        <v>1224.0440000000001</v>
      </c>
      <c r="F446" s="85">
        <v>1219.673</v>
      </c>
      <c r="G446" s="85">
        <v>1258.443</v>
      </c>
      <c r="H446" s="85">
        <v>1261.6869999999999</v>
      </c>
      <c r="I446" s="85">
        <v>1306.4069999999999</v>
      </c>
      <c r="J446" s="85">
        <v>1385.415</v>
      </c>
      <c r="K446" s="85">
        <v>1390.44</v>
      </c>
      <c r="L446" s="85">
        <v>1382.028</v>
      </c>
      <c r="M446" s="85">
        <v>1415.0909999999999</v>
      </c>
      <c r="N446" s="85">
        <v>1416.808</v>
      </c>
      <c r="O446" s="85">
        <v>1382.287</v>
      </c>
      <c r="P446" s="85">
        <v>1357.2550000000001</v>
      </c>
      <c r="Q446" s="85">
        <v>1376.2049999999999</v>
      </c>
      <c r="R446" s="85">
        <v>1385.6469999999999</v>
      </c>
      <c r="S446" s="85">
        <v>1347.623</v>
      </c>
      <c r="T446" s="85">
        <v>1319.038</v>
      </c>
      <c r="U446" s="85">
        <v>1297.5550000000001</v>
      </c>
      <c r="V446" s="85">
        <v>1290.306</v>
      </c>
      <c r="W446" s="85">
        <v>1281.5619999999999</v>
      </c>
      <c r="X446" s="85">
        <v>1272.675</v>
      </c>
      <c r="Y446" s="85">
        <v>1258.259</v>
      </c>
      <c r="Z446" s="85">
        <v>1241.3209999999999</v>
      </c>
      <c r="AA446" s="85">
        <f t="shared" si="78"/>
        <v>1416.808</v>
      </c>
      <c r="AB446" s="84">
        <f t="shared" si="79"/>
        <v>2022</v>
      </c>
      <c r="AC446" s="83">
        <f t="shared" si="80"/>
        <v>1</v>
      </c>
      <c r="AD446" s="83" t="str">
        <f t="shared" si="81"/>
        <v/>
      </c>
      <c r="AE446" s="83" t="str">
        <f t="shared" si="82"/>
        <v/>
      </c>
      <c r="AF446" s="81">
        <f t="shared" si="83"/>
        <v>1416.808</v>
      </c>
      <c r="AG446" s="82" t="str">
        <f t="shared" si="84"/>
        <v>12:00</v>
      </c>
      <c r="AH446" s="81">
        <f t="shared" si="85"/>
        <v>32943.465000000004</v>
      </c>
      <c r="AI446" s="80" t="str">
        <f t="shared" si="86"/>
        <v/>
      </c>
      <c r="AJ446" s="80" t="str">
        <f t="shared" si="87"/>
        <v/>
      </c>
      <c r="AK446" s="80" t="str">
        <f t="shared" si="88"/>
        <v/>
      </c>
      <c r="AL446" s="79" t="str">
        <f t="shared" si="89"/>
        <v/>
      </c>
      <c r="AM446" s="78" t="str">
        <f t="shared" si="90"/>
        <v/>
      </c>
    </row>
    <row r="447" spans="2:39" ht="13.5" thickBot="1">
      <c r="B447" s="86">
        <v>44579</v>
      </c>
      <c r="C447" s="85">
        <v>1239.9690000000001</v>
      </c>
      <c r="D447" s="85">
        <v>1231.502</v>
      </c>
      <c r="E447" s="85">
        <v>1233.116</v>
      </c>
      <c r="F447" s="85">
        <v>1239.71</v>
      </c>
      <c r="G447" s="85">
        <v>1262.7339999999999</v>
      </c>
      <c r="H447" s="85">
        <v>1270.0640000000001</v>
      </c>
      <c r="I447" s="85">
        <v>1328.1510000000001</v>
      </c>
      <c r="J447" s="85">
        <v>1410.421</v>
      </c>
      <c r="K447" s="85">
        <v>1438.9290000000001</v>
      </c>
      <c r="L447" s="85">
        <v>1430.0609999999999</v>
      </c>
      <c r="M447" s="85">
        <v>1456.7329999999999</v>
      </c>
      <c r="N447" s="85">
        <v>1451.25</v>
      </c>
      <c r="O447" s="85">
        <v>921.81700000000001</v>
      </c>
      <c r="P447" s="85">
        <v>281.57100000000003</v>
      </c>
      <c r="Q447" s="85">
        <v>1388.472</v>
      </c>
      <c r="R447" s="85">
        <v>1404.211</v>
      </c>
      <c r="S447" s="85">
        <v>1358.71</v>
      </c>
      <c r="T447" s="85">
        <v>1343.2940000000001</v>
      </c>
      <c r="U447" s="85">
        <v>1340.819</v>
      </c>
      <c r="V447" s="85">
        <v>1335.067</v>
      </c>
      <c r="W447" s="85">
        <v>1292.723</v>
      </c>
      <c r="X447" s="85">
        <v>1289.2739999999999</v>
      </c>
      <c r="Y447" s="85">
        <v>1266.212</v>
      </c>
      <c r="Z447" s="85">
        <v>1245.116</v>
      </c>
      <c r="AA447" s="85">
        <f t="shared" si="78"/>
        <v>1456.7329999999999</v>
      </c>
      <c r="AB447" s="84">
        <f t="shared" si="79"/>
        <v>2022</v>
      </c>
      <c r="AC447" s="83">
        <f t="shared" si="80"/>
        <v>1</v>
      </c>
      <c r="AD447" s="83" t="str">
        <f t="shared" si="81"/>
        <v/>
      </c>
      <c r="AE447" s="83" t="str">
        <f t="shared" si="82"/>
        <v/>
      </c>
      <c r="AF447" s="81">
        <f t="shared" si="83"/>
        <v>1456.7329999999999</v>
      </c>
      <c r="AG447" s="82" t="str">
        <f t="shared" si="84"/>
        <v>11:00</v>
      </c>
      <c r="AH447" s="81">
        <f t="shared" si="85"/>
        <v>31916.659</v>
      </c>
      <c r="AI447" s="80" t="str">
        <f t="shared" si="86"/>
        <v/>
      </c>
      <c r="AJ447" s="80" t="str">
        <f t="shared" si="87"/>
        <v/>
      </c>
      <c r="AK447" s="80" t="str">
        <f t="shared" si="88"/>
        <v/>
      </c>
      <c r="AL447" s="79" t="str">
        <f t="shared" si="89"/>
        <v/>
      </c>
      <c r="AM447" s="78" t="str">
        <f t="shared" si="90"/>
        <v/>
      </c>
    </row>
    <row r="448" spans="2:39" ht="13.5" thickBot="1">
      <c r="B448" s="86">
        <v>44580</v>
      </c>
      <c r="C448" s="85">
        <v>1249.9960000000001</v>
      </c>
      <c r="D448" s="85">
        <v>1228.116</v>
      </c>
      <c r="E448" s="85">
        <v>1236.67</v>
      </c>
      <c r="F448" s="85">
        <v>1224.9870000000001</v>
      </c>
      <c r="G448" s="85">
        <v>1237.873</v>
      </c>
      <c r="H448" s="85">
        <v>1242.1869999999999</v>
      </c>
      <c r="I448" s="85">
        <v>1299.6130000000001</v>
      </c>
      <c r="J448" s="85">
        <v>1392.4090000000001</v>
      </c>
      <c r="K448" s="85">
        <v>1362.8309999999999</v>
      </c>
      <c r="L448" s="85">
        <v>1398.84</v>
      </c>
      <c r="M448" s="85">
        <v>1422.075</v>
      </c>
      <c r="N448" s="85">
        <v>1416.4549999999999</v>
      </c>
      <c r="O448" s="85">
        <v>1375.8720000000001</v>
      </c>
      <c r="P448" s="85">
        <v>1360.8710000000001</v>
      </c>
      <c r="Q448" s="85">
        <v>1363.325</v>
      </c>
      <c r="R448" s="85">
        <v>1364.0050000000001</v>
      </c>
      <c r="S448" s="85">
        <v>1351.9780000000001</v>
      </c>
      <c r="T448" s="85">
        <v>1328.9870000000001</v>
      </c>
      <c r="U448" s="85">
        <v>1303.585</v>
      </c>
      <c r="V448" s="85">
        <v>1315.683</v>
      </c>
      <c r="W448" s="85">
        <v>1289.8040000000001</v>
      </c>
      <c r="X448" s="85">
        <v>1298.5530000000001</v>
      </c>
      <c r="Y448" s="85">
        <v>1290.396</v>
      </c>
      <c r="Z448" s="85">
        <v>1256.4100000000001</v>
      </c>
      <c r="AA448" s="85">
        <f t="shared" si="78"/>
        <v>1422.075</v>
      </c>
      <c r="AB448" s="84">
        <f t="shared" si="79"/>
        <v>2022</v>
      </c>
      <c r="AC448" s="83">
        <f t="shared" si="80"/>
        <v>1</v>
      </c>
      <c r="AD448" s="83" t="str">
        <f t="shared" si="81"/>
        <v/>
      </c>
      <c r="AE448" s="83" t="str">
        <f t="shared" si="82"/>
        <v/>
      </c>
      <c r="AF448" s="81">
        <f t="shared" si="83"/>
        <v>1422.075</v>
      </c>
      <c r="AG448" s="82" t="str">
        <f t="shared" si="84"/>
        <v>11:00</v>
      </c>
      <c r="AH448" s="81">
        <f t="shared" si="85"/>
        <v>33033.595999999998</v>
      </c>
      <c r="AI448" s="80" t="str">
        <f t="shared" si="86"/>
        <v/>
      </c>
      <c r="AJ448" s="80" t="str">
        <f t="shared" si="87"/>
        <v/>
      </c>
      <c r="AK448" s="80" t="str">
        <f t="shared" si="88"/>
        <v/>
      </c>
      <c r="AL448" s="79" t="str">
        <f t="shared" si="89"/>
        <v/>
      </c>
      <c r="AM448" s="78" t="str">
        <f t="shared" si="90"/>
        <v/>
      </c>
    </row>
    <row r="449" spans="2:39" ht="13.5" thickBot="1">
      <c r="B449" s="86">
        <v>44581</v>
      </c>
      <c r="C449" s="85">
        <v>1265.943</v>
      </c>
      <c r="D449" s="85">
        <v>1263.655</v>
      </c>
      <c r="E449" s="85">
        <v>1263.5429999999999</v>
      </c>
      <c r="F449" s="85">
        <v>1278.0740000000001</v>
      </c>
      <c r="G449" s="85">
        <v>1289.0709999999999</v>
      </c>
      <c r="H449" s="85">
        <v>1313.95</v>
      </c>
      <c r="I449" s="85">
        <v>1368.568</v>
      </c>
      <c r="J449" s="85">
        <v>1457.377</v>
      </c>
      <c r="K449" s="85">
        <v>1474.0309999999999</v>
      </c>
      <c r="L449" s="85">
        <v>1478.086</v>
      </c>
      <c r="M449" s="85">
        <v>1477.7349999999999</v>
      </c>
      <c r="N449" s="85">
        <v>1471.0619999999999</v>
      </c>
      <c r="O449" s="85">
        <v>1428.354</v>
      </c>
      <c r="P449" s="85">
        <v>1444.0129999999999</v>
      </c>
      <c r="Q449" s="85">
        <v>1428.7760000000001</v>
      </c>
      <c r="R449" s="85">
        <v>1432.9590000000001</v>
      </c>
      <c r="S449" s="85">
        <v>1422.691</v>
      </c>
      <c r="T449" s="85">
        <v>1372.4390000000001</v>
      </c>
      <c r="U449" s="85">
        <v>1358.047</v>
      </c>
      <c r="V449" s="85">
        <v>1342.826</v>
      </c>
      <c r="W449" s="85">
        <v>1330.76</v>
      </c>
      <c r="X449" s="85">
        <v>1314.3009999999999</v>
      </c>
      <c r="Y449" s="85">
        <v>1315.1020000000001</v>
      </c>
      <c r="Z449" s="85">
        <v>1296.615</v>
      </c>
      <c r="AA449" s="85">
        <f t="shared" si="78"/>
        <v>1478.086</v>
      </c>
      <c r="AB449" s="84">
        <f t="shared" si="79"/>
        <v>2022</v>
      </c>
      <c r="AC449" s="83">
        <f t="shared" si="80"/>
        <v>1</v>
      </c>
      <c r="AD449" s="83" t="str">
        <f t="shared" si="81"/>
        <v/>
      </c>
      <c r="AE449" s="83" t="str">
        <f t="shared" si="82"/>
        <v/>
      </c>
      <c r="AF449" s="81">
        <f t="shared" si="83"/>
        <v>1478.086</v>
      </c>
      <c r="AG449" s="82" t="str">
        <f t="shared" si="84"/>
        <v>10:00</v>
      </c>
      <c r="AH449" s="81">
        <f t="shared" si="85"/>
        <v>34366.063999999998</v>
      </c>
      <c r="AI449" s="80" t="str">
        <f t="shared" si="86"/>
        <v/>
      </c>
      <c r="AJ449" s="80" t="str">
        <f t="shared" si="87"/>
        <v/>
      </c>
      <c r="AK449" s="80" t="str">
        <f t="shared" si="88"/>
        <v/>
      </c>
      <c r="AL449" s="79" t="str">
        <f t="shared" si="89"/>
        <v/>
      </c>
      <c r="AM449" s="78" t="str">
        <f t="shared" si="90"/>
        <v/>
      </c>
    </row>
    <row r="450" spans="2:39" ht="13.5" thickBot="1">
      <c r="B450" s="86">
        <v>44582</v>
      </c>
      <c r="C450" s="85">
        <v>1280.201</v>
      </c>
      <c r="D450" s="85">
        <v>1284.998</v>
      </c>
      <c r="E450" s="85">
        <v>1299.7239999999999</v>
      </c>
      <c r="F450" s="85">
        <v>1304.77</v>
      </c>
      <c r="G450" s="85">
        <v>1327.0519999999999</v>
      </c>
      <c r="H450" s="85">
        <v>1350.252</v>
      </c>
      <c r="I450" s="85">
        <v>1394.3510000000001</v>
      </c>
      <c r="J450" s="85">
        <v>1471.22</v>
      </c>
      <c r="K450" s="85">
        <v>1482.598</v>
      </c>
      <c r="L450" s="85">
        <v>1482.75</v>
      </c>
      <c r="M450" s="85">
        <v>1481.9870000000001</v>
      </c>
      <c r="N450" s="85">
        <v>1481.451</v>
      </c>
      <c r="O450" s="85">
        <v>1460.2550000000001</v>
      </c>
      <c r="P450" s="85">
        <v>1450.2239999999999</v>
      </c>
      <c r="Q450" s="85">
        <v>1454.01</v>
      </c>
      <c r="R450" s="85">
        <v>1438.579</v>
      </c>
      <c r="S450" s="85">
        <v>1417.92</v>
      </c>
      <c r="T450" s="85">
        <v>1397.2270000000001</v>
      </c>
      <c r="U450" s="85">
        <v>1396.37</v>
      </c>
      <c r="V450" s="85">
        <v>1392.2470000000001</v>
      </c>
      <c r="W450" s="85">
        <v>1387.654</v>
      </c>
      <c r="X450" s="85">
        <v>1391.53</v>
      </c>
      <c r="Y450" s="85">
        <v>1392.777</v>
      </c>
      <c r="Z450" s="85">
        <v>1368.6479999999999</v>
      </c>
      <c r="AA450" s="85">
        <f t="shared" si="78"/>
        <v>1482.75</v>
      </c>
      <c r="AB450" s="84">
        <f t="shared" si="79"/>
        <v>2022</v>
      </c>
      <c r="AC450" s="83">
        <f t="shared" si="80"/>
        <v>1</v>
      </c>
      <c r="AD450" s="83" t="str">
        <f t="shared" si="81"/>
        <v/>
      </c>
      <c r="AE450" s="83" t="str">
        <f t="shared" si="82"/>
        <v/>
      </c>
      <c r="AF450" s="81">
        <f t="shared" si="83"/>
        <v>1482.75</v>
      </c>
      <c r="AG450" s="82" t="str">
        <f t="shared" si="84"/>
        <v>10:00</v>
      </c>
      <c r="AH450" s="81">
        <f t="shared" si="85"/>
        <v>35071.544999999991</v>
      </c>
      <c r="AI450" s="80" t="str">
        <f t="shared" si="86"/>
        <v/>
      </c>
      <c r="AJ450" s="80" t="str">
        <f t="shared" si="87"/>
        <v/>
      </c>
      <c r="AK450" s="80" t="str">
        <f t="shared" si="88"/>
        <v/>
      </c>
      <c r="AL450" s="79" t="str">
        <f t="shared" si="89"/>
        <v/>
      </c>
      <c r="AM450" s="78" t="str">
        <f t="shared" si="90"/>
        <v/>
      </c>
    </row>
    <row r="451" spans="2:39" ht="13.5" thickBot="1">
      <c r="B451" s="86">
        <v>44583</v>
      </c>
      <c r="C451" s="85">
        <v>1347.02</v>
      </c>
      <c r="D451" s="85">
        <v>1340.8</v>
      </c>
      <c r="E451" s="85">
        <v>1336.037</v>
      </c>
      <c r="F451" s="85">
        <v>1349.4849999999999</v>
      </c>
      <c r="G451" s="85">
        <v>1348.4069999999999</v>
      </c>
      <c r="H451" s="85">
        <v>1363.0050000000001</v>
      </c>
      <c r="I451" s="85">
        <v>1383.355</v>
      </c>
      <c r="J451" s="85">
        <v>1449.8810000000001</v>
      </c>
      <c r="K451" s="85">
        <v>1450.0139999999999</v>
      </c>
      <c r="L451" s="85">
        <v>1445.2049999999999</v>
      </c>
      <c r="M451" s="85">
        <v>1445.6569999999999</v>
      </c>
      <c r="N451" s="85">
        <v>1422.952</v>
      </c>
      <c r="O451" s="85">
        <v>1378.8309999999999</v>
      </c>
      <c r="P451" s="85">
        <v>1382.5730000000001</v>
      </c>
      <c r="Q451" s="85">
        <v>1381.067</v>
      </c>
      <c r="R451" s="85">
        <v>1384.4829999999999</v>
      </c>
      <c r="S451" s="85">
        <v>1362.125</v>
      </c>
      <c r="T451" s="85">
        <v>1331.673</v>
      </c>
      <c r="U451" s="85">
        <v>1352.154</v>
      </c>
      <c r="V451" s="85">
        <v>1354.789</v>
      </c>
      <c r="W451" s="85">
        <v>1324.9480000000001</v>
      </c>
      <c r="X451" s="85">
        <v>1306.971</v>
      </c>
      <c r="Y451" s="85">
        <v>1297.56</v>
      </c>
      <c r="Z451" s="85">
        <v>1296.43</v>
      </c>
      <c r="AA451" s="85">
        <f t="shared" ref="AA451:AA514" si="91">MAX(C451:Z451)</f>
        <v>1450.0139999999999</v>
      </c>
      <c r="AB451" s="84">
        <f t="shared" ref="AB451:AB514" si="92">YEAR(B451)</f>
        <v>2022</v>
      </c>
      <c r="AC451" s="83">
        <f t="shared" ref="AC451:AC514" si="93">MONTH(B451)</f>
        <v>1</v>
      </c>
      <c r="AD451" s="83" t="str">
        <f t="shared" ref="AD451:AD514" si="94">IF(AE451="","",AB451&amp;"-"&amp;AE451)</f>
        <v/>
      </c>
      <c r="AE451" s="83" t="str">
        <f t="shared" ref="AE451:AE514" si="95">IF(DAY(B451+1)=1,AC451,"")</f>
        <v/>
      </c>
      <c r="AF451" s="81">
        <f t="shared" ref="AF451:AF514" si="96">MAX(C451:AA451)</f>
        <v>1450.0139999999999</v>
      </c>
      <c r="AG451" s="82" t="str">
        <f t="shared" ref="AG451:AG514" si="97">INDEX($C$2:$Z$2,MATCH(AF451,C451:Z451,0))</f>
        <v>9:00</v>
      </c>
      <c r="AH451" s="81">
        <f t="shared" ref="AH451:AH514" si="98">SUM(C451:AA451)</f>
        <v>34285.436000000002</v>
      </c>
      <c r="AI451" s="80" t="str">
        <f t="shared" ref="AI451:AI514" si="99">IF(AE451&lt;&gt;"",SUMIFS(AF:AF,AC:AC,AC451,AB:AB,AB451),"")</f>
        <v/>
      </c>
      <c r="AJ451" s="80" t="str">
        <f t="shared" ref="AJ451:AJ514" si="100">IF(AI451="","",_xlfn.MAXIFS(AF:AF,AC:AC,AC451,AB:AB,AB451))</f>
        <v/>
      </c>
      <c r="AK451" s="80" t="str">
        <f t="shared" ref="AK451:AK514" si="101">IF(AI451="","",_xlfn.MAXIFS(AH:AH,AC:AC,AC451,AB:AB,AB451))</f>
        <v/>
      </c>
      <c r="AL451" s="79" t="str">
        <f t="shared" ref="AL451:AL514" si="102">IF(AI451&lt;&gt;"",INDEX(B:B,MATCH(AJ451,AF:AF,0)),"")</f>
        <v/>
      </c>
      <c r="AM451" s="78" t="str">
        <f t="shared" ref="AM451:AM514" si="103">IF(AI451&lt;&gt;"",INDEX(AG:AG,MATCH(AJ451,AF:AF,0)),"")</f>
        <v/>
      </c>
    </row>
    <row r="452" spans="2:39" ht="13.5" thickBot="1">
      <c r="B452" s="86">
        <v>44584</v>
      </c>
      <c r="C452" s="85">
        <v>1283.309</v>
      </c>
      <c r="D452" s="85">
        <v>1278.2049999999999</v>
      </c>
      <c r="E452" s="85">
        <v>1276.0229999999999</v>
      </c>
      <c r="F452" s="85">
        <v>1275.912</v>
      </c>
      <c r="G452" s="85">
        <v>1282.8009999999999</v>
      </c>
      <c r="H452" s="85">
        <v>1285.953</v>
      </c>
      <c r="I452" s="85">
        <v>1301.7280000000001</v>
      </c>
      <c r="J452" s="85">
        <v>1363.1110000000001</v>
      </c>
      <c r="K452" s="85">
        <v>1345.327</v>
      </c>
      <c r="L452" s="85">
        <v>1357.7729999999999</v>
      </c>
      <c r="M452" s="85">
        <v>1359.1220000000001</v>
      </c>
      <c r="N452" s="85">
        <v>1339.079</v>
      </c>
      <c r="O452" s="85">
        <v>1328.4690000000001</v>
      </c>
      <c r="P452" s="85">
        <v>1319.9280000000001</v>
      </c>
      <c r="Q452" s="85">
        <v>1288.848</v>
      </c>
      <c r="R452" s="85">
        <v>1283.1020000000001</v>
      </c>
      <c r="S452" s="85">
        <v>1287.836</v>
      </c>
      <c r="T452" s="85">
        <v>1301.2439999999999</v>
      </c>
      <c r="U452" s="85">
        <v>1351.482</v>
      </c>
      <c r="V452" s="85">
        <v>1345.7639999999999</v>
      </c>
      <c r="W452" s="85">
        <v>1341.3689999999999</v>
      </c>
      <c r="X452" s="85">
        <v>1337.115</v>
      </c>
      <c r="Y452" s="85">
        <v>1337.0909999999999</v>
      </c>
      <c r="Z452" s="85">
        <v>1322.6379999999999</v>
      </c>
      <c r="AA452" s="85">
        <f t="shared" si="91"/>
        <v>1363.1110000000001</v>
      </c>
      <c r="AB452" s="84">
        <f t="shared" si="92"/>
        <v>2022</v>
      </c>
      <c r="AC452" s="83">
        <f t="shared" si="93"/>
        <v>1</v>
      </c>
      <c r="AD452" s="83" t="str">
        <f t="shared" si="94"/>
        <v/>
      </c>
      <c r="AE452" s="83" t="str">
        <f t="shared" si="95"/>
        <v/>
      </c>
      <c r="AF452" s="81">
        <f t="shared" si="96"/>
        <v>1363.1110000000001</v>
      </c>
      <c r="AG452" s="82" t="str">
        <f t="shared" si="97"/>
        <v>8:00</v>
      </c>
      <c r="AH452" s="81">
        <f t="shared" si="98"/>
        <v>32956.339999999989</v>
      </c>
      <c r="AI452" s="80" t="str">
        <f t="shared" si="99"/>
        <v/>
      </c>
      <c r="AJ452" s="80" t="str">
        <f t="shared" si="100"/>
        <v/>
      </c>
      <c r="AK452" s="80" t="str">
        <f t="shared" si="101"/>
        <v/>
      </c>
      <c r="AL452" s="79" t="str">
        <f t="shared" si="102"/>
        <v/>
      </c>
      <c r="AM452" s="78" t="str">
        <f t="shared" si="103"/>
        <v/>
      </c>
    </row>
    <row r="453" spans="2:39" ht="13.5" thickBot="1">
      <c r="B453" s="86">
        <v>44585</v>
      </c>
      <c r="C453" s="85">
        <v>1313.395</v>
      </c>
      <c r="D453" s="85">
        <v>1305.125</v>
      </c>
      <c r="E453" s="85">
        <v>1294.18</v>
      </c>
      <c r="F453" s="85">
        <v>1300.1880000000001</v>
      </c>
      <c r="G453" s="85">
        <v>1321.5989999999999</v>
      </c>
      <c r="H453" s="85">
        <v>1330.306</v>
      </c>
      <c r="I453" s="85">
        <v>1372.431</v>
      </c>
      <c r="J453" s="85">
        <v>1465.7439999999999</v>
      </c>
      <c r="K453" s="85">
        <v>1477.7629999999999</v>
      </c>
      <c r="L453" s="85">
        <v>1086.5540000000001</v>
      </c>
      <c r="M453" s="85">
        <v>184.744</v>
      </c>
      <c r="N453" s="85">
        <v>1482.569</v>
      </c>
      <c r="O453" s="85">
        <v>1478.232</v>
      </c>
      <c r="P453" s="85">
        <v>1481.951</v>
      </c>
      <c r="Q453" s="85">
        <v>1478.175</v>
      </c>
      <c r="R453" s="85">
        <v>1477.3219999999999</v>
      </c>
      <c r="S453" s="85">
        <v>1442.308</v>
      </c>
      <c r="T453" s="85">
        <v>1406.933</v>
      </c>
      <c r="U453" s="85">
        <v>1413.154</v>
      </c>
      <c r="V453" s="85">
        <v>1377.2550000000001</v>
      </c>
      <c r="W453" s="85">
        <v>1360.1780000000001</v>
      </c>
      <c r="X453" s="85">
        <v>1347.951</v>
      </c>
      <c r="Y453" s="85">
        <v>1339.116</v>
      </c>
      <c r="Z453" s="85">
        <v>1300.627</v>
      </c>
      <c r="AA453" s="85">
        <f t="shared" si="91"/>
        <v>1482.569</v>
      </c>
      <c r="AB453" s="84">
        <f t="shared" si="92"/>
        <v>2022</v>
      </c>
      <c r="AC453" s="83">
        <f t="shared" si="93"/>
        <v>1</v>
      </c>
      <c r="AD453" s="83" t="str">
        <f t="shared" si="94"/>
        <v/>
      </c>
      <c r="AE453" s="83" t="str">
        <f t="shared" si="95"/>
        <v/>
      </c>
      <c r="AF453" s="81">
        <f t="shared" si="96"/>
        <v>1482.569</v>
      </c>
      <c r="AG453" s="82" t="str">
        <f t="shared" si="97"/>
        <v>12:00</v>
      </c>
      <c r="AH453" s="81">
        <f t="shared" si="98"/>
        <v>33320.369000000006</v>
      </c>
      <c r="AI453" s="80" t="str">
        <f t="shared" si="99"/>
        <v/>
      </c>
      <c r="AJ453" s="80" t="str">
        <f t="shared" si="100"/>
        <v/>
      </c>
      <c r="AK453" s="80" t="str">
        <f t="shared" si="101"/>
        <v/>
      </c>
      <c r="AL453" s="79" t="str">
        <f t="shared" si="102"/>
        <v/>
      </c>
      <c r="AM453" s="78" t="str">
        <f t="shared" si="103"/>
        <v/>
      </c>
    </row>
    <row r="454" spans="2:39" ht="13.5" thickBot="1">
      <c r="B454" s="86">
        <v>44586</v>
      </c>
      <c r="C454" s="85">
        <v>1294.518</v>
      </c>
      <c r="D454" s="85">
        <v>1298.8340000000001</v>
      </c>
      <c r="E454" s="85">
        <v>1280.5340000000001</v>
      </c>
      <c r="F454" s="85">
        <v>1282.98</v>
      </c>
      <c r="G454" s="85">
        <v>1285.643</v>
      </c>
      <c r="H454" s="85">
        <v>1293.029</v>
      </c>
      <c r="I454" s="85">
        <v>1336.2829999999999</v>
      </c>
      <c r="J454" s="85">
        <v>1455.5509999999999</v>
      </c>
      <c r="K454" s="85">
        <v>1168.703</v>
      </c>
      <c r="L454" s="85">
        <v>0</v>
      </c>
      <c r="M454" s="85">
        <v>0</v>
      </c>
      <c r="N454" s="85">
        <v>0</v>
      </c>
      <c r="O454" s="85">
        <v>0</v>
      </c>
      <c r="P454" s="85">
        <v>0</v>
      </c>
      <c r="Q454" s="85">
        <v>999.72</v>
      </c>
      <c r="R454" s="85">
        <v>1455.5730000000001</v>
      </c>
      <c r="S454" s="85">
        <v>1443.9929999999999</v>
      </c>
      <c r="T454" s="85">
        <v>1427.0630000000001</v>
      </c>
      <c r="U454" s="85">
        <v>1426.4469999999999</v>
      </c>
      <c r="V454" s="85">
        <v>1425.566</v>
      </c>
      <c r="W454" s="85">
        <v>1396.2570000000001</v>
      </c>
      <c r="X454" s="85">
        <v>1390.298</v>
      </c>
      <c r="Y454" s="85">
        <v>1362.8530000000001</v>
      </c>
      <c r="Z454" s="85">
        <v>1341.086</v>
      </c>
      <c r="AA454" s="85">
        <f t="shared" si="91"/>
        <v>1455.5730000000001</v>
      </c>
      <c r="AB454" s="84">
        <f t="shared" si="92"/>
        <v>2022</v>
      </c>
      <c r="AC454" s="83">
        <f t="shared" si="93"/>
        <v>1</v>
      </c>
      <c r="AD454" s="83" t="str">
        <f t="shared" si="94"/>
        <v/>
      </c>
      <c r="AE454" s="83" t="str">
        <f t="shared" si="95"/>
        <v/>
      </c>
      <c r="AF454" s="81">
        <f t="shared" si="96"/>
        <v>1455.5730000000001</v>
      </c>
      <c r="AG454" s="82" t="str">
        <f t="shared" si="97"/>
        <v>16:00</v>
      </c>
      <c r="AH454" s="81">
        <f t="shared" si="98"/>
        <v>26820.503999999997</v>
      </c>
      <c r="AI454" s="80" t="str">
        <f t="shared" si="99"/>
        <v/>
      </c>
      <c r="AJ454" s="80" t="str">
        <f t="shared" si="100"/>
        <v/>
      </c>
      <c r="AK454" s="80" t="str">
        <f t="shared" si="101"/>
        <v/>
      </c>
      <c r="AL454" s="79" t="str">
        <f t="shared" si="102"/>
        <v/>
      </c>
      <c r="AM454" s="78" t="str">
        <f t="shared" si="103"/>
        <v/>
      </c>
    </row>
    <row r="455" spans="2:39" ht="13.5" thickBot="1">
      <c r="B455" s="86">
        <v>44587</v>
      </c>
      <c r="C455" s="85">
        <v>1344.212</v>
      </c>
      <c r="D455" s="85">
        <v>1327.932</v>
      </c>
      <c r="E455" s="85">
        <v>1333.1030000000001</v>
      </c>
      <c r="F455" s="85">
        <v>1333.4580000000001</v>
      </c>
      <c r="G455" s="85">
        <v>1349.886</v>
      </c>
      <c r="H455" s="85">
        <v>1355.86</v>
      </c>
      <c r="I455" s="85">
        <v>1414.0730000000001</v>
      </c>
      <c r="J455" s="85">
        <v>1481.431</v>
      </c>
      <c r="K455" s="85">
        <v>1482.2660000000001</v>
      </c>
      <c r="L455" s="85">
        <v>1481.665</v>
      </c>
      <c r="M455" s="85">
        <v>1483.3630000000001</v>
      </c>
      <c r="N455" s="85">
        <v>1480.7760000000001</v>
      </c>
      <c r="O455" s="85">
        <v>1447.867</v>
      </c>
      <c r="P455" s="85">
        <v>1438.9559999999999</v>
      </c>
      <c r="Q455" s="85">
        <v>1424.7739999999999</v>
      </c>
      <c r="R455" s="85">
        <v>1426.5809999999999</v>
      </c>
      <c r="S455" s="85">
        <v>1403.9960000000001</v>
      </c>
      <c r="T455" s="85">
        <v>1371.713</v>
      </c>
      <c r="U455" s="85">
        <v>1402.079</v>
      </c>
      <c r="V455" s="85">
        <v>1403.4380000000001</v>
      </c>
      <c r="W455" s="85">
        <v>1389.82</v>
      </c>
      <c r="X455" s="85">
        <v>1386.367</v>
      </c>
      <c r="Y455" s="85">
        <v>1377.586</v>
      </c>
      <c r="Z455" s="85">
        <v>1340.712</v>
      </c>
      <c r="AA455" s="85">
        <f t="shared" si="91"/>
        <v>1483.3630000000001</v>
      </c>
      <c r="AB455" s="84">
        <f t="shared" si="92"/>
        <v>2022</v>
      </c>
      <c r="AC455" s="83">
        <f t="shared" si="93"/>
        <v>1</v>
      </c>
      <c r="AD455" s="83" t="str">
        <f t="shared" si="94"/>
        <v/>
      </c>
      <c r="AE455" s="83" t="str">
        <f t="shared" si="95"/>
        <v/>
      </c>
      <c r="AF455" s="81">
        <f t="shared" si="96"/>
        <v>1483.3630000000001</v>
      </c>
      <c r="AG455" s="82" t="str">
        <f t="shared" si="97"/>
        <v>11:00</v>
      </c>
      <c r="AH455" s="81">
        <f t="shared" si="98"/>
        <v>35165.276999999995</v>
      </c>
      <c r="AI455" s="80" t="str">
        <f t="shared" si="99"/>
        <v/>
      </c>
      <c r="AJ455" s="80" t="str">
        <f t="shared" si="100"/>
        <v/>
      </c>
      <c r="AK455" s="80" t="str">
        <f t="shared" si="101"/>
        <v/>
      </c>
      <c r="AL455" s="79" t="str">
        <f t="shared" si="102"/>
        <v/>
      </c>
      <c r="AM455" s="78" t="str">
        <f t="shared" si="103"/>
        <v/>
      </c>
    </row>
    <row r="456" spans="2:39" ht="13.5" thickBot="1">
      <c r="B456" s="86">
        <v>44588</v>
      </c>
      <c r="C456" s="85">
        <v>1350.9559999999999</v>
      </c>
      <c r="D456" s="85">
        <v>1343.58</v>
      </c>
      <c r="E456" s="85">
        <v>1349.8710000000001</v>
      </c>
      <c r="F456" s="85">
        <v>1346.944</v>
      </c>
      <c r="G456" s="85">
        <v>1350.67</v>
      </c>
      <c r="H456" s="85">
        <v>1367.537</v>
      </c>
      <c r="I456" s="85">
        <v>1422.251</v>
      </c>
      <c r="J456" s="85">
        <v>1476.8810000000001</v>
      </c>
      <c r="K456" s="85">
        <v>1480.201</v>
      </c>
      <c r="L456" s="85">
        <v>1480.37</v>
      </c>
      <c r="M456" s="85">
        <v>1481.146</v>
      </c>
      <c r="N456" s="85">
        <v>1481.6610000000001</v>
      </c>
      <c r="O456" s="85">
        <v>1468.7660000000001</v>
      </c>
      <c r="P456" s="85">
        <v>1466.63</v>
      </c>
      <c r="Q456" s="85">
        <v>1471.2090000000001</v>
      </c>
      <c r="R456" s="85">
        <v>1459.249</v>
      </c>
      <c r="S456" s="85">
        <v>1439.9649999999999</v>
      </c>
      <c r="T456" s="85">
        <v>1385.04</v>
      </c>
      <c r="U456" s="85">
        <v>1405.9939999999999</v>
      </c>
      <c r="V456" s="85">
        <v>1383.7619999999999</v>
      </c>
      <c r="W456" s="85">
        <v>1371.828</v>
      </c>
      <c r="X456" s="85">
        <v>1361.4970000000001</v>
      </c>
      <c r="Y456" s="85">
        <v>1347.509</v>
      </c>
      <c r="Z456" s="85">
        <v>1312.8309999999999</v>
      </c>
      <c r="AA456" s="85">
        <f t="shared" si="91"/>
        <v>1481.6610000000001</v>
      </c>
      <c r="AB456" s="84">
        <f t="shared" si="92"/>
        <v>2022</v>
      </c>
      <c r="AC456" s="83">
        <f t="shared" si="93"/>
        <v>1</v>
      </c>
      <c r="AD456" s="83" t="str">
        <f t="shared" si="94"/>
        <v/>
      </c>
      <c r="AE456" s="83" t="str">
        <f t="shared" si="95"/>
        <v/>
      </c>
      <c r="AF456" s="81">
        <f t="shared" si="96"/>
        <v>1481.6610000000001</v>
      </c>
      <c r="AG456" s="82" t="str">
        <f t="shared" si="97"/>
        <v>12:00</v>
      </c>
      <c r="AH456" s="81">
        <f t="shared" si="98"/>
        <v>35288.008999999998</v>
      </c>
      <c r="AI456" s="80" t="str">
        <f t="shared" si="99"/>
        <v/>
      </c>
      <c r="AJ456" s="80" t="str">
        <f t="shared" si="100"/>
        <v/>
      </c>
      <c r="AK456" s="80" t="str">
        <f t="shared" si="101"/>
        <v/>
      </c>
      <c r="AL456" s="79" t="str">
        <f t="shared" si="102"/>
        <v/>
      </c>
      <c r="AM456" s="78" t="str">
        <f t="shared" si="103"/>
        <v/>
      </c>
    </row>
    <row r="457" spans="2:39" ht="13.5" thickBot="1">
      <c r="B457" s="86">
        <v>44589</v>
      </c>
      <c r="C457" s="85">
        <v>1301.306</v>
      </c>
      <c r="D457" s="85">
        <v>1284.26</v>
      </c>
      <c r="E457" s="85">
        <v>1308.4090000000001</v>
      </c>
      <c r="F457" s="85">
        <v>1313.7750000000001</v>
      </c>
      <c r="G457" s="85">
        <v>1318.3489999999999</v>
      </c>
      <c r="H457" s="85">
        <v>1342.2380000000001</v>
      </c>
      <c r="I457" s="85">
        <v>1402.365</v>
      </c>
      <c r="J457" s="85">
        <v>1477.723</v>
      </c>
      <c r="K457" s="85">
        <v>1480.7650000000001</v>
      </c>
      <c r="L457" s="85">
        <v>1481.06</v>
      </c>
      <c r="M457" s="85">
        <v>1482.2950000000001</v>
      </c>
      <c r="N457" s="85">
        <v>1482.117</v>
      </c>
      <c r="O457" s="85">
        <v>1470.846</v>
      </c>
      <c r="P457" s="85">
        <v>1458.5329999999999</v>
      </c>
      <c r="Q457" s="85">
        <v>1449.6379999999999</v>
      </c>
      <c r="R457" s="85">
        <v>1444.769</v>
      </c>
      <c r="S457" s="85">
        <v>1436.2080000000001</v>
      </c>
      <c r="T457" s="85">
        <v>1413.5709999999999</v>
      </c>
      <c r="U457" s="85">
        <v>1430.2940000000001</v>
      </c>
      <c r="V457" s="85">
        <v>1444.5650000000001</v>
      </c>
      <c r="W457" s="85">
        <v>1439.1179999999999</v>
      </c>
      <c r="X457" s="85">
        <v>1443.16</v>
      </c>
      <c r="Y457" s="85">
        <v>1413.3240000000001</v>
      </c>
      <c r="Z457" s="85">
        <v>1406.461</v>
      </c>
      <c r="AA457" s="85">
        <f t="shared" si="91"/>
        <v>1482.2950000000001</v>
      </c>
      <c r="AB457" s="84">
        <f t="shared" si="92"/>
        <v>2022</v>
      </c>
      <c r="AC457" s="83">
        <f t="shared" si="93"/>
        <v>1</v>
      </c>
      <c r="AD457" s="83" t="str">
        <f t="shared" si="94"/>
        <v/>
      </c>
      <c r="AE457" s="83" t="str">
        <f t="shared" si="95"/>
        <v/>
      </c>
      <c r="AF457" s="81">
        <f t="shared" si="96"/>
        <v>1482.2950000000001</v>
      </c>
      <c r="AG457" s="82" t="str">
        <f t="shared" si="97"/>
        <v>11:00</v>
      </c>
      <c r="AH457" s="81">
        <f t="shared" si="98"/>
        <v>35407.443999999996</v>
      </c>
      <c r="AI457" s="80" t="str">
        <f t="shared" si="99"/>
        <v/>
      </c>
      <c r="AJ457" s="80" t="str">
        <f t="shared" si="100"/>
        <v/>
      </c>
      <c r="AK457" s="80" t="str">
        <f t="shared" si="101"/>
        <v/>
      </c>
      <c r="AL457" s="79" t="str">
        <f t="shared" si="102"/>
        <v/>
      </c>
      <c r="AM457" s="78" t="str">
        <f t="shared" si="103"/>
        <v/>
      </c>
    </row>
    <row r="458" spans="2:39" ht="13.5" thickBot="1">
      <c r="B458" s="86">
        <v>44590</v>
      </c>
      <c r="C458" s="85">
        <v>1397.491</v>
      </c>
      <c r="D458" s="85">
        <v>1391.777</v>
      </c>
      <c r="E458" s="85">
        <v>1390.3720000000001</v>
      </c>
      <c r="F458" s="85">
        <v>1384.7239999999999</v>
      </c>
      <c r="G458" s="85">
        <v>1402.201</v>
      </c>
      <c r="H458" s="85">
        <v>1410.626</v>
      </c>
      <c r="I458" s="85">
        <v>1430.433</v>
      </c>
      <c r="J458" s="85">
        <v>1475.0820000000001</v>
      </c>
      <c r="K458" s="85">
        <v>1466.954</v>
      </c>
      <c r="L458" s="85">
        <v>1451.6969999999999</v>
      </c>
      <c r="M458" s="85">
        <v>1431.3710000000001</v>
      </c>
      <c r="N458" s="85">
        <v>1427.1079999999999</v>
      </c>
      <c r="O458" s="85">
        <v>1378.3969999999999</v>
      </c>
      <c r="P458" s="85">
        <v>1363.16</v>
      </c>
      <c r="Q458" s="85">
        <v>1339.644</v>
      </c>
      <c r="R458" s="85">
        <v>1336.5160000000001</v>
      </c>
      <c r="S458" s="85">
        <v>1338.1780000000001</v>
      </c>
      <c r="T458" s="85">
        <v>1348.4970000000001</v>
      </c>
      <c r="U458" s="85">
        <v>1401.7719999999999</v>
      </c>
      <c r="V458" s="85">
        <v>1397.1120000000001</v>
      </c>
      <c r="W458" s="85">
        <v>1395.153</v>
      </c>
      <c r="X458" s="85">
        <v>1403.241</v>
      </c>
      <c r="Y458" s="85">
        <v>1402.7059999999999</v>
      </c>
      <c r="Z458" s="85">
        <v>1381.338</v>
      </c>
      <c r="AA458" s="85">
        <f t="shared" si="91"/>
        <v>1475.0820000000001</v>
      </c>
      <c r="AB458" s="84">
        <f t="shared" si="92"/>
        <v>2022</v>
      </c>
      <c r="AC458" s="83">
        <f t="shared" si="93"/>
        <v>1</v>
      </c>
      <c r="AD458" s="83" t="str">
        <f t="shared" si="94"/>
        <v/>
      </c>
      <c r="AE458" s="83" t="str">
        <f t="shared" si="95"/>
        <v/>
      </c>
      <c r="AF458" s="81">
        <f t="shared" si="96"/>
        <v>1475.0820000000001</v>
      </c>
      <c r="AG458" s="82" t="str">
        <f t="shared" si="97"/>
        <v>8:00</v>
      </c>
      <c r="AH458" s="81">
        <f t="shared" si="98"/>
        <v>35020.632000000005</v>
      </c>
      <c r="AI458" s="80" t="str">
        <f t="shared" si="99"/>
        <v/>
      </c>
      <c r="AJ458" s="80" t="str">
        <f t="shared" si="100"/>
        <v/>
      </c>
      <c r="AK458" s="80" t="str">
        <f t="shared" si="101"/>
        <v/>
      </c>
      <c r="AL458" s="79" t="str">
        <f t="shared" si="102"/>
        <v/>
      </c>
      <c r="AM458" s="78" t="str">
        <f t="shared" si="103"/>
        <v/>
      </c>
    </row>
    <row r="459" spans="2:39" ht="13.5" thickBot="1">
      <c r="B459" s="86">
        <v>44591</v>
      </c>
      <c r="C459" s="85">
        <v>1376.885</v>
      </c>
      <c r="D459" s="85">
        <v>1364.4939999999999</v>
      </c>
      <c r="E459" s="85">
        <v>1358.076</v>
      </c>
      <c r="F459" s="85">
        <v>1352.9290000000001</v>
      </c>
      <c r="G459" s="85">
        <v>1351.355</v>
      </c>
      <c r="H459" s="85">
        <v>1359.97</v>
      </c>
      <c r="I459" s="85">
        <v>1368.96</v>
      </c>
      <c r="J459" s="85">
        <v>1428.32</v>
      </c>
      <c r="K459" s="85">
        <v>1431.9469999999999</v>
      </c>
      <c r="L459" s="85">
        <v>1391.877</v>
      </c>
      <c r="M459" s="85">
        <v>1379.624</v>
      </c>
      <c r="N459" s="85">
        <v>1380.4110000000001</v>
      </c>
      <c r="O459" s="85">
        <v>1329.963</v>
      </c>
      <c r="P459" s="85">
        <v>1316.866</v>
      </c>
      <c r="Q459" s="85">
        <v>1311.9649999999999</v>
      </c>
      <c r="R459" s="85">
        <v>1305.4829999999999</v>
      </c>
      <c r="S459" s="85">
        <v>1297.557</v>
      </c>
      <c r="T459" s="85">
        <v>1327.1569999999999</v>
      </c>
      <c r="U459" s="85">
        <v>1370.48</v>
      </c>
      <c r="V459" s="85">
        <v>1353.2639999999999</v>
      </c>
      <c r="W459" s="85">
        <v>1335.5319999999999</v>
      </c>
      <c r="X459" s="85">
        <v>1346.9090000000001</v>
      </c>
      <c r="Y459" s="85">
        <v>1337.4469999999999</v>
      </c>
      <c r="Z459" s="85">
        <v>1314.8019999999999</v>
      </c>
      <c r="AA459" s="85">
        <f t="shared" si="91"/>
        <v>1431.9469999999999</v>
      </c>
      <c r="AB459" s="84">
        <f t="shared" si="92"/>
        <v>2022</v>
      </c>
      <c r="AC459" s="83">
        <f t="shared" si="93"/>
        <v>1</v>
      </c>
      <c r="AD459" s="83" t="str">
        <f t="shared" si="94"/>
        <v/>
      </c>
      <c r="AE459" s="83" t="str">
        <f t="shared" si="95"/>
        <v/>
      </c>
      <c r="AF459" s="81">
        <f t="shared" si="96"/>
        <v>1431.9469999999999</v>
      </c>
      <c r="AG459" s="82" t="str">
        <f t="shared" si="97"/>
        <v>9:00</v>
      </c>
      <c r="AH459" s="81">
        <f t="shared" si="98"/>
        <v>33924.219999999994</v>
      </c>
      <c r="AI459" s="80" t="str">
        <f t="shared" si="99"/>
        <v/>
      </c>
      <c r="AJ459" s="80" t="str">
        <f t="shared" si="100"/>
        <v/>
      </c>
      <c r="AK459" s="80" t="str">
        <f t="shared" si="101"/>
        <v/>
      </c>
      <c r="AL459" s="79" t="str">
        <f t="shared" si="102"/>
        <v/>
      </c>
      <c r="AM459" s="78" t="str">
        <f t="shared" si="103"/>
        <v/>
      </c>
    </row>
    <row r="460" spans="2:39" ht="13.5" thickBot="1">
      <c r="B460" s="86">
        <v>44592</v>
      </c>
      <c r="C460" s="85">
        <v>1323.463</v>
      </c>
      <c r="D460" s="85">
        <v>1311.64</v>
      </c>
      <c r="E460" s="85">
        <v>1314.0830000000001</v>
      </c>
      <c r="F460" s="85">
        <v>1305.355</v>
      </c>
      <c r="G460" s="85">
        <v>1336.2159999999999</v>
      </c>
      <c r="H460" s="85">
        <v>1339.992</v>
      </c>
      <c r="I460" s="85">
        <v>1394.248</v>
      </c>
      <c r="J460" s="85">
        <v>1476.46</v>
      </c>
      <c r="K460" s="85">
        <v>1480.29</v>
      </c>
      <c r="L460" s="85">
        <v>1481.258</v>
      </c>
      <c r="M460" s="85">
        <v>1479.8779999999999</v>
      </c>
      <c r="N460" s="85">
        <v>1482.403</v>
      </c>
      <c r="O460" s="85">
        <v>1464.0909999999999</v>
      </c>
      <c r="P460" s="85">
        <v>1452.7280000000001</v>
      </c>
      <c r="Q460" s="85">
        <v>1426.1</v>
      </c>
      <c r="R460" s="85">
        <v>1408.4059999999999</v>
      </c>
      <c r="S460" s="85">
        <v>1376.894</v>
      </c>
      <c r="T460" s="85">
        <v>1327.627</v>
      </c>
      <c r="U460" s="85">
        <v>1348.9559999999999</v>
      </c>
      <c r="V460" s="85">
        <v>1364.963</v>
      </c>
      <c r="W460" s="85">
        <v>1345.3109999999999</v>
      </c>
      <c r="X460" s="85">
        <v>1358.3009999999999</v>
      </c>
      <c r="Y460" s="85">
        <v>1334.8869999999999</v>
      </c>
      <c r="Z460" s="85">
        <v>1307.8620000000001</v>
      </c>
      <c r="AA460" s="85">
        <f t="shared" si="91"/>
        <v>1482.403</v>
      </c>
      <c r="AB460" s="84">
        <f t="shared" si="92"/>
        <v>2022</v>
      </c>
      <c r="AC460" s="83">
        <f t="shared" si="93"/>
        <v>1</v>
      </c>
      <c r="AD460" s="83" t="str">
        <f t="shared" si="94"/>
        <v>2022-1</v>
      </c>
      <c r="AE460" s="83">
        <f t="shared" si="95"/>
        <v>1</v>
      </c>
      <c r="AF460" s="81">
        <f t="shared" si="96"/>
        <v>1482.403</v>
      </c>
      <c r="AG460" s="82" t="str">
        <f t="shared" si="97"/>
        <v>12:00</v>
      </c>
      <c r="AH460" s="81">
        <f t="shared" si="98"/>
        <v>34723.814999999995</v>
      </c>
      <c r="AI460" s="80">
        <f t="shared" si="99"/>
        <v>42429.096999999994</v>
      </c>
      <c r="AJ460" s="80">
        <f t="shared" si="100"/>
        <v>1483.3630000000001</v>
      </c>
      <c r="AK460" s="80">
        <f t="shared" si="101"/>
        <v>35407.443999999996</v>
      </c>
      <c r="AL460" s="79">
        <f t="shared" si="102"/>
        <v>44587</v>
      </c>
      <c r="AM460" s="78" t="str">
        <f t="shared" si="103"/>
        <v>11:00</v>
      </c>
    </row>
    <row r="461" spans="2:39" ht="13.5" thickBot="1">
      <c r="B461" s="86">
        <v>44593</v>
      </c>
      <c r="C461" s="85">
        <v>1296.1949999999999</v>
      </c>
      <c r="D461" s="85">
        <v>1293.732</v>
      </c>
      <c r="E461" s="85">
        <v>1300.1849999999999</v>
      </c>
      <c r="F461" s="85">
        <v>1308.6099999999999</v>
      </c>
      <c r="G461" s="85">
        <v>1302.374</v>
      </c>
      <c r="H461" s="85">
        <v>1318.2809999999999</v>
      </c>
      <c r="I461" s="85">
        <v>1368.577</v>
      </c>
      <c r="J461" s="85">
        <v>1456.508</v>
      </c>
      <c r="K461" s="85">
        <v>1461.2329999999999</v>
      </c>
      <c r="L461" s="85">
        <v>1465.155</v>
      </c>
      <c r="M461" s="85">
        <v>1462.7380000000001</v>
      </c>
      <c r="N461" s="85">
        <v>1431.998</v>
      </c>
      <c r="O461" s="85">
        <v>1371.4280000000001</v>
      </c>
      <c r="P461" s="85">
        <v>1389.329</v>
      </c>
      <c r="Q461" s="85">
        <v>1382.366</v>
      </c>
      <c r="R461" s="85">
        <v>1360.2449999999999</v>
      </c>
      <c r="S461" s="85">
        <v>1320.5550000000001</v>
      </c>
      <c r="T461" s="85">
        <v>1292.712</v>
      </c>
      <c r="U461" s="85">
        <v>1299.3109999999999</v>
      </c>
      <c r="V461" s="85">
        <v>1288.57</v>
      </c>
      <c r="W461" s="85">
        <v>1279.153</v>
      </c>
      <c r="X461" s="85">
        <v>1283.4780000000001</v>
      </c>
      <c r="Y461" s="85">
        <v>1237.7829999999999</v>
      </c>
      <c r="Z461" s="85">
        <v>1213.31</v>
      </c>
      <c r="AA461" s="85">
        <f t="shared" si="91"/>
        <v>1465.155</v>
      </c>
      <c r="AB461" s="84">
        <f t="shared" si="92"/>
        <v>2022</v>
      </c>
      <c r="AC461" s="83">
        <f t="shared" si="93"/>
        <v>2</v>
      </c>
      <c r="AD461" s="83" t="str">
        <f t="shared" si="94"/>
        <v/>
      </c>
      <c r="AE461" s="83" t="str">
        <f t="shared" si="95"/>
        <v/>
      </c>
      <c r="AF461" s="81">
        <f t="shared" si="96"/>
        <v>1465.155</v>
      </c>
      <c r="AG461" s="82" t="str">
        <f t="shared" si="97"/>
        <v>10:00</v>
      </c>
      <c r="AH461" s="81">
        <f t="shared" si="98"/>
        <v>33648.981</v>
      </c>
      <c r="AI461" s="80" t="str">
        <f t="shared" si="99"/>
        <v/>
      </c>
      <c r="AJ461" s="80" t="str">
        <f t="shared" si="100"/>
        <v/>
      </c>
      <c r="AK461" s="80" t="str">
        <f t="shared" si="101"/>
        <v/>
      </c>
      <c r="AL461" s="79" t="str">
        <f t="shared" si="102"/>
        <v/>
      </c>
      <c r="AM461" s="78" t="str">
        <f t="shared" si="103"/>
        <v/>
      </c>
    </row>
    <row r="462" spans="2:39" ht="13.5" thickBot="1">
      <c r="B462" s="86">
        <v>44594</v>
      </c>
      <c r="C462" s="85">
        <v>1203.5999999999999</v>
      </c>
      <c r="D462" s="85">
        <v>1192.4739999999999</v>
      </c>
      <c r="E462" s="85">
        <v>1191.2470000000001</v>
      </c>
      <c r="F462" s="85">
        <v>1187.72</v>
      </c>
      <c r="G462" s="85">
        <v>1183.6400000000001</v>
      </c>
      <c r="H462" s="85">
        <v>1187.7059999999999</v>
      </c>
      <c r="I462" s="85">
        <v>1244.9169999999999</v>
      </c>
      <c r="J462" s="85">
        <v>559.29300000000001</v>
      </c>
      <c r="K462" s="85">
        <v>0</v>
      </c>
      <c r="L462" s="85">
        <v>0</v>
      </c>
      <c r="M462" s="85">
        <v>0</v>
      </c>
      <c r="N462" s="85">
        <v>504.07499999999999</v>
      </c>
      <c r="O462" s="85">
        <v>1391.0039999999999</v>
      </c>
      <c r="P462" s="85">
        <v>1398.164</v>
      </c>
      <c r="Q462" s="85">
        <v>1386.6420000000001</v>
      </c>
      <c r="R462" s="85">
        <v>1381.5419999999999</v>
      </c>
      <c r="S462" s="85">
        <v>1365.46</v>
      </c>
      <c r="T462" s="85">
        <v>1323.2239999999999</v>
      </c>
      <c r="U462" s="85">
        <v>1305.67</v>
      </c>
      <c r="V462" s="85">
        <v>1295.2349999999999</v>
      </c>
      <c r="W462" s="85">
        <v>1273.683</v>
      </c>
      <c r="X462" s="85">
        <v>1263.336</v>
      </c>
      <c r="Y462" s="85">
        <v>1243.991</v>
      </c>
      <c r="Z462" s="85">
        <v>1232.5519999999999</v>
      </c>
      <c r="AA462" s="85">
        <f t="shared" si="91"/>
        <v>1398.164</v>
      </c>
      <c r="AB462" s="84">
        <f t="shared" si="92"/>
        <v>2022</v>
      </c>
      <c r="AC462" s="83">
        <f t="shared" si="93"/>
        <v>2</v>
      </c>
      <c r="AD462" s="83" t="str">
        <f t="shared" si="94"/>
        <v/>
      </c>
      <c r="AE462" s="83" t="str">
        <f t="shared" si="95"/>
        <v/>
      </c>
      <c r="AF462" s="81">
        <f t="shared" si="96"/>
        <v>1398.164</v>
      </c>
      <c r="AG462" s="82" t="str">
        <f t="shared" si="97"/>
        <v>14:00</v>
      </c>
      <c r="AH462" s="81">
        <f t="shared" si="98"/>
        <v>26713.339</v>
      </c>
      <c r="AI462" s="80" t="str">
        <f t="shared" si="99"/>
        <v/>
      </c>
      <c r="AJ462" s="80" t="str">
        <f t="shared" si="100"/>
        <v/>
      </c>
      <c r="AK462" s="80" t="str">
        <f t="shared" si="101"/>
        <v/>
      </c>
      <c r="AL462" s="79" t="str">
        <f t="shared" si="102"/>
        <v/>
      </c>
      <c r="AM462" s="78" t="str">
        <f t="shared" si="103"/>
        <v/>
      </c>
    </row>
    <row r="463" spans="2:39" ht="13.5" thickBot="1">
      <c r="B463" s="86">
        <v>44595</v>
      </c>
      <c r="C463" s="85">
        <v>1223.722</v>
      </c>
      <c r="D463" s="85">
        <v>1224.876</v>
      </c>
      <c r="E463" s="85">
        <v>1225.72</v>
      </c>
      <c r="F463" s="85">
        <v>1216.0809999999999</v>
      </c>
      <c r="G463" s="85">
        <v>1231.2639999999999</v>
      </c>
      <c r="H463" s="85">
        <v>1251.027</v>
      </c>
      <c r="I463" s="85">
        <v>1304.2080000000001</v>
      </c>
      <c r="J463" s="85">
        <v>1396.3630000000001</v>
      </c>
      <c r="K463" s="85">
        <v>555.92600000000004</v>
      </c>
      <c r="L463" s="85">
        <v>0</v>
      </c>
      <c r="M463" s="85">
        <v>0</v>
      </c>
      <c r="N463" s="85">
        <v>0</v>
      </c>
      <c r="O463" s="85">
        <v>181.74299999999999</v>
      </c>
      <c r="P463" s="85">
        <v>1441.6890000000001</v>
      </c>
      <c r="Q463" s="85">
        <v>1422.7739999999999</v>
      </c>
      <c r="R463" s="85">
        <v>1422.595</v>
      </c>
      <c r="S463" s="85">
        <v>1408.8430000000001</v>
      </c>
      <c r="T463" s="85">
        <v>1386.0820000000001</v>
      </c>
      <c r="U463" s="85">
        <v>1394.5260000000001</v>
      </c>
      <c r="V463" s="85">
        <v>1386.623</v>
      </c>
      <c r="W463" s="85">
        <v>1376.6120000000001</v>
      </c>
      <c r="X463" s="85">
        <v>1372.14</v>
      </c>
      <c r="Y463" s="85">
        <v>1330.0989999999999</v>
      </c>
      <c r="Z463" s="85">
        <v>1311.566</v>
      </c>
      <c r="AA463" s="85">
        <f t="shared" si="91"/>
        <v>1441.6890000000001</v>
      </c>
      <c r="AB463" s="84">
        <f t="shared" si="92"/>
        <v>2022</v>
      </c>
      <c r="AC463" s="83">
        <f t="shared" si="93"/>
        <v>2</v>
      </c>
      <c r="AD463" s="83" t="str">
        <f t="shared" si="94"/>
        <v/>
      </c>
      <c r="AE463" s="83" t="str">
        <f t="shared" si="95"/>
        <v/>
      </c>
      <c r="AF463" s="81">
        <f t="shared" si="96"/>
        <v>1441.6890000000001</v>
      </c>
      <c r="AG463" s="82" t="str">
        <f t="shared" si="97"/>
        <v>14:00</v>
      </c>
      <c r="AH463" s="81">
        <f t="shared" si="98"/>
        <v>27506.167999999994</v>
      </c>
      <c r="AI463" s="80" t="str">
        <f t="shared" si="99"/>
        <v/>
      </c>
      <c r="AJ463" s="80" t="str">
        <f t="shared" si="100"/>
        <v/>
      </c>
      <c r="AK463" s="80" t="str">
        <f t="shared" si="101"/>
        <v/>
      </c>
      <c r="AL463" s="79" t="str">
        <f t="shared" si="102"/>
        <v/>
      </c>
      <c r="AM463" s="78" t="str">
        <f t="shared" si="103"/>
        <v/>
      </c>
    </row>
    <row r="464" spans="2:39" ht="13.5" thickBot="1">
      <c r="B464" s="86">
        <v>44596</v>
      </c>
      <c r="C464" s="85">
        <v>1305.4100000000001</v>
      </c>
      <c r="D464" s="85">
        <v>1322.02</v>
      </c>
      <c r="E464" s="85">
        <v>1322.0730000000001</v>
      </c>
      <c r="F464" s="85">
        <v>1316.097</v>
      </c>
      <c r="G464" s="85">
        <v>1324.1479999999999</v>
      </c>
      <c r="H464" s="85">
        <v>1333.212</v>
      </c>
      <c r="I464" s="85">
        <v>1358.5820000000001</v>
      </c>
      <c r="J464" s="85">
        <v>1459.8710000000001</v>
      </c>
      <c r="K464" s="85">
        <v>1471.181</v>
      </c>
      <c r="L464" s="85">
        <v>1474.4480000000001</v>
      </c>
      <c r="M464" s="85">
        <v>1478.404</v>
      </c>
      <c r="N464" s="85">
        <v>1470.6780000000001</v>
      </c>
      <c r="O464" s="85">
        <v>1341.48</v>
      </c>
      <c r="P464" s="85">
        <v>392.62200000000001</v>
      </c>
      <c r="Q464" s="85">
        <v>64.899000000000001</v>
      </c>
      <c r="R464" s="85">
        <v>1376.8240000000001</v>
      </c>
      <c r="S464" s="85">
        <v>1390.7950000000001</v>
      </c>
      <c r="T464" s="85">
        <v>1378.5530000000001</v>
      </c>
      <c r="U464" s="85">
        <v>1401.489</v>
      </c>
      <c r="V464" s="85">
        <v>1401.2360000000001</v>
      </c>
      <c r="W464" s="85">
        <v>1389.116</v>
      </c>
      <c r="X464" s="85">
        <v>1394.191</v>
      </c>
      <c r="Y464" s="85">
        <v>1362.2840000000001</v>
      </c>
      <c r="Z464" s="85">
        <v>1337.1759999999999</v>
      </c>
      <c r="AA464" s="85">
        <f t="shared" si="91"/>
        <v>1478.404</v>
      </c>
      <c r="AB464" s="84">
        <f t="shared" si="92"/>
        <v>2022</v>
      </c>
      <c r="AC464" s="83">
        <f t="shared" si="93"/>
        <v>2</v>
      </c>
      <c r="AD464" s="83" t="str">
        <f t="shared" si="94"/>
        <v/>
      </c>
      <c r="AE464" s="83" t="str">
        <f t="shared" si="95"/>
        <v/>
      </c>
      <c r="AF464" s="81">
        <f t="shared" si="96"/>
        <v>1478.404</v>
      </c>
      <c r="AG464" s="82" t="str">
        <f t="shared" si="97"/>
        <v>11:00</v>
      </c>
      <c r="AH464" s="81">
        <f t="shared" si="98"/>
        <v>32345.193000000003</v>
      </c>
      <c r="AI464" s="80" t="str">
        <f t="shared" si="99"/>
        <v/>
      </c>
      <c r="AJ464" s="80" t="str">
        <f t="shared" si="100"/>
        <v/>
      </c>
      <c r="AK464" s="80" t="str">
        <f t="shared" si="101"/>
        <v/>
      </c>
      <c r="AL464" s="79" t="str">
        <f t="shared" si="102"/>
        <v/>
      </c>
      <c r="AM464" s="78" t="str">
        <f t="shared" si="103"/>
        <v/>
      </c>
    </row>
    <row r="465" spans="2:39" ht="13.5" thickBot="1">
      <c r="B465" s="86">
        <v>44597</v>
      </c>
      <c r="C465" s="85">
        <v>1331.502</v>
      </c>
      <c r="D465" s="85">
        <v>1336.2570000000001</v>
      </c>
      <c r="E465" s="85">
        <v>1332.3679999999999</v>
      </c>
      <c r="F465" s="85">
        <v>1328.769</v>
      </c>
      <c r="G465" s="85">
        <v>1327.0889999999999</v>
      </c>
      <c r="H465" s="85">
        <v>1339.431</v>
      </c>
      <c r="I465" s="85">
        <v>1391.3</v>
      </c>
      <c r="J465" s="85">
        <v>1405.6469999999999</v>
      </c>
      <c r="K465" s="85">
        <v>1395.2470000000001</v>
      </c>
      <c r="L465" s="85">
        <v>1372.9860000000001</v>
      </c>
      <c r="M465" s="85">
        <v>1356.4659999999999</v>
      </c>
      <c r="N465" s="85">
        <v>1315.383</v>
      </c>
      <c r="O465" s="85">
        <v>1275.4739999999999</v>
      </c>
      <c r="P465" s="85">
        <v>1274.501</v>
      </c>
      <c r="Q465" s="85">
        <v>1251.069</v>
      </c>
      <c r="R465" s="85">
        <v>1254.742</v>
      </c>
      <c r="S465" s="85">
        <v>1273.723</v>
      </c>
      <c r="T465" s="85">
        <v>1275.376</v>
      </c>
      <c r="U465" s="85">
        <v>1325.0719999999999</v>
      </c>
      <c r="V465" s="85">
        <v>1331.9349999999999</v>
      </c>
      <c r="W465" s="85">
        <v>1334.421</v>
      </c>
      <c r="X465" s="85">
        <v>1329.4749999999999</v>
      </c>
      <c r="Y465" s="85">
        <v>1318.683</v>
      </c>
      <c r="Z465" s="85">
        <v>1301.3499999999999</v>
      </c>
      <c r="AA465" s="85">
        <f t="shared" si="91"/>
        <v>1405.6469999999999</v>
      </c>
      <c r="AB465" s="84">
        <f t="shared" si="92"/>
        <v>2022</v>
      </c>
      <c r="AC465" s="83">
        <f t="shared" si="93"/>
        <v>2</v>
      </c>
      <c r="AD465" s="83" t="str">
        <f t="shared" si="94"/>
        <v/>
      </c>
      <c r="AE465" s="83" t="str">
        <f t="shared" si="95"/>
        <v/>
      </c>
      <c r="AF465" s="81">
        <f t="shared" si="96"/>
        <v>1405.6469999999999</v>
      </c>
      <c r="AG465" s="82" t="str">
        <f t="shared" si="97"/>
        <v>8:00</v>
      </c>
      <c r="AH465" s="81">
        <f t="shared" si="98"/>
        <v>33183.912999999993</v>
      </c>
      <c r="AI465" s="80" t="str">
        <f t="shared" si="99"/>
        <v/>
      </c>
      <c r="AJ465" s="80" t="str">
        <f t="shared" si="100"/>
        <v/>
      </c>
      <c r="AK465" s="80" t="str">
        <f t="shared" si="101"/>
        <v/>
      </c>
      <c r="AL465" s="79" t="str">
        <f t="shared" si="102"/>
        <v/>
      </c>
      <c r="AM465" s="78" t="str">
        <f t="shared" si="103"/>
        <v/>
      </c>
    </row>
    <row r="466" spans="2:39" ht="13.5" thickBot="1">
      <c r="B466" s="86">
        <v>44598</v>
      </c>
      <c r="C466" s="85">
        <v>1320.75</v>
      </c>
      <c r="D466" s="85">
        <v>1300.402</v>
      </c>
      <c r="E466" s="85">
        <v>1293.068</v>
      </c>
      <c r="F466" s="85">
        <v>1284.451</v>
      </c>
      <c r="G466" s="85">
        <v>1283.8879999999999</v>
      </c>
      <c r="H466" s="85">
        <v>1290.9549999999999</v>
      </c>
      <c r="I466" s="85">
        <v>1317.8789999999999</v>
      </c>
      <c r="J466" s="85">
        <v>1362.4179999999999</v>
      </c>
      <c r="K466" s="85">
        <v>1351.9</v>
      </c>
      <c r="L466" s="85">
        <v>1325.424</v>
      </c>
      <c r="M466" s="85">
        <v>1308.864</v>
      </c>
      <c r="N466" s="85">
        <v>1293.6600000000001</v>
      </c>
      <c r="O466" s="85">
        <v>1253.316</v>
      </c>
      <c r="P466" s="85">
        <v>1251.8019999999999</v>
      </c>
      <c r="Q466" s="85">
        <v>435.81799999999998</v>
      </c>
      <c r="R466" s="85">
        <v>0</v>
      </c>
      <c r="S466" s="85">
        <v>0</v>
      </c>
      <c r="T466" s="85">
        <v>0</v>
      </c>
      <c r="U466" s="85">
        <v>0</v>
      </c>
      <c r="V466" s="85">
        <v>0</v>
      </c>
      <c r="W466" s="85">
        <v>0</v>
      </c>
      <c r="X466" s="85">
        <v>0</v>
      </c>
      <c r="Y466" s="85">
        <v>0</v>
      </c>
      <c r="Z466" s="85">
        <v>0</v>
      </c>
      <c r="AA466" s="85">
        <f t="shared" si="91"/>
        <v>1362.4179999999999</v>
      </c>
      <c r="AB466" s="84">
        <f t="shared" si="92"/>
        <v>2022</v>
      </c>
      <c r="AC466" s="83">
        <f t="shared" si="93"/>
        <v>2</v>
      </c>
      <c r="AD466" s="83" t="str">
        <f t="shared" si="94"/>
        <v/>
      </c>
      <c r="AE466" s="83" t="str">
        <f t="shared" si="95"/>
        <v/>
      </c>
      <c r="AF466" s="81">
        <f t="shared" si="96"/>
        <v>1362.4179999999999</v>
      </c>
      <c r="AG466" s="82" t="str">
        <f t="shared" si="97"/>
        <v>8:00</v>
      </c>
      <c r="AH466" s="81">
        <f t="shared" si="98"/>
        <v>20037.012999999999</v>
      </c>
      <c r="AI466" s="80" t="str">
        <f t="shared" si="99"/>
        <v/>
      </c>
      <c r="AJ466" s="80" t="str">
        <f t="shared" si="100"/>
        <v/>
      </c>
      <c r="AK466" s="80" t="str">
        <f t="shared" si="101"/>
        <v/>
      </c>
      <c r="AL466" s="79" t="str">
        <f t="shared" si="102"/>
        <v/>
      </c>
      <c r="AM466" s="78" t="str">
        <f t="shared" si="103"/>
        <v/>
      </c>
    </row>
    <row r="467" spans="2:39" ht="13.5" thickBot="1">
      <c r="B467" s="86">
        <v>44599</v>
      </c>
      <c r="C467" s="85">
        <v>0</v>
      </c>
      <c r="D467" s="85">
        <v>0</v>
      </c>
      <c r="E467" s="85">
        <v>0</v>
      </c>
      <c r="F467" s="85">
        <v>0</v>
      </c>
      <c r="G467" s="85">
        <v>0</v>
      </c>
      <c r="H467" s="85">
        <v>0</v>
      </c>
      <c r="I467" s="85">
        <v>0</v>
      </c>
      <c r="J467" s="85">
        <v>0</v>
      </c>
      <c r="K467" s="85">
        <v>128.52099999999999</v>
      </c>
      <c r="L467" s="85">
        <v>1367.665</v>
      </c>
      <c r="M467" s="85">
        <v>1424.2760000000001</v>
      </c>
      <c r="N467" s="85">
        <v>1428.192</v>
      </c>
      <c r="O467" s="85">
        <v>1385.568</v>
      </c>
      <c r="P467" s="85">
        <v>1384.3240000000001</v>
      </c>
      <c r="Q467" s="85">
        <v>1383.057</v>
      </c>
      <c r="R467" s="85">
        <v>1397.941</v>
      </c>
      <c r="S467" s="85">
        <v>1369.9659999999999</v>
      </c>
      <c r="T467" s="85">
        <v>1321.8630000000001</v>
      </c>
      <c r="U467" s="85">
        <v>1310.922</v>
      </c>
      <c r="V467" s="85">
        <v>1317.655</v>
      </c>
      <c r="W467" s="85">
        <v>1302.126</v>
      </c>
      <c r="X467" s="85">
        <v>1284.046</v>
      </c>
      <c r="Y467" s="85">
        <v>1291.914</v>
      </c>
      <c r="Z467" s="85">
        <v>1255.203</v>
      </c>
      <c r="AA467" s="85">
        <f t="shared" si="91"/>
        <v>1428.192</v>
      </c>
      <c r="AB467" s="84">
        <f t="shared" si="92"/>
        <v>2022</v>
      </c>
      <c r="AC467" s="83">
        <f t="shared" si="93"/>
        <v>2</v>
      </c>
      <c r="AD467" s="83" t="str">
        <f t="shared" si="94"/>
        <v/>
      </c>
      <c r="AE467" s="83" t="str">
        <f t="shared" si="95"/>
        <v/>
      </c>
      <c r="AF467" s="81">
        <f t="shared" si="96"/>
        <v>1428.192</v>
      </c>
      <c r="AG467" s="82" t="str">
        <f t="shared" si="97"/>
        <v>12:00</v>
      </c>
      <c r="AH467" s="81">
        <f t="shared" si="98"/>
        <v>21781.431</v>
      </c>
      <c r="AI467" s="80" t="str">
        <f t="shared" si="99"/>
        <v/>
      </c>
      <c r="AJ467" s="80" t="str">
        <f t="shared" si="100"/>
        <v/>
      </c>
      <c r="AK467" s="80" t="str">
        <f t="shared" si="101"/>
        <v/>
      </c>
      <c r="AL467" s="79" t="str">
        <f t="shared" si="102"/>
        <v/>
      </c>
      <c r="AM467" s="78" t="str">
        <f t="shared" si="103"/>
        <v/>
      </c>
    </row>
    <row r="468" spans="2:39" ht="13.5" thickBot="1">
      <c r="B468" s="86">
        <v>44600</v>
      </c>
      <c r="C468" s="85">
        <v>1245.25</v>
      </c>
      <c r="D468" s="85">
        <v>1246.443</v>
      </c>
      <c r="E468" s="85">
        <v>1236.7670000000001</v>
      </c>
      <c r="F468" s="85">
        <v>225.33699999999999</v>
      </c>
      <c r="G468" s="85">
        <v>0</v>
      </c>
      <c r="H468" s="85">
        <v>0</v>
      </c>
      <c r="I468" s="85">
        <v>0</v>
      </c>
      <c r="J468" s="85">
        <v>0</v>
      </c>
      <c r="K468" s="85">
        <v>0</v>
      </c>
      <c r="L468" s="85">
        <v>0</v>
      </c>
      <c r="M468" s="85">
        <v>0</v>
      </c>
      <c r="N468" s="85">
        <v>0</v>
      </c>
      <c r="O468" s="85">
        <v>0</v>
      </c>
      <c r="P468" s="85">
        <v>0</v>
      </c>
      <c r="Q468" s="85">
        <v>0</v>
      </c>
      <c r="R468" s="85">
        <v>0</v>
      </c>
      <c r="S468" s="85">
        <v>0</v>
      </c>
      <c r="T468" s="85">
        <v>0</v>
      </c>
      <c r="U468" s="85">
        <v>0</v>
      </c>
      <c r="V468" s="85">
        <v>0</v>
      </c>
      <c r="W468" s="85">
        <v>0</v>
      </c>
      <c r="X468" s="85">
        <v>0</v>
      </c>
      <c r="Y468" s="85">
        <v>0</v>
      </c>
      <c r="Z468" s="85">
        <v>0</v>
      </c>
      <c r="AA468" s="85">
        <f t="shared" si="91"/>
        <v>1246.443</v>
      </c>
      <c r="AB468" s="84">
        <f t="shared" si="92"/>
        <v>2022</v>
      </c>
      <c r="AC468" s="83">
        <f t="shared" si="93"/>
        <v>2</v>
      </c>
      <c r="AD468" s="83" t="str">
        <f t="shared" si="94"/>
        <v/>
      </c>
      <c r="AE468" s="83" t="str">
        <f t="shared" si="95"/>
        <v/>
      </c>
      <c r="AF468" s="81">
        <f t="shared" si="96"/>
        <v>1246.443</v>
      </c>
      <c r="AG468" s="82" t="str">
        <f t="shared" si="97"/>
        <v>2:00</v>
      </c>
      <c r="AH468" s="81">
        <f t="shared" si="98"/>
        <v>5200.24</v>
      </c>
      <c r="AI468" s="80" t="str">
        <f t="shared" si="99"/>
        <v/>
      </c>
      <c r="AJ468" s="80" t="str">
        <f t="shared" si="100"/>
        <v/>
      </c>
      <c r="AK468" s="80" t="str">
        <f t="shared" si="101"/>
        <v/>
      </c>
      <c r="AL468" s="79" t="str">
        <f t="shared" si="102"/>
        <v/>
      </c>
      <c r="AM468" s="78" t="str">
        <f t="shared" si="103"/>
        <v/>
      </c>
    </row>
    <row r="469" spans="2:39" ht="13.5" thickBot="1">
      <c r="B469" s="86">
        <v>44601</v>
      </c>
      <c r="C469" s="85">
        <v>0</v>
      </c>
      <c r="D469" s="85">
        <v>0</v>
      </c>
      <c r="E469" s="85">
        <v>0</v>
      </c>
      <c r="F469" s="85">
        <v>0</v>
      </c>
      <c r="G469" s="85">
        <v>0</v>
      </c>
      <c r="H469" s="85">
        <v>0</v>
      </c>
      <c r="I469" s="85">
        <v>0</v>
      </c>
      <c r="J469" s="85">
        <v>0</v>
      </c>
      <c r="K469" s="85">
        <v>0</v>
      </c>
      <c r="L469" s="85">
        <v>0</v>
      </c>
      <c r="M469" s="85">
        <v>0</v>
      </c>
      <c r="N469" s="85">
        <v>0</v>
      </c>
      <c r="O469" s="85">
        <v>0</v>
      </c>
      <c r="P469" s="85">
        <v>0</v>
      </c>
      <c r="Q469" s="85">
        <v>0</v>
      </c>
      <c r="R469" s="85">
        <v>0</v>
      </c>
      <c r="S469" s="85">
        <v>0</v>
      </c>
      <c r="T469" s="85">
        <v>0</v>
      </c>
      <c r="U469" s="85">
        <v>0</v>
      </c>
      <c r="V469" s="85">
        <v>0</v>
      </c>
      <c r="W469" s="85">
        <v>0</v>
      </c>
      <c r="X469" s="85">
        <v>0</v>
      </c>
      <c r="Y469" s="85">
        <v>0</v>
      </c>
      <c r="Z469" s="85">
        <v>0</v>
      </c>
      <c r="AA469" s="85">
        <f t="shared" si="91"/>
        <v>0</v>
      </c>
      <c r="AB469" s="84">
        <f t="shared" si="92"/>
        <v>2022</v>
      </c>
      <c r="AC469" s="83">
        <f t="shared" si="93"/>
        <v>2</v>
      </c>
      <c r="AD469" s="83" t="str">
        <f t="shared" si="94"/>
        <v/>
      </c>
      <c r="AE469" s="83" t="str">
        <f t="shared" si="95"/>
        <v/>
      </c>
      <c r="AF469" s="81">
        <f t="shared" si="96"/>
        <v>0</v>
      </c>
      <c r="AG469" s="82" t="str">
        <f t="shared" si="97"/>
        <v>1:00</v>
      </c>
      <c r="AH469" s="81">
        <f t="shared" si="98"/>
        <v>0</v>
      </c>
      <c r="AI469" s="80" t="str">
        <f t="shared" si="99"/>
        <v/>
      </c>
      <c r="AJ469" s="80" t="str">
        <f t="shared" si="100"/>
        <v/>
      </c>
      <c r="AK469" s="80" t="str">
        <f t="shared" si="101"/>
        <v/>
      </c>
      <c r="AL469" s="79" t="str">
        <f t="shared" si="102"/>
        <v/>
      </c>
      <c r="AM469" s="78" t="str">
        <f t="shared" si="103"/>
        <v/>
      </c>
    </row>
    <row r="470" spans="2:39" ht="13.5" thickBot="1">
      <c r="B470" s="86">
        <v>44602</v>
      </c>
      <c r="C470" s="85">
        <v>0</v>
      </c>
      <c r="D470" s="85">
        <v>0</v>
      </c>
      <c r="E470" s="85">
        <v>0</v>
      </c>
      <c r="F470" s="85">
        <v>0</v>
      </c>
      <c r="G470" s="85">
        <v>0</v>
      </c>
      <c r="H470" s="85">
        <v>0</v>
      </c>
      <c r="I470" s="85">
        <v>0</v>
      </c>
      <c r="J470" s="85">
        <v>0</v>
      </c>
      <c r="K470" s="85">
        <v>0</v>
      </c>
      <c r="L470" s="85">
        <v>0</v>
      </c>
      <c r="M470" s="85">
        <v>0</v>
      </c>
      <c r="N470" s="85">
        <v>0</v>
      </c>
      <c r="O470" s="85">
        <v>0</v>
      </c>
      <c r="P470" s="85">
        <v>0</v>
      </c>
      <c r="Q470" s="85">
        <v>0</v>
      </c>
      <c r="R470" s="85">
        <v>0</v>
      </c>
      <c r="S470" s="85">
        <v>0</v>
      </c>
      <c r="T470" s="85">
        <v>0</v>
      </c>
      <c r="U470" s="85">
        <v>0</v>
      </c>
      <c r="V470" s="85">
        <v>0</v>
      </c>
      <c r="W470" s="85">
        <v>0</v>
      </c>
      <c r="X470" s="85">
        <v>0</v>
      </c>
      <c r="Y470" s="85">
        <v>0</v>
      </c>
      <c r="Z470" s="85">
        <v>0</v>
      </c>
      <c r="AA470" s="85">
        <f t="shared" si="91"/>
        <v>0</v>
      </c>
      <c r="AB470" s="84">
        <f t="shared" si="92"/>
        <v>2022</v>
      </c>
      <c r="AC470" s="83">
        <f t="shared" si="93"/>
        <v>2</v>
      </c>
      <c r="AD470" s="83" t="str">
        <f t="shared" si="94"/>
        <v/>
      </c>
      <c r="AE470" s="83" t="str">
        <f t="shared" si="95"/>
        <v/>
      </c>
      <c r="AF470" s="81">
        <f t="shared" si="96"/>
        <v>0</v>
      </c>
      <c r="AG470" s="82" t="str">
        <f t="shared" si="97"/>
        <v>1:00</v>
      </c>
      <c r="AH470" s="81">
        <f t="shared" si="98"/>
        <v>0</v>
      </c>
      <c r="AI470" s="80" t="str">
        <f t="shared" si="99"/>
        <v/>
      </c>
      <c r="AJ470" s="80" t="str">
        <f t="shared" si="100"/>
        <v/>
      </c>
      <c r="AK470" s="80" t="str">
        <f t="shared" si="101"/>
        <v/>
      </c>
      <c r="AL470" s="79" t="str">
        <f t="shared" si="102"/>
        <v/>
      </c>
      <c r="AM470" s="78" t="str">
        <f t="shared" si="103"/>
        <v/>
      </c>
    </row>
    <row r="471" spans="2:39" ht="13.5" thickBot="1">
      <c r="B471" s="86">
        <v>44603</v>
      </c>
      <c r="C471" s="85">
        <v>0</v>
      </c>
      <c r="D471" s="85">
        <v>0</v>
      </c>
      <c r="E471" s="85">
        <v>0</v>
      </c>
      <c r="F471" s="85">
        <v>0</v>
      </c>
      <c r="G471" s="85">
        <v>0</v>
      </c>
      <c r="H471" s="85">
        <v>0</v>
      </c>
      <c r="I471" s="85">
        <v>0</v>
      </c>
      <c r="J471" s="85">
        <v>0</v>
      </c>
      <c r="K471" s="85">
        <v>0</v>
      </c>
      <c r="L471" s="85">
        <v>0</v>
      </c>
      <c r="M471" s="85">
        <v>0</v>
      </c>
      <c r="N471" s="85">
        <v>0</v>
      </c>
      <c r="O471" s="85">
        <v>0</v>
      </c>
      <c r="P471" s="85">
        <v>0</v>
      </c>
      <c r="Q471" s="85">
        <v>0</v>
      </c>
      <c r="R471" s="85">
        <v>0</v>
      </c>
      <c r="S471" s="85">
        <v>0</v>
      </c>
      <c r="T471" s="85">
        <v>0</v>
      </c>
      <c r="U471" s="85">
        <v>0</v>
      </c>
      <c r="V471" s="85">
        <v>0</v>
      </c>
      <c r="W471" s="85">
        <v>0</v>
      </c>
      <c r="X471" s="85">
        <v>0</v>
      </c>
      <c r="Y471" s="85">
        <v>0</v>
      </c>
      <c r="Z471" s="85">
        <v>0</v>
      </c>
      <c r="AA471" s="85">
        <f t="shared" si="91"/>
        <v>0</v>
      </c>
      <c r="AB471" s="84">
        <f t="shared" si="92"/>
        <v>2022</v>
      </c>
      <c r="AC471" s="83">
        <f t="shared" si="93"/>
        <v>2</v>
      </c>
      <c r="AD471" s="83" t="str">
        <f t="shared" si="94"/>
        <v/>
      </c>
      <c r="AE471" s="83" t="str">
        <f t="shared" si="95"/>
        <v/>
      </c>
      <c r="AF471" s="81">
        <f t="shared" si="96"/>
        <v>0</v>
      </c>
      <c r="AG471" s="82" t="str">
        <f t="shared" si="97"/>
        <v>1:00</v>
      </c>
      <c r="AH471" s="81">
        <f t="shared" si="98"/>
        <v>0</v>
      </c>
      <c r="AI471" s="80" t="str">
        <f t="shared" si="99"/>
        <v/>
      </c>
      <c r="AJ471" s="80" t="str">
        <f t="shared" si="100"/>
        <v/>
      </c>
      <c r="AK471" s="80" t="str">
        <f t="shared" si="101"/>
        <v/>
      </c>
      <c r="AL471" s="79" t="str">
        <f t="shared" si="102"/>
        <v/>
      </c>
      <c r="AM471" s="78" t="str">
        <f t="shared" si="103"/>
        <v/>
      </c>
    </row>
    <row r="472" spans="2:39" ht="13.5" thickBot="1">
      <c r="B472" s="86">
        <v>44604</v>
      </c>
      <c r="C472" s="85">
        <v>0</v>
      </c>
      <c r="D472" s="85">
        <v>0</v>
      </c>
      <c r="E472" s="85">
        <v>0</v>
      </c>
      <c r="F472" s="85">
        <v>0</v>
      </c>
      <c r="G472" s="85">
        <v>0</v>
      </c>
      <c r="H472" s="85">
        <v>0</v>
      </c>
      <c r="I472" s="85">
        <v>0</v>
      </c>
      <c r="J472" s="85">
        <v>0</v>
      </c>
      <c r="K472" s="85">
        <v>0</v>
      </c>
      <c r="L472" s="85">
        <v>0</v>
      </c>
      <c r="M472" s="85">
        <v>0</v>
      </c>
      <c r="N472" s="85">
        <v>0</v>
      </c>
      <c r="O472" s="85">
        <v>0</v>
      </c>
      <c r="P472" s="85">
        <v>0</v>
      </c>
      <c r="Q472" s="85">
        <v>0</v>
      </c>
      <c r="R472" s="85">
        <v>0</v>
      </c>
      <c r="S472" s="85">
        <v>0</v>
      </c>
      <c r="T472" s="85">
        <v>0</v>
      </c>
      <c r="U472" s="85">
        <v>0</v>
      </c>
      <c r="V472" s="85">
        <v>0</v>
      </c>
      <c r="W472" s="85">
        <v>0</v>
      </c>
      <c r="X472" s="85">
        <v>0</v>
      </c>
      <c r="Y472" s="85">
        <v>0</v>
      </c>
      <c r="Z472" s="85">
        <v>0</v>
      </c>
      <c r="AA472" s="85">
        <f t="shared" si="91"/>
        <v>0</v>
      </c>
      <c r="AB472" s="84">
        <f t="shared" si="92"/>
        <v>2022</v>
      </c>
      <c r="AC472" s="83">
        <f t="shared" si="93"/>
        <v>2</v>
      </c>
      <c r="AD472" s="83" t="str">
        <f t="shared" si="94"/>
        <v/>
      </c>
      <c r="AE472" s="83" t="str">
        <f t="shared" si="95"/>
        <v/>
      </c>
      <c r="AF472" s="81">
        <f t="shared" si="96"/>
        <v>0</v>
      </c>
      <c r="AG472" s="82" t="str">
        <f t="shared" si="97"/>
        <v>1:00</v>
      </c>
      <c r="AH472" s="81">
        <f t="shared" si="98"/>
        <v>0</v>
      </c>
      <c r="AI472" s="80" t="str">
        <f t="shared" si="99"/>
        <v/>
      </c>
      <c r="AJ472" s="80" t="str">
        <f t="shared" si="100"/>
        <v/>
      </c>
      <c r="AK472" s="80" t="str">
        <f t="shared" si="101"/>
        <v/>
      </c>
      <c r="AL472" s="79" t="str">
        <f t="shared" si="102"/>
        <v/>
      </c>
      <c r="AM472" s="78" t="str">
        <f t="shared" si="103"/>
        <v/>
      </c>
    </row>
    <row r="473" spans="2:39" ht="13.5" thickBot="1">
      <c r="B473" s="86">
        <v>44605</v>
      </c>
      <c r="C473" s="85">
        <v>0</v>
      </c>
      <c r="D473" s="85">
        <v>0</v>
      </c>
      <c r="E473" s="85">
        <v>0</v>
      </c>
      <c r="F473" s="85">
        <v>0</v>
      </c>
      <c r="G473" s="85">
        <v>0</v>
      </c>
      <c r="H473" s="85">
        <v>0</v>
      </c>
      <c r="I473" s="85">
        <v>0</v>
      </c>
      <c r="J473" s="85">
        <v>0</v>
      </c>
      <c r="K473" s="85">
        <v>0</v>
      </c>
      <c r="L473" s="85">
        <v>0</v>
      </c>
      <c r="M473" s="85">
        <v>0</v>
      </c>
      <c r="N473" s="85">
        <v>0</v>
      </c>
      <c r="O473" s="85">
        <v>0</v>
      </c>
      <c r="P473" s="85">
        <v>0</v>
      </c>
      <c r="Q473" s="85">
        <v>0</v>
      </c>
      <c r="R473" s="85">
        <v>0</v>
      </c>
      <c r="S473" s="85">
        <v>0</v>
      </c>
      <c r="T473" s="85">
        <v>0</v>
      </c>
      <c r="U473" s="85">
        <v>0</v>
      </c>
      <c r="V473" s="85">
        <v>0</v>
      </c>
      <c r="W473" s="85">
        <v>0</v>
      </c>
      <c r="X473" s="85">
        <v>0</v>
      </c>
      <c r="Y473" s="85">
        <v>0</v>
      </c>
      <c r="Z473" s="85">
        <v>0</v>
      </c>
      <c r="AA473" s="85">
        <f t="shared" si="91"/>
        <v>0</v>
      </c>
      <c r="AB473" s="84">
        <f t="shared" si="92"/>
        <v>2022</v>
      </c>
      <c r="AC473" s="83">
        <f t="shared" si="93"/>
        <v>2</v>
      </c>
      <c r="AD473" s="83" t="str">
        <f t="shared" si="94"/>
        <v/>
      </c>
      <c r="AE473" s="83" t="str">
        <f t="shared" si="95"/>
        <v/>
      </c>
      <c r="AF473" s="81">
        <f t="shared" si="96"/>
        <v>0</v>
      </c>
      <c r="AG473" s="82" t="str">
        <f t="shared" si="97"/>
        <v>1:00</v>
      </c>
      <c r="AH473" s="81">
        <f t="shared" si="98"/>
        <v>0</v>
      </c>
      <c r="AI473" s="80" t="str">
        <f t="shared" si="99"/>
        <v/>
      </c>
      <c r="AJ473" s="80" t="str">
        <f t="shared" si="100"/>
        <v/>
      </c>
      <c r="AK473" s="80" t="str">
        <f t="shared" si="101"/>
        <v/>
      </c>
      <c r="AL473" s="79" t="str">
        <f t="shared" si="102"/>
        <v/>
      </c>
      <c r="AM473" s="78" t="str">
        <f t="shared" si="103"/>
        <v/>
      </c>
    </row>
    <row r="474" spans="2:39" ht="13.5" thickBot="1">
      <c r="B474" s="86">
        <v>44606</v>
      </c>
      <c r="C474" s="85">
        <v>0</v>
      </c>
      <c r="D474" s="85">
        <v>0</v>
      </c>
      <c r="E474" s="85">
        <v>0</v>
      </c>
      <c r="F474" s="85">
        <v>0</v>
      </c>
      <c r="G474" s="85">
        <v>0</v>
      </c>
      <c r="H474" s="85">
        <v>0</v>
      </c>
      <c r="I474" s="85">
        <v>0</v>
      </c>
      <c r="J474" s="85">
        <v>0</v>
      </c>
      <c r="K474" s="85">
        <v>0</v>
      </c>
      <c r="L474" s="85">
        <v>0</v>
      </c>
      <c r="M474" s="85">
        <v>0</v>
      </c>
      <c r="N474" s="85">
        <v>85.176000000000002</v>
      </c>
      <c r="O474" s="85">
        <v>518.01800000000003</v>
      </c>
      <c r="P474" s="85">
        <v>1434.7239999999999</v>
      </c>
      <c r="Q474" s="85">
        <v>1429.873</v>
      </c>
      <c r="R474" s="85">
        <v>1418.5630000000001</v>
      </c>
      <c r="S474" s="85">
        <v>457.62400000000002</v>
      </c>
      <c r="T474" s="85">
        <v>0</v>
      </c>
      <c r="U474" s="85">
        <v>0</v>
      </c>
      <c r="V474" s="85">
        <v>0</v>
      </c>
      <c r="W474" s="85">
        <v>0</v>
      </c>
      <c r="X474" s="85">
        <v>0</v>
      </c>
      <c r="Y474" s="85">
        <v>0</v>
      </c>
      <c r="Z474" s="85">
        <v>0</v>
      </c>
      <c r="AA474" s="85">
        <f t="shared" si="91"/>
        <v>1434.7239999999999</v>
      </c>
      <c r="AB474" s="84">
        <f t="shared" si="92"/>
        <v>2022</v>
      </c>
      <c r="AC474" s="83">
        <f t="shared" si="93"/>
        <v>2</v>
      </c>
      <c r="AD474" s="83" t="str">
        <f t="shared" si="94"/>
        <v/>
      </c>
      <c r="AE474" s="83" t="str">
        <f t="shared" si="95"/>
        <v/>
      </c>
      <c r="AF474" s="81">
        <f t="shared" si="96"/>
        <v>1434.7239999999999</v>
      </c>
      <c r="AG474" s="82" t="str">
        <f t="shared" si="97"/>
        <v>14:00</v>
      </c>
      <c r="AH474" s="81">
        <f t="shared" si="98"/>
        <v>6778.7020000000002</v>
      </c>
      <c r="AI474" s="80" t="str">
        <f t="shared" si="99"/>
        <v/>
      </c>
      <c r="AJ474" s="80" t="str">
        <f t="shared" si="100"/>
        <v/>
      </c>
      <c r="AK474" s="80" t="str">
        <f t="shared" si="101"/>
        <v/>
      </c>
      <c r="AL474" s="79" t="str">
        <f t="shared" si="102"/>
        <v/>
      </c>
      <c r="AM474" s="78" t="str">
        <f t="shared" si="103"/>
        <v/>
      </c>
    </row>
    <row r="475" spans="2:39" ht="13.5" thickBot="1">
      <c r="B475" s="86">
        <v>44607</v>
      </c>
      <c r="C475" s="85">
        <v>0</v>
      </c>
      <c r="D475" s="85">
        <v>0</v>
      </c>
      <c r="E475" s="85">
        <v>0</v>
      </c>
      <c r="F475" s="85">
        <v>0</v>
      </c>
      <c r="G475" s="85">
        <v>0</v>
      </c>
      <c r="H475" s="85">
        <v>0</v>
      </c>
      <c r="I475" s="85">
        <v>0</v>
      </c>
      <c r="J475" s="85">
        <v>0</v>
      </c>
      <c r="K475" s="85">
        <v>506.63099999999997</v>
      </c>
      <c r="L475" s="85">
        <v>1479.0989999999999</v>
      </c>
      <c r="M475" s="85">
        <v>641.22900000000004</v>
      </c>
      <c r="N475" s="85">
        <v>0</v>
      </c>
      <c r="O475" s="85">
        <v>0</v>
      </c>
      <c r="P475" s="85">
        <v>0</v>
      </c>
      <c r="Q475" s="85">
        <v>0</v>
      </c>
      <c r="R475" s="85">
        <v>0</v>
      </c>
      <c r="S475" s="85">
        <v>0</v>
      </c>
      <c r="T475" s="85">
        <v>0</v>
      </c>
      <c r="U475" s="85">
        <v>0</v>
      </c>
      <c r="V475" s="85">
        <v>0</v>
      </c>
      <c r="W475" s="85">
        <v>0</v>
      </c>
      <c r="X475" s="85">
        <v>0</v>
      </c>
      <c r="Y475" s="85">
        <v>0</v>
      </c>
      <c r="Z475" s="85">
        <v>0</v>
      </c>
      <c r="AA475" s="85">
        <f t="shared" si="91"/>
        <v>1479.0989999999999</v>
      </c>
      <c r="AB475" s="84">
        <f t="shared" si="92"/>
        <v>2022</v>
      </c>
      <c r="AC475" s="83">
        <f t="shared" si="93"/>
        <v>2</v>
      </c>
      <c r="AD475" s="83" t="str">
        <f t="shared" si="94"/>
        <v/>
      </c>
      <c r="AE475" s="83" t="str">
        <f t="shared" si="95"/>
        <v/>
      </c>
      <c r="AF475" s="81">
        <f t="shared" si="96"/>
        <v>1479.0989999999999</v>
      </c>
      <c r="AG475" s="82" t="str">
        <f t="shared" si="97"/>
        <v>10:00</v>
      </c>
      <c r="AH475" s="81">
        <f t="shared" si="98"/>
        <v>4106.058</v>
      </c>
      <c r="AI475" s="80" t="str">
        <f t="shared" si="99"/>
        <v/>
      </c>
      <c r="AJ475" s="80" t="str">
        <f t="shared" si="100"/>
        <v/>
      </c>
      <c r="AK475" s="80" t="str">
        <f t="shared" si="101"/>
        <v/>
      </c>
      <c r="AL475" s="79" t="str">
        <f t="shared" si="102"/>
        <v/>
      </c>
      <c r="AM475" s="78" t="str">
        <f t="shared" si="103"/>
        <v/>
      </c>
    </row>
    <row r="476" spans="2:39" ht="13.5" thickBot="1">
      <c r="B476" s="86">
        <v>44608</v>
      </c>
      <c r="C476" s="85">
        <v>0</v>
      </c>
      <c r="D476" s="85">
        <v>0</v>
      </c>
      <c r="E476" s="85">
        <v>0</v>
      </c>
      <c r="F476" s="85">
        <v>0</v>
      </c>
      <c r="G476" s="85">
        <v>0</v>
      </c>
      <c r="H476" s="85">
        <v>0</v>
      </c>
      <c r="I476" s="85">
        <v>0</v>
      </c>
      <c r="J476" s="85">
        <v>0</v>
      </c>
      <c r="K476" s="85">
        <v>0</v>
      </c>
      <c r="L476" s="85">
        <v>0</v>
      </c>
      <c r="M476" s="85">
        <v>0</v>
      </c>
      <c r="N476" s="85">
        <v>0</v>
      </c>
      <c r="O476" s="85">
        <v>0</v>
      </c>
      <c r="P476" s="85">
        <v>0</v>
      </c>
      <c r="Q476" s="85">
        <v>0</v>
      </c>
      <c r="R476" s="85">
        <v>0</v>
      </c>
      <c r="S476" s="85">
        <v>0</v>
      </c>
      <c r="T476" s="85">
        <v>0</v>
      </c>
      <c r="U476" s="85">
        <v>0</v>
      </c>
      <c r="V476" s="85">
        <v>0</v>
      </c>
      <c r="W476" s="85">
        <v>0</v>
      </c>
      <c r="X476" s="85">
        <v>0</v>
      </c>
      <c r="Y476" s="85">
        <v>0</v>
      </c>
      <c r="Z476" s="85">
        <v>0</v>
      </c>
      <c r="AA476" s="85">
        <f t="shared" si="91"/>
        <v>0</v>
      </c>
      <c r="AB476" s="84">
        <f t="shared" si="92"/>
        <v>2022</v>
      </c>
      <c r="AC476" s="83">
        <f t="shared" si="93"/>
        <v>2</v>
      </c>
      <c r="AD476" s="83" t="str">
        <f t="shared" si="94"/>
        <v/>
      </c>
      <c r="AE476" s="83" t="str">
        <f t="shared" si="95"/>
        <v/>
      </c>
      <c r="AF476" s="81">
        <f t="shared" si="96"/>
        <v>0</v>
      </c>
      <c r="AG476" s="82" t="str">
        <f t="shared" si="97"/>
        <v>1:00</v>
      </c>
      <c r="AH476" s="81">
        <f t="shared" si="98"/>
        <v>0</v>
      </c>
      <c r="AI476" s="80" t="str">
        <f t="shared" si="99"/>
        <v/>
      </c>
      <c r="AJ476" s="80" t="str">
        <f t="shared" si="100"/>
        <v/>
      </c>
      <c r="AK476" s="80" t="str">
        <f t="shared" si="101"/>
        <v/>
      </c>
      <c r="AL476" s="79" t="str">
        <f t="shared" si="102"/>
        <v/>
      </c>
      <c r="AM476" s="78" t="str">
        <f t="shared" si="103"/>
        <v/>
      </c>
    </row>
    <row r="477" spans="2:39" ht="13.5" thickBot="1">
      <c r="B477" s="86">
        <v>44609</v>
      </c>
      <c r="C477" s="85">
        <v>0</v>
      </c>
      <c r="D477" s="85">
        <v>0</v>
      </c>
      <c r="E477" s="85">
        <v>0</v>
      </c>
      <c r="F477" s="85">
        <v>0</v>
      </c>
      <c r="G477" s="85">
        <v>0</v>
      </c>
      <c r="H477" s="85">
        <v>0</v>
      </c>
      <c r="I477" s="85">
        <v>0</v>
      </c>
      <c r="J477" s="85">
        <v>0</v>
      </c>
      <c r="K477" s="85">
        <v>0</v>
      </c>
      <c r="L477" s="85">
        <v>0</v>
      </c>
      <c r="M477" s="85">
        <v>0</v>
      </c>
      <c r="N477" s="85">
        <v>0</v>
      </c>
      <c r="O477" s="85">
        <v>0</v>
      </c>
      <c r="P477" s="85">
        <v>0</v>
      </c>
      <c r="Q477" s="85">
        <v>0</v>
      </c>
      <c r="R477" s="85">
        <v>0</v>
      </c>
      <c r="S477" s="85">
        <v>0</v>
      </c>
      <c r="T477" s="85">
        <v>0</v>
      </c>
      <c r="U477" s="85">
        <v>0</v>
      </c>
      <c r="V477" s="85">
        <v>0</v>
      </c>
      <c r="W477" s="85">
        <v>0</v>
      </c>
      <c r="X477" s="85">
        <v>0</v>
      </c>
      <c r="Y477" s="85">
        <v>0</v>
      </c>
      <c r="Z477" s="85">
        <v>0</v>
      </c>
      <c r="AA477" s="85">
        <f t="shared" si="91"/>
        <v>0</v>
      </c>
      <c r="AB477" s="84">
        <f t="shared" si="92"/>
        <v>2022</v>
      </c>
      <c r="AC477" s="83">
        <f t="shared" si="93"/>
        <v>2</v>
      </c>
      <c r="AD477" s="83" t="str">
        <f t="shared" si="94"/>
        <v/>
      </c>
      <c r="AE477" s="83" t="str">
        <f t="shared" si="95"/>
        <v/>
      </c>
      <c r="AF477" s="81">
        <f t="shared" si="96"/>
        <v>0</v>
      </c>
      <c r="AG477" s="82" t="str">
        <f t="shared" si="97"/>
        <v>1:00</v>
      </c>
      <c r="AH477" s="81">
        <f t="shared" si="98"/>
        <v>0</v>
      </c>
      <c r="AI477" s="80" t="str">
        <f t="shared" si="99"/>
        <v/>
      </c>
      <c r="AJ477" s="80" t="str">
        <f t="shared" si="100"/>
        <v/>
      </c>
      <c r="AK477" s="80" t="str">
        <f t="shared" si="101"/>
        <v/>
      </c>
      <c r="AL477" s="79" t="str">
        <f t="shared" si="102"/>
        <v/>
      </c>
      <c r="AM477" s="78" t="str">
        <f t="shared" si="103"/>
        <v/>
      </c>
    </row>
    <row r="478" spans="2:39" ht="13.5" thickBot="1">
      <c r="B478" s="86">
        <v>44610</v>
      </c>
      <c r="C478" s="85">
        <v>0</v>
      </c>
      <c r="D478" s="85">
        <v>0</v>
      </c>
      <c r="E478" s="85">
        <v>0</v>
      </c>
      <c r="F478" s="85">
        <v>0</v>
      </c>
      <c r="G478" s="85">
        <v>0</v>
      </c>
      <c r="H478" s="85">
        <v>0</v>
      </c>
      <c r="I478" s="85">
        <v>0</v>
      </c>
      <c r="J478" s="85">
        <v>0</v>
      </c>
      <c r="K478" s="85">
        <v>0</v>
      </c>
      <c r="L478" s="85">
        <v>0</v>
      </c>
      <c r="M478" s="85">
        <v>0</v>
      </c>
      <c r="N478" s="85">
        <v>0</v>
      </c>
      <c r="O478" s="85">
        <v>0</v>
      </c>
      <c r="P478" s="85">
        <v>0</v>
      </c>
      <c r="Q478" s="85">
        <v>0</v>
      </c>
      <c r="R478" s="85">
        <v>0</v>
      </c>
      <c r="S478" s="85">
        <v>0</v>
      </c>
      <c r="T478" s="85">
        <v>0</v>
      </c>
      <c r="U478" s="85">
        <v>0</v>
      </c>
      <c r="V478" s="85">
        <v>0</v>
      </c>
      <c r="W478" s="85">
        <v>0</v>
      </c>
      <c r="X478" s="85">
        <v>0</v>
      </c>
      <c r="Y478" s="85">
        <v>0</v>
      </c>
      <c r="Z478" s="85">
        <v>0</v>
      </c>
      <c r="AA478" s="85">
        <f t="shared" si="91"/>
        <v>0</v>
      </c>
      <c r="AB478" s="84">
        <f t="shared" si="92"/>
        <v>2022</v>
      </c>
      <c r="AC478" s="83">
        <f t="shared" si="93"/>
        <v>2</v>
      </c>
      <c r="AD478" s="83" t="str">
        <f t="shared" si="94"/>
        <v/>
      </c>
      <c r="AE478" s="83" t="str">
        <f t="shared" si="95"/>
        <v/>
      </c>
      <c r="AF478" s="81">
        <f t="shared" si="96"/>
        <v>0</v>
      </c>
      <c r="AG478" s="82" t="str">
        <f t="shared" si="97"/>
        <v>1:00</v>
      </c>
      <c r="AH478" s="81">
        <f t="shared" si="98"/>
        <v>0</v>
      </c>
      <c r="AI478" s="80" t="str">
        <f t="shared" si="99"/>
        <v/>
      </c>
      <c r="AJ478" s="80" t="str">
        <f t="shared" si="100"/>
        <v/>
      </c>
      <c r="AK478" s="80" t="str">
        <f t="shared" si="101"/>
        <v/>
      </c>
      <c r="AL478" s="79" t="str">
        <f t="shared" si="102"/>
        <v/>
      </c>
      <c r="AM478" s="78" t="str">
        <f t="shared" si="103"/>
        <v/>
      </c>
    </row>
    <row r="479" spans="2:39" ht="13.5" thickBot="1">
      <c r="B479" s="86">
        <v>44611</v>
      </c>
      <c r="C479" s="85">
        <v>0</v>
      </c>
      <c r="D479" s="85">
        <v>0</v>
      </c>
      <c r="E479" s="85">
        <v>0</v>
      </c>
      <c r="F479" s="85">
        <v>0</v>
      </c>
      <c r="G479" s="85">
        <v>0</v>
      </c>
      <c r="H479" s="85">
        <v>0</v>
      </c>
      <c r="I479" s="85">
        <v>0</v>
      </c>
      <c r="J479" s="85">
        <v>0</v>
      </c>
      <c r="K479" s="85">
        <v>0</v>
      </c>
      <c r="L479" s="85">
        <v>0</v>
      </c>
      <c r="M479" s="85">
        <v>0</v>
      </c>
      <c r="N479" s="85">
        <v>0</v>
      </c>
      <c r="O479" s="85">
        <v>0</v>
      </c>
      <c r="P479" s="85">
        <v>0</v>
      </c>
      <c r="Q479" s="85">
        <v>0</v>
      </c>
      <c r="R479" s="85">
        <v>0</v>
      </c>
      <c r="S479" s="85">
        <v>0</v>
      </c>
      <c r="T479" s="85">
        <v>0</v>
      </c>
      <c r="U479" s="85">
        <v>0</v>
      </c>
      <c r="V479" s="85">
        <v>0</v>
      </c>
      <c r="W479" s="85">
        <v>0</v>
      </c>
      <c r="X479" s="85">
        <v>0</v>
      </c>
      <c r="Y479" s="85">
        <v>0</v>
      </c>
      <c r="Z479" s="85">
        <v>0</v>
      </c>
      <c r="AA479" s="85">
        <f t="shared" si="91"/>
        <v>0</v>
      </c>
      <c r="AB479" s="84">
        <f t="shared" si="92"/>
        <v>2022</v>
      </c>
      <c r="AC479" s="83">
        <f t="shared" si="93"/>
        <v>2</v>
      </c>
      <c r="AD479" s="83" t="str">
        <f t="shared" si="94"/>
        <v/>
      </c>
      <c r="AE479" s="83" t="str">
        <f t="shared" si="95"/>
        <v/>
      </c>
      <c r="AF479" s="81">
        <f t="shared" si="96"/>
        <v>0</v>
      </c>
      <c r="AG479" s="82" t="str">
        <f t="shared" si="97"/>
        <v>1:00</v>
      </c>
      <c r="AH479" s="81">
        <f t="shared" si="98"/>
        <v>0</v>
      </c>
      <c r="AI479" s="80" t="str">
        <f t="shared" si="99"/>
        <v/>
      </c>
      <c r="AJ479" s="80" t="str">
        <f t="shared" si="100"/>
        <v/>
      </c>
      <c r="AK479" s="80" t="str">
        <f t="shared" si="101"/>
        <v/>
      </c>
      <c r="AL479" s="79" t="str">
        <f t="shared" si="102"/>
        <v/>
      </c>
      <c r="AM479" s="78" t="str">
        <f t="shared" si="103"/>
        <v/>
      </c>
    </row>
    <row r="480" spans="2:39" ht="13.5" thickBot="1">
      <c r="B480" s="86">
        <v>44612</v>
      </c>
      <c r="C480" s="85">
        <v>0</v>
      </c>
      <c r="D480" s="85">
        <v>0</v>
      </c>
      <c r="E480" s="85">
        <v>0</v>
      </c>
      <c r="F480" s="85">
        <v>0</v>
      </c>
      <c r="G480" s="85">
        <v>0</v>
      </c>
      <c r="H480" s="85">
        <v>0</v>
      </c>
      <c r="I480" s="85">
        <v>0</v>
      </c>
      <c r="J480" s="85">
        <v>0</v>
      </c>
      <c r="K480" s="85">
        <v>0</v>
      </c>
      <c r="L480" s="85">
        <v>0</v>
      </c>
      <c r="M480" s="85">
        <v>0</v>
      </c>
      <c r="N480" s="85">
        <v>0</v>
      </c>
      <c r="O480" s="85">
        <v>0</v>
      </c>
      <c r="P480" s="85">
        <v>0</v>
      </c>
      <c r="Q480" s="85">
        <v>0</v>
      </c>
      <c r="R480" s="85">
        <v>0</v>
      </c>
      <c r="S480" s="85">
        <v>0</v>
      </c>
      <c r="T480" s="85">
        <v>0</v>
      </c>
      <c r="U480" s="85">
        <v>0</v>
      </c>
      <c r="V480" s="85">
        <v>0</v>
      </c>
      <c r="W480" s="85">
        <v>0</v>
      </c>
      <c r="X480" s="85">
        <v>0</v>
      </c>
      <c r="Y480" s="85">
        <v>0</v>
      </c>
      <c r="Z480" s="85">
        <v>0</v>
      </c>
      <c r="AA480" s="85">
        <f t="shared" si="91"/>
        <v>0</v>
      </c>
      <c r="AB480" s="84">
        <f t="shared" si="92"/>
        <v>2022</v>
      </c>
      <c r="AC480" s="83">
        <f t="shared" si="93"/>
        <v>2</v>
      </c>
      <c r="AD480" s="83" t="str">
        <f t="shared" si="94"/>
        <v/>
      </c>
      <c r="AE480" s="83" t="str">
        <f t="shared" si="95"/>
        <v/>
      </c>
      <c r="AF480" s="81">
        <f t="shared" si="96"/>
        <v>0</v>
      </c>
      <c r="AG480" s="82" t="str">
        <f t="shared" si="97"/>
        <v>1:00</v>
      </c>
      <c r="AH480" s="81">
        <f t="shared" si="98"/>
        <v>0</v>
      </c>
      <c r="AI480" s="80" t="str">
        <f t="shared" si="99"/>
        <v/>
      </c>
      <c r="AJ480" s="80" t="str">
        <f t="shared" si="100"/>
        <v/>
      </c>
      <c r="AK480" s="80" t="str">
        <f t="shared" si="101"/>
        <v/>
      </c>
      <c r="AL480" s="79" t="str">
        <f t="shared" si="102"/>
        <v/>
      </c>
      <c r="AM480" s="78" t="str">
        <f t="shared" si="103"/>
        <v/>
      </c>
    </row>
    <row r="481" spans="2:39" ht="13.5" thickBot="1">
      <c r="B481" s="86">
        <v>44613</v>
      </c>
      <c r="C481" s="85">
        <v>0</v>
      </c>
      <c r="D481" s="85">
        <v>0</v>
      </c>
      <c r="E481" s="85">
        <v>0</v>
      </c>
      <c r="F481" s="85">
        <v>0</v>
      </c>
      <c r="G481" s="85">
        <v>0</v>
      </c>
      <c r="H481" s="85">
        <v>0</v>
      </c>
      <c r="I481" s="85">
        <v>0</v>
      </c>
      <c r="J481" s="85">
        <v>0</v>
      </c>
      <c r="K481" s="85">
        <v>0</v>
      </c>
      <c r="L481" s="85">
        <v>0</v>
      </c>
      <c r="M481" s="85">
        <v>0</v>
      </c>
      <c r="N481" s="85">
        <v>0</v>
      </c>
      <c r="O481" s="85">
        <v>0</v>
      </c>
      <c r="P481" s="85">
        <v>0</v>
      </c>
      <c r="Q481" s="85">
        <v>0</v>
      </c>
      <c r="R481" s="85">
        <v>0</v>
      </c>
      <c r="S481" s="85">
        <v>0</v>
      </c>
      <c r="T481" s="85">
        <v>0</v>
      </c>
      <c r="U481" s="85">
        <v>0</v>
      </c>
      <c r="V481" s="85">
        <v>0</v>
      </c>
      <c r="W481" s="85">
        <v>0</v>
      </c>
      <c r="X481" s="85">
        <v>0</v>
      </c>
      <c r="Y481" s="85">
        <v>0</v>
      </c>
      <c r="Z481" s="85">
        <v>0</v>
      </c>
      <c r="AA481" s="85">
        <f t="shared" si="91"/>
        <v>0</v>
      </c>
      <c r="AB481" s="84">
        <f t="shared" si="92"/>
        <v>2022</v>
      </c>
      <c r="AC481" s="83">
        <f t="shared" si="93"/>
        <v>2</v>
      </c>
      <c r="AD481" s="83" t="str">
        <f t="shared" si="94"/>
        <v/>
      </c>
      <c r="AE481" s="83" t="str">
        <f t="shared" si="95"/>
        <v/>
      </c>
      <c r="AF481" s="81">
        <f t="shared" si="96"/>
        <v>0</v>
      </c>
      <c r="AG481" s="82" t="str">
        <f t="shared" si="97"/>
        <v>1:00</v>
      </c>
      <c r="AH481" s="81">
        <f t="shared" si="98"/>
        <v>0</v>
      </c>
      <c r="AI481" s="80" t="str">
        <f t="shared" si="99"/>
        <v/>
      </c>
      <c r="AJ481" s="80" t="str">
        <f t="shared" si="100"/>
        <v/>
      </c>
      <c r="AK481" s="80" t="str">
        <f t="shared" si="101"/>
        <v/>
      </c>
      <c r="AL481" s="79" t="str">
        <f t="shared" si="102"/>
        <v/>
      </c>
      <c r="AM481" s="78" t="str">
        <f t="shared" si="103"/>
        <v/>
      </c>
    </row>
    <row r="482" spans="2:39" ht="13.5" thickBot="1">
      <c r="B482" s="86">
        <v>44614</v>
      </c>
      <c r="C482" s="85">
        <v>0</v>
      </c>
      <c r="D482" s="85">
        <v>0</v>
      </c>
      <c r="E482" s="85">
        <v>0</v>
      </c>
      <c r="F482" s="85">
        <v>0</v>
      </c>
      <c r="G482" s="85">
        <v>0</v>
      </c>
      <c r="H482" s="85">
        <v>0</v>
      </c>
      <c r="I482" s="85">
        <v>0</v>
      </c>
      <c r="J482" s="85">
        <v>0</v>
      </c>
      <c r="K482" s="85">
        <v>0</v>
      </c>
      <c r="L482" s="85">
        <v>0</v>
      </c>
      <c r="M482" s="85">
        <v>0</v>
      </c>
      <c r="N482" s="85">
        <v>0</v>
      </c>
      <c r="O482" s="85">
        <v>0</v>
      </c>
      <c r="P482" s="85">
        <v>0</v>
      </c>
      <c r="Q482" s="85">
        <v>0</v>
      </c>
      <c r="R482" s="85">
        <v>0</v>
      </c>
      <c r="S482" s="85">
        <v>0</v>
      </c>
      <c r="T482" s="85">
        <v>0</v>
      </c>
      <c r="U482" s="85">
        <v>0</v>
      </c>
      <c r="V482" s="85">
        <v>0</v>
      </c>
      <c r="W482" s="85">
        <v>0</v>
      </c>
      <c r="X482" s="85">
        <v>0</v>
      </c>
      <c r="Y482" s="85">
        <v>0</v>
      </c>
      <c r="Z482" s="85">
        <v>0</v>
      </c>
      <c r="AA482" s="85">
        <f t="shared" si="91"/>
        <v>0</v>
      </c>
      <c r="AB482" s="84">
        <f t="shared" si="92"/>
        <v>2022</v>
      </c>
      <c r="AC482" s="83">
        <f t="shared" si="93"/>
        <v>2</v>
      </c>
      <c r="AD482" s="83" t="str">
        <f t="shared" si="94"/>
        <v/>
      </c>
      <c r="AE482" s="83" t="str">
        <f t="shared" si="95"/>
        <v/>
      </c>
      <c r="AF482" s="81">
        <f t="shared" si="96"/>
        <v>0</v>
      </c>
      <c r="AG482" s="82" t="str">
        <f t="shared" si="97"/>
        <v>1:00</v>
      </c>
      <c r="AH482" s="81">
        <f t="shared" si="98"/>
        <v>0</v>
      </c>
      <c r="AI482" s="80" t="str">
        <f t="shared" si="99"/>
        <v/>
      </c>
      <c r="AJ482" s="80" t="str">
        <f t="shared" si="100"/>
        <v/>
      </c>
      <c r="AK482" s="80" t="str">
        <f t="shared" si="101"/>
        <v/>
      </c>
      <c r="AL482" s="79" t="str">
        <f t="shared" si="102"/>
        <v/>
      </c>
      <c r="AM482" s="78" t="str">
        <f t="shared" si="103"/>
        <v/>
      </c>
    </row>
    <row r="483" spans="2:39" ht="13.5" thickBot="1">
      <c r="B483" s="86">
        <v>44615</v>
      </c>
      <c r="C483" s="85">
        <v>0</v>
      </c>
      <c r="D483" s="85">
        <v>0</v>
      </c>
      <c r="E483" s="85">
        <v>0</v>
      </c>
      <c r="F483" s="85">
        <v>0</v>
      </c>
      <c r="G483" s="85">
        <v>0</v>
      </c>
      <c r="H483" s="85">
        <v>0</v>
      </c>
      <c r="I483" s="85">
        <v>0</v>
      </c>
      <c r="J483" s="85">
        <v>0</v>
      </c>
      <c r="K483" s="85">
        <v>378.79300000000001</v>
      </c>
      <c r="L483" s="85">
        <v>1448.68</v>
      </c>
      <c r="M483" s="85">
        <v>1455.33</v>
      </c>
      <c r="N483" s="85">
        <v>1461.249</v>
      </c>
      <c r="O483" s="85">
        <v>1415.625</v>
      </c>
      <c r="P483" s="85">
        <v>1431.682</v>
      </c>
      <c r="Q483" s="85">
        <v>1433.1320000000001</v>
      </c>
      <c r="R483" s="85">
        <v>1434.66</v>
      </c>
      <c r="S483" s="85">
        <v>1403.144</v>
      </c>
      <c r="T483" s="85">
        <v>1370.431</v>
      </c>
      <c r="U483" s="85">
        <v>1378.0550000000001</v>
      </c>
      <c r="V483" s="85">
        <v>1384.645</v>
      </c>
      <c r="W483" s="85">
        <v>1379.2840000000001</v>
      </c>
      <c r="X483" s="85">
        <v>1363.96</v>
      </c>
      <c r="Y483" s="85">
        <v>1358.076</v>
      </c>
      <c r="Z483" s="85">
        <v>1322.431</v>
      </c>
      <c r="AA483" s="85">
        <f t="shared" si="91"/>
        <v>1461.249</v>
      </c>
      <c r="AB483" s="84">
        <f t="shared" si="92"/>
        <v>2022</v>
      </c>
      <c r="AC483" s="83">
        <f t="shared" si="93"/>
        <v>2</v>
      </c>
      <c r="AD483" s="83" t="str">
        <f t="shared" si="94"/>
        <v/>
      </c>
      <c r="AE483" s="83" t="str">
        <f t="shared" si="95"/>
        <v/>
      </c>
      <c r="AF483" s="81">
        <f t="shared" si="96"/>
        <v>1461.249</v>
      </c>
      <c r="AG483" s="82" t="str">
        <f t="shared" si="97"/>
        <v>12:00</v>
      </c>
      <c r="AH483" s="81">
        <f t="shared" si="98"/>
        <v>22880.426000000003</v>
      </c>
      <c r="AI483" s="80" t="str">
        <f t="shared" si="99"/>
        <v/>
      </c>
      <c r="AJ483" s="80" t="str">
        <f t="shared" si="100"/>
        <v/>
      </c>
      <c r="AK483" s="80" t="str">
        <f t="shared" si="101"/>
        <v/>
      </c>
      <c r="AL483" s="79" t="str">
        <f t="shared" si="102"/>
        <v/>
      </c>
      <c r="AM483" s="78" t="str">
        <f t="shared" si="103"/>
        <v/>
      </c>
    </row>
    <row r="484" spans="2:39" ht="13.5" thickBot="1">
      <c r="B484" s="86">
        <v>44616</v>
      </c>
      <c r="C484" s="85">
        <v>1310.002</v>
      </c>
      <c r="D484" s="85">
        <v>1308.7819999999999</v>
      </c>
      <c r="E484" s="85">
        <v>1319.797</v>
      </c>
      <c r="F484" s="85">
        <v>1330.6379999999999</v>
      </c>
      <c r="G484" s="85">
        <v>1330.6569999999999</v>
      </c>
      <c r="H484" s="85">
        <v>1336.008</v>
      </c>
      <c r="I484" s="85">
        <v>1393.087</v>
      </c>
      <c r="J484" s="85">
        <v>1465.0740000000001</v>
      </c>
      <c r="K484" s="85">
        <v>1471.002</v>
      </c>
      <c r="L484" s="85">
        <v>1458.6179999999999</v>
      </c>
      <c r="M484" s="85">
        <v>1469.1690000000001</v>
      </c>
      <c r="N484" s="85">
        <v>1476.6079999999999</v>
      </c>
      <c r="O484" s="85">
        <v>1448.259</v>
      </c>
      <c r="P484" s="85">
        <v>1433.973</v>
      </c>
      <c r="Q484" s="85">
        <v>1429.489</v>
      </c>
      <c r="R484" s="85">
        <v>1422.538</v>
      </c>
      <c r="S484" s="85">
        <v>1387.325</v>
      </c>
      <c r="T484" s="85">
        <v>1354.1030000000001</v>
      </c>
      <c r="U484" s="85">
        <v>1379.99</v>
      </c>
      <c r="V484" s="85">
        <v>1381.87</v>
      </c>
      <c r="W484" s="85">
        <v>1368.8979999999999</v>
      </c>
      <c r="X484" s="85">
        <v>1363.519</v>
      </c>
      <c r="Y484" s="85">
        <v>1341.1110000000001</v>
      </c>
      <c r="Z484" s="85">
        <v>1305.789</v>
      </c>
      <c r="AA484" s="85">
        <f t="shared" si="91"/>
        <v>1476.6079999999999</v>
      </c>
      <c r="AB484" s="84">
        <f t="shared" si="92"/>
        <v>2022</v>
      </c>
      <c r="AC484" s="83">
        <f t="shared" si="93"/>
        <v>2</v>
      </c>
      <c r="AD484" s="83" t="str">
        <f t="shared" si="94"/>
        <v/>
      </c>
      <c r="AE484" s="83" t="str">
        <f t="shared" si="95"/>
        <v/>
      </c>
      <c r="AF484" s="81">
        <f t="shared" si="96"/>
        <v>1476.6079999999999</v>
      </c>
      <c r="AG484" s="82" t="str">
        <f t="shared" si="97"/>
        <v>12:00</v>
      </c>
      <c r="AH484" s="81">
        <f t="shared" si="98"/>
        <v>34762.914000000004</v>
      </c>
      <c r="AI484" s="80" t="str">
        <f t="shared" si="99"/>
        <v/>
      </c>
      <c r="AJ484" s="80" t="str">
        <f t="shared" si="100"/>
        <v/>
      </c>
      <c r="AK484" s="80" t="str">
        <f t="shared" si="101"/>
        <v/>
      </c>
      <c r="AL484" s="79" t="str">
        <f t="shared" si="102"/>
        <v/>
      </c>
      <c r="AM484" s="78" t="str">
        <f t="shared" si="103"/>
        <v/>
      </c>
    </row>
    <row r="485" spans="2:39" ht="13.5" thickBot="1">
      <c r="B485" s="86">
        <v>44617</v>
      </c>
      <c r="C485" s="85">
        <v>1314.742</v>
      </c>
      <c r="D485" s="85">
        <v>1296.9849999999999</v>
      </c>
      <c r="E485" s="85">
        <v>1298.8779999999999</v>
      </c>
      <c r="F485" s="85">
        <v>1321.7570000000001</v>
      </c>
      <c r="G485" s="85">
        <v>1311.1849999999999</v>
      </c>
      <c r="H485" s="85">
        <v>1343.107</v>
      </c>
      <c r="I485" s="85">
        <v>1368.866</v>
      </c>
      <c r="J485" s="85">
        <v>1449.5740000000001</v>
      </c>
      <c r="K485" s="85">
        <v>1465.5509999999999</v>
      </c>
      <c r="L485" s="85">
        <v>1474.817</v>
      </c>
      <c r="M485" s="85">
        <v>573.99400000000003</v>
      </c>
      <c r="N485" s="85">
        <v>0</v>
      </c>
      <c r="O485" s="85">
        <v>0</v>
      </c>
      <c r="P485" s="85">
        <v>0</v>
      </c>
      <c r="Q485" s="85">
        <v>0</v>
      </c>
      <c r="R485" s="85">
        <v>0</v>
      </c>
      <c r="S485" s="85">
        <v>0</v>
      </c>
      <c r="T485" s="85">
        <v>0</v>
      </c>
      <c r="U485" s="85">
        <v>0</v>
      </c>
      <c r="V485" s="85">
        <v>0</v>
      </c>
      <c r="W485" s="85">
        <v>0</v>
      </c>
      <c r="X485" s="85">
        <v>0</v>
      </c>
      <c r="Y485" s="85">
        <v>0</v>
      </c>
      <c r="Z485" s="85">
        <v>0</v>
      </c>
      <c r="AA485" s="85">
        <f t="shared" si="91"/>
        <v>1474.817</v>
      </c>
      <c r="AB485" s="84">
        <f t="shared" si="92"/>
        <v>2022</v>
      </c>
      <c r="AC485" s="83">
        <f t="shared" si="93"/>
        <v>2</v>
      </c>
      <c r="AD485" s="83" t="str">
        <f t="shared" si="94"/>
        <v/>
      </c>
      <c r="AE485" s="83" t="str">
        <f t="shared" si="95"/>
        <v/>
      </c>
      <c r="AF485" s="81">
        <f t="shared" si="96"/>
        <v>1474.817</v>
      </c>
      <c r="AG485" s="82" t="str">
        <f t="shared" si="97"/>
        <v>10:00</v>
      </c>
      <c r="AH485" s="81">
        <f t="shared" si="98"/>
        <v>15694.273000000001</v>
      </c>
      <c r="AI485" s="80" t="str">
        <f t="shared" si="99"/>
        <v/>
      </c>
      <c r="AJ485" s="80" t="str">
        <f t="shared" si="100"/>
        <v/>
      </c>
      <c r="AK485" s="80" t="str">
        <f t="shared" si="101"/>
        <v/>
      </c>
      <c r="AL485" s="79" t="str">
        <f t="shared" si="102"/>
        <v/>
      </c>
      <c r="AM485" s="78" t="str">
        <f t="shared" si="103"/>
        <v/>
      </c>
    </row>
    <row r="486" spans="2:39" ht="13.5" thickBot="1">
      <c r="B486" s="86">
        <v>44618</v>
      </c>
      <c r="C486" s="85">
        <v>0</v>
      </c>
      <c r="D486" s="85">
        <v>0</v>
      </c>
      <c r="E486" s="85">
        <v>0</v>
      </c>
      <c r="F486" s="85">
        <v>0</v>
      </c>
      <c r="G486" s="85">
        <v>0</v>
      </c>
      <c r="H486" s="85">
        <v>0</v>
      </c>
      <c r="I486" s="85">
        <v>0</v>
      </c>
      <c r="J486" s="85">
        <v>0</v>
      </c>
      <c r="K486" s="85">
        <v>0</v>
      </c>
      <c r="L486" s="85">
        <v>0</v>
      </c>
      <c r="M486" s="85">
        <v>0</v>
      </c>
      <c r="N486" s="85">
        <v>0</v>
      </c>
      <c r="O486" s="85">
        <v>0</v>
      </c>
      <c r="P486" s="85">
        <v>0</v>
      </c>
      <c r="Q486" s="85">
        <v>0</v>
      </c>
      <c r="R486" s="85">
        <v>0</v>
      </c>
      <c r="S486" s="85">
        <v>0</v>
      </c>
      <c r="T486" s="85">
        <v>0</v>
      </c>
      <c r="U486" s="85">
        <v>0</v>
      </c>
      <c r="V486" s="85">
        <v>0</v>
      </c>
      <c r="W486" s="85">
        <v>0</v>
      </c>
      <c r="X486" s="85">
        <v>0</v>
      </c>
      <c r="Y486" s="85">
        <v>0</v>
      </c>
      <c r="Z486" s="85">
        <v>0</v>
      </c>
      <c r="AA486" s="85">
        <f t="shared" si="91"/>
        <v>0</v>
      </c>
      <c r="AB486" s="84">
        <f t="shared" si="92"/>
        <v>2022</v>
      </c>
      <c r="AC486" s="83">
        <f t="shared" si="93"/>
        <v>2</v>
      </c>
      <c r="AD486" s="83" t="str">
        <f t="shared" si="94"/>
        <v/>
      </c>
      <c r="AE486" s="83" t="str">
        <f t="shared" si="95"/>
        <v/>
      </c>
      <c r="AF486" s="81">
        <f t="shared" si="96"/>
        <v>0</v>
      </c>
      <c r="AG486" s="82" t="str">
        <f t="shared" si="97"/>
        <v>1:00</v>
      </c>
      <c r="AH486" s="81">
        <f t="shared" si="98"/>
        <v>0</v>
      </c>
      <c r="AI486" s="80" t="str">
        <f t="shared" si="99"/>
        <v/>
      </c>
      <c r="AJ486" s="80" t="str">
        <f t="shared" si="100"/>
        <v/>
      </c>
      <c r="AK486" s="80" t="str">
        <f t="shared" si="101"/>
        <v/>
      </c>
      <c r="AL486" s="79" t="str">
        <f t="shared" si="102"/>
        <v/>
      </c>
      <c r="AM486" s="78" t="str">
        <f t="shared" si="103"/>
        <v/>
      </c>
    </row>
    <row r="487" spans="2:39" ht="13.5" thickBot="1">
      <c r="B487" s="86">
        <v>44619</v>
      </c>
      <c r="C487" s="85">
        <v>0</v>
      </c>
      <c r="D487" s="85">
        <v>0</v>
      </c>
      <c r="E487" s="85">
        <v>0</v>
      </c>
      <c r="F487" s="85">
        <v>0</v>
      </c>
      <c r="G487" s="85">
        <v>0</v>
      </c>
      <c r="H487" s="85">
        <v>0</v>
      </c>
      <c r="I487" s="85">
        <v>0</v>
      </c>
      <c r="J487" s="85">
        <v>0</v>
      </c>
      <c r="K487" s="85">
        <v>0</v>
      </c>
      <c r="L487" s="85">
        <v>0</v>
      </c>
      <c r="M487" s="85">
        <v>0</v>
      </c>
      <c r="N487" s="85">
        <v>0</v>
      </c>
      <c r="O487" s="85">
        <v>0</v>
      </c>
      <c r="P487" s="85">
        <v>0</v>
      </c>
      <c r="Q487" s="85">
        <v>0</v>
      </c>
      <c r="R487" s="85">
        <v>0</v>
      </c>
      <c r="S487" s="85">
        <v>0</v>
      </c>
      <c r="T487" s="85">
        <v>0</v>
      </c>
      <c r="U487" s="85">
        <v>0</v>
      </c>
      <c r="V487" s="85">
        <v>0</v>
      </c>
      <c r="W487" s="85">
        <v>0</v>
      </c>
      <c r="X487" s="85">
        <v>0</v>
      </c>
      <c r="Y487" s="85">
        <v>0</v>
      </c>
      <c r="Z487" s="85">
        <v>0</v>
      </c>
      <c r="AA487" s="85">
        <f t="shared" si="91"/>
        <v>0</v>
      </c>
      <c r="AB487" s="84">
        <f t="shared" si="92"/>
        <v>2022</v>
      </c>
      <c r="AC487" s="83">
        <f t="shared" si="93"/>
        <v>2</v>
      </c>
      <c r="AD487" s="83" t="str">
        <f t="shared" si="94"/>
        <v/>
      </c>
      <c r="AE487" s="83" t="str">
        <f t="shared" si="95"/>
        <v/>
      </c>
      <c r="AF487" s="81">
        <f t="shared" si="96"/>
        <v>0</v>
      </c>
      <c r="AG487" s="82" t="str">
        <f t="shared" si="97"/>
        <v>1:00</v>
      </c>
      <c r="AH487" s="81">
        <f t="shared" si="98"/>
        <v>0</v>
      </c>
      <c r="AI487" s="80" t="str">
        <f t="shared" si="99"/>
        <v/>
      </c>
      <c r="AJ487" s="80" t="str">
        <f t="shared" si="100"/>
        <v/>
      </c>
      <c r="AK487" s="80" t="str">
        <f t="shared" si="101"/>
        <v/>
      </c>
      <c r="AL487" s="79" t="str">
        <f t="shared" si="102"/>
        <v/>
      </c>
      <c r="AM487" s="78" t="str">
        <f t="shared" si="103"/>
        <v/>
      </c>
    </row>
    <row r="488" spans="2:39" ht="13.5" thickBot="1">
      <c r="B488" s="86">
        <v>44620</v>
      </c>
      <c r="C488" s="85">
        <v>0</v>
      </c>
      <c r="D488" s="85">
        <v>0</v>
      </c>
      <c r="E488" s="85">
        <v>0</v>
      </c>
      <c r="F488" s="85">
        <v>0</v>
      </c>
      <c r="G488" s="85">
        <v>0</v>
      </c>
      <c r="H488" s="85">
        <v>0</v>
      </c>
      <c r="I488" s="85">
        <v>0</v>
      </c>
      <c r="J488" s="85">
        <v>0</v>
      </c>
      <c r="K488" s="85">
        <v>0</v>
      </c>
      <c r="L488" s="85">
        <v>0</v>
      </c>
      <c r="M488" s="85">
        <v>0</v>
      </c>
      <c r="N488" s="85">
        <v>0</v>
      </c>
      <c r="O488" s="85">
        <v>0</v>
      </c>
      <c r="P488" s="85">
        <v>0</v>
      </c>
      <c r="Q488" s="85">
        <v>0</v>
      </c>
      <c r="R488" s="85">
        <v>0</v>
      </c>
      <c r="S488" s="85">
        <v>0</v>
      </c>
      <c r="T488" s="85">
        <v>0</v>
      </c>
      <c r="U488" s="85">
        <v>0</v>
      </c>
      <c r="V488" s="85">
        <v>0</v>
      </c>
      <c r="W488" s="85">
        <v>0</v>
      </c>
      <c r="X488" s="85">
        <v>0</v>
      </c>
      <c r="Y488" s="85">
        <v>0</v>
      </c>
      <c r="Z488" s="85">
        <v>0</v>
      </c>
      <c r="AA488" s="85">
        <f t="shared" si="91"/>
        <v>0</v>
      </c>
      <c r="AB488" s="84">
        <f t="shared" si="92"/>
        <v>2022</v>
      </c>
      <c r="AC488" s="83">
        <f t="shared" si="93"/>
        <v>2</v>
      </c>
      <c r="AD488" s="83" t="str">
        <f t="shared" si="94"/>
        <v>2022-2</v>
      </c>
      <c r="AE488" s="83">
        <f t="shared" si="95"/>
        <v>2</v>
      </c>
      <c r="AF488" s="81">
        <f t="shared" si="96"/>
        <v>0</v>
      </c>
      <c r="AG488" s="82" t="str">
        <f t="shared" si="97"/>
        <v>1:00</v>
      </c>
      <c r="AH488" s="81">
        <f t="shared" si="98"/>
        <v>0</v>
      </c>
      <c r="AI488" s="80">
        <f t="shared" si="99"/>
        <v>18552.609</v>
      </c>
      <c r="AJ488" s="80">
        <f t="shared" si="100"/>
        <v>1479.0989999999999</v>
      </c>
      <c r="AK488" s="80">
        <f t="shared" si="101"/>
        <v>34762.914000000004</v>
      </c>
      <c r="AL488" s="79">
        <f t="shared" si="102"/>
        <v>44607</v>
      </c>
      <c r="AM488" s="78" t="str">
        <f t="shared" si="103"/>
        <v>10:00</v>
      </c>
    </row>
    <row r="489" spans="2:39" ht="13.5" thickBot="1">
      <c r="B489" s="86">
        <v>44621</v>
      </c>
      <c r="C489" s="85">
        <v>0</v>
      </c>
      <c r="D489" s="85">
        <v>0</v>
      </c>
      <c r="E489" s="85">
        <v>0</v>
      </c>
      <c r="F489" s="85">
        <v>0</v>
      </c>
      <c r="G489" s="85">
        <v>0</v>
      </c>
      <c r="H489" s="85">
        <v>0</v>
      </c>
      <c r="I489" s="85">
        <v>0</v>
      </c>
      <c r="J489" s="85">
        <v>0</v>
      </c>
      <c r="K489" s="85">
        <v>0</v>
      </c>
      <c r="L489" s="85">
        <v>0</v>
      </c>
      <c r="M489" s="85">
        <v>0</v>
      </c>
      <c r="N489" s="85">
        <v>0</v>
      </c>
      <c r="O489" s="85">
        <v>0</v>
      </c>
      <c r="P489" s="85">
        <v>0</v>
      </c>
      <c r="Q489" s="85">
        <v>0</v>
      </c>
      <c r="R489" s="85">
        <v>0</v>
      </c>
      <c r="S489" s="85">
        <v>0</v>
      </c>
      <c r="T489" s="85">
        <v>0</v>
      </c>
      <c r="U489" s="85">
        <v>0</v>
      </c>
      <c r="V489" s="85">
        <v>0</v>
      </c>
      <c r="W489" s="85">
        <v>0</v>
      </c>
      <c r="X489" s="85">
        <v>0</v>
      </c>
      <c r="Y489" s="85">
        <v>0</v>
      </c>
      <c r="Z489" s="85">
        <v>0</v>
      </c>
      <c r="AA489" s="85">
        <f t="shared" si="91"/>
        <v>0</v>
      </c>
      <c r="AB489" s="84">
        <f t="shared" si="92"/>
        <v>2022</v>
      </c>
      <c r="AC489" s="83">
        <f t="shared" si="93"/>
        <v>3</v>
      </c>
      <c r="AD489" s="83" t="str">
        <f t="shared" si="94"/>
        <v/>
      </c>
      <c r="AE489" s="83" t="str">
        <f t="shared" si="95"/>
        <v/>
      </c>
      <c r="AF489" s="81">
        <f t="shared" si="96"/>
        <v>0</v>
      </c>
      <c r="AG489" s="82" t="str">
        <f t="shared" si="97"/>
        <v>1:00</v>
      </c>
      <c r="AH489" s="81">
        <f t="shared" si="98"/>
        <v>0</v>
      </c>
      <c r="AI489" s="80" t="str">
        <f t="shared" si="99"/>
        <v/>
      </c>
      <c r="AJ489" s="80" t="str">
        <f t="shared" si="100"/>
        <v/>
      </c>
      <c r="AK489" s="80" t="str">
        <f t="shared" si="101"/>
        <v/>
      </c>
      <c r="AL489" s="79" t="str">
        <f t="shared" si="102"/>
        <v/>
      </c>
      <c r="AM489" s="78" t="str">
        <f t="shared" si="103"/>
        <v/>
      </c>
    </row>
    <row r="490" spans="2:39" ht="13.5" thickBot="1">
      <c r="B490" s="86">
        <v>44622</v>
      </c>
      <c r="C490" s="85">
        <v>0</v>
      </c>
      <c r="D490" s="85">
        <v>0</v>
      </c>
      <c r="E490" s="85">
        <v>0</v>
      </c>
      <c r="F490" s="85">
        <v>0</v>
      </c>
      <c r="G490" s="85">
        <v>0</v>
      </c>
      <c r="H490" s="85">
        <v>0</v>
      </c>
      <c r="I490" s="85">
        <v>0</v>
      </c>
      <c r="J490" s="85">
        <v>0</v>
      </c>
      <c r="K490" s="85">
        <v>0</v>
      </c>
      <c r="L490" s="85">
        <v>0</v>
      </c>
      <c r="M490" s="85">
        <v>0</v>
      </c>
      <c r="N490" s="85">
        <v>0</v>
      </c>
      <c r="O490" s="85">
        <v>0</v>
      </c>
      <c r="P490" s="85">
        <v>0</v>
      </c>
      <c r="Q490" s="85">
        <v>0</v>
      </c>
      <c r="R490" s="85">
        <v>0</v>
      </c>
      <c r="S490" s="85">
        <v>0</v>
      </c>
      <c r="T490" s="85">
        <v>0</v>
      </c>
      <c r="U490" s="85">
        <v>0</v>
      </c>
      <c r="V490" s="85">
        <v>0</v>
      </c>
      <c r="W490" s="85">
        <v>0</v>
      </c>
      <c r="X490" s="85">
        <v>0</v>
      </c>
      <c r="Y490" s="85">
        <v>0</v>
      </c>
      <c r="Z490" s="85">
        <v>0</v>
      </c>
      <c r="AA490" s="85">
        <f t="shared" si="91"/>
        <v>0</v>
      </c>
      <c r="AB490" s="84">
        <f t="shared" si="92"/>
        <v>2022</v>
      </c>
      <c r="AC490" s="83">
        <f t="shared" si="93"/>
        <v>3</v>
      </c>
      <c r="AD490" s="83" t="str">
        <f t="shared" si="94"/>
        <v/>
      </c>
      <c r="AE490" s="83" t="str">
        <f t="shared" si="95"/>
        <v/>
      </c>
      <c r="AF490" s="81">
        <f t="shared" si="96"/>
        <v>0</v>
      </c>
      <c r="AG490" s="82" t="str">
        <f t="shared" si="97"/>
        <v>1:00</v>
      </c>
      <c r="AH490" s="81">
        <f t="shared" si="98"/>
        <v>0</v>
      </c>
      <c r="AI490" s="80" t="str">
        <f t="shared" si="99"/>
        <v/>
      </c>
      <c r="AJ490" s="80" t="str">
        <f t="shared" si="100"/>
        <v/>
      </c>
      <c r="AK490" s="80" t="str">
        <f t="shared" si="101"/>
        <v/>
      </c>
      <c r="AL490" s="79" t="str">
        <f t="shared" si="102"/>
        <v/>
      </c>
      <c r="AM490" s="78" t="str">
        <f t="shared" si="103"/>
        <v/>
      </c>
    </row>
    <row r="491" spans="2:39" ht="13.5" thickBot="1">
      <c r="B491" s="86">
        <v>44623</v>
      </c>
      <c r="C491" s="85">
        <v>0</v>
      </c>
      <c r="D491" s="85">
        <v>0</v>
      </c>
      <c r="E491" s="85">
        <v>0</v>
      </c>
      <c r="F491" s="85">
        <v>0</v>
      </c>
      <c r="G491" s="85">
        <v>0</v>
      </c>
      <c r="H491" s="85">
        <v>0</v>
      </c>
      <c r="I491" s="85">
        <v>0</v>
      </c>
      <c r="J491" s="85">
        <v>0</v>
      </c>
      <c r="K491" s="85">
        <v>0</v>
      </c>
      <c r="L491" s="85">
        <v>0</v>
      </c>
      <c r="M491" s="85">
        <v>206.69200000000001</v>
      </c>
      <c r="N491" s="85">
        <v>0</v>
      </c>
      <c r="O491" s="85">
        <v>0</v>
      </c>
      <c r="P491" s="85">
        <v>0</v>
      </c>
      <c r="Q491" s="85">
        <v>0</v>
      </c>
      <c r="R491" s="85">
        <v>0</v>
      </c>
      <c r="S491" s="85">
        <v>0</v>
      </c>
      <c r="T491" s="85">
        <v>0</v>
      </c>
      <c r="U491" s="85">
        <v>0</v>
      </c>
      <c r="V491" s="85">
        <v>0</v>
      </c>
      <c r="W491" s="85">
        <v>0</v>
      </c>
      <c r="X491" s="85">
        <v>0</v>
      </c>
      <c r="Y491" s="85">
        <v>0</v>
      </c>
      <c r="Z491" s="85">
        <v>0</v>
      </c>
      <c r="AA491" s="85">
        <f t="shared" si="91"/>
        <v>206.69200000000001</v>
      </c>
      <c r="AB491" s="84">
        <f t="shared" si="92"/>
        <v>2022</v>
      </c>
      <c r="AC491" s="83">
        <f t="shared" si="93"/>
        <v>3</v>
      </c>
      <c r="AD491" s="83" t="str">
        <f t="shared" si="94"/>
        <v/>
      </c>
      <c r="AE491" s="83" t="str">
        <f t="shared" si="95"/>
        <v/>
      </c>
      <c r="AF491" s="81">
        <f t="shared" si="96"/>
        <v>206.69200000000001</v>
      </c>
      <c r="AG491" s="82" t="str">
        <f t="shared" si="97"/>
        <v>11:00</v>
      </c>
      <c r="AH491" s="81">
        <f t="shared" si="98"/>
        <v>413.38400000000001</v>
      </c>
      <c r="AI491" s="80" t="str">
        <f t="shared" si="99"/>
        <v/>
      </c>
      <c r="AJ491" s="80" t="str">
        <f t="shared" si="100"/>
        <v/>
      </c>
      <c r="AK491" s="80" t="str">
        <f t="shared" si="101"/>
        <v/>
      </c>
      <c r="AL491" s="79" t="str">
        <f t="shared" si="102"/>
        <v/>
      </c>
      <c r="AM491" s="78" t="str">
        <f t="shared" si="103"/>
        <v/>
      </c>
    </row>
    <row r="492" spans="2:39" ht="13.5" thickBot="1">
      <c r="B492" s="86">
        <v>44624</v>
      </c>
      <c r="C492" s="85">
        <v>0</v>
      </c>
      <c r="D492" s="85">
        <v>0</v>
      </c>
      <c r="E492" s="85">
        <v>0</v>
      </c>
      <c r="F492" s="85">
        <v>0</v>
      </c>
      <c r="G492" s="85">
        <v>0</v>
      </c>
      <c r="H492" s="85">
        <v>0</v>
      </c>
      <c r="I492" s="85">
        <v>0</v>
      </c>
      <c r="J492" s="85">
        <v>0</v>
      </c>
      <c r="K492" s="85">
        <v>0</v>
      </c>
      <c r="L492" s="85">
        <v>0</v>
      </c>
      <c r="M492" s="85">
        <v>0</v>
      </c>
      <c r="N492" s="85">
        <v>0</v>
      </c>
      <c r="O492" s="85">
        <v>1144.9570000000001</v>
      </c>
      <c r="P492" s="85">
        <v>1372.2090000000001</v>
      </c>
      <c r="Q492" s="85">
        <v>1352.8679999999999</v>
      </c>
      <c r="R492" s="85">
        <v>1344.9490000000001</v>
      </c>
      <c r="S492" s="85">
        <v>1313.2070000000001</v>
      </c>
      <c r="T492" s="85">
        <v>1268.587</v>
      </c>
      <c r="U492" s="85">
        <v>1275.075</v>
      </c>
      <c r="V492" s="85">
        <v>1282.7380000000001</v>
      </c>
      <c r="W492" s="85">
        <v>1288.1489999999999</v>
      </c>
      <c r="X492" s="85">
        <v>1271.569</v>
      </c>
      <c r="Y492" s="85">
        <v>1258.953</v>
      </c>
      <c r="Z492" s="85">
        <v>1244.357</v>
      </c>
      <c r="AA492" s="85">
        <f t="shared" si="91"/>
        <v>1372.2090000000001</v>
      </c>
      <c r="AB492" s="84">
        <f t="shared" si="92"/>
        <v>2022</v>
      </c>
      <c r="AC492" s="83">
        <f t="shared" si="93"/>
        <v>3</v>
      </c>
      <c r="AD492" s="83" t="str">
        <f t="shared" si="94"/>
        <v/>
      </c>
      <c r="AE492" s="83" t="str">
        <f t="shared" si="95"/>
        <v/>
      </c>
      <c r="AF492" s="81">
        <f t="shared" si="96"/>
        <v>1372.2090000000001</v>
      </c>
      <c r="AG492" s="82" t="str">
        <f t="shared" si="97"/>
        <v>14:00</v>
      </c>
      <c r="AH492" s="81">
        <f t="shared" si="98"/>
        <v>16789.826999999997</v>
      </c>
      <c r="AI492" s="80" t="str">
        <f t="shared" si="99"/>
        <v/>
      </c>
      <c r="AJ492" s="80" t="str">
        <f t="shared" si="100"/>
        <v/>
      </c>
      <c r="AK492" s="80" t="str">
        <f t="shared" si="101"/>
        <v/>
      </c>
      <c r="AL492" s="79" t="str">
        <f t="shared" si="102"/>
        <v/>
      </c>
      <c r="AM492" s="78" t="str">
        <f t="shared" si="103"/>
        <v/>
      </c>
    </row>
    <row r="493" spans="2:39" ht="13.5" thickBot="1">
      <c r="B493" s="86">
        <v>44625</v>
      </c>
      <c r="C493" s="85">
        <v>1233.5060000000001</v>
      </c>
      <c r="D493" s="85">
        <v>1230.7349999999999</v>
      </c>
      <c r="E493" s="85">
        <v>1233.5640000000001</v>
      </c>
      <c r="F493" s="85">
        <v>1224.703</v>
      </c>
      <c r="G493" s="85">
        <v>1227.451</v>
      </c>
      <c r="H493" s="85">
        <v>1233.1379999999999</v>
      </c>
      <c r="I493" s="85">
        <v>1255.8869999999999</v>
      </c>
      <c r="J493" s="85">
        <v>1281.0419999999999</v>
      </c>
      <c r="K493" s="85">
        <v>1286.8009999999999</v>
      </c>
      <c r="L493" s="85">
        <v>1254.01</v>
      </c>
      <c r="M493" s="85">
        <v>1254.68</v>
      </c>
      <c r="N493" s="85">
        <v>1271.8699999999999</v>
      </c>
      <c r="O493" s="85">
        <v>1237.646</v>
      </c>
      <c r="P493" s="85">
        <v>1222.634</v>
      </c>
      <c r="Q493" s="85">
        <v>1213.3150000000001</v>
      </c>
      <c r="R493" s="85">
        <v>1242.653</v>
      </c>
      <c r="S493" s="85">
        <v>1219.046</v>
      </c>
      <c r="T493" s="85">
        <v>1207.9970000000001</v>
      </c>
      <c r="U493" s="85">
        <v>1232.72</v>
      </c>
      <c r="V493" s="85">
        <v>1247.982</v>
      </c>
      <c r="W493" s="85">
        <v>1221.5329999999999</v>
      </c>
      <c r="X493" s="85">
        <v>1229.1079999999999</v>
      </c>
      <c r="Y493" s="85">
        <v>1217.1120000000001</v>
      </c>
      <c r="Z493" s="85">
        <v>1194.4760000000001</v>
      </c>
      <c r="AA493" s="85">
        <f t="shared" si="91"/>
        <v>1286.8009999999999</v>
      </c>
      <c r="AB493" s="84">
        <f t="shared" si="92"/>
        <v>2022</v>
      </c>
      <c r="AC493" s="83">
        <f t="shared" si="93"/>
        <v>3</v>
      </c>
      <c r="AD493" s="83" t="str">
        <f t="shared" si="94"/>
        <v/>
      </c>
      <c r="AE493" s="83" t="str">
        <f t="shared" si="95"/>
        <v/>
      </c>
      <c r="AF493" s="81">
        <f t="shared" si="96"/>
        <v>1286.8009999999999</v>
      </c>
      <c r="AG493" s="82" t="str">
        <f t="shared" si="97"/>
        <v>9:00</v>
      </c>
      <c r="AH493" s="81">
        <f t="shared" si="98"/>
        <v>30960.409999999996</v>
      </c>
      <c r="AI493" s="80" t="str">
        <f t="shared" si="99"/>
        <v/>
      </c>
      <c r="AJ493" s="80" t="str">
        <f t="shared" si="100"/>
        <v/>
      </c>
      <c r="AK493" s="80" t="str">
        <f t="shared" si="101"/>
        <v/>
      </c>
      <c r="AL493" s="79" t="str">
        <f t="shared" si="102"/>
        <v/>
      </c>
      <c r="AM493" s="78" t="str">
        <f t="shared" si="103"/>
        <v/>
      </c>
    </row>
    <row r="494" spans="2:39" ht="13.5" thickBot="1">
      <c r="B494" s="86">
        <v>44626</v>
      </c>
      <c r="C494" s="85">
        <v>1203.442</v>
      </c>
      <c r="D494" s="85">
        <v>1189.8119999999999</v>
      </c>
      <c r="E494" s="85">
        <v>1160.306</v>
      </c>
      <c r="F494" s="85">
        <v>1143.837</v>
      </c>
      <c r="G494" s="85">
        <v>1120.1410000000001</v>
      </c>
      <c r="H494" s="85">
        <v>1110.645</v>
      </c>
      <c r="I494" s="85">
        <v>1135.3869999999999</v>
      </c>
      <c r="J494" s="85">
        <v>1163.18</v>
      </c>
      <c r="K494" s="85">
        <v>1154.817</v>
      </c>
      <c r="L494" s="85">
        <v>1142.7329999999999</v>
      </c>
      <c r="M494" s="85">
        <v>1154.857</v>
      </c>
      <c r="N494" s="85">
        <v>1161.289</v>
      </c>
      <c r="O494" s="85">
        <v>1135.2739999999999</v>
      </c>
      <c r="P494" s="85">
        <v>1136.73</v>
      </c>
      <c r="Q494" s="85">
        <v>1098.865</v>
      </c>
      <c r="R494" s="85">
        <v>1131.836</v>
      </c>
      <c r="S494" s="85">
        <v>1151.9960000000001</v>
      </c>
      <c r="T494" s="85">
        <v>1147.9780000000001</v>
      </c>
      <c r="U494" s="85">
        <v>1180.423</v>
      </c>
      <c r="V494" s="85">
        <v>1185.0840000000001</v>
      </c>
      <c r="W494" s="85">
        <v>1183.056</v>
      </c>
      <c r="X494" s="85">
        <v>1178.0039999999999</v>
      </c>
      <c r="Y494" s="85">
        <v>1171.57</v>
      </c>
      <c r="Z494" s="85">
        <v>1163.5530000000001</v>
      </c>
      <c r="AA494" s="85">
        <f t="shared" si="91"/>
        <v>1203.442</v>
      </c>
      <c r="AB494" s="84">
        <f t="shared" si="92"/>
        <v>2022</v>
      </c>
      <c r="AC494" s="83">
        <f t="shared" si="93"/>
        <v>3</v>
      </c>
      <c r="AD494" s="83" t="str">
        <f t="shared" si="94"/>
        <v/>
      </c>
      <c r="AE494" s="83" t="str">
        <f t="shared" si="95"/>
        <v/>
      </c>
      <c r="AF494" s="81">
        <f t="shared" si="96"/>
        <v>1203.442</v>
      </c>
      <c r="AG494" s="82" t="str">
        <f t="shared" si="97"/>
        <v>1:00</v>
      </c>
      <c r="AH494" s="81">
        <f t="shared" si="98"/>
        <v>28908.256999999994</v>
      </c>
      <c r="AI494" s="80" t="str">
        <f t="shared" si="99"/>
        <v/>
      </c>
      <c r="AJ494" s="80" t="str">
        <f t="shared" si="100"/>
        <v/>
      </c>
      <c r="AK494" s="80" t="str">
        <f t="shared" si="101"/>
        <v/>
      </c>
      <c r="AL494" s="79" t="str">
        <f t="shared" si="102"/>
        <v/>
      </c>
      <c r="AM494" s="78" t="str">
        <f t="shared" si="103"/>
        <v/>
      </c>
    </row>
    <row r="495" spans="2:39" ht="13.5" thickBot="1">
      <c r="B495" s="86">
        <v>44627</v>
      </c>
      <c r="C495" s="85">
        <v>1177.04</v>
      </c>
      <c r="D495" s="85">
        <v>1168.114</v>
      </c>
      <c r="E495" s="85">
        <v>1178.778</v>
      </c>
      <c r="F495" s="85">
        <v>1163.7750000000001</v>
      </c>
      <c r="G495" s="85">
        <v>1182.1569999999999</v>
      </c>
      <c r="H495" s="85">
        <v>1194.902</v>
      </c>
      <c r="I495" s="85">
        <v>1226.354</v>
      </c>
      <c r="J495" s="85">
        <v>1319.403</v>
      </c>
      <c r="K495" s="85">
        <v>1327.8520000000001</v>
      </c>
      <c r="L495" s="85">
        <v>1361.4960000000001</v>
      </c>
      <c r="M495" s="85">
        <v>1371.7729999999999</v>
      </c>
      <c r="N495" s="85">
        <v>1394.2170000000001</v>
      </c>
      <c r="O495" s="85">
        <v>1355.2719999999999</v>
      </c>
      <c r="P495" s="85">
        <v>1365.52</v>
      </c>
      <c r="Q495" s="85">
        <v>835.60199999999998</v>
      </c>
      <c r="R495" s="85">
        <v>1360.403</v>
      </c>
      <c r="S495" s="85">
        <v>1326.3109999999999</v>
      </c>
      <c r="T495" s="85">
        <v>1253.075</v>
      </c>
      <c r="U495" s="85">
        <v>1257.5160000000001</v>
      </c>
      <c r="V495" s="85">
        <v>1266.6279999999999</v>
      </c>
      <c r="W495" s="85">
        <v>1256.7660000000001</v>
      </c>
      <c r="X495" s="85">
        <v>1250.904</v>
      </c>
      <c r="Y495" s="85">
        <v>1221.0940000000001</v>
      </c>
      <c r="Z495" s="85">
        <v>1225.134</v>
      </c>
      <c r="AA495" s="85">
        <f t="shared" si="91"/>
        <v>1394.2170000000001</v>
      </c>
      <c r="AB495" s="84">
        <f t="shared" si="92"/>
        <v>2022</v>
      </c>
      <c r="AC495" s="83">
        <f t="shared" si="93"/>
        <v>3</v>
      </c>
      <c r="AD495" s="83" t="str">
        <f t="shared" si="94"/>
        <v/>
      </c>
      <c r="AE495" s="83" t="str">
        <f t="shared" si="95"/>
        <v/>
      </c>
      <c r="AF495" s="81">
        <f t="shared" si="96"/>
        <v>1394.2170000000001</v>
      </c>
      <c r="AG495" s="82" t="str">
        <f t="shared" si="97"/>
        <v>12:00</v>
      </c>
      <c r="AH495" s="81">
        <f t="shared" si="98"/>
        <v>31434.303000000004</v>
      </c>
      <c r="AI495" s="80" t="str">
        <f t="shared" si="99"/>
        <v/>
      </c>
      <c r="AJ495" s="80" t="str">
        <f t="shared" si="100"/>
        <v/>
      </c>
      <c r="AK495" s="80" t="str">
        <f t="shared" si="101"/>
        <v/>
      </c>
      <c r="AL495" s="79" t="str">
        <f t="shared" si="102"/>
        <v/>
      </c>
      <c r="AM495" s="78" t="str">
        <f t="shared" si="103"/>
        <v/>
      </c>
    </row>
    <row r="496" spans="2:39" ht="13.5" thickBot="1">
      <c r="B496" s="86">
        <v>44628</v>
      </c>
      <c r="C496" s="85">
        <v>1215.98</v>
      </c>
      <c r="D496" s="85">
        <v>1213.18</v>
      </c>
      <c r="E496" s="85">
        <v>1214.2180000000001</v>
      </c>
      <c r="F496" s="85">
        <v>1199.1980000000001</v>
      </c>
      <c r="G496" s="85">
        <v>1193.183</v>
      </c>
      <c r="H496" s="85">
        <v>1212.3430000000001</v>
      </c>
      <c r="I496" s="85">
        <v>1278.153</v>
      </c>
      <c r="J496" s="85">
        <v>1353.6389999999999</v>
      </c>
      <c r="K496" s="85">
        <v>1356.56</v>
      </c>
      <c r="L496" s="85">
        <v>1344.749</v>
      </c>
      <c r="M496" s="85">
        <v>1376.4670000000001</v>
      </c>
      <c r="N496" s="85">
        <v>1346.241</v>
      </c>
      <c r="O496" s="85">
        <v>1309.6610000000001</v>
      </c>
      <c r="P496" s="85">
        <v>1301.874</v>
      </c>
      <c r="Q496" s="85">
        <v>1283.6469999999999</v>
      </c>
      <c r="R496" s="85">
        <v>1284.441</v>
      </c>
      <c r="S496" s="85">
        <v>1271.1959999999999</v>
      </c>
      <c r="T496" s="85">
        <v>1230.644</v>
      </c>
      <c r="U496" s="85">
        <v>1227.8240000000001</v>
      </c>
      <c r="V496" s="85">
        <v>1238.991</v>
      </c>
      <c r="W496" s="85">
        <v>1225.2860000000001</v>
      </c>
      <c r="X496" s="85">
        <v>1231.663</v>
      </c>
      <c r="Y496" s="85">
        <v>1217.529</v>
      </c>
      <c r="Z496" s="85">
        <v>1209.7159999999999</v>
      </c>
      <c r="AA496" s="85">
        <f t="shared" si="91"/>
        <v>1376.4670000000001</v>
      </c>
      <c r="AB496" s="84">
        <f t="shared" si="92"/>
        <v>2022</v>
      </c>
      <c r="AC496" s="83">
        <f t="shared" si="93"/>
        <v>3</v>
      </c>
      <c r="AD496" s="83" t="str">
        <f t="shared" si="94"/>
        <v/>
      </c>
      <c r="AE496" s="83" t="str">
        <f t="shared" si="95"/>
        <v/>
      </c>
      <c r="AF496" s="81">
        <f t="shared" si="96"/>
        <v>1376.4670000000001</v>
      </c>
      <c r="AG496" s="82" t="str">
        <f t="shared" si="97"/>
        <v>11:00</v>
      </c>
      <c r="AH496" s="81">
        <f t="shared" si="98"/>
        <v>31712.85</v>
      </c>
      <c r="AI496" s="80" t="str">
        <f t="shared" si="99"/>
        <v/>
      </c>
      <c r="AJ496" s="80" t="str">
        <f t="shared" si="100"/>
        <v/>
      </c>
      <c r="AK496" s="80" t="str">
        <f t="shared" si="101"/>
        <v/>
      </c>
      <c r="AL496" s="79" t="str">
        <f t="shared" si="102"/>
        <v/>
      </c>
      <c r="AM496" s="78" t="str">
        <f t="shared" si="103"/>
        <v/>
      </c>
    </row>
    <row r="497" spans="2:39" ht="13.5" thickBot="1">
      <c r="B497" s="86">
        <v>44629</v>
      </c>
      <c r="C497" s="85">
        <v>1199.0840000000001</v>
      </c>
      <c r="D497" s="85">
        <v>1185.6220000000001</v>
      </c>
      <c r="E497" s="85">
        <v>1193.26</v>
      </c>
      <c r="F497" s="85">
        <v>1162.29</v>
      </c>
      <c r="G497" s="85">
        <v>1188.366</v>
      </c>
      <c r="H497" s="85">
        <v>1198.0170000000001</v>
      </c>
      <c r="I497" s="85">
        <v>1251.06</v>
      </c>
      <c r="J497" s="85">
        <v>1320.5</v>
      </c>
      <c r="K497" s="85">
        <v>1339.933</v>
      </c>
      <c r="L497" s="85">
        <v>1335.7139999999999</v>
      </c>
      <c r="M497" s="85">
        <v>1350.606</v>
      </c>
      <c r="N497" s="85">
        <v>1345.067</v>
      </c>
      <c r="O497" s="85">
        <v>1319.8230000000001</v>
      </c>
      <c r="P497" s="85">
        <v>1303.152</v>
      </c>
      <c r="Q497" s="85">
        <v>1298.3989999999999</v>
      </c>
      <c r="R497" s="85">
        <v>1293.2439999999999</v>
      </c>
      <c r="S497" s="85">
        <v>1239.576</v>
      </c>
      <c r="T497" s="85">
        <v>1201.5419999999999</v>
      </c>
      <c r="U497" s="85">
        <v>1218.742</v>
      </c>
      <c r="V497" s="85">
        <v>1237.153</v>
      </c>
      <c r="W497" s="85">
        <v>1198.5930000000001</v>
      </c>
      <c r="X497" s="85">
        <v>1205.4349999999999</v>
      </c>
      <c r="Y497" s="85">
        <v>1204.9169999999999</v>
      </c>
      <c r="Z497" s="85">
        <v>1194.3789999999999</v>
      </c>
      <c r="AA497" s="85">
        <f t="shared" si="91"/>
        <v>1350.606</v>
      </c>
      <c r="AB497" s="84">
        <f t="shared" si="92"/>
        <v>2022</v>
      </c>
      <c r="AC497" s="83">
        <f t="shared" si="93"/>
        <v>3</v>
      </c>
      <c r="AD497" s="83" t="str">
        <f t="shared" si="94"/>
        <v/>
      </c>
      <c r="AE497" s="83" t="str">
        <f t="shared" si="95"/>
        <v/>
      </c>
      <c r="AF497" s="81">
        <f t="shared" si="96"/>
        <v>1350.606</v>
      </c>
      <c r="AG497" s="82" t="str">
        <f t="shared" si="97"/>
        <v>11:00</v>
      </c>
      <c r="AH497" s="81">
        <f t="shared" si="98"/>
        <v>31335.08</v>
      </c>
      <c r="AI497" s="80" t="str">
        <f t="shared" si="99"/>
        <v/>
      </c>
      <c r="AJ497" s="80" t="str">
        <f t="shared" si="100"/>
        <v/>
      </c>
      <c r="AK497" s="80" t="str">
        <f t="shared" si="101"/>
        <v/>
      </c>
      <c r="AL497" s="79" t="str">
        <f t="shared" si="102"/>
        <v/>
      </c>
      <c r="AM497" s="78" t="str">
        <f t="shared" si="103"/>
        <v/>
      </c>
    </row>
    <row r="498" spans="2:39" ht="13.5" thickBot="1">
      <c r="B498" s="86">
        <v>44630</v>
      </c>
      <c r="C498" s="85">
        <v>1182.7049999999999</v>
      </c>
      <c r="D498" s="85">
        <v>1186.92</v>
      </c>
      <c r="E498" s="85">
        <v>1180.8030000000001</v>
      </c>
      <c r="F498" s="85">
        <v>1173.3320000000001</v>
      </c>
      <c r="G498" s="85">
        <v>1175.46</v>
      </c>
      <c r="H498" s="85">
        <v>1206.82</v>
      </c>
      <c r="I498" s="85">
        <v>1234.5309999999999</v>
      </c>
      <c r="J498" s="85">
        <v>1331.049</v>
      </c>
      <c r="K498" s="85">
        <v>1334.423</v>
      </c>
      <c r="L498" s="85">
        <v>1308.739</v>
      </c>
      <c r="M498" s="85">
        <v>1319.52</v>
      </c>
      <c r="N498" s="85">
        <v>1328.73</v>
      </c>
      <c r="O498" s="85">
        <v>1296.3230000000001</v>
      </c>
      <c r="P498" s="85">
        <v>1325.3150000000001</v>
      </c>
      <c r="Q498" s="85">
        <v>1304.8489999999999</v>
      </c>
      <c r="R498" s="85">
        <v>1302.171</v>
      </c>
      <c r="S498" s="85">
        <v>1261.0170000000001</v>
      </c>
      <c r="T498" s="85">
        <v>1193.7470000000001</v>
      </c>
      <c r="U498" s="85">
        <v>1222.846</v>
      </c>
      <c r="V498" s="85">
        <v>1238.5820000000001</v>
      </c>
      <c r="W498" s="85">
        <v>1224.866</v>
      </c>
      <c r="X498" s="85">
        <v>1226.6030000000001</v>
      </c>
      <c r="Y498" s="85">
        <v>1198.175</v>
      </c>
      <c r="Z498" s="85">
        <v>1186.6289999999999</v>
      </c>
      <c r="AA498" s="85">
        <f t="shared" si="91"/>
        <v>1334.423</v>
      </c>
      <c r="AB498" s="84">
        <f t="shared" si="92"/>
        <v>2022</v>
      </c>
      <c r="AC498" s="83">
        <f t="shared" si="93"/>
        <v>3</v>
      </c>
      <c r="AD498" s="83" t="str">
        <f t="shared" si="94"/>
        <v/>
      </c>
      <c r="AE498" s="83" t="str">
        <f t="shared" si="95"/>
        <v/>
      </c>
      <c r="AF498" s="81">
        <f t="shared" si="96"/>
        <v>1334.423</v>
      </c>
      <c r="AG498" s="82" t="str">
        <f t="shared" si="97"/>
        <v>9:00</v>
      </c>
      <c r="AH498" s="81">
        <f t="shared" si="98"/>
        <v>31278.57799999999</v>
      </c>
      <c r="AI498" s="80" t="str">
        <f t="shared" si="99"/>
        <v/>
      </c>
      <c r="AJ498" s="80" t="str">
        <f t="shared" si="100"/>
        <v/>
      </c>
      <c r="AK498" s="80" t="str">
        <f t="shared" si="101"/>
        <v/>
      </c>
      <c r="AL498" s="79" t="str">
        <f t="shared" si="102"/>
        <v/>
      </c>
      <c r="AM498" s="78" t="str">
        <f t="shared" si="103"/>
        <v/>
      </c>
    </row>
    <row r="499" spans="2:39" ht="13.5" thickBot="1">
      <c r="B499" s="86">
        <v>44631</v>
      </c>
      <c r="C499" s="85">
        <v>1187.3409999999999</v>
      </c>
      <c r="D499" s="85">
        <v>1177.472</v>
      </c>
      <c r="E499" s="85">
        <v>1171.095</v>
      </c>
      <c r="F499" s="85">
        <v>1186.0029999999999</v>
      </c>
      <c r="G499" s="85">
        <v>1180.74</v>
      </c>
      <c r="H499" s="85">
        <v>1209.0940000000001</v>
      </c>
      <c r="I499" s="85">
        <v>1229.914</v>
      </c>
      <c r="J499" s="85">
        <v>1315.2650000000001</v>
      </c>
      <c r="K499" s="85">
        <v>1372.2460000000001</v>
      </c>
      <c r="L499" s="85">
        <v>1405.6389999999999</v>
      </c>
      <c r="M499" s="85">
        <v>1377.432</v>
      </c>
      <c r="N499" s="85">
        <v>1387.67</v>
      </c>
      <c r="O499" s="85">
        <v>1358.404</v>
      </c>
      <c r="P499" s="85">
        <v>1346.0509999999999</v>
      </c>
      <c r="Q499" s="85">
        <v>1350.463</v>
      </c>
      <c r="R499" s="85">
        <v>1351.0119999999999</v>
      </c>
      <c r="S499" s="85">
        <v>1298.2729999999999</v>
      </c>
      <c r="T499" s="85">
        <v>1251.173</v>
      </c>
      <c r="U499" s="85">
        <v>1254.402</v>
      </c>
      <c r="V499" s="85">
        <v>1270.625</v>
      </c>
      <c r="W499" s="85">
        <v>1258.991</v>
      </c>
      <c r="X499" s="85">
        <v>1246.287</v>
      </c>
      <c r="Y499" s="85">
        <v>1237.221</v>
      </c>
      <c r="Z499" s="85">
        <v>1200.3969999999999</v>
      </c>
      <c r="AA499" s="85">
        <f t="shared" si="91"/>
        <v>1405.6389999999999</v>
      </c>
      <c r="AB499" s="84">
        <f t="shared" si="92"/>
        <v>2022</v>
      </c>
      <c r="AC499" s="83">
        <f t="shared" si="93"/>
        <v>3</v>
      </c>
      <c r="AD499" s="83" t="str">
        <f t="shared" si="94"/>
        <v/>
      </c>
      <c r="AE499" s="83" t="str">
        <f t="shared" si="95"/>
        <v/>
      </c>
      <c r="AF499" s="81">
        <f t="shared" si="96"/>
        <v>1405.6389999999999</v>
      </c>
      <c r="AG499" s="82" t="str">
        <f t="shared" si="97"/>
        <v>10:00</v>
      </c>
      <c r="AH499" s="81">
        <f t="shared" si="98"/>
        <v>32028.849000000002</v>
      </c>
      <c r="AI499" s="80" t="str">
        <f t="shared" si="99"/>
        <v/>
      </c>
      <c r="AJ499" s="80" t="str">
        <f t="shared" si="100"/>
        <v/>
      </c>
      <c r="AK499" s="80" t="str">
        <f t="shared" si="101"/>
        <v/>
      </c>
      <c r="AL499" s="79" t="str">
        <f t="shared" si="102"/>
        <v/>
      </c>
      <c r="AM499" s="78" t="str">
        <f t="shared" si="103"/>
        <v/>
      </c>
    </row>
    <row r="500" spans="2:39" ht="13.5" thickBot="1">
      <c r="B500" s="86">
        <v>44632</v>
      </c>
      <c r="C500" s="85">
        <v>1204.6020000000001</v>
      </c>
      <c r="D500" s="85">
        <v>1194.9559999999999</v>
      </c>
      <c r="E500" s="85">
        <v>1192.79</v>
      </c>
      <c r="F500" s="85">
        <v>1210.2809999999999</v>
      </c>
      <c r="G500" s="85">
        <v>1213.1600000000001</v>
      </c>
      <c r="H500" s="85">
        <v>1228.3920000000001</v>
      </c>
      <c r="I500" s="85">
        <v>1258.1590000000001</v>
      </c>
      <c r="J500" s="85">
        <v>1308.624</v>
      </c>
      <c r="K500" s="85">
        <v>1304.771</v>
      </c>
      <c r="L500" s="85">
        <v>1279.672</v>
      </c>
      <c r="M500" s="85">
        <v>1262.011</v>
      </c>
      <c r="N500" s="85">
        <v>1253.124</v>
      </c>
      <c r="O500" s="85">
        <v>1235.6189999999999</v>
      </c>
      <c r="P500" s="85">
        <v>1238.9559999999999</v>
      </c>
      <c r="Q500" s="85">
        <v>1235.075</v>
      </c>
      <c r="R500" s="85">
        <v>1234.32</v>
      </c>
      <c r="S500" s="85">
        <v>1236.854</v>
      </c>
      <c r="T500" s="85">
        <v>1238.0260000000001</v>
      </c>
      <c r="U500" s="85">
        <v>1261.002</v>
      </c>
      <c r="V500" s="85">
        <v>1277.4839999999999</v>
      </c>
      <c r="W500" s="85">
        <v>1266.5730000000001</v>
      </c>
      <c r="X500" s="85">
        <v>1275.105</v>
      </c>
      <c r="Y500" s="85">
        <v>1267.402</v>
      </c>
      <c r="Z500" s="85">
        <v>1259.172</v>
      </c>
      <c r="AA500" s="85">
        <f t="shared" si="91"/>
        <v>1308.624</v>
      </c>
      <c r="AB500" s="84">
        <f t="shared" si="92"/>
        <v>2022</v>
      </c>
      <c r="AC500" s="83">
        <f t="shared" si="93"/>
        <v>3</v>
      </c>
      <c r="AD500" s="83" t="str">
        <f t="shared" si="94"/>
        <v/>
      </c>
      <c r="AE500" s="83" t="str">
        <f t="shared" si="95"/>
        <v/>
      </c>
      <c r="AF500" s="81">
        <f t="shared" si="96"/>
        <v>1308.624</v>
      </c>
      <c r="AG500" s="82" t="str">
        <f t="shared" si="97"/>
        <v>8:00</v>
      </c>
      <c r="AH500" s="81">
        <f t="shared" si="98"/>
        <v>31244.754000000004</v>
      </c>
      <c r="AI500" s="80" t="str">
        <f t="shared" si="99"/>
        <v/>
      </c>
      <c r="AJ500" s="80" t="str">
        <f t="shared" si="100"/>
        <v/>
      </c>
      <c r="AK500" s="80" t="str">
        <f t="shared" si="101"/>
        <v/>
      </c>
      <c r="AL500" s="79" t="str">
        <f t="shared" si="102"/>
        <v/>
      </c>
      <c r="AM500" s="78" t="str">
        <f t="shared" si="103"/>
        <v/>
      </c>
    </row>
    <row r="501" spans="2:39" ht="13.5" thickBot="1">
      <c r="B501" s="86">
        <v>44633</v>
      </c>
      <c r="C501" s="85">
        <v>1260.826</v>
      </c>
      <c r="D501" s="85">
        <v>1264.558</v>
      </c>
      <c r="E501" s="85">
        <v>1257.164</v>
      </c>
      <c r="F501" s="85">
        <v>1261.1990000000001</v>
      </c>
      <c r="G501" s="85">
        <v>1264.874</v>
      </c>
      <c r="H501" s="85">
        <v>1288.635</v>
      </c>
      <c r="I501" s="85">
        <v>1358.3309999999999</v>
      </c>
      <c r="J501" s="85">
        <v>1341.636</v>
      </c>
      <c r="K501" s="85">
        <v>1312.981</v>
      </c>
      <c r="L501" s="85">
        <v>1300.636</v>
      </c>
      <c r="M501" s="85">
        <v>1293.982</v>
      </c>
      <c r="N501" s="85">
        <v>1245.97</v>
      </c>
      <c r="O501" s="85">
        <v>1255.912</v>
      </c>
      <c r="P501" s="85">
        <v>1247.027</v>
      </c>
      <c r="Q501" s="85">
        <v>1242.3589999999999</v>
      </c>
      <c r="R501" s="85">
        <v>1251.212</v>
      </c>
      <c r="S501" s="85">
        <v>1231.595</v>
      </c>
      <c r="T501" s="85">
        <v>1220.68</v>
      </c>
      <c r="U501" s="85">
        <v>1229.4000000000001</v>
      </c>
      <c r="V501" s="85">
        <v>1241.751</v>
      </c>
      <c r="W501" s="85">
        <v>1223.1110000000001</v>
      </c>
      <c r="X501" s="85">
        <v>1222.8889999999999</v>
      </c>
      <c r="Y501" s="85">
        <v>1200.403</v>
      </c>
      <c r="Z501" s="85">
        <v>1211.5640000000001</v>
      </c>
      <c r="AA501" s="85">
        <f t="shared" si="91"/>
        <v>1358.3309999999999</v>
      </c>
      <c r="AB501" s="84">
        <f t="shared" si="92"/>
        <v>2022</v>
      </c>
      <c r="AC501" s="83">
        <f t="shared" si="93"/>
        <v>3</v>
      </c>
      <c r="AD501" s="83" t="str">
        <f t="shared" si="94"/>
        <v/>
      </c>
      <c r="AE501" s="83" t="str">
        <f t="shared" si="95"/>
        <v/>
      </c>
      <c r="AF501" s="81">
        <f t="shared" si="96"/>
        <v>1358.3309999999999</v>
      </c>
      <c r="AG501" s="82" t="str">
        <f t="shared" si="97"/>
        <v>7:00</v>
      </c>
      <c r="AH501" s="81">
        <f t="shared" si="98"/>
        <v>31587.025999999998</v>
      </c>
      <c r="AI501" s="80" t="str">
        <f t="shared" si="99"/>
        <v/>
      </c>
      <c r="AJ501" s="80" t="str">
        <f t="shared" si="100"/>
        <v/>
      </c>
      <c r="AK501" s="80" t="str">
        <f t="shared" si="101"/>
        <v/>
      </c>
      <c r="AL501" s="79" t="str">
        <f t="shared" si="102"/>
        <v/>
      </c>
      <c r="AM501" s="78" t="str">
        <f t="shared" si="103"/>
        <v/>
      </c>
    </row>
    <row r="502" spans="2:39" ht="13.5" thickBot="1">
      <c r="B502" s="86">
        <v>44634</v>
      </c>
      <c r="C502" s="85">
        <v>1206.357</v>
      </c>
      <c r="D502" s="85">
        <v>1226.1479999999999</v>
      </c>
      <c r="E502" s="85">
        <v>1215.5309999999999</v>
      </c>
      <c r="F502" s="85">
        <v>1230.779</v>
      </c>
      <c r="G502" s="85">
        <v>1244.614</v>
      </c>
      <c r="H502" s="85">
        <v>1293.394</v>
      </c>
      <c r="I502" s="85">
        <v>1376.1669999999999</v>
      </c>
      <c r="J502" s="85">
        <v>1378.405</v>
      </c>
      <c r="K502" s="85">
        <v>1387.0940000000001</v>
      </c>
      <c r="L502" s="85">
        <v>1394.54</v>
      </c>
      <c r="M502" s="85">
        <v>1381.9570000000001</v>
      </c>
      <c r="N502" s="85">
        <v>1339.0070000000001</v>
      </c>
      <c r="O502" s="85">
        <v>1334.164</v>
      </c>
      <c r="P502" s="85">
        <v>1311.5619999999999</v>
      </c>
      <c r="Q502" s="85">
        <v>1306.1980000000001</v>
      </c>
      <c r="R502" s="85">
        <v>1265.5830000000001</v>
      </c>
      <c r="S502" s="85">
        <v>1199.02</v>
      </c>
      <c r="T502" s="85">
        <v>1178.2429999999999</v>
      </c>
      <c r="U502" s="85">
        <v>1215.999</v>
      </c>
      <c r="V502" s="85">
        <v>1203.221</v>
      </c>
      <c r="W502" s="85">
        <v>1201.1790000000001</v>
      </c>
      <c r="X502" s="85">
        <v>1198.461</v>
      </c>
      <c r="Y502" s="85">
        <v>1185.174</v>
      </c>
      <c r="Z502" s="85">
        <v>1185.1859999999999</v>
      </c>
      <c r="AA502" s="85">
        <f t="shared" si="91"/>
        <v>1394.54</v>
      </c>
      <c r="AB502" s="84">
        <f t="shared" si="92"/>
        <v>2022</v>
      </c>
      <c r="AC502" s="83">
        <f t="shared" si="93"/>
        <v>3</v>
      </c>
      <c r="AD502" s="83" t="str">
        <f t="shared" si="94"/>
        <v/>
      </c>
      <c r="AE502" s="83" t="str">
        <f t="shared" si="95"/>
        <v/>
      </c>
      <c r="AF502" s="81">
        <f t="shared" si="96"/>
        <v>1394.54</v>
      </c>
      <c r="AG502" s="82" t="str">
        <f t="shared" si="97"/>
        <v>10:00</v>
      </c>
      <c r="AH502" s="81">
        <f t="shared" si="98"/>
        <v>31852.523000000005</v>
      </c>
      <c r="AI502" s="80" t="str">
        <f t="shared" si="99"/>
        <v/>
      </c>
      <c r="AJ502" s="80" t="str">
        <f t="shared" si="100"/>
        <v/>
      </c>
      <c r="AK502" s="80" t="str">
        <f t="shared" si="101"/>
        <v/>
      </c>
      <c r="AL502" s="79" t="str">
        <f t="shared" si="102"/>
        <v/>
      </c>
      <c r="AM502" s="78" t="str">
        <f t="shared" si="103"/>
        <v/>
      </c>
    </row>
    <row r="503" spans="2:39" ht="13.5" thickBot="1">
      <c r="B503" s="86">
        <v>44635</v>
      </c>
      <c r="C503" s="85">
        <v>1192.8869999999999</v>
      </c>
      <c r="D503" s="85">
        <v>1190.5509999999999</v>
      </c>
      <c r="E503" s="85">
        <v>1175.806</v>
      </c>
      <c r="F503" s="85">
        <v>1163.443</v>
      </c>
      <c r="G503" s="85">
        <v>1186.424</v>
      </c>
      <c r="H503" s="85">
        <v>1250.8800000000001</v>
      </c>
      <c r="I503" s="85">
        <v>1328.433</v>
      </c>
      <c r="J503" s="85">
        <v>1368.028</v>
      </c>
      <c r="K503" s="85">
        <v>1366.71</v>
      </c>
      <c r="L503" s="85">
        <v>1404.1289999999999</v>
      </c>
      <c r="M503" s="85">
        <v>1419.3489999999999</v>
      </c>
      <c r="N503" s="85">
        <v>1399.8869999999999</v>
      </c>
      <c r="O503" s="85">
        <v>1383.8119999999999</v>
      </c>
      <c r="P503" s="85">
        <v>1380.329</v>
      </c>
      <c r="Q503" s="85">
        <v>1361.9559999999999</v>
      </c>
      <c r="R503" s="85">
        <v>1316.4949999999999</v>
      </c>
      <c r="S503" s="85">
        <v>1251.76</v>
      </c>
      <c r="T503" s="85">
        <v>1228.81</v>
      </c>
      <c r="U503" s="85">
        <v>1249.03</v>
      </c>
      <c r="V503" s="85">
        <v>1250.251</v>
      </c>
      <c r="W503" s="85">
        <v>1232.48</v>
      </c>
      <c r="X503" s="85">
        <v>1231.663</v>
      </c>
      <c r="Y503" s="85">
        <v>1215.165</v>
      </c>
      <c r="Z503" s="85">
        <v>1196.386</v>
      </c>
      <c r="AA503" s="85">
        <f t="shared" si="91"/>
        <v>1419.3489999999999</v>
      </c>
      <c r="AB503" s="84">
        <f t="shared" si="92"/>
        <v>2022</v>
      </c>
      <c r="AC503" s="83">
        <f t="shared" si="93"/>
        <v>3</v>
      </c>
      <c r="AD503" s="83" t="str">
        <f t="shared" si="94"/>
        <v/>
      </c>
      <c r="AE503" s="83" t="str">
        <f t="shared" si="95"/>
        <v/>
      </c>
      <c r="AF503" s="81">
        <f t="shared" si="96"/>
        <v>1419.3489999999999</v>
      </c>
      <c r="AG503" s="82" t="str">
        <f t="shared" si="97"/>
        <v>11:00</v>
      </c>
      <c r="AH503" s="81">
        <f t="shared" si="98"/>
        <v>32164.012999999995</v>
      </c>
      <c r="AI503" s="80" t="str">
        <f t="shared" si="99"/>
        <v/>
      </c>
      <c r="AJ503" s="80" t="str">
        <f t="shared" si="100"/>
        <v/>
      </c>
      <c r="AK503" s="80" t="str">
        <f t="shared" si="101"/>
        <v/>
      </c>
      <c r="AL503" s="79" t="str">
        <f t="shared" si="102"/>
        <v/>
      </c>
      <c r="AM503" s="78" t="str">
        <f t="shared" si="103"/>
        <v/>
      </c>
    </row>
    <row r="504" spans="2:39" ht="13.5" thickBot="1">
      <c r="B504" s="86">
        <v>44636</v>
      </c>
      <c r="C504" s="85">
        <v>1206.498</v>
      </c>
      <c r="D504" s="85">
        <v>1202</v>
      </c>
      <c r="E504" s="85">
        <v>1186.4359999999999</v>
      </c>
      <c r="F504" s="85">
        <v>1200.32</v>
      </c>
      <c r="G504" s="85">
        <v>1219.6610000000001</v>
      </c>
      <c r="H504" s="85">
        <v>1270.05</v>
      </c>
      <c r="I504" s="85">
        <v>1351.0709999999999</v>
      </c>
      <c r="J504" s="85">
        <v>1366.8119999999999</v>
      </c>
      <c r="K504" s="85">
        <v>1359.3030000000001</v>
      </c>
      <c r="L504" s="85">
        <v>1363.192</v>
      </c>
      <c r="M504" s="85">
        <v>1357.8789999999999</v>
      </c>
      <c r="N504" s="85">
        <v>1326.585</v>
      </c>
      <c r="O504" s="85">
        <v>1303.643</v>
      </c>
      <c r="P504" s="85">
        <v>1296.9190000000001</v>
      </c>
      <c r="Q504" s="85">
        <v>1272.193</v>
      </c>
      <c r="R504" s="85">
        <v>1222.921</v>
      </c>
      <c r="S504" s="85">
        <v>1161.953</v>
      </c>
      <c r="T504" s="85">
        <v>1146.71</v>
      </c>
      <c r="U504" s="85">
        <v>1166.5329999999999</v>
      </c>
      <c r="V504" s="85">
        <v>1182.9490000000001</v>
      </c>
      <c r="W504" s="85">
        <v>1193.355</v>
      </c>
      <c r="X504" s="85">
        <v>1188.2819999999999</v>
      </c>
      <c r="Y504" s="85">
        <v>1175.385</v>
      </c>
      <c r="Z504" s="85">
        <v>1162.92</v>
      </c>
      <c r="AA504" s="85">
        <f t="shared" si="91"/>
        <v>1366.8119999999999</v>
      </c>
      <c r="AB504" s="84">
        <f t="shared" si="92"/>
        <v>2022</v>
      </c>
      <c r="AC504" s="83">
        <f t="shared" si="93"/>
        <v>3</v>
      </c>
      <c r="AD504" s="83" t="str">
        <f t="shared" si="94"/>
        <v/>
      </c>
      <c r="AE504" s="83" t="str">
        <f t="shared" si="95"/>
        <v/>
      </c>
      <c r="AF504" s="81">
        <f t="shared" si="96"/>
        <v>1366.8119999999999</v>
      </c>
      <c r="AG504" s="82" t="str">
        <f t="shared" si="97"/>
        <v>8:00</v>
      </c>
      <c r="AH504" s="81">
        <f t="shared" si="98"/>
        <v>31250.381999999998</v>
      </c>
      <c r="AI504" s="80" t="str">
        <f t="shared" si="99"/>
        <v/>
      </c>
      <c r="AJ504" s="80" t="str">
        <f t="shared" si="100"/>
        <v/>
      </c>
      <c r="AK504" s="80" t="str">
        <f t="shared" si="101"/>
        <v/>
      </c>
      <c r="AL504" s="79" t="str">
        <f t="shared" si="102"/>
        <v/>
      </c>
      <c r="AM504" s="78" t="str">
        <f t="shared" si="103"/>
        <v/>
      </c>
    </row>
    <row r="505" spans="2:39" ht="13.5" thickBot="1">
      <c r="B505" s="86">
        <v>44637</v>
      </c>
      <c r="C505" s="85">
        <v>1154.2449999999999</v>
      </c>
      <c r="D505" s="85">
        <v>1169.6089999999999</v>
      </c>
      <c r="E505" s="85">
        <v>1159.4829999999999</v>
      </c>
      <c r="F505" s="85">
        <v>1164.4680000000001</v>
      </c>
      <c r="G505" s="85">
        <v>1184.248</v>
      </c>
      <c r="H505" s="85">
        <v>1240.2739999999999</v>
      </c>
      <c r="I505" s="85">
        <v>1297.9480000000001</v>
      </c>
      <c r="J505" s="85">
        <v>1317.2360000000001</v>
      </c>
      <c r="K505" s="85">
        <v>1305.6759999999999</v>
      </c>
      <c r="L505" s="85">
        <v>1308.421</v>
      </c>
      <c r="M505" s="85">
        <v>1276.741</v>
      </c>
      <c r="N505" s="85">
        <v>1245.241</v>
      </c>
      <c r="O505" s="85">
        <v>1230.3630000000001</v>
      </c>
      <c r="P505" s="85">
        <v>1233.06</v>
      </c>
      <c r="Q505" s="85">
        <v>1203.539</v>
      </c>
      <c r="R505" s="85">
        <v>1193.1410000000001</v>
      </c>
      <c r="S505" s="85">
        <v>1128.5619999999999</v>
      </c>
      <c r="T505" s="85">
        <v>1109.568</v>
      </c>
      <c r="U505" s="85">
        <v>1128.6089999999999</v>
      </c>
      <c r="V505" s="85">
        <v>1113.0170000000001</v>
      </c>
      <c r="W505" s="85">
        <v>1105.9169999999999</v>
      </c>
      <c r="X505" s="85">
        <v>1118.5309999999999</v>
      </c>
      <c r="Y505" s="85">
        <v>1093.9680000000001</v>
      </c>
      <c r="Z505" s="85">
        <v>1093.519</v>
      </c>
      <c r="AA505" s="85">
        <f t="shared" si="91"/>
        <v>1317.2360000000001</v>
      </c>
      <c r="AB505" s="84">
        <f t="shared" si="92"/>
        <v>2022</v>
      </c>
      <c r="AC505" s="83">
        <f t="shared" si="93"/>
        <v>3</v>
      </c>
      <c r="AD505" s="83" t="str">
        <f t="shared" si="94"/>
        <v/>
      </c>
      <c r="AE505" s="83" t="str">
        <f t="shared" si="95"/>
        <v/>
      </c>
      <c r="AF505" s="81">
        <f t="shared" si="96"/>
        <v>1317.2360000000001</v>
      </c>
      <c r="AG505" s="82" t="str">
        <f t="shared" si="97"/>
        <v>8:00</v>
      </c>
      <c r="AH505" s="81">
        <f t="shared" si="98"/>
        <v>29892.62</v>
      </c>
      <c r="AI505" s="80" t="str">
        <f t="shared" si="99"/>
        <v/>
      </c>
      <c r="AJ505" s="80" t="str">
        <f t="shared" si="100"/>
        <v/>
      </c>
      <c r="AK505" s="80" t="str">
        <f t="shared" si="101"/>
        <v/>
      </c>
      <c r="AL505" s="79" t="str">
        <f t="shared" si="102"/>
        <v/>
      </c>
      <c r="AM505" s="78" t="str">
        <f t="shared" si="103"/>
        <v/>
      </c>
    </row>
    <row r="506" spans="2:39" ht="13.5" thickBot="1">
      <c r="B506" s="86">
        <v>44638</v>
      </c>
      <c r="C506" s="85">
        <v>1089.643</v>
      </c>
      <c r="D506" s="85">
        <v>1100.4269999999999</v>
      </c>
      <c r="E506" s="85">
        <v>1106.319</v>
      </c>
      <c r="F506" s="85">
        <v>1148.029</v>
      </c>
      <c r="G506" s="85">
        <v>1132.914</v>
      </c>
      <c r="H506" s="85">
        <v>1178.0509999999999</v>
      </c>
      <c r="I506" s="85">
        <v>1272.7149999999999</v>
      </c>
      <c r="J506" s="85">
        <v>1288.883</v>
      </c>
      <c r="K506" s="85">
        <v>1275.6189999999999</v>
      </c>
      <c r="L506" s="85">
        <v>1277.223</v>
      </c>
      <c r="M506" s="85">
        <v>1276.24</v>
      </c>
      <c r="N506" s="85">
        <v>1237.18</v>
      </c>
      <c r="O506" s="85">
        <v>1253.07</v>
      </c>
      <c r="P506" s="85">
        <v>1235.6980000000001</v>
      </c>
      <c r="Q506" s="85">
        <v>1226.162</v>
      </c>
      <c r="R506" s="85">
        <v>1198.4190000000001</v>
      </c>
      <c r="S506" s="85">
        <v>1147.037</v>
      </c>
      <c r="T506" s="85">
        <v>1141.424</v>
      </c>
      <c r="U506" s="85">
        <v>1172.6030000000001</v>
      </c>
      <c r="V506" s="85">
        <v>1145.482</v>
      </c>
      <c r="W506" s="85">
        <v>1168.1959999999999</v>
      </c>
      <c r="X506" s="85">
        <v>1146.3440000000001</v>
      </c>
      <c r="Y506" s="85">
        <v>1119.114</v>
      </c>
      <c r="Z506" s="85">
        <v>1115.614</v>
      </c>
      <c r="AA506" s="85">
        <f t="shared" si="91"/>
        <v>1288.883</v>
      </c>
      <c r="AB506" s="84">
        <f t="shared" si="92"/>
        <v>2022</v>
      </c>
      <c r="AC506" s="83">
        <f t="shared" si="93"/>
        <v>3</v>
      </c>
      <c r="AD506" s="83" t="str">
        <f t="shared" si="94"/>
        <v/>
      </c>
      <c r="AE506" s="83" t="str">
        <f t="shared" si="95"/>
        <v/>
      </c>
      <c r="AF506" s="81">
        <f t="shared" si="96"/>
        <v>1288.883</v>
      </c>
      <c r="AG506" s="82" t="str">
        <f t="shared" si="97"/>
        <v>8:00</v>
      </c>
      <c r="AH506" s="81">
        <f t="shared" si="98"/>
        <v>29741.289000000004</v>
      </c>
      <c r="AI506" s="80" t="str">
        <f t="shared" si="99"/>
        <v/>
      </c>
      <c r="AJ506" s="80" t="str">
        <f t="shared" si="100"/>
        <v/>
      </c>
      <c r="AK506" s="80" t="str">
        <f t="shared" si="101"/>
        <v/>
      </c>
      <c r="AL506" s="79" t="str">
        <f t="shared" si="102"/>
        <v/>
      </c>
      <c r="AM506" s="78" t="str">
        <f t="shared" si="103"/>
        <v/>
      </c>
    </row>
    <row r="507" spans="2:39" ht="13.5" thickBot="1">
      <c r="B507" s="86">
        <v>44639</v>
      </c>
      <c r="C507" s="85">
        <v>1103.6079999999999</v>
      </c>
      <c r="D507" s="85">
        <v>1116.2650000000001</v>
      </c>
      <c r="E507" s="85">
        <v>1107.4459999999999</v>
      </c>
      <c r="F507" s="85">
        <v>1112.2470000000001</v>
      </c>
      <c r="G507" s="85">
        <v>1119.421</v>
      </c>
      <c r="H507" s="85">
        <v>1151.5</v>
      </c>
      <c r="I507" s="85">
        <v>1207.2840000000001</v>
      </c>
      <c r="J507" s="85">
        <v>1212.202</v>
      </c>
      <c r="K507" s="85">
        <v>1200.943</v>
      </c>
      <c r="L507" s="85">
        <v>1218.3789999999999</v>
      </c>
      <c r="M507" s="85">
        <v>1223.425</v>
      </c>
      <c r="N507" s="85">
        <v>1200.2529999999999</v>
      </c>
      <c r="O507" s="85">
        <v>1202.6410000000001</v>
      </c>
      <c r="P507" s="85">
        <v>1172.7329999999999</v>
      </c>
      <c r="Q507" s="85">
        <v>1155.154</v>
      </c>
      <c r="R507" s="85">
        <v>1151.367</v>
      </c>
      <c r="S507" s="85">
        <v>1116.069</v>
      </c>
      <c r="T507" s="85">
        <v>1108.598</v>
      </c>
      <c r="U507" s="85">
        <v>1059.002</v>
      </c>
      <c r="V507" s="85">
        <v>1149.5029999999999</v>
      </c>
      <c r="W507" s="85">
        <v>1148.337</v>
      </c>
      <c r="X507" s="85">
        <v>1141.298</v>
      </c>
      <c r="Y507" s="85">
        <v>1136.829</v>
      </c>
      <c r="Z507" s="85">
        <v>1150.145</v>
      </c>
      <c r="AA507" s="85">
        <f t="shared" si="91"/>
        <v>1223.425</v>
      </c>
      <c r="AB507" s="84">
        <f t="shared" si="92"/>
        <v>2022</v>
      </c>
      <c r="AC507" s="83">
        <f t="shared" si="93"/>
        <v>3</v>
      </c>
      <c r="AD507" s="83" t="str">
        <f t="shared" si="94"/>
        <v/>
      </c>
      <c r="AE507" s="83" t="str">
        <f t="shared" si="95"/>
        <v/>
      </c>
      <c r="AF507" s="81">
        <f t="shared" si="96"/>
        <v>1223.425</v>
      </c>
      <c r="AG507" s="82" t="str">
        <f t="shared" si="97"/>
        <v>11:00</v>
      </c>
      <c r="AH507" s="81">
        <f t="shared" si="98"/>
        <v>28888.073999999997</v>
      </c>
      <c r="AI507" s="80" t="str">
        <f t="shared" si="99"/>
        <v/>
      </c>
      <c r="AJ507" s="80" t="str">
        <f t="shared" si="100"/>
        <v/>
      </c>
      <c r="AK507" s="80" t="str">
        <f t="shared" si="101"/>
        <v/>
      </c>
      <c r="AL507" s="79" t="str">
        <f t="shared" si="102"/>
        <v/>
      </c>
      <c r="AM507" s="78" t="str">
        <f t="shared" si="103"/>
        <v/>
      </c>
    </row>
    <row r="508" spans="2:39" ht="13.5" thickBot="1">
      <c r="B508" s="86">
        <v>44640</v>
      </c>
      <c r="C508" s="85">
        <v>1131.4110000000001</v>
      </c>
      <c r="D508" s="85">
        <v>1130.6579999999999</v>
      </c>
      <c r="E508" s="85">
        <v>1130.204</v>
      </c>
      <c r="F508" s="85">
        <v>1132.731</v>
      </c>
      <c r="G508" s="85">
        <v>1133.0630000000001</v>
      </c>
      <c r="H508" s="85">
        <v>1175.672</v>
      </c>
      <c r="I508" s="85">
        <v>1208.3499999999999</v>
      </c>
      <c r="J508" s="85">
        <v>1199.68</v>
      </c>
      <c r="K508" s="85">
        <v>1204.5309999999999</v>
      </c>
      <c r="L508" s="85">
        <v>1207.9010000000001</v>
      </c>
      <c r="M508" s="85">
        <v>1193.2360000000001</v>
      </c>
      <c r="N508" s="85">
        <v>1155.5129999999999</v>
      </c>
      <c r="O508" s="85">
        <v>1128.008</v>
      </c>
      <c r="P508" s="85">
        <v>1126.204</v>
      </c>
      <c r="Q508" s="85">
        <v>1124.721</v>
      </c>
      <c r="R508" s="85">
        <v>1114.865</v>
      </c>
      <c r="S508" s="85">
        <v>1075.6220000000001</v>
      </c>
      <c r="T508" s="85">
        <v>1072.4549999999999</v>
      </c>
      <c r="U508" s="85">
        <v>1092.732</v>
      </c>
      <c r="V508" s="85">
        <v>1102.1690000000001</v>
      </c>
      <c r="W508" s="85">
        <v>1115.2239999999999</v>
      </c>
      <c r="X508" s="85">
        <v>1113.1099999999999</v>
      </c>
      <c r="Y508" s="85">
        <v>1133.4069999999999</v>
      </c>
      <c r="Z508" s="85">
        <v>1121.0820000000001</v>
      </c>
      <c r="AA508" s="85">
        <f t="shared" si="91"/>
        <v>1208.3499999999999</v>
      </c>
      <c r="AB508" s="84">
        <f t="shared" si="92"/>
        <v>2022</v>
      </c>
      <c r="AC508" s="83">
        <f t="shared" si="93"/>
        <v>3</v>
      </c>
      <c r="AD508" s="83" t="str">
        <f t="shared" si="94"/>
        <v/>
      </c>
      <c r="AE508" s="83" t="str">
        <f t="shared" si="95"/>
        <v/>
      </c>
      <c r="AF508" s="81">
        <f t="shared" si="96"/>
        <v>1208.3499999999999</v>
      </c>
      <c r="AG508" s="82" t="str">
        <f t="shared" si="97"/>
        <v>7:00</v>
      </c>
      <c r="AH508" s="81">
        <f t="shared" si="98"/>
        <v>28530.899000000001</v>
      </c>
      <c r="AI508" s="80" t="str">
        <f t="shared" si="99"/>
        <v/>
      </c>
      <c r="AJ508" s="80" t="str">
        <f t="shared" si="100"/>
        <v/>
      </c>
      <c r="AK508" s="80" t="str">
        <f t="shared" si="101"/>
        <v/>
      </c>
      <c r="AL508" s="79" t="str">
        <f t="shared" si="102"/>
        <v/>
      </c>
      <c r="AM508" s="78" t="str">
        <f t="shared" si="103"/>
        <v/>
      </c>
    </row>
    <row r="509" spans="2:39" ht="13.5" thickBot="1">
      <c r="B509" s="86">
        <v>44641</v>
      </c>
      <c r="C509" s="85">
        <v>1137.546</v>
      </c>
      <c r="D509" s="85">
        <v>1125.8610000000001</v>
      </c>
      <c r="E509" s="85">
        <v>1133.2339999999999</v>
      </c>
      <c r="F509" s="85">
        <v>1153.3340000000001</v>
      </c>
      <c r="G509" s="85">
        <v>1164.489</v>
      </c>
      <c r="H509" s="85">
        <v>1223.395</v>
      </c>
      <c r="I509" s="85">
        <v>1287.921</v>
      </c>
      <c r="J509" s="85">
        <v>1286.1220000000001</v>
      </c>
      <c r="K509" s="85">
        <v>1289.47</v>
      </c>
      <c r="L509" s="85">
        <v>1315.3589999999999</v>
      </c>
      <c r="M509" s="85">
        <v>1306.5329999999999</v>
      </c>
      <c r="N509" s="85">
        <v>1267.7070000000001</v>
      </c>
      <c r="O509" s="85">
        <v>1263.21</v>
      </c>
      <c r="P509" s="85">
        <v>1242.5139999999999</v>
      </c>
      <c r="Q509" s="85">
        <v>1255.386</v>
      </c>
      <c r="R509" s="85">
        <v>1214.9459999999999</v>
      </c>
      <c r="S509" s="85">
        <v>1163.828</v>
      </c>
      <c r="T509" s="85">
        <v>1146.2629999999999</v>
      </c>
      <c r="U509" s="85">
        <v>1191.749</v>
      </c>
      <c r="V509" s="85">
        <v>1193.287</v>
      </c>
      <c r="W509" s="85">
        <v>1193.912</v>
      </c>
      <c r="X509" s="85">
        <v>1179.2629999999999</v>
      </c>
      <c r="Y509" s="85">
        <v>1164.971</v>
      </c>
      <c r="Z509" s="85">
        <v>1166.2239999999999</v>
      </c>
      <c r="AA509" s="85">
        <f t="shared" si="91"/>
        <v>1315.3589999999999</v>
      </c>
      <c r="AB509" s="84">
        <f t="shared" si="92"/>
        <v>2022</v>
      </c>
      <c r="AC509" s="83">
        <f t="shared" si="93"/>
        <v>3</v>
      </c>
      <c r="AD509" s="83" t="str">
        <f t="shared" si="94"/>
        <v/>
      </c>
      <c r="AE509" s="83" t="str">
        <f t="shared" si="95"/>
        <v/>
      </c>
      <c r="AF509" s="81">
        <f t="shared" si="96"/>
        <v>1315.3589999999999</v>
      </c>
      <c r="AG509" s="82" t="str">
        <f t="shared" si="97"/>
        <v>10:00</v>
      </c>
      <c r="AH509" s="81">
        <f t="shared" si="98"/>
        <v>30381.882999999998</v>
      </c>
      <c r="AI509" s="80" t="str">
        <f t="shared" si="99"/>
        <v/>
      </c>
      <c r="AJ509" s="80" t="str">
        <f t="shared" si="100"/>
        <v/>
      </c>
      <c r="AK509" s="80" t="str">
        <f t="shared" si="101"/>
        <v/>
      </c>
      <c r="AL509" s="79" t="str">
        <f t="shared" si="102"/>
        <v/>
      </c>
      <c r="AM509" s="78" t="str">
        <f t="shared" si="103"/>
        <v/>
      </c>
    </row>
    <row r="510" spans="2:39" ht="13.5" thickBot="1">
      <c r="B510" s="86">
        <v>44642</v>
      </c>
      <c r="C510" s="85">
        <v>1164.45</v>
      </c>
      <c r="D510" s="85">
        <v>1161.08</v>
      </c>
      <c r="E510" s="85">
        <v>1118.4469999999999</v>
      </c>
      <c r="F510" s="85">
        <v>0</v>
      </c>
      <c r="G510" s="85">
        <v>0</v>
      </c>
      <c r="H510" s="85">
        <v>0</v>
      </c>
      <c r="I510" s="85">
        <v>0</v>
      </c>
      <c r="J510" s="85">
        <v>0</v>
      </c>
      <c r="K510" s="85">
        <v>0</v>
      </c>
      <c r="L510" s="85">
        <v>0</v>
      </c>
      <c r="M510" s="85">
        <v>0</v>
      </c>
      <c r="N510" s="85">
        <v>0</v>
      </c>
      <c r="O510" s="85">
        <v>0</v>
      </c>
      <c r="P510" s="85">
        <v>0</v>
      </c>
      <c r="Q510" s="85">
        <v>0</v>
      </c>
      <c r="R510" s="85">
        <v>0</v>
      </c>
      <c r="S510" s="85">
        <v>0</v>
      </c>
      <c r="T510" s="85">
        <v>0</v>
      </c>
      <c r="U510" s="85">
        <v>0</v>
      </c>
      <c r="V510" s="85">
        <v>0</v>
      </c>
      <c r="W510" s="85">
        <v>0</v>
      </c>
      <c r="X510" s="85">
        <v>0</v>
      </c>
      <c r="Y510" s="85">
        <v>0</v>
      </c>
      <c r="Z510" s="85">
        <v>0</v>
      </c>
      <c r="AA510" s="85">
        <f t="shared" si="91"/>
        <v>1164.45</v>
      </c>
      <c r="AB510" s="84">
        <f t="shared" si="92"/>
        <v>2022</v>
      </c>
      <c r="AC510" s="83">
        <f t="shared" si="93"/>
        <v>3</v>
      </c>
      <c r="AD510" s="83" t="str">
        <f t="shared" si="94"/>
        <v/>
      </c>
      <c r="AE510" s="83" t="str">
        <f t="shared" si="95"/>
        <v/>
      </c>
      <c r="AF510" s="81">
        <f t="shared" si="96"/>
        <v>1164.45</v>
      </c>
      <c r="AG510" s="82" t="str">
        <f t="shared" si="97"/>
        <v>1:00</v>
      </c>
      <c r="AH510" s="81">
        <f t="shared" si="98"/>
        <v>4608.4269999999997</v>
      </c>
      <c r="AI510" s="80" t="str">
        <f t="shared" si="99"/>
        <v/>
      </c>
      <c r="AJ510" s="80" t="str">
        <f t="shared" si="100"/>
        <v/>
      </c>
      <c r="AK510" s="80" t="str">
        <f t="shared" si="101"/>
        <v/>
      </c>
      <c r="AL510" s="79" t="str">
        <f t="shared" si="102"/>
        <v/>
      </c>
      <c r="AM510" s="78" t="str">
        <f t="shared" si="103"/>
        <v/>
      </c>
    </row>
    <row r="511" spans="2:39" ht="13.5" thickBot="1">
      <c r="B511" s="86">
        <v>44643</v>
      </c>
      <c r="C511" s="85">
        <v>0</v>
      </c>
      <c r="D511" s="85">
        <v>0</v>
      </c>
      <c r="E511" s="85">
        <v>0</v>
      </c>
      <c r="F511" s="85">
        <v>0</v>
      </c>
      <c r="G511" s="85">
        <v>0</v>
      </c>
      <c r="H511" s="85">
        <v>0</v>
      </c>
      <c r="I511" s="85">
        <v>0</v>
      </c>
      <c r="J511" s="85">
        <v>0</v>
      </c>
      <c r="K511" s="85">
        <v>0</v>
      </c>
      <c r="L511" s="85">
        <v>0</v>
      </c>
      <c r="M511" s="85">
        <v>0</v>
      </c>
      <c r="N511" s="85">
        <v>0</v>
      </c>
      <c r="O511" s="85">
        <v>0</v>
      </c>
      <c r="P511" s="85">
        <v>0</v>
      </c>
      <c r="Q511" s="85">
        <v>0</v>
      </c>
      <c r="R511" s="85">
        <v>0</v>
      </c>
      <c r="S511" s="85">
        <v>0</v>
      </c>
      <c r="T511" s="85">
        <v>0</v>
      </c>
      <c r="U511" s="85">
        <v>0</v>
      </c>
      <c r="V511" s="85">
        <v>0</v>
      </c>
      <c r="W511" s="85">
        <v>0</v>
      </c>
      <c r="X511" s="85">
        <v>0</v>
      </c>
      <c r="Y511" s="85">
        <v>0</v>
      </c>
      <c r="Z511" s="85">
        <v>0</v>
      </c>
      <c r="AA511" s="85">
        <f t="shared" si="91"/>
        <v>0</v>
      </c>
      <c r="AB511" s="84">
        <f t="shared" si="92"/>
        <v>2022</v>
      </c>
      <c r="AC511" s="83">
        <f t="shared" si="93"/>
        <v>3</v>
      </c>
      <c r="AD511" s="83" t="str">
        <f t="shared" si="94"/>
        <v/>
      </c>
      <c r="AE511" s="83" t="str">
        <f t="shared" si="95"/>
        <v/>
      </c>
      <c r="AF511" s="81">
        <f t="shared" si="96"/>
        <v>0</v>
      </c>
      <c r="AG511" s="82" t="str">
        <f t="shared" si="97"/>
        <v>1:00</v>
      </c>
      <c r="AH511" s="81">
        <f t="shared" si="98"/>
        <v>0</v>
      </c>
      <c r="AI511" s="80" t="str">
        <f t="shared" si="99"/>
        <v/>
      </c>
      <c r="AJ511" s="80" t="str">
        <f t="shared" si="100"/>
        <v/>
      </c>
      <c r="AK511" s="80" t="str">
        <f t="shared" si="101"/>
        <v/>
      </c>
      <c r="AL511" s="79" t="str">
        <f t="shared" si="102"/>
        <v/>
      </c>
      <c r="AM511" s="78" t="str">
        <f t="shared" si="103"/>
        <v/>
      </c>
    </row>
    <row r="512" spans="2:39" ht="13.5" thickBot="1">
      <c r="B512" s="86">
        <v>44644</v>
      </c>
      <c r="C512" s="85">
        <v>0</v>
      </c>
      <c r="D512" s="85">
        <v>0</v>
      </c>
      <c r="E512" s="85">
        <v>0</v>
      </c>
      <c r="F512" s="85">
        <v>0</v>
      </c>
      <c r="G512" s="85">
        <v>0</v>
      </c>
      <c r="H512" s="85">
        <v>0</v>
      </c>
      <c r="I512" s="85">
        <v>0</v>
      </c>
      <c r="J512" s="85">
        <v>0</v>
      </c>
      <c r="K512" s="85">
        <v>0</v>
      </c>
      <c r="L512" s="85">
        <v>0</v>
      </c>
      <c r="M512" s="85">
        <v>0</v>
      </c>
      <c r="N512" s="85">
        <v>0</v>
      </c>
      <c r="O512" s="85">
        <v>0</v>
      </c>
      <c r="P512" s="85">
        <v>55.552</v>
      </c>
      <c r="Q512" s="85">
        <v>1212.0050000000001</v>
      </c>
      <c r="R512" s="85">
        <v>1256.7239999999999</v>
      </c>
      <c r="S512" s="85">
        <v>1183.6600000000001</v>
      </c>
      <c r="T512" s="85">
        <v>1146.691</v>
      </c>
      <c r="U512" s="85">
        <v>1154.712</v>
      </c>
      <c r="V512" s="85">
        <v>1154.8710000000001</v>
      </c>
      <c r="W512" s="85">
        <v>1157.9349999999999</v>
      </c>
      <c r="X512" s="85">
        <v>1156.3710000000001</v>
      </c>
      <c r="Y512" s="85">
        <v>1141.846</v>
      </c>
      <c r="Z512" s="85">
        <v>1124.8979999999999</v>
      </c>
      <c r="AA512" s="85">
        <f t="shared" si="91"/>
        <v>1256.7239999999999</v>
      </c>
      <c r="AB512" s="84">
        <f t="shared" si="92"/>
        <v>2022</v>
      </c>
      <c r="AC512" s="83">
        <f t="shared" si="93"/>
        <v>3</v>
      </c>
      <c r="AD512" s="83" t="str">
        <f t="shared" si="94"/>
        <v/>
      </c>
      <c r="AE512" s="83" t="str">
        <f t="shared" si="95"/>
        <v/>
      </c>
      <c r="AF512" s="81">
        <f t="shared" si="96"/>
        <v>1256.7239999999999</v>
      </c>
      <c r="AG512" s="82" t="str">
        <f t="shared" si="97"/>
        <v>16:00</v>
      </c>
      <c r="AH512" s="81">
        <f t="shared" si="98"/>
        <v>13001.989</v>
      </c>
      <c r="AI512" s="80" t="str">
        <f t="shared" si="99"/>
        <v/>
      </c>
      <c r="AJ512" s="80" t="str">
        <f t="shared" si="100"/>
        <v/>
      </c>
      <c r="AK512" s="80" t="str">
        <f t="shared" si="101"/>
        <v/>
      </c>
      <c r="AL512" s="79" t="str">
        <f t="shared" si="102"/>
        <v/>
      </c>
      <c r="AM512" s="78" t="str">
        <f t="shared" si="103"/>
        <v/>
      </c>
    </row>
    <row r="513" spans="2:39" ht="13.5" thickBot="1">
      <c r="B513" s="86">
        <v>44645</v>
      </c>
      <c r="C513" s="85">
        <v>1118.326</v>
      </c>
      <c r="D513" s="85">
        <v>1112.299</v>
      </c>
      <c r="E513" s="85">
        <v>1118.5350000000001</v>
      </c>
      <c r="F513" s="85">
        <v>1127.115</v>
      </c>
      <c r="G513" s="85">
        <v>1151.8510000000001</v>
      </c>
      <c r="H513" s="85">
        <v>1184.229</v>
      </c>
      <c r="I513" s="85">
        <v>1272.1110000000001</v>
      </c>
      <c r="J513" s="85">
        <v>1314.3309999999999</v>
      </c>
      <c r="K513" s="85">
        <v>1315.7</v>
      </c>
      <c r="L513" s="85">
        <v>1375.4259999999999</v>
      </c>
      <c r="M513" s="85">
        <v>1378.9190000000001</v>
      </c>
      <c r="N513" s="85">
        <v>1352.162</v>
      </c>
      <c r="O513" s="85">
        <v>1345.4159999999999</v>
      </c>
      <c r="P513" s="85">
        <v>1327.2429999999999</v>
      </c>
      <c r="Q513" s="85">
        <v>1322.8689999999999</v>
      </c>
      <c r="R513" s="85">
        <v>1284.069</v>
      </c>
      <c r="S513" s="85">
        <v>1233.06</v>
      </c>
      <c r="T513" s="85">
        <v>1188.078</v>
      </c>
      <c r="U513" s="85">
        <v>1211.835</v>
      </c>
      <c r="V513" s="85">
        <v>1192.7919999999999</v>
      </c>
      <c r="W513" s="85">
        <v>1202.7280000000001</v>
      </c>
      <c r="X513" s="85">
        <v>1176.7919999999999</v>
      </c>
      <c r="Y513" s="85">
        <v>1147.924</v>
      </c>
      <c r="Z513" s="85">
        <v>1127.422</v>
      </c>
      <c r="AA513" s="85">
        <f t="shared" si="91"/>
        <v>1378.9190000000001</v>
      </c>
      <c r="AB513" s="84">
        <f t="shared" si="92"/>
        <v>2022</v>
      </c>
      <c r="AC513" s="83">
        <f t="shared" si="93"/>
        <v>3</v>
      </c>
      <c r="AD513" s="83" t="str">
        <f t="shared" si="94"/>
        <v/>
      </c>
      <c r="AE513" s="83" t="str">
        <f t="shared" si="95"/>
        <v/>
      </c>
      <c r="AF513" s="81">
        <f t="shared" si="96"/>
        <v>1378.9190000000001</v>
      </c>
      <c r="AG513" s="82" t="str">
        <f t="shared" si="97"/>
        <v>11:00</v>
      </c>
      <c r="AH513" s="81">
        <f t="shared" si="98"/>
        <v>30960.151000000002</v>
      </c>
      <c r="AI513" s="80" t="str">
        <f t="shared" si="99"/>
        <v/>
      </c>
      <c r="AJ513" s="80" t="str">
        <f t="shared" si="100"/>
        <v/>
      </c>
      <c r="AK513" s="80" t="str">
        <f t="shared" si="101"/>
        <v/>
      </c>
      <c r="AL513" s="79" t="str">
        <f t="shared" si="102"/>
        <v/>
      </c>
      <c r="AM513" s="78" t="str">
        <f t="shared" si="103"/>
        <v/>
      </c>
    </row>
    <row r="514" spans="2:39" ht="13.5" thickBot="1">
      <c r="B514" s="86">
        <v>44646</v>
      </c>
      <c r="C514" s="85">
        <v>1121.75</v>
      </c>
      <c r="D514" s="85">
        <v>1120.422</v>
      </c>
      <c r="E514" s="85">
        <v>1113.7080000000001</v>
      </c>
      <c r="F514" s="85">
        <v>1117.5219999999999</v>
      </c>
      <c r="G514" s="85">
        <v>1122.1859999999999</v>
      </c>
      <c r="H514" s="85">
        <v>1147.2</v>
      </c>
      <c r="I514" s="85">
        <v>1176.855</v>
      </c>
      <c r="J514" s="85">
        <v>1219.9580000000001</v>
      </c>
      <c r="K514" s="85">
        <v>1202.354</v>
      </c>
      <c r="L514" s="85">
        <v>1208.7940000000001</v>
      </c>
      <c r="M514" s="85">
        <v>1218.431</v>
      </c>
      <c r="N514" s="85">
        <v>1193.1600000000001</v>
      </c>
      <c r="O514" s="85">
        <v>1197.806</v>
      </c>
      <c r="P514" s="85">
        <v>1168.6590000000001</v>
      </c>
      <c r="Q514" s="85">
        <v>1180.114</v>
      </c>
      <c r="R514" s="85">
        <v>1175.07</v>
      </c>
      <c r="S514" s="85">
        <v>1142.9369999999999</v>
      </c>
      <c r="T514" s="85">
        <v>1154.4659999999999</v>
      </c>
      <c r="U514" s="85">
        <v>1168.365</v>
      </c>
      <c r="V514" s="85">
        <v>1152.279</v>
      </c>
      <c r="W514" s="85">
        <v>1159.2070000000001</v>
      </c>
      <c r="X514" s="85">
        <v>1158.059</v>
      </c>
      <c r="Y514" s="85">
        <v>1156.934</v>
      </c>
      <c r="Z514" s="85">
        <v>1152.116</v>
      </c>
      <c r="AA514" s="85">
        <f t="shared" si="91"/>
        <v>1219.9580000000001</v>
      </c>
      <c r="AB514" s="84">
        <f t="shared" si="92"/>
        <v>2022</v>
      </c>
      <c r="AC514" s="83">
        <f t="shared" si="93"/>
        <v>3</v>
      </c>
      <c r="AD514" s="83" t="str">
        <f t="shared" si="94"/>
        <v/>
      </c>
      <c r="AE514" s="83" t="str">
        <f t="shared" si="95"/>
        <v/>
      </c>
      <c r="AF514" s="81">
        <f t="shared" si="96"/>
        <v>1219.9580000000001</v>
      </c>
      <c r="AG514" s="82" t="str">
        <f t="shared" si="97"/>
        <v>8:00</v>
      </c>
      <c r="AH514" s="81">
        <f t="shared" si="98"/>
        <v>29148.309999999998</v>
      </c>
      <c r="AI514" s="80" t="str">
        <f t="shared" si="99"/>
        <v/>
      </c>
      <c r="AJ514" s="80" t="str">
        <f t="shared" si="100"/>
        <v/>
      </c>
      <c r="AK514" s="80" t="str">
        <f t="shared" si="101"/>
        <v/>
      </c>
      <c r="AL514" s="79" t="str">
        <f t="shared" si="102"/>
        <v/>
      </c>
      <c r="AM514" s="78" t="str">
        <f t="shared" si="103"/>
        <v/>
      </c>
    </row>
    <row r="515" spans="2:39" ht="13.5" thickBot="1">
      <c r="B515" s="86">
        <v>44647</v>
      </c>
      <c r="C515" s="85">
        <v>1141.8009999999999</v>
      </c>
      <c r="D515" s="85">
        <v>1152.3689999999999</v>
      </c>
      <c r="E515" s="85">
        <v>1159.818</v>
      </c>
      <c r="F515" s="85">
        <v>1173.9680000000001</v>
      </c>
      <c r="G515" s="85">
        <v>1165.1179999999999</v>
      </c>
      <c r="H515" s="85">
        <v>1203.211</v>
      </c>
      <c r="I515" s="85">
        <v>1270.9190000000001</v>
      </c>
      <c r="J515" s="85">
        <v>1245.5050000000001</v>
      </c>
      <c r="K515" s="85">
        <v>1255.8520000000001</v>
      </c>
      <c r="L515" s="85">
        <v>1270.145</v>
      </c>
      <c r="M515" s="85">
        <v>1270.348</v>
      </c>
      <c r="N515" s="85">
        <v>1236.8040000000001</v>
      </c>
      <c r="O515" s="85">
        <v>1226.857</v>
      </c>
      <c r="P515" s="85">
        <v>1204.8240000000001</v>
      </c>
      <c r="Q515" s="85">
        <v>1220.973</v>
      </c>
      <c r="R515" s="85">
        <v>1211.4760000000001</v>
      </c>
      <c r="S515" s="85">
        <v>1197.4380000000001</v>
      </c>
      <c r="T515" s="85">
        <v>1229.8030000000001</v>
      </c>
      <c r="U515" s="85">
        <v>1229.8530000000001</v>
      </c>
      <c r="V515" s="85">
        <v>1228.895</v>
      </c>
      <c r="W515" s="85">
        <v>1222.425</v>
      </c>
      <c r="X515" s="85">
        <v>1224.462</v>
      </c>
      <c r="Y515" s="85">
        <v>1233.2260000000001</v>
      </c>
      <c r="Z515" s="85">
        <v>1230.8240000000001</v>
      </c>
      <c r="AA515" s="85">
        <f t="shared" ref="AA515:AA578" si="104">MAX(C515:Z515)</f>
        <v>1270.9190000000001</v>
      </c>
      <c r="AB515" s="84">
        <f t="shared" ref="AB515:AB578" si="105">YEAR(B515)</f>
        <v>2022</v>
      </c>
      <c r="AC515" s="83">
        <f t="shared" ref="AC515:AC578" si="106">MONTH(B515)</f>
        <v>3</v>
      </c>
      <c r="AD515" s="83" t="str">
        <f t="shared" ref="AD515:AD578" si="107">IF(AE515="","",AB515&amp;"-"&amp;AE515)</f>
        <v/>
      </c>
      <c r="AE515" s="83" t="str">
        <f t="shared" ref="AE515:AE578" si="108">IF(DAY(B515+1)=1,AC515,"")</f>
        <v/>
      </c>
      <c r="AF515" s="81">
        <f t="shared" ref="AF515:AF578" si="109">MAX(C515:AA515)</f>
        <v>1270.9190000000001</v>
      </c>
      <c r="AG515" s="82" t="str">
        <f t="shared" ref="AG515:AG578" si="110">INDEX($C$2:$Z$2,MATCH(AF515,C515:Z515,0))</f>
        <v>7:00</v>
      </c>
      <c r="AH515" s="81">
        <f t="shared" ref="AH515:AH578" si="111">SUM(C515:AA515)</f>
        <v>30477.832999999999</v>
      </c>
      <c r="AI515" s="80" t="str">
        <f t="shared" ref="AI515:AI578" si="112">IF(AE515&lt;&gt;"",SUMIFS(AF:AF,AC:AC,AC515,AB:AB,AB515),"")</f>
        <v/>
      </c>
      <c r="AJ515" s="80" t="str">
        <f t="shared" ref="AJ515:AJ578" si="113">IF(AI515="","",_xlfn.MAXIFS(AF:AF,AC:AC,AC515,AB:AB,AB515))</f>
        <v/>
      </c>
      <c r="AK515" s="80" t="str">
        <f t="shared" ref="AK515:AK578" si="114">IF(AI515="","",_xlfn.MAXIFS(AH:AH,AC:AC,AC515,AB:AB,AB515))</f>
        <v/>
      </c>
      <c r="AL515" s="79" t="str">
        <f t="shared" ref="AL515:AL578" si="115">IF(AI515&lt;&gt;"",INDEX(B:B,MATCH(AJ515,AF:AF,0)),"")</f>
        <v/>
      </c>
      <c r="AM515" s="78" t="str">
        <f t="shared" ref="AM515:AM578" si="116">IF(AI515&lt;&gt;"",INDEX(AG:AG,MATCH(AJ515,AF:AF,0)),"")</f>
        <v/>
      </c>
    </row>
    <row r="516" spans="2:39" ht="13.5" thickBot="1">
      <c r="B516" s="86">
        <v>44648</v>
      </c>
      <c r="C516" s="85">
        <v>1237.4100000000001</v>
      </c>
      <c r="D516" s="85">
        <v>1247.704</v>
      </c>
      <c r="E516" s="85">
        <v>1257.288</v>
      </c>
      <c r="F516" s="85">
        <v>1281.423</v>
      </c>
      <c r="G516" s="85">
        <v>1287.8</v>
      </c>
      <c r="H516" s="85">
        <v>1332.4829999999999</v>
      </c>
      <c r="I516" s="85">
        <v>1408.498</v>
      </c>
      <c r="J516" s="85">
        <v>1424.482</v>
      </c>
      <c r="K516" s="85">
        <v>1420.8810000000001</v>
      </c>
      <c r="L516" s="85">
        <v>1455.1690000000001</v>
      </c>
      <c r="M516" s="85">
        <v>1464.105</v>
      </c>
      <c r="N516" s="85">
        <v>1429.7370000000001</v>
      </c>
      <c r="O516" s="85">
        <v>1441.04</v>
      </c>
      <c r="P516" s="85">
        <v>1434.3620000000001</v>
      </c>
      <c r="Q516" s="85">
        <v>1426.8779999999999</v>
      </c>
      <c r="R516" s="85">
        <v>1378.1489999999999</v>
      </c>
      <c r="S516" s="85">
        <v>1331.5</v>
      </c>
      <c r="T516" s="85">
        <v>1251.2560000000001</v>
      </c>
      <c r="U516" s="85">
        <v>1277.107</v>
      </c>
      <c r="V516" s="85">
        <v>1284.6949999999999</v>
      </c>
      <c r="W516" s="85">
        <v>1268.8720000000001</v>
      </c>
      <c r="X516" s="85">
        <v>1266.02</v>
      </c>
      <c r="Y516" s="85">
        <v>1253.49</v>
      </c>
      <c r="Z516" s="85">
        <v>1264.5060000000001</v>
      </c>
      <c r="AA516" s="85">
        <f t="shared" si="104"/>
        <v>1464.105</v>
      </c>
      <c r="AB516" s="84">
        <f t="shared" si="105"/>
        <v>2022</v>
      </c>
      <c r="AC516" s="83">
        <f t="shared" si="106"/>
        <v>3</v>
      </c>
      <c r="AD516" s="83" t="str">
        <f t="shared" si="107"/>
        <v/>
      </c>
      <c r="AE516" s="83" t="str">
        <f t="shared" si="108"/>
        <v/>
      </c>
      <c r="AF516" s="81">
        <f t="shared" si="109"/>
        <v>1464.105</v>
      </c>
      <c r="AG516" s="82" t="str">
        <f t="shared" si="110"/>
        <v>11:00</v>
      </c>
      <c r="AH516" s="81">
        <f t="shared" si="111"/>
        <v>33588.960000000006</v>
      </c>
      <c r="AI516" s="80" t="str">
        <f t="shared" si="112"/>
        <v/>
      </c>
      <c r="AJ516" s="80" t="str">
        <f t="shared" si="113"/>
        <v/>
      </c>
      <c r="AK516" s="80" t="str">
        <f t="shared" si="114"/>
        <v/>
      </c>
      <c r="AL516" s="79" t="str">
        <f t="shared" si="115"/>
        <v/>
      </c>
      <c r="AM516" s="78" t="str">
        <f t="shared" si="116"/>
        <v/>
      </c>
    </row>
    <row r="517" spans="2:39" ht="13.5" thickBot="1">
      <c r="B517" s="86">
        <v>44649</v>
      </c>
      <c r="C517" s="85">
        <v>1267.155</v>
      </c>
      <c r="D517" s="85">
        <v>1259.5940000000001</v>
      </c>
      <c r="E517" s="85">
        <v>1284.6089999999999</v>
      </c>
      <c r="F517" s="85">
        <v>1301.748</v>
      </c>
      <c r="G517" s="85">
        <v>1315.7909999999999</v>
      </c>
      <c r="H517" s="85">
        <v>1366.5809999999999</v>
      </c>
      <c r="I517" s="85">
        <v>1437.5730000000001</v>
      </c>
      <c r="J517" s="85">
        <v>1449.7940000000001</v>
      </c>
      <c r="K517" s="85">
        <v>1428.5419999999999</v>
      </c>
      <c r="L517" s="85">
        <v>1445.271</v>
      </c>
      <c r="M517" s="85">
        <v>1437.0219999999999</v>
      </c>
      <c r="N517" s="85">
        <v>1385.923</v>
      </c>
      <c r="O517" s="85">
        <v>1374.001</v>
      </c>
      <c r="P517" s="85">
        <v>1372.826</v>
      </c>
      <c r="Q517" s="85">
        <v>1358.134</v>
      </c>
      <c r="R517" s="85">
        <v>1321.809</v>
      </c>
      <c r="S517" s="85">
        <v>1267.3219999999999</v>
      </c>
      <c r="T517" s="85">
        <v>1199.0899999999999</v>
      </c>
      <c r="U517" s="85">
        <v>1211.973</v>
      </c>
      <c r="V517" s="85">
        <v>1208.4169999999999</v>
      </c>
      <c r="W517" s="85">
        <v>1206.3409999999999</v>
      </c>
      <c r="X517" s="85">
        <v>1211.865</v>
      </c>
      <c r="Y517" s="85">
        <v>1190.606</v>
      </c>
      <c r="Z517" s="85">
        <v>1193.7729999999999</v>
      </c>
      <c r="AA517" s="85">
        <f t="shared" si="104"/>
        <v>1449.7940000000001</v>
      </c>
      <c r="AB517" s="84">
        <f t="shared" si="105"/>
        <v>2022</v>
      </c>
      <c r="AC517" s="83">
        <f t="shared" si="106"/>
        <v>3</v>
      </c>
      <c r="AD517" s="83" t="str">
        <f t="shared" si="107"/>
        <v/>
      </c>
      <c r="AE517" s="83" t="str">
        <f t="shared" si="108"/>
        <v/>
      </c>
      <c r="AF517" s="81">
        <f t="shared" si="109"/>
        <v>1449.7940000000001</v>
      </c>
      <c r="AG517" s="82" t="str">
        <f t="shared" si="110"/>
        <v>8:00</v>
      </c>
      <c r="AH517" s="81">
        <f t="shared" si="111"/>
        <v>32945.554000000004</v>
      </c>
      <c r="AI517" s="80" t="str">
        <f t="shared" si="112"/>
        <v/>
      </c>
      <c r="AJ517" s="80" t="str">
        <f t="shared" si="113"/>
        <v/>
      </c>
      <c r="AK517" s="80" t="str">
        <f t="shared" si="114"/>
        <v/>
      </c>
      <c r="AL517" s="79" t="str">
        <f t="shared" si="115"/>
        <v/>
      </c>
      <c r="AM517" s="78" t="str">
        <f t="shared" si="116"/>
        <v/>
      </c>
    </row>
    <row r="518" spans="2:39" ht="13.5" thickBot="1">
      <c r="B518" s="86">
        <v>44650</v>
      </c>
      <c r="C518" s="85">
        <v>1186.7550000000001</v>
      </c>
      <c r="D518" s="85">
        <v>1191.8240000000001</v>
      </c>
      <c r="E518" s="85">
        <v>1208.5219999999999</v>
      </c>
      <c r="F518" s="85">
        <v>1227.0709999999999</v>
      </c>
      <c r="G518" s="85">
        <v>1250.4480000000001</v>
      </c>
      <c r="H518" s="85">
        <v>1313.502</v>
      </c>
      <c r="I518" s="85">
        <v>1399.3869999999999</v>
      </c>
      <c r="J518" s="85">
        <v>1435.048</v>
      </c>
      <c r="K518" s="85">
        <v>1430.298</v>
      </c>
      <c r="L518" s="85">
        <v>1453.5229999999999</v>
      </c>
      <c r="M518" s="85">
        <v>1452.885</v>
      </c>
      <c r="N518" s="85">
        <v>1430.9169999999999</v>
      </c>
      <c r="O518" s="85">
        <v>1434.99</v>
      </c>
      <c r="P518" s="85">
        <v>1414.7809999999999</v>
      </c>
      <c r="Q518" s="85">
        <v>1396.665</v>
      </c>
      <c r="R518" s="85">
        <v>1342.7349999999999</v>
      </c>
      <c r="S518" s="85">
        <v>1289.086</v>
      </c>
      <c r="T518" s="85">
        <v>1229.973</v>
      </c>
      <c r="U518" s="85">
        <v>1214.0340000000001</v>
      </c>
      <c r="V518" s="85">
        <v>1227.4929999999999</v>
      </c>
      <c r="W518" s="85">
        <v>1196.47</v>
      </c>
      <c r="X518" s="85">
        <v>1188.1669999999999</v>
      </c>
      <c r="Y518" s="85">
        <v>1171.3979999999999</v>
      </c>
      <c r="Z518" s="85">
        <v>1170.306</v>
      </c>
      <c r="AA518" s="85">
        <f t="shared" si="104"/>
        <v>1453.5229999999999</v>
      </c>
      <c r="AB518" s="84">
        <f t="shared" si="105"/>
        <v>2022</v>
      </c>
      <c r="AC518" s="83">
        <f t="shared" si="106"/>
        <v>3</v>
      </c>
      <c r="AD518" s="83" t="str">
        <f t="shared" si="107"/>
        <v/>
      </c>
      <c r="AE518" s="83" t="str">
        <f t="shared" si="108"/>
        <v/>
      </c>
      <c r="AF518" s="81">
        <f t="shared" si="109"/>
        <v>1453.5229999999999</v>
      </c>
      <c r="AG518" s="82" t="str">
        <f t="shared" si="110"/>
        <v>10:00</v>
      </c>
      <c r="AH518" s="81">
        <f t="shared" si="111"/>
        <v>32709.801000000007</v>
      </c>
      <c r="AI518" s="80" t="str">
        <f t="shared" si="112"/>
        <v/>
      </c>
      <c r="AJ518" s="80" t="str">
        <f t="shared" si="113"/>
        <v/>
      </c>
      <c r="AK518" s="80" t="str">
        <f t="shared" si="114"/>
        <v/>
      </c>
      <c r="AL518" s="79" t="str">
        <f t="shared" si="115"/>
        <v/>
      </c>
      <c r="AM518" s="78" t="str">
        <f t="shared" si="116"/>
        <v/>
      </c>
    </row>
    <row r="519" spans="2:39" ht="13.5" thickBot="1">
      <c r="B519" s="86">
        <v>44651</v>
      </c>
      <c r="C519" s="85">
        <v>1154.383</v>
      </c>
      <c r="D519" s="85">
        <v>1140.1320000000001</v>
      </c>
      <c r="E519" s="85">
        <v>1136.8040000000001</v>
      </c>
      <c r="F519" s="85">
        <v>1165.635</v>
      </c>
      <c r="G519" s="85">
        <v>1191.038</v>
      </c>
      <c r="H519" s="85">
        <v>1231.204</v>
      </c>
      <c r="I519" s="85">
        <v>1321.269</v>
      </c>
      <c r="J519" s="85">
        <v>1311.8710000000001</v>
      </c>
      <c r="K519" s="85">
        <v>1302.3810000000001</v>
      </c>
      <c r="L519" s="85">
        <v>1341.836</v>
      </c>
      <c r="M519" s="85">
        <v>1339.1189999999999</v>
      </c>
      <c r="N519" s="85">
        <v>1308.7049999999999</v>
      </c>
      <c r="O519" s="85">
        <v>1312.7260000000001</v>
      </c>
      <c r="P519" s="85">
        <v>1294.9570000000001</v>
      </c>
      <c r="Q519" s="85">
        <v>1312.3140000000001</v>
      </c>
      <c r="R519" s="85">
        <v>1274.0119999999999</v>
      </c>
      <c r="S519" s="85">
        <v>1217.172</v>
      </c>
      <c r="T519" s="85">
        <v>1172.989</v>
      </c>
      <c r="U519" s="85">
        <v>1186.797</v>
      </c>
      <c r="V519" s="85">
        <v>1172.4549999999999</v>
      </c>
      <c r="W519" s="85">
        <v>1156.865</v>
      </c>
      <c r="X519" s="85">
        <v>1159.5060000000001</v>
      </c>
      <c r="Y519" s="85">
        <v>1157.4559999999999</v>
      </c>
      <c r="Z519" s="85">
        <v>1156.134</v>
      </c>
      <c r="AA519" s="85">
        <f t="shared" si="104"/>
        <v>1341.836</v>
      </c>
      <c r="AB519" s="84">
        <f t="shared" si="105"/>
        <v>2022</v>
      </c>
      <c r="AC519" s="83">
        <f t="shared" si="106"/>
        <v>3</v>
      </c>
      <c r="AD519" s="83" t="str">
        <f t="shared" si="107"/>
        <v>2022-3</v>
      </c>
      <c r="AE519" s="83">
        <f t="shared" si="108"/>
        <v>3</v>
      </c>
      <c r="AF519" s="81">
        <f t="shared" si="109"/>
        <v>1341.836</v>
      </c>
      <c r="AG519" s="82" t="str">
        <f t="shared" si="110"/>
        <v>10:00</v>
      </c>
      <c r="AH519" s="81">
        <f t="shared" si="111"/>
        <v>30859.595999999994</v>
      </c>
      <c r="AI519" s="80">
        <f t="shared" si="112"/>
        <v>36131.633000000009</v>
      </c>
      <c r="AJ519" s="80">
        <f t="shared" si="113"/>
        <v>1464.105</v>
      </c>
      <c r="AK519" s="80">
        <f t="shared" si="114"/>
        <v>33588.960000000006</v>
      </c>
      <c r="AL519" s="79">
        <f t="shared" si="115"/>
        <v>44648</v>
      </c>
      <c r="AM519" s="78" t="str">
        <f t="shared" si="116"/>
        <v>11:00</v>
      </c>
    </row>
    <row r="520" spans="2:39" ht="13.5" thickBot="1">
      <c r="B520" s="86">
        <v>44652</v>
      </c>
      <c r="C520" s="85">
        <v>1147.8620000000001</v>
      </c>
      <c r="D520" s="85">
        <v>1142.27</v>
      </c>
      <c r="E520" s="85">
        <v>1160.011</v>
      </c>
      <c r="F520" s="85">
        <v>1171.9079999999999</v>
      </c>
      <c r="G520" s="85">
        <v>1209.0029999999999</v>
      </c>
      <c r="H520" s="85">
        <v>1255.9570000000001</v>
      </c>
      <c r="I520" s="85">
        <v>1336.5730000000001</v>
      </c>
      <c r="J520" s="85">
        <v>1364.942</v>
      </c>
      <c r="K520" s="85">
        <v>1376.1669999999999</v>
      </c>
      <c r="L520" s="85">
        <v>1383.375</v>
      </c>
      <c r="M520" s="85">
        <v>1397.1369999999999</v>
      </c>
      <c r="N520" s="85">
        <v>1362.383</v>
      </c>
      <c r="O520" s="85">
        <v>1364.663</v>
      </c>
      <c r="P520" s="85">
        <v>1325.2950000000001</v>
      </c>
      <c r="Q520" s="85">
        <v>1334.8140000000001</v>
      </c>
      <c r="R520" s="85">
        <v>1309.278</v>
      </c>
      <c r="S520" s="85">
        <v>1260.0740000000001</v>
      </c>
      <c r="T520" s="85">
        <v>1214.6759999999999</v>
      </c>
      <c r="U520" s="85">
        <v>1218.2349999999999</v>
      </c>
      <c r="V520" s="85">
        <v>1222.8489999999999</v>
      </c>
      <c r="W520" s="85">
        <v>1209.395</v>
      </c>
      <c r="X520" s="85">
        <v>1183.6120000000001</v>
      </c>
      <c r="Y520" s="85">
        <v>1175.1600000000001</v>
      </c>
      <c r="Z520" s="85">
        <v>1164.6099999999999</v>
      </c>
      <c r="AA520" s="85">
        <f t="shared" si="104"/>
        <v>1397.1369999999999</v>
      </c>
      <c r="AB520" s="84">
        <f t="shared" si="105"/>
        <v>2022</v>
      </c>
      <c r="AC520" s="83">
        <f t="shared" si="106"/>
        <v>4</v>
      </c>
      <c r="AD520" s="83" t="str">
        <f t="shared" si="107"/>
        <v/>
      </c>
      <c r="AE520" s="83" t="str">
        <f t="shared" si="108"/>
        <v/>
      </c>
      <c r="AF520" s="81">
        <f t="shared" si="109"/>
        <v>1397.1369999999999</v>
      </c>
      <c r="AG520" s="82" t="str">
        <f t="shared" si="110"/>
        <v>11:00</v>
      </c>
      <c r="AH520" s="81">
        <f t="shared" si="111"/>
        <v>31687.385999999991</v>
      </c>
      <c r="AI520" s="80" t="str">
        <f t="shared" si="112"/>
        <v/>
      </c>
      <c r="AJ520" s="80" t="str">
        <f t="shared" si="113"/>
        <v/>
      </c>
      <c r="AK520" s="80" t="str">
        <f t="shared" si="114"/>
        <v/>
      </c>
      <c r="AL520" s="79" t="str">
        <f t="shared" si="115"/>
        <v/>
      </c>
      <c r="AM520" s="78" t="str">
        <f t="shared" si="116"/>
        <v/>
      </c>
    </row>
    <row r="521" spans="2:39" ht="13.5" thickBot="1">
      <c r="B521" s="86">
        <v>44653</v>
      </c>
      <c r="C521" s="85">
        <v>1164.5640000000001</v>
      </c>
      <c r="D521" s="85">
        <v>1165.0550000000001</v>
      </c>
      <c r="E521" s="85">
        <v>1189.011</v>
      </c>
      <c r="F521" s="85">
        <v>1188.741</v>
      </c>
      <c r="G521" s="85">
        <v>1195.8140000000001</v>
      </c>
      <c r="H521" s="85">
        <v>1211.421</v>
      </c>
      <c r="I521" s="85">
        <v>1242.5</v>
      </c>
      <c r="J521" s="85">
        <v>1235.42</v>
      </c>
      <c r="K521" s="85">
        <v>1205.8399999999999</v>
      </c>
      <c r="L521" s="85">
        <v>1201.4929999999999</v>
      </c>
      <c r="M521" s="85">
        <v>1191.7249999999999</v>
      </c>
      <c r="N521" s="85">
        <v>1167.818</v>
      </c>
      <c r="O521" s="85">
        <v>1164.682</v>
      </c>
      <c r="P521" s="85">
        <v>1142.605</v>
      </c>
      <c r="Q521" s="85">
        <v>1147.432</v>
      </c>
      <c r="R521" s="85">
        <v>1134.7850000000001</v>
      </c>
      <c r="S521" s="85">
        <v>1103.1569999999999</v>
      </c>
      <c r="T521" s="85">
        <v>1106.519</v>
      </c>
      <c r="U521" s="85">
        <v>1115.7139999999999</v>
      </c>
      <c r="V521" s="85">
        <v>1134.095</v>
      </c>
      <c r="W521" s="85">
        <v>1124.248</v>
      </c>
      <c r="X521" s="85">
        <v>1116.2840000000001</v>
      </c>
      <c r="Y521" s="85">
        <v>1116.0409999999999</v>
      </c>
      <c r="Z521" s="85">
        <v>1125.1610000000001</v>
      </c>
      <c r="AA521" s="85">
        <f t="shared" si="104"/>
        <v>1242.5</v>
      </c>
      <c r="AB521" s="84">
        <f t="shared" si="105"/>
        <v>2022</v>
      </c>
      <c r="AC521" s="83">
        <f t="shared" si="106"/>
        <v>4</v>
      </c>
      <c r="AD521" s="83" t="str">
        <f t="shared" si="107"/>
        <v/>
      </c>
      <c r="AE521" s="83" t="str">
        <f t="shared" si="108"/>
        <v/>
      </c>
      <c r="AF521" s="81">
        <f t="shared" si="109"/>
        <v>1242.5</v>
      </c>
      <c r="AG521" s="82" t="str">
        <f t="shared" si="110"/>
        <v>7:00</v>
      </c>
      <c r="AH521" s="81">
        <f t="shared" si="111"/>
        <v>29132.625000000004</v>
      </c>
      <c r="AI521" s="80" t="str">
        <f t="shared" si="112"/>
        <v/>
      </c>
      <c r="AJ521" s="80" t="str">
        <f t="shared" si="113"/>
        <v/>
      </c>
      <c r="AK521" s="80" t="str">
        <f t="shared" si="114"/>
        <v/>
      </c>
      <c r="AL521" s="79" t="str">
        <f t="shared" si="115"/>
        <v/>
      </c>
      <c r="AM521" s="78" t="str">
        <f t="shared" si="116"/>
        <v/>
      </c>
    </row>
    <row r="522" spans="2:39" ht="13.5" thickBot="1">
      <c r="B522" s="86">
        <v>44654</v>
      </c>
      <c r="C522" s="85">
        <v>1125.5509999999999</v>
      </c>
      <c r="D522" s="85">
        <v>1110.2139999999999</v>
      </c>
      <c r="E522" s="85">
        <v>1120.5719999999999</v>
      </c>
      <c r="F522" s="85">
        <v>1121.08</v>
      </c>
      <c r="G522" s="85">
        <v>1127.5719999999999</v>
      </c>
      <c r="H522" s="85">
        <v>1146.4349999999999</v>
      </c>
      <c r="I522" s="85">
        <v>1210.7460000000001</v>
      </c>
      <c r="J522" s="85">
        <v>1199.7370000000001</v>
      </c>
      <c r="K522" s="85">
        <v>1198.644</v>
      </c>
      <c r="L522" s="85">
        <v>1201.0640000000001</v>
      </c>
      <c r="M522" s="85">
        <v>1189.2840000000001</v>
      </c>
      <c r="N522" s="85">
        <v>1180.17</v>
      </c>
      <c r="O522" s="85">
        <v>1169.9559999999999</v>
      </c>
      <c r="P522" s="85">
        <v>1163.912</v>
      </c>
      <c r="Q522" s="85">
        <v>1162.144</v>
      </c>
      <c r="R522" s="85">
        <v>1155.7270000000001</v>
      </c>
      <c r="S522" s="85">
        <v>1130.085</v>
      </c>
      <c r="T522" s="85">
        <v>1124.7660000000001</v>
      </c>
      <c r="U522" s="85">
        <v>1125.347</v>
      </c>
      <c r="V522" s="85">
        <v>1116.9739999999999</v>
      </c>
      <c r="W522" s="85">
        <v>1136.991</v>
      </c>
      <c r="X522" s="85">
        <v>1135.335</v>
      </c>
      <c r="Y522" s="85">
        <v>1147.279</v>
      </c>
      <c r="Z522" s="85">
        <v>1160.47</v>
      </c>
      <c r="AA522" s="85">
        <f t="shared" si="104"/>
        <v>1210.7460000000001</v>
      </c>
      <c r="AB522" s="84">
        <f t="shared" si="105"/>
        <v>2022</v>
      </c>
      <c r="AC522" s="83">
        <f t="shared" si="106"/>
        <v>4</v>
      </c>
      <c r="AD522" s="83" t="str">
        <f t="shared" si="107"/>
        <v/>
      </c>
      <c r="AE522" s="83" t="str">
        <f t="shared" si="108"/>
        <v/>
      </c>
      <c r="AF522" s="81">
        <f t="shared" si="109"/>
        <v>1210.7460000000001</v>
      </c>
      <c r="AG522" s="82" t="str">
        <f t="shared" si="110"/>
        <v>7:00</v>
      </c>
      <c r="AH522" s="81">
        <f t="shared" si="111"/>
        <v>28870.800999999996</v>
      </c>
      <c r="AI522" s="80" t="str">
        <f t="shared" si="112"/>
        <v/>
      </c>
      <c r="AJ522" s="80" t="str">
        <f t="shared" si="113"/>
        <v/>
      </c>
      <c r="AK522" s="80" t="str">
        <f t="shared" si="114"/>
        <v/>
      </c>
      <c r="AL522" s="79" t="str">
        <f t="shared" si="115"/>
        <v/>
      </c>
      <c r="AM522" s="78" t="str">
        <f t="shared" si="116"/>
        <v/>
      </c>
    </row>
    <row r="523" spans="2:39" ht="13.5" thickBot="1">
      <c r="B523" s="86">
        <v>44655</v>
      </c>
      <c r="C523" s="85">
        <v>1133.7280000000001</v>
      </c>
      <c r="D523" s="85">
        <v>1157.0070000000001</v>
      </c>
      <c r="E523" s="85">
        <v>1172.8030000000001</v>
      </c>
      <c r="F523" s="85">
        <v>1222.847</v>
      </c>
      <c r="G523" s="85">
        <v>1247.2190000000001</v>
      </c>
      <c r="H523" s="85">
        <v>1285.3989999999999</v>
      </c>
      <c r="I523" s="85">
        <v>1353.046</v>
      </c>
      <c r="J523" s="85">
        <v>1346.232</v>
      </c>
      <c r="K523" s="85">
        <v>1344.5830000000001</v>
      </c>
      <c r="L523" s="85">
        <v>1335.848</v>
      </c>
      <c r="M523" s="85">
        <v>1346.0909999999999</v>
      </c>
      <c r="N523" s="85">
        <v>1333.23</v>
      </c>
      <c r="O523" s="85">
        <v>1317.5170000000001</v>
      </c>
      <c r="P523" s="85">
        <v>1309.616</v>
      </c>
      <c r="Q523" s="85">
        <v>1307.2460000000001</v>
      </c>
      <c r="R523" s="85">
        <v>1273.048</v>
      </c>
      <c r="S523" s="85">
        <v>1207.825</v>
      </c>
      <c r="T523" s="85">
        <v>1178.1020000000001</v>
      </c>
      <c r="U523" s="85">
        <v>1162.3779999999999</v>
      </c>
      <c r="V523" s="85">
        <v>1155.8019999999999</v>
      </c>
      <c r="W523" s="85">
        <v>1154.8699999999999</v>
      </c>
      <c r="X523" s="85">
        <v>1141.4169999999999</v>
      </c>
      <c r="Y523" s="85">
        <v>1129.0530000000001</v>
      </c>
      <c r="Z523" s="85">
        <v>1124.472</v>
      </c>
      <c r="AA523" s="85">
        <f t="shared" si="104"/>
        <v>1353.046</v>
      </c>
      <c r="AB523" s="84">
        <f t="shared" si="105"/>
        <v>2022</v>
      </c>
      <c r="AC523" s="83">
        <f t="shared" si="106"/>
        <v>4</v>
      </c>
      <c r="AD523" s="83" t="str">
        <f t="shared" si="107"/>
        <v/>
      </c>
      <c r="AE523" s="83" t="str">
        <f t="shared" si="108"/>
        <v/>
      </c>
      <c r="AF523" s="81">
        <f t="shared" si="109"/>
        <v>1353.046</v>
      </c>
      <c r="AG523" s="82" t="str">
        <f t="shared" si="110"/>
        <v>7:00</v>
      </c>
      <c r="AH523" s="81">
        <f t="shared" si="111"/>
        <v>31092.425000000003</v>
      </c>
      <c r="AI523" s="80" t="str">
        <f t="shared" si="112"/>
        <v/>
      </c>
      <c r="AJ523" s="80" t="str">
        <f t="shared" si="113"/>
        <v/>
      </c>
      <c r="AK523" s="80" t="str">
        <f t="shared" si="114"/>
        <v/>
      </c>
      <c r="AL523" s="79" t="str">
        <f t="shared" si="115"/>
        <v/>
      </c>
      <c r="AM523" s="78" t="str">
        <f t="shared" si="116"/>
        <v/>
      </c>
    </row>
    <row r="524" spans="2:39" ht="13.5" thickBot="1">
      <c r="B524" s="86">
        <v>44656</v>
      </c>
      <c r="C524" s="85">
        <v>1116.1130000000001</v>
      </c>
      <c r="D524" s="85">
        <v>1120.5519999999999</v>
      </c>
      <c r="E524" s="85">
        <v>1134.325</v>
      </c>
      <c r="F524" s="85">
        <v>1165.808</v>
      </c>
      <c r="G524" s="85">
        <v>1194.8710000000001</v>
      </c>
      <c r="H524" s="85">
        <v>1242.97</v>
      </c>
      <c r="I524" s="85">
        <v>1297.798</v>
      </c>
      <c r="J524" s="85">
        <v>1331.2239999999999</v>
      </c>
      <c r="K524" s="85">
        <v>1327.1310000000001</v>
      </c>
      <c r="L524" s="85">
        <v>1352.231</v>
      </c>
      <c r="M524" s="85">
        <v>1349.107</v>
      </c>
      <c r="N524" s="85">
        <v>1295.0139999999999</v>
      </c>
      <c r="O524" s="85">
        <v>1279.694</v>
      </c>
      <c r="P524" s="85">
        <v>1275.221</v>
      </c>
      <c r="Q524" s="85">
        <v>1267.7270000000001</v>
      </c>
      <c r="R524" s="85">
        <v>1226.547</v>
      </c>
      <c r="S524" s="85">
        <v>1167.855</v>
      </c>
      <c r="T524" s="85">
        <v>1125.914</v>
      </c>
      <c r="U524" s="85">
        <v>1130.335</v>
      </c>
      <c r="V524" s="85">
        <v>1128.9169999999999</v>
      </c>
      <c r="W524" s="85">
        <v>1128.925</v>
      </c>
      <c r="X524" s="85">
        <v>1123.048</v>
      </c>
      <c r="Y524" s="85">
        <v>1104.9570000000001</v>
      </c>
      <c r="Z524" s="85">
        <v>1100.702</v>
      </c>
      <c r="AA524" s="85">
        <f t="shared" si="104"/>
        <v>1352.231</v>
      </c>
      <c r="AB524" s="84">
        <f t="shared" si="105"/>
        <v>2022</v>
      </c>
      <c r="AC524" s="83">
        <f t="shared" si="106"/>
        <v>4</v>
      </c>
      <c r="AD524" s="83" t="str">
        <f t="shared" si="107"/>
        <v/>
      </c>
      <c r="AE524" s="83" t="str">
        <f t="shared" si="108"/>
        <v/>
      </c>
      <c r="AF524" s="81">
        <f t="shared" si="109"/>
        <v>1352.231</v>
      </c>
      <c r="AG524" s="82" t="str">
        <f t="shared" si="110"/>
        <v>10:00</v>
      </c>
      <c r="AH524" s="81">
        <f t="shared" si="111"/>
        <v>30339.216999999993</v>
      </c>
      <c r="AI524" s="80" t="str">
        <f t="shared" si="112"/>
        <v/>
      </c>
      <c r="AJ524" s="80" t="str">
        <f t="shared" si="113"/>
        <v/>
      </c>
      <c r="AK524" s="80" t="str">
        <f t="shared" si="114"/>
        <v/>
      </c>
      <c r="AL524" s="79" t="str">
        <f t="shared" si="115"/>
        <v/>
      </c>
      <c r="AM524" s="78" t="str">
        <f t="shared" si="116"/>
        <v/>
      </c>
    </row>
    <row r="525" spans="2:39" ht="13.5" thickBot="1">
      <c r="B525" s="86">
        <v>44657</v>
      </c>
      <c r="C525" s="85">
        <v>1091.318</v>
      </c>
      <c r="D525" s="85">
        <v>1092.9639999999999</v>
      </c>
      <c r="E525" s="85">
        <v>1101.8330000000001</v>
      </c>
      <c r="F525" s="85">
        <v>1134.8610000000001</v>
      </c>
      <c r="G525" s="85">
        <v>1142.9169999999999</v>
      </c>
      <c r="H525" s="85">
        <v>467.26499999999999</v>
      </c>
      <c r="I525" s="85">
        <v>144.197</v>
      </c>
      <c r="J525" s="85">
        <v>1244.1130000000001</v>
      </c>
      <c r="K525" s="85">
        <v>1288.396</v>
      </c>
      <c r="L525" s="85">
        <v>1301.146</v>
      </c>
      <c r="M525" s="85">
        <v>1320.3679999999999</v>
      </c>
      <c r="N525" s="85">
        <v>1279.4849999999999</v>
      </c>
      <c r="O525" s="85">
        <v>1295.597</v>
      </c>
      <c r="P525" s="85">
        <v>1280</v>
      </c>
      <c r="Q525" s="85">
        <v>1271.4970000000001</v>
      </c>
      <c r="R525" s="85">
        <v>1238.829</v>
      </c>
      <c r="S525" s="85">
        <v>1184.5129999999999</v>
      </c>
      <c r="T525" s="85">
        <v>1134.0039999999999</v>
      </c>
      <c r="U525" s="85">
        <v>1125.4590000000001</v>
      </c>
      <c r="V525" s="85">
        <v>1149.155</v>
      </c>
      <c r="W525" s="85">
        <v>1135.643</v>
      </c>
      <c r="X525" s="85">
        <v>1116.367</v>
      </c>
      <c r="Y525" s="85">
        <v>1095.204</v>
      </c>
      <c r="Z525" s="85">
        <v>1093.864</v>
      </c>
      <c r="AA525" s="85">
        <f t="shared" si="104"/>
        <v>1320.3679999999999</v>
      </c>
      <c r="AB525" s="84">
        <f t="shared" si="105"/>
        <v>2022</v>
      </c>
      <c r="AC525" s="83">
        <f t="shared" si="106"/>
        <v>4</v>
      </c>
      <c r="AD525" s="83" t="str">
        <f t="shared" si="107"/>
        <v/>
      </c>
      <c r="AE525" s="83" t="str">
        <f t="shared" si="108"/>
        <v/>
      </c>
      <c r="AF525" s="81">
        <f t="shared" si="109"/>
        <v>1320.3679999999999</v>
      </c>
      <c r="AG525" s="82" t="str">
        <f t="shared" si="110"/>
        <v>11:00</v>
      </c>
      <c r="AH525" s="81">
        <f t="shared" si="111"/>
        <v>28049.363000000001</v>
      </c>
      <c r="AI525" s="80" t="str">
        <f t="shared" si="112"/>
        <v/>
      </c>
      <c r="AJ525" s="80" t="str">
        <f t="shared" si="113"/>
        <v/>
      </c>
      <c r="AK525" s="80" t="str">
        <f t="shared" si="114"/>
        <v/>
      </c>
      <c r="AL525" s="79" t="str">
        <f t="shared" si="115"/>
        <v/>
      </c>
      <c r="AM525" s="78" t="str">
        <f t="shared" si="116"/>
        <v/>
      </c>
    </row>
    <row r="526" spans="2:39" ht="13.5" thickBot="1">
      <c r="B526" s="86">
        <v>44658</v>
      </c>
      <c r="C526" s="85">
        <v>1083.8430000000001</v>
      </c>
      <c r="D526" s="85">
        <v>1085.829</v>
      </c>
      <c r="E526" s="85">
        <v>1098.288</v>
      </c>
      <c r="F526" s="85">
        <v>1137.1110000000001</v>
      </c>
      <c r="G526" s="85">
        <v>1165.5119999999999</v>
      </c>
      <c r="H526" s="85">
        <v>1176.8789999999999</v>
      </c>
      <c r="I526" s="85">
        <v>654.26400000000001</v>
      </c>
      <c r="J526" s="85">
        <v>643.17899999999997</v>
      </c>
      <c r="K526" s="85">
        <v>1284.1189999999999</v>
      </c>
      <c r="L526" s="85">
        <v>1315.9770000000001</v>
      </c>
      <c r="M526" s="85">
        <v>1313.9680000000001</v>
      </c>
      <c r="N526" s="85">
        <v>1295.095</v>
      </c>
      <c r="O526" s="85">
        <v>1278.6590000000001</v>
      </c>
      <c r="P526" s="85">
        <v>1270.713</v>
      </c>
      <c r="Q526" s="85">
        <v>1269.9670000000001</v>
      </c>
      <c r="R526" s="85">
        <v>1222.587</v>
      </c>
      <c r="S526" s="85">
        <v>1177.6089999999999</v>
      </c>
      <c r="T526" s="85">
        <v>1127.384</v>
      </c>
      <c r="U526" s="85">
        <v>1132.5609999999999</v>
      </c>
      <c r="V526" s="85">
        <v>1142.174</v>
      </c>
      <c r="W526" s="85">
        <v>1136.0050000000001</v>
      </c>
      <c r="X526" s="85">
        <v>1128.7460000000001</v>
      </c>
      <c r="Y526" s="85">
        <v>1106.4570000000001</v>
      </c>
      <c r="Z526" s="85">
        <v>1104.5</v>
      </c>
      <c r="AA526" s="85">
        <f t="shared" si="104"/>
        <v>1315.9770000000001</v>
      </c>
      <c r="AB526" s="84">
        <f t="shared" si="105"/>
        <v>2022</v>
      </c>
      <c r="AC526" s="83">
        <f t="shared" si="106"/>
        <v>4</v>
      </c>
      <c r="AD526" s="83" t="str">
        <f t="shared" si="107"/>
        <v/>
      </c>
      <c r="AE526" s="83" t="str">
        <f t="shared" si="108"/>
        <v/>
      </c>
      <c r="AF526" s="81">
        <f t="shared" si="109"/>
        <v>1315.9770000000001</v>
      </c>
      <c r="AG526" s="82" t="str">
        <f t="shared" si="110"/>
        <v>10:00</v>
      </c>
      <c r="AH526" s="81">
        <f t="shared" si="111"/>
        <v>28667.402999999998</v>
      </c>
      <c r="AI526" s="80" t="str">
        <f t="shared" si="112"/>
        <v/>
      </c>
      <c r="AJ526" s="80" t="str">
        <f t="shared" si="113"/>
        <v/>
      </c>
      <c r="AK526" s="80" t="str">
        <f t="shared" si="114"/>
        <v/>
      </c>
      <c r="AL526" s="79" t="str">
        <f t="shared" si="115"/>
        <v/>
      </c>
      <c r="AM526" s="78" t="str">
        <f t="shared" si="116"/>
        <v/>
      </c>
    </row>
    <row r="527" spans="2:39" ht="13.5" thickBot="1">
      <c r="B527" s="86">
        <v>44659</v>
      </c>
      <c r="C527" s="85">
        <v>1111.2080000000001</v>
      </c>
      <c r="D527" s="85">
        <v>1105.2629999999999</v>
      </c>
      <c r="E527" s="85">
        <v>1128.2329999999999</v>
      </c>
      <c r="F527" s="85">
        <v>1157.4590000000001</v>
      </c>
      <c r="G527" s="85">
        <v>1167.7739999999999</v>
      </c>
      <c r="H527" s="85">
        <v>1199.3389999999999</v>
      </c>
      <c r="I527" s="85">
        <v>1283.722</v>
      </c>
      <c r="J527" s="85">
        <v>1289.2339999999999</v>
      </c>
      <c r="K527" s="85">
        <v>1307.646</v>
      </c>
      <c r="L527" s="85">
        <v>1331.365</v>
      </c>
      <c r="M527" s="85">
        <v>1368.8810000000001</v>
      </c>
      <c r="N527" s="85">
        <v>1308.643</v>
      </c>
      <c r="O527" s="85">
        <v>1292.1179999999999</v>
      </c>
      <c r="P527" s="85">
        <v>1305.9459999999999</v>
      </c>
      <c r="Q527" s="85">
        <v>1282.0050000000001</v>
      </c>
      <c r="R527" s="85">
        <v>1250.8109999999999</v>
      </c>
      <c r="S527" s="85">
        <v>1186.4570000000001</v>
      </c>
      <c r="T527" s="85">
        <v>1162.8420000000001</v>
      </c>
      <c r="U527" s="85">
        <v>1150.0309999999999</v>
      </c>
      <c r="V527" s="85">
        <v>1150.0809999999999</v>
      </c>
      <c r="W527" s="85">
        <v>1150.4179999999999</v>
      </c>
      <c r="X527" s="85">
        <v>1141.019</v>
      </c>
      <c r="Y527" s="85">
        <v>1116.547</v>
      </c>
      <c r="Z527" s="85">
        <v>1117.44</v>
      </c>
      <c r="AA527" s="85">
        <f t="shared" si="104"/>
        <v>1368.8810000000001</v>
      </c>
      <c r="AB527" s="84">
        <f t="shared" si="105"/>
        <v>2022</v>
      </c>
      <c r="AC527" s="83">
        <f t="shared" si="106"/>
        <v>4</v>
      </c>
      <c r="AD527" s="83" t="str">
        <f t="shared" si="107"/>
        <v/>
      </c>
      <c r="AE527" s="83" t="str">
        <f t="shared" si="108"/>
        <v/>
      </c>
      <c r="AF527" s="81">
        <f t="shared" si="109"/>
        <v>1368.8810000000001</v>
      </c>
      <c r="AG527" s="82" t="str">
        <f t="shared" si="110"/>
        <v>11:00</v>
      </c>
      <c r="AH527" s="81">
        <f t="shared" si="111"/>
        <v>30433.362999999998</v>
      </c>
      <c r="AI527" s="80" t="str">
        <f t="shared" si="112"/>
        <v/>
      </c>
      <c r="AJ527" s="80" t="str">
        <f t="shared" si="113"/>
        <v/>
      </c>
      <c r="AK527" s="80" t="str">
        <f t="shared" si="114"/>
        <v/>
      </c>
      <c r="AL527" s="79" t="str">
        <f t="shared" si="115"/>
        <v/>
      </c>
      <c r="AM527" s="78" t="str">
        <f t="shared" si="116"/>
        <v/>
      </c>
    </row>
    <row r="528" spans="2:39" ht="13.5" thickBot="1">
      <c r="B528" s="86">
        <v>44660</v>
      </c>
      <c r="C528" s="85">
        <v>1099.9780000000001</v>
      </c>
      <c r="D528" s="85">
        <v>1101.3440000000001</v>
      </c>
      <c r="E528" s="85">
        <v>1099.1579999999999</v>
      </c>
      <c r="F528" s="85">
        <v>1090.645</v>
      </c>
      <c r="G528" s="85">
        <v>1103.1969999999999</v>
      </c>
      <c r="H528" s="85">
        <v>1118.1969999999999</v>
      </c>
      <c r="I528" s="85">
        <v>1172.5329999999999</v>
      </c>
      <c r="J528" s="85">
        <v>1190.5509999999999</v>
      </c>
      <c r="K528" s="85">
        <v>1196.4000000000001</v>
      </c>
      <c r="L528" s="85">
        <v>1202.51</v>
      </c>
      <c r="M528" s="85">
        <v>821.62400000000002</v>
      </c>
      <c r="N528" s="85">
        <v>0</v>
      </c>
      <c r="O528" s="85">
        <v>0</v>
      </c>
      <c r="P528" s="85">
        <v>0</v>
      </c>
      <c r="Q528" s="85">
        <v>0</v>
      </c>
      <c r="R528" s="85">
        <v>0</v>
      </c>
      <c r="S528" s="85">
        <v>0</v>
      </c>
      <c r="T528" s="85">
        <v>0</v>
      </c>
      <c r="U528" s="85">
        <v>0</v>
      </c>
      <c r="V528" s="85">
        <v>0</v>
      </c>
      <c r="W528" s="85">
        <v>0</v>
      </c>
      <c r="X528" s="85">
        <v>0</v>
      </c>
      <c r="Y528" s="85">
        <v>0</v>
      </c>
      <c r="Z528" s="85">
        <v>0</v>
      </c>
      <c r="AA528" s="85">
        <f t="shared" si="104"/>
        <v>1202.51</v>
      </c>
      <c r="AB528" s="84">
        <f t="shared" si="105"/>
        <v>2022</v>
      </c>
      <c r="AC528" s="83">
        <f t="shared" si="106"/>
        <v>4</v>
      </c>
      <c r="AD528" s="83" t="str">
        <f t="shared" si="107"/>
        <v/>
      </c>
      <c r="AE528" s="83" t="str">
        <f t="shared" si="108"/>
        <v/>
      </c>
      <c r="AF528" s="81">
        <f t="shared" si="109"/>
        <v>1202.51</v>
      </c>
      <c r="AG528" s="82" t="str">
        <f t="shared" si="110"/>
        <v>10:00</v>
      </c>
      <c r="AH528" s="81">
        <f t="shared" si="111"/>
        <v>13398.646999999999</v>
      </c>
      <c r="AI528" s="80" t="str">
        <f t="shared" si="112"/>
        <v/>
      </c>
      <c r="AJ528" s="80" t="str">
        <f t="shared" si="113"/>
        <v/>
      </c>
      <c r="AK528" s="80" t="str">
        <f t="shared" si="114"/>
        <v/>
      </c>
      <c r="AL528" s="79" t="str">
        <f t="shared" si="115"/>
        <v/>
      </c>
      <c r="AM528" s="78" t="str">
        <f t="shared" si="116"/>
        <v/>
      </c>
    </row>
    <row r="529" spans="2:39" ht="13.5" thickBot="1">
      <c r="B529" s="86">
        <v>44661</v>
      </c>
      <c r="C529" s="85">
        <v>0</v>
      </c>
      <c r="D529" s="85">
        <v>0</v>
      </c>
      <c r="E529" s="85">
        <v>0</v>
      </c>
      <c r="F529" s="85">
        <v>0</v>
      </c>
      <c r="G529" s="85">
        <v>0</v>
      </c>
      <c r="H529" s="85">
        <v>0</v>
      </c>
      <c r="I529" s="85">
        <v>0</v>
      </c>
      <c r="J529" s="85">
        <v>0</v>
      </c>
      <c r="K529" s="85">
        <v>0</v>
      </c>
      <c r="L529" s="85">
        <v>0</v>
      </c>
      <c r="M529" s="85">
        <v>0</v>
      </c>
      <c r="N529" s="85">
        <v>0</v>
      </c>
      <c r="O529" s="85">
        <v>0</v>
      </c>
      <c r="P529" s="85">
        <v>0</v>
      </c>
      <c r="Q529" s="85">
        <v>0</v>
      </c>
      <c r="R529" s="85">
        <v>0</v>
      </c>
      <c r="S529" s="85">
        <v>0</v>
      </c>
      <c r="T529" s="85">
        <v>0</v>
      </c>
      <c r="U529" s="85">
        <v>0</v>
      </c>
      <c r="V529" s="85">
        <v>0</v>
      </c>
      <c r="W529" s="85">
        <v>0</v>
      </c>
      <c r="X529" s="85">
        <v>0</v>
      </c>
      <c r="Y529" s="85">
        <v>0</v>
      </c>
      <c r="Z529" s="85">
        <v>0</v>
      </c>
      <c r="AA529" s="85">
        <f t="shared" si="104"/>
        <v>0</v>
      </c>
      <c r="AB529" s="84">
        <f t="shared" si="105"/>
        <v>2022</v>
      </c>
      <c r="AC529" s="83">
        <f t="shared" si="106"/>
        <v>4</v>
      </c>
      <c r="AD529" s="83" t="str">
        <f t="shared" si="107"/>
        <v/>
      </c>
      <c r="AE529" s="83" t="str">
        <f t="shared" si="108"/>
        <v/>
      </c>
      <c r="AF529" s="81">
        <f t="shared" si="109"/>
        <v>0</v>
      </c>
      <c r="AG529" s="82" t="str">
        <f t="shared" si="110"/>
        <v>1:00</v>
      </c>
      <c r="AH529" s="81">
        <f t="shared" si="111"/>
        <v>0</v>
      </c>
      <c r="AI529" s="80" t="str">
        <f t="shared" si="112"/>
        <v/>
      </c>
      <c r="AJ529" s="80" t="str">
        <f t="shared" si="113"/>
        <v/>
      </c>
      <c r="AK529" s="80" t="str">
        <f t="shared" si="114"/>
        <v/>
      </c>
      <c r="AL529" s="79" t="str">
        <f t="shared" si="115"/>
        <v/>
      </c>
      <c r="AM529" s="78" t="str">
        <f t="shared" si="116"/>
        <v/>
      </c>
    </row>
    <row r="530" spans="2:39" ht="13.5" thickBot="1">
      <c r="B530" s="86">
        <v>44662</v>
      </c>
      <c r="C530" s="85">
        <v>0</v>
      </c>
      <c r="D530" s="85">
        <v>0</v>
      </c>
      <c r="E530" s="85">
        <v>0</v>
      </c>
      <c r="F530" s="85">
        <v>0</v>
      </c>
      <c r="G530" s="85">
        <v>0</v>
      </c>
      <c r="H530" s="85">
        <v>0</v>
      </c>
      <c r="I530" s="85">
        <v>0</v>
      </c>
      <c r="J530" s="85">
        <v>0</v>
      </c>
      <c r="K530" s="85">
        <v>0</v>
      </c>
      <c r="L530" s="85">
        <v>0</v>
      </c>
      <c r="M530" s="85">
        <v>559.16899999999998</v>
      </c>
      <c r="N530" s="85">
        <v>1306.1179999999999</v>
      </c>
      <c r="O530" s="85">
        <v>1291.7819999999999</v>
      </c>
      <c r="P530" s="85">
        <v>1284.0630000000001</v>
      </c>
      <c r="Q530" s="85">
        <v>534.93299999999999</v>
      </c>
      <c r="R530" s="85">
        <v>0</v>
      </c>
      <c r="S530" s="85">
        <v>0</v>
      </c>
      <c r="T530" s="85">
        <v>0</v>
      </c>
      <c r="U530" s="85">
        <v>0</v>
      </c>
      <c r="V530" s="85">
        <v>0</v>
      </c>
      <c r="W530" s="85">
        <v>0</v>
      </c>
      <c r="X530" s="85">
        <v>0</v>
      </c>
      <c r="Y530" s="85">
        <v>0</v>
      </c>
      <c r="Z530" s="85">
        <v>0</v>
      </c>
      <c r="AA530" s="85">
        <f t="shared" si="104"/>
        <v>1306.1179999999999</v>
      </c>
      <c r="AB530" s="84">
        <f t="shared" si="105"/>
        <v>2022</v>
      </c>
      <c r="AC530" s="83">
        <f t="shared" si="106"/>
        <v>4</v>
      </c>
      <c r="AD530" s="83" t="str">
        <f t="shared" si="107"/>
        <v/>
      </c>
      <c r="AE530" s="83" t="str">
        <f t="shared" si="108"/>
        <v/>
      </c>
      <c r="AF530" s="81">
        <f t="shared" si="109"/>
        <v>1306.1179999999999</v>
      </c>
      <c r="AG530" s="82" t="str">
        <f t="shared" si="110"/>
        <v>12:00</v>
      </c>
      <c r="AH530" s="81">
        <f t="shared" si="111"/>
        <v>6282.1829999999991</v>
      </c>
      <c r="AI530" s="80" t="str">
        <f t="shared" si="112"/>
        <v/>
      </c>
      <c r="AJ530" s="80" t="str">
        <f t="shared" si="113"/>
        <v/>
      </c>
      <c r="AK530" s="80" t="str">
        <f t="shared" si="114"/>
        <v/>
      </c>
      <c r="AL530" s="79" t="str">
        <f t="shared" si="115"/>
        <v/>
      </c>
      <c r="AM530" s="78" t="str">
        <f t="shared" si="116"/>
        <v/>
      </c>
    </row>
    <row r="531" spans="2:39" ht="13.5" thickBot="1">
      <c r="B531" s="86">
        <v>44663</v>
      </c>
      <c r="C531" s="85">
        <v>0</v>
      </c>
      <c r="D531" s="85">
        <v>0</v>
      </c>
      <c r="E531" s="85">
        <v>0</v>
      </c>
      <c r="F531" s="85">
        <v>0</v>
      </c>
      <c r="G531" s="85">
        <v>0</v>
      </c>
      <c r="H531" s="85">
        <v>0</v>
      </c>
      <c r="I531" s="85">
        <v>0</v>
      </c>
      <c r="J531" s="85">
        <v>0</v>
      </c>
      <c r="K531" s="85">
        <v>0</v>
      </c>
      <c r="L531" s="85">
        <v>0</v>
      </c>
      <c r="M531" s="85">
        <v>0</v>
      </c>
      <c r="N531" s="85">
        <v>0</v>
      </c>
      <c r="O531" s="85">
        <v>0</v>
      </c>
      <c r="P531" s="85">
        <v>0</v>
      </c>
      <c r="Q531" s="85">
        <v>0</v>
      </c>
      <c r="R531" s="85">
        <v>0</v>
      </c>
      <c r="S531" s="85">
        <v>0</v>
      </c>
      <c r="T531" s="85">
        <v>0</v>
      </c>
      <c r="U531" s="85">
        <v>0</v>
      </c>
      <c r="V531" s="85">
        <v>0</v>
      </c>
      <c r="W531" s="85">
        <v>0</v>
      </c>
      <c r="X531" s="85">
        <v>0</v>
      </c>
      <c r="Y531" s="85">
        <v>0</v>
      </c>
      <c r="Z531" s="85">
        <v>0</v>
      </c>
      <c r="AA531" s="85">
        <f t="shared" si="104"/>
        <v>0</v>
      </c>
      <c r="AB531" s="84">
        <f t="shared" si="105"/>
        <v>2022</v>
      </c>
      <c r="AC531" s="83">
        <f t="shared" si="106"/>
        <v>4</v>
      </c>
      <c r="AD531" s="83" t="str">
        <f t="shared" si="107"/>
        <v/>
      </c>
      <c r="AE531" s="83" t="str">
        <f t="shared" si="108"/>
        <v/>
      </c>
      <c r="AF531" s="81">
        <f t="shared" si="109"/>
        <v>0</v>
      </c>
      <c r="AG531" s="82" t="str">
        <f t="shared" si="110"/>
        <v>1:00</v>
      </c>
      <c r="AH531" s="81">
        <f t="shared" si="111"/>
        <v>0</v>
      </c>
      <c r="AI531" s="80" t="str">
        <f t="shared" si="112"/>
        <v/>
      </c>
      <c r="AJ531" s="80" t="str">
        <f t="shared" si="113"/>
        <v/>
      </c>
      <c r="AK531" s="80" t="str">
        <f t="shared" si="114"/>
        <v/>
      </c>
      <c r="AL531" s="79" t="str">
        <f t="shared" si="115"/>
        <v/>
      </c>
      <c r="AM531" s="78" t="str">
        <f t="shared" si="116"/>
        <v/>
      </c>
    </row>
    <row r="532" spans="2:39" ht="13.5" thickBot="1">
      <c r="B532" s="86">
        <v>44664</v>
      </c>
      <c r="C532" s="85">
        <v>0</v>
      </c>
      <c r="D532" s="85">
        <v>0</v>
      </c>
      <c r="E532" s="85">
        <v>0</v>
      </c>
      <c r="F532" s="85">
        <v>0</v>
      </c>
      <c r="G532" s="85">
        <v>0</v>
      </c>
      <c r="H532" s="85">
        <v>0</v>
      </c>
      <c r="I532" s="85">
        <v>0</v>
      </c>
      <c r="J532" s="85">
        <v>0</v>
      </c>
      <c r="K532" s="85">
        <v>0</v>
      </c>
      <c r="L532" s="85">
        <v>0</v>
      </c>
      <c r="M532" s="85">
        <v>0</v>
      </c>
      <c r="N532" s="85">
        <v>0</v>
      </c>
      <c r="O532" s="85">
        <v>0</v>
      </c>
      <c r="P532" s="85">
        <v>0</v>
      </c>
      <c r="Q532" s="85">
        <v>0</v>
      </c>
      <c r="R532" s="85">
        <v>0</v>
      </c>
      <c r="S532" s="85">
        <v>0</v>
      </c>
      <c r="T532" s="85">
        <v>0</v>
      </c>
      <c r="U532" s="85">
        <v>0</v>
      </c>
      <c r="V532" s="85">
        <v>0</v>
      </c>
      <c r="W532" s="85">
        <v>0</v>
      </c>
      <c r="X532" s="85">
        <v>0</v>
      </c>
      <c r="Y532" s="85">
        <v>0</v>
      </c>
      <c r="Z532" s="85">
        <v>0</v>
      </c>
      <c r="AA532" s="85">
        <f t="shared" si="104"/>
        <v>0</v>
      </c>
      <c r="AB532" s="84">
        <f t="shared" si="105"/>
        <v>2022</v>
      </c>
      <c r="AC532" s="83">
        <f t="shared" si="106"/>
        <v>4</v>
      </c>
      <c r="AD532" s="83" t="str">
        <f t="shared" si="107"/>
        <v/>
      </c>
      <c r="AE532" s="83" t="str">
        <f t="shared" si="108"/>
        <v/>
      </c>
      <c r="AF532" s="81">
        <f t="shared" si="109"/>
        <v>0</v>
      </c>
      <c r="AG532" s="82" t="str">
        <f t="shared" si="110"/>
        <v>1:00</v>
      </c>
      <c r="AH532" s="81">
        <f t="shared" si="111"/>
        <v>0</v>
      </c>
      <c r="AI532" s="80" t="str">
        <f t="shared" si="112"/>
        <v/>
      </c>
      <c r="AJ532" s="80" t="str">
        <f t="shared" si="113"/>
        <v/>
      </c>
      <c r="AK532" s="80" t="str">
        <f t="shared" si="114"/>
        <v/>
      </c>
      <c r="AL532" s="79" t="str">
        <f t="shared" si="115"/>
        <v/>
      </c>
      <c r="AM532" s="78" t="str">
        <f t="shared" si="116"/>
        <v/>
      </c>
    </row>
    <row r="533" spans="2:39" ht="13.5" thickBot="1">
      <c r="B533" s="86">
        <v>44665</v>
      </c>
      <c r="C533" s="85">
        <v>0</v>
      </c>
      <c r="D533" s="85">
        <v>0</v>
      </c>
      <c r="E533" s="85">
        <v>0</v>
      </c>
      <c r="F533" s="85">
        <v>0</v>
      </c>
      <c r="G533" s="85">
        <v>0</v>
      </c>
      <c r="H533" s="85">
        <v>0</v>
      </c>
      <c r="I533" s="85">
        <v>0</v>
      </c>
      <c r="J533" s="85">
        <v>0</v>
      </c>
      <c r="K533" s="85">
        <v>0</v>
      </c>
      <c r="L533" s="85">
        <v>0</v>
      </c>
      <c r="M533" s="85">
        <v>0</v>
      </c>
      <c r="N533" s="85">
        <v>0</v>
      </c>
      <c r="O533" s="85">
        <v>0</v>
      </c>
      <c r="P533" s="85">
        <v>0</v>
      </c>
      <c r="Q533" s="85">
        <v>0</v>
      </c>
      <c r="R533" s="85">
        <v>0</v>
      </c>
      <c r="S533" s="85">
        <v>0</v>
      </c>
      <c r="T533" s="85">
        <v>0</v>
      </c>
      <c r="U533" s="85">
        <v>0</v>
      </c>
      <c r="V533" s="85">
        <v>0</v>
      </c>
      <c r="W533" s="85">
        <v>0</v>
      </c>
      <c r="X533" s="85">
        <v>0</v>
      </c>
      <c r="Y533" s="85">
        <v>0</v>
      </c>
      <c r="Z533" s="85">
        <v>0</v>
      </c>
      <c r="AA533" s="85">
        <f t="shared" si="104"/>
        <v>0</v>
      </c>
      <c r="AB533" s="84">
        <f t="shared" si="105"/>
        <v>2022</v>
      </c>
      <c r="AC533" s="83">
        <f t="shared" si="106"/>
        <v>4</v>
      </c>
      <c r="AD533" s="83" t="str">
        <f t="shared" si="107"/>
        <v/>
      </c>
      <c r="AE533" s="83" t="str">
        <f t="shared" si="108"/>
        <v/>
      </c>
      <c r="AF533" s="81">
        <f t="shared" si="109"/>
        <v>0</v>
      </c>
      <c r="AG533" s="82" t="str">
        <f t="shared" si="110"/>
        <v>1:00</v>
      </c>
      <c r="AH533" s="81">
        <f t="shared" si="111"/>
        <v>0</v>
      </c>
      <c r="AI533" s="80" t="str">
        <f t="shared" si="112"/>
        <v/>
      </c>
      <c r="AJ533" s="80" t="str">
        <f t="shared" si="113"/>
        <v/>
      </c>
      <c r="AK533" s="80" t="str">
        <f t="shared" si="114"/>
        <v/>
      </c>
      <c r="AL533" s="79" t="str">
        <f t="shared" si="115"/>
        <v/>
      </c>
      <c r="AM533" s="78" t="str">
        <f t="shared" si="116"/>
        <v/>
      </c>
    </row>
    <row r="534" spans="2:39" ht="13.5" thickBot="1">
      <c r="B534" s="86">
        <v>44666</v>
      </c>
      <c r="C534" s="85">
        <v>0</v>
      </c>
      <c r="D534" s="85">
        <v>0</v>
      </c>
      <c r="E534" s="85">
        <v>0</v>
      </c>
      <c r="F534" s="85">
        <v>0</v>
      </c>
      <c r="G534" s="85">
        <v>0</v>
      </c>
      <c r="H534" s="85">
        <v>0</v>
      </c>
      <c r="I534" s="85">
        <v>0</v>
      </c>
      <c r="J534" s="85">
        <v>0</v>
      </c>
      <c r="K534" s="85">
        <v>0</v>
      </c>
      <c r="L534" s="85">
        <v>0</v>
      </c>
      <c r="M534" s="85">
        <v>0</v>
      </c>
      <c r="N534" s="85">
        <v>0</v>
      </c>
      <c r="O534" s="85">
        <v>0</v>
      </c>
      <c r="P534" s="85">
        <v>0</v>
      </c>
      <c r="Q534" s="85">
        <v>0</v>
      </c>
      <c r="R534" s="85">
        <v>0</v>
      </c>
      <c r="S534" s="85">
        <v>0</v>
      </c>
      <c r="T534" s="85">
        <v>0</v>
      </c>
      <c r="U534" s="85">
        <v>0</v>
      </c>
      <c r="V534" s="85">
        <v>0</v>
      </c>
      <c r="W534" s="85">
        <v>0</v>
      </c>
      <c r="X534" s="85">
        <v>0</v>
      </c>
      <c r="Y534" s="85">
        <v>0</v>
      </c>
      <c r="Z534" s="85">
        <v>0</v>
      </c>
      <c r="AA534" s="85">
        <f t="shared" si="104"/>
        <v>0</v>
      </c>
      <c r="AB534" s="84">
        <f t="shared" si="105"/>
        <v>2022</v>
      </c>
      <c r="AC534" s="83">
        <f t="shared" si="106"/>
        <v>4</v>
      </c>
      <c r="AD534" s="83" t="str">
        <f t="shared" si="107"/>
        <v/>
      </c>
      <c r="AE534" s="83" t="str">
        <f t="shared" si="108"/>
        <v/>
      </c>
      <c r="AF534" s="81">
        <f t="shared" si="109"/>
        <v>0</v>
      </c>
      <c r="AG534" s="82" t="str">
        <f t="shared" si="110"/>
        <v>1:00</v>
      </c>
      <c r="AH534" s="81">
        <f t="shared" si="111"/>
        <v>0</v>
      </c>
      <c r="AI534" s="80" t="str">
        <f t="shared" si="112"/>
        <v/>
      </c>
      <c r="AJ534" s="80" t="str">
        <f t="shared" si="113"/>
        <v/>
      </c>
      <c r="AK534" s="80" t="str">
        <f t="shared" si="114"/>
        <v/>
      </c>
      <c r="AL534" s="79" t="str">
        <f t="shared" si="115"/>
        <v/>
      </c>
      <c r="AM534" s="78" t="str">
        <f t="shared" si="116"/>
        <v/>
      </c>
    </row>
    <row r="535" spans="2:39" ht="13.5" thickBot="1">
      <c r="B535" s="86">
        <v>44667</v>
      </c>
      <c r="C535" s="85">
        <v>0</v>
      </c>
      <c r="D535" s="85">
        <v>0</v>
      </c>
      <c r="E535" s="85">
        <v>0</v>
      </c>
      <c r="F535" s="85">
        <v>0</v>
      </c>
      <c r="G535" s="85">
        <v>0</v>
      </c>
      <c r="H535" s="85">
        <v>0</v>
      </c>
      <c r="I535" s="85">
        <v>0</v>
      </c>
      <c r="J535" s="85">
        <v>0</v>
      </c>
      <c r="K535" s="85">
        <v>0</v>
      </c>
      <c r="L535" s="85">
        <v>0</v>
      </c>
      <c r="M535" s="85">
        <v>0</v>
      </c>
      <c r="N535" s="85">
        <v>0</v>
      </c>
      <c r="O535" s="85">
        <v>0</v>
      </c>
      <c r="P535" s="85">
        <v>0</v>
      </c>
      <c r="Q535" s="85">
        <v>0</v>
      </c>
      <c r="R535" s="85">
        <v>0</v>
      </c>
      <c r="S535" s="85">
        <v>0</v>
      </c>
      <c r="T535" s="85">
        <v>0</v>
      </c>
      <c r="U535" s="85">
        <v>0</v>
      </c>
      <c r="V535" s="85">
        <v>0</v>
      </c>
      <c r="W535" s="85">
        <v>0</v>
      </c>
      <c r="X535" s="85">
        <v>0</v>
      </c>
      <c r="Y535" s="85">
        <v>0</v>
      </c>
      <c r="Z535" s="85">
        <v>0</v>
      </c>
      <c r="AA535" s="85">
        <f t="shared" si="104"/>
        <v>0</v>
      </c>
      <c r="AB535" s="84">
        <f t="shared" si="105"/>
        <v>2022</v>
      </c>
      <c r="AC535" s="83">
        <f t="shared" si="106"/>
        <v>4</v>
      </c>
      <c r="AD535" s="83" t="str">
        <f t="shared" si="107"/>
        <v/>
      </c>
      <c r="AE535" s="83" t="str">
        <f t="shared" si="108"/>
        <v/>
      </c>
      <c r="AF535" s="81">
        <f t="shared" si="109"/>
        <v>0</v>
      </c>
      <c r="AG535" s="82" t="str">
        <f t="shared" si="110"/>
        <v>1:00</v>
      </c>
      <c r="AH535" s="81">
        <f t="shared" si="111"/>
        <v>0</v>
      </c>
      <c r="AI535" s="80" t="str">
        <f t="shared" si="112"/>
        <v/>
      </c>
      <c r="AJ535" s="80" t="str">
        <f t="shared" si="113"/>
        <v/>
      </c>
      <c r="AK535" s="80" t="str">
        <f t="shared" si="114"/>
        <v/>
      </c>
      <c r="AL535" s="79" t="str">
        <f t="shared" si="115"/>
        <v/>
      </c>
      <c r="AM535" s="78" t="str">
        <f t="shared" si="116"/>
        <v/>
      </c>
    </row>
    <row r="536" spans="2:39" ht="13.5" thickBot="1">
      <c r="B536" s="86">
        <v>44668</v>
      </c>
      <c r="C536" s="85">
        <v>0</v>
      </c>
      <c r="D536" s="85">
        <v>0</v>
      </c>
      <c r="E536" s="85">
        <v>0</v>
      </c>
      <c r="F536" s="85">
        <v>0</v>
      </c>
      <c r="G536" s="85">
        <v>0</v>
      </c>
      <c r="H536" s="85">
        <v>0</v>
      </c>
      <c r="I536" s="85">
        <v>0</v>
      </c>
      <c r="J536" s="85">
        <v>0</v>
      </c>
      <c r="K536" s="85">
        <v>0</v>
      </c>
      <c r="L536" s="85">
        <v>0</v>
      </c>
      <c r="M536" s="85">
        <v>0</v>
      </c>
      <c r="N536" s="85">
        <v>0</v>
      </c>
      <c r="O536" s="85">
        <v>0</v>
      </c>
      <c r="P536" s="85">
        <v>0</v>
      </c>
      <c r="Q536" s="85">
        <v>0</v>
      </c>
      <c r="R536" s="85">
        <v>0</v>
      </c>
      <c r="S536" s="85">
        <v>0</v>
      </c>
      <c r="T536" s="85">
        <v>0</v>
      </c>
      <c r="U536" s="85">
        <v>0</v>
      </c>
      <c r="V536" s="85">
        <v>0</v>
      </c>
      <c r="W536" s="85">
        <v>0</v>
      </c>
      <c r="X536" s="85">
        <v>0</v>
      </c>
      <c r="Y536" s="85">
        <v>0</v>
      </c>
      <c r="Z536" s="85">
        <v>0</v>
      </c>
      <c r="AA536" s="85">
        <f t="shared" si="104"/>
        <v>0</v>
      </c>
      <c r="AB536" s="84">
        <f t="shared" si="105"/>
        <v>2022</v>
      </c>
      <c r="AC536" s="83">
        <f t="shared" si="106"/>
        <v>4</v>
      </c>
      <c r="AD536" s="83" t="str">
        <f t="shared" si="107"/>
        <v/>
      </c>
      <c r="AE536" s="83" t="str">
        <f t="shared" si="108"/>
        <v/>
      </c>
      <c r="AF536" s="81">
        <f t="shared" si="109"/>
        <v>0</v>
      </c>
      <c r="AG536" s="82" t="str">
        <f t="shared" si="110"/>
        <v>1:00</v>
      </c>
      <c r="AH536" s="81">
        <f t="shared" si="111"/>
        <v>0</v>
      </c>
      <c r="AI536" s="80" t="str">
        <f t="shared" si="112"/>
        <v/>
      </c>
      <c r="AJ536" s="80" t="str">
        <f t="shared" si="113"/>
        <v/>
      </c>
      <c r="AK536" s="80" t="str">
        <f t="shared" si="114"/>
        <v/>
      </c>
      <c r="AL536" s="79" t="str">
        <f t="shared" si="115"/>
        <v/>
      </c>
      <c r="AM536" s="78" t="str">
        <f t="shared" si="116"/>
        <v/>
      </c>
    </row>
    <row r="537" spans="2:39" ht="13.5" thickBot="1">
      <c r="B537" s="86">
        <v>44669</v>
      </c>
      <c r="C537" s="85">
        <v>0</v>
      </c>
      <c r="D537" s="85">
        <v>0</v>
      </c>
      <c r="E537" s="85">
        <v>0</v>
      </c>
      <c r="F537" s="85">
        <v>0</v>
      </c>
      <c r="G537" s="85">
        <v>0</v>
      </c>
      <c r="H537" s="85">
        <v>0</v>
      </c>
      <c r="I537" s="85">
        <v>0</v>
      </c>
      <c r="J537" s="85">
        <v>0</v>
      </c>
      <c r="K537" s="85">
        <v>0</v>
      </c>
      <c r="L537" s="85">
        <v>0</v>
      </c>
      <c r="M537" s="85">
        <v>0</v>
      </c>
      <c r="N537" s="85">
        <v>0</v>
      </c>
      <c r="O537" s="85">
        <v>0</v>
      </c>
      <c r="P537" s="85">
        <v>0</v>
      </c>
      <c r="Q537" s="85">
        <v>0</v>
      </c>
      <c r="R537" s="85">
        <v>0</v>
      </c>
      <c r="S537" s="85">
        <v>0</v>
      </c>
      <c r="T537" s="85">
        <v>0</v>
      </c>
      <c r="U537" s="85">
        <v>0</v>
      </c>
      <c r="V537" s="85">
        <v>0</v>
      </c>
      <c r="W537" s="85">
        <v>0</v>
      </c>
      <c r="X537" s="85">
        <v>0</v>
      </c>
      <c r="Y537" s="85">
        <v>0</v>
      </c>
      <c r="Z537" s="85">
        <v>0</v>
      </c>
      <c r="AA537" s="85">
        <f t="shared" si="104"/>
        <v>0</v>
      </c>
      <c r="AB537" s="84">
        <f t="shared" si="105"/>
        <v>2022</v>
      </c>
      <c r="AC537" s="83">
        <f t="shared" si="106"/>
        <v>4</v>
      </c>
      <c r="AD537" s="83" t="str">
        <f t="shared" si="107"/>
        <v/>
      </c>
      <c r="AE537" s="83" t="str">
        <f t="shared" si="108"/>
        <v/>
      </c>
      <c r="AF537" s="81">
        <f t="shared" si="109"/>
        <v>0</v>
      </c>
      <c r="AG537" s="82" t="str">
        <f t="shared" si="110"/>
        <v>1:00</v>
      </c>
      <c r="AH537" s="81">
        <f t="shared" si="111"/>
        <v>0</v>
      </c>
      <c r="AI537" s="80" t="str">
        <f t="shared" si="112"/>
        <v/>
      </c>
      <c r="AJ537" s="80" t="str">
        <f t="shared" si="113"/>
        <v/>
      </c>
      <c r="AK537" s="80" t="str">
        <f t="shared" si="114"/>
        <v/>
      </c>
      <c r="AL537" s="79" t="str">
        <f t="shared" si="115"/>
        <v/>
      </c>
      <c r="AM537" s="78" t="str">
        <f t="shared" si="116"/>
        <v/>
      </c>
    </row>
    <row r="538" spans="2:39" ht="13.5" thickBot="1">
      <c r="B538" s="86">
        <v>44670</v>
      </c>
      <c r="C538" s="85">
        <v>0</v>
      </c>
      <c r="D538" s="85">
        <v>0</v>
      </c>
      <c r="E538" s="85">
        <v>0</v>
      </c>
      <c r="F538" s="85">
        <v>0</v>
      </c>
      <c r="G538" s="85">
        <v>0</v>
      </c>
      <c r="H538" s="85">
        <v>0</v>
      </c>
      <c r="I538" s="85">
        <v>0</v>
      </c>
      <c r="J538" s="85">
        <v>0</v>
      </c>
      <c r="K538" s="85">
        <v>0</v>
      </c>
      <c r="L538" s="85">
        <v>0</v>
      </c>
      <c r="M538" s="85">
        <v>0</v>
      </c>
      <c r="N538" s="85">
        <v>0</v>
      </c>
      <c r="O538" s="85">
        <v>0</v>
      </c>
      <c r="P538" s="85">
        <v>0</v>
      </c>
      <c r="Q538" s="85">
        <v>0</v>
      </c>
      <c r="R538" s="85">
        <v>0</v>
      </c>
      <c r="S538" s="85">
        <v>0</v>
      </c>
      <c r="T538" s="85">
        <v>0</v>
      </c>
      <c r="U538" s="85">
        <v>0</v>
      </c>
      <c r="V538" s="85">
        <v>0</v>
      </c>
      <c r="W538" s="85">
        <v>0</v>
      </c>
      <c r="X538" s="85">
        <v>0</v>
      </c>
      <c r="Y538" s="85">
        <v>0</v>
      </c>
      <c r="Z538" s="85">
        <v>0</v>
      </c>
      <c r="AA538" s="85">
        <f t="shared" si="104"/>
        <v>0</v>
      </c>
      <c r="AB538" s="84">
        <f t="shared" si="105"/>
        <v>2022</v>
      </c>
      <c r="AC538" s="83">
        <f t="shared" si="106"/>
        <v>4</v>
      </c>
      <c r="AD538" s="83" t="str">
        <f t="shared" si="107"/>
        <v/>
      </c>
      <c r="AE538" s="83" t="str">
        <f t="shared" si="108"/>
        <v/>
      </c>
      <c r="AF538" s="81">
        <f t="shared" si="109"/>
        <v>0</v>
      </c>
      <c r="AG538" s="82" t="str">
        <f t="shared" si="110"/>
        <v>1:00</v>
      </c>
      <c r="AH538" s="81">
        <f t="shared" si="111"/>
        <v>0</v>
      </c>
      <c r="AI538" s="80" t="str">
        <f t="shared" si="112"/>
        <v/>
      </c>
      <c r="AJ538" s="80" t="str">
        <f t="shared" si="113"/>
        <v/>
      </c>
      <c r="AK538" s="80" t="str">
        <f t="shared" si="114"/>
        <v/>
      </c>
      <c r="AL538" s="79" t="str">
        <f t="shared" si="115"/>
        <v/>
      </c>
      <c r="AM538" s="78" t="str">
        <f t="shared" si="116"/>
        <v/>
      </c>
    </row>
    <row r="539" spans="2:39" ht="13.5" thickBot="1">
      <c r="B539" s="86">
        <v>44671</v>
      </c>
      <c r="C539" s="85">
        <v>0</v>
      </c>
      <c r="D539" s="85">
        <v>0</v>
      </c>
      <c r="E539" s="85">
        <v>0</v>
      </c>
      <c r="F539" s="85">
        <v>0</v>
      </c>
      <c r="G539" s="85">
        <v>0</v>
      </c>
      <c r="H539" s="85">
        <v>0</v>
      </c>
      <c r="I539" s="85">
        <v>0</v>
      </c>
      <c r="J539" s="85">
        <v>0</v>
      </c>
      <c r="K539" s="85">
        <v>0</v>
      </c>
      <c r="L539" s="85">
        <v>0</v>
      </c>
      <c r="M539" s="85">
        <v>0</v>
      </c>
      <c r="N539" s="85">
        <v>0</v>
      </c>
      <c r="O539" s="85">
        <v>0</v>
      </c>
      <c r="P539" s="85">
        <v>0</v>
      </c>
      <c r="Q539" s="85">
        <v>0</v>
      </c>
      <c r="R539" s="85">
        <v>0</v>
      </c>
      <c r="S539" s="85">
        <v>0</v>
      </c>
      <c r="T539" s="85">
        <v>0</v>
      </c>
      <c r="U539" s="85">
        <v>0</v>
      </c>
      <c r="V539" s="85">
        <v>0</v>
      </c>
      <c r="W539" s="85">
        <v>0</v>
      </c>
      <c r="X539" s="85">
        <v>0</v>
      </c>
      <c r="Y539" s="85">
        <v>0</v>
      </c>
      <c r="Z539" s="85">
        <v>0</v>
      </c>
      <c r="AA539" s="85">
        <f t="shared" si="104"/>
        <v>0</v>
      </c>
      <c r="AB539" s="84">
        <f t="shared" si="105"/>
        <v>2022</v>
      </c>
      <c r="AC539" s="83">
        <f t="shared" si="106"/>
        <v>4</v>
      </c>
      <c r="AD539" s="83" t="str">
        <f t="shared" si="107"/>
        <v/>
      </c>
      <c r="AE539" s="83" t="str">
        <f t="shared" si="108"/>
        <v/>
      </c>
      <c r="AF539" s="81">
        <f t="shared" si="109"/>
        <v>0</v>
      </c>
      <c r="AG539" s="82" t="str">
        <f t="shared" si="110"/>
        <v>1:00</v>
      </c>
      <c r="AH539" s="81">
        <f t="shared" si="111"/>
        <v>0</v>
      </c>
      <c r="AI539" s="80" t="str">
        <f t="shared" si="112"/>
        <v/>
      </c>
      <c r="AJ539" s="80" t="str">
        <f t="shared" si="113"/>
        <v/>
      </c>
      <c r="AK539" s="80" t="str">
        <f t="shared" si="114"/>
        <v/>
      </c>
      <c r="AL539" s="79" t="str">
        <f t="shared" si="115"/>
        <v/>
      </c>
      <c r="AM539" s="78" t="str">
        <f t="shared" si="116"/>
        <v/>
      </c>
    </row>
    <row r="540" spans="2:39" ht="13.5" thickBot="1">
      <c r="B540" s="86">
        <v>44672</v>
      </c>
      <c r="C540" s="85">
        <v>0</v>
      </c>
      <c r="D540" s="85">
        <v>0</v>
      </c>
      <c r="E540" s="85">
        <v>0</v>
      </c>
      <c r="F540" s="85">
        <v>0</v>
      </c>
      <c r="G540" s="85">
        <v>0</v>
      </c>
      <c r="H540" s="85">
        <v>0</v>
      </c>
      <c r="I540" s="85">
        <v>0</v>
      </c>
      <c r="J540" s="85">
        <v>0</v>
      </c>
      <c r="K540" s="85">
        <v>0</v>
      </c>
      <c r="L540" s="85">
        <v>0</v>
      </c>
      <c r="M540" s="85">
        <v>0</v>
      </c>
      <c r="N540" s="85">
        <v>0</v>
      </c>
      <c r="O540" s="85">
        <v>0</v>
      </c>
      <c r="P540" s="85">
        <v>0</v>
      </c>
      <c r="Q540" s="85">
        <v>0</v>
      </c>
      <c r="R540" s="85">
        <v>0</v>
      </c>
      <c r="S540" s="85">
        <v>0</v>
      </c>
      <c r="T540" s="85">
        <v>0</v>
      </c>
      <c r="U540" s="85">
        <v>0</v>
      </c>
      <c r="V540" s="85">
        <v>0</v>
      </c>
      <c r="W540" s="85">
        <v>0</v>
      </c>
      <c r="X540" s="85">
        <v>0</v>
      </c>
      <c r="Y540" s="85">
        <v>0</v>
      </c>
      <c r="Z540" s="85">
        <v>0</v>
      </c>
      <c r="AA540" s="85">
        <f t="shared" si="104"/>
        <v>0</v>
      </c>
      <c r="AB540" s="84">
        <f t="shared" si="105"/>
        <v>2022</v>
      </c>
      <c r="AC540" s="83">
        <f t="shared" si="106"/>
        <v>4</v>
      </c>
      <c r="AD540" s="83" t="str">
        <f t="shared" si="107"/>
        <v/>
      </c>
      <c r="AE540" s="83" t="str">
        <f t="shared" si="108"/>
        <v/>
      </c>
      <c r="AF540" s="81">
        <f t="shared" si="109"/>
        <v>0</v>
      </c>
      <c r="AG540" s="82" t="str">
        <f t="shared" si="110"/>
        <v>1:00</v>
      </c>
      <c r="AH540" s="81">
        <f t="shared" si="111"/>
        <v>0</v>
      </c>
      <c r="AI540" s="80" t="str">
        <f t="shared" si="112"/>
        <v/>
      </c>
      <c r="AJ540" s="80" t="str">
        <f t="shared" si="113"/>
        <v/>
      </c>
      <c r="AK540" s="80" t="str">
        <f t="shared" si="114"/>
        <v/>
      </c>
      <c r="AL540" s="79" t="str">
        <f t="shared" si="115"/>
        <v/>
      </c>
      <c r="AM540" s="78" t="str">
        <f t="shared" si="116"/>
        <v/>
      </c>
    </row>
    <row r="541" spans="2:39" ht="13.5" thickBot="1">
      <c r="B541" s="86">
        <v>44673</v>
      </c>
      <c r="C541" s="85">
        <v>0</v>
      </c>
      <c r="D541" s="85">
        <v>0</v>
      </c>
      <c r="E541" s="85">
        <v>0</v>
      </c>
      <c r="F541" s="85">
        <v>0</v>
      </c>
      <c r="G541" s="85">
        <v>0</v>
      </c>
      <c r="H541" s="85">
        <v>0</v>
      </c>
      <c r="I541" s="85">
        <v>0</v>
      </c>
      <c r="J541" s="85">
        <v>0</v>
      </c>
      <c r="K541" s="85">
        <v>0</v>
      </c>
      <c r="L541" s="85">
        <v>0</v>
      </c>
      <c r="M541" s="85">
        <v>0</v>
      </c>
      <c r="N541" s="85">
        <v>0</v>
      </c>
      <c r="O541" s="85">
        <v>0</v>
      </c>
      <c r="P541" s="85">
        <v>0</v>
      </c>
      <c r="Q541" s="85">
        <v>0</v>
      </c>
      <c r="R541" s="85">
        <v>0</v>
      </c>
      <c r="S541" s="85">
        <v>0</v>
      </c>
      <c r="T541" s="85">
        <v>0</v>
      </c>
      <c r="U541" s="85">
        <v>0</v>
      </c>
      <c r="V541" s="85">
        <v>0</v>
      </c>
      <c r="W541" s="85">
        <v>0</v>
      </c>
      <c r="X541" s="85">
        <v>0</v>
      </c>
      <c r="Y541" s="85">
        <v>0</v>
      </c>
      <c r="Z541" s="85">
        <v>0</v>
      </c>
      <c r="AA541" s="85">
        <f t="shared" si="104"/>
        <v>0</v>
      </c>
      <c r="AB541" s="84">
        <f t="shared" si="105"/>
        <v>2022</v>
      </c>
      <c r="AC541" s="83">
        <f t="shared" si="106"/>
        <v>4</v>
      </c>
      <c r="AD541" s="83" t="str">
        <f t="shared" si="107"/>
        <v/>
      </c>
      <c r="AE541" s="83" t="str">
        <f t="shared" si="108"/>
        <v/>
      </c>
      <c r="AF541" s="81">
        <f t="shared" si="109"/>
        <v>0</v>
      </c>
      <c r="AG541" s="82" t="str">
        <f t="shared" si="110"/>
        <v>1:00</v>
      </c>
      <c r="AH541" s="81">
        <f t="shared" si="111"/>
        <v>0</v>
      </c>
      <c r="AI541" s="80" t="str">
        <f t="shared" si="112"/>
        <v/>
      </c>
      <c r="AJ541" s="80" t="str">
        <f t="shared" si="113"/>
        <v/>
      </c>
      <c r="AK541" s="80" t="str">
        <f t="shared" si="114"/>
        <v/>
      </c>
      <c r="AL541" s="79" t="str">
        <f t="shared" si="115"/>
        <v/>
      </c>
      <c r="AM541" s="78" t="str">
        <f t="shared" si="116"/>
        <v/>
      </c>
    </row>
    <row r="542" spans="2:39" ht="13.5" thickBot="1">
      <c r="B542" s="86">
        <v>44674</v>
      </c>
      <c r="C542" s="85">
        <v>0</v>
      </c>
      <c r="D542" s="85">
        <v>0</v>
      </c>
      <c r="E542" s="85">
        <v>0</v>
      </c>
      <c r="F542" s="85">
        <v>0</v>
      </c>
      <c r="G542" s="85">
        <v>0</v>
      </c>
      <c r="H542" s="85">
        <v>0</v>
      </c>
      <c r="I542" s="85">
        <v>0</v>
      </c>
      <c r="J542" s="85">
        <v>0</v>
      </c>
      <c r="K542" s="85">
        <v>0</v>
      </c>
      <c r="L542" s="85">
        <v>0</v>
      </c>
      <c r="M542" s="85">
        <v>0</v>
      </c>
      <c r="N542" s="85">
        <v>0</v>
      </c>
      <c r="O542" s="85">
        <v>0</v>
      </c>
      <c r="P542" s="85">
        <v>0</v>
      </c>
      <c r="Q542" s="85">
        <v>0</v>
      </c>
      <c r="R542" s="85">
        <v>0</v>
      </c>
      <c r="S542" s="85">
        <v>0</v>
      </c>
      <c r="T542" s="85">
        <v>0</v>
      </c>
      <c r="U542" s="85">
        <v>0</v>
      </c>
      <c r="V542" s="85">
        <v>0</v>
      </c>
      <c r="W542" s="85">
        <v>0</v>
      </c>
      <c r="X542" s="85">
        <v>0</v>
      </c>
      <c r="Y542" s="85">
        <v>0</v>
      </c>
      <c r="Z542" s="85">
        <v>0</v>
      </c>
      <c r="AA542" s="85">
        <f t="shared" si="104"/>
        <v>0</v>
      </c>
      <c r="AB542" s="84">
        <f t="shared" si="105"/>
        <v>2022</v>
      </c>
      <c r="AC542" s="83">
        <f t="shared" si="106"/>
        <v>4</v>
      </c>
      <c r="AD542" s="83" t="str">
        <f t="shared" si="107"/>
        <v/>
      </c>
      <c r="AE542" s="83" t="str">
        <f t="shared" si="108"/>
        <v/>
      </c>
      <c r="AF542" s="81">
        <f t="shared" si="109"/>
        <v>0</v>
      </c>
      <c r="AG542" s="82" t="str">
        <f t="shared" si="110"/>
        <v>1:00</v>
      </c>
      <c r="AH542" s="81">
        <f t="shared" si="111"/>
        <v>0</v>
      </c>
      <c r="AI542" s="80" t="str">
        <f t="shared" si="112"/>
        <v/>
      </c>
      <c r="AJ542" s="80" t="str">
        <f t="shared" si="113"/>
        <v/>
      </c>
      <c r="AK542" s="80" t="str">
        <f t="shared" si="114"/>
        <v/>
      </c>
      <c r="AL542" s="79" t="str">
        <f t="shared" si="115"/>
        <v/>
      </c>
      <c r="AM542" s="78" t="str">
        <f t="shared" si="116"/>
        <v/>
      </c>
    </row>
    <row r="543" spans="2:39" ht="13.5" thickBot="1">
      <c r="B543" s="86">
        <v>44675</v>
      </c>
      <c r="C543" s="85">
        <v>0</v>
      </c>
      <c r="D543" s="85">
        <v>0</v>
      </c>
      <c r="E543" s="85">
        <v>0</v>
      </c>
      <c r="F543" s="85">
        <v>0</v>
      </c>
      <c r="G543" s="85">
        <v>0</v>
      </c>
      <c r="H543" s="85">
        <v>0</v>
      </c>
      <c r="I543" s="85">
        <v>0</v>
      </c>
      <c r="J543" s="85">
        <v>0</v>
      </c>
      <c r="K543" s="85">
        <v>0</v>
      </c>
      <c r="L543" s="85">
        <v>0</v>
      </c>
      <c r="M543" s="85">
        <v>0</v>
      </c>
      <c r="N543" s="85">
        <v>0</v>
      </c>
      <c r="O543" s="85">
        <v>0</v>
      </c>
      <c r="P543" s="85">
        <v>0</v>
      </c>
      <c r="Q543" s="85">
        <v>0</v>
      </c>
      <c r="R543" s="85">
        <v>0</v>
      </c>
      <c r="S543" s="85">
        <v>0</v>
      </c>
      <c r="T543" s="85">
        <v>0</v>
      </c>
      <c r="U543" s="85">
        <v>0</v>
      </c>
      <c r="V543" s="85">
        <v>0</v>
      </c>
      <c r="W543" s="85">
        <v>0</v>
      </c>
      <c r="X543" s="85">
        <v>0</v>
      </c>
      <c r="Y543" s="85">
        <v>0</v>
      </c>
      <c r="Z543" s="85">
        <v>0</v>
      </c>
      <c r="AA543" s="85">
        <f t="shared" si="104"/>
        <v>0</v>
      </c>
      <c r="AB543" s="84">
        <f t="shared" si="105"/>
        <v>2022</v>
      </c>
      <c r="AC543" s="83">
        <f t="shared" si="106"/>
        <v>4</v>
      </c>
      <c r="AD543" s="83" t="str">
        <f t="shared" si="107"/>
        <v/>
      </c>
      <c r="AE543" s="83" t="str">
        <f t="shared" si="108"/>
        <v/>
      </c>
      <c r="AF543" s="81">
        <f t="shared" si="109"/>
        <v>0</v>
      </c>
      <c r="AG543" s="82" t="str">
        <f t="shared" si="110"/>
        <v>1:00</v>
      </c>
      <c r="AH543" s="81">
        <f t="shared" si="111"/>
        <v>0</v>
      </c>
      <c r="AI543" s="80" t="str">
        <f t="shared" si="112"/>
        <v/>
      </c>
      <c r="AJ543" s="80" t="str">
        <f t="shared" si="113"/>
        <v/>
      </c>
      <c r="AK543" s="80" t="str">
        <f t="shared" si="114"/>
        <v/>
      </c>
      <c r="AL543" s="79" t="str">
        <f t="shared" si="115"/>
        <v/>
      </c>
      <c r="AM543" s="78" t="str">
        <f t="shared" si="116"/>
        <v/>
      </c>
    </row>
    <row r="544" spans="2:39" ht="13.5" thickBot="1">
      <c r="B544" s="86">
        <v>44676</v>
      </c>
      <c r="C544" s="85">
        <v>0</v>
      </c>
      <c r="D544" s="85">
        <v>0</v>
      </c>
      <c r="E544" s="85">
        <v>0</v>
      </c>
      <c r="F544" s="85">
        <v>0</v>
      </c>
      <c r="G544" s="85">
        <v>0</v>
      </c>
      <c r="H544" s="85">
        <v>0</v>
      </c>
      <c r="I544" s="85">
        <v>0</v>
      </c>
      <c r="J544" s="85">
        <v>0</v>
      </c>
      <c r="K544" s="85">
        <v>0</v>
      </c>
      <c r="L544" s="85">
        <v>0</v>
      </c>
      <c r="M544" s="85">
        <v>0</v>
      </c>
      <c r="N544" s="85">
        <v>0</v>
      </c>
      <c r="O544" s="85">
        <v>464.00700000000001</v>
      </c>
      <c r="P544" s="85">
        <v>335.79399999999998</v>
      </c>
      <c r="Q544" s="85">
        <v>21.536999999999999</v>
      </c>
      <c r="R544" s="85">
        <v>0</v>
      </c>
      <c r="S544" s="85">
        <v>0</v>
      </c>
      <c r="T544" s="85">
        <v>0</v>
      </c>
      <c r="U544" s="85">
        <v>0</v>
      </c>
      <c r="V544" s="85">
        <v>0</v>
      </c>
      <c r="W544" s="85">
        <v>0</v>
      </c>
      <c r="X544" s="85">
        <v>0</v>
      </c>
      <c r="Y544" s="85">
        <v>0</v>
      </c>
      <c r="Z544" s="85">
        <v>0</v>
      </c>
      <c r="AA544" s="85">
        <f t="shared" si="104"/>
        <v>464.00700000000001</v>
      </c>
      <c r="AB544" s="84">
        <f t="shared" si="105"/>
        <v>2022</v>
      </c>
      <c r="AC544" s="83">
        <f t="shared" si="106"/>
        <v>4</v>
      </c>
      <c r="AD544" s="83" t="str">
        <f t="shared" si="107"/>
        <v/>
      </c>
      <c r="AE544" s="83" t="str">
        <f t="shared" si="108"/>
        <v/>
      </c>
      <c r="AF544" s="81">
        <f t="shared" si="109"/>
        <v>464.00700000000001</v>
      </c>
      <c r="AG544" s="82" t="str">
        <f t="shared" si="110"/>
        <v>13:00</v>
      </c>
      <c r="AH544" s="81">
        <f t="shared" si="111"/>
        <v>1285.345</v>
      </c>
      <c r="AI544" s="80" t="str">
        <f t="shared" si="112"/>
        <v/>
      </c>
      <c r="AJ544" s="80" t="str">
        <f t="shared" si="113"/>
        <v/>
      </c>
      <c r="AK544" s="80" t="str">
        <f t="shared" si="114"/>
        <v/>
      </c>
      <c r="AL544" s="79" t="str">
        <f t="shared" si="115"/>
        <v/>
      </c>
      <c r="AM544" s="78" t="str">
        <f t="shared" si="116"/>
        <v/>
      </c>
    </row>
    <row r="545" spans="2:39" ht="13.5" thickBot="1">
      <c r="B545" s="86">
        <v>44677</v>
      </c>
      <c r="C545" s="85">
        <v>0</v>
      </c>
      <c r="D545" s="85">
        <v>0</v>
      </c>
      <c r="E545" s="85">
        <v>0</v>
      </c>
      <c r="F545" s="85">
        <v>0</v>
      </c>
      <c r="G545" s="85">
        <v>0</v>
      </c>
      <c r="H545" s="85">
        <v>0</v>
      </c>
      <c r="I545" s="85">
        <v>0</v>
      </c>
      <c r="J545" s="85">
        <v>0</v>
      </c>
      <c r="K545" s="85">
        <v>0</v>
      </c>
      <c r="L545" s="85">
        <v>4.2359999999999998</v>
      </c>
      <c r="M545" s="85">
        <v>957.72799999999995</v>
      </c>
      <c r="N545" s="85">
        <v>1268.452</v>
      </c>
      <c r="O545" s="85">
        <v>1303.079</v>
      </c>
      <c r="P545" s="85">
        <v>1290.6579999999999</v>
      </c>
      <c r="Q545" s="85">
        <v>1285.8979999999999</v>
      </c>
      <c r="R545" s="85">
        <v>1251.6590000000001</v>
      </c>
      <c r="S545" s="85">
        <v>1200.1859999999999</v>
      </c>
      <c r="T545" s="85">
        <v>1169.4349999999999</v>
      </c>
      <c r="U545" s="85">
        <v>1180.8119999999999</v>
      </c>
      <c r="V545" s="85">
        <v>1180.768</v>
      </c>
      <c r="W545" s="85">
        <v>1180.5509999999999</v>
      </c>
      <c r="X545" s="85">
        <v>1168.2739999999999</v>
      </c>
      <c r="Y545" s="85">
        <v>1150.67</v>
      </c>
      <c r="Z545" s="85">
        <v>1157.816</v>
      </c>
      <c r="AA545" s="85">
        <f t="shared" si="104"/>
        <v>1303.079</v>
      </c>
      <c r="AB545" s="84">
        <f t="shared" si="105"/>
        <v>2022</v>
      </c>
      <c r="AC545" s="83">
        <f t="shared" si="106"/>
        <v>4</v>
      </c>
      <c r="AD545" s="83" t="str">
        <f t="shared" si="107"/>
        <v/>
      </c>
      <c r="AE545" s="83" t="str">
        <f t="shared" si="108"/>
        <v/>
      </c>
      <c r="AF545" s="81">
        <f t="shared" si="109"/>
        <v>1303.079</v>
      </c>
      <c r="AG545" s="82" t="str">
        <f t="shared" si="110"/>
        <v>13:00</v>
      </c>
      <c r="AH545" s="81">
        <f t="shared" si="111"/>
        <v>18053.300999999999</v>
      </c>
      <c r="AI545" s="80" t="str">
        <f t="shared" si="112"/>
        <v/>
      </c>
      <c r="AJ545" s="80" t="str">
        <f t="shared" si="113"/>
        <v/>
      </c>
      <c r="AK545" s="80" t="str">
        <f t="shared" si="114"/>
        <v/>
      </c>
      <c r="AL545" s="79" t="str">
        <f t="shared" si="115"/>
        <v/>
      </c>
      <c r="AM545" s="78" t="str">
        <f t="shared" si="116"/>
        <v/>
      </c>
    </row>
    <row r="546" spans="2:39" ht="13.5" thickBot="1">
      <c r="B546" s="86">
        <v>44678</v>
      </c>
      <c r="C546" s="85">
        <v>1155.07</v>
      </c>
      <c r="D546" s="85">
        <v>1180.7560000000001</v>
      </c>
      <c r="E546" s="85">
        <v>1173.0050000000001</v>
      </c>
      <c r="F546" s="85">
        <v>1187.1790000000001</v>
      </c>
      <c r="G546" s="85">
        <v>1193.6880000000001</v>
      </c>
      <c r="H546" s="85">
        <v>1238.5650000000001</v>
      </c>
      <c r="I546" s="85">
        <v>1313.2280000000001</v>
      </c>
      <c r="J546" s="85">
        <v>1353.8820000000001</v>
      </c>
      <c r="K546" s="85">
        <v>1346.3889999999999</v>
      </c>
      <c r="L546" s="85">
        <v>1349.8679999999999</v>
      </c>
      <c r="M546" s="85">
        <v>1362.587</v>
      </c>
      <c r="N546" s="85">
        <v>1330.1859999999999</v>
      </c>
      <c r="O546" s="85">
        <v>1343.7639999999999</v>
      </c>
      <c r="P546" s="85">
        <v>1354.6949999999999</v>
      </c>
      <c r="Q546" s="85">
        <v>1355.3209999999999</v>
      </c>
      <c r="R546" s="85">
        <v>1310.008</v>
      </c>
      <c r="S546" s="85">
        <v>1255.595</v>
      </c>
      <c r="T546" s="85">
        <v>1219.9880000000001</v>
      </c>
      <c r="U546" s="85">
        <v>1219.8800000000001</v>
      </c>
      <c r="V546" s="85">
        <v>1211.5719999999999</v>
      </c>
      <c r="W546" s="85">
        <v>1215.58</v>
      </c>
      <c r="X546" s="85">
        <v>1221.7650000000001</v>
      </c>
      <c r="Y546" s="85">
        <v>1211.0440000000001</v>
      </c>
      <c r="Z546" s="85">
        <v>1181.95</v>
      </c>
      <c r="AA546" s="85">
        <f t="shared" si="104"/>
        <v>1362.587</v>
      </c>
      <c r="AB546" s="84">
        <f t="shared" si="105"/>
        <v>2022</v>
      </c>
      <c r="AC546" s="83">
        <f t="shared" si="106"/>
        <v>4</v>
      </c>
      <c r="AD546" s="83" t="str">
        <f t="shared" si="107"/>
        <v/>
      </c>
      <c r="AE546" s="83" t="str">
        <f t="shared" si="108"/>
        <v/>
      </c>
      <c r="AF546" s="81">
        <f t="shared" si="109"/>
        <v>1362.587</v>
      </c>
      <c r="AG546" s="82" t="str">
        <f t="shared" si="110"/>
        <v>11:00</v>
      </c>
      <c r="AH546" s="81">
        <f t="shared" si="111"/>
        <v>31648.152000000006</v>
      </c>
      <c r="AI546" s="80" t="str">
        <f t="shared" si="112"/>
        <v/>
      </c>
      <c r="AJ546" s="80" t="str">
        <f t="shared" si="113"/>
        <v/>
      </c>
      <c r="AK546" s="80" t="str">
        <f t="shared" si="114"/>
        <v/>
      </c>
      <c r="AL546" s="79" t="str">
        <f t="shared" si="115"/>
        <v/>
      </c>
      <c r="AM546" s="78" t="str">
        <f t="shared" si="116"/>
        <v/>
      </c>
    </row>
    <row r="547" spans="2:39" ht="13.5" thickBot="1">
      <c r="B547" s="86">
        <v>44679</v>
      </c>
      <c r="C547" s="85">
        <v>1183.153</v>
      </c>
      <c r="D547" s="85">
        <v>1190.915</v>
      </c>
      <c r="E547" s="85">
        <v>1199.614</v>
      </c>
      <c r="F547" s="85">
        <v>1211.5519999999999</v>
      </c>
      <c r="G547" s="85">
        <v>1237.5609999999999</v>
      </c>
      <c r="H547" s="85">
        <v>1248.7460000000001</v>
      </c>
      <c r="I547" s="85">
        <v>1303.3530000000001</v>
      </c>
      <c r="J547" s="85">
        <v>1306.136</v>
      </c>
      <c r="K547" s="85">
        <v>1306.2370000000001</v>
      </c>
      <c r="L547" s="85">
        <v>1339.9849999999999</v>
      </c>
      <c r="M547" s="85">
        <v>1333.7280000000001</v>
      </c>
      <c r="N547" s="85">
        <v>1285.751</v>
      </c>
      <c r="O547" s="85">
        <v>1300.9280000000001</v>
      </c>
      <c r="P547" s="85">
        <v>1290.556</v>
      </c>
      <c r="Q547" s="85">
        <v>1285.0039999999999</v>
      </c>
      <c r="R547" s="85">
        <v>1231.492</v>
      </c>
      <c r="S547" s="85">
        <v>1173.9159999999999</v>
      </c>
      <c r="T547" s="85">
        <v>1138.665</v>
      </c>
      <c r="U547" s="85">
        <v>1129.25</v>
      </c>
      <c r="V547" s="85">
        <v>1136.703</v>
      </c>
      <c r="W547" s="85">
        <v>1175.4469999999999</v>
      </c>
      <c r="X547" s="85">
        <v>1180.6769999999999</v>
      </c>
      <c r="Y547" s="85">
        <v>1196.047</v>
      </c>
      <c r="Z547" s="85">
        <v>1169.854</v>
      </c>
      <c r="AA547" s="85">
        <f t="shared" si="104"/>
        <v>1339.9849999999999</v>
      </c>
      <c r="AB547" s="84">
        <f t="shared" si="105"/>
        <v>2022</v>
      </c>
      <c r="AC547" s="83">
        <f t="shared" si="106"/>
        <v>4</v>
      </c>
      <c r="AD547" s="83" t="str">
        <f t="shared" si="107"/>
        <v/>
      </c>
      <c r="AE547" s="83" t="str">
        <f t="shared" si="108"/>
        <v/>
      </c>
      <c r="AF547" s="81">
        <f t="shared" si="109"/>
        <v>1339.9849999999999</v>
      </c>
      <c r="AG547" s="82" t="str">
        <f t="shared" si="110"/>
        <v>10:00</v>
      </c>
      <c r="AH547" s="81">
        <f t="shared" si="111"/>
        <v>30895.255000000001</v>
      </c>
      <c r="AI547" s="80" t="str">
        <f t="shared" si="112"/>
        <v/>
      </c>
      <c r="AJ547" s="80" t="str">
        <f t="shared" si="113"/>
        <v/>
      </c>
      <c r="AK547" s="80" t="str">
        <f t="shared" si="114"/>
        <v/>
      </c>
      <c r="AL547" s="79" t="str">
        <f t="shared" si="115"/>
        <v/>
      </c>
      <c r="AM547" s="78" t="str">
        <f t="shared" si="116"/>
        <v/>
      </c>
    </row>
    <row r="548" spans="2:39" ht="13.5" thickBot="1">
      <c r="B548" s="86">
        <v>44680</v>
      </c>
      <c r="C548" s="85">
        <v>1147.0039999999999</v>
      </c>
      <c r="D548" s="85">
        <v>1162.049</v>
      </c>
      <c r="E548" s="85">
        <v>1170.049</v>
      </c>
      <c r="F548" s="85">
        <v>1167.3920000000001</v>
      </c>
      <c r="G548" s="85">
        <v>1192.5830000000001</v>
      </c>
      <c r="H548" s="85">
        <v>1249.4580000000001</v>
      </c>
      <c r="I548" s="85">
        <v>1306.8530000000001</v>
      </c>
      <c r="J548" s="85">
        <v>1314.6089999999999</v>
      </c>
      <c r="K548" s="85">
        <v>1293.327</v>
      </c>
      <c r="L548" s="85">
        <v>1304.434</v>
      </c>
      <c r="M548" s="85">
        <v>1299.133</v>
      </c>
      <c r="N548" s="85">
        <v>1270.4169999999999</v>
      </c>
      <c r="O548" s="85">
        <v>1261.597</v>
      </c>
      <c r="P548" s="85">
        <v>1255.4829999999999</v>
      </c>
      <c r="Q548" s="85">
        <v>1267.846</v>
      </c>
      <c r="R548" s="85">
        <v>1247.26</v>
      </c>
      <c r="S548" s="85">
        <v>1240.183</v>
      </c>
      <c r="T548" s="85">
        <v>1266.3720000000001</v>
      </c>
      <c r="U548" s="85">
        <v>1255.643</v>
      </c>
      <c r="V548" s="85">
        <v>1250.7639999999999</v>
      </c>
      <c r="W548" s="85">
        <v>1111.79</v>
      </c>
      <c r="X548" s="85">
        <v>1107.038</v>
      </c>
      <c r="Y548" s="85">
        <v>1084.075</v>
      </c>
      <c r="Z548" s="85">
        <v>1095.873</v>
      </c>
      <c r="AA548" s="85">
        <f t="shared" si="104"/>
        <v>1314.6089999999999</v>
      </c>
      <c r="AB548" s="84">
        <f t="shared" si="105"/>
        <v>2022</v>
      </c>
      <c r="AC548" s="83">
        <f t="shared" si="106"/>
        <v>4</v>
      </c>
      <c r="AD548" s="83" t="str">
        <f t="shared" si="107"/>
        <v/>
      </c>
      <c r="AE548" s="83" t="str">
        <f t="shared" si="108"/>
        <v/>
      </c>
      <c r="AF548" s="81">
        <f t="shared" si="109"/>
        <v>1314.6089999999999</v>
      </c>
      <c r="AG548" s="82" t="str">
        <f t="shared" si="110"/>
        <v>8:00</v>
      </c>
      <c r="AH548" s="81">
        <f t="shared" si="111"/>
        <v>30635.840999999997</v>
      </c>
      <c r="AI548" s="80" t="str">
        <f t="shared" si="112"/>
        <v/>
      </c>
      <c r="AJ548" s="80" t="str">
        <f t="shared" si="113"/>
        <v/>
      </c>
      <c r="AK548" s="80" t="str">
        <f t="shared" si="114"/>
        <v/>
      </c>
      <c r="AL548" s="79" t="str">
        <f t="shared" si="115"/>
        <v/>
      </c>
      <c r="AM548" s="78" t="str">
        <f t="shared" si="116"/>
        <v/>
      </c>
    </row>
    <row r="549" spans="2:39" ht="13.5" thickBot="1">
      <c r="B549" s="86">
        <v>44681</v>
      </c>
      <c r="C549" s="85">
        <v>1092.761</v>
      </c>
      <c r="D549" s="85">
        <v>1094.71</v>
      </c>
      <c r="E549" s="85">
        <v>1096.1179999999999</v>
      </c>
      <c r="F549" s="85">
        <v>1095.7190000000001</v>
      </c>
      <c r="G549" s="85">
        <v>1107.742</v>
      </c>
      <c r="H549" s="85">
        <v>1106.819</v>
      </c>
      <c r="I549" s="85">
        <v>1145.7270000000001</v>
      </c>
      <c r="J549" s="85">
        <v>1158.1179999999999</v>
      </c>
      <c r="K549" s="85">
        <v>1149.3109999999999</v>
      </c>
      <c r="L549" s="85">
        <v>1151.287</v>
      </c>
      <c r="M549" s="85">
        <v>1133.614</v>
      </c>
      <c r="N549" s="85">
        <v>1106.9349999999999</v>
      </c>
      <c r="O549" s="85">
        <v>1117.5429999999999</v>
      </c>
      <c r="P549" s="85">
        <v>1092.317</v>
      </c>
      <c r="Q549" s="85">
        <v>1092.989</v>
      </c>
      <c r="R549" s="85">
        <v>1082.712</v>
      </c>
      <c r="S549" s="85">
        <v>1058.597</v>
      </c>
      <c r="T549" s="85">
        <v>1057.655</v>
      </c>
      <c r="U549" s="85">
        <v>1048.3710000000001</v>
      </c>
      <c r="V549" s="85">
        <v>1072.037</v>
      </c>
      <c r="W549" s="85">
        <v>1086.3019999999999</v>
      </c>
      <c r="X549" s="85">
        <v>1074.8820000000001</v>
      </c>
      <c r="Y549" s="85">
        <v>1076.56</v>
      </c>
      <c r="Z549" s="85">
        <v>1083.0820000000001</v>
      </c>
      <c r="AA549" s="85">
        <f t="shared" si="104"/>
        <v>1158.1179999999999</v>
      </c>
      <c r="AB549" s="84">
        <f t="shared" si="105"/>
        <v>2022</v>
      </c>
      <c r="AC549" s="83">
        <f t="shared" si="106"/>
        <v>4</v>
      </c>
      <c r="AD549" s="83" t="str">
        <f t="shared" si="107"/>
        <v>2022-4</v>
      </c>
      <c r="AE549" s="83">
        <f t="shared" si="108"/>
        <v>4</v>
      </c>
      <c r="AF549" s="81">
        <f t="shared" si="109"/>
        <v>1158.1179999999999</v>
      </c>
      <c r="AG549" s="82" t="str">
        <f t="shared" si="110"/>
        <v>8:00</v>
      </c>
      <c r="AH549" s="81">
        <f t="shared" si="111"/>
        <v>27540.025999999998</v>
      </c>
      <c r="AI549" s="80">
        <f t="shared" si="112"/>
        <v>20011.898999999998</v>
      </c>
      <c r="AJ549" s="80">
        <f t="shared" si="113"/>
        <v>1397.1369999999999</v>
      </c>
      <c r="AK549" s="80">
        <f t="shared" si="114"/>
        <v>31687.385999999991</v>
      </c>
      <c r="AL549" s="79">
        <f t="shared" si="115"/>
        <v>44652</v>
      </c>
      <c r="AM549" s="78" t="str">
        <f t="shared" si="116"/>
        <v>11:00</v>
      </c>
    </row>
    <row r="550" spans="2:39" ht="13.5" thickBot="1">
      <c r="B550" s="86">
        <v>44682</v>
      </c>
      <c r="C550" s="85">
        <v>1067.9000000000001</v>
      </c>
      <c r="D550" s="85">
        <v>1072.653</v>
      </c>
      <c r="E550" s="85">
        <v>1064.731</v>
      </c>
      <c r="F550" s="85">
        <v>1065.355</v>
      </c>
      <c r="G550" s="85">
        <v>1079.731</v>
      </c>
      <c r="H550" s="85">
        <v>1095.9829999999999</v>
      </c>
      <c r="I550" s="85">
        <v>1132.1130000000001</v>
      </c>
      <c r="J550" s="85">
        <v>1157.9749999999999</v>
      </c>
      <c r="K550" s="85">
        <v>1178.239</v>
      </c>
      <c r="L550" s="85">
        <v>1182.749</v>
      </c>
      <c r="M550" s="85">
        <v>1195.4739999999999</v>
      </c>
      <c r="N550" s="85">
        <v>1155.712</v>
      </c>
      <c r="O550" s="85">
        <v>1150.498</v>
      </c>
      <c r="P550" s="85">
        <v>1129.2529999999999</v>
      </c>
      <c r="Q550" s="85">
        <v>1128.393</v>
      </c>
      <c r="R550" s="85">
        <v>1111.2429999999999</v>
      </c>
      <c r="S550" s="85">
        <v>1089.5830000000001</v>
      </c>
      <c r="T550" s="85">
        <v>1091.998</v>
      </c>
      <c r="U550" s="85">
        <v>1092.1659999999999</v>
      </c>
      <c r="V550" s="85">
        <v>1094.9670000000001</v>
      </c>
      <c r="W550" s="85">
        <v>1098.2660000000001</v>
      </c>
      <c r="X550" s="85">
        <v>1083.114</v>
      </c>
      <c r="Y550" s="85">
        <v>1092.6669999999999</v>
      </c>
      <c r="Z550" s="85">
        <v>1084.075</v>
      </c>
      <c r="AA550" s="85">
        <f t="shared" si="104"/>
        <v>1195.4739999999999</v>
      </c>
      <c r="AB550" s="84">
        <f t="shared" si="105"/>
        <v>2022</v>
      </c>
      <c r="AC550" s="83">
        <f t="shared" si="106"/>
        <v>5</v>
      </c>
      <c r="AD550" s="83" t="str">
        <f t="shared" si="107"/>
        <v/>
      </c>
      <c r="AE550" s="83" t="str">
        <f t="shared" si="108"/>
        <v/>
      </c>
      <c r="AF550" s="81">
        <f t="shared" si="109"/>
        <v>1195.4739999999999</v>
      </c>
      <c r="AG550" s="82" t="str">
        <f t="shared" si="110"/>
        <v>11:00</v>
      </c>
      <c r="AH550" s="81">
        <f t="shared" si="111"/>
        <v>27890.311999999998</v>
      </c>
      <c r="AI550" s="80" t="str">
        <f t="shared" si="112"/>
        <v/>
      </c>
      <c r="AJ550" s="80" t="str">
        <f t="shared" si="113"/>
        <v/>
      </c>
      <c r="AK550" s="80" t="str">
        <f t="shared" si="114"/>
        <v/>
      </c>
      <c r="AL550" s="79" t="str">
        <f t="shared" si="115"/>
        <v/>
      </c>
      <c r="AM550" s="78" t="str">
        <f t="shared" si="116"/>
        <v/>
      </c>
    </row>
    <row r="551" spans="2:39" ht="13.5" thickBot="1">
      <c r="B551" s="86">
        <v>44683</v>
      </c>
      <c r="C551" s="85">
        <v>1078.0029999999999</v>
      </c>
      <c r="D551" s="85">
        <v>1077.0820000000001</v>
      </c>
      <c r="E551" s="85">
        <v>1077.9369999999999</v>
      </c>
      <c r="F551" s="85">
        <v>1091.644</v>
      </c>
      <c r="G551" s="85">
        <v>1127.086</v>
      </c>
      <c r="H551" s="85">
        <v>1147.8320000000001</v>
      </c>
      <c r="I551" s="85">
        <v>1265.749</v>
      </c>
      <c r="J551" s="85">
        <v>1273.7080000000001</v>
      </c>
      <c r="K551" s="85">
        <v>1303.702</v>
      </c>
      <c r="L551" s="85">
        <v>1317.154</v>
      </c>
      <c r="M551" s="85">
        <v>1323.2819999999999</v>
      </c>
      <c r="N551" s="85">
        <v>1315.7529999999999</v>
      </c>
      <c r="O551" s="85">
        <v>1306.432</v>
      </c>
      <c r="P551" s="85">
        <v>1286.9469999999999</v>
      </c>
      <c r="Q551" s="85">
        <v>1289.038</v>
      </c>
      <c r="R551" s="85">
        <v>1247.26</v>
      </c>
      <c r="S551" s="85">
        <v>1181.394</v>
      </c>
      <c r="T551" s="85">
        <v>1132.269</v>
      </c>
      <c r="U551" s="85">
        <v>1136.328</v>
      </c>
      <c r="V551" s="85">
        <v>1127.1099999999999</v>
      </c>
      <c r="W551" s="85">
        <v>1135.713</v>
      </c>
      <c r="X551" s="85">
        <v>1127.9369999999999</v>
      </c>
      <c r="Y551" s="85">
        <v>1103.23</v>
      </c>
      <c r="Z551" s="85">
        <v>1101.7940000000001</v>
      </c>
      <c r="AA551" s="85">
        <f t="shared" si="104"/>
        <v>1323.2819999999999</v>
      </c>
      <c r="AB551" s="84">
        <f t="shared" si="105"/>
        <v>2022</v>
      </c>
      <c r="AC551" s="83">
        <f t="shared" si="106"/>
        <v>5</v>
      </c>
      <c r="AD551" s="83" t="str">
        <f t="shared" si="107"/>
        <v/>
      </c>
      <c r="AE551" s="83" t="str">
        <f t="shared" si="108"/>
        <v/>
      </c>
      <c r="AF551" s="81">
        <f t="shared" si="109"/>
        <v>1323.2819999999999</v>
      </c>
      <c r="AG551" s="82" t="str">
        <f t="shared" si="110"/>
        <v>11:00</v>
      </c>
      <c r="AH551" s="81">
        <f t="shared" si="111"/>
        <v>29897.666000000001</v>
      </c>
      <c r="AI551" s="80" t="str">
        <f t="shared" si="112"/>
        <v/>
      </c>
      <c r="AJ551" s="80" t="str">
        <f t="shared" si="113"/>
        <v/>
      </c>
      <c r="AK551" s="80" t="str">
        <f t="shared" si="114"/>
        <v/>
      </c>
      <c r="AL551" s="79" t="str">
        <f t="shared" si="115"/>
        <v/>
      </c>
      <c r="AM551" s="78" t="str">
        <f t="shared" si="116"/>
        <v/>
      </c>
    </row>
    <row r="552" spans="2:39" ht="13.5" thickBot="1">
      <c r="B552" s="86">
        <v>44684</v>
      </c>
      <c r="C552" s="85">
        <v>1093.4110000000001</v>
      </c>
      <c r="D552" s="85">
        <v>1098.646</v>
      </c>
      <c r="E552" s="85">
        <v>1101.8389999999999</v>
      </c>
      <c r="F552" s="85">
        <v>1122.57</v>
      </c>
      <c r="G552" s="85">
        <v>1135.0930000000001</v>
      </c>
      <c r="H552" s="85">
        <v>1166.2919999999999</v>
      </c>
      <c r="I552" s="85">
        <v>1235.9269999999999</v>
      </c>
      <c r="J552" s="85">
        <v>1256.0070000000001</v>
      </c>
      <c r="K552" s="85">
        <v>1194.3530000000001</v>
      </c>
      <c r="L552" s="85">
        <v>1215.7639999999999</v>
      </c>
      <c r="M552" s="85">
        <v>1214.56</v>
      </c>
      <c r="N552" s="85">
        <v>1208.873</v>
      </c>
      <c r="O552" s="85">
        <v>1214.8900000000001</v>
      </c>
      <c r="P552" s="85">
        <v>1208.1859999999999</v>
      </c>
      <c r="Q552" s="85">
        <v>1273.596</v>
      </c>
      <c r="R552" s="85">
        <v>1243.2739999999999</v>
      </c>
      <c r="S552" s="85">
        <v>1216.807</v>
      </c>
      <c r="T552" s="85">
        <v>1178.6120000000001</v>
      </c>
      <c r="U552" s="85">
        <v>1151.1379999999999</v>
      </c>
      <c r="V552" s="85">
        <v>1161.3589999999999</v>
      </c>
      <c r="W552" s="85">
        <v>1157.019</v>
      </c>
      <c r="X552" s="85">
        <v>1107.2840000000001</v>
      </c>
      <c r="Y552" s="85">
        <v>1089.616</v>
      </c>
      <c r="Z552" s="85">
        <v>1082.249</v>
      </c>
      <c r="AA552" s="85">
        <f t="shared" si="104"/>
        <v>1273.596</v>
      </c>
      <c r="AB552" s="84">
        <f t="shared" si="105"/>
        <v>2022</v>
      </c>
      <c r="AC552" s="83">
        <f t="shared" si="106"/>
        <v>5</v>
      </c>
      <c r="AD552" s="83" t="str">
        <f t="shared" si="107"/>
        <v/>
      </c>
      <c r="AE552" s="83" t="str">
        <f t="shared" si="108"/>
        <v/>
      </c>
      <c r="AF552" s="81">
        <f t="shared" si="109"/>
        <v>1273.596</v>
      </c>
      <c r="AG552" s="82" t="str">
        <f t="shared" si="110"/>
        <v>15:00</v>
      </c>
      <c r="AH552" s="81">
        <f t="shared" si="111"/>
        <v>29400.961000000003</v>
      </c>
      <c r="AI552" s="80" t="str">
        <f t="shared" si="112"/>
        <v/>
      </c>
      <c r="AJ552" s="80" t="str">
        <f t="shared" si="113"/>
        <v/>
      </c>
      <c r="AK552" s="80" t="str">
        <f t="shared" si="114"/>
        <v/>
      </c>
      <c r="AL552" s="79" t="str">
        <f t="shared" si="115"/>
        <v/>
      </c>
      <c r="AM552" s="78" t="str">
        <f t="shared" si="116"/>
        <v/>
      </c>
    </row>
    <row r="553" spans="2:39" ht="13.5" thickBot="1">
      <c r="B553" s="86">
        <v>44685</v>
      </c>
      <c r="C553" s="85">
        <v>1084.0840000000001</v>
      </c>
      <c r="D553" s="85">
        <v>1077.0440000000001</v>
      </c>
      <c r="E553" s="85">
        <v>1089.0319999999999</v>
      </c>
      <c r="F553" s="85">
        <v>1086.278</v>
      </c>
      <c r="G553" s="85">
        <v>1108.809</v>
      </c>
      <c r="H553" s="85">
        <v>1149.518</v>
      </c>
      <c r="I553" s="85">
        <v>1253.6559999999999</v>
      </c>
      <c r="J553" s="85">
        <v>1287.883</v>
      </c>
      <c r="K553" s="85">
        <v>1276.4010000000001</v>
      </c>
      <c r="L553" s="85">
        <v>1295.4490000000001</v>
      </c>
      <c r="M553" s="85">
        <v>1301.5519999999999</v>
      </c>
      <c r="N553" s="85">
        <v>1268.2149999999999</v>
      </c>
      <c r="O553" s="85">
        <v>1269.9010000000001</v>
      </c>
      <c r="P553" s="85">
        <v>1383.4649999999999</v>
      </c>
      <c r="Q553" s="85">
        <v>1483.3679999999999</v>
      </c>
      <c r="R553" s="85">
        <v>1484.2919999999999</v>
      </c>
      <c r="S553" s="85">
        <v>1470.954</v>
      </c>
      <c r="T553" s="85">
        <v>1316.126</v>
      </c>
      <c r="U553" s="85">
        <v>1268.885</v>
      </c>
      <c r="V553" s="85">
        <v>1251.1849999999999</v>
      </c>
      <c r="W553" s="85">
        <v>1195.17</v>
      </c>
      <c r="X553" s="85">
        <v>1115.962</v>
      </c>
      <c r="Y553" s="85">
        <v>1101.277</v>
      </c>
      <c r="Z553" s="85">
        <v>1095.508</v>
      </c>
      <c r="AA553" s="85">
        <f t="shared" si="104"/>
        <v>1484.2919999999999</v>
      </c>
      <c r="AB553" s="84">
        <f t="shared" si="105"/>
        <v>2022</v>
      </c>
      <c r="AC553" s="83">
        <f t="shared" si="106"/>
        <v>5</v>
      </c>
      <c r="AD553" s="83" t="str">
        <f t="shared" si="107"/>
        <v/>
      </c>
      <c r="AE553" s="83" t="str">
        <f t="shared" si="108"/>
        <v/>
      </c>
      <c r="AF553" s="81">
        <f t="shared" si="109"/>
        <v>1484.2919999999999</v>
      </c>
      <c r="AG553" s="82" t="str">
        <f t="shared" si="110"/>
        <v>16:00</v>
      </c>
      <c r="AH553" s="81">
        <f t="shared" si="111"/>
        <v>31198.306000000004</v>
      </c>
      <c r="AI553" s="80" t="str">
        <f t="shared" si="112"/>
        <v/>
      </c>
      <c r="AJ553" s="80" t="str">
        <f t="shared" si="113"/>
        <v/>
      </c>
      <c r="AK553" s="80" t="str">
        <f t="shared" si="114"/>
        <v/>
      </c>
      <c r="AL553" s="79" t="str">
        <f t="shared" si="115"/>
        <v/>
      </c>
      <c r="AM553" s="78" t="str">
        <f t="shared" si="116"/>
        <v/>
      </c>
    </row>
    <row r="554" spans="2:39" ht="13.5" thickBot="1">
      <c r="B554" s="86">
        <v>44686</v>
      </c>
      <c r="C554" s="85">
        <v>1083.6949999999999</v>
      </c>
      <c r="D554" s="85">
        <v>1071.037</v>
      </c>
      <c r="E554" s="85">
        <v>1116.855</v>
      </c>
      <c r="F554" s="85">
        <v>1120.79</v>
      </c>
      <c r="G554" s="85">
        <v>1138.2049999999999</v>
      </c>
      <c r="H554" s="85">
        <v>1172.297</v>
      </c>
      <c r="I554" s="85">
        <v>1251.03</v>
      </c>
      <c r="J554" s="85">
        <v>1247.22</v>
      </c>
      <c r="K554" s="85">
        <v>1257.1559999999999</v>
      </c>
      <c r="L554" s="85">
        <v>1303.1279999999999</v>
      </c>
      <c r="M554" s="85">
        <v>1437.952</v>
      </c>
      <c r="N554" s="85">
        <v>1483.9559999999999</v>
      </c>
      <c r="O554" s="85">
        <v>1484.5550000000001</v>
      </c>
      <c r="P554" s="85">
        <v>1425.799</v>
      </c>
      <c r="Q554" s="85">
        <v>1234.6300000000001</v>
      </c>
      <c r="R554" s="85">
        <v>1205.1379999999999</v>
      </c>
      <c r="S554" s="85">
        <v>1143.6980000000001</v>
      </c>
      <c r="T554" s="85">
        <v>1094.8409999999999</v>
      </c>
      <c r="U554" s="85">
        <v>1079.7940000000001</v>
      </c>
      <c r="V554" s="85">
        <v>1088.17</v>
      </c>
      <c r="W554" s="85">
        <v>1094.6969999999999</v>
      </c>
      <c r="X554" s="85">
        <v>1080.223</v>
      </c>
      <c r="Y554" s="85">
        <v>1064.875</v>
      </c>
      <c r="Z554" s="85">
        <v>1067.4390000000001</v>
      </c>
      <c r="AA554" s="85">
        <f t="shared" si="104"/>
        <v>1484.5550000000001</v>
      </c>
      <c r="AB554" s="84">
        <f t="shared" si="105"/>
        <v>2022</v>
      </c>
      <c r="AC554" s="83">
        <f t="shared" si="106"/>
        <v>5</v>
      </c>
      <c r="AD554" s="83" t="str">
        <f t="shared" si="107"/>
        <v/>
      </c>
      <c r="AE554" s="83" t="str">
        <f t="shared" si="108"/>
        <v/>
      </c>
      <c r="AF554" s="81">
        <f t="shared" si="109"/>
        <v>1484.5550000000001</v>
      </c>
      <c r="AG554" s="82" t="str">
        <f t="shared" si="110"/>
        <v>13:00</v>
      </c>
      <c r="AH554" s="81">
        <f t="shared" si="111"/>
        <v>30231.735000000001</v>
      </c>
      <c r="AI554" s="80" t="str">
        <f t="shared" si="112"/>
        <v/>
      </c>
      <c r="AJ554" s="80" t="str">
        <f t="shared" si="113"/>
        <v/>
      </c>
      <c r="AK554" s="80" t="str">
        <f t="shared" si="114"/>
        <v/>
      </c>
      <c r="AL554" s="79" t="str">
        <f t="shared" si="115"/>
        <v/>
      </c>
      <c r="AM554" s="78" t="str">
        <f t="shared" si="116"/>
        <v/>
      </c>
    </row>
    <row r="555" spans="2:39" ht="13.5" thickBot="1">
      <c r="B555" s="86">
        <v>44687</v>
      </c>
      <c r="C555" s="85">
        <v>1067.038</v>
      </c>
      <c r="D555" s="85">
        <v>1069.7829999999999</v>
      </c>
      <c r="E555" s="85">
        <v>1074.758</v>
      </c>
      <c r="F555" s="85">
        <v>1082.04</v>
      </c>
      <c r="G555" s="85">
        <v>1094.933</v>
      </c>
      <c r="H555" s="85">
        <v>722.255</v>
      </c>
      <c r="I555" s="85">
        <v>0</v>
      </c>
      <c r="J555" s="85">
        <v>0</v>
      </c>
      <c r="K555" s="85">
        <v>980.34100000000001</v>
      </c>
      <c r="L555" s="85">
        <v>1275.1990000000001</v>
      </c>
      <c r="M555" s="85">
        <v>1299.9469999999999</v>
      </c>
      <c r="N555" s="85">
        <v>1271.2270000000001</v>
      </c>
      <c r="O555" s="85">
        <v>1266.518</v>
      </c>
      <c r="P555" s="85">
        <v>1231.7280000000001</v>
      </c>
      <c r="Q555" s="85">
        <v>1222.952</v>
      </c>
      <c r="R555" s="85">
        <v>1203.7329999999999</v>
      </c>
      <c r="S555" s="85">
        <v>1139.7339999999999</v>
      </c>
      <c r="T555" s="85">
        <v>1094.211</v>
      </c>
      <c r="U555" s="85">
        <v>1088.4659999999999</v>
      </c>
      <c r="V555" s="85">
        <v>1095.278</v>
      </c>
      <c r="W555" s="85">
        <v>1113.441</v>
      </c>
      <c r="X555" s="85">
        <v>1105.1469999999999</v>
      </c>
      <c r="Y555" s="85">
        <v>1067.1120000000001</v>
      </c>
      <c r="Z555" s="85">
        <v>1058.8140000000001</v>
      </c>
      <c r="AA555" s="85">
        <f t="shared" si="104"/>
        <v>1299.9469999999999</v>
      </c>
      <c r="AB555" s="84">
        <f t="shared" si="105"/>
        <v>2022</v>
      </c>
      <c r="AC555" s="83">
        <f t="shared" si="106"/>
        <v>5</v>
      </c>
      <c r="AD555" s="83" t="str">
        <f t="shared" si="107"/>
        <v/>
      </c>
      <c r="AE555" s="83" t="str">
        <f t="shared" si="108"/>
        <v/>
      </c>
      <c r="AF555" s="81">
        <f t="shared" si="109"/>
        <v>1299.9469999999999</v>
      </c>
      <c r="AG555" s="82" t="str">
        <f t="shared" si="110"/>
        <v>11:00</v>
      </c>
      <c r="AH555" s="81">
        <f t="shared" si="111"/>
        <v>25924.601999999995</v>
      </c>
      <c r="AI555" s="80" t="str">
        <f t="shared" si="112"/>
        <v/>
      </c>
      <c r="AJ555" s="80" t="str">
        <f t="shared" si="113"/>
        <v/>
      </c>
      <c r="AK555" s="80" t="str">
        <f t="shared" si="114"/>
        <v/>
      </c>
      <c r="AL555" s="79" t="str">
        <f t="shared" si="115"/>
        <v/>
      </c>
      <c r="AM555" s="78" t="str">
        <f t="shared" si="116"/>
        <v/>
      </c>
    </row>
    <row r="556" spans="2:39" ht="13.5" thickBot="1">
      <c r="B556" s="86">
        <v>44688</v>
      </c>
      <c r="C556" s="85">
        <v>1048.3209999999999</v>
      </c>
      <c r="D556" s="85">
        <v>1050.77</v>
      </c>
      <c r="E556" s="85">
        <v>1041.9649999999999</v>
      </c>
      <c r="F556" s="85">
        <v>1045.075</v>
      </c>
      <c r="G556" s="85">
        <v>1085.384</v>
      </c>
      <c r="H556" s="85">
        <v>1105.3309999999999</v>
      </c>
      <c r="I556" s="85">
        <v>1170.1569999999999</v>
      </c>
      <c r="J556" s="85">
        <v>1150.8040000000001</v>
      </c>
      <c r="K556" s="85">
        <v>1138.9839999999999</v>
      </c>
      <c r="L556" s="85">
        <v>1134.4760000000001</v>
      </c>
      <c r="M556" s="85">
        <v>1146.223</v>
      </c>
      <c r="N556" s="85">
        <v>1109.316</v>
      </c>
      <c r="O556" s="85">
        <v>1108.367</v>
      </c>
      <c r="P556" s="85">
        <v>1107.4090000000001</v>
      </c>
      <c r="Q556" s="85">
        <v>1095.8979999999999</v>
      </c>
      <c r="R556" s="85">
        <v>1077.864</v>
      </c>
      <c r="S556" s="85">
        <v>1040.5820000000001</v>
      </c>
      <c r="T556" s="85">
        <v>1042.8050000000001</v>
      </c>
      <c r="U556" s="85">
        <v>1064.047</v>
      </c>
      <c r="V556" s="85">
        <v>1059.0409999999999</v>
      </c>
      <c r="W556" s="85">
        <v>1080.126</v>
      </c>
      <c r="X556" s="85">
        <v>1064.9649999999999</v>
      </c>
      <c r="Y556" s="85">
        <v>1059.479</v>
      </c>
      <c r="Z556" s="85">
        <v>1060.575</v>
      </c>
      <c r="AA556" s="85">
        <f t="shared" si="104"/>
        <v>1170.1569999999999</v>
      </c>
      <c r="AB556" s="84">
        <f t="shared" si="105"/>
        <v>2022</v>
      </c>
      <c r="AC556" s="83">
        <f t="shared" si="106"/>
        <v>5</v>
      </c>
      <c r="AD556" s="83" t="str">
        <f t="shared" si="107"/>
        <v/>
      </c>
      <c r="AE556" s="83" t="str">
        <f t="shared" si="108"/>
        <v/>
      </c>
      <c r="AF556" s="81">
        <f t="shared" si="109"/>
        <v>1170.1569999999999</v>
      </c>
      <c r="AG556" s="82" t="str">
        <f t="shared" si="110"/>
        <v>7:00</v>
      </c>
      <c r="AH556" s="81">
        <f t="shared" si="111"/>
        <v>27258.121000000003</v>
      </c>
      <c r="AI556" s="80" t="str">
        <f t="shared" si="112"/>
        <v/>
      </c>
      <c r="AJ556" s="80" t="str">
        <f t="shared" si="113"/>
        <v/>
      </c>
      <c r="AK556" s="80" t="str">
        <f t="shared" si="114"/>
        <v/>
      </c>
      <c r="AL556" s="79" t="str">
        <f t="shared" si="115"/>
        <v/>
      </c>
      <c r="AM556" s="78" t="str">
        <f t="shared" si="116"/>
        <v/>
      </c>
    </row>
    <row r="557" spans="2:39" ht="13.5" thickBot="1">
      <c r="B557" s="86">
        <v>44689</v>
      </c>
      <c r="C557" s="85">
        <v>1057.338</v>
      </c>
      <c r="D557" s="85">
        <v>1092.82</v>
      </c>
      <c r="E557" s="85">
        <v>1072.598</v>
      </c>
      <c r="F557" s="85">
        <v>1095.732</v>
      </c>
      <c r="G557" s="85">
        <v>1088.8679999999999</v>
      </c>
      <c r="H557" s="85">
        <v>1082.2529999999999</v>
      </c>
      <c r="I557" s="85">
        <v>1144.8820000000001</v>
      </c>
      <c r="J557" s="85">
        <v>1126.9179999999999</v>
      </c>
      <c r="K557" s="85">
        <v>1110.27</v>
      </c>
      <c r="L557" s="85">
        <v>1133.3589999999999</v>
      </c>
      <c r="M557" s="85">
        <v>1140.3320000000001</v>
      </c>
      <c r="N557" s="85">
        <v>1095.5619999999999</v>
      </c>
      <c r="O557" s="85">
        <v>1111.049</v>
      </c>
      <c r="P557" s="85">
        <v>1104.241</v>
      </c>
      <c r="Q557" s="85">
        <v>1091.4259999999999</v>
      </c>
      <c r="R557" s="85">
        <v>1076.325</v>
      </c>
      <c r="S557" s="85">
        <v>1049.1279999999999</v>
      </c>
      <c r="T557" s="85">
        <v>1049.0160000000001</v>
      </c>
      <c r="U557" s="85">
        <v>1044.345</v>
      </c>
      <c r="V557" s="85">
        <v>1061.1410000000001</v>
      </c>
      <c r="W557" s="85">
        <v>1077.9349999999999</v>
      </c>
      <c r="X557" s="85">
        <v>1081.971</v>
      </c>
      <c r="Y557" s="85">
        <v>1088.279</v>
      </c>
      <c r="Z557" s="85">
        <v>1089.92</v>
      </c>
      <c r="AA557" s="85">
        <f t="shared" si="104"/>
        <v>1144.8820000000001</v>
      </c>
      <c r="AB557" s="84">
        <f t="shared" si="105"/>
        <v>2022</v>
      </c>
      <c r="AC557" s="83">
        <f t="shared" si="106"/>
        <v>5</v>
      </c>
      <c r="AD557" s="83" t="str">
        <f t="shared" si="107"/>
        <v/>
      </c>
      <c r="AE557" s="83" t="str">
        <f t="shared" si="108"/>
        <v/>
      </c>
      <c r="AF557" s="81">
        <f t="shared" si="109"/>
        <v>1144.8820000000001</v>
      </c>
      <c r="AG557" s="82" t="str">
        <f t="shared" si="110"/>
        <v>7:00</v>
      </c>
      <c r="AH557" s="81">
        <f t="shared" si="111"/>
        <v>27310.590000000007</v>
      </c>
      <c r="AI557" s="80" t="str">
        <f t="shared" si="112"/>
        <v/>
      </c>
      <c r="AJ557" s="80" t="str">
        <f t="shared" si="113"/>
        <v/>
      </c>
      <c r="AK557" s="80" t="str">
        <f t="shared" si="114"/>
        <v/>
      </c>
      <c r="AL557" s="79" t="str">
        <f t="shared" si="115"/>
        <v/>
      </c>
      <c r="AM557" s="78" t="str">
        <f t="shared" si="116"/>
        <v/>
      </c>
    </row>
    <row r="558" spans="2:39" ht="13.5" thickBot="1">
      <c r="B558" s="86">
        <v>44690</v>
      </c>
      <c r="C558" s="85">
        <v>1076.585</v>
      </c>
      <c r="D558" s="85">
        <v>1084.55</v>
      </c>
      <c r="E558" s="85">
        <v>1085.981</v>
      </c>
      <c r="F558" s="85">
        <v>1102.8409999999999</v>
      </c>
      <c r="G558" s="85">
        <v>1110.7380000000001</v>
      </c>
      <c r="H558" s="85">
        <v>1149.4280000000001</v>
      </c>
      <c r="I558" s="85">
        <v>1226.454</v>
      </c>
      <c r="J558" s="85">
        <v>1257.2919999999999</v>
      </c>
      <c r="K558" s="85">
        <v>1444.9380000000001</v>
      </c>
      <c r="L558" s="85">
        <v>1479.6030000000001</v>
      </c>
      <c r="M558" s="85">
        <v>1482.8620000000001</v>
      </c>
      <c r="N558" s="85">
        <v>1482.8589999999999</v>
      </c>
      <c r="O558" s="85">
        <v>1482.9269999999999</v>
      </c>
      <c r="P558" s="85">
        <v>1482.6679999999999</v>
      </c>
      <c r="Q558" s="85">
        <v>1482.819</v>
      </c>
      <c r="R558" s="85">
        <v>1481.903</v>
      </c>
      <c r="S558" s="85">
        <v>1459.7619999999999</v>
      </c>
      <c r="T558" s="85">
        <v>1398.1289999999999</v>
      </c>
      <c r="U558" s="85">
        <v>1381.7840000000001</v>
      </c>
      <c r="V558" s="85">
        <v>1360.394</v>
      </c>
      <c r="W558" s="85">
        <v>1220.008</v>
      </c>
      <c r="X558" s="85">
        <v>1085.6079999999999</v>
      </c>
      <c r="Y558" s="85">
        <v>1077.3489999999999</v>
      </c>
      <c r="Z558" s="85">
        <v>1059.768</v>
      </c>
      <c r="AA558" s="85">
        <f t="shared" si="104"/>
        <v>1482.9269999999999</v>
      </c>
      <c r="AB558" s="84">
        <f t="shared" si="105"/>
        <v>2022</v>
      </c>
      <c r="AC558" s="83">
        <f t="shared" si="106"/>
        <v>5</v>
      </c>
      <c r="AD558" s="83" t="str">
        <f t="shared" si="107"/>
        <v/>
      </c>
      <c r="AE558" s="83" t="str">
        <f t="shared" si="108"/>
        <v/>
      </c>
      <c r="AF558" s="81">
        <f t="shared" si="109"/>
        <v>1482.9269999999999</v>
      </c>
      <c r="AG558" s="82" t="str">
        <f t="shared" si="110"/>
        <v>13:00</v>
      </c>
      <c r="AH558" s="81">
        <f t="shared" si="111"/>
        <v>32440.177</v>
      </c>
      <c r="AI558" s="80" t="str">
        <f t="shared" si="112"/>
        <v/>
      </c>
      <c r="AJ558" s="80" t="str">
        <f t="shared" si="113"/>
        <v/>
      </c>
      <c r="AK558" s="80" t="str">
        <f t="shared" si="114"/>
        <v/>
      </c>
      <c r="AL558" s="79" t="str">
        <f t="shared" si="115"/>
        <v/>
      </c>
      <c r="AM558" s="78" t="str">
        <f t="shared" si="116"/>
        <v/>
      </c>
    </row>
    <row r="559" spans="2:39" ht="13.5" thickBot="1">
      <c r="B559" s="86">
        <v>44691</v>
      </c>
      <c r="C559" s="85">
        <v>1063.5830000000001</v>
      </c>
      <c r="D559" s="85">
        <v>1071.087</v>
      </c>
      <c r="E559" s="85">
        <v>1087.6110000000001</v>
      </c>
      <c r="F559" s="85">
        <v>1089.492</v>
      </c>
      <c r="G559" s="85">
        <v>1106.7439999999999</v>
      </c>
      <c r="H559" s="85">
        <v>1128.3530000000001</v>
      </c>
      <c r="I559" s="85">
        <v>1229.825</v>
      </c>
      <c r="J559" s="85">
        <v>1336.556</v>
      </c>
      <c r="K559" s="85">
        <v>1480.8820000000001</v>
      </c>
      <c r="L559" s="85">
        <v>1481.989</v>
      </c>
      <c r="M559" s="85">
        <v>1482.306</v>
      </c>
      <c r="N559" s="85">
        <v>1483.375</v>
      </c>
      <c r="O559" s="85">
        <v>1481.444</v>
      </c>
      <c r="P559" s="85">
        <v>1482.9780000000001</v>
      </c>
      <c r="Q559" s="85">
        <v>1481.355</v>
      </c>
      <c r="R559" s="85">
        <v>1482.1369999999999</v>
      </c>
      <c r="S559" s="85">
        <v>1483.2940000000001</v>
      </c>
      <c r="T559" s="85">
        <v>1473.703</v>
      </c>
      <c r="U559" s="85">
        <v>1440.836</v>
      </c>
      <c r="V559" s="85">
        <v>1402.7170000000001</v>
      </c>
      <c r="W559" s="85">
        <v>1403.8679999999999</v>
      </c>
      <c r="X559" s="85">
        <v>1374.9349999999999</v>
      </c>
      <c r="Y559" s="85">
        <v>1348.0530000000001</v>
      </c>
      <c r="Z559" s="85">
        <v>1277.748</v>
      </c>
      <c r="AA559" s="85">
        <f t="shared" si="104"/>
        <v>1483.375</v>
      </c>
      <c r="AB559" s="84">
        <f t="shared" si="105"/>
        <v>2022</v>
      </c>
      <c r="AC559" s="83">
        <f t="shared" si="106"/>
        <v>5</v>
      </c>
      <c r="AD559" s="83" t="str">
        <f t="shared" si="107"/>
        <v/>
      </c>
      <c r="AE559" s="83" t="str">
        <f t="shared" si="108"/>
        <v/>
      </c>
      <c r="AF559" s="81">
        <f t="shared" si="109"/>
        <v>1483.375</v>
      </c>
      <c r="AG559" s="82" t="str">
        <f t="shared" si="110"/>
        <v>12:00</v>
      </c>
      <c r="AH559" s="81">
        <f t="shared" si="111"/>
        <v>33658.245999999999</v>
      </c>
      <c r="AI559" s="80" t="str">
        <f t="shared" si="112"/>
        <v/>
      </c>
      <c r="AJ559" s="80" t="str">
        <f t="shared" si="113"/>
        <v/>
      </c>
      <c r="AK559" s="80" t="str">
        <f t="shared" si="114"/>
        <v/>
      </c>
      <c r="AL559" s="79" t="str">
        <f t="shared" si="115"/>
        <v/>
      </c>
      <c r="AM559" s="78" t="str">
        <f t="shared" si="116"/>
        <v/>
      </c>
    </row>
    <row r="560" spans="2:39" ht="13.5" thickBot="1">
      <c r="B560" s="86">
        <v>44692</v>
      </c>
      <c r="C560" s="85">
        <v>1114.2909999999999</v>
      </c>
      <c r="D560" s="85">
        <v>1078.6420000000001</v>
      </c>
      <c r="E560" s="85">
        <v>1095.056</v>
      </c>
      <c r="F560" s="85">
        <v>1116.28</v>
      </c>
      <c r="G560" s="85">
        <v>1122.875</v>
      </c>
      <c r="H560" s="85">
        <v>1157.865</v>
      </c>
      <c r="I560" s="85">
        <v>1241.8579999999999</v>
      </c>
      <c r="J560" s="85">
        <v>1477.66</v>
      </c>
      <c r="K560" s="85">
        <v>1482.6420000000001</v>
      </c>
      <c r="L560" s="85">
        <v>1482.001</v>
      </c>
      <c r="M560" s="85">
        <v>1481.9380000000001</v>
      </c>
      <c r="N560" s="85">
        <v>1483.0809999999999</v>
      </c>
      <c r="O560" s="85">
        <v>1482.671</v>
      </c>
      <c r="P560" s="85">
        <v>1483.0160000000001</v>
      </c>
      <c r="Q560" s="85">
        <v>1482.9739999999999</v>
      </c>
      <c r="R560" s="85">
        <v>1481.4829999999999</v>
      </c>
      <c r="S560" s="85">
        <v>1482.433</v>
      </c>
      <c r="T560" s="85">
        <v>1481.8409999999999</v>
      </c>
      <c r="U560" s="85">
        <v>1478.8009999999999</v>
      </c>
      <c r="V560" s="85">
        <v>1451.7380000000001</v>
      </c>
      <c r="W560" s="85">
        <v>1451.972</v>
      </c>
      <c r="X560" s="85">
        <v>1407.607</v>
      </c>
      <c r="Y560" s="85">
        <v>1379.867</v>
      </c>
      <c r="Z560" s="85">
        <v>1344.1389999999999</v>
      </c>
      <c r="AA560" s="85">
        <f t="shared" si="104"/>
        <v>1483.0809999999999</v>
      </c>
      <c r="AB560" s="84">
        <f t="shared" si="105"/>
        <v>2022</v>
      </c>
      <c r="AC560" s="83">
        <f t="shared" si="106"/>
        <v>5</v>
      </c>
      <c r="AD560" s="83" t="str">
        <f t="shared" si="107"/>
        <v/>
      </c>
      <c r="AE560" s="83" t="str">
        <f t="shared" si="108"/>
        <v/>
      </c>
      <c r="AF560" s="81">
        <f t="shared" si="109"/>
        <v>1483.0809999999999</v>
      </c>
      <c r="AG560" s="82" t="str">
        <f t="shared" si="110"/>
        <v>12:00</v>
      </c>
      <c r="AH560" s="81">
        <f t="shared" si="111"/>
        <v>34225.811999999998</v>
      </c>
      <c r="AI560" s="80" t="str">
        <f t="shared" si="112"/>
        <v/>
      </c>
      <c r="AJ560" s="80" t="str">
        <f t="shared" si="113"/>
        <v/>
      </c>
      <c r="AK560" s="80" t="str">
        <f t="shared" si="114"/>
        <v/>
      </c>
      <c r="AL560" s="79" t="str">
        <f t="shared" si="115"/>
        <v/>
      </c>
      <c r="AM560" s="78" t="str">
        <f t="shared" si="116"/>
        <v/>
      </c>
    </row>
    <row r="561" spans="2:39" ht="13.5" thickBot="1">
      <c r="B561" s="86">
        <v>44693</v>
      </c>
      <c r="C561" s="85">
        <v>1328.655</v>
      </c>
      <c r="D561" s="85">
        <v>1305.193</v>
      </c>
      <c r="E561" s="85">
        <v>1256.5340000000001</v>
      </c>
      <c r="F561" s="85">
        <v>1259.502</v>
      </c>
      <c r="G561" s="85">
        <v>1254.835</v>
      </c>
      <c r="H561" s="85">
        <v>1226.42</v>
      </c>
      <c r="I561" s="85">
        <v>1363.0450000000001</v>
      </c>
      <c r="J561" s="85">
        <v>1482.731</v>
      </c>
      <c r="K561" s="85">
        <v>1483.2829999999999</v>
      </c>
      <c r="L561" s="85">
        <v>1482.933</v>
      </c>
      <c r="M561" s="85">
        <v>1482.8440000000001</v>
      </c>
      <c r="N561" s="85">
        <v>1482.825</v>
      </c>
      <c r="O561" s="85">
        <v>1482.346</v>
      </c>
      <c r="P561" s="85">
        <v>1482.3620000000001</v>
      </c>
      <c r="Q561" s="85">
        <v>1483.221</v>
      </c>
      <c r="R561" s="85">
        <v>1483.3240000000001</v>
      </c>
      <c r="S561" s="85">
        <v>1482.51</v>
      </c>
      <c r="T561" s="85">
        <v>1482.681</v>
      </c>
      <c r="U561" s="85">
        <v>1483.2660000000001</v>
      </c>
      <c r="V561" s="85">
        <v>1483.2739999999999</v>
      </c>
      <c r="W561" s="85">
        <v>1483.0989999999999</v>
      </c>
      <c r="X561" s="85">
        <v>1482.847</v>
      </c>
      <c r="Y561" s="85">
        <v>1482.607</v>
      </c>
      <c r="Z561" s="85">
        <v>1482.816</v>
      </c>
      <c r="AA561" s="85">
        <f t="shared" si="104"/>
        <v>1483.3240000000001</v>
      </c>
      <c r="AB561" s="84">
        <f t="shared" si="105"/>
        <v>2022</v>
      </c>
      <c r="AC561" s="83">
        <f t="shared" si="106"/>
        <v>5</v>
      </c>
      <c r="AD561" s="83" t="str">
        <f t="shared" si="107"/>
        <v/>
      </c>
      <c r="AE561" s="83" t="str">
        <f t="shared" si="108"/>
        <v/>
      </c>
      <c r="AF561" s="81">
        <f t="shared" si="109"/>
        <v>1483.3240000000001</v>
      </c>
      <c r="AG561" s="82" t="str">
        <f t="shared" si="110"/>
        <v>16:00</v>
      </c>
      <c r="AH561" s="81">
        <f t="shared" si="111"/>
        <v>35686.477000000006</v>
      </c>
      <c r="AI561" s="80" t="str">
        <f t="shared" si="112"/>
        <v/>
      </c>
      <c r="AJ561" s="80" t="str">
        <f t="shared" si="113"/>
        <v/>
      </c>
      <c r="AK561" s="80" t="str">
        <f t="shared" si="114"/>
        <v/>
      </c>
      <c r="AL561" s="79" t="str">
        <f t="shared" si="115"/>
        <v/>
      </c>
      <c r="AM561" s="78" t="str">
        <f t="shared" si="116"/>
        <v/>
      </c>
    </row>
    <row r="562" spans="2:39" ht="13.5" thickBot="1">
      <c r="B562" s="86">
        <v>44694</v>
      </c>
      <c r="C562" s="85">
        <v>1476.6980000000001</v>
      </c>
      <c r="D562" s="85">
        <v>1428.646</v>
      </c>
      <c r="E562" s="85">
        <v>1413.6389999999999</v>
      </c>
      <c r="F562" s="85">
        <v>1417.8430000000001</v>
      </c>
      <c r="G562" s="85">
        <v>1409.8440000000001</v>
      </c>
      <c r="H562" s="85">
        <v>1272.567</v>
      </c>
      <c r="I562" s="85">
        <v>1482.88</v>
      </c>
      <c r="J562" s="85">
        <v>1483.1210000000001</v>
      </c>
      <c r="K562" s="85">
        <v>1482.941</v>
      </c>
      <c r="L562" s="85">
        <v>1482.4359999999999</v>
      </c>
      <c r="M562" s="85">
        <v>1483.297</v>
      </c>
      <c r="N562" s="85">
        <v>1483.356</v>
      </c>
      <c r="O562" s="85">
        <v>1482.55</v>
      </c>
      <c r="P562" s="85">
        <v>1482.6849999999999</v>
      </c>
      <c r="Q562" s="85">
        <v>1481.875</v>
      </c>
      <c r="R562" s="85">
        <v>1482.4449999999999</v>
      </c>
      <c r="S562" s="85">
        <v>1482.71</v>
      </c>
      <c r="T562" s="85">
        <v>1483.1969999999999</v>
      </c>
      <c r="U562" s="85">
        <v>1483.0889999999999</v>
      </c>
      <c r="V562" s="85">
        <v>1482.8530000000001</v>
      </c>
      <c r="W562" s="85">
        <v>1482.9770000000001</v>
      </c>
      <c r="X562" s="85">
        <v>1482.61</v>
      </c>
      <c r="Y562" s="85">
        <v>1483.7819999999999</v>
      </c>
      <c r="Z562" s="85">
        <v>1482.903</v>
      </c>
      <c r="AA562" s="85">
        <f t="shared" si="104"/>
        <v>1483.7819999999999</v>
      </c>
      <c r="AB562" s="84">
        <f t="shared" si="105"/>
        <v>2022</v>
      </c>
      <c r="AC562" s="83">
        <f t="shared" si="106"/>
        <v>5</v>
      </c>
      <c r="AD562" s="83" t="str">
        <f t="shared" si="107"/>
        <v/>
      </c>
      <c r="AE562" s="83" t="str">
        <f t="shared" si="108"/>
        <v/>
      </c>
      <c r="AF562" s="81">
        <f t="shared" si="109"/>
        <v>1483.7819999999999</v>
      </c>
      <c r="AG562" s="82" t="str">
        <f t="shared" si="110"/>
        <v>23:00</v>
      </c>
      <c r="AH562" s="81">
        <f t="shared" si="111"/>
        <v>36594.726000000002</v>
      </c>
      <c r="AI562" s="80" t="str">
        <f t="shared" si="112"/>
        <v/>
      </c>
      <c r="AJ562" s="80" t="str">
        <f t="shared" si="113"/>
        <v/>
      </c>
      <c r="AK562" s="80" t="str">
        <f t="shared" si="114"/>
        <v/>
      </c>
      <c r="AL562" s="79" t="str">
        <f t="shared" si="115"/>
        <v/>
      </c>
      <c r="AM562" s="78" t="str">
        <f t="shared" si="116"/>
        <v/>
      </c>
    </row>
    <row r="563" spans="2:39" ht="13.5" thickBot="1">
      <c r="B563" s="86">
        <v>44695</v>
      </c>
      <c r="C563" s="85">
        <v>1482.8050000000001</v>
      </c>
      <c r="D563" s="85">
        <v>1482.6780000000001</v>
      </c>
      <c r="E563" s="85">
        <v>1482.0250000000001</v>
      </c>
      <c r="F563" s="85">
        <v>1482.7070000000001</v>
      </c>
      <c r="G563" s="85">
        <v>1481.3050000000001</v>
      </c>
      <c r="H563" s="85">
        <v>1480.182</v>
      </c>
      <c r="I563" s="85">
        <v>1482.181</v>
      </c>
      <c r="J563" s="85">
        <v>1482.761</v>
      </c>
      <c r="K563" s="85">
        <v>1482.0350000000001</v>
      </c>
      <c r="L563" s="85">
        <v>1482.941</v>
      </c>
      <c r="M563" s="85">
        <v>1482.4590000000001</v>
      </c>
      <c r="N563" s="85">
        <v>1483.2270000000001</v>
      </c>
      <c r="O563" s="85">
        <v>1482.6469999999999</v>
      </c>
      <c r="P563" s="85">
        <v>1482.2739999999999</v>
      </c>
      <c r="Q563" s="85">
        <v>1482.5719999999999</v>
      </c>
      <c r="R563" s="85">
        <v>1482.4390000000001</v>
      </c>
      <c r="S563" s="85">
        <v>1483.0029999999999</v>
      </c>
      <c r="T563" s="85">
        <v>1482.5909999999999</v>
      </c>
      <c r="U563" s="85">
        <v>1483.701</v>
      </c>
      <c r="V563" s="85">
        <v>1482.7729999999999</v>
      </c>
      <c r="W563" s="85">
        <v>1484.067</v>
      </c>
      <c r="X563" s="85">
        <v>1483.057</v>
      </c>
      <c r="Y563" s="85">
        <v>1482.7170000000001</v>
      </c>
      <c r="Z563" s="85">
        <v>1482.827</v>
      </c>
      <c r="AA563" s="85">
        <f t="shared" si="104"/>
        <v>1484.067</v>
      </c>
      <c r="AB563" s="84">
        <f t="shared" si="105"/>
        <v>2022</v>
      </c>
      <c r="AC563" s="83">
        <f t="shared" si="106"/>
        <v>5</v>
      </c>
      <c r="AD563" s="83" t="str">
        <f t="shared" si="107"/>
        <v/>
      </c>
      <c r="AE563" s="83" t="str">
        <f t="shared" si="108"/>
        <v/>
      </c>
      <c r="AF563" s="81">
        <f t="shared" si="109"/>
        <v>1484.067</v>
      </c>
      <c r="AG563" s="82" t="str">
        <f t="shared" si="110"/>
        <v>21:00</v>
      </c>
      <c r="AH563" s="81">
        <f t="shared" si="111"/>
        <v>37066.041000000005</v>
      </c>
      <c r="AI563" s="80" t="str">
        <f t="shared" si="112"/>
        <v/>
      </c>
      <c r="AJ563" s="80" t="str">
        <f t="shared" si="113"/>
        <v/>
      </c>
      <c r="AK563" s="80" t="str">
        <f t="shared" si="114"/>
        <v/>
      </c>
      <c r="AL563" s="79" t="str">
        <f t="shared" si="115"/>
        <v/>
      </c>
      <c r="AM563" s="78" t="str">
        <f t="shared" si="116"/>
        <v/>
      </c>
    </row>
    <row r="564" spans="2:39" ht="13.5" thickBot="1">
      <c r="B564" s="86">
        <v>44696</v>
      </c>
      <c r="C564" s="85">
        <v>1482.452</v>
      </c>
      <c r="D564" s="85">
        <v>1483.4639999999999</v>
      </c>
      <c r="E564" s="85">
        <v>1483.258</v>
      </c>
      <c r="F564" s="85">
        <v>1472.1210000000001</v>
      </c>
      <c r="G564" s="85">
        <v>1482.674</v>
      </c>
      <c r="H564" s="85">
        <v>1482.768</v>
      </c>
      <c r="I564" s="85">
        <v>1483.16</v>
      </c>
      <c r="J564" s="85">
        <v>1482.626</v>
      </c>
      <c r="K564" s="85">
        <v>1483.0409999999999</v>
      </c>
      <c r="L564" s="85">
        <v>1482.557</v>
      </c>
      <c r="M564" s="85">
        <v>1482.57</v>
      </c>
      <c r="N564" s="85">
        <v>1482.5740000000001</v>
      </c>
      <c r="O564" s="85">
        <v>1482.7090000000001</v>
      </c>
      <c r="P564" s="85">
        <v>1483.046</v>
      </c>
      <c r="Q564" s="85">
        <v>1481.9010000000001</v>
      </c>
      <c r="R564" s="85">
        <v>1481.66</v>
      </c>
      <c r="S564" s="85">
        <v>1483.2670000000001</v>
      </c>
      <c r="T564" s="85">
        <v>1483.1179999999999</v>
      </c>
      <c r="U564" s="85">
        <v>1482.7360000000001</v>
      </c>
      <c r="V564" s="85">
        <v>1482.335</v>
      </c>
      <c r="W564" s="85">
        <v>1483.377</v>
      </c>
      <c r="X564" s="85">
        <v>1483.2470000000001</v>
      </c>
      <c r="Y564" s="85">
        <v>1483.3810000000001</v>
      </c>
      <c r="Z564" s="85">
        <v>1482.6890000000001</v>
      </c>
      <c r="AA564" s="85">
        <f t="shared" si="104"/>
        <v>1483.4639999999999</v>
      </c>
      <c r="AB564" s="84">
        <f t="shared" si="105"/>
        <v>2022</v>
      </c>
      <c r="AC564" s="83">
        <f t="shared" si="106"/>
        <v>5</v>
      </c>
      <c r="AD564" s="83" t="str">
        <f t="shared" si="107"/>
        <v/>
      </c>
      <c r="AE564" s="83" t="str">
        <f t="shared" si="108"/>
        <v/>
      </c>
      <c r="AF564" s="81">
        <f t="shared" si="109"/>
        <v>1483.4639999999999</v>
      </c>
      <c r="AG564" s="82" t="str">
        <f t="shared" si="110"/>
        <v>2:00</v>
      </c>
      <c r="AH564" s="81">
        <f t="shared" si="111"/>
        <v>37060.194999999992</v>
      </c>
      <c r="AI564" s="80" t="str">
        <f t="shared" si="112"/>
        <v/>
      </c>
      <c r="AJ564" s="80" t="str">
        <f t="shared" si="113"/>
        <v/>
      </c>
      <c r="AK564" s="80" t="str">
        <f t="shared" si="114"/>
        <v/>
      </c>
      <c r="AL564" s="79" t="str">
        <f t="shared" si="115"/>
        <v/>
      </c>
      <c r="AM564" s="78" t="str">
        <f t="shared" si="116"/>
        <v/>
      </c>
    </row>
    <row r="565" spans="2:39" ht="13.5" thickBot="1">
      <c r="B565" s="86">
        <v>44697</v>
      </c>
      <c r="C565" s="85">
        <v>1483.309</v>
      </c>
      <c r="D565" s="85">
        <v>1482.7529999999999</v>
      </c>
      <c r="E565" s="85">
        <v>1482.098</v>
      </c>
      <c r="F565" s="85">
        <v>1483.0329999999999</v>
      </c>
      <c r="G565" s="85">
        <v>1481.8589999999999</v>
      </c>
      <c r="H565" s="85">
        <v>1481.9739999999999</v>
      </c>
      <c r="I565" s="85">
        <v>1324.6959999999999</v>
      </c>
      <c r="J565" s="85">
        <v>1266.4760000000001</v>
      </c>
      <c r="K565" s="85">
        <v>1311.0260000000001</v>
      </c>
      <c r="L565" s="85">
        <v>1323.1120000000001</v>
      </c>
      <c r="M565" s="85">
        <v>1337.998</v>
      </c>
      <c r="N565" s="85">
        <v>1308.8579999999999</v>
      </c>
      <c r="O565" s="85">
        <v>1390.058</v>
      </c>
      <c r="P565" s="85">
        <v>1483.2</v>
      </c>
      <c r="Q565" s="85">
        <v>1482.0440000000001</v>
      </c>
      <c r="R565" s="85">
        <v>1483.0509999999999</v>
      </c>
      <c r="S565" s="85">
        <v>1483.192</v>
      </c>
      <c r="T565" s="85">
        <v>1476.8030000000001</v>
      </c>
      <c r="U565" s="85">
        <v>1471.5440000000001</v>
      </c>
      <c r="V565" s="85">
        <v>1430.893</v>
      </c>
      <c r="W565" s="85">
        <v>1420.7349999999999</v>
      </c>
      <c r="X565" s="85">
        <v>1398.43</v>
      </c>
      <c r="Y565" s="85">
        <v>1379.1659999999999</v>
      </c>
      <c r="Z565" s="85">
        <v>1332.799</v>
      </c>
      <c r="AA565" s="85">
        <f t="shared" si="104"/>
        <v>1483.309</v>
      </c>
      <c r="AB565" s="84">
        <f t="shared" si="105"/>
        <v>2022</v>
      </c>
      <c r="AC565" s="83">
        <f t="shared" si="106"/>
        <v>5</v>
      </c>
      <c r="AD565" s="83" t="str">
        <f t="shared" si="107"/>
        <v/>
      </c>
      <c r="AE565" s="83" t="str">
        <f t="shared" si="108"/>
        <v/>
      </c>
      <c r="AF565" s="81">
        <f t="shared" si="109"/>
        <v>1483.309</v>
      </c>
      <c r="AG565" s="82" t="str">
        <f t="shared" si="110"/>
        <v>1:00</v>
      </c>
      <c r="AH565" s="81">
        <f t="shared" si="111"/>
        <v>35482.416000000005</v>
      </c>
      <c r="AI565" s="80" t="str">
        <f t="shared" si="112"/>
        <v/>
      </c>
      <c r="AJ565" s="80" t="str">
        <f t="shared" si="113"/>
        <v/>
      </c>
      <c r="AK565" s="80" t="str">
        <f t="shared" si="114"/>
        <v/>
      </c>
      <c r="AL565" s="79" t="str">
        <f t="shared" si="115"/>
        <v/>
      </c>
      <c r="AM565" s="78" t="str">
        <f t="shared" si="116"/>
        <v/>
      </c>
    </row>
    <row r="566" spans="2:39" ht="13.5" thickBot="1">
      <c r="B566" s="86">
        <v>44698</v>
      </c>
      <c r="C566" s="85">
        <v>1092.0550000000001</v>
      </c>
      <c r="D566" s="85">
        <v>1025.2070000000001</v>
      </c>
      <c r="E566" s="85">
        <v>1056.865</v>
      </c>
      <c r="F566" s="85">
        <v>1089.528</v>
      </c>
      <c r="G566" s="85">
        <v>1102.307</v>
      </c>
      <c r="H566" s="85">
        <v>1145.895</v>
      </c>
      <c r="I566" s="85">
        <v>1222.3589999999999</v>
      </c>
      <c r="J566" s="85">
        <v>1248.0840000000001</v>
      </c>
      <c r="K566" s="85">
        <v>1264.2809999999999</v>
      </c>
      <c r="L566" s="85">
        <v>1466.6569999999999</v>
      </c>
      <c r="M566" s="85">
        <v>1482.6869999999999</v>
      </c>
      <c r="N566" s="85">
        <v>1482.425</v>
      </c>
      <c r="O566" s="85">
        <v>1483.0830000000001</v>
      </c>
      <c r="P566" s="85">
        <v>1483.519</v>
      </c>
      <c r="Q566" s="85">
        <v>1482.9960000000001</v>
      </c>
      <c r="R566" s="85">
        <v>1483.7</v>
      </c>
      <c r="S566" s="85">
        <v>1480.2539999999999</v>
      </c>
      <c r="T566" s="85">
        <v>1434.0360000000001</v>
      </c>
      <c r="U566" s="85">
        <v>1411.97</v>
      </c>
      <c r="V566" s="85">
        <v>1327.193</v>
      </c>
      <c r="W566" s="85">
        <v>1199.4780000000001</v>
      </c>
      <c r="X566" s="85">
        <v>1092.4480000000001</v>
      </c>
      <c r="Y566" s="85">
        <v>1068.7180000000001</v>
      </c>
      <c r="Z566" s="85">
        <v>1065.454</v>
      </c>
      <c r="AA566" s="85">
        <f t="shared" si="104"/>
        <v>1483.7</v>
      </c>
      <c r="AB566" s="84">
        <f t="shared" si="105"/>
        <v>2022</v>
      </c>
      <c r="AC566" s="83">
        <f t="shared" si="106"/>
        <v>5</v>
      </c>
      <c r="AD566" s="83" t="str">
        <f t="shared" si="107"/>
        <v/>
      </c>
      <c r="AE566" s="83" t="str">
        <f t="shared" si="108"/>
        <v/>
      </c>
      <c r="AF566" s="81">
        <f t="shared" si="109"/>
        <v>1483.7</v>
      </c>
      <c r="AG566" s="82" t="str">
        <f t="shared" si="110"/>
        <v>16:00</v>
      </c>
      <c r="AH566" s="81">
        <f t="shared" si="111"/>
        <v>32174.899000000005</v>
      </c>
      <c r="AI566" s="80" t="str">
        <f t="shared" si="112"/>
        <v/>
      </c>
      <c r="AJ566" s="80" t="str">
        <f t="shared" si="113"/>
        <v/>
      </c>
      <c r="AK566" s="80" t="str">
        <f t="shared" si="114"/>
        <v/>
      </c>
      <c r="AL566" s="79" t="str">
        <f t="shared" si="115"/>
        <v/>
      </c>
      <c r="AM566" s="78" t="str">
        <f t="shared" si="116"/>
        <v/>
      </c>
    </row>
    <row r="567" spans="2:39" ht="13.5" thickBot="1">
      <c r="B567" s="86">
        <v>44699</v>
      </c>
      <c r="C567" s="85">
        <v>1054.0899999999999</v>
      </c>
      <c r="D567" s="85">
        <v>1036.6120000000001</v>
      </c>
      <c r="E567" s="85">
        <v>1059</v>
      </c>
      <c r="F567" s="85">
        <v>1104.02</v>
      </c>
      <c r="G567" s="85">
        <v>1139.7729999999999</v>
      </c>
      <c r="H567" s="85">
        <v>1160.597</v>
      </c>
      <c r="I567" s="85">
        <v>1224.356</v>
      </c>
      <c r="J567" s="85">
        <v>1259.002</v>
      </c>
      <c r="K567" s="85">
        <v>1448.8340000000001</v>
      </c>
      <c r="L567" s="85">
        <v>1482.15</v>
      </c>
      <c r="M567" s="85">
        <v>1482.8140000000001</v>
      </c>
      <c r="N567" s="85">
        <v>1482.068</v>
      </c>
      <c r="O567" s="85">
        <v>1482.9970000000001</v>
      </c>
      <c r="P567" s="85">
        <v>1476.1980000000001</v>
      </c>
      <c r="Q567" s="85">
        <v>1384.249</v>
      </c>
      <c r="R567" s="85">
        <v>1241.133</v>
      </c>
      <c r="S567" s="85">
        <v>1177.981</v>
      </c>
      <c r="T567" s="85">
        <v>1121.9110000000001</v>
      </c>
      <c r="U567" s="85">
        <v>1098.3009999999999</v>
      </c>
      <c r="V567" s="85">
        <v>1087.3309999999999</v>
      </c>
      <c r="W567" s="85">
        <v>1097.8989999999999</v>
      </c>
      <c r="X567" s="85">
        <v>1083.6420000000001</v>
      </c>
      <c r="Y567" s="85">
        <v>1059.826</v>
      </c>
      <c r="Z567" s="85">
        <v>1043.548</v>
      </c>
      <c r="AA567" s="85">
        <f t="shared" si="104"/>
        <v>1482.9970000000001</v>
      </c>
      <c r="AB567" s="84">
        <f t="shared" si="105"/>
        <v>2022</v>
      </c>
      <c r="AC567" s="83">
        <f t="shared" si="106"/>
        <v>5</v>
      </c>
      <c r="AD567" s="83" t="str">
        <f t="shared" si="107"/>
        <v/>
      </c>
      <c r="AE567" s="83" t="str">
        <f t="shared" si="108"/>
        <v/>
      </c>
      <c r="AF567" s="81">
        <f t="shared" si="109"/>
        <v>1482.9970000000001</v>
      </c>
      <c r="AG567" s="82" t="str">
        <f t="shared" si="110"/>
        <v>13:00</v>
      </c>
      <c r="AH567" s="81">
        <f t="shared" si="111"/>
        <v>30771.328999999998</v>
      </c>
      <c r="AI567" s="80" t="str">
        <f t="shared" si="112"/>
        <v/>
      </c>
      <c r="AJ567" s="80" t="str">
        <f t="shared" si="113"/>
        <v/>
      </c>
      <c r="AK567" s="80" t="str">
        <f t="shared" si="114"/>
        <v/>
      </c>
      <c r="AL567" s="79" t="str">
        <f t="shared" si="115"/>
        <v/>
      </c>
      <c r="AM567" s="78" t="str">
        <f t="shared" si="116"/>
        <v/>
      </c>
    </row>
    <row r="568" spans="2:39" ht="13.5" thickBot="1">
      <c r="B568" s="86">
        <v>44700</v>
      </c>
      <c r="C568" s="85">
        <v>1040.8800000000001</v>
      </c>
      <c r="D568" s="85">
        <v>1045.329</v>
      </c>
      <c r="E568" s="85">
        <v>1058.0719999999999</v>
      </c>
      <c r="F568" s="85">
        <v>1081.385</v>
      </c>
      <c r="G568" s="85">
        <v>1109.0630000000001</v>
      </c>
      <c r="H568" s="85">
        <v>1130.1420000000001</v>
      </c>
      <c r="I568" s="85">
        <v>1227.9059999999999</v>
      </c>
      <c r="J568" s="85">
        <v>1251.4469999999999</v>
      </c>
      <c r="K568" s="85">
        <v>1268.115</v>
      </c>
      <c r="L568" s="85">
        <v>1371.5450000000001</v>
      </c>
      <c r="M568" s="85">
        <v>1482.874</v>
      </c>
      <c r="N568" s="85">
        <v>1481.6790000000001</v>
      </c>
      <c r="O568" s="85">
        <v>1480.325</v>
      </c>
      <c r="P568" s="85">
        <v>1482.386</v>
      </c>
      <c r="Q568" s="85">
        <v>1482.1669999999999</v>
      </c>
      <c r="R568" s="85">
        <v>1482.9949999999999</v>
      </c>
      <c r="S568" s="85">
        <v>1482.8820000000001</v>
      </c>
      <c r="T568" s="85">
        <v>1483.2460000000001</v>
      </c>
      <c r="U568" s="85">
        <v>1482.45</v>
      </c>
      <c r="V568" s="85">
        <v>1482.4829999999999</v>
      </c>
      <c r="W568" s="85">
        <v>1480.298</v>
      </c>
      <c r="X568" s="85">
        <v>1464.31</v>
      </c>
      <c r="Y568" s="85">
        <v>1442.6980000000001</v>
      </c>
      <c r="Z568" s="85">
        <v>1426.0250000000001</v>
      </c>
      <c r="AA568" s="85">
        <f t="shared" si="104"/>
        <v>1483.2460000000001</v>
      </c>
      <c r="AB568" s="84">
        <f t="shared" si="105"/>
        <v>2022</v>
      </c>
      <c r="AC568" s="83">
        <f t="shared" si="106"/>
        <v>5</v>
      </c>
      <c r="AD568" s="83" t="str">
        <f t="shared" si="107"/>
        <v/>
      </c>
      <c r="AE568" s="83" t="str">
        <f t="shared" si="108"/>
        <v/>
      </c>
      <c r="AF568" s="81">
        <f t="shared" si="109"/>
        <v>1483.2460000000001</v>
      </c>
      <c r="AG568" s="82" t="str">
        <f t="shared" si="110"/>
        <v>18:00</v>
      </c>
      <c r="AH568" s="81">
        <f t="shared" si="111"/>
        <v>33703.948000000004</v>
      </c>
      <c r="AI568" s="80" t="str">
        <f t="shared" si="112"/>
        <v/>
      </c>
      <c r="AJ568" s="80" t="str">
        <f t="shared" si="113"/>
        <v/>
      </c>
      <c r="AK568" s="80" t="str">
        <f t="shared" si="114"/>
        <v/>
      </c>
      <c r="AL568" s="79" t="str">
        <f t="shared" si="115"/>
        <v/>
      </c>
      <c r="AM568" s="78" t="str">
        <f t="shared" si="116"/>
        <v/>
      </c>
    </row>
    <row r="569" spans="2:39" ht="13.5" thickBot="1">
      <c r="B569" s="86">
        <v>44701</v>
      </c>
      <c r="C569" s="85">
        <v>1386.508</v>
      </c>
      <c r="D569" s="85">
        <v>1366.941</v>
      </c>
      <c r="E569" s="85">
        <v>1355.855</v>
      </c>
      <c r="F569" s="85">
        <v>1273.6389999999999</v>
      </c>
      <c r="G569" s="85">
        <v>1086.951</v>
      </c>
      <c r="H569" s="85">
        <v>1113.059</v>
      </c>
      <c r="I569" s="85">
        <v>1221.5260000000001</v>
      </c>
      <c r="J569" s="85">
        <v>1305.3040000000001</v>
      </c>
      <c r="K569" s="85">
        <v>1481.614</v>
      </c>
      <c r="L569" s="85">
        <v>1483.029</v>
      </c>
      <c r="M569" s="85">
        <v>1482.5889999999999</v>
      </c>
      <c r="N569" s="85">
        <v>1481.933</v>
      </c>
      <c r="O569" s="85">
        <v>1482.9970000000001</v>
      </c>
      <c r="P569" s="85">
        <v>1483.3040000000001</v>
      </c>
      <c r="Q569" s="85">
        <v>1482.546</v>
      </c>
      <c r="R569" s="85">
        <v>1482.1690000000001</v>
      </c>
      <c r="S569" s="85">
        <v>1482.989</v>
      </c>
      <c r="T569" s="85">
        <v>396.62799999999999</v>
      </c>
      <c r="U569" s="85">
        <v>0</v>
      </c>
      <c r="V569" s="85">
        <v>0</v>
      </c>
      <c r="W569" s="85">
        <v>0</v>
      </c>
      <c r="X569" s="85">
        <v>0</v>
      </c>
      <c r="Y569" s="85">
        <v>0</v>
      </c>
      <c r="Z569" s="85">
        <v>0</v>
      </c>
      <c r="AA569" s="85">
        <f t="shared" si="104"/>
        <v>1483.3040000000001</v>
      </c>
      <c r="AB569" s="84">
        <f t="shared" si="105"/>
        <v>2022</v>
      </c>
      <c r="AC569" s="83">
        <f t="shared" si="106"/>
        <v>5</v>
      </c>
      <c r="AD569" s="83" t="str">
        <f t="shared" si="107"/>
        <v/>
      </c>
      <c r="AE569" s="83" t="str">
        <f t="shared" si="108"/>
        <v/>
      </c>
      <c r="AF569" s="81">
        <f t="shared" si="109"/>
        <v>1483.3040000000001</v>
      </c>
      <c r="AG569" s="82" t="str">
        <f t="shared" si="110"/>
        <v>14:00</v>
      </c>
      <c r="AH569" s="81">
        <f t="shared" si="111"/>
        <v>25332.885000000002</v>
      </c>
      <c r="AI569" s="80" t="str">
        <f t="shared" si="112"/>
        <v/>
      </c>
      <c r="AJ569" s="80" t="str">
        <f t="shared" si="113"/>
        <v/>
      </c>
      <c r="AK569" s="80" t="str">
        <f t="shared" si="114"/>
        <v/>
      </c>
      <c r="AL569" s="79" t="str">
        <f t="shared" si="115"/>
        <v/>
      </c>
      <c r="AM569" s="78" t="str">
        <f t="shared" si="116"/>
        <v/>
      </c>
    </row>
    <row r="570" spans="2:39" ht="13.5" thickBot="1">
      <c r="B570" s="86">
        <v>44702</v>
      </c>
      <c r="C570" s="85">
        <v>0</v>
      </c>
      <c r="D570" s="85">
        <v>0</v>
      </c>
      <c r="E570" s="85">
        <v>0</v>
      </c>
      <c r="F570" s="85">
        <v>0</v>
      </c>
      <c r="G570" s="85">
        <v>0</v>
      </c>
      <c r="H570" s="85">
        <v>0</v>
      </c>
      <c r="I570" s="85">
        <v>0</v>
      </c>
      <c r="J570" s="85">
        <v>0</v>
      </c>
      <c r="K570" s="85">
        <v>0</v>
      </c>
      <c r="L570" s="85">
        <v>0</v>
      </c>
      <c r="M570" s="85">
        <v>0</v>
      </c>
      <c r="N570" s="85">
        <v>0</v>
      </c>
      <c r="O570" s="85">
        <v>0</v>
      </c>
      <c r="P570" s="85">
        <v>0</v>
      </c>
      <c r="Q570" s="85">
        <v>0</v>
      </c>
      <c r="R570" s="85">
        <v>0</v>
      </c>
      <c r="S570" s="85">
        <v>0</v>
      </c>
      <c r="T570" s="85">
        <v>0</v>
      </c>
      <c r="U570" s="85">
        <v>0</v>
      </c>
      <c r="V570" s="85">
        <v>0</v>
      </c>
      <c r="W570" s="85">
        <v>0</v>
      </c>
      <c r="X570" s="85">
        <v>0</v>
      </c>
      <c r="Y570" s="85">
        <v>0</v>
      </c>
      <c r="Z570" s="85">
        <v>0</v>
      </c>
      <c r="AA570" s="85">
        <f t="shared" si="104"/>
        <v>0</v>
      </c>
      <c r="AB570" s="84">
        <f t="shared" si="105"/>
        <v>2022</v>
      </c>
      <c r="AC570" s="83">
        <f t="shared" si="106"/>
        <v>5</v>
      </c>
      <c r="AD570" s="83" t="str">
        <f t="shared" si="107"/>
        <v/>
      </c>
      <c r="AE570" s="83" t="str">
        <f t="shared" si="108"/>
        <v/>
      </c>
      <c r="AF570" s="81">
        <f t="shared" si="109"/>
        <v>0</v>
      </c>
      <c r="AG570" s="82" t="str">
        <f t="shared" si="110"/>
        <v>1:00</v>
      </c>
      <c r="AH570" s="81">
        <f t="shared" si="111"/>
        <v>0</v>
      </c>
      <c r="AI570" s="80" t="str">
        <f t="shared" si="112"/>
        <v/>
      </c>
      <c r="AJ570" s="80" t="str">
        <f t="shared" si="113"/>
        <v/>
      </c>
      <c r="AK570" s="80" t="str">
        <f t="shared" si="114"/>
        <v/>
      </c>
      <c r="AL570" s="79" t="str">
        <f t="shared" si="115"/>
        <v/>
      </c>
      <c r="AM570" s="78" t="str">
        <f t="shared" si="116"/>
        <v/>
      </c>
    </row>
    <row r="571" spans="2:39" ht="13.5" thickBot="1">
      <c r="B571" s="86">
        <v>44703</v>
      </c>
      <c r="C571" s="85">
        <v>0</v>
      </c>
      <c r="D571" s="85">
        <v>0</v>
      </c>
      <c r="E571" s="85">
        <v>0</v>
      </c>
      <c r="F571" s="85">
        <v>0</v>
      </c>
      <c r="G571" s="85">
        <v>0</v>
      </c>
      <c r="H571" s="85">
        <v>0</v>
      </c>
      <c r="I571" s="85">
        <v>0</v>
      </c>
      <c r="J571" s="85">
        <v>0</v>
      </c>
      <c r="K571" s="85">
        <v>0</v>
      </c>
      <c r="L571" s="85">
        <v>0</v>
      </c>
      <c r="M571" s="85">
        <v>0</v>
      </c>
      <c r="N571" s="85">
        <v>0</v>
      </c>
      <c r="O571" s="85">
        <v>0</v>
      </c>
      <c r="P571" s="85">
        <v>0</v>
      </c>
      <c r="Q571" s="85">
        <v>761.7</v>
      </c>
      <c r="R571" s="85">
        <v>1391.547</v>
      </c>
      <c r="S571" s="85">
        <v>1340.4449999999999</v>
      </c>
      <c r="T571" s="85">
        <v>1308.277</v>
      </c>
      <c r="U571" s="85">
        <v>1038.838</v>
      </c>
      <c r="V571" s="85">
        <v>1012.236</v>
      </c>
      <c r="W571" s="85">
        <v>1029.4580000000001</v>
      </c>
      <c r="X571" s="85">
        <v>1025.4490000000001</v>
      </c>
      <c r="Y571" s="85">
        <v>1013.1609999999999</v>
      </c>
      <c r="Z571" s="85">
        <v>1017.248</v>
      </c>
      <c r="AA571" s="85">
        <f t="shared" si="104"/>
        <v>1391.547</v>
      </c>
      <c r="AB571" s="84">
        <f t="shared" si="105"/>
        <v>2022</v>
      </c>
      <c r="AC571" s="83">
        <f t="shared" si="106"/>
        <v>5</v>
      </c>
      <c r="AD571" s="83" t="str">
        <f t="shared" si="107"/>
        <v/>
      </c>
      <c r="AE571" s="83" t="str">
        <f t="shared" si="108"/>
        <v/>
      </c>
      <c r="AF571" s="81">
        <f t="shared" si="109"/>
        <v>1391.547</v>
      </c>
      <c r="AG571" s="82" t="str">
        <f t="shared" si="110"/>
        <v>16:00</v>
      </c>
      <c r="AH571" s="81">
        <f t="shared" si="111"/>
        <v>12329.906000000001</v>
      </c>
      <c r="AI571" s="80" t="str">
        <f t="shared" si="112"/>
        <v/>
      </c>
      <c r="AJ571" s="80" t="str">
        <f t="shared" si="113"/>
        <v/>
      </c>
      <c r="AK571" s="80" t="str">
        <f t="shared" si="114"/>
        <v/>
      </c>
      <c r="AL571" s="79" t="str">
        <f t="shared" si="115"/>
        <v/>
      </c>
      <c r="AM571" s="78" t="str">
        <f t="shared" si="116"/>
        <v/>
      </c>
    </row>
    <row r="572" spans="2:39" ht="13.5" thickBot="1">
      <c r="B572" s="86">
        <v>44704</v>
      </c>
      <c r="C572" s="85">
        <v>1004.947</v>
      </c>
      <c r="D572" s="85">
        <v>1009.2140000000001</v>
      </c>
      <c r="E572" s="85">
        <v>1036.5989999999999</v>
      </c>
      <c r="F572" s="85">
        <v>1061.886</v>
      </c>
      <c r="G572" s="85">
        <v>1048.0409999999999</v>
      </c>
      <c r="H572" s="85">
        <v>1069.327</v>
      </c>
      <c r="I572" s="85">
        <v>1117.684</v>
      </c>
      <c r="J572" s="85">
        <v>1084.972</v>
      </c>
      <c r="K572" s="85">
        <v>1210.807</v>
      </c>
      <c r="L572" s="85">
        <v>1436.729</v>
      </c>
      <c r="M572" s="85">
        <v>1480.4770000000001</v>
      </c>
      <c r="N572" s="85">
        <v>1482.1079999999999</v>
      </c>
      <c r="O572" s="85">
        <v>1482.5129999999999</v>
      </c>
      <c r="P572" s="85">
        <v>1482.5940000000001</v>
      </c>
      <c r="Q572" s="85">
        <v>1483.625</v>
      </c>
      <c r="R572" s="85">
        <v>862.04300000000001</v>
      </c>
      <c r="S572" s="85">
        <v>0</v>
      </c>
      <c r="T572" s="85">
        <v>0</v>
      </c>
      <c r="U572" s="85">
        <v>0</v>
      </c>
      <c r="V572" s="85">
        <v>0</v>
      </c>
      <c r="W572" s="85">
        <v>0</v>
      </c>
      <c r="X572" s="85">
        <v>0</v>
      </c>
      <c r="Y572" s="85">
        <v>0</v>
      </c>
      <c r="Z572" s="85">
        <v>0</v>
      </c>
      <c r="AA572" s="85">
        <f t="shared" si="104"/>
        <v>1483.625</v>
      </c>
      <c r="AB572" s="84">
        <f t="shared" si="105"/>
        <v>2022</v>
      </c>
      <c r="AC572" s="83">
        <f t="shared" si="106"/>
        <v>5</v>
      </c>
      <c r="AD572" s="83" t="str">
        <f t="shared" si="107"/>
        <v/>
      </c>
      <c r="AE572" s="83" t="str">
        <f t="shared" si="108"/>
        <v/>
      </c>
      <c r="AF572" s="81">
        <f t="shared" si="109"/>
        <v>1483.625</v>
      </c>
      <c r="AG572" s="82" t="str">
        <f t="shared" si="110"/>
        <v>15:00</v>
      </c>
      <c r="AH572" s="81">
        <f t="shared" si="111"/>
        <v>20837.191000000006</v>
      </c>
      <c r="AI572" s="80" t="str">
        <f t="shared" si="112"/>
        <v/>
      </c>
      <c r="AJ572" s="80" t="str">
        <f t="shared" si="113"/>
        <v/>
      </c>
      <c r="AK572" s="80" t="str">
        <f t="shared" si="114"/>
        <v/>
      </c>
      <c r="AL572" s="79" t="str">
        <f t="shared" si="115"/>
        <v/>
      </c>
      <c r="AM572" s="78" t="str">
        <f t="shared" si="116"/>
        <v/>
      </c>
    </row>
    <row r="573" spans="2:39" ht="13.5" thickBot="1">
      <c r="B573" s="86">
        <v>44705</v>
      </c>
      <c r="C573" s="85">
        <v>0</v>
      </c>
      <c r="D573" s="85">
        <v>0</v>
      </c>
      <c r="E573" s="85">
        <v>0</v>
      </c>
      <c r="F573" s="85">
        <v>0</v>
      </c>
      <c r="G573" s="85">
        <v>0</v>
      </c>
      <c r="H573" s="85">
        <v>0</v>
      </c>
      <c r="I573" s="85">
        <v>0</v>
      </c>
      <c r="J573" s="85">
        <v>422.80099999999999</v>
      </c>
      <c r="K573" s="85">
        <v>1333.04</v>
      </c>
      <c r="L573" s="85">
        <v>1460.739</v>
      </c>
      <c r="M573" s="85">
        <v>1482.3510000000001</v>
      </c>
      <c r="N573" s="85">
        <v>1483.08</v>
      </c>
      <c r="O573" s="85">
        <v>1483.2070000000001</v>
      </c>
      <c r="P573" s="85">
        <v>1482.23</v>
      </c>
      <c r="Q573" s="85">
        <v>1482.6880000000001</v>
      </c>
      <c r="R573" s="85">
        <v>1483.943</v>
      </c>
      <c r="S573" s="85">
        <v>1482.605</v>
      </c>
      <c r="T573" s="85">
        <v>1483.143</v>
      </c>
      <c r="U573" s="85">
        <v>1474.0160000000001</v>
      </c>
      <c r="V573" s="85">
        <v>1406.5640000000001</v>
      </c>
      <c r="W573" s="85">
        <v>1375.222</v>
      </c>
      <c r="X573" s="85">
        <v>1057.1769999999999</v>
      </c>
      <c r="Y573" s="85">
        <v>1041.3430000000001</v>
      </c>
      <c r="Z573" s="85">
        <v>1047.0920000000001</v>
      </c>
      <c r="AA573" s="85">
        <f t="shared" si="104"/>
        <v>1483.943</v>
      </c>
      <c r="AB573" s="84">
        <f t="shared" si="105"/>
        <v>2022</v>
      </c>
      <c r="AC573" s="83">
        <f t="shared" si="106"/>
        <v>5</v>
      </c>
      <c r="AD573" s="83" t="str">
        <f t="shared" si="107"/>
        <v/>
      </c>
      <c r="AE573" s="83" t="str">
        <f t="shared" si="108"/>
        <v/>
      </c>
      <c r="AF573" s="81">
        <f t="shared" si="109"/>
        <v>1483.943</v>
      </c>
      <c r="AG573" s="82" t="str">
        <f t="shared" si="110"/>
        <v>16:00</v>
      </c>
      <c r="AH573" s="81">
        <f t="shared" si="111"/>
        <v>23965.184000000001</v>
      </c>
      <c r="AI573" s="80" t="str">
        <f t="shared" si="112"/>
        <v/>
      </c>
      <c r="AJ573" s="80" t="str">
        <f t="shared" si="113"/>
        <v/>
      </c>
      <c r="AK573" s="80" t="str">
        <f t="shared" si="114"/>
        <v/>
      </c>
      <c r="AL573" s="79" t="str">
        <f t="shared" si="115"/>
        <v/>
      </c>
      <c r="AM573" s="78" t="str">
        <f t="shared" si="116"/>
        <v/>
      </c>
    </row>
    <row r="574" spans="2:39" ht="13.5" thickBot="1">
      <c r="B574" s="86">
        <v>44706</v>
      </c>
      <c r="C574" s="85">
        <v>1039.9090000000001</v>
      </c>
      <c r="D574" s="85">
        <v>1039.2249999999999</v>
      </c>
      <c r="E574" s="85">
        <v>1060.126</v>
      </c>
      <c r="F574" s="85">
        <v>1084.0999999999999</v>
      </c>
      <c r="G574" s="85">
        <v>971.34699999999998</v>
      </c>
      <c r="H574" s="85">
        <v>0</v>
      </c>
      <c r="I574" s="85">
        <v>0</v>
      </c>
      <c r="J574" s="85">
        <v>368.21600000000001</v>
      </c>
      <c r="K574" s="85">
        <v>1481.991</v>
      </c>
      <c r="L574" s="85">
        <v>1481.722</v>
      </c>
      <c r="M574" s="85">
        <v>1482.9670000000001</v>
      </c>
      <c r="N574" s="85">
        <v>1482.549</v>
      </c>
      <c r="O574" s="85">
        <v>1483.0509999999999</v>
      </c>
      <c r="P574" s="85">
        <v>1481.6759999999999</v>
      </c>
      <c r="Q574" s="85">
        <v>1482.0740000000001</v>
      </c>
      <c r="R574" s="85">
        <v>1483.5170000000001</v>
      </c>
      <c r="S574" s="85">
        <v>1482.932</v>
      </c>
      <c r="T574" s="85">
        <v>1479.423</v>
      </c>
      <c r="U574" s="85">
        <v>1462.348</v>
      </c>
      <c r="V574" s="85">
        <v>1442.9549999999999</v>
      </c>
      <c r="W574" s="85">
        <v>1442.672</v>
      </c>
      <c r="X574" s="85">
        <v>1422.52</v>
      </c>
      <c r="Y574" s="85">
        <v>1321.5989999999999</v>
      </c>
      <c r="Z574" s="85">
        <v>1219.6310000000001</v>
      </c>
      <c r="AA574" s="85">
        <f t="shared" si="104"/>
        <v>1483.5170000000001</v>
      </c>
      <c r="AB574" s="84">
        <f t="shared" si="105"/>
        <v>2022</v>
      </c>
      <c r="AC574" s="83">
        <f t="shared" si="106"/>
        <v>5</v>
      </c>
      <c r="AD574" s="83" t="str">
        <f t="shared" si="107"/>
        <v/>
      </c>
      <c r="AE574" s="83" t="str">
        <f t="shared" si="108"/>
        <v/>
      </c>
      <c r="AF574" s="81">
        <f t="shared" si="109"/>
        <v>1483.5170000000001</v>
      </c>
      <c r="AG574" s="82" t="str">
        <f t="shared" si="110"/>
        <v>16:00</v>
      </c>
      <c r="AH574" s="81">
        <f t="shared" si="111"/>
        <v>30180.067000000003</v>
      </c>
      <c r="AI574" s="80" t="str">
        <f t="shared" si="112"/>
        <v/>
      </c>
      <c r="AJ574" s="80" t="str">
        <f t="shared" si="113"/>
        <v/>
      </c>
      <c r="AK574" s="80" t="str">
        <f t="shared" si="114"/>
        <v/>
      </c>
      <c r="AL574" s="79" t="str">
        <f t="shared" si="115"/>
        <v/>
      </c>
      <c r="AM574" s="78" t="str">
        <f t="shared" si="116"/>
        <v/>
      </c>
    </row>
    <row r="575" spans="2:39" ht="13.5" thickBot="1">
      <c r="B575" s="86">
        <v>44707</v>
      </c>
      <c r="C575" s="85">
        <v>1214.595</v>
      </c>
      <c r="D575" s="85">
        <v>1221.3119999999999</v>
      </c>
      <c r="E575" s="85">
        <v>1365.874</v>
      </c>
      <c r="F575" s="85">
        <v>1477.8820000000001</v>
      </c>
      <c r="G575" s="85">
        <v>1480.9760000000001</v>
      </c>
      <c r="H575" s="85">
        <v>1483.19</v>
      </c>
      <c r="I575" s="85">
        <v>1482.9960000000001</v>
      </c>
      <c r="J575" s="85">
        <v>718.702</v>
      </c>
      <c r="K575" s="85">
        <v>0</v>
      </c>
      <c r="L575" s="85">
        <v>0</v>
      </c>
      <c r="M575" s="85">
        <v>0</v>
      </c>
      <c r="N575" s="85">
        <v>0</v>
      </c>
      <c r="O575" s="85">
        <v>0</v>
      </c>
      <c r="P575" s="85">
        <v>0</v>
      </c>
      <c r="Q575" s="85">
        <v>0</v>
      </c>
      <c r="R575" s="85">
        <v>0</v>
      </c>
      <c r="S575" s="85">
        <v>0</v>
      </c>
      <c r="T575" s="85">
        <v>0</v>
      </c>
      <c r="U575" s="85">
        <v>0</v>
      </c>
      <c r="V575" s="85">
        <v>0</v>
      </c>
      <c r="W575" s="85">
        <v>0</v>
      </c>
      <c r="X575" s="85">
        <v>0</v>
      </c>
      <c r="Y575" s="85">
        <v>0</v>
      </c>
      <c r="Z575" s="85">
        <v>0</v>
      </c>
      <c r="AA575" s="85">
        <f t="shared" si="104"/>
        <v>1483.19</v>
      </c>
      <c r="AB575" s="84">
        <f t="shared" si="105"/>
        <v>2022</v>
      </c>
      <c r="AC575" s="83">
        <f t="shared" si="106"/>
        <v>5</v>
      </c>
      <c r="AD575" s="83" t="str">
        <f t="shared" si="107"/>
        <v/>
      </c>
      <c r="AE575" s="83" t="str">
        <f t="shared" si="108"/>
        <v/>
      </c>
      <c r="AF575" s="81">
        <f t="shared" si="109"/>
        <v>1483.19</v>
      </c>
      <c r="AG575" s="82" t="str">
        <f t="shared" si="110"/>
        <v>6:00</v>
      </c>
      <c r="AH575" s="81">
        <f t="shared" si="111"/>
        <v>11928.717000000001</v>
      </c>
      <c r="AI575" s="80" t="str">
        <f t="shared" si="112"/>
        <v/>
      </c>
      <c r="AJ575" s="80" t="str">
        <f t="shared" si="113"/>
        <v/>
      </c>
      <c r="AK575" s="80" t="str">
        <f t="shared" si="114"/>
        <v/>
      </c>
      <c r="AL575" s="79" t="str">
        <f t="shared" si="115"/>
        <v/>
      </c>
      <c r="AM575" s="78" t="str">
        <f t="shared" si="116"/>
        <v/>
      </c>
    </row>
    <row r="576" spans="2:39" ht="13.5" thickBot="1">
      <c r="B576" s="86">
        <v>44708</v>
      </c>
      <c r="C576" s="85">
        <v>0</v>
      </c>
      <c r="D576" s="85">
        <v>0</v>
      </c>
      <c r="E576" s="85">
        <v>0</v>
      </c>
      <c r="F576" s="85">
        <v>0</v>
      </c>
      <c r="G576" s="85">
        <v>0</v>
      </c>
      <c r="H576" s="85">
        <v>0</v>
      </c>
      <c r="I576" s="85">
        <v>0</v>
      </c>
      <c r="J576" s="85">
        <v>0</v>
      </c>
      <c r="K576" s="85">
        <v>0</v>
      </c>
      <c r="L576" s="85">
        <v>4.0000000000000001E-3</v>
      </c>
      <c r="M576" s="85">
        <v>602.29100000000005</v>
      </c>
      <c r="N576" s="85">
        <v>1483.2270000000001</v>
      </c>
      <c r="O576" s="85">
        <v>1483.135</v>
      </c>
      <c r="P576" s="85">
        <v>1482.037</v>
      </c>
      <c r="Q576" s="85">
        <v>1483.404</v>
      </c>
      <c r="R576" s="85">
        <v>1482.67</v>
      </c>
      <c r="S576" s="85">
        <v>1482.723</v>
      </c>
      <c r="T576" s="85">
        <v>1485.1289999999999</v>
      </c>
      <c r="U576" s="85">
        <v>1483.3040000000001</v>
      </c>
      <c r="V576" s="85">
        <v>1481.684</v>
      </c>
      <c r="W576" s="85">
        <v>1482.249</v>
      </c>
      <c r="X576" s="85">
        <v>1482.92</v>
      </c>
      <c r="Y576" s="85">
        <v>1482.1410000000001</v>
      </c>
      <c r="Z576" s="85">
        <v>1458.71</v>
      </c>
      <c r="AA576" s="85">
        <f t="shared" si="104"/>
        <v>1485.1289999999999</v>
      </c>
      <c r="AB576" s="84">
        <f t="shared" si="105"/>
        <v>2022</v>
      </c>
      <c r="AC576" s="83">
        <f t="shared" si="106"/>
        <v>5</v>
      </c>
      <c r="AD576" s="83" t="str">
        <f t="shared" si="107"/>
        <v/>
      </c>
      <c r="AE576" s="83" t="str">
        <f t="shared" si="108"/>
        <v/>
      </c>
      <c r="AF576" s="81">
        <f t="shared" si="109"/>
        <v>1485.1289999999999</v>
      </c>
      <c r="AG576" s="82" t="str">
        <f t="shared" si="110"/>
        <v>18:00</v>
      </c>
      <c r="AH576" s="81">
        <f t="shared" si="111"/>
        <v>21340.756999999998</v>
      </c>
      <c r="AI576" s="80" t="str">
        <f t="shared" si="112"/>
        <v/>
      </c>
      <c r="AJ576" s="80" t="str">
        <f t="shared" si="113"/>
        <v/>
      </c>
      <c r="AK576" s="80" t="str">
        <f t="shared" si="114"/>
        <v/>
      </c>
      <c r="AL576" s="79" t="str">
        <f t="shared" si="115"/>
        <v/>
      </c>
      <c r="AM576" s="78" t="str">
        <f t="shared" si="116"/>
        <v/>
      </c>
    </row>
    <row r="577" spans="2:39" ht="13.5" thickBot="1">
      <c r="B577" s="86">
        <v>44709</v>
      </c>
      <c r="C577" s="85">
        <v>1369.153</v>
      </c>
      <c r="D577" s="85">
        <v>1359.9169999999999</v>
      </c>
      <c r="E577" s="85">
        <v>1361.059</v>
      </c>
      <c r="F577" s="85">
        <v>1344.934</v>
      </c>
      <c r="G577" s="85">
        <v>1331.83</v>
      </c>
      <c r="H577" s="85">
        <v>1199.318</v>
      </c>
      <c r="I577" s="85">
        <v>1261.652</v>
      </c>
      <c r="J577" s="85">
        <v>1342.827</v>
      </c>
      <c r="K577" s="85">
        <v>1481.201</v>
      </c>
      <c r="L577" s="85">
        <v>1481.84</v>
      </c>
      <c r="M577" s="85">
        <v>1483.7650000000001</v>
      </c>
      <c r="N577" s="85">
        <v>1482.8030000000001</v>
      </c>
      <c r="O577" s="85">
        <v>1482.058</v>
      </c>
      <c r="P577" s="85">
        <v>1482.5740000000001</v>
      </c>
      <c r="Q577" s="85">
        <v>1482.675</v>
      </c>
      <c r="R577" s="85">
        <v>1482.357</v>
      </c>
      <c r="S577" s="85">
        <v>1482.548</v>
      </c>
      <c r="T577" s="85">
        <v>1481.8440000000001</v>
      </c>
      <c r="U577" s="85">
        <v>1475.298</v>
      </c>
      <c r="V577" s="85">
        <v>1467.58</v>
      </c>
      <c r="W577" s="85">
        <v>1471.5050000000001</v>
      </c>
      <c r="X577" s="85">
        <v>1419.12</v>
      </c>
      <c r="Y577" s="85">
        <v>1401.297</v>
      </c>
      <c r="Z577" s="85">
        <v>1379.771</v>
      </c>
      <c r="AA577" s="85">
        <f t="shared" si="104"/>
        <v>1483.7650000000001</v>
      </c>
      <c r="AB577" s="84">
        <f t="shared" si="105"/>
        <v>2022</v>
      </c>
      <c r="AC577" s="83">
        <f t="shared" si="106"/>
        <v>5</v>
      </c>
      <c r="AD577" s="83" t="str">
        <f t="shared" si="107"/>
        <v/>
      </c>
      <c r="AE577" s="83" t="str">
        <f t="shared" si="108"/>
        <v/>
      </c>
      <c r="AF577" s="81">
        <f t="shared" si="109"/>
        <v>1483.7650000000001</v>
      </c>
      <c r="AG577" s="82" t="str">
        <f t="shared" si="110"/>
        <v>11:00</v>
      </c>
      <c r="AH577" s="81">
        <f t="shared" si="111"/>
        <v>35492.690999999999</v>
      </c>
      <c r="AI577" s="80" t="str">
        <f t="shared" si="112"/>
        <v/>
      </c>
      <c r="AJ577" s="80" t="str">
        <f t="shared" si="113"/>
        <v/>
      </c>
      <c r="AK577" s="80" t="str">
        <f t="shared" si="114"/>
        <v/>
      </c>
      <c r="AL577" s="79" t="str">
        <f t="shared" si="115"/>
        <v/>
      </c>
      <c r="AM577" s="78" t="str">
        <f t="shared" si="116"/>
        <v/>
      </c>
    </row>
    <row r="578" spans="2:39" ht="13.5" thickBot="1">
      <c r="B578" s="86">
        <v>44710</v>
      </c>
      <c r="C578" s="85">
        <v>1379.2180000000001</v>
      </c>
      <c r="D578" s="85">
        <v>1374.5920000000001</v>
      </c>
      <c r="E578" s="85">
        <v>1368.056</v>
      </c>
      <c r="F578" s="85">
        <v>1359.4770000000001</v>
      </c>
      <c r="G578" s="85">
        <v>1345.3810000000001</v>
      </c>
      <c r="H578" s="85">
        <v>1382.2619999999999</v>
      </c>
      <c r="I578" s="85">
        <v>1448.404</v>
      </c>
      <c r="J578" s="85">
        <v>1475.8420000000001</v>
      </c>
      <c r="K578" s="85">
        <v>1482.51</v>
      </c>
      <c r="L578" s="85">
        <v>1483.146</v>
      </c>
      <c r="M578" s="85">
        <v>1483.7940000000001</v>
      </c>
      <c r="N578" s="85">
        <v>1482.7159999999999</v>
      </c>
      <c r="O578" s="85">
        <v>1483.3119999999999</v>
      </c>
      <c r="P578" s="85">
        <v>1483.4949999999999</v>
      </c>
      <c r="Q578" s="85">
        <v>1482.9390000000001</v>
      </c>
      <c r="R578" s="85">
        <v>1481.472</v>
      </c>
      <c r="S578" s="85">
        <v>1484.568</v>
      </c>
      <c r="T578" s="85">
        <v>1483.758</v>
      </c>
      <c r="U578" s="85">
        <v>1483.01</v>
      </c>
      <c r="V578" s="85">
        <v>1482.394</v>
      </c>
      <c r="W578" s="85">
        <v>1482.36</v>
      </c>
      <c r="X578" s="85">
        <v>1482.6949999999999</v>
      </c>
      <c r="Y578" s="85">
        <v>1482.0930000000001</v>
      </c>
      <c r="Z578" s="85">
        <v>1483.6559999999999</v>
      </c>
      <c r="AA578" s="85">
        <f t="shared" si="104"/>
        <v>1484.568</v>
      </c>
      <c r="AB578" s="84">
        <f t="shared" si="105"/>
        <v>2022</v>
      </c>
      <c r="AC578" s="83">
        <f t="shared" si="106"/>
        <v>5</v>
      </c>
      <c r="AD578" s="83" t="str">
        <f t="shared" si="107"/>
        <v/>
      </c>
      <c r="AE578" s="83" t="str">
        <f t="shared" si="108"/>
        <v/>
      </c>
      <c r="AF578" s="81">
        <f t="shared" si="109"/>
        <v>1484.568</v>
      </c>
      <c r="AG578" s="82" t="str">
        <f t="shared" si="110"/>
        <v>17:00</v>
      </c>
      <c r="AH578" s="81">
        <f t="shared" si="111"/>
        <v>36345.718000000001</v>
      </c>
      <c r="AI578" s="80" t="str">
        <f t="shared" si="112"/>
        <v/>
      </c>
      <c r="AJ578" s="80" t="str">
        <f t="shared" si="113"/>
        <v/>
      </c>
      <c r="AK578" s="80" t="str">
        <f t="shared" si="114"/>
        <v/>
      </c>
      <c r="AL578" s="79" t="str">
        <f t="shared" si="115"/>
        <v/>
      </c>
      <c r="AM578" s="78" t="str">
        <f t="shared" si="116"/>
        <v/>
      </c>
    </row>
    <row r="579" spans="2:39" ht="13.5" thickBot="1">
      <c r="B579" s="86">
        <v>44711</v>
      </c>
      <c r="C579" s="85">
        <v>1481.471</v>
      </c>
      <c r="D579" s="85">
        <v>1478.2670000000001</v>
      </c>
      <c r="E579" s="85">
        <v>1482.34</v>
      </c>
      <c r="F579" s="85">
        <v>1483.0830000000001</v>
      </c>
      <c r="G579" s="85">
        <v>1482.7449999999999</v>
      </c>
      <c r="H579" s="85">
        <v>1482.6120000000001</v>
      </c>
      <c r="I579" s="85">
        <v>1016.075</v>
      </c>
      <c r="J579" s="85">
        <v>58.484999999999999</v>
      </c>
      <c r="K579" s="85">
        <v>1130.681</v>
      </c>
      <c r="L579" s="85">
        <v>1482.26</v>
      </c>
      <c r="M579" s="85">
        <v>1482.6690000000001</v>
      </c>
      <c r="N579" s="85">
        <v>1483.654</v>
      </c>
      <c r="O579" s="85">
        <v>1482.107</v>
      </c>
      <c r="P579" s="85">
        <v>1481.68</v>
      </c>
      <c r="Q579" s="85">
        <v>1482.0150000000001</v>
      </c>
      <c r="R579" s="85">
        <v>1483.1880000000001</v>
      </c>
      <c r="S579" s="85">
        <v>1482.9469999999999</v>
      </c>
      <c r="T579" s="85">
        <v>1482.489</v>
      </c>
      <c r="U579" s="85">
        <v>1482.8240000000001</v>
      </c>
      <c r="V579" s="85">
        <v>1482.1590000000001</v>
      </c>
      <c r="W579" s="85">
        <v>1482.8040000000001</v>
      </c>
      <c r="X579" s="85">
        <v>1482.5619999999999</v>
      </c>
      <c r="Y579" s="85">
        <v>1483.162</v>
      </c>
      <c r="Z579" s="85">
        <v>1481.5229999999999</v>
      </c>
      <c r="AA579" s="85">
        <f t="shared" ref="AA579:AA642" si="117">MAX(C579:Z579)</f>
        <v>1483.654</v>
      </c>
      <c r="AB579" s="84">
        <f t="shared" ref="AB579:AB642" si="118">YEAR(B579)</f>
        <v>2022</v>
      </c>
      <c r="AC579" s="83">
        <f t="shared" ref="AC579:AC642" si="119">MONTH(B579)</f>
        <v>5</v>
      </c>
      <c r="AD579" s="83" t="str">
        <f t="shared" ref="AD579:AD642" si="120">IF(AE579="","",AB579&amp;"-"&amp;AE579)</f>
        <v/>
      </c>
      <c r="AE579" s="83" t="str">
        <f t="shared" ref="AE579:AE642" si="121">IF(DAY(B579+1)=1,AC579,"")</f>
        <v/>
      </c>
      <c r="AF579" s="81">
        <f t="shared" ref="AF579:AF642" si="122">MAX(C579:AA579)</f>
        <v>1483.654</v>
      </c>
      <c r="AG579" s="82" t="str">
        <f t="shared" ref="AG579:AG642" si="123">INDEX($C$2:$Z$2,MATCH(AF579,C579:Z579,0))</f>
        <v>12:00</v>
      </c>
      <c r="AH579" s="81">
        <f t="shared" ref="AH579:AH642" si="124">SUM(C579:AA579)</f>
        <v>34817.456000000006</v>
      </c>
      <c r="AI579" s="80" t="str">
        <f t="shared" ref="AI579:AI642" si="125">IF(AE579&lt;&gt;"",SUMIFS(AF:AF,AC:AC,AC579,AB:AB,AB579),"")</f>
        <v/>
      </c>
      <c r="AJ579" s="80" t="str">
        <f t="shared" ref="AJ579:AJ642" si="126">IF(AI579="","",_xlfn.MAXIFS(AF:AF,AC:AC,AC579,AB:AB,AB579))</f>
        <v/>
      </c>
      <c r="AK579" s="80" t="str">
        <f t="shared" ref="AK579:AK642" si="127">IF(AI579="","",_xlfn.MAXIFS(AH:AH,AC:AC,AC579,AB:AB,AB579))</f>
        <v/>
      </c>
      <c r="AL579" s="79" t="str">
        <f t="shared" ref="AL579:AL642" si="128">IF(AI579&lt;&gt;"",INDEX(B:B,MATCH(AJ579,AF:AF,0)),"")</f>
        <v/>
      </c>
      <c r="AM579" s="78" t="str">
        <f t="shared" ref="AM579:AM642" si="129">IF(AI579&lt;&gt;"",INDEX(AG:AG,MATCH(AJ579,AF:AF,0)),"")</f>
        <v/>
      </c>
    </row>
    <row r="580" spans="2:39" ht="13.5" thickBot="1">
      <c r="B580" s="86">
        <v>44712</v>
      </c>
      <c r="C580" s="85">
        <v>1482.94</v>
      </c>
      <c r="D580" s="85">
        <v>1482.424</v>
      </c>
      <c r="E580" s="85">
        <v>1482.309</v>
      </c>
      <c r="F580" s="85">
        <v>1482.6210000000001</v>
      </c>
      <c r="G580" s="85">
        <v>1483.2170000000001</v>
      </c>
      <c r="H580" s="85">
        <v>1481.701</v>
      </c>
      <c r="I580" s="85">
        <v>1482.883</v>
      </c>
      <c r="J580" s="85">
        <v>1482.3409999999999</v>
      </c>
      <c r="K580" s="85">
        <v>1482.9670000000001</v>
      </c>
      <c r="L580" s="85">
        <v>1483.356</v>
      </c>
      <c r="M580" s="85">
        <v>1482.0640000000001</v>
      </c>
      <c r="N580" s="85">
        <v>1482.66</v>
      </c>
      <c r="O580" s="85">
        <v>1482.22</v>
      </c>
      <c r="P580" s="85">
        <v>1483.4190000000001</v>
      </c>
      <c r="Q580" s="85">
        <v>1482.933</v>
      </c>
      <c r="R580" s="85">
        <v>1482.903</v>
      </c>
      <c r="S580" s="85">
        <v>1482.569</v>
      </c>
      <c r="T580" s="85">
        <v>1482.7570000000001</v>
      </c>
      <c r="U580" s="85">
        <v>1483.4860000000001</v>
      </c>
      <c r="V580" s="85">
        <v>1482.0170000000001</v>
      </c>
      <c r="W580" s="85">
        <v>1483.453</v>
      </c>
      <c r="X580" s="85">
        <v>1482.777</v>
      </c>
      <c r="Y580" s="85">
        <v>1482.6679999999999</v>
      </c>
      <c r="Z580" s="85">
        <v>1482.7619999999999</v>
      </c>
      <c r="AA580" s="85">
        <f t="shared" si="117"/>
        <v>1483.4860000000001</v>
      </c>
      <c r="AB580" s="84">
        <f t="shared" si="118"/>
        <v>2022</v>
      </c>
      <c r="AC580" s="83">
        <f t="shared" si="119"/>
        <v>5</v>
      </c>
      <c r="AD580" s="83" t="str">
        <f t="shared" si="120"/>
        <v>2022-5</v>
      </c>
      <c r="AE580" s="83">
        <f t="shared" si="121"/>
        <v>5</v>
      </c>
      <c r="AF580" s="81">
        <f t="shared" si="122"/>
        <v>1483.4860000000001</v>
      </c>
      <c r="AG580" s="82" t="str">
        <f t="shared" si="123"/>
        <v>19:00</v>
      </c>
      <c r="AH580" s="81">
        <f t="shared" si="124"/>
        <v>37068.933000000005</v>
      </c>
      <c r="AI580" s="80">
        <f t="shared" si="125"/>
        <v>42923.184999999998</v>
      </c>
      <c r="AJ580" s="80">
        <f t="shared" si="126"/>
        <v>1485.1289999999999</v>
      </c>
      <c r="AK580" s="80">
        <f t="shared" si="127"/>
        <v>37068.933000000005</v>
      </c>
      <c r="AL580" s="79">
        <f t="shared" si="128"/>
        <v>44708</v>
      </c>
      <c r="AM580" s="78" t="str">
        <f t="shared" si="129"/>
        <v>18:00</v>
      </c>
    </row>
    <row r="581" spans="2:39" ht="13.5" thickBot="1">
      <c r="B581" s="86">
        <v>44713</v>
      </c>
      <c r="C581" s="85">
        <v>1482.6679999999999</v>
      </c>
      <c r="D581" s="85">
        <v>1483.1310000000001</v>
      </c>
      <c r="E581" s="85">
        <v>1482.63</v>
      </c>
      <c r="F581" s="85">
        <v>1484.0630000000001</v>
      </c>
      <c r="G581" s="85">
        <v>1482.519</v>
      </c>
      <c r="H581" s="85">
        <v>1482.671</v>
      </c>
      <c r="I581" s="85">
        <v>1482.951</v>
      </c>
      <c r="J581" s="85">
        <v>1483.8050000000001</v>
      </c>
      <c r="K581" s="85">
        <v>1483.0219999999999</v>
      </c>
      <c r="L581" s="85">
        <v>1483.059</v>
      </c>
      <c r="M581" s="85">
        <v>1482.258</v>
      </c>
      <c r="N581" s="85">
        <v>1482.09</v>
      </c>
      <c r="O581" s="85">
        <v>1481.6469999999999</v>
      </c>
      <c r="P581" s="85">
        <v>1484.14</v>
      </c>
      <c r="Q581" s="85">
        <v>1482.327</v>
      </c>
      <c r="R581" s="85">
        <v>1482.884</v>
      </c>
      <c r="S581" s="85">
        <v>1483.2339999999999</v>
      </c>
      <c r="T581" s="85">
        <v>1483.4459999999999</v>
      </c>
      <c r="U581" s="85">
        <v>1482.636</v>
      </c>
      <c r="V581" s="85">
        <v>1483.25</v>
      </c>
      <c r="W581" s="85">
        <v>1482.441</v>
      </c>
      <c r="X581" s="85">
        <v>1483.2750000000001</v>
      </c>
      <c r="Y581" s="85">
        <v>1448.0350000000001</v>
      </c>
      <c r="Z581" s="85">
        <v>1417.116</v>
      </c>
      <c r="AA581" s="85">
        <f t="shared" si="117"/>
        <v>1484.14</v>
      </c>
      <c r="AB581" s="84">
        <f t="shared" si="118"/>
        <v>2022</v>
      </c>
      <c r="AC581" s="83">
        <f t="shared" si="119"/>
        <v>6</v>
      </c>
      <c r="AD581" s="83" t="str">
        <f t="shared" si="120"/>
        <v/>
      </c>
      <c r="AE581" s="83" t="str">
        <f t="shared" si="121"/>
        <v/>
      </c>
      <c r="AF581" s="81">
        <f t="shared" si="122"/>
        <v>1484.14</v>
      </c>
      <c r="AG581" s="82" t="str">
        <f t="shared" si="123"/>
        <v>14:00</v>
      </c>
      <c r="AH581" s="81">
        <f t="shared" si="124"/>
        <v>36973.438000000009</v>
      </c>
      <c r="AI581" s="80" t="str">
        <f t="shared" si="125"/>
        <v/>
      </c>
      <c r="AJ581" s="80" t="str">
        <f t="shared" si="126"/>
        <v/>
      </c>
      <c r="AK581" s="80" t="str">
        <f t="shared" si="127"/>
        <v/>
      </c>
      <c r="AL581" s="79" t="str">
        <f t="shared" si="128"/>
        <v/>
      </c>
      <c r="AM581" s="78" t="str">
        <f t="shared" si="129"/>
        <v/>
      </c>
    </row>
    <row r="582" spans="2:39" ht="13.5" thickBot="1">
      <c r="B582" s="86">
        <v>44714</v>
      </c>
      <c r="C582" s="85">
        <v>1265.136</v>
      </c>
      <c r="D582" s="85">
        <v>1104.7439999999999</v>
      </c>
      <c r="E582" s="85">
        <v>1037.7929999999999</v>
      </c>
      <c r="F582" s="85">
        <v>1053.758</v>
      </c>
      <c r="G582" s="85">
        <v>1059.528</v>
      </c>
      <c r="H582" s="85">
        <v>1107.2429999999999</v>
      </c>
      <c r="I582" s="85">
        <v>1201.4179999999999</v>
      </c>
      <c r="J582" s="85">
        <v>1375.2819999999999</v>
      </c>
      <c r="K582" s="85">
        <v>1482.319</v>
      </c>
      <c r="L582" s="85">
        <v>1482.354</v>
      </c>
      <c r="M582" s="85">
        <v>1482.8240000000001</v>
      </c>
      <c r="N582" s="85">
        <v>1482.415</v>
      </c>
      <c r="O582" s="85">
        <v>1482.66</v>
      </c>
      <c r="P582" s="85">
        <v>1481.461</v>
      </c>
      <c r="Q582" s="85">
        <v>1482.2439999999999</v>
      </c>
      <c r="R582" s="85">
        <v>1482.316</v>
      </c>
      <c r="S582" s="85">
        <v>1481.269</v>
      </c>
      <c r="T582" s="85">
        <v>1482.4849999999999</v>
      </c>
      <c r="U582" s="85">
        <v>1480.0619999999999</v>
      </c>
      <c r="V582" s="85">
        <v>1323.3679999999999</v>
      </c>
      <c r="W582" s="85">
        <v>1268.1289999999999</v>
      </c>
      <c r="X582" s="85">
        <v>1185.925</v>
      </c>
      <c r="Y582" s="85">
        <v>1149.5619999999999</v>
      </c>
      <c r="Z582" s="85">
        <v>1113.192</v>
      </c>
      <c r="AA582" s="85">
        <f t="shared" si="117"/>
        <v>1482.8240000000001</v>
      </c>
      <c r="AB582" s="84">
        <f t="shared" si="118"/>
        <v>2022</v>
      </c>
      <c r="AC582" s="83">
        <f t="shared" si="119"/>
        <v>6</v>
      </c>
      <c r="AD582" s="83" t="str">
        <f t="shared" si="120"/>
        <v/>
      </c>
      <c r="AE582" s="83" t="str">
        <f t="shared" si="121"/>
        <v/>
      </c>
      <c r="AF582" s="81">
        <f t="shared" si="122"/>
        <v>1482.8240000000001</v>
      </c>
      <c r="AG582" s="82" t="str">
        <f t="shared" si="123"/>
        <v>11:00</v>
      </c>
      <c r="AH582" s="81">
        <f t="shared" si="124"/>
        <v>33030.310999999987</v>
      </c>
      <c r="AI582" s="80" t="str">
        <f t="shared" si="125"/>
        <v/>
      </c>
      <c r="AJ582" s="80" t="str">
        <f t="shared" si="126"/>
        <v/>
      </c>
      <c r="AK582" s="80" t="str">
        <f t="shared" si="127"/>
        <v/>
      </c>
      <c r="AL582" s="79" t="str">
        <f t="shared" si="128"/>
        <v/>
      </c>
      <c r="AM582" s="78" t="str">
        <f t="shared" si="129"/>
        <v/>
      </c>
    </row>
    <row r="583" spans="2:39" ht="13.5" thickBot="1">
      <c r="B583" s="86">
        <v>44715</v>
      </c>
      <c r="C583" s="85">
        <v>1095.4780000000001</v>
      </c>
      <c r="D583" s="85">
        <v>1034.973</v>
      </c>
      <c r="E583" s="85">
        <v>1029.654</v>
      </c>
      <c r="F583" s="85">
        <v>1058.68</v>
      </c>
      <c r="G583" s="85">
        <v>1056.942</v>
      </c>
      <c r="H583" s="85">
        <v>1095.7919999999999</v>
      </c>
      <c r="I583" s="85">
        <v>1291.82</v>
      </c>
      <c r="J583" s="85">
        <v>1481.7170000000001</v>
      </c>
      <c r="K583" s="85">
        <v>1482.356</v>
      </c>
      <c r="L583" s="85">
        <v>1484.114</v>
      </c>
      <c r="M583" s="85">
        <v>1480.94</v>
      </c>
      <c r="N583" s="85">
        <v>1482.71</v>
      </c>
      <c r="O583" s="85">
        <v>1484.2550000000001</v>
      </c>
      <c r="P583" s="85">
        <v>1482.7249999999999</v>
      </c>
      <c r="Q583" s="85">
        <v>1483.5730000000001</v>
      </c>
      <c r="R583" s="85">
        <v>1483.261</v>
      </c>
      <c r="S583" s="85">
        <v>1482.91</v>
      </c>
      <c r="T583" s="85">
        <v>1482.89</v>
      </c>
      <c r="U583" s="85">
        <v>1482.2529999999999</v>
      </c>
      <c r="V583" s="85">
        <v>1478.057</v>
      </c>
      <c r="W583" s="85">
        <v>1466.8610000000001</v>
      </c>
      <c r="X583" s="85">
        <v>1423.1890000000001</v>
      </c>
      <c r="Y583" s="85">
        <v>1291.597</v>
      </c>
      <c r="Z583" s="85">
        <v>1176.4780000000001</v>
      </c>
      <c r="AA583" s="85">
        <f t="shared" si="117"/>
        <v>1484.2550000000001</v>
      </c>
      <c r="AB583" s="84">
        <f t="shared" si="118"/>
        <v>2022</v>
      </c>
      <c r="AC583" s="83">
        <f t="shared" si="119"/>
        <v>6</v>
      </c>
      <c r="AD583" s="83" t="str">
        <f t="shared" si="120"/>
        <v/>
      </c>
      <c r="AE583" s="83" t="str">
        <f t="shared" si="121"/>
        <v/>
      </c>
      <c r="AF583" s="81">
        <f t="shared" si="122"/>
        <v>1484.2550000000001</v>
      </c>
      <c r="AG583" s="82" t="str">
        <f t="shared" si="123"/>
        <v>13:00</v>
      </c>
      <c r="AH583" s="81">
        <f t="shared" si="124"/>
        <v>33777.479999999996</v>
      </c>
      <c r="AI583" s="80" t="str">
        <f t="shared" si="125"/>
        <v/>
      </c>
      <c r="AJ583" s="80" t="str">
        <f t="shared" si="126"/>
        <v/>
      </c>
      <c r="AK583" s="80" t="str">
        <f t="shared" si="127"/>
        <v/>
      </c>
      <c r="AL583" s="79" t="str">
        <f t="shared" si="128"/>
        <v/>
      </c>
      <c r="AM583" s="78" t="str">
        <f t="shared" si="129"/>
        <v/>
      </c>
    </row>
    <row r="584" spans="2:39" ht="13.5" thickBot="1">
      <c r="B584" s="86">
        <v>44716</v>
      </c>
      <c r="C584" s="85">
        <v>1068.646</v>
      </c>
      <c r="D584" s="85">
        <v>993.12599999999998</v>
      </c>
      <c r="E584" s="85">
        <v>986.95500000000004</v>
      </c>
      <c r="F584" s="85">
        <v>985.02099999999996</v>
      </c>
      <c r="G584" s="85">
        <v>984.58699999999999</v>
      </c>
      <c r="H584" s="85">
        <v>994.9</v>
      </c>
      <c r="I584" s="85">
        <v>1066.6690000000001</v>
      </c>
      <c r="J584" s="85">
        <v>1230.633</v>
      </c>
      <c r="K584" s="85">
        <v>1437.953</v>
      </c>
      <c r="L584" s="85">
        <v>1480.4829999999999</v>
      </c>
      <c r="M584" s="85">
        <v>1482.53</v>
      </c>
      <c r="N584" s="85">
        <v>1481.8209999999999</v>
      </c>
      <c r="O584" s="85">
        <v>1482.835</v>
      </c>
      <c r="P584" s="85">
        <v>1482.3579999999999</v>
      </c>
      <c r="Q584" s="85">
        <v>1481.796</v>
      </c>
      <c r="R584" s="85">
        <v>1482.11</v>
      </c>
      <c r="S584" s="85">
        <v>1459.2</v>
      </c>
      <c r="T584" s="85">
        <v>1449.5989999999999</v>
      </c>
      <c r="U584" s="85">
        <v>1422.4380000000001</v>
      </c>
      <c r="V584" s="85">
        <v>1393.518</v>
      </c>
      <c r="W584" s="85">
        <v>1380.6869999999999</v>
      </c>
      <c r="X584" s="85">
        <v>1320.729</v>
      </c>
      <c r="Y584" s="85">
        <v>1266.2950000000001</v>
      </c>
      <c r="Z584" s="85">
        <v>1242.655</v>
      </c>
      <c r="AA584" s="85">
        <f t="shared" si="117"/>
        <v>1482.835</v>
      </c>
      <c r="AB584" s="84">
        <f t="shared" si="118"/>
        <v>2022</v>
      </c>
      <c r="AC584" s="83">
        <f t="shared" si="119"/>
        <v>6</v>
      </c>
      <c r="AD584" s="83" t="str">
        <f t="shared" si="120"/>
        <v/>
      </c>
      <c r="AE584" s="83" t="str">
        <f t="shared" si="121"/>
        <v/>
      </c>
      <c r="AF584" s="81">
        <f t="shared" si="122"/>
        <v>1482.835</v>
      </c>
      <c r="AG584" s="82" t="str">
        <f t="shared" si="123"/>
        <v>13:00</v>
      </c>
      <c r="AH584" s="81">
        <f t="shared" si="124"/>
        <v>32540.378999999994</v>
      </c>
      <c r="AI584" s="80" t="str">
        <f t="shared" si="125"/>
        <v/>
      </c>
      <c r="AJ584" s="80" t="str">
        <f t="shared" si="126"/>
        <v/>
      </c>
      <c r="AK584" s="80" t="str">
        <f t="shared" si="127"/>
        <v/>
      </c>
      <c r="AL584" s="79" t="str">
        <f t="shared" si="128"/>
        <v/>
      </c>
      <c r="AM584" s="78" t="str">
        <f t="shared" si="129"/>
        <v/>
      </c>
    </row>
    <row r="585" spans="2:39" ht="13.5" thickBot="1">
      <c r="B585" s="86">
        <v>44717</v>
      </c>
      <c r="C585" s="85">
        <v>1182.1220000000001</v>
      </c>
      <c r="D585" s="85">
        <v>1096.3810000000001</v>
      </c>
      <c r="E585" s="85">
        <v>1094.1389999999999</v>
      </c>
      <c r="F585" s="85">
        <v>1065.4549999999999</v>
      </c>
      <c r="G585" s="85">
        <v>971.173</v>
      </c>
      <c r="H585" s="85">
        <v>986.42499999999995</v>
      </c>
      <c r="I585" s="85">
        <v>1278.7739999999999</v>
      </c>
      <c r="J585" s="85">
        <v>1467.6130000000001</v>
      </c>
      <c r="K585" s="85">
        <v>1481.21</v>
      </c>
      <c r="L585" s="85">
        <v>1483.6120000000001</v>
      </c>
      <c r="M585" s="85">
        <v>1482.816</v>
      </c>
      <c r="N585" s="85">
        <v>1483.0450000000001</v>
      </c>
      <c r="O585" s="85">
        <v>1482.6669999999999</v>
      </c>
      <c r="P585" s="85">
        <v>1481.809</v>
      </c>
      <c r="Q585" s="85">
        <v>1481.1130000000001</v>
      </c>
      <c r="R585" s="85">
        <v>1471.47</v>
      </c>
      <c r="S585" s="85">
        <v>1436.6610000000001</v>
      </c>
      <c r="T585" s="85">
        <v>1412.9190000000001</v>
      </c>
      <c r="U585" s="85">
        <v>1395.4770000000001</v>
      </c>
      <c r="V585" s="85">
        <v>1350.0419999999999</v>
      </c>
      <c r="W585" s="85">
        <v>1308.578</v>
      </c>
      <c r="X585" s="85">
        <v>1281.277</v>
      </c>
      <c r="Y585" s="85">
        <v>1281.528</v>
      </c>
      <c r="Z585" s="85">
        <v>1191.588</v>
      </c>
      <c r="AA585" s="85">
        <f t="shared" si="117"/>
        <v>1483.6120000000001</v>
      </c>
      <c r="AB585" s="84">
        <f t="shared" si="118"/>
        <v>2022</v>
      </c>
      <c r="AC585" s="83">
        <f t="shared" si="119"/>
        <v>6</v>
      </c>
      <c r="AD585" s="83" t="str">
        <f t="shared" si="120"/>
        <v/>
      </c>
      <c r="AE585" s="83" t="str">
        <f t="shared" si="121"/>
        <v/>
      </c>
      <c r="AF585" s="81">
        <f t="shared" si="122"/>
        <v>1483.6120000000001</v>
      </c>
      <c r="AG585" s="82" t="str">
        <f t="shared" si="123"/>
        <v>10:00</v>
      </c>
      <c r="AH585" s="81">
        <f t="shared" si="124"/>
        <v>33131.506000000001</v>
      </c>
      <c r="AI585" s="80" t="str">
        <f t="shared" si="125"/>
        <v/>
      </c>
      <c r="AJ585" s="80" t="str">
        <f t="shared" si="126"/>
        <v/>
      </c>
      <c r="AK585" s="80" t="str">
        <f t="shared" si="127"/>
        <v/>
      </c>
      <c r="AL585" s="79" t="str">
        <f t="shared" si="128"/>
        <v/>
      </c>
      <c r="AM585" s="78" t="str">
        <f t="shared" si="129"/>
        <v/>
      </c>
    </row>
    <row r="586" spans="2:39" ht="13.5" thickBot="1">
      <c r="B586" s="86">
        <v>44718</v>
      </c>
      <c r="C586" s="85">
        <v>1152.876</v>
      </c>
      <c r="D586" s="85">
        <v>1154.654</v>
      </c>
      <c r="E586" s="85">
        <v>1157.1479999999999</v>
      </c>
      <c r="F586" s="85">
        <v>1203.6659999999999</v>
      </c>
      <c r="G586" s="85">
        <v>1215.3320000000001</v>
      </c>
      <c r="H586" s="85">
        <v>1232.779</v>
      </c>
      <c r="I586" s="85">
        <v>1346.704</v>
      </c>
      <c r="J586" s="85">
        <v>1412.711</v>
      </c>
      <c r="K586" s="85">
        <v>1482.125</v>
      </c>
      <c r="L586" s="85">
        <v>1482.7470000000001</v>
      </c>
      <c r="M586" s="85">
        <v>1483.616</v>
      </c>
      <c r="N586" s="85">
        <v>1483.7840000000001</v>
      </c>
      <c r="O586" s="85">
        <v>1481.713</v>
      </c>
      <c r="P586" s="85">
        <v>1482.7929999999999</v>
      </c>
      <c r="Q586" s="85">
        <v>1482.471</v>
      </c>
      <c r="R586" s="85">
        <v>1481.52</v>
      </c>
      <c r="S586" s="85">
        <v>1482.404</v>
      </c>
      <c r="T586" s="85">
        <v>1481.8789999999999</v>
      </c>
      <c r="U586" s="85">
        <v>1482.8050000000001</v>
      </c>
      <c r="V586" s="85">
        <v>1481.559</v>
      </c>
      <c r="W586" s="85">
        <v>1482.143</v>
      </c>
      <c r="X586" s="85">
        <v>1478.0239999999999</v>
      </c>
      <c r="Y586" s="85">
        <v>1475.2170000000001</v>
      </c>
      <c r="Z586" s="85">
        <v>1475.6859999999999</v>
      </c>
      <c r="AA586" s="85">
        <f t="shared" si="117"/>
        <v>1483.7840000000001</v>
      </c>
      <c r="AB586" s="84">
        <f t="shared" si="118"/>
        <v>2022</v>
      </c>
      <c r="AC586" s="83">
        <f t="shared" si="119"/>
        <v>6</v>
      </c>
      <c r="AD586" s="83" t="str">
        <f t="shared" si="120"/>
        <v/>
      </c>
      <c r="AE586" s="83" t="str">
        <f t="shared" si="121"/>
        <v/>
      </c>
      <c r="AF586" s="81">
        <f t="shared" si="122"/>
        <v>1483.7840000000001</v>
      </c>
      <c r="AG586" s="82" t="str">
        <f t="shared" si="123"/>
        <v>12:00</v>
      </c>
      <c r="AH586" s="81">
        <f t="shared" si="124"/>
        <v>35060.140000000007</v>
      </c>
      <c r="AI586" s="80" t="str">
        <f t="shared" si="125"/>
        <v/>
      </c>
      <c r="AJ586" s="80" t="str">
        <f t="shared" si="126"/>
        <v/>
      </c>
      <c r="AK586" s="80" t="str">
        <f t="shared" si="127"/>
        <v/>
      </c>
      <c r="AL586" s="79" t="str">
        <f t="shared" si="128"/>
        <v/>
      </c>
      <c r="AM586" s="78" t="str">
        <f t="shared" si="129"/>
        <v/>
      </c>
    </row>
    <row r="587" spans="2:39" ht="13.5" thickBot="1">
      <c r="B587" s="86">
        <v>44719</v>
      </c>
      <c r="C587" s="85">
        <v>1476.2950000000001</v>
      </c>
      <c r="D587" s="85">
        <v>1412.18</v>
      </c>
      <c r="E587" s="85">
        <v>1483.211</v>
      </c>
      <c r="F587" s="85">
        <v>1482.9</v>
      </c>
      <c r="G587" s="85">
        <v>1482.63</v>
      </c>
      <c r="H587" s="85">
        <v>1482.117</v>
      </c>
      <c r="I587" s="85">
        <v>1482.1669999999999</v>
      </c>
      <c r="J587" s="85">
        <v>1478.3320000000001</v>
      </c>
      <c r="K587" s="85">
        <v>1484.0139999999999</v>
      </c>
      <c r="L587" s="85">
        <v>1481.962</v>
      </c>
      <c r="M587" s="85">
        <v>1482.443</v>
      </c>
      <c r="N587" s="85">
        <v>1483.7909999999999</v>
      </c>
      <c r="O587" s="85">
        <v>1483.7139999999999</v>
      </c>
      <c r="P587" s="85">
        <v>1483.2260000000001</v>
      </c>
      <c r="Q587" s="85">
        <v>1482.5239999999999</v>
      </c>
      <c r="R587" s="85">
        <v>1481.883</v>
      </c>
      <c r="S587" s="85">
        <v>1482.0889999999999</v>
      </c>
      <c r="T587" s="85">
        <v>1462.8910000000001</v>
      </c>
      <c r="U587" s="85">
        <v>1436.5519999999999</v>
      </c>
      <c r="V587" s="85">
        <v>1398.1130000000001</v>
      </c>
      <c r="W587" s="85">
        <v>1395.2470000000001</v>
      </c>
      <c r="X587" s="85">
        <v>1341.0509999999999</v>
      </c>
      <c r="Y587" s="85">
        <v>1306.585</v>
      </c>
      <c r="Z587" s="85">
        <v>1291.739</v>
      </c>
      <c r="AA587" s="85">
        <f t="shared" si="117"/>
        <v>1484.0139999999999</v>
      </c>
      <c r="AB587" s="84">
        <f t="shared" si="118"/>
        <v>2022</v>
      </c>
      <c r="AC587" s="83">
        <f t="shared" si="119"/>
        <v>6</v>
      </c>
      <c r="AD587" s="83" t="str">
        <f t="shared" si="120"/>
        <v/>
      </c>
      <c r="AE587" s="83" t="str">
        <f t="shared" si="121"/>
        <v/>
      </c>
      <c r="AF587" s="81">
        <f t="shared" si="122"/>
        <v>1484.0139999999999</v>
      </c>
      <c r="AG587" s="82" t="str">
        <f t="shared" si="123"/>
        <v>9:00</v>
      </c>
      <c r="AH587" s="81">
        <f t="shared" si="124"/>
        <v>36241.670000000006</v>
      </c>
      <c r="AI587" s="80" t="str">
        <f t="shared" si="125"/>
        <v/>
      </c>
      <c r="AJ587" s="80" t="str">
        <f t="shared" si="126"/>
        <v/>
      </c>
      <c r="AK587" s="80" t="str">
        <f t="shared" si="127"/>
        <v/>
      </c>
      <c r="AL587" s="79" t="str">
        <f t="shared" si="128"/>
        <v/>
      </c>
      <c r="AM587" s="78" t="str">
        <f t="shared" si="129"/>
        <v/>
      </c>
    </row>
    <row r="588" spans="2:39" ht="13.5" thickBot="1">
      <c r="B588" s="86">
        <v>44720</v>
      </c>
      <c r="C588" s="85">
        <v>1299.9159999999999</v>
      </c>
      <c r="D588" s="85">
        <v>1256.6120000000001</v>
      </c>
      <c r="E588" s="85">
        <v>1172.9860000000001</v>
      </c>
      <c r="F588" s="85">
        <v>1192.432</v>
      </c>
      <c r="G588" s="85">
        <v>1214.92</v>
      </c>
      <c r="H588" s="85">
        <v>1335.68</v>
      </c>
      <c r="I588" s="85">
        <v>1482.43</v>
      </c>
      <c r="J588" s="85">
        <v>1485.0119999999999</v>
      </c>
      <c r="K588" s="85">
        <v>1481.925</v>
      </c>
      <c r="L588" s="85">
        <v>1482.2449999999999</v>
      </c>
      <c r="M588" s="85">
        <v>1482.021</v>
      </c>
      <c r="N588" s="85">
        <v>1482.4939999999999</v>
      </c>
      <c r="O588" s="85">
        <v>1482.653</v>
      </c>
      <c r="P588" s="85">
        <v>1482.951</v>
      </c>
      <c r="Q588" s="85">
        <v>1482.8420000000001</v>
      </c>
      <c r="R588" s="85">
        <v>1483.4</v>
      </c>
      <c r="S588" s="85">
        <v>1481.9970000000001</v>
      </c>
      <c r="T588" s="85">
        <v>1187.826</v>
      </c>
      <c r="U588" s="85">
        <v>0</v>
      </c>
      <c r="V588" s="85">
        <v>0</v>
      </c>
      <c r="W588" s="85">
        <v>0</v>
      </c>
      <c r="X588" s="85">
        <v>0</v>
      </c>
      <c r="Y588" s="85">
        <v>0</v>
      </c>
      <c r="Z588" s="85">
        <v>0</v>
      </c>
      <c r="AA588" s="85">
        <f t="shared" si="117"/>
        <v>1485.0119999999999</v>
      </c>
      <c r="AB588" s="84">
        <f t="shared" si="118"/>
        <v>2022</v>
      </c>
      <c r="AC588" s="83">
        <f t="shared" si="119"/>
        <v>6</v>
      </c>
      <c r="AD588" s="83" t="str">
        <f t="shared" si="120"/>
        <v/>
      </c>
      <c r="AE588" s="83" t="str">
        <f t="shared" si="121"/>
        <v/>
      </c>
      <c r="AF588" s="81">
        <f t="shared" si="122"/>
        <v>1485.0119999999999</v>
      </c>
      <c r="AG588" s="82" t="str">
        <f t="shared" si="123"/>
        <v>8:00</v>
      </c>
      <c r="AH588" s="81">
        <f t="shared" si="124"/>
        <v>26455.354000000003</v>
      </c>
      <c r="AI588" s="80" t="str">
        <f t="shared" si="125"/>
        <v/>
      </c>
      <c r="AJ588" s="80" t="str">
        <f t="shared" si="126"/>
        <v/>
      </c>
      <c r="AK588" s="80" t="str">
        <f t="shared" si="127"/>
        <v/>
      </c>
      <c r="AL588" s="79" t="str">
        <f t="shared" si="128"/>
        <v/>
      </c>
      <c r="AM588" s="78" t="str">
        <f t="shared" si="129"/>
        <v/>
      </c>
    </row>
    <row r="589" spans="2:39" ht="13.5" thickBot="1">
      <c r="B589" s="86">
        <v>44721</v>
      </c>
      <c r="C589" s="85">
        <v>0</v>
      </c>
      <c r="D589" s="85">
        <v>0</v>
      </c>
      <c r="E589" s="85">
        <v>0</v>
      </c>
      <c r="F589" s="85">
        <v>0</v>
      </c>
      <c r="G589" s="85">
        <v>0</v>
      </c>
      <c r="H589" s="85">
        <v>0</v>
      </c>
      <c r="I589" s="85">
        <v>0</v>
      </c>
      <c r="J589" s="85">
        <v>0</v>
      </c>
      <c r="K589" s="85">
        <v>0</v>
      </c>
      <c r="L589" s="85">
        <v>671.99300000000005</v>
      </c>
      <c r="M589" s="85">
        <v>1483.385</v>
      </c>
      <c r="N589" s="85">
        <v>1481.9839999999999</v>
      </c>
      <c r="O589" s="85">
        <v>1482.616</v>
      </c>
      <c r="P589" s="85">
        <v>1483.027</v>
      </c>
      <c r="Q589" s="85">
        <v>1483.86</v>
      </c>
      <c r="R589" s="85">
        <v>1482.4480000000001</v>
      </c>
      <c r="S589" s="85">
        <v>1482.932</v>
      </c>
      <c r="T589" s="85">
        <v>1482.758</v>
      </c>
      <c r="U589" s="85">
        <v>1477.3</v>
      </c>
      <c r="V589" s="85">
        <v>1159.4839999999999</v>
      </c>
      <c r="W589" s="85">
        <v>1139.614</v>
      </c>
      <c r="X589" s="85">
        <v>1104.982</v>
      </c>
      <c r="Y589" s="85">
        <v>1089.855</v>
      </c>
      <c r="Z589" s="85">
        <v>1101.0129999999999</v>
      </c>
      <c r="AA589" s="85">
        <f t="shared" si="117"/>
        <v>1483.86</v>
      </c>
      <c r="AB589" s="84">
        <f t="shared" si="118"/>
        <v>2022</v>
      </c>
      <c r="AC589" s="83">
        <f t="shared" si="119"/>
        <v>6</v>
      </c>
      <c r="AD589" s="83" t="str">
        <f t="shared" si="120"/>
        <v/>
      </c>
      <c r="AE589" s="83" t="str">
        <f t="shared" si="121"/>
        <v/>
      </c>
      <c r="AF589" s="81">
        <f t="shared" si="122"/>
        <v>1483.86</v>
      </c>
      <c r="AG589" s="82" t="str">
        <f t="shared" si="123"/>
        <v>15:00</v>
      </c>
      <c r="AH589" s="81">
        <f t="shared" si="124"/>
        <v>21091.111000000001</v>
      </c>
      <c r="AI589" s="80" t="str">
        <f t="shared" si="125"/>
        <v/>
      </c>
      <c r="AJ589" s="80" t="str">
        <f t="shared" si="126"/>
        <v/>
      </c>
      <c r="AK589" s="80" t="str">
        <f t="shared" si="127"/>
        <v/>
      </c>
      <c r="AL589" s="79" t="str">
        <f t="shared" si="128"/>
        <v/>
      </c>
      <c r="AM589" s="78" t="str">
        <f t="shared" si="129"/>
        <v/>
      </c>
    </row>
    <row r="590" spans="2:39" ht="13.5" thickBot="1">
      <c r="B590" s="86">
        <v>44722</v>
      </c>
      <c r="C590" s="85">
        <v>1167.7760000000001</v>
      </c>
      <c r="D590" s="85">
        <v>1167.1420000000001</v>
      </c>
      <c r="E590" s="85">
        <v>1156.0540000000001</v>
      </c>
      <c r="F590" s="85">
        <v>1173.9590000000001</v>
      </c>
      <c r="G590" s="85">
        <v>1072.6130000000001</v>
      </c>
      <c r="H590" s="85">
        <v>1129.568</v>
      </c>
      <c r="I590" s="85">
        <v>1472.683</v>
      </c>
      <c r="J590" s="85">
        <v>1483.932</v>
      </c>
      <c r="K590" s="85">
        <v>1482.89</v>
      </c>
      <c r="L590" s="85">
        <v>1482.104</v>
      </c>
      <c r="M590" s="85">
        <v>1483.5989999999999</v>
      </c>
      <c r="N590" s="85">
        <v>1482.769</v>
      </c>
      <c r="O590" s="85">
        <v>1482.4280000000001</v>
      </c>
      <c r="P590" s="85">
        <v>1481.9369999999999</v>
      </c>
      <c r="Q590" s="85">
        <v>1482.67</v>
      </c>
      <c r="R590" s="85">
        <v>1483.098</v>
      </c>
      <c r="S590" s="85">
        <v>1484.432</v>
      </c>
      <c r="T590" s="85">
        <v>1483.991</v>
      </c>
      <c r="U590" s="85">
        <v>1483.502</v>
      </c>
      <c r="V590" s="85">
        <v>1471.76</v>
      </c>
      <c r="W590" s="85">
        <v>1466.4159999999999</v>
      </c>
      <c r="X590" s="85">
        <v>1457.192</v>
      </c>
      <c r="Y590" s="85">
        <v>1378.9259999999999</v>
      </c>
      <c r="Z590" s="85">
        <v>1333.0730000000001</v>
      </c>
      <c r="AA590" s="85">
        <f t="shared" si="117"/>
        <v>1484.432</v>
      </c>
      <c r="AB590" s="84">
        <f t="shared" si="118"/>
        <v>2022</v>
      </c>
      <c r="AC590" s="83">
        <f t="shared" si="119"/>
        <v>6</v>
      </c>
      <c r="AD590" s="83" t="str">
        <f t="shared" si="120"/>
        <v/>
      </c>
      <c r="AE590" s="83" t="str">
        <f t="shared" si="121"/>
        <v/>
      </c>
      <c r="AF590" s="81">
        <f t="shared" si="122"/>
        <v>1484.432</v>
      </c>
      <c r="AG590" s="82" t="str">
        <f t="shared" si="123"/>
        <v>17:00</v>
      </c>
      <c r="AH590" s="81">
        <f t="shared" si="124"/>
        <v>34728.946000000004</v>
      </c>
      <c r="AI590" s="80" t="str">
        <f t="shared" si="125"/>
        <v/>
      </c>
      <c r="AJ590" s="80" t="str">
        <f t="shared" si="126"/>
        <v/>
      </c>
      <c r="AK590" s="80" t="str">
        <f t="shared" si="127"/>
        <v/>
      </c>
      <c r="AL590" s="79" t="str">
        <f t="shared" si="128"/>
        <v/>
      </c>
      <c r="AM590" s="78" t="str">
        <f t="shared" si="129"/>
        <v/>
      </c>
    </row>
    <row r="591" spans="2:39" ht="13.5" thickBot="1">
      <c r="B591" s="86">
        <v>44723</v>
      </c>
      <c r="C591" s="85">
        <v>1332.991</v>
      </c>
      <c r="D591" s="85">
        <v>1315.932</v>
      </c>
      <c r="E591" s="85">
        <v>1305.6959999999999</v>
      </c>
      <c r="F591" s="85">
        <v>1287.3320000000001</v>
      </c>
      <c r="G591" s="85">
        <v>1254.211</v>
      </c>
      <c r="H591" s="85">
        <v>1282.873</v>
      </c>
      <c r="I591" s="85">
        <v>1393.117</v>
      </c>
      <c r="J591" s="85">
        <v>1463.079</v>
      </c>
      <c r="K591" s="85">
        <v>1482.444</v>
      </c>
      <c r="L591" s="85">
        <v>1483.3579999999999</v>
      </c>
      <c r="M591" s="85">
        <v>1481.627</v>
      </c>
      <c r="N591" s="85">
        <v>1483.261</v>
      </c>
      <c r="O591" s="85">
        <v>1482.0889999999999</v>
      </c>
      <c r="P591" s="85">
        <v>1482.954</v>
      </c>
      <c r="Q591" s="85">
        <v>1481.328</v>
      </c>
      <c r="R591" s="85">
        <v>1482.7940000000001</v>
      </c>
      <c r="S591" s="85">
        <v>1483.5229999999999</v>
      </c>
      <c r="T591" s="85">
        <v>1483.5329999999999</v>
      </c>
      <c r="U591" s="85">
        <v>1482.9949999999999</v>
      </c>
      <c r="V591" s="85">
        <v>1480.934</v>
      </c>
      <c r="W591" s="85">
        <v>1475.931</v>
      </c>
      <c r="X591" s="85">
        <v>1472.0940000000001</v>
      </c>
      <c r="Y591" s="85">
        <v>1456.9090000000001</v>
      </c>
      <c r="Z591" s="85">
        <v>1438.4159999999999</v>
      </c>
      <c r="AA591" s="85">
        <f t="shared" si="117"/>
        <v>1483.5329999999999</v>
      </c>
      <c r="AB591" s="84">
        <f t="shared" si="118"/>
        <v>2022</v>
      </c>
      <c r="AC591" s="83">
        <f t="shared" si="119"/>
        <v>6</v>
      </c>
      <c r="AD591" s="83" t="str">
        <f t="shared" si="120"/>
        <v/>
      </c>
      <c r="AE591" s="83" t="str">
        <f t="shared" si="121"/>
        <v/>
      </c>
      <c r="AF591" s="81">
        <f t="shared" si="122"/>
        <v>1483.5329999999999</v>
      </c>
      <c r="AG591" s="82" t="str">
        <f t="shared" si="123"/>
        <v>18:00</v>
      </c>
      <c r="AH591" s="81">
        <f t="shared" si="124"/>
        <v>35752.954000000005</v>
      </c>
      <c r="AI591" s="80" t="str">
        <f t="shared" si="125"/>
        <v/>
      </c>
      <c r="AJ591" s="80" t="str">
        <f t="shared" si="126"/>
        <v/>
      </c>
      <c r="AK591" s="80" t="str">
        <f t="shared" si="127"/>
        <v/>
      </c>
      <c r="AL591" s="79" t="str">
        <f t="shared" si="128"/>
        <v/>
      </c>
      <c r="AM591" s="78" t="str">
        <f t="shared" si="129"/>
        <v/>
      </c>
    </row>
    <row r="592" spans="2:39" ht="13.5" thickBot="1">
      <c r="B592" s="86">
        <v>44724</v>
      </c>
      <c r="C592" s="85">
        <v>1440.4880000000001</v>
      </c>
      <c r="D592" s="85">
        <v>1428.1559999999999</v>
      </c>
      <c r="E592" s="85">
        <v>1431.338</v>
      </c>
      <c r="F592" s="85">
        <v>1454.2719999999999</v>
      </c>
      <c r="G592" s="85">
        <v>1425.8130000000001</v>
      </c>
      <c r="H592" s="85">
        <v>1443.4839999999999</v>
      </c>
      <c r="I592" s="85">
        <v>1482.326</v>
      </c>
      <c r="J592" s="85">
        <v>1482.1849999999999</v>
      </c>
      <c r="K592" s="85">
        <v>1483.182</v>
      </c>
      <c r="L592" s="85">
        <v>1482.1990000000001</v>
      </c>
      <c r="M592" s="85">
        <v>1484.643</v>
      </c>
      <c r="N592" s="85">
        <v>1482.4380000000001</v>
      </c>
      <c r="O592" s="85">
        <v>1483.6610000000001</v>
      </c>
      <c r="P592" s="85">
        <v>1483.579</v>
      </c>
      <c r="Q592" s="85">
        <v>1481.9179999999999</v>
      </c>
      <c r="R592" s="85">
        <v>1483.5029999999999</v>
      </c>
      <c r="S592" s="85">
        <v>1482.9269999999999</v>
      </c>
      <c r="T592" s="85">
        <v>1481.8150000000001</v>
      </c>
      <c r="U592" s="85">
        <v>1333.29</v>
      </c>
      <c r="V592" s="85">
        <v>1190.011</v>
      </c>
      <c r="W592" s="85">
        <v>1119.991</v>
      </c>
      <c r="X592" s="85">
        <v>1092.124</v>
      </c>
      <c r="Y592" s="85">
        <v>1098.443</v>
      </c>
      <c r="Z592" s="85">
        <v>1099.723</v>
      </c>
      <c r="AA592" s="85">
        <f t="shared" si="117"/>
        <v>1484.643</v>
      </c>
      <c r="AB592" s="84">
        <f t="shared" si="118"/>
        <v>2022</v>
      </c>
      <c r="AC592" s="83">
        <f t="shared" si="119"/>
        <v>6</v>
      </c>
      <c r="AD592" s="83" t="str">
        <f t="shared" si="120"/>
        <v/>
      </c>
      <c r="AE592" s="83" t="str">
        <f t="shared" si="121"/>
        <v/>
      </c>
      <c r="AF592" s="81">
        <f t="shared" si="122"/>
        <v>1484.643</v>
      </c>
      <c r="AG592" s="82" t="str">
        <f t="shared" si="123"/>
        <v>11:00</v>
      </c>
      <c r="AH592" s="81">
        <f t="shared" si="124"/>
        <v>34836.152000000002</v>
      </c>
      <c r="AI592" s="80" t="str">
        <f t="shared" si="125"/>
        <v/>
      </c>
      <c r="AJ592" s="80" t="str">
        <f t="shared" si="126"/>
        <v/>
      </c>
      <c r="AK592" s="80" t="str">
        <f t="shared" si="127"/>
        <v/>
      </c>
      <c r="AL592" s="79" t="str">
        <f t="shared" si="128"/>
        <v/>
      </c>
      <c r="AM592" s="78" t="str">
        <f t="shared" si="129"/>
        <v/>
      </c>
    </row>
    <row r="593" spans="2:39" ht="13.5" thickBot="1">
      <c r="B593" s="86">
        <v>44725</v>
      </c>
      <c r="C593" s="85">
        <v>1089.3050000000001</v>
      </c>
      <c r="D593" s="85">
        <v>1082.6769999999999</v>
      </c>
      <c r="E593" s="85">
        <v>1020.593</v>
      </c>
      <c r="F593" s="85">
        <v>997.15200000000004</v>
      </c>
      <c r="G593" s="85">
        <v>979.17600000000004</v>
      </c>
      <c r="H593" s="85">
        <v>976.45399999999995</v>
      </c>
      <c r="I593" s="85">
        <v>1047.058</v>
      </c>
      <c r="J593" s="85">
        <v>946.26900000000001</v>
      </c>
      <c r="K593" s="85">
        <v>893.27300000000002</v>
      </c>
      <c r="L593" s="85">
        <v>849.64</v>
      </c>
      <c r="M593" s="85">
        <v>756.06700000000001</v>
      </c>
      <c r="N593" s="85">
        <v>698.09500000000003</v>
      </c>
      <c r="O593" s="85">
        <v>710.24</v>
      </c>
      <c r="P593" s="85">
        <v>746.36099999999999</v>
      </c>
      <c r="Q593" s="85">
        <v>523.48299999999995</v>
      </c>
      <c r="R593" s="85">
        <v>275.19499999999999</v>
      </c>
      <c r="S593" s="85">
        <v>499.19799999999998</v>
      </c>
      <c r="T593" s="85">
        <v>498.63200000000001</v>
      </c>
      <c r="U593" s="85">
        <v>498.80900000000003</v>
      </c>
      <c r="V593" s="85">
        <v>498.11200000000002</v>
      </c>
      <c r="W593" s="85">
        <v>498.20299999999997</v>
      </c>
      <c r="X593" s="85">
        <v>498.18400000000003</v>
      </c>
      <c r="Y593" s="85">
        <v>498.57900000000001</v>
      </c>
      <c r="Z593" s="85">
        <v>498.59199999999998</v>
      </c>
      <c r="AA593" s="85">
        <f t="shared" si="117"/>
        <v>1089.3050000000001</v>
      </c>
      <c r="AB593" s="84">
        <f t="shared" si="118"/>
        <v>2022</v>
      </c>
      <c r="AC593" s="83">
        <f t="shared" si="119"/>
        <v>6</v>
      </c>
      <c r="AD593" s="83" t="str">
        <f t="shared" si="120"/>
        <v/>
      </c>
      <c r="AE593" s="83" t="str">
        <f t="shared" si="121"/>
        <v/>
      </c>
      <c r="AF593" s="81">
        <f t="shared" si="122"/>
        <v>1089.3050000000001</v>
      </c>
      <c r="AG593" s="82" t="str">
        <f t="shared" si="123"/>
        <v>1:00</v>
      </c>
      <c r="AH593" s="81">
        <f t="shared" si="124"/>
        <v>18668.652000000002</v>
      </c>
      <c r="AI593" s="80" t="str">
        <f t="shared" si="125"/>
        <v/>
      </c>
      <c r="AJ593" s="80" t="str">
        <f t="shared" si="126"/>
        <v/>
      </c>
      <c r="AK593" s="80" t="str">
        <f t="shared" si="127"/>
        <v/>
      </c>
      <c r="AL593" s="79" t="str">
        <f t="shared" si="128"/>
        <v/>
      </c>
      <c r="AM593" s="78" t="str">
        <f t="shared" si="129"/>
        <v/>
      </c>
    </row>
    <row r="594" spans="2:39" ht="13.5" thickBot="1">
      <c r="B594" s="86">
        <v>44726</v>
      </c>
      <c r="C594" s="85">
        <v>498.44299999999998</v>
      </c>
      <c r="D594" s="85">
        <v>498.267</v>
      </c>
      <c r="E594" s="85">
        <v>499.00900000000001</v>
      </c>
      <c r="F594" s="85">
        <v>498.75900000000001</v>
      </c>
      <c r="G594" s="85">
        <v>498.79599999999999</v>
      </c>
      <c r="H594" s="85">
        <v>498.66899999999998</v>
      </c>
      <c r="I594" s="85">
        <v>498.83600000000001</v>
      </c>
      <c r="J594" s="85">
        <v>399.57299999999998</v>
      </c>
      <c r="K594" s="85">
        <v>0</v>
      </c>
      <c r="L594" s="85">
        <v>0</v>
      </c>
      <c r="M594" s="85">
        <v>0</v>
      </c>
      <c r="N594" s="85">
        <v>0</v>
      </c>
      <c r="O594" s="85">
        <v>0</v>
      </c>
      <c r="P594" s="85">
        <v>0</v>
      </c>
      <c r="Q594" s="85">
        <v>0</v>
      </c>
      <c r="R594" s="85">
        <v>0</v>
      </c>
      <c r="S594" s="85">
        <v>0</v>
      </c>
      <c r="T594" s="85">
        <v>0</v>
      </c>
      <c r="U594" s="85">
        <v>0</v>
      </c>
      <c r="V594" s="85">
        <v>0</v>
      </c>
      <c r="W594" s="85">
        <v>0</v>
      </c>
      <c r="X594" s="85">
        <v>0</v>
      </c>
      <c r="Y594" s="85">
        <v>0</v>
      </c>
      <c r="Z594" s="85">
        <v>0</v>
      </c>
      <c r="AA594" s="85">
        <f t="shared" si="117"/>
        <v>499.00900000000001</v>
      </c>
      <c r="AB594" s="84">
        <f t="shared" si="118"/>
        <v>2022</v>
      </c>
      <c r="AC594" s="83">
        <f t="shared" si="119"/>
        <v>6</v>
      </c>
      <c r="AD594" s="83" t="str">
        <f t="shared" si="120"/>
        <v/>
      </c>
      <c r="AE594" s="83" t="str">
        <f t="shared" si="121"/>
        <v/>
      </c>
      <c r="AF594" s="81">
        <f t="shared" si="122"/>
        <v>499.00900000000001</v>
      </c>
      <c r="AG594" s="82" t="str">
        <f t="shared" si="123"/>
        <v>3:00</v>
      </c>
      <c r="AH594" s="81">
        <f t="shared" si="124"/>
        <v>4389.360999999999</v>
      </c>
      <c r="AI594" s="80" t="str">
        <f t="shared" si="125"/>
        <v/>
      </c>
      <c r="AJ594" s="80" t="str">
        <f t="shared" si="126"/>
        <v/>
      </c>
      <c r="AK594" s="80" t="str">
        <f t="shared" si="127"/>
        <v/>
      </c>
      <c r="AL594" s="79" t="str">
        <f t="shared" si="128"/>
        <v/>
      </c>
      <c r="AM594" s="78" t="str">
        <f t="shared" si="129"/>
        <v/>
      </c>
    </row>
    <row r="595" spans="2:39" ht="13.5" thickBot="1">
      <c r="B595" s="86">
        <v>44727</v>
      </c>
      <c r="C595" s="85">
        <v>0</v>
      </c>
      <c r="D595" s="85">
        <v>0</v>
      </c>
      <c r="E595" s="85">
        <v>0</v>
      </c>
      <c r="F595" s="85">
        <v>0</v>
      </c>
      <c r="G595" s="85">
        <v>0</v>
      </c>
      <c r="H595" s="85">
        <v>0</v>
      </c>
      <c r="I595" s="85">
        <v>0</v>
      </c>
      <c r="J595" s="85">
        <v>0</v>
      </c>
      <c r="K595" s="85">
        <v>0</v>
      </c>
      <c r="L595" s="85">
        <v>0</v>
      </c>
      <c r="M595" s="85">
        <v>0</v>
      </c>
      <c r="N595" s="85">
        <v>0</v>
      </c>
      <c r="O595" s="85">
        <v>0</v>
      </c>
      <c r="P595" s="85">
        <v>0</v>
      </c>
      <c r="Q595" s="85">
        <v>0</v>
      </c>
      <c r="R595" s="85">
        <v>0</v>
      </c>
      <c r="S595" s="85">
        <v>0</v>
      </c>
      <c r="T595" s="85">
        <v>0</v>
      </c>
      <c r="U595" s="85">
        <v>0</v>
      </c>
      <c r="V595" s="85">
        <v>0</v>
      </c>
      <c r="W595" s="85">
        <v>0</v>
      </c>
      <c r="X595" s="85">
        <v>0</v>
      </c>
      <c r="Y595" s="85">
        <v>0</v>
      </c>
      <c r="Z595" s="85">
        <v>0</v>
      </c>
      <c r="AA595" s="85">
        <f t="shared" si="117"/>
        <v>0</v>
      </c>
      <c r="AB595" s="84">
        <f t="shared" si="118"/>
        <v>2022</v>
      </c>
      <c r="AC595" s="83">
        <f t="shared" si="119"/>
        <v>6</v>
      </c>
      <c r="AD595" s="83" t="str">
        <f t="shared" si="120"/>
        <v/>
      </c>
      <c r="AE595" s="83" t="str">
        <f t="shared" si="121"/>
        <v/>
      </c>
      <c r="AF595" s="81">
        <f t="shared" si="122"/>
        <v>0</v>
      </c>
      <c r="AG595" s="82" t="str">
        <f t="shared" si="123"/>
        <v>1:00</v>
      </c>
      <c r="AH595" s="81">
        <f t="shared" si="124"/>
        <v>0</v>
      </c>
      <c r="AI595" s="80" t="str">
        <f t="shared" si="125"/>
        <v/>
      </c>
      <c r="AJ595" s="80" t="str">
        <f t="shared" si="126"/>
        <v/>
      </c>
      <c r="AK595" s="80" t="str">
        <f t="shared" si="127"/>
        <v/>
      </c>
      <c r="AL595" s="79" t="str">
        <f t="shared" si="128"/>
        <v/>
      </c>
      <c r="AM595" s="78" t="str">
        <f t="shared" si="129"/>
        <v/>
      </c>
    </row>
    <row r="596" spans="2:39" ht="13.5" thickBot="1">
      <c r="B596" s="86">
        <v>44728</v>
      </c>
      <c r="C596" s="85">
        <v>0</v>
      </c>
      <c r="D596" s="85">
        <v>0</v>
      </c>
      <c r="E596" s="85">
        <v>0</v>
      </c>
      <c r="F596" s="85">
        <v>0</v>
      </c>
      <c r="G596" s="85">
        <v>0</v>
      </c>
      <c r="H596" s="85">
        <v>0</v>
      </c>
      <c r="I596" s="85">
        <v>0</v>
      </c>
      <c r="J596" s="85">
        <v>0</v>
      </c>
      <c r="K596" s="85">
        <v>0</v>
      </c>
      <c r="L596" s="85">
        <v>0</v>
      </c>
      <c r="M596" s="85">
        <v>0</v>
      </c>
      <c r="N596" s="85">
        <v>0</v>
      </c>
      <c r="O596" s="85">
        <v>0</v>
      </c>
      <c r="P596" s="85">
        <v>0</v>
      </c>
      <c r="Q596" s="85">
        <v>0</v>
      </c>
      <c r="R596" s="85">
        <v>0</v>
      </c>
      <c r="S596" s="85">
        <v>0</v>
      </c>
      <c r="T596" s="85">
        <v>0</v>
      </c>
      <c r="U596" s="85">
        <v>0</v>
      </c>
      <c r="V596" s="85">
        <v>0</v>
      </c>
      <c r="W596" s="85">
        <v>0</v>
      </c>
      <c r="X596" s="85">
        <v>0</v>
      </c>
      <c r="Y596" s="85">
        <v>0</v>
      </c>
      <c r="Z596" s="85">
        <v>0</v>
      </c>
      <c r="AA596" s="85">
        <f t="shared" si="117"/>
        <v>0</v>
      </c>
      <c r="AB596" s="84">
        <f t="shared" si="118"/>
        <v>2022</v>
      </c>
      <c r="AC596" s="83">
        <f t="shared" si="119"/>
        <v>6</v>
      </c>
      <c r="AD596" s="83" t="str">
        <f t="shared" si="120"/>
        <v/>
      </c>
      <c r="AE596" s="83" t="str">
        <f t="shared" si="121"/>
        <v/>
      </c>
      <c r="AF596" s="81">
        <f t="shared" si="122"/>
        <v>0</v>
      </c>
      <c r="AG596" s="82" t="str">
        <f t="shared" si="123"/>
        <v>1:00</v>
      </c>
      <c r="AH596" s="81">
        <f t="shared" si="124"/>
        <v>0</v>
      </c>
      <c r="AI596" s="80" t="str">
        <f t="shared" si="125"/>
        <v/>
      </c>
      <c r="AJ596" s="80" t="str">
        <f t="shared" si="126"/>
        <v/>
      </c>
      <c r="AK596" s="80" t="str">
        <f t="shared" si="127"/>
        <v/>
      </c>
      <c r="AL596" s="79" t="str">
        <f t="shared" si="128"/>
        <v/>
      </c>
      <c r="AM596" s="78" t="str">
        <f t="shared" si="129"/>
        <v/>
      </c>
    </row>
    <row r="597" spans="2:39" ht="13.5" thickBot="1">
      <c r="B597" s="86">
        <v>44729</v>
      </c>
      <c r="C597" s="85">
        <v>0</v>
      </c>
      <c r="D597" s="85">
        <v>0</v>
      </c>
      <c r="E597" s="85">
        <v>0</v>
      </c>
      <c r="F597" s="85">
        <v>0</v>
      </c>
      <c r="G597" s="85">
        <v>0</v>
      </c>
      <c r="H597" s="85">
        <v>0</v>
      </c>
      <c r="I597" s="85">
        <v>0</v>
      </c>
      <c r="J597" s="85">
        <v>0</v>
      </c>
      <c r="K597" s="85">
        <v>0</v>
      </c>
      <c r="L597" s="85">
        <v>0</v>
      </c>
      <c r="M597" s="85">
        <v>0</v>
      </c>
      <c r="N597" s="85">
        <v>0</v>
      </c>
      <c r="O597" s="85">
        <v>0</v>
      </c>
      <c r="P597" s="85">
        <v>0</v>
      </c>
      <c r="Q597" s="85">
        <v>0</v>
      </c>
      <c r="R597" s="85">
        <v>0</v>
      </c>
      <c r="S597" s="85">
        <v>0</v>
      </c>
      <c r="T597" s="85">
        <v>0</v>
      </c>
      <c r="U597" s="85">
        <v>0</v>
      </c>
      <c r="V597" s="85">
        <v>0</v>
      </c>
      <c r="W597" s="85">
        <v>0</v>
      </c>
      <c r="X597" s="85">
        <v>0</v>
      </c>
      <c r="Y597" s="85">
        <v>0</v>
      </c>
      <c r="Z597" s="85">
        <v>0</v>
      </c>
      <c r="AA597" s="85">
        <f t="shared" si="117"/>
        <v>0</v>
      </c>
      <c r="AB597" s="84">
        <f t="shared" si="118"/>
        <v>2022</v>
      </c>
      <c r="AC597" s="83">
        <f t="shared" si="119"/>
        <v>6</v>
      </c>
      <c r="AD597" s="83" t="str">
        <f t="shared" si="120"/>
        <v/>
      </c>
      <c r="AE597" s="83" t="str">
        <f t="shared" si="121"/>
        <v/>
      </c>
      <c r="AF597" s="81">
        <f t="shared" si="122"/>
        <v>0</v>
      </c>
      <c r="AG597" s="82" t="str">
        <f t="shared" si="123"/>
        <v>1:00</v>
      </c>
      <c r="AH597" s="81">
        <f t="shared" si="124"/>
        <v>0</v>
      </c>
      <c r="AI597" s="80" t="str">
        <f t="shared" si="125"/>
        <v/>
      </c>
      <c r="AJ597" s="80" t="str">
        <f t="shared" si="126"/>
        <v/>
      </c>
      <c r="AK597" s="80" t="str">
        <f t="shared" si="127"/>
        <v/>
      </c>
      <c r="AL597" s="79" t="str">
        <f t="shared" si="128"/>
        <v/>
      </c>
      <c r="AM597" s="78" t="str">
        <f t="shared" si="129"/>
        <v/>
      </c>
    </row>
    <row r="598" spans="2:39" ht="13.5" thickBot="1">
      <c r="B598" s="86">
        <v>44730</v>
      </c>
      <c r="C598" s="85">
        <v>0</v>
      </c>
      <c r="D598" s="85">
        <v>0</v>
      </c>
      <c r="E598" s="85">
        <v>0</v>
      </c>
      <c r="F598" s="85">
        <v>0</v>
      </c>
      <c r="G598" s="85">
        <v>0</v>
      </c>
      <c r="H598" s="85">
        <v>0</v>
      </c>
      <c r="I598" s="85">
        <v>0</v>
      </c>
      <c r="J598" s="85">
        <v>0</v>
      </c>
      <c r="K598" s="85">
        <v>0</v>
      </c>
      <c r="L598" s="85">
        <v>0</v>
      </c>
      <c r="M598" s="85">
        <v>0</v>
      </c>
      <c r="N598" s="85">
        <v>0</v>
      </c>
      <c r="O598" s="85">
        <v>0</v>
      </c>
      <c r="P598" s="85">
        <v>0</v>
      </c>
      <c r="Q598" s="85">
        <v>0</v>
      </c>
      <c r="R598" s="85">
        <v>0</v>
      </c>
      <c r="S598" s="85">
        <v>0</v>
      </c>
      <c r="T598" s="85">
        <v>0</v>
      </c>
      <c r="U598" s="85">
        <v>0</v>
      </c>
      <c r="V598" s="85">
        <v>0</v>
      </c>
      <c r="W598" s="85">
        <v>0</v>
      </c>
      <c r="X598" s="85">
        <v>0</v>
      </c>
      <c r="Y598" s="85">
        <v>0</v>
      </c>
      <c r="Z598" s="85">
        <v>0</v>
      </c>
      <c r="AA598" s="85">
        <f t="shared" si="117"/>
        <v>0</v>
      </c>
      <c r="AB598" s="84">
        <f t="shared" si="118"/>
        <v>2022</v>
      </c>
      <c r="AC598" s="83">
        <f t="shared" si="119"/>
        <v>6</v>
      </c>
      <c r="AD598" s="83" t="str">
        <f t="shared" si="120"/>
        <v/>
      </c>
      <c r="AE598" s="83" t="str">
        <f t="shared" si="121"/>
        <v/>
      </c>
      <c r="AF598" s="81">
        <f t="shared" si="122"/>
        <v>0</v>
      </c>
      <c r="AG598" s="82" t="str">
        <f t="shared" si="123"/>
        <v>1:00</v>
      </c>
      <c r="AH598" s="81">
        <f t="shared" si="124"/>
        <v>0</v>
      </c>
      <c r="AI598" s="80" t="str">
        <f t="shared" si="125"/>
        <v/>
      </c>
      <c r="AJ598" s="80" t="str">
        <f t="shared" si="126"/>
        <v/>
      </c>
      <c r="AK598" s="80" t="str">
        <f t="shared" si="127"/>
        <v/>
      </c>
      <c r="AL598" s="79" t="str">
        <f t="shared" si="128"/>
        <v/>
      </c>
      <c r="AM598" s="78" t="str">
        <f t="shared" si="129"/>
        <v/>
      </c>
    </row>
    <row r="599" spans="2:39" ht="13.5" thickBot="1">
      <c r="B599" s="86">
        <v>44731</v>
      </c>
      <c r="C599" s="85">
        <v>0</v>
      </c>
      <c r="D599" s="85">
        <v>0</v>
      </c>
      <c r="E599" s="85">
        <v>0</v>
      </c>
      <c r="F599" s="85">
        <v>0</v>
      </c>
      <c r="G599" s="85">
        <v>0</v>
      </c>
      <c r="H599" s="85">
        <v>0</v>
      </c>
      <c r="I599" s="85">
        <v>0</v>
      </c>
      <c r="J599" s="85">
        <v>0</v>
      </c>
      <c r="K599" s="85">
        <v>0</v>
      </c>
      <c r="L599" s="85">
        <v>0</v>
      </c>
      <c r="M599" s="85">
        <v>0</v>
      </c>
      <c r="N599" s="85">
        <v>0</v>
      </c>
      <c r="O599" s="85">
        <v>0</v>
      </c>
      <c r="P599" s="85">
        <v>0</v>
      </c>
      <c r="Q599" s="85">
        <v>0</v>
      </c>
      <c r="R599" s="85">
        <v>0</v>
      </c>
      <c r="S599" s="85">
        <v>0</v>
      </c>
      <c r="T599" s="85">
        <v>0</v>
      </c>
      <c r="U599" s="85">
        <v>0</v>
      </c>
      <c r="V599" s="85">
        <v>0</v>
      </c>
      <c r="W599" s="85">
        <v>0</v>
      </c>
      <c r="X599" s="85">
        <v>0</v>
      </c>
      <c r="Y599" s="85">
        <v>0</v>
      </c>
      <c r="Z599" s="85">
        <v>0</v>
      </c>
      <c r="AA599" s="85">
        <f t="shared" si="117"/>
        <v>0</v>
      </c>
      <c r="AB599" s="84">
        <f t="shared" si="118"/>
        <v>2022</v>
      </c>
      <c r="AC599" s="83">
        <f t="shared" si="119"/>
        <v>6</v>
      </c>
      <c r="AD599" s="83" t="str">
        <f t="shared" si="120"/>
        <v/>
      </c>
      <c r="AE599" s="83" t="str">
        <f t="shared" si="121"/>
        <v/>
      </c>
      <c r="AF599" s="81">
        <f t="shared" si="122"/>
        <v>0</v>
      </c>
      <c r="AG599" s="82" t="str">
        <f t="shared" si="123"/>
        <v>1:00</v>
      </c>
      <c r="AH599" s="81">
        <f t="shared" si="124"/>
        <v>0</v>
      </c>
      <c r="AI599" s="80" t="str">
        <f t="shared" si="125"/>
        <v/>
      </c>
      <c r="AJ599" s="80" t="str">
        <f t="shared" si="126"/>
        <v/>
      </c>
      <c r="AK599" s="80" t="str">
        <f t="shared" si="127"/>
        <v/>
      </c>
      <c r="AL599" s="79" t="str">
        <f t="shared" si="128"/>
        <v/>
      </c>
      <c r="AM599" s="78" t="str">
        <f t="shared" si="129"/>
        <v/>
      </c>
    </row>
    <row r="600" spans="2:39" ht="13.5" thickBot="1">
      <c r="B600" s="86">
        <v>44732</v>
      </c>
      <c r="C600" s="85">
        <v>0</v>
      </c>
      <c r="D600" s="85">
        <v>0</v>
      </c>
      <c r="E600" s="85">
        <v>0</v>
      </c>
      <c r="F600" s="85">
        <v>0</v>
      </c>
      <c r="G600" s="85">
        <v>0</v>
      </c>
      <c r="H600" s="85">
        <v>0</v>
      </c>
      <c r="I600" s="85">
        <v>0</v>
      </c>
      <c r="J600" s="85">
        <v>0</v>
      </c>
      <c r="K600" s="85">
        <v>0</v>
      </c>
      <c r="L600" s="85">
        <v>0</v>
      </c>
      <c r="M600" s="85">
        <v>0</v>
      </c>
      <c r="N600" s="85">
        <v>0</v>
      </c>
      <c r="O600" s="85">
        <v>0</v>
      </c>
      <c r="P600" s="85">
        <v>0</v>
      </c>
      <c r="Q600" s="85">
        <v>0</v>
      </c>
      <c r="R600" s="85">
        <v>0</v>
      </c>
      <c r="S600" s="85">
        <v>0</v>
      </c>
      <c r="T600" s="85">
        <v>0</v>
      </c>
      <c r="U600" s="85">
        <v>0</v>
      </c>
      <c r="V600" s="85">
        <v>0</v>
      </c>
      <c r="W600" s="85">
        <v>0</v>
      </c>
      <c r="X600" s="85">
        <v>0</v>
      </c>
      <c r="Y600" s="85">
        <v>0</v>
      </c>
      <c r="Z600" s="85">
        <v>0</v>
      </c>
      <c r="AA600" s="85">
        <f t="shared" si="117"/>
        <v>0</v>
      </c>
      <c r="AB600" s="84">
        <f t="shared" si="118"/>
        <v>2022</v>
      </c>
      <c r="AC600" s="83">
        <f t="shared" si="119"/>
        <v>6</v>
      </c>
      <c r="AD600" s="83" t="str">
        <f t="shared" si="120"/>
        <v/>
      </c>
      <c r="AE600" s="83" t="str">
        <f t="shared" si="121"/>
        <v/>
      </c>
      <c r="AF600" s="81">
        <f t="shared" si="122"/>
        <v>0</v>
      </c>
      <c r="AG600" s="82" t="str">
        <f t="shared" si="123"/>
        <v>1:00</v>
      </c>
      <c r="AH600" s="81">
        <f t="shared" si="124"/>
        <v>0</v>
      </c>
      <c r="AI600" s="80" t="str">
        <f t="shared" si="125"/>
        <v/>
      </c>
      <c r="AJ600" s="80" t="str">
        <f t="shared" si="126"/>
        <v/>
      </c>
      <c r="AK600" s="80" t="str">
        <f t="shared" si="127"/>
        <v/>
      </c>
      <c r="AL600" s="79" t="str">
        <f t="shared" si="128"/>
        <v/>
      </c>
      <c r="AM600" s="78" t="str">
        <f t="shared" si="129"/>
        <v/>
      </c>
    </row>
    <row r="601" spans="2:39" ht="13.5" thickBot="1">
      <c r="B601" s="86">
        <v>44733</v>
      </c>
      <c r="C601" s="85">
        <v>0</v>
      </c>
      <c r="D601" s="85">
        <v>0</v>
      </c>
      <c r="E601" s="85">
        <v>0</v>
      </c>
      <c r="F601" s="85">
        <v>0</v>
      </c>
      <c r="G601" s="85">
        <v>0</v>
      </c>
      <c r="H601" s="85">
        <v>0</v>
      </c>
      <c r="I601" s="85">
        <v>0</v>
      </c>
      <c r="J601" s="85">
        <v>0</v>
      </c>
      <c r="K601" s="85">
        <v>0</v>
      </c>
      <c r="L601" s="85">
        <v>0</v>
      </c>
      <c r="M601" s="85">
        <v>0</v>
      </c>
      <c r="N601" s="85">
        <v>0</v>
      </c>
      <c r="O601" s="85">
        <v>0</v>
      </c>
      <c r="P601" s="85">
        <v>0</v>
      </c>
      <c r="Q601" s="85">
        <v>0</v>
      </c>
      <c r="R601" s="85">
        <v>0</v>
      </c>
      <c r="S601" s="85">
        <v>0</v>
      </c>
      <c r="T601" s="85">
        <v>0</v>
      </c>
      <c r="U601" s="85">
        <v>0</v>
      </c>
      <c r="V601" s="85">
        <v>0</v>
      </c>
      <c r="W601" s="85">
        <v>0</v>
      </c>
      <c r="X601" s="85">
        <v>0</v>
      </c>
      <c r="Y601" s="85">
        <v>0</v>
      </c>
      <c r="Z601" s="85">
        <v>0</v>
      </c>
      <c r="AA601" s="85">
        <f t="shared" si="117"/>
        <v>0</v>
      </c>
      <c r="AB601" s="84">
        <f t="shared" si="118"/>
        <v>2022</v>
      </c>
      <c r="AC601" s="83">
        <f t="shared" si="119"/>
        <v>6</v>
      </c>
      <c r="AD601" s="83" t="str">
        <f t="shared" si="120"/>
        <v/>
      </c>
      <c r="AE601" s="83" t="str">
        <f t="shared" si="121"/>
        <v/>
      </c>
      <c r="AF601" s="81">
        <f t="shared" si="122"/>
        <v>0</v>
      </c>
      <c r="AG601" s="82" t="str">
        <f t="shared" si="123"/>
        <v>1:00</v>
      </c>
      <c r="AH601" s="81">
        <f t="shared" si="124"/>
        <v>0</v>
      </c>
      <c r="AI601" s="80" t="str">
        <f t="shared" si="125"/>
        <v/>
      </c>
      <c r="AJ601" s="80" t="str">
        <f t="shared" si="126"/>
        <v/>
      </c>
      <c r="AK601" s="80" t="str">
        <f t="shared" si="127"/>
        <v/>
      </c>
      <c r="AL601" s="79" t="str">
        <f t="shared" si="128"/>
        <v/>
      </c>
      <c r="AM601" s="78" t="str">
        <f t="shared" si="129"/>
        <v/>
      </c>
    </row>
    <row r="602" spans="2:39" ht="13.5" thickBot="1">
      <c r="B602" s="86">
        <v>44734</v>
      </c>
      <c r="C602" s="85">
        <v>0</v>
      </c>
      <c r="D602" s="85">
        <v>0</v>
      </c>
      <c r="E602" s="85">
        <v>0</v>
      </c>
      <c r="F602" s="85">
        <v>0</v>
      </c>
      <c r="G602" s="85">
        <v>0</v>
      </c>
      <c r="H602" s="85">
        <v>0</v>
      </c>
      <c r="I602" s="85">
        <v>0</v>
      </c>
      <c r="J602" s="85">
        <v>809.20600000000002</v>
      </c>
      <c r="K602" s="85">
        <v>1482.6030000000001</v>
      </c>
      <c r="L602" s="85">
        <v>1482.884</v>
      </c>
      <c r="M602" s="85">
        <v>1481.2739999999999</v>
      </c>
      <c r="N602" s="85">
        <v>1482.405</v>
      </c>
      <c r="O602" s="85">
        <v>1482.923</v>
      </c>
      <c r="P602" s="85">
        <v>1482.6410000000001</v>
      </c>
      <c r="Q602" s="85">
        <v>1483.7719999999999</v>
      </c>
      <c r="R602" s="85">
        <v>1481.952</v>
      </c>
      <c r="S602" s="85">
        <v>1481.8989999999999</v>
      </c>
      <c r="T602" s="85">
        <v>1482.5530000000001</v>
      </c>
      <c r="U602" s="85">
        <v>1482.91</v>
      </c>
      <c r="V602" s="85">
        <v>1482.7739999999999</v>
      </c>
      <c r="W602" s="85">
        <v>1463.674</v>
      </c>
      <c r="X602" s="85">
        <v>1431.1079999999999</v>
      </c>
      <c r="Y602" s="85">
        <v>1394.184</v>
      </c>
      <c r="Z602" s="85">
        <v>1363.0239999999999</v>
      </c>
      <c r="AA602" s="85">
        <f t="shared" si="117"/>
        <v>1483.7719999999999</v>
      </c>
      <c r="AB602" s="84">
        <f t="shared" si="118"/>
        <v>2022</v>
      </c>
      <c r="AC602" s="83">
        <f t="shared" si="119"/>
        <v>6</v>
      </c>
      <c r="AD602" s="83" t="str">
        <f t="shared" si="120"/>
        <v/>
      </c>
      <c r="AE602" s="83" t="str">
        <f t="shared" si="121"/>
        <v/>
      </c>
      <c r="AF602" s="81">
        <f t="shared" si="122"/>
        <v>1483.7719999999999</v>
      </c>
      <c r="AG602" s="82" t="str">
        <f t="shared" si="123"/>
        <v>15:00</v>
      </c>
      <c r="AH602" s="81">
        <f t="shared" si="124"/>
        <v>25735.558000000001</v>
      </c>
      <c r="AI602" s="80" t="str">
        <f t="shared" si="125"/>
        <v/>
      </c>
      <c r="AJ602" s="80" t="str">
        <f t="shared" si="126"/>
        <v/>
      </c>
      <c r="AK602" s="80" t="str">
        <f t="shared" si="127"/>
        <v/>
      </c>
      <c r="AL602" s="79" t="str">
        <f t="shared" si="128"/>
        <v/>
      </c>
      <c r="AM602" s="78" t="str">
        <f t="shared" si="129"/>
        <v/>
      </c>
    </row>
    <row r="603" spans="2:39" ht="13.5" thickBot="1">
      <c r="B603" s="86">
        <v>44735</v>
      </c>
      <c r="C603" s="85">
        <v>1333.865</v>
      </c>
      <c r="D603" s="85">
        <v>1322.5150000000001</v>
      </c>
      <c r="E603" s="85">
        <v>1311.4829999999999</v>
      </c>
      <c r="F603" s="85">
        <v>1323.0129999999999</v>
      </c>
      <c r="G603" s="85">
        <v>1331.519</v>
      </c>
      <c r="H603" s="85">
        <v>1360.586</v>
      </c>
      <c r="I603" s="85">
        <v>1391.0630000000001</v>
      </c>
      <c r="J603" s="85">
        <v>1398.0170000000001</v>
      </c>
      <c r="K603" s="85">
        <v>1481.8689999999999</v>
      </c>
      <c r="L603" s="85">
        <v>1482.3779999999999</v>
      </c>
      <c r="M603" s="85">
        <v>1482.82</v>
      </c>
      <c r="N603" s="85">
        <v>1483.653</v>
      </c>
      <c r="O603" s="85">
        <v>1482.7159999999999</v>
      </c>
      <c r="P603" s="85">
        <v>1483.509</v>
      </c>
      <c r="Q603" s="85">
        <v>1483.61</v>
      </c>
      <c r="R603" s="85">
        <v>1481.85</v>
      </c>
      <c r="S603" s="85">
        <v>1482.576</v>
      </c>
      <c r="T603" s="85">
        <v>1482.646</v>
      </c>
      <c r="U603" s="85">
        <v>1483.1410000000001</v>
      </c>
      <c r="V603" s="85">
        <v>1483.02</v>
      </c>
      <c r="W603" s="85">
        <v>1405.77</v>
      </c>
      <c r="X603" s="85">
        <v>1360.9269999999999</v>
      </c>
      <c r="Y603" s="85">
        <v>1296.0219999999999</v>
      </c>
      <c r="Z603" s="85">
        <v>1278.78</v>
      </c>
      <c r="AA603" s="85">
        <f t="shared" si="117"/>
        <v>1483.653</v>
      </c>
      <c r="AB603" s="84">
        <f t="shared" si="118"/>
        <v>2022</v>
      </c>
      <c r="AC603" s="83">
        <f t="shared" si="119"/>
        <v>6</v>
      </c>
      <c r="AD603" s="83" t="str">
        <f t="shared" si="120"/>
        <v/>
      </c>
      <c r="AE603" s="83" t="str">
        <f t="shared" si="121"/>
        <v/>
      </c>
      <c r="AF603" s="81">
        <f t="shared" si="122"/>
        <v>1483.653</v>
      </c>
      <c r="AG603" s="82" t="str">
        <f t="shared" si="123"/>
        <v>12:00</v>
      </c>
      <c r="AH603" s="81">
        <f t="shared" si="124"/>
        <v>35391.001000000004</v>
      </c>
      <c r="AI603" s="80" t="str">
        <f t="shared" si="125"/>
        <v/>
      </c>
      <c r="AJ603" s="80" t="str">
        <f t="shared" si="126"/>
        <v/>
      </c>
      <c r="AK603" s="80" t="str">
        <f t="shared" si="127"/>
        <v/>
      </c>
      <c r="AL603" s="79" t="str">
        <f t="shared" si="128"/>
        <v/>
      </c>
      <c r="AM603" s="78" t="str">
        <f t="shared" si="129"/>
        <v/>
      </c>
    </row>
    <row r="604" spans="2:39" ht="13.5" thickBot="1">
      <c r="B604" s="86">
        <v>44736</v>
      </c>
      <c r="C604" s="85">
        <v>1216.8689999999999</v>
      </c>
      <c r="D604" s="85">
        <v>1221.607</v>
      </c>
      <c r="E604" s="85">
        <v>1283.32</v>
      </c>
      <c r="F604" s="85">
        <v>1395.1110000000001</v>
      </c>
      <c r="G604" s="85">
        <v>1367.7529999999999</v>
      </c>
      <c r="H604" s="85">
        <v>1427.598</v>
      </c>
      <c r="I604" s="85">
        <v>1482.163</v>
      </c>
      <c r="J604" s="85">
        <v>1483.4549999999999</v>
      </c>
      <c r="K604" s="85">
        <v>1481.5450000000001</v>
      </c>
      <c r="L604" s="85">
        <v>1482.162</v>
      </c>
      <c r="M604" s="85">
        <v>1482.2929999999999</v>
      </c>
      <c r="N604" s="85">
        <v>1482.7629999999999</v>
      </c>
      <c r="O604" s="85">
        <v>1482.6210000000001</v>
      </c>
      <c r="P604" s="85">
        <v>1482.5920000000001</v>
      </c>
      <c r="Q604" s="85">
        <v>1482.9670000000001</v>
      </c>
      <c r="R604" s="85">
        <v>1482.9280000000001</v>
      </c>
      <c r="S604" s="85">
        <v>1482.479</v>
      </c>
      <c r="T604" s="85">
        <v>1483.088</v>
      </c>
      <c r="U604" s="85">
        <v>1482.902</v>
      </c>
      <c r="V604" s="85">
        <v>1482.7729999999999</v>
      </c>
      <c r="W604" s="85">
        <v>1482.625</v>
      </c>
      <c r="X604" s="85">
        <v>1482.2940000000001</v>
      </c>
      <c r="Y604" s="85">
        <v>1483.3430000000001</v>
      </c>
      <c r="Z604" s="85">
        <v>1483.623</v>
      </c>
      <c r="AA604" s="85">
        <f t="shared" si="117"/>
        <v>1483.623</v>
      </c>
      <c r="AB604" s="84">
        <f t="shared" si="118"/>
        <v>2022</v>
      </c>
      <c r="AC604" s="83">
        <f t="shared" si="119"/>
        <v>6</v>
      </c>
      <c r="AD604" s="83" t="str">
        <f t="shared" si="120"/>
        <v/>
      </c>
      <c r="AE604" s="83" t="str">
        <f t="shared" si="121"/>
        <v/>
      </c>
      <c r="AF604" s="81">
        <f t="shared" si="122"/>
        <v>1483.623</v>
      </c>
      <c r="AG604" s="82" t="str">
        <f t="shared" si="123"/>
        <v>24:00</v>
      </c>
      <c r="AH604" s="81">
        <f t="shared" si="124"/>
        <v>36084.497000000003</v>
      </c>
      <c r="AI604" s="80" t="str">
        <f t="shared" si="125"/>
        <v/>
      </c>
      <c r="AJ604" s="80" t="str">
        <f t="shared" si="126"/>
        <v/>
      </c>
      <c r="AK604" s="80" t="str">
        <f t="shared" si="127"/>
        <v/>
      </c>
      <c r="AL604" s="79" t="str">
        <f t="shared" si="128"/>
        <v/>
      </c>
      <c r="AM604" s="78" t="str">
        <f t="shared" si="129"/>
        <v/>
      </c>
    </row>
    <row r="605" spans="2:39" ht="13.5" thickBot="1">
      <c r="B605" s="86">
        <v>44737</v>
      </c>
      <c r="C605" s="85">
        <v>1483.375</v>
      </c>
      <c r="D605" s="85">
        <v>1482.116</v>
      </c>
      <c r="E605" s="85">
        <v>1481.6369999999999</v>
      </c>
      <c r="F605" s="85">
        <v>1475.0239999999999</v>
      </c>
      <c r="G605" s="85">
        <v>1470.992</v>
      </c>
      <c r="H605" s="85">
        <v>1481.114</v>
      </c>
      <c r="I605" s="85">
        <v>1483.3330000000001</v>
      </c>
      <c r="J605" s="85">
        <v>1482.912</v>
      </c>
      <c r="K605" s="85">
        <v>1483.412</v>
      </c>
      <c r="L605" s="85">
        <v>1480.7850000000001</v>
      </c>
      <c r="M605" s="85">
        <v>1473.4559999999999</v>
      </c>
      <c r="N605" s="85">
        <v>1461.123</v>
      </c>
      <c r="O605" s="85">
        <v>1477.7819999999999</v>
      </c>
      <c r="P605" s="85">
        <v>1482.6869999999999</v>
      </c>
      <c r="Q605" s="85">
        <v>1482.5719999999999</v>
      </c>
      <c r="R605" s="85">
        <v>1482.8820000000001</v>
      </c>
      <c r="S605" s="85">
        <v>1482.741</v>
      </c>
      <c r="T605" s="85">
        <v>1483.058</v>
      </c>
      <c r="U605" s="85">
        <v>1482.904</v>
      </c>
      <c r="V605" s="85">
        <v>1482.953</v>
      </c>
      <c r="W605" s="85">
        <v>1482.5619999999999</v>
      </c>
      <c r="X605" s="85">
        <v>1482.902</v>
      </c>
      <c r="Y605" s="85">
        <v>1483.2380000000001</v>
      </c>
      <c r="Z605" s="85">
        <v>1482.3240000000001</v>
      </c>
      <c r="AA605" s="85">
        <f t="shared" si="117"/>
        <v>1483.412</v>
      </c>
      <c r="AB605" s="84">
        <f t="shared" si="118"/>
        <v>2022</v>
      </c>
      <c r="AC605" s="83">
        <f t="shared" si="119"/>
        <v>6</v>
      </c>
      <c r="AD605" s="83" t="str">
        <f t="shared" si="120"/>
        <v/>
      </c>
      <c r="AE605" s="83" t="str">
        <f t="shared" si="121"/>
        <v/>
      </c>
      <c r="AF605" s="81">
        <f t="shared" si="122"/>
        <v>1483.412</v>
      </c>
      <c r="AG605" s="82" t="str">
        <f t="shared" si="123"/>
        <v>9:00</v>
      </c>
      <c r="AH605" s="81">
        <f t="shared" si="124"/>
        <v>37011.295999999995</v>
      </c>
      <c r="AI605" s="80" t="str">
        <f t="shared" si="125"/>
        <v/>
      </c>
      <c r="AJ605" s="80" t="str">
        <f t="shared" si="126"/>
        <v/>
      </c>
      <c r="AK605" s="80" t="str">
        <f t="shared" si="127"/>
        <v/>
      </c>
      <c r="AL605" s="79" t="str">
        <f t="shared" si="128"/>
        <v/>
      </c>
      <c r="AM605" s="78" t="str">
        <f t="shared" si="129"/>
        <v/>
      </c>
    </row>
    <row r="606" spans="2:39" ht="13.5" thickBot="1">
      <c r="B606" s="86">
        <v>44738</v>
      </c>
      <c r="C606" s="85">
        <v>1482.6590000000001</v>
      </c>
      <c r="D606" s="85">
        <v>1482.289</v>
      </c>
      <c r="E606" s="85">
        <v>1483.038</v>
      </c>
      <c r="F606" s="85">
        <v>1482.8630000000001</v>
      </c>
      <c r="G606" s="85">
        <v>1482.989</v>
      </c>
      <c r="H606" s="85">
        <v>1484.096</v>
      </c>
      <c r="I606" s="85">
        <v>1483.338</v>
      </c>
      <c r="J606" s="85">
        <v>1482.933</v>
      </c>
      <c r="K606" s="85">
        <v>1482.6489999999999</v>
      </c>
      <c r="L606" s="85">
        <v>1483.65</v>
      </c>
      <c r="M606" s="85">
        <v>1482.171</v>
      </c>
      <c r="N606" s="85">
        <v>1483.422</v>
      </c>
      <c r="O606" s="85">
        <v>1483.9169999999999</v>
      </c>
      <c r="P606" s="85">
        <v>1482.0429999999999</v>
      </c>
      <c r="Q606" s="85">
        <v>1483.184</v>
      </c>
      <c r="R606" s="85">
        <v>1483.2280000000001</v>
      </c>
      <c r="S606" s="85">
        <v>1482.7180000000001</v>
      </c>
      <c r="T606" s="85">
        <v>1483.078</v>
      </c>
      <c r="U606" s="85">
        <v>1482.4970000000001</v>
      </c>
      <c r="V606" s="85">
        <v>1484.8</v>
      </c>
      <c r="W606" s="85">
        <v>1484.2729999999999</v>
      </c>
      <c r="X606" s="85">
        <v>1483.4590000000001</v>
      </c>
      <c r="Y606" s="85">
        <v>1482.73</v>
      </c>
      <c r="Z606" s="85">
        <v>1483.3230000000001</v>
      </c>
      <c r="AA606" s="85">
        <f t="shared" si="117"/>
        <v>1484.8</v>
      </c>
      <c r="AB606" s="84">
        <f t="shared" si="118"/>
        <v>2022</v>
      </c>
      <c r="AC606" s="83">
        <f t="shared" si="119"/>
        <v>6</v>
      </c>
      <c r="AD606" s="83" t="str">
        <f t="shared" si="120"/>
        <v/>
      </c>
      <c r="AE606" s="83" t="str">
        <f t="shared" si="121"/>
        <v/>
      </c>
      <c r="AF606" s="81">
        <f t="shared" si="122"/>
        <v>1484.8</v>
      </c>
      <c r="AG606" s="82" t="str">
        <f t="shared" si="123"/>
        <v>20:00</v>
      </c>
      <c r="AH606" s="81">
        <f t="shared" si="124"/>
        <v>37080.147000000004</v>
      </c>
      <c r="AI606" s="80" t="str">
        <f t="shared" si="125"/>
        <v/>
      </c>
      <c r="AJ606" s="80" t="str">
        <f t="shared" si="126"/>
        <v/>
      </c>
      <c r="AK606" s="80" t="str">
        <f t="shared" si="127"/>
        <v/>
      </c>
      <c r="AL606" s="79" t="str">
        <f t="shared" si="128"/>
        <v/>
      </c>
      <c r="AM606" s="78" t="str">
        <f t="shared" si="129"/>
        <v/>
      </c>
    </row>
    <row r="607" spans="2:39" ht="13.5" thickBot="1">
      <c r="B607" s="86">
        <v>44739</v>
      </c>
      <c r="C607" s="85">
        <v>1480.568</v>
      </c>
      <c r="D607" s="85">
        <v>1467.5419999999999</v>
      </c>
      <c r="E607" s="85">
        <v>1428.22</v>
      </c>
      <c r="F607" s="85">
        <v>1433.559</v>
      </c>
      <c r="G607" s="85">
        <v>1396.3219999999999</v>
      </c>
      <c r="H607" s="85">
        <v>1421.1179999999999</v>
      </c>
      <c r="I607" s="85">
        <v>1483.3710000000001</v>
      </c>
      <c r="J607" s="85">
        <v>1482.8330000000001</v>
      </c>
      <c r="K607" s="85">
        <v>1482.8810000000001</v>
      </c>
      <c r="L607" s="85">
        <v>1481.9359999999999</v>
      </c>
      <c r="M607" s="85">
        <v>1483.616</v>
      </c>
      <c r="N607" s="85">
        <v>1482.5129999999999</v>
      </c>
      <c r="O607" s="85">
        <v>1482.0519999999999</v>
      </c>
      <c r="P607" s="85">
        <v>1483.328</v>
      </c>
      <c r="Q607" s="85">
        <v>1482.425</v>
      </c>
      <c r="R607" s="85">
        <v>1482.5170000000001</v>
      </c>
      <c r="S607" s="85">
        <v>1482.354</v>
      </c>
      <c r="T607" s="85">
        <v>1481.2470000000001</v>
      </c>
      <c r="U607" s="85">
        <v>1468.825</v>
      </c>
      <c r="V607" s="85">
        <v>1416.2670000000001</v>
      </c>
      <c r="W607" s="85">
        <v>1401.2670000000001</v>
      </c>
      <c r="X607" s="85">
        <v>1353.614</v>
      </c>
      <c r="Y607" s="85">
        <v>1303.5329999999999</v>
      </c>
      <c r="Z607" s="85">
        <v>1274.6489999999999</v>
      </c>
      <c r="AA607" s="85">
        <f t="shared" si="117"/>
        <v>1483.616</v>
      </c>
      <c r="AB607" s="84">
        <f t="shared" si="118"/>
        <v>2022</v>
      </c>
      <c r="AC607" s="83">
        <f t="shared" si="119"/>
        <v>6</v>
      </c>
      <c r="AD607" s="83" t="str">
        <f t="shared" si="120"/>
        <v/>
      </c>
      <c r="AE607" s="83" t="str">
        <f t="shared" si="121"/>
        <v/>
      </c>
      <c r="AF607" s="81">
        <f t="shared" si="122"/>
        <v>1483.616</v>
      </c>
      <c r="AG607" s="82" t="str">
        <f t="shared" si="123"/>
        <v>11:00</v>
      </c>
      <c r="AH607" s="81">
        <f t="shared" si="124"/>
        <v>36120.173000000003</v>
      </c>
      <c r="AI607" s="80" t="str">
        <f t="shared" si="125"/>
        <v/>
      </c>
      <c r="AJ607" s="80" t="str">
        <f t="shared" si="126"/>
        <v/>
      </c>
      <c r="AK607" s="80" t="str">
        <f t="shared" si="127"/>
        <v/>
      </c>
      <c r="AL607" s="79" t="str">
        <f t="shared" si="128"/>
        <v/>
      </c>
      <c r="AM607" s="78" t="str">
        <f t="shared" si="129"/>
        <v/>
      </c>
    </row>
    <row r="608" spans="2:39" ht="13.5" thickBot="1">
      <c r="B608" s="86">
        <v>44740</v>
      </c>
      <c r="C608" s="85">
        <v>1225.2760000000001</v>
      </c>
      <c r="D608" s="85">
        <v>1123.7070000000001</v>
      </c>
      <c r="E608" s="85">
        <v>1125.7470000000001</v>
      </c>
      <c r="F608" s="85">
        <v>1123.1310000000001</v>
      </c>
      <c r="G608" s="85">
        <v>1040.1559999999999</v>
      </c>
      <c r="H608" s="85">
        <v>1101.789</v>
      </c>
      <c r="I608" s="85">
        <v>1472.4739999999999</v>
      </c>
      <c r="J608" s="85">
        <v>1481.163</v>
      </c>
      <c r="K608" s="85">
        <v>1482.577</v>
      </c>
      <c r="L608" s="85">
        <v>1482.962</v>
      </c>
      <c r="M608" s="85">
        <v>1482.8910000000001</v>
      </c>
      <c r="N608" s="85">
        <v>1483.0360000000001</v>
      </c>
      <c r="O608" s="85">
        <v>1481.742</v>
      </c>
      <c r="P608" s="85">
        <v>1483.0809999999999</v>
      </c>
      <c r="Q608" s="85">
        <v>1483.5</v>
      </c>
      <c r="R608" s="85">
        <v>1480.86</v>
      </c>
      <c r="S608" s="85">
        <v>1483.396</v>
      </c>
      <c r="T608" s="85">
        <v>1482.2439999999999</v>
      </c>
      <c r="U608" s="85">
        <v>1483.1759999999999</v>
      </c>
      <c r="V608" s="85">
        <v>1481.5940000000001</v>
      </c>
      <c r="W608" s="85">
        <v>1483.037</v>
      </c>
      <c r="X608" s="85">
        <v>1471.354</v>
      </c>
      <c r="Y608" s="85">
        <v>1393.77</v>
      </c>
      <c r="Z608" s="85">
        <v>1365.056</v>
      </c>
      <c r="AA608" s="85">
        <f t="shared" si="117"/>
        <v>1483.5</v>
      </c>
      <c r="AB608" s="84">
        <f t="shared" si="118"/>
        <v>2022</v>
      </c>
      <c r="AC608" s="83">
        <f t="shared" si="119"/>
        <v>6</v>
      </c>
      <c r="AD608" s="83" t="str">
        <f t="shared" si="120"/>
        <v/>
      </c>
      <c r="AE608" s="83" t="str">
        <f t="shared" si="121"/>
        <v/>
      </c>
      <c r="AF608" s="81">
        <f t="shared" si="122"/>
        <v>1483.5</v>
      </c>
      <c r="AG608" s="82" t="str">
        <f t="shared" si="123"/>
        <v>15:00</v>
      </c>
      <c r="AH608" s="81">
        <f t="shared" si="124"/>
        <v>34681.218999999997</v>
      </c>
      <c r="AI608" s="80" t="str">
        <f t="shared" si="125"/>
        <v/>
      </c>
      <c r="AJ608" s="80" t="str">
        <f t="shared" si="126"/>
        <v/>
      </c>
      <c r="AK608" s="80" t="str">
        <f t="shared" si="127"/>
        <v/>
      </c>
      <c r="AL608" s="79" t="str">
        <f t="shared" si="128"/>
        <v/>
      </c>
      <c r="AM608" s="78" t="str">
        <f t="shared" si="129"/>
        <v/>
      </c>
    </row>
    <row r="609" spans="2:39" ht="13.5" thickBot="1">
      <c r="B609" s="86">
        <v>44741</v>
      </c>
      <c r="C609" s="85">
        <v>1341.6869999999999</v>
      </c>
      <c r="D609" s="85">
        <v>1324.973</v>
      </c>
      <c r="E609" s="85">
        <v>1336.7370000000001</v>
      </c>
      <c r="F609" s="85">
        <v>1323.3630000000001</v>
      </c>
      <c r="G609" s="85">
        <v>1336.7059999999999</v>
      </c>
      <c r="H609" s="85">
        <v>1364.54</v>
      </c>
      <c r="I609" s="85">
        <v>1467.278</v>
      </c>
      <c r="J609" s="85">
        <v>1483.4849999999999</v>
      </c>
      <c r="K609" s="85">
        <v>1483.1189999999999</v>
      </c>
      <c r="L609" s="85">
        <v>1482.7190000000001</v>
      </c>
      <c r="M609" s="85">
        <v>1483.4559999999999</v>
      </c>
      <c r="N609" s="85">
        <v>1483.662</v>
      </c>
      <c r="O609" s="85">
        <v>1483.2750000000001</v>
      </c>
      <c r="P609" s="85">
        <v>1482.12</v>
      </c>
      <c r="Q609" s="85">
        <v>1482.8340000000001</v>
      </c>
      <c r="R609" s="85">
        <v>1483.0630000000001</v>
      </c>
      <c r="S609" s="85">
        <v>1483.1780000000001</v>
      </c>
      <c r="T609" s="85">
        <v>1482.066</v>
      </c>
      <c r="U609" s="85">
        <v>1482.5219999999999</v>
      </c>
      <c r="V609" s="85">
        <v>1427.3420000000001</v>
      </c>
      <c r="W609" s="85">
        <v>1420.242</v>
      </c>
      <c r="X609" s="85">
        <v>1398.2270000000001</v>
      </c>
      <c r="Y609" s="85">
        <v>1334.1790000000001</v>
      </c>
      <c r="Z609" s="85">
        <v>1290.172</v>
      </c>
      <c r="AA609" s="85">
        <f t="shared" si="117"/>
        <v>1483.662</v>
      </c>
      <c r="AB609" s="84">
        <f t="shared" si="118"/>
        <v>2022</v>
      </c>
      <c r="AC609" s="83">
        <f t="shared" si="119"/>
        <v>6</v>
      </c>
      <c r="AD609" s="83" t="str">
        <f t="shared" si="120"/>
        <v/>
      </c>
      <c r="AE609" s="83" t="str">
        <f t="shared" si="121"/>
        <v/>
      </c>
      <c r="AF609" s="81">
        <f t="shared" si="122"/>
        <v>1483.662</v>
      </c>
      <c r="AG609" s="82" t="str">
        <f t="shared" si="123"/>
        <v>12:00</v>
      </c>
      <c r="AH609" s="81">
        <f t="shared" si="124"/>
        <v>35644.606999999996</v>
      </c>
      <c r="AI609" s="80" t="str">
        <f t="shared" si="125"/>
        <v/>
      </c>
      <c r="AJ609" s="80" t="str">
        <f t="shared" si="126"/>
        <v/>
      </c>
      <c r="AK609" s="80" t="str">
        <f t="shared" si="127"/>
        <v/>
      </c>
      <c r="AL609" s="79" t="str">
        <f t="shared" si="128"/>
        <v/>
      </c>
      <c r="AM609" s="78" t="str">
        <f t="shared" si="129"/>
        <v/>
      </c>
    </row>
    <row r="610" spans="2:39" ht="13.5" thickBot="1">
      <c r="B610" s="86">
        <v>44742</v>
      </c>
      <c r="C610" s="85">
        <v>1260.633</v>
      </c>
      <c r="D610" s="85">
        <v>1359.259</v>
      </c>
      <c r="E610" s="85">
        <v>1396.2270000000001</v>
      </c>
      <c r="F610" s="85">
        <v>1405.9580000000001</v>
      </c>
      <c r="G610" s="85">
        <v>1398.09</v>
      </c>
      <c r="H610" s="85">
        <v>1407.4970000000001</v>
      </c>
      <c r="I610" s="85">
        <v>1482.3920000000001</v>
      </c>
      <c r="J610" s="85">
        <v>1482.152</v>
      </c>
      <c r="K610" s="85">
        <v>1483.1020000000001</v>
      </c>
      <c r="L610" s="85">
        <v>1483.2439999999999</v>
      </c>
      <c r="M610" s="85">
        <v>1483.338</v>
      </c>
      <c r="N610" s="85">
        <v>1483.3920000000001</v>
      </c>
      <c r="O610" s="85">
        <v>1483.703</v>
      </c>
      <c r="P610" s="85">
        <v>1482.9549999999999</v>
      </c>
      <c r="Q610" s="85">
        <v>1482.6</v>
      </c>
      <c r="R610" s="85">
        <v>1483.7929999999999</v>
      </c>
      <c r="S610" s="85">
        <v>1482.8679999999999</v>
      </c>
      <c r="T610" s="85">
        <v>1482.5060000000001</v>
      </c>
      <c r="U610" s="85">
        <v>1482.502</v>
      </c>
      <c r="V610" s="85">
        <v>1483.34</v>
      </c>
      <c r="W610" s="85">
        <v>1482.3969999999999</v>
      </c>
      <c r="X610" s="85">
        <v>1483.029</v>
      </c>
      <c r="Y610" s="85">
        <v>1483.357</v>
      </c>
      <c r="Z610" s="85">
        <v>1482.6690000000001</v>
      </c>
      <c r="AA610" s="85">
        <f t="shared" si="117"/>
        <v>1483.7929999999999</v>
      </c>
      <c r="AB610" s="84">
        <f t="shared" si="118"/>
        <v>2022</v>
      </c>
      <c r="AC610" s="83">
        <f t="shared" si="119"/>
        <v>6</v>
      </c>
      <c r="AD610" s="83" t="str">
        <f t="shared" si="120"/>
        <v>2022-6</v>
      </c>
      <c r="AE610" s="83">
        <f t="shared" si="121"/>
        <v>6</v>
      </c>
      <c r="AF610" s="81">
        <f t="shared" si="122"/>
        <v>1483.7929999999999</v>
      </c>
      <c r="AG610" s="82" t="str">
        <f t="shared" si="123"/>
        <v>16:00</v>
      </c>
      <c r="AH610" s="81">
        <f t="shared" si="124"/>
        <v>36404.796000000002</v>
      </c>
      <c r="AI610" s="80">
        <f t="shared" si="125"/>
        <v>32749.089</v>
      </c>
      <c r="AJ610" s="80">
        <f t="shared" si="126"/>
        <v>1485.0119999999999</v>
      </c>
      <c r="AK610" s="80">
        <f t="shared" si="127"/>
        <v>37080.147000000004</v>
      </c>
      <c r="AL610" s="79">
        <f t="shared" si="128"/>
        <v>44720</v>
      </c>
      <c r="AM610" s="78" t="str">
        <f t="shared" si="129"/>
        <v>8:00</v>
      </c>
    </row>
    <row r="611" spans="2:39" ht="13.5" thickBot="1">
      <c r="B611" s="86">
        <v>44743</v>
      </c>
      <c r="C611" s="85">
        <v>1482.4490000000001</v>
      </c>
      <c r="D611" s="85">
        <v>1482.749</v>
      </c>
      <c r="E611" s="85">
        <v>1482.5309999999999</v>
      </c>
      <c r="F611" s="85">
        <v>1481.941</v>
      </c>
      <c r="G611" s="85">
        <v>303.87</v>
      </c>
      <c r="H611" s="85">
        <v>0</v>
      </c>
      <c r="I611" s="85">
        <v>0</v>
      </c>
      <c r="J611" s="85">
        <v>0</v>
      </c>
      <c r="K611" s="85">
        <v>0</v>
      </c>
      <c r="L611" s="85">
        <v>0</v>
      </c>
      <c r="M611" s="85">
        <v>0</v>
      </c>
      <c r="N611" s="85">
        <v>0</v>
      </c>
      <c r="O611" s="85">
        <v>0</v>
      </c>
      <c r="P611" s="85">
        <v>0</v>
      </c>
      <c r="Q611" s="85">
        <v>0</v>
      </c>
      <c r="R611" s="85">
        <v>0</v>
      </c>
      <c r="S611" s="85">
        <v>0</v>
      </c>
      <c r="T611" s="85">
        <v>0</v>
      </c>
      <c r="U611" s="85">
        <v>0</v>
      </c>
      <c r="V611" s="85">
        <v>0</v>
      </c>
      <c r="W611" s="85">
        <v>0</v>
      </c>
      <c r="X611" s="85">
        <v>0</v>
      </c>
      <c r="Y611" s="85">
        <v>0</v>
      </c>
      <c r="Z611" s="85">
        <v>0</v>
      </c>
      <c r="AA611" s="85">
        <f t="shared" si="117"/>
        <v>1482.749</v>
      </c>
      <c r="AB611" s="84">
        <f t="shared" si="118"/>
        <v>2022</v>
      </c>
      <c r="AC611" s="83">
        <f t="shared" si="119"/>
        <v>7</v>
      </c>
      <c r="AD611" s="83" t="str">
        <f t="shared" si="120"/>
        <v/>
      </c>
      <c r="AE611" s="83" t="str">
        <f t="shared" si="121"/>
        <v/>
      </c>
      <c r="AF611" s="81">
        <f t="shared" si="122"/>
        <v>1482.749</v>
      </c>
      <c r="AG611" s="82" t="str">
        <f t="shared" si="123"/>
        <v>2:00</v>
      </c>
      <c r="AH611" s="81">
        <f t="shared" si="124"/>
        <v>7716.2889999999998</v>
      </c>
      <c r="AI611" s="80" t="str">
        <f t="shared" si="125"/>
        <v/>
      </c>
      <c r="AJ611" s="80" t="str">
        <f t="shared" si="126"/>
        <v/>
      </c>
      <c r="AK611" s="80" t="str">
        <f t="shared" si="127"/>
        <v/>
      </c>
      <c r="AL611" s="79" t="str">
        <f t="shared" si="128"/>
        <v/>
      </c>
      <c r="AM611" s="78" t="str">
        <f t="shared" si="129"/>
        <v/>
      </c>
    </row>
    <row r="612" spans="2:39" ht="13.5" thickBot="1">
      <c r="B612" s="86">
        <v>44744</v>
      </c>
      <c r="C612" s="85">
        <v>0</v>
      </c>
      <c r="D612" s="85">
        <v>0</v>
      </c>
      <c r="E612" s="85">
        <v>0</v>
      </c>
      <c r="F612" s="85">
        <v>0</v>
      </c>
      <c r="G612" s="85">
        <v>0</v>
      </c>
      <c r="H612" s="85">
        <v>0</v>
      </c>
      <c r="I612" s="85">
        <v>0</v>
      </c>
      <c r="J612" s="85">
        <v>0</v>
      </c>
      <c r="K612" s="85">
        <v>0</v>
      </c>
      <c r="L612" s="85">
        <v>0</v>
      </c>
      <c r="M612" s="85">
        <v>0</v>
      </c>
      <c r="N612" s="85">
        <v>0</v>
      </c>
      <c r="O612" s="85">
        <v>0</v>
      </c>
      <c r="P612" s="85">
        <v>0</v>
      </c>
      <c r="Q612" s="85">
        <v>0</v>
      </c>
      <c r="R612" s="85">
        <v>0</v>
      </c>
      <c r="S612" s="85">
        <v>0</v>
      </c>
      <c r="T612" s="85">
        <v>0</v>
      </c>
      <c r="U612" s="85">
        <v>0</v>
      </c>
      <c r="V612" s="85">
        <v>0</v>
      </c>
      <c r="W612" s="85">
        <v>0</v>
      </c>
      <c r="X612" s="85">
        <v>0</v>
      </c>
      <c r="Y612" s="85">
        <v>0</v>
      </c>
      <c r="Z612" s="85">
        <v>0</v>
      </c>
      <c r="AA612" s="85">
        <f t="shared" si="117"/>
        <v>0</v>
      </c>
      <c r="AB612" s="84">
        <f t="shared" si="118"/>
        <v>2022</v>
      </c>
      <c r="AC612" s="83">
        <f t="shared" si="119"/>
        <v>7</v>
      </c>
      <c r="AD612" s="83" t="str">
        <f t="shared" si="120"/>
        <v/>
      </c>
      <c r="AE612" s="83" t="str">
        <f t="shared" si="121"/>
        <v/>
      </c>
      <c r="AF612" s="81">
        <f t="shared" si="122"/>
        <v>0</v>
      </c>
      <c r="AG612" s="82" t="str">
        <f t="shared" si="123"/>
        <v>1:00</v>
      </c>
      <c r="AH612" s="81">
        <f t="shared" si="124"/>
        <v>0</v>
      </c>
      <c r="AI612" s="80" t="str">
        <f t="shared" si="125"/>
        <v/>
      </c>
      <c r="AJ612" s="80" t="str">
        <f t="shared" si="126"/>
        <v/>
      </c>
      <c r="AK612" s="80" t="str">
        <f t="shared" si="127"/>
        <v/>
      </c>
      <c r="AL612" s="79" t="str">
        <f t="shared" si="128"/>
        <v/>
      </c>
      <c r="AM612" s="78" t="str">
        <f t="shared" si="129"/>
        <v/>
      </c>
    </row>
    <row r="613" spans="2:39" ht="13.5" thickBot="1">
      <c r="B613" s="86">
        <v>44745</v>
      </c>
      <c r="C613" s="85">
        <v>0</v>
      </c>
      <c r="D613" s="85">
        <v>0</v>
      </c>
      <c r="E613" s="85">
        <v>0</v>
      </c>
      <c r="F613" s="85">
        <v>0</v>
      </c>
      <c r="G613" s="85">
        <v>0</v>
      </c>
      <c r="H613" s="85">
        <v>0</v>
      </c>
      <c r="I613" s="85">
        <v>0</v>
      </c>
      <c r="J613" s="85">
        <v>0</v>
      </c>
      <c r="K613" s="85">
        <v>0</v>
      </c>
      <c r="L613" s="85">
        <v>0</v>
      </c>
      <c r="M613" s="85">
        <v>0</v>
      </c>
      <c r="N613" s="85">
        <v>0</v>
      </c>
      <c r="O613" s="85">
        <v>0</v>
      </c>
      <c r="P613" s="85">
        <v>0</v>
      </c>
      <c r="Q613" s="85">
        <v>0</v>
      </c>
      <c r="R613" s="85">
        <v>0</v>
      </c>
      <c r="S613" s="85">
        <v>0</v>
      </c>
      <c r="T613" s="85">
        <v>0</v>
      </c>
      <c r="U613" s="85">
        <v>0</v>
      </c>
      <c r="V613" s="85">
        <v>0</v>
      </c>
      <c r="W613" s="85">
        <v>0</v>
      </c>
      <c r="X613" s="85">
        <v>0</v>
      </c>
      <c r="Y613" s="85">
        <v>0</v>
      </c>
      <c r="Z613" s="85">
        <v>0</v>
      </c>
      <c r="AA613" s="85">
        <f t="shared" si="117"/>
        <v>0</v>
      </c>
      <c r="AB613" s="84">
        <f t="shared" si="118"/>
        <v>2022</v>
      </c>
      <c r="AC613" s="83">
        <f t="shared" si="119"/>
        <v>7</v>
      </c>
      <c r="AD613" s="83" t="str">
        <f t="shared" si="120"/>
        <v/>
      </c>
      <c r="AE613" s="83" t="str">
        <f t="shared" si="121"/>
        <v/>
      </c>
      <c r="AF613" s="81">
        <f t="shared" si="122"/>
        <v>0</v>
      </c>
      <c r="AG613" s="82" t="str">
        <f t="shared" si="123"/>
        <v>1:00</v>
      </c>
      <c r="AH613" s="81">
        <f t="shared" si="124"/>
        <v>0</v>
      </c>
      <c r="AI613" s="80" t="str">
        <f t="shared" si="125"/>
        <v/>
      </c>
      <c r="AJ613" s="80" t="str">
        <f t="shared" si="126"/>
        <v/>
      </c>
      <c r="AK613" s="80" t="str">
        <f t="shared" si="127"/>
        <v/>
      </c>
      <c r="AL613" s="79" t="str">
        <f t="shared" si="128"/>
        <v/>
      </c>
      <c r="AM613" s="78" t="str">
        <f t="shared" si="129"/>
        <v/>
      </c>
    </row>
    <row r="614" spans="2:39" ht="13.5" thickBot="1">
      <c r="B614" s="86">
        <v>44746</v>
      </c>
      <c r="C614" s="85">
        <v>0</v>
      </c>
      <c r="D614" s="85">
        <v>0</v>
      </c>
      <c r="E614" s="85">
        <v>0</v>
      </c>
      <c r="F614" s="85">
        <v>0</v>
      </c>
      <c r="G614" s="85">
        <v>0</v>
      </c>
      <c r="H614" s="85">
        <v>149.32300000000001</v>
      </c>
      <c r="I614" s="85">
        <v>1484.7260000000001</v>
      </c>
      <c r="J614" s="85">
        <v>1482.6579999999999</v>
      </c>
      <c r="K614" s="85">
        <v>1482.6949999999999</v>
      </c>
      <c r="L614" s="85">
        <v>1482.796</v>
      </c>
      <c r="M614" s="85">
        <v>1482.0609999999999</v>
      </c>
      <c r="N614" s="85">
        <v>1483.4469999999999</v>
      </c>
      <c r="O614" s="85">
        <v>1482.6579999999999</v>
      </c>
      <c r="P614" s="85">
        <v>1482.423</v>
      </c>
      <c r="Q614" s="85">
        <v>1483.2349999999999</v>
      </c>
      <c r="R614" s="85">
        <v>1482.095</v>
      </c>
      <c r="S614" s="85">
        <v>1483.144</v>
      </c>
      <c r="T614" s="85">
        <v>1482.644</v>
      </c>
      <c r="U614" s="85">
        <v>1482.11</v>
      </c>
      <c r="V614" s="85">
        <v>1481.6010000000001</v>
      </c>
      <c r="W614" s="85">
        <v>1483.125</v>
      </c>
      <c r="X614" s="85">
        <v>1482.056</v>
      </c>
      <c r="Y614" s="85">
        <v>1484.011</v>
      </c>
      <c r="Z614" s="85">
        <v>1482.7860000000001</v>
      </c>
      <c r="AA614" s="85">
        <f t="shared" si="117"/>
        <v>1484.7260000000001</v>
      </c>
      <c r="AB614" s="84">
        <f t="shared" si="118"/>
        <v>2022</v>
      </c>
      <c r="AC614" s="83">
        <f t="shared" si="119"/>
        <v>7</v>
      </c>
      <c r="AD614" s="83" t="str">
        <f t="shared" si="120"/>
        <v/>
      </c>
      <c r="AE614" s="83" t="str">
        <f t="shared" si="121"/>
        <v/>
      </c>
      <c r="AF614" s="81">
        <f t="shared" si="122"/>
        <v>1484.7260000000001</v>
      </c>
      <c r="AG614" s="82" t="str">
        <f t="shared" si="123"/>
        <v>7:00</v>
      </c>
      <c r="AH614" s="81">
        <f t="shared" si="124"/>
        <v>28324.319999999996</v>
      </c>
      <c r="AI614" s="80" t="str">
        <f t="shared" si="125"/>
        <v/>
      </c>
      <c r="AJ614" s="80" t="str">
        <f t="shared" si="126"/>
        <v/>
      </c>
      <c r="AK614" s="80" t="str">
        <f t="shared" si="127"/>
        <v/>
      </c>
      <c r="AL614" s="79" t="str">
        <f t="shared" si="128"/>
        <v/>
      </c>
      <c r="AM614" s="78" t="str">
        <f t="shared" si="129"/>
        <v/>
      </c>
    </row>
    <row r="615" spans="2:39" ht="13.5" thickBot="1">
      <c r="B615" s="86">
        <v>44747</v>
      </c>
      <c r="C615" s="85">
        <v>1483.16</v>
      </c>
      <c r="D615" s="85">
        <v>1482.8530000000001</v>
      </c>
      <c r="E615" s="85">
        <v>1482.576</v>
      </c>
      <c r="F615" s="85">
        <v>1482.9870000000001</v>
      </c>
      <c r="G615" s="85">
        <v>1482.8040000000001</v>
      </c>
      <c r="H615" s="85">
        <v>1482.4749999999999</v>
      </c>
      <c r="I615" s="85">
        <v>1482.4269999999999</v>
      </c>
      <c r="J615" s="85">
        <v>1483.1959999999999</v>
      </c>
      <c r="K615" s="85">
        <v>1483.56</v>
      </c>
      <c r="L615" s="85">
        <v>1483.2429999999999</v>
      </c>
      <c r="M615" s="85">
        <v>1483.0219999999999</v>
      </c>
      <c r="N615" s="85">
        <v>1483.1780000000001</v>
      </c>
      <c r="O615" s="85">
        <v>1483.2439999999999</v>
      </c>
      <c r="P615" s="85">
        <v>1481.78</v>
      </c>
      <c r="Q615" s="85">
        <v>1482.529</v>
      </c>
      <c r="R615" s="85">
        <v>1482.943</v>
      </c>
      <c r="S615" s="85">
        <v>1482.5160000000001</v>
      </c>
      <c r="T615" s="85">
        <v>1482.5440000000001</v>
      </c>
      <c r="U615" s="85">
        <v>1482.3679999999999</v>
      </c>
      <c r="V615" s="85">
        <v>1483.192</v>
      </c>
      <c r="W615" s="85">
        <v>1482.364</v>
      </c>
      <c r="X615" s="85">
        <v>1483.2929999999999</v>
      </c>
      <c r="Y615" s="85">
        <v>1483.4690000000001</v>
      </c>
      <c r="Z615" s="85">
        <v>1483.1949999999999</v>
      </c>
      <c r="AA615" s="85">
        <f t="shared" si="117"/>
        <v>1483.56</v>
      </c>
      <c r="AB615" s="84">
        <f t="shared" si="118"/>
        <v>2022</v>
      </c>
      <c r="AC615" s="83">
        <f t="shared" si="119"/>
        <v>7</v>
      </c>
      <c r="AD615" s="83" t="str">
        <f t="shared" si="120"/>
        <v/>
      </c>
      <c r="AE615" s="83" t="str">
        <f t="shared" si="121"/>
        <v/>
      </c>
      <c r="AF615" s="81">
        <f t="shared" si="122"/>
        <v>1483.56</v>
      </c>
      <c r="AG615" s="82" t="str">
        <f t="shared" si="123"/>
        <v>9:00</v>
      </c>
      <c r="AH615" s="81">
        <f t="shared" si="124"/>
        <v>37072.477999999996</v>
      </c>
      <c r="AI615" s="80" t="str">
        <f t="shared" si="125"/>
        <v/>
      </c>
      <c r="AJ615" s="80" t="str">
        <f t="shared" si="126"/>
        <v/>
      </c>
      <c r="AK615" s="80" t="str">
        <f t="shared" si="127"/>
        <v/>
      </c>
      <c r="AL615" s="79" t="str">
        <f t="shared" si="128"/>
        <v/>
      </c>
      <c r="AM615" s="78" t="str">
        <f t="shared" si="129"/>
        <v/>
      </c>
    </row>
    <row r="616" spans="2:39" ht="13.5" thickBot="1">
      <c r="B616" s="86">
        <v>44748</v>
      </c>
      <c r="C616" s="85">
        <v>1483.6010000000001</v>
      </c>
      <c r="D616" s="85">
        <v>1482.6369999999999</v>
      </c>
      <c r="E616" s="85">
        <v>1482.7840000000001</v>
      </c>
      <c r="F616" s="85">
        <v>1482.2719999999999</v>
      </c>
      <c r="G616" s="85">
        <v>1484.326</v>
      </c>
      <c r="H616" s="85">
        <v>1482.155</v>
      </c>
      <c r="I616" s="85">
        <v>1483.1410000000001</v>
      </c>
      <c r="J616" s="85">
        <v>1481.8679999999999</v>
      </c>
      <c r="K616" s="85">
        <v>1483.1</v>
      </c>
      <c r="L616" s="85">
        <v>1482.1189999999999</v>
      </c>
      <c r="M616" s="85">
        <v>1481.6679999999999</v>
      </c>
      <c r="N616" s="85">
        <v>1483.4490000000001</v>
      </c>
      <c r="O616" s="85">
        <v>1483.4590000000001</v>
      </c>
      <c r="P616" s="85">
        <v>1483.692</v>
      </c>
      <c r="Q616" s="85">
        <v>1482.7929999999999</v>
      </c>
      <c r="R616" s="85">
        <v>1482.1</v>
      </c>
      <c r="S616" s="85">
        <v>1481.9380000000001</v>
      </c>
      <c r="T616" s="85">
        <v>1385.509</v>
      </c>
      <c r="U616" s="85">
        <v>1382.098</v>
      </c>
      <c r="V616" s="85">
        <v>1447.2809999999999</v>
      </c>
      <c r="W616" s="85">
        <v>1482.6089999999999</v>
      </c>
      <c r="X616" s="85">
        <v>1483.2729999999999</v>
      </c>
      <c r="Y616" s="85">
        <v>1482.867</v>
      </c>
      <c r="Z616" s="85">
        <v>1482.4</v>
      </c>
      <c r="AA616" s="85">
        <f t="shared" si="117"/>
        <v>1484.326</v>
      </c>
      <c r="AB616" s="84">
        <f t="shared" si="118"/>
        <v>2022</v>
      </c>
      <c r="AC616" s="83">
        <f t="shared" si="119"/>
        <v>7</v>
      </c>
      <c r="AD616" s="83" t="str">
        <f t="shared" si="120"/>
        <v/>
      </c>
      <c r="AE616" s="83" t="str">
        <f t="shared" si="121"/>
        <v/>
      </c>
      <c r="AF616" s="81">
        <f t="shared" si="122"/>
        <v>1484.326</v>
      </c>
      <c r="AG616" s="82" t="str">
        <f t="shared" si="123"/>
        <v>5:00</v>
      </c>
      <c r="AH616" s="81">
        <f t="shared" si="124"/>
        <v>36837.464999999997</v>
      </c>
      <c r="AI616" s="80" t="str">
        <f t="shared" si="125"/>
        <v/>
      </c>
      <c r="AJ616" s="80" t="str">
        <f t="shared" si="126"/>
        <v/>
      </c>
      <c r="AK616" s="80" t="str">
        <f t="shared" si="127"/>
        <v/>
      </c>
      <c r="AL616" s="79" t="str">
        <f t="shared" si="128"/>
        <v/>
      </c>
      <c r="AM616" s="78" t="str">
        <f t="shared" si="129"/>
        <v/>
      </c>
    </row>
    <row r="617" spans="2:39" ht="13.5" thickBot="1">
      <c r="B617" s="86">
        <v>44749</v>
      </c>
      <c r="C617" s="85">
        <v>1476.5070000000001</v>
      </c>
      <c r="D617" s="85">
        <v>1463.02</v>
      </c>
      <c r="E617" s="85">
        <v>1446.8510000000001</v>
      </c>
      <c r="F617" s="85">
        <v>1444.3109999999999</v>
      </c>
      <c r="G617" s="85">
        <v>1403.4490000000001</v>
      </c>
      <c r="H617" s="85">
        <v>1446.1010000000001</v>
      </c>
      <c r="I617" s="85">
        <v>1482.6310000000001</v>
      </c>
      <c r="J617" s="85">
        <v>1482.259</v>
      </c>
      <c r="K617" s="85">
        <v>1482.28</v>
      </c>
      <c r="L617" s="85">
        <v>1482.2560000000001</v>
      </c>
      <c r="M617" s="85">
        <v>1482.136</v>
      </c>
      <c r="N617" s="85">
        <v>1482.326</v>
      </c>
      <c r="O617" s="85">
        <v>1481.923</v>
      </c>
      <c r="P617" s="85">
        <v>1482.9280000000001</v>
      </c>
      <c r="Q617" s="85">
        <v>1482.1030000000001</v>
      </c>
      <c r="R617" s="85">
        <v>1482.442</v>
      </c>
      <c r="S617" s="85">
        <v>1482.5039999999999</v>
      </c>
      <c r="T617" s="85">
        <v>1482.519</v>
      </c>
      <c r="U617" s="85">
        <v>1482.616</v>
      </c>
      <c r="V617" s="85">
        <v>1483.6010000000001</v>
      </c>
      <c r="W617" s="85">
        <v>1483.25</v>
      </c>
      <c r="X617" s="85">
        <v>1475.47</v>
      </c>
      <c r="Y617" s="85">
        <v>1309.96</v>
      </c>
      <c r="Z617" s="85">
        <v>1268.896</v>
      </c>
      <c r="AA617" s="85">
        <f t="shared" si="117"/>
        <v>1483.6010000000001</v>
      </c>
      <c r="AB617" s="84">
        <f t="shared" si="118"/>
        <v>2022</v>
      </c>
      <c r="AC617" s="83">
        <f t="shared" si="119"/>
        <v>7</v>
      </c>
      <c r="AD617" s="83" t="str">
        <f t="shared" si="120"/>
        <v/>
      </c>
      <c r="AE617" s="83" t="str">
        <f t="shared" si="121"/>
        <v/>
      </c>
      <c r="AF617" s="81">
        <f t="shared" si="122"/>
        <v>1483.6010000000001</v>
      </c>
      <c r="AG617" s="82" t="str">
        <f t="shared" si="123"/>
        <v>20:00</v>
      </c>
      <c r="AH617" s="81">
        <f t="shared" si="124"/>
        <v>36455.94</v>
      </c>
      <c r="AI617" s="80" t="str">
        <f t="shared" si="125"/>
        <v/>
      </c>
      <c r="AJ617" s="80" t="str">
        <f t="shared" si="126"/>
        <v/>
      </c>
      <c r="AK617" s="80" t="str">
        <f t="shared" si="127"/>
        <v/>
      </c>
      <c r="AL617" s="79" t="str">
        <f t="shared" si="128"/>
        <v/>
      </c>
      <c r="AM617" s="78" t="str">
        <f t="shared" si="129"/>
        <v/>
      </c>
    </row>
    <row r="618" spans="2:39" ht="13.5" thickBot="1">
      <c r="B618" s="86">
        <v>44750</v>
      </c>
      <c r="C618" s="85">
        <v>1255.527</v>
      </c>
      <c r="D618" s="85">
        <v>1394.934</v>
      </c>
      <c r="E618" s="85">
        <v>1449.37</v>
      </c>
      <c r="F618" s="85">
        <v>1474.0360000000001</v>
      </c>
      <c r="G618" s="85">
        <v>1466.066</v>
      </c>
      <c r="H618" s="85">
        <v>1482.0260000000001</v>
      </c>
      <c r="I618" s="85">
        <v>1483.4780000000001</v>
      </c>
      <c r="J618" s="85">
        <v>1483.0619999999999</v>
      </c>
      <c r="K618" s="85">
        <v>1482.4659999999999</v>
      </c>
      <c r="L618" s="85">
        <v>1483.7049999999999</v>
      </c>
      <c r="M618" s="85">
        <v>1482.116</v>
      </c>
      <c r="N618" s="85">
        <v>1483.1389999999999</v>
      </c>
      <c r="O618" s="85">
        <v>1481.8620000000001</v>
      </c>
      <c r="P618" s="85">
        <v>1482.077</v>
      </c>
      <c r="Q618" s="85">
        <v>1481.5139999999999</v>
      </c>
      <c r="R618" s="85">
        <v>1482.7539999999999</v>
      </c>
      <c r="S618" s="85">
        <v>1481.6469999999999</v>
      </c>
      <c r="T618" s="85">
        <v>1483.1759999999999</v>
      </c>
      <c r="U618" s="85">
        <v>1483.9</v>
      </c>
      <c r="V618" s="85">
        <v>1483.2809999999999</v>
      </c>
      <c r="W618" s="85">
        <v>1482.258</v>
      </c>
      <c r="X618" s="85">
        <v>1483.5070000000001</v>
      </c>
      <c r="Y618" s="85">
        <v>1458.9459999999999</v>
      </c>
      <c r="Z618" s="85">
        <v>1389.6</v>
      </c>
      <c r="AA618" s="85">
        <f t="shared" si="117"/>
        <v>1483.9</v>
      </c>
      <c r="AB618" s="84">
        <f t="shared" si="118"/>
        <v>2022</v>
      </c>
      <c r="AC618" s="83">
        <f t="shared" si="119"/>
        <v>7</v>
      </c>
      <c r="AD618" s="83" t="str">
        <f t="shared" si="120"/>
        <v/>
      </c>
      <c r="AE618" s="83" t="str">
        <f t="shared" si="121"/>
        <v/>
      </c>
      <c r="AF618" s="81">
        <f t="shared" si="122"/>
        <v>1483.9</v>
      </c>
      <c r="AG618" s="82" t="str">
        <f t="shared" si="123"/>
        <v>19:00</v>
      </c>
      <c r="AH618" s="81">
        <f t="shared" si="124"/>
        <v>36578.347000000009</v>
      </c>
      <c r="AI618" s="80" t="str">
        <f t="shared" si="125"/>
        <v/>
      </c>
      <c r="AJ618" s="80" t="str">
        <f t="shared" si="126"/>
        <v/>
      </c>
      <c r="AK618" s="80" t="str">
        <f t="shared" si="127"/>
        <v/>
      </c>
      <c r="AL618" s="79" t="str">
        <f t="shared" si="128"/>
        <v/>
      </c>
      <c r="AM618" s="78" t="str">
        <f t="shared" si="129"/>
        <v/>
      </c>
    </row>
    <row r="619" spans="2:39" ht="13.5" thickBot="1">
      <c r="B619" s="86">
        <v>44751</v>
      </c>
      <c r="C619" s="85">
        <v>1337.0450000000001</v>
      </c>
      <c r="D619" s="85">
        <v>1332.998</v>
      </c>
      <c r="E619" s="85">
        <v>1318.0830000000001</v>
      </c>
      <c r="F619" s="85">
        <v>1303.7719999999999</v>
      </c>
      <c r="G619" s="85">
        <v>1290.0719999999999</v>
      </c>
      <c r="H619" s="85">
        <v>1302.3820000000001</v>
      </c>
      <c r="I619" s="85">
        <v>1391.529</v>
      </c>
      <c r="J619" s="85">
        <v>1458.0630000000001</v>
      </c>
      <c r="K619" s="85">
        <v>1473.1859999999999</v>
      </c>
      <c r="L619" s="85">
        <v>1483.3520000000001</v>
      </c>
      <c r="M619" s="85">
        <v>1481.463</v>
      </c>
      <c r="N619" s="85">
        <v>1482.442</v>
      </c>
      <c r="O619" s="85">
        <v>1482.586</v>
      </c>
      <c r="P619" s="85">
        <v>1482.9190000000001</v>
      </c>
      <c r="Q619" s="85">
        <v>1482.202</v>
      </c>
      <c r="R619" s="85">
        <v>1482.691</v>
      </c>
      <c r="S619" s="85">
        <v>1482.8810000000001</v>
      </c>
      <c r="T619" s="85">
        <v>1482.1510000000001</v>
      </c>
      <c r="U619" s="85">
        <v>1483.155</v>
      </c>
      <c r="V619" s="85">
        <v>1482.3330000000001</v>
      </c>
      <c r="W619" s="85">
        <v>1472.654</v>
      </c>
      <c r="X619" s="85">
        <v>1462.9069999999999</v>
      </c>
      <c r="Y619" s="85">
        <v>1374.9590000000001</v>
      </c>
      <c r="Z619" s="85">
        <v>1323.0229999999999</v>
      </c>
      <c r="AA619" s="85">
        <f t="shared" si="117"/>
        <v>1483.3520000000001</v>
      </c>
      <c r="AB619" s="84">
        <f t="shared" si="118"/>
        <v>2022</v>
      </c>
      <c r="AC619" s="83">
        <f t="shared" si="119"/>
        <v>7</v>
      </c>
      <c r="AD619" s="83" t="str">
        <f t="shared" si="120"/>
        <v/>
      </c>
      <c r="AE619" s="83" t="str">
        <f t="shared" si="121"/>
        <v/>
      </c>
      <c r="AF619" s="81">
        <f t="shared" si="122"/>
        <v>1483.3520000000001</v>
      </c>
      <c r="AG619" s="82" t="str">
        <f t="shared" si="123"/>
        <v>10:00</v>
      </c>
      <c r="AH619" s="81">
        <f t="shared" si="124"/>
        <v>35632.200000000004</v>
      </c>
      <c r="AI619" s="80" t="str">
        <f t="shared" si="125"/>
        <v/>
      </c>
      <c r="AJ619" s="80" t="str">
        <f t="shared" si="126"/>
        <v/>
      </c>
      <c r="AK619" s="80" t="str">
        <f t="shared" si="127"/>
        <v/>
      </c>
      <c r="AL619" s="79" t="str">
        <f t="shared" si="128"/>
        <v/>
      </c>
      <c r="AM619" s="78" t="str">
        <f t="shared" si="129"/>
        <v/>
      </c>
    </row>
    <row r="620" spans="2:39" ht="13.5" thickBot="1">
      <c r="B620" s="86">
        <v>44752</v>
      </c>
      <c r="C620" s="85">
        <v>1306.952</v>
      </c>
      <c r="D620" s="85">
        <v>1285.2860000000001</v>
      </c>
      <c r="E620" s="85">
        <v>1267.623</v>
      </c>
      <c r="F620" s="85">
        <v>1261.5440000000001</v>
      </c>
      <c r="G620" s="85">
        <v>1253.068</v>
      </c>
      <c r="H620" s="85">
        <v>1217.04</v>
      </c>
      <c r="I620" s="85">
        <v>1393.895</v>
      </c>
      <c r="J620" s="85">
        <v>1454.9839999999999</v>
      </c>
      <c r="K620" s="85">
        <v>1482.0930000000001</v>
      </c>
      <c r="L620" s="85">
        <v>1482.049</v>
      </c>
      <c r="M620" s="85">
        <v>1482.174</v>
      </c>
      <c r="N620" s="85">
        <v>1482.3409999999999</v>
      </c>
      <c r="O620" s="85">
        <v>1482.2470000000001</v>
      </c>
      <c r="P620" s="85">
        <v>1482.152</v>
      </c>
      <c r="Q620" s="85">
        <v>1481.806</v>
      </c>
      <c r="R620" s="85">
        <v>1482.501</v>
      </c>
      <c r="S620" s="85">
        <v>1482.26</v>
      </c>
      <c r="T620" s="85">
        <v>1483.001</v>
      </c>
      <c r="U620" s="85">
        <v>1483.174</v>
      </c>
      <c r="V620" s="85">
        <v>1483.0630000000001</v>
      </c>
      <c r="W620" s="85">
        <v>1482.287</v>
      </c>
      <c r="X620" s="85">
        <v>1482.03</v>
      </c>
      <c r="Y620" s="85">
        <v>1472.1949999999999</v>
      </c>
      <c r="Z620" s="85">
        <v>1436.018</v>
      </c>
      <c r="AA620" s="85">
        <f t="shared" si="117"/>
        <v>1483.174</v>
      </c>
      <c r="AB620" s="84">
        <f t="shared" si="118"/>
        <v>2022</v>
      </c>
      <c r="AC620" s="83">
        <f t="shared" si="119"/>
        <v>7</v>
      </c>
      <c r="AD620" s="83" t="str">
        <f t="shared" si="120"/>
        <v/>
      </c>
      <c r="AE620" s="83" t="str">
        <f t="shared" si="121"/>
        <v/>
      </c>
      <c r="AF620" s="81">
        <f t="shared" si="122"/>
        <v>1483.174</v>
      </c>
      <c r="AG620" s="82" t="str">
        <f t="shared" si="123"/>
        <v>19:00</v>
      </c>
      <c r="AH620" s="81">
        <f t="shared" si="124"/>
        <v>35584.957000000002</v>
      </c>
      <c r="AI620" s="80" t="str">
        <f t="shared" si="125"/>
        <v/>
      </c>
      <c r="AJ620" s="80" t="str">
        <f t="shared" si="126"/>
        <v/>
      </c>
      <c r="AK620" s="80" t="str">
        <f t="shared" si="127"/>
        <v/>
      </c>
      <c r="AL620" s="79" t="str">
        <f t="shared" si="128"/>
        <v/>
      </c>
      <c r="AM620" s="78" t="str">
        <f t="shared" si="129"/>
        <v/>
      </c>
    </row>
    <row r="621" spans="2:39" ht="13.5" thickBot="1">
      <c r="B621" s="86">
        <v>44753</v>
      </c>
      <c r="C621" s="85">
        <v>1365.056</v>
      </c>
      <c r="D621" s="85">
        <v>1345.2850000000001</v>
      </c>
      <c r="E621" s="85">
        <v>1324.271</v>
      </c>
      <c r="F621" s="85">
        <v>1341.8510000000001</v>
      </c>
      <c r="G621" s="85">
        <v>1327.402</v>
      </c>
      <c r="H621" s="85">
        <v>1398.7470000000001</v>
      </c>
      <c r="I621" s="85">
        <v>1481.876</v>
      </c>
      <c r="J621" s="85">
        <v>1481.88</v>
      </c>
      <c r="K621" s="85">
        <v>1482.2940000000001</v>
      </c>
      <c r="L621" s="85">
        <v>1482.8589999999999</v>
      </c>
      <c r="M621" s="85">
        <v>1483.06</v>
      </c>
      <c r="N621" s="85">
        <v>1482.1569999999999</v>
      </c>
      <c r="O621" s="85">
        <v>1482.586</v>
      </c>
      <c r="P621" s="85">
        <v>1481.933</v>
      </c>
      <c r="Q621" s="85">
        <v>1481.8920000000001</v>
      </c>
      <c r="R621" s="85">
        <v>1482.6010000000001</v>
      </c>
      <c r="S621" s="85">
        <v>1482.097</v>
      </c>
      <c r="T621" s="85">
        <v>1482.614</v>
      </c>
      <c r="U621" s="85">
        <v>1483.94</v>
      </c>
      <c r="V621" s="85">
        <v>1482.18</v>
      </c>
      <c r="W621" s="85">
        <v>1482.654</v>
      </c>
      <c r="X621" s="85">
        <v>1482.915</v>
      </c>
      <c r="Y621" s="85">
        <v>1483.0820000000001</v>
      </c>
      <c r="Z621" s="85">
        <v>1482.55</v>
      </c>
      <c r="AA621" s="85">
        <f t="shared" si="117"/>
        <v>1483.94</v>
      </c>
      <c r="AB621" s="84">
        <f t="shared" si="118"/>
        <v>2022</v>
      </c>
      <c r="AC621" s="83">
        <f t="shared" si="119"/>
        <v>7</v>
      </c>
      <c r="AD621" s="83" t="str">
        <f t="shared" si="120"/>
        <v/>
      </c>
      <c r="AE621" s="83" t="str">
        <f t="shared" si="121"/>
        <v/>
      </c>
      <c r="AF621" s="81">
        <f t="shared" si="122"/>
        <v>1483.94</v>
      </c>
      <c r="AG621" s="82" t="str">
        <f t="shared" si="123"/>
        <v>19:00</v>
      </c>
      <c r="AH621" s="81">
        <f t="shared" si="124"/>
        <v>36271.722000000002</v>
      </c>
      <c r="AI621" s="80" t="str">
        <f t="shared" si="125"/>
        <v/>
      </c>
      <c r="AJ621" s="80" t="str">
        <f t="shared" si="126"/>
        <v/>
      </c>
      <c r="AK621" s="80" t="str">
        <f t="shared" si="127"/>
        <v/>
      </c>
      <c r="AL621" s="79" t="str">
        <f t="shared" si="128"/>
        <v/>
      </c>
      <c r="AM621" s="78" t="str">
        <f t="shared" si="129"/>
        <v/>
      </c>
    </row>
    <row r="622" spans="2:39" ht="13.5" thickBot="1">
      <c r="B622" s="86">
        <v>44754</v>
      </c>
      <c r="C622" s="85">
        <v>1482.4380000000001</v>
      </c>
      <c r="D622" s="85">
        <v>1483.653</v>
      </c>
      <c r="E622" s="85">
        <v>1483.7159999999999</v>
      </c>
      <c r="F622" s="85">
        <v>1483.5709999999999</v>
      </c>
      <c r="G622" s="85">
        <v>1482.845</v>
      </c>
      <c r="H622" s="85">
        <v>1483.11</v>
      </c>
      <c r="I622" s="85">
        <v>1483.9269999999999</v>
      </c>
      <c r="J622" s="85">
        <v>1482.231</v>
      </c>
      <c r="K622" s="85">
        <v>1482.2280000000001</v>
      </c>
      <c r="L622" s="85">
        <v>1482.5029999999999</v>
      </c>
      <c r="M622" s="85">
        <v>1482.2139999999999</v>
      </c>
      <c r="N622" s="85">
        <v>1481.8679999999999</v>
      </c>
      <c r="O622" s="85">
        <v>1483.0329999999999</v>
      </c>
      <c r="P622" s="85">
        <v>1481.682</v>
      </c>
      <c r="Q622" s="85">
        <v>1482.7170000000001</v>
      </c>
      <c r="R622" s="85">
        <v>1482.4480000000001</v>
      </c>
      <c r="S622" s="85">
        <v>1482.0989999999999</v>
      </c>
      <c r="T622" s="85">
        <v>1483.251</v>
      </c>
      <c r="U622" s="85">
        <v>1484.204</v>
      </c>
      <c r="V622" s="85">
        <v>1482.693</v>
      </c>
      <c r="W622" s="85">
        <v>1483.444</v>
      </c>
      <c r="X622" s="85">
        <v>1482.8689999999999</v>
      </c>
      <c r="Y622" s="85">
        <v>1483.1210000000001</v>
      </c>
      <c r="Z622" s="85">
        <v>1482.999</v>
      </c>
      <c r="AA622" s="85">
        <f t="shared" si="117"/>
        <v>1484.204</v>
      </c>
      <c r="AB622" s="84">
        <f t="shared" si="118"/>
        <v>2022</v>
      </c>
      <c r="AC622" s="83">
        <f t="shared" si="119"/>
        <v>7</v>
      </c>
      <c r="AD622" s="83" t="str">
        <f t="shared" si="120"/>
        <v/>
      </c>
      <c r="AE622" s="83" t="str">
        <f t="shared" si="121"/>
        <v/>
      </c>
      <c r="AF622" s="81">
        <f t="shared" si="122"/>
        <v>1484.204</v>
      </c>
      <c r="AG622" s="82" t="str">
        <f t="shared" si="123"/>
        <v>19:00</v>
      </c>
      <c r="AH622" s="81">
        <f t="shared" si="124"/>
        <v>37073.067999999999</v>
      </c>
      <c r="AI622" s="80" t="str">
        <f t="shared" si="125"/>
        <v/>
      </c>
      <c r="AJ622" s="80" t="str">
        <f t="shared" si="126"/>
        <v/>
      </c>
      <c r="AK622" s="80" t="str">
        <f t="shared" si="127"/>
        <v/>
      </c>
      <c r="AL622" s="79" t="str">
        <f t="shared" si="128"/>
        <v/>
      </c>
      <c r="AM622" s="78" t="str">
        <f t="shared" si="129"/>
        <v/>
      </c>
    </row>
    <row r="623" spans="2:39" ht="13.5" thickBot="1">
      <c r="B623" s="86">
        <v>44755</v>
      </c>
      <c r="C623" s="85">
        <v>1484</v>
      </c>
      <c r="D623" s="85">
        <v>1482.0719999999999</v>
      </c>
      <c r="E623" s="85">
        <v>1461.8630000000001</v>
      </c>
      <c r="F623" s="85">
        <v>1445.61</v>
      </c>
      <c r="G623" s="85">
        <v>1425.13</v>
      </c>
      <c r="H623" s="85">
        <v>1457.384</v>
      </c>
      <c r="I623" s="85">
        <v>1482.462</v>
      </c>
      <c r="J623" s="85">
        <v>1481.7049999999999</v>
      </c>
      <c r="K623" s="85">
        <v>1482.2919999999999</v>
      </c>
      <c r="L623" s="85">
        <v>1482.6320000000001</v>
      </c>
      <c r="M623" s="85">
        <v>246.72</v>
      </c>
      <c r="N623" s="85">
        <v>1482.8430000000001</v>
      </c>
      <c r="O623" s="85">
        <v>1482.2660000000001</v>
      </c>
      <c r="P623" s="85">
        <v>1483.9179999999999</v>
      </c>
      <c r="Q623" s="85">
        <v>1482.364</v>
      </c>
      <c r="R623" s="85">
        <v>1481.1880000000001</v>
      </c>
      <c r="S623" s="85">
        <v>1482.7639999999999</v>
      </c>
      <c r="T623" s="85">
        <v>1483.807</v>
      </c>
      <c r="U623" s="85">
        <v>1483.5530000000001</v>
      </c>
      <c r="V623" s="85">
        <v>1483.2919999999999</v>
      </c>
      <c r="W623" s="85">
        <v>1483.0619999999999</v>
      </c>
      <c r="X623" s="85">
        <v>1477.7829999999999</v>
      </c>
      <c r="Y623" s="85">
        <v>1435.829</v>
      </c>
      <c r="Z623" s="85">
        <v>434.41500000000002</v>
      </c>
      <c r="AA623" s="85">
        <f t="shared" si="117"/>
        <v>1484</v>
      </c>
      <c r="AB623" s="84">
        <f t="shared" si="118"/>
        <v>2022</v>
      </c>
      <c r="AC623" s="83">
        <f t="shared" si="119"/>
        <v>7</v>
      </c>
      <c r="AD623" s="83" t="str">
        <f t="shared" si="120"/>
        <v/>
      </c>
      <c r="AE623" s="83" t="str">
        <f t="shared" si="121"/>
        <v/>
      </c>
      <c r="AF623" s="81">
        <f t="shared" si="122"/>
        <v>1484</v>
      </c>
      <c r="AG623" s="82" t="str">
        <f t="shared" si="123"/>
        <v>1:00</v>
      </c>
      <c r="AH623" s="81">
        <f t="shared" si="124"/>
        <v>34592.954000000005</v>
      </c>
      <c r="AI623" s="80" t="str">
        <f t="shared" si="125"/>
        <v/>
      </c>
      <c r="AJ623" s="80" t="str">
        <f t="shared" si="126"/>
        <v/>
      </c>
      <c r="AK623" s="80" t="str">
        <f t="shared" si="127"/>
        <v/>
      </c>
      <c r="AL623" s="79" t="str">
        <f t="shared" si="128"/>
        <v/>
      </c>
      <c r="AM623" s="78" t="str">
        <f t="shared" si="129"/>
        <v/>
      </c>
    </row>
    <row r="624" spans="2:39" ht="13.5" thickBot="1">
      <c r="B624" s="86">
        <v>44756</v>
      </c>
      <c r="C624" s="85">
        <v>0</v>
      </c>
      <c r="D624" s="85">
        <v>0</v>
      </c>
      <c r="E624" s="85">
        <v>0</v>
      </c>
      <c r="F624" s="85">
        <v>0</v>
      </c>
      <c r="G624" s="85">
        <v>0</v>
      </c>
      <c r="H624" s="85">
        <v>0</v>
      </c>
      <c r="I624" s="85">
        <v>0</v>
      </c>
      <c r="J624" s="85">
        <v>0</v>
      </c>
      <c r="K624" s="85">
        <v>0</v>
      </c>
      <c r="L624" s="85">
        <v>0</v>
      </c>
      <c r="M624" s="85">
        <v>0</v>
      </c>
      <c r="N624" s="85">
        <v>0</v>
      </c>
      <c r="O624" s="85">
        <v>0</v>
      </c>
      <c r="P624" s="85">
        <v>0</v>
      </c>
      <c r="Q624" s="85">
        <v>0</v>
      </c>
      <c r="R624" s="85">
        <v>0</v>
      </c>
      <c r="S624" s="85">
        <v>0</v>
      </c>
      <c r="T624" s="85">
        <v>0</v>
      </c>
      <c r="U624" s="85">
        <v>0</v>
      </c>
      <c r="V624" s="85">
        <v>0</v>
      </c>
      <c r="W624" s="85">
        <v>0</v>
      </c>
      <c r="X624" s="85">
        <v>0</v>
      </c>
      <c r="Y624" s="85">
        <v>0</v>
      </c>
      <c r="Z624" s="85">
        <v>0</v>
      </c>
      <c r="AA624" s="85">
        <f t="shared" si="117"/>
        <v>0</v>
      </c>
      <c r="AB624" s="84">
        <f t="shared" si="118"/>
        <v>2022</v>
      </c>
      <c r="AC624" s="83">
        <f t="shared" si="119"/>
        <v>7</v>
      </c>
      <c r="AD624" s="83" t="str">
        <f t="shared" si="120"/>
        <v/>
      </c>
      <c r="AE624" s="83" t="str">
        <f t="shared" si="121"/>
        <v/>
      </c>
      <c r="AF624" s="81">
        <f t="shared" si="122"/>
        <v>0</v>
      </c>
      <c r="AG624" s="82" t="str">
        <f t="shared" si="123"/>
        <v>1:00</v>
      </c>
      <c r="AH624" s="81">
        <f t="shared" si="124"/>
        <v>0</v>
      </c>
      <c r="AI624" s="80" t="str">
        <f t="shared" si="125"/>
        <v/>
      </c>
      <c r="AJ624" s="80" t="str">
        <f t="shared" si="126"/>
        <v/>
      </c>
      <c r="AK624" s="80" t="str">
        <f t="shared" si="127"/>
        <v/>
      </c>
      <c r="AL624" s="79" t="str">
        <f t="shared" si="128"/>
        <v/>
      </c>
      <c r="AM624" s="78" t="str">
        <f t="shared" si="129"/>
        <v/>
      </c>
    </row>
    <row r="625" spans="2:39" ht="13.5" thickBot="1">
      <c r="B625" s="86">
        <v>44757</v>
      </c>
      <c r="C625" s="85">
        <v>0</v>
      </c>
      <c r="D625" s="85">
        <v>0</v>
      </c>
      <c r="E625" s="85">
        <v>0</v>
      </c>
      <c r="F625" s="85">
        <v>0</v>
      </c>
      <c r="G625" s="85">
        <v>0</v>
      </c>
      <c r="H625" s="85">
        <v>408.18099999999998</v>
      </c>
      <c r="I625" s="85">
        <v>1454.8030000000001</v>
      </c>
      <c r="J625" s="85">
        <v>1466.94</v>
      </c>
      <c r="K625" s="85">
        <v>1482.25</v>
      </c>
      <c r="L625" s="85">
        <v>1482.5519999999999</v>
      </c>
      <c r="M625" s="85">
        <v>1483.116</v>
      </c>
      <c r="N625" s="85">
        <v>1483.33</v>
      </c>
      <c r="O625" s="85">
        <v>1482.673</v>
      </c>
      <c r="P625" s="85">
        <v>1482.579</v>
      </c>
      <c r="Q625" s="85">
        <v>1482.0920000000001</v>
      </c>
      <c r="R625" s="85">
        <v>1482.4280000000001</v>
      </c>
      <c r="S625" s="85">
        <v>1483.5809999999999</v>
      </c>
      <c r="T625" s="85">
        <v>1482.3869999999999</v>
      </c>
      <c r="U625" s="85">
        <v>1481.88</v>
      </c>
      <c r="V625" s="85">
        <v>1482.0239999999999</v>
      </c>
      <c r="W625" s="85">
        <v>1481.7329999999999</v>
      </c>
      <c r="X625" s="85">
        <v>1483.3409999999999</v>
      </c>
      <c r="Y625" s="85">
        <v>1483.068</v>
      </c>
      <c r="Z625" s="85">
        <v>1483.085</v>
      </c>
      <c r="AA625" s="85">
        <f t="shared" si="117"/>
        <v>1483.5809999999999</v>
      </c>
      <c r="AB625" s="84">
        <f t="shared" si="118"/>
        <v>2022</v>
      </c>
      <c r="AC625" s="83">
        <f t="shared" si="119"/>
        <v>7</v>
      </c>
      <c r="AD625" s="83" t="str">
        <f t="shared" si="120"/>
        <v/>
      </c>
      <c r="AE625" s="83" t="str">
        <f t="shared" si="121"/>
        <v/>
      </c>
      <c r="AF625" s="81">
        <f t="shared" si="122"/>
        <v>1483.5809999999999</v>
      </c>
      <c r="AG625" s="82" t="str">
        <f t="shared" si="123"/>
        <v>17:00</v>
      </c>
      <c r="AH625" s="81">
        <f t="shared" si="124"/>
        <v>28535.623999999996</v>
      </c>
      <c r="AI625" s="80" t="str">
        <f t="shared" si="125"/>
        <v/>
      </c>
      <c r="AJ625" s="80" t="str">
        <f t="shared" si="126"/>
        <v/>
      </c>
      <c r="AK625" s="80" t="str">
        <f t="shared" si="127"/>
        <v/>
      </c>
      <c r="AL625" s="79" t="str">
        <f t="shared" si="128"/>
        <v/>
      </c>
      <c r="AM625" s="78" t="str">
        <f t="shared" si="129"/>
        <v/>
      </c>
    </row>
    <row r="626" spans="2:39" ht="13.5" thickBot="1">
      <c r="B626" s="86">
        <v>44758</v>
      </c>
      <c r="C626" s="85">
        <v>1483.163</v>
      </c>
      <c r="D626" s="85">
        <v>1478.952</v>
      </c>
      <c r="E626" s="85">
        <v>1476.3530000000001</v>
      </c>
      <c r="F626" s="85">
        <v>1462.13</v>
      </c>
      <c r="G626" s="85">
        <v>1421.6079999999999</v>
      </c>
      <c r="H626" s="85">
        <v>1428.3789999999999</v>
      </c>
      <c r="I626" s="85">
        <v>1481.67</v>
      </c>
      <c r="J626" s="85">
        <v>1483.2360000000001</v>
      </c>
      <c r="K626" s="85">
        <v>1482.354</v>
      </c>
      <c r="L626" s="85">
        <v>1482.7819999999999</v>
      </c>
      <c r="M626" s="85">
        <v>1482.5889999999999</v>
      </c>
      <c r="N626" s="85">
        <v>1439.63</v>
      </c>
      <c r="O626" s="85">
        <v>1453.74</v>
      </c>
      <c r="P626" s="85">
        <v>1483.04</v>
      </c>
      <c r="Q626" s="85">
        <v>1481.7270000000001</v>
      </c>
      <c r="R626" s="85">
        <v>1468.9960000000001</v>
      </c>
      <c r="S626" s="85">
        <v>1368.68</v>
      </c>
      <c r="T626" s="85">
        <v>1346.2260000000001</v>
      </c>
      <c r="U626" s="85">
        <v>1453.2139999999999</v>
      </c>
      <c r="V626" s="85">
        <v>1481.46</v>
      </c>
      <c r="W626" s="85">
        <v>1482.973</v>
      </c>
      <c r="X626" s="85">
        <v>1481.4549999999999</v>
      </c>
      <c r="Y626" s="85">
        <v>1483.2760000000001</v>
      </c>
      <c r="Z626" s="85">
        <v>1483.123</v>
      </c>
      <c r="AA626" s="85">
        <f t="shared" si="117"/>
        <v>1483.2760000000001</v>
      </c>
      <c r="AB626" s="84">
        <f t="shared" si="118"/>
        <v>2022</v>
      </c>
      <c r="AC626" s="83">
        <f t="shared" si="119"/>
        <v>7</v>
      </c>
      <c r="AD626" s="83" t="str">
        <f t="shared" si="120"/>
        <v/>
      </c>
      <c r="AE626" s="83" t="str">
        <f t="shared" si="121"/>
        <v/>
      </c>
      <c r="AF626" s="81">
        <f t="shared" si="122"/>
        <v>1483.2760000000001</v>
      </c>
      <c r="AG626" s="82" t="str">
        <f t="shared" si="123"/>
        <v>23:00</v>
      </c>
      <c r="AH626" s="81">
        <f t="shared" si="124"/>
        <v>36554.031999999992</v>
      </c>
      <c r="AI626" s="80" t="str">
        <f t="shared" si="125"/>
        <v/>
      </c>
      <c r="AJ626" s="80" t="str">
        <f t="shared" si="126"/>
        <v/>
      </c>
      <c r="AK626" s="80" t="str">
        <f t="shared" si="127"/>
        <v/>
      </c>
      <c r="AL626" s="79" t="str">
        <f t="shared" si="128"/>
        <v/>
      </c>
      <c r="AM626" s="78" t="str">
        <f t="shared" si="129"/>
        <v/>
      </c>
    </row>
    <row r="627" spans="2:39" ht="13.5" thickBot="1">
      <c r="B627" s="86">
        <v>44759</v>
      </c>
      <c r="C627" s="85">
        <v>1482.76</v>
      </c>
      <c r="D627" s="85">
        <v>1482.962</v>
      </c>
      <c r="E627" s="85">
        <v>1482.6210000000001</v>
      </c>
      <c r="F627" s="85">
        <v>1482.077</v>
      </c>
      <c r="G627" s="85">
        <v>1483.1369999999999</v>
      </c>
      <c r="H627" s="85">
        <v>1483.3489999999999</v>
      </c>
      <c r="I627" s="85">
        <v>1481.8969999999999</v>
      </c>
      <c r="J627" s="85">
        <v>1483.3910000000001</v>
      </c>
      <c r="K627" s="85">
        <v>1482.4639999999999</v>
      </c>
      <c r="L627" s="85">
        <v>1481.6859999999999</v>
      </c>
      <c r="M627" s="85">
        <v>1482.711</v>
      </c>
      <c r="N627" s="85">
        <v>1482.4770000000001</v>
      </c>
      <c r="O627" s="85">
        <v>1482.8219999999999</v>
      </c>
      <c r="P627" s="85">
        <v>1482.1590000000001</v>
      </c>
      <c r="Q627" s="85">
        <v>1482.104</v>
      </c>
      <c r="R627" s="85">
        <v>1483.248</v>
      </c>
      <c r="S627" s="85">
        <v>1482.921</v>
      </c>
      <c r="T627" s="85">
        <v>1482.482</v>
      </c>
      <c r="U627" s="85">
        <v>1482.8510000000001</v>
      </c>
      <c r="V627" s="85">
        <v>1481.913</v>
      </c>
      <c r="W627" s="85">
        <v>1482.732</v>
      </c>
      <c r="X627" s="85">
        <v>1483.6849999999999</v>
      </c>
      <c r="Y627" s="85">
        <v>1483.248</v>
      </c>
      <c r="Z627" s="85">
        <v>1482.864</v>
      </c>
      <c r="AA627" s="85">
        <f t="shared" si="117"/>
        <v>1483.6849999999999</v>
      </c>
      <c r="AB627" s="84">
        <f t="shared" si="118"/>
        <v>2022</v>
      </c>
      <c r="AC627" s="83">
        <f t="shared" si="119"/>
        <v>7</v>
      </c>
      <c r="AD627" s="83" t="str">
        <f t="shared" si="120"/>
        <v/>
      </c>
      <c r="AE627" s="83" t="str">
        <f t="shared" si="121"/>
        <v/>
      </c>
      <c r="AF627" s="81">
        <f t="shared" si="122"/>
        <v>1483.6849999999999</v>
      </c>
      <c r="AG627" s="82" t="str">
        <f t="shared" si="123"/>
        <v>22:00</v>
      </c>
      <c r="AH627" s="81">
        <f t="shared" si="124"/>
        <v>37068.245999999999</v>
      </c>
      <c r="AI627" s="80" t="str">
        <f t="shared" si="125"/>
        <v/>
      </c>
      <c r="AJ627" s="80" t="str">
        <f t="shared" si="126"/>
        <v/>
      </c>
      <c r="AK627" s="80" t="str">
        <f t="shared" si="127"/>
        <v/>
      </c>
      <c r="AL627" s="79" t="str">
        <f t="shared" si="128"/>
        <v/>
      </c>
      <c r="AM627" s="78" t="str">
        <f t="shared" si="129"/>
        <v/>
      </c>
    </row>
    <row r="628" spans="2:39" ht="13.5" thickBot="1">
      <c r="B628" s="86">
        <v>44760</v>
      </c>
      <c r="C628" s="85">
        <v>1482.4059999999999</v>
      </c>
      <c r="D628" s="85">
        <v>1482.261</v>
      </c>
      <c r="E628" s="85">
        <v>1482.701</v>
      </c>
      <c r="F628" s="85">
        <v>1482.5139999999999</v>
      </c>
      <c r="G628" s="85">
        <v>1482.5139999999999</v>
      </c>
      <c r="H628" s="85">
        <v>1482.2380000000001</v>
      </c>
      <c r="I628" s="85">
        <v>1481.749</v>
      </c>
      <c r="J628" s="85">
        <v>1481.921</v>
      </c>
      <c r="K628" s="85">
        <v>1481.6669999999999</v>
      </c>
      <c r="L628" s="85">
        <v>1482.731</v>
      </c>
      <c r="M628" s="85">
        <v>1482.3820000000001</v>
      </c>
      <c r="N628" s="85">
        <v>1482.0360000000001</v>
      </c>
      <c r="O628" s="85">
        <v>1481.99</v>
      </c>
      <c r="P628" s="85">
        <v>1483.08</v>
      </c>
      <c r="Q628" s="85">
        <v>1481.4449999999999</v>
      </c>
      <c r="R628" s="85">
        <v>1483.5940000000001</v>
      </c>
      <c r="S628" s="85">
        <v>1483.6949999999999</v>
      </c>
      <c r="T628" s="85">
        <v>1483.2909999999999</v>
      </c>
      <c r="U628" s="85">
        <v>1482.492</v>
      </c>
      <c r="V628" s="85">
        <v>1481.5170000000001</v>
      </c>
      <c r="W628" s="85">
        <v>1483.0909999999999</v>
      </c>
      <c r="X628" s="85">
        <v>1482.511</v>
      </c>
      <c r="Y628" s="85">
        <v>1482.152</v>
      </c>
      <c r="Z628" s="85">
        <v>1483.1120000000001</v>
      </c>
      <c r="AA628" s="85">
        <f t="shared" si="117"/>
        <v>1483.6949999999999</v>
      </c>
      <c r="AB628" s="84">
        <f t="shared" si="118"/>
        <v>2022</v>
      </c>
      <c r="AC628" s="83">
        <f t="shared" si="119"/>
        <v>7</v>
      </c>
      <c r="AD628" s="83" t="str">
        <f t="shared" si="120"/>
        <v/>
      </c>
      <c r="AE628" s="83" t="str">
        <f t="shared" si="121"/>
        <v/>
      </c>
      <c r="AF628" s="81">
        <f t="shared" si="122"/>
        <v>1483.6949999999999</v>
      </c>
      <c r="AG628" s="82" t="str">
        <f t="shared" si="123"/>
        <v>17:00</v>
      </c>
      <c r="AH628" s="81">
        <f t="shared" si="124"/>
        <v>37062.785000000003</v>
      </c>
      <c r="AI628" s="80" t="str">
        <f t="shared" si="125"/>
        <v/>
      </c>
      <c r="AJ628" s="80" t="str">
        <f t="shared" si="126"/>
        <v/>
      </c>
      <c r="AK628" s="80" t="str">
        <f t="shared" si="127"/>
        <v/>
      </c>
      <c r="AL628" s="79" t="str">
        <f t="shared" si="128"/>
        <v/>
      </c>
      <c r="AM628" s="78" t="str">
        <f t="shared" si="129"/>
        <v/>
      </c>
    </row>
    <row r="629" spans="2:39" ht="13.5" thickBot="1">
      <c r="B629" s="86">
        <v>44761</v>
      </c>
      <c r="C629" s="85">
        <v>1482.2819999999999</v>
      </c>
      <c r="D629" s="85">
        <v>1482.7249999999999</v>
      </c>
      <c r="E629" s="85">
        <v>1482.3630000000001</v>
      </c>
      <c r="F629" s="85">
        <v>1482.308</v>
      </c>
      <c r="G629" s="85">
        <v>1482.64</v>
      </c>
      <c r="H629" s="85">
        <v>1483.0409999999999</v>
      </c>
      <c r="I629" s="85">
        <v>1482.2809999999999</v>
      </c>
      <c r="J629" s="85">
        <v>1482.0060000000001</v>
      </c>
      <c r="K629" s="85">
        <v>1482.9649999999999</v>
      </c>
      <c r="L629" s="85">
        <v>1483.124</v>
      </c>
      <c r="M629" s="85">
        <v>1484.076</v>
      </c>
      <c r="N629" s="85">
        <v>1483.0609999999999</v>
      </c>
      <c r="O629" s="85">
        <v>1364.7850000000001</v>
      </c>
      <c r="P629" s="85">
        <v>924.57</v>
      </c>
      <c r="Q629" s="85">
        <v>1243.54</v>
      </c>
      <c r="R629" s="85">
        <v>1244.627</v>
      </c>
      <c r="S629" s="85">
        <v>1244.6199999999999</v>
      </c>
      <c r="T629" s="85">
        <v>1243.48</v>
      </c>
      <c r="U629" s="85">
        <v>1243.7819999999999</v>
      </c>
      <c r="V629" s="85">
        <v>1244.2629999999999</v>
      </c>
      <c r="W629" s="85">
        <v>1244.1859999999999</v>
      </c>
      <c r="X629" s="85">
        <v>1244.01</v>
      </c>
      <c r="Y629" s="85">
        <v>1244.1420000000001</v>
      </c>
      <c r="Z629" s="85">
        <v>1243.989</v>
      </c>
      <c r="AA629" s="85">
        <f t="shared" si="117"/>
        <v>1484.076</v>
      </c>
      <c r="AB629" s="84">
        <f t="shared" si="118"/>
        <v>2022</v>
      </c>
      <c r="AC629" s="83">
        <f t="shared" si="119"/>
        <v>7</v>
      </c>
      <c r="AD629" s="83" t="str">
        <f t="shared" si="120"/>
        <v/>
      </c>
      <c r="AE629" s="83" t="str">
        <f t="shared" si="121"/>
        <v/>
      </c>
      <c r="AF629" s="81">
        <f t="shared" si="122"/>
        <v>1484.076</v>
      </c>
      <c r="AG629" s="82" t="str">
        <f t="shared" si="123"/>
        <v>11:00</v>
      </c>
      <c r="AH629" s="81">
        <f t="shared" si="124"/>
        <v>34006.941999999995</v>
      </c>
      <c r="AI629" s="80" t="str">
        <f t="shared" si="125"/>
        <v/>
      </c>
      <c r="AJ629" s="80" t="str">
        <f t="shared" si="126"/>
        <v/>
      </c>
      <c r="AK629" s="80" t="str">
        <f t="shared" si="127"/>
        <v/>
      </c>
      <c r="AL629" s="79" t="str">
        <f t="shared" si="128"/>
        <v/>
      </c>
      <c r="AM629" s="78" t="str">
        <f t="shared" si="129"/>
        <v/>
      </c>
    </row>
    <row r="630" spans="2:39" ht="13.5" thickBot="1">
      <c r="B630" s="86">
        <v>44762</v>
      </c>
      <c r="C630" s="85">
        <v>1244.627</v>
      </c>
      <c r="D630" s="85">
        <v>1244.4680000000001</v>
      </c>
      <c r="E630" s="85">
        <v>1244.182</v>
      </c>
      <c r="F630" s="85">
        <v>1244.3589999999999</v>
      </c>
      <c r="G630" s="85">
        <v>1243.979</v>
      </c>
      <c r="H630" s="85">
        <v>1245.058</v>
      </c>
      <c r="I630" s="85">
        <v>1244.78</v>
      </c>
      <c r="J630" s="85">
        <v>1244.7629999999999</v>
      </c>
      <c r="K630" s="85">
        <v>1245.731</v>
      </c>
      <c r="L630" s="85">
        <v>1477.5740000000001</v>
      </c>
      <c r="M630" s="85">
        <v>1244.625</v>
      </c>
      <c r="N630" s="85">
        <v>1245.3399999999999</v>
      </c>
      <c r="O630" s="85">
        <v>1243.626</v>
      </c>
      <c r="P630" s="85">
        <v>1245.1890000000001</v>
      </c>
      <c r="Q630" s="85">
        <v>1244.364</v>
      </c>
      <c r="R630" s="85">
        <v>1244.2180000000001</v>
      </c>
      <c r="S630" s="85">
        <v>1245.213</v>
      </c>
      <c r="T630" s="85">
        <v>1244.4190000000001</v>
      </c>
      <c r="U630" s="85">
        <v>1244.1130000000001</v>
      </c>
      <c r="V630" s="85">
        <v>315.17599999999999</v>
      </c>
      <c r="W630" s="85">
        <v>0</v>
      </c>
      <c r="X630" s="85">
        <v>0</v>
      </c>
      <c r="Y630" s="85">
        <v>0</v>
      </c>
      <c r="Z630" s="85">
        <v>0</v>
      </c>
      <c r="AA630" s="85">
        <f t="shared" si="117"/>
        <v>1477.5740000000001</v>
      </c>
      <c r="AB630" s="84">
        <f t="shared" si="118"/>
        <v>2022</v>
      </c>
      <c r="AC630" s="83">
        <f t="shared" si="119"/>
        <v>7</v>
      </c>
      <c r="AD630" s="83" t="str">
        <f t="shared" si="120"/>
        <v/>
      </c>
      <c r="AE630" s="83" t="str">
        <f t="shared" si="121"/>
        <v/>
      </c>
      <c r="AF630" s="81">
        <f t="shared" si="122"/>
        <v>1477.5740000000001</v>
      </c>
      <c r="AG630" s="82" t="str">
        <f t="shared" si="123"/>
        <v>10:00</v>
      </c>
      <c r="AH630" s="81">
        <f t="shared" si="124"/>
        <v>25673.378000000004</v>
      </c>
      <c r="AI630" s="80" t="str">
        <f t="shared" si="125"/>
        <v/>
      </c>
      <c r="AJ630" s="80" t="str">
        <f t="shared" si="126"/>
        <v/>
      </c>
      <c r="AK630" s="80" t="str">
        <f t="shared" si="127"/>
        <v/>
      </c>
      <c r="AL630" s="79" t="str">
        <f t="shared" si="128"/>
        <v/>
      </c>
      <c r="AM630" s="78" t="str">
        <f t="shared" si="129"/>
        <v/>
      </c>
    </row>
    <row r="631" spans="2:39" ht="13.5" thickBot="1">
      <c r="B631" s="86">
        <v>44763</v>
      </c>
      <c r="C631" s="85">
        <v>0</v>
      </c>
      <c r="D631" s="85">
        <v>0</v>
      </c>
      <c r="E631" s="85">
        <v>0</v>
      </c>
      <c r="F631" s="85">
        <v>0</v>
      </c>
      <c r="G631" s="85">
        <v>0</v>
      </c>
      <c r="H631" s="85">
        <v>0.10299999999999999</v>
      </c>
      <c r="I631" s="85">
        <v>0</v>
      </c>
      <c r="J631" s="85">
        <v>0</v>
      </c>
      <c r="K631" s="85">
        <v>0</v>
      </c>
      <c r="L631" s="85">
        <v>0</v>
      </c>
      <c r="M631" s="85">
        <v>0</v>
      </c>
      <c r="N631" s="85">
        <v>0</v>
      </c>
      <c r="O631" s="85">
        <v>0</v>
      </c>
      <c r="P631" s="85">
        <v>0</v>
      </c>
      <c r="Q631" s="85">
        <v>0</v>
      </c>
      <c r="R631" s="85">
        <v>0</v>
      </c>
      <c r="S631" s="85">
        <v>0</v>
      </c>
      <c r="T631" s="85">
        <v>0</v>
      </c>
      <c r="U631" s="85">
        <v>0</v>
      </c>
      <c r="V631" s="85">
        <v>0</v>
      </c>
      <c r="W631" s="85">
        <v>0</v>
      </c>
      <c r="X631" s="85">
        <v>0</v>
      </c>
      <c r="Y631" s="85">
        <v>0</v>
      </c>
      <c r="Z631" s="85">
        <v>0</v>
      </c>
      <c r="AA631" s="85">
        <f t="shared" si="117"/>
        <v>0.10299999999999999</v>
      </c>
      <c r="AB631" s="84">
        <f t="shared" si="118"/>
        <v>2022</v>
      </c>
      <c r="AC631" s="83">
        <f t="shared" si="119"/>
        <v>7</v>
      </c>
      <c r="AD631" s="83" t="str">
        <f t="shared" si="120"/>
        <v/>
      </c>
      <c r="AE631" s="83" t="str">
        <f t="shared" si="121"/>
        <v/>
      </c>
      <c r="AF631" s="81">
        <f t="shared" si="122"/>
        <v>0.10299999999999999</v>
      </c>
      <c r="AG631" s="82" t="str">
        <f t="shared" si="123"/>
        <v>6:00</v>
      </c>
      <c r="AH631" s="81">
        <f t="shared" si="124"/>
        <v>0.20599999999999999</v>
      </c>
      <c r="AI631" s="80" t="str">
        <f t="shared" si="125"/>
        <v/>
      </c>
      <c r="AJ631" s="80" t="str">
        <f t="shared" si="126"/>
        <v/>
      </c>
      <c r="AK631" s="80" t="str">
        <f t="shared" si="127"/>
        <v/>
      </c>
      <c r="AL631" s="79" t="str">
        <f t="shared" si="128"/>
        <v/>
      </c>
      <c r="AM631" s="78" t="str">
        <f t="shared" si="129"/>
        <v/>
      </c>
    </row>
    <row r="632" spans="2:39" ht="13.5" thickBot="1">
      <c r="B632" s="86">
        <v>44764</v>
      </c>
      <c r="C632" s="85">
        <v>0</v>
      </c>
      <c r="D632" s="85">
        <v>0</v>
      </c>
      <c r="E632" s="85">
        <v>0</v>
      </c>
      <c r="F632" s="85">
        <v>0</v>
      </c>
      <c r="G632" s="85">
        <v>0</v>
      </c>
      <c r="H632" s="85">
        <v>0</v>
      </c>
      <c r="I632" s="85">
        <v>0</v>
      </c>
      <c r="J632" s="85">
        <v>0</v>
      </c>
      <c r="K632" s="85">
        <v>0</v>
      </c>
      <c r="L632" s="85">
        <v>640.42600000000004</v>
      </c>
      <c r="M632" s="85">
        <v>1244.721</v>
      </c>
      <c r="N632" s="85">
        <v>1243.8630000000001</v>
      </c>
      <c r="O632" s="85">
        <v>1244.673</v>
      </c>
      <c r="P632" s="85">
        <v>1244.498</v>
      </c>
      <c r="Q632" s="85">
        <v>1244.402</v>
      </c>
      <c r="R632" s="85">
        <v>1244.5940000000001</v>
      </c>
      <c r="S632" s="85">
        <v>1244.3230000000001</v>
      </c>
      <c r="T632" s="85">
        <v>1244.106</v>
      </c>
      <c r="U632" s="85">
        <v>1244.037</v>
      </c>
      <c r="V632" s="85">
        <v>1244.2719999999999</v>
      </c>
      <c r="W632" s="85">
        <v>1243.981</v>
      </c>
      <c r="X632" s="85">
        <v>1243.5409999999999</v>
      </c>
      <c r="Y632" s="85">
        <v>1243.336</v>
      </c>
      <c r="Z632" s="85">
        <v>1244.607</v>
      </c>
      <c r="AA632" s="85">
        <f t="shared" si="117"/>
        <v>1244.721</v>
      </c>
      <c r="AB632" s="84">
        <f t="shared" si="118"/>
        <v>2022</v>
      </c>
      <c r="AC632" s="83">
        <f t="shared" si="119"/>
        <v>7</v>
      </c>
      <c r="AD632" s="83" t="str">
        <f t="shared" si="120"/>
        <v/>
      </c>
      <c r="AE632" s="83" t="str">
        <f t="shared" si="121"/>
        <v/>
      </c>
      <c r="AF632" s="81">
        <f t="shared" si="122"/>
        <v>1244.721</v>
      </c>
      <c r="AG632" s="82" t="str">
        <f t="shared" si="123"/>
        <v>11:00</v>
      </c>
      <c r="AH632" s="81">
        <f t="shared" si="124"/>
        <v>19304.101000000002</v>
      </c>
      <c r="AI632" s="80" t="str">
        <f t="shared" si="125"/>
        <v/>
      </c>
      <c r="AJ632" s="80" t="str">
        <f t="shared" si="126"/>
        <v/>
      </c>
      <c r="AK632" s="80" t="str">
        <f t="shared" si="127"/>
        <v/>
      </c>
      <c r="AL632" s="79" t="str">
        <f t="shared" si="128"/>
        <v/>
      </c>
      <c r="AM632" s="78" t="str">
        <f t="shared" si="129"/>
        <v/>
      </c>
    </row>
    <row r="633" spans="2:39" ht="13.5" thickBot="1">
      <c r="B633" s="86">
        <v>44765</v>
      </c>
      <c r="C633" s="85">
        <v>1243.92</v>
      </c>
      <c r="D633" s="85">
        <v>1244.4949999999999</v>
      </c>
      <c r="E633" s="85">
        <v>1243.8130000000001</v>
      </c>
      <c r="F633" s="85">
        <v>1244.223</v>
      </c>
      <c r="G633" s="85">
        <v>1245.009</v>
      </c>
      <c r="H633" s="85">
        <v>1243.6980000000001</v>
      </c>
      <c r="I633" s="85">
        <v>1244.8109999999999</v>
      </c>
      <c r="J633" s="85">
        <v>1243.9670000000001</v>
      </c>
      <c r="K633" s="85">
        <v>1244.373</v>
      </c>
      <c r="L633" s="85">
        <v>1244.3030000000001</v>
      </c>
      <c r="M633" s="85">
        <v>1244.0070000000001</v>
      </c>
      <c r="N633" s="85">
        <v>1244.18</v>
      </c>
      <c r="O633" s="85">
        <v>1244.6500000000001</v>
      </c>
      <c r="P633" s="85">
        <v>1244.32</v>
      </c>
      <c r="Q633" s="85">
        <v>1243.741</v>
      </c>
      <c r="R633" s="85">
        <v>1243.4179999999999</v>
      </c>
      <c r="S633" s="85">
        <v>1244.923</v>
      </c>
      <c r="T633" s="85">
        <v>1243.9010000000001</v>
      </c>
      <c r="U633" s="85">
        <v>1244.8920000000001</v>
      </c>
      <c r="V633" s="85">
        <v>1243.9079999999999</v>
      </c>
      <c r="W633" s="85">
        <v>1243.2719999999999</v>
      </c>
      <c r="X633" s="85">
        <v>1244.557</v>
      </c>
      <c r="Y633" s="85">
        <v>1243.8610000000001</v>
      </c>
      <c r="Z633" s="85">
        <v>1244.0619999999999</v>
      </c>
      <c r="AA633" s="85">
        <f t="shared" si="117"/>
        <v>1245.009</v>
      </c>
      <c r="AB633" s="84">
        <f t="shared" si="118"/>
        <v>2022</v>
      </c>
      <c r="AC633" s="83">
        <f t="shared" si="119"/>
        <v>7</v>
      </c>
      <c r="AD633" s="83" t="str">
        <f t="shared" si="120"/>
        <v/>
      </c>
      <c r="AE633" s="83" t="str">
        <f t="shared" si="121"/>
        <v/>
      </c>
      <c r="AF633" s="81">
        <f t="shared" si="122"/>
        <v>1245.009</v>
      </c>
      <c r="AG633" s="82" t="str">
        <f t="shared" si="123"/>
        <v>5:00</v>
      </c>
      <c r="AH633" s="81">
        <f t="shared" si="124"/>
        <v>31105.313000000002</v>
      </c>
      <c r="AI633" s="80" t="str">
        <f t="shared" si="125"/>
        <v/>
      </c>
      <c r="AJ633" s="80" t="str">
        <f t="shared" si="126"/>
        <v/>
      </c>
      <c r="AK633" s="80" t="str">
        <f t="shared" si="127"/>
        <v/>
      </c>
      <c r="AL633" s="79" t="str">
        <f t="shared" si="128"/>
        <v/>
      </c>
      <c r="AM633" s="78" t="str">
        <f t="shared" si="129"/>
        <v/>
      </c>
    </row>
    <row r="634" spans="2:39" ht="13.5" thickBot="1">
      <c r="B634" s="86">
        <v>44766</v>
      </c>
      <c r="C634" s="85">
        <v>1244.6980000000001</v>
      </c>
      <c r="D634" s="85">
        <v>1243.4690000000001</v>
      </c>
      <c r="E634" s="85">
        <v>1243.665</v>
      </c>
      <c r="F634" s="85">
        <v>1243.771</v>
      </c>
      <c r="G634" s="85">
        <v>1244.991</v>
      </c>
      <c r="H634" s="85">
        <v>1243.8699999999999</v>
      </c>
      <c r="I634" s="85">
        <v>1244.4649999999999</v>
      </c>
      <c r="J634" s="85">
        <v>1244.3630000000001</v>
      </c>
      <c r="K634" s="85">
        <v>1244.242</v>
      </c>
      <c r="L634" s="85">
        <v>1244.4369999999999</v>
      </c>
      <c r="M634" s="85">
        <v>1244.171</v>
      </c>
      <c r="N634" s="85">
        <v>1243.912</v>
      </c>
      <c r="O634" s="85">
        <v>1243.7719999999999</v>
      </c>
      <c r="P634" s="85">
        <v>1244.212</v>
      </c>
      <c r="Q634" s="85">
        <v>1243.883</v>
      </c>
      <c r="R634" s="85">
        <v>1243.8309999999999</v>
      </c>
      <c r="S634" s="85">
        <v>1244.04</v>
      </c>
      <c r="T634" s="85">
        <v>1243.5719999999999</v>
      </c>
      <c r="U634" s="85">
        <v>1243.4069999999999</v>
      </c>
      <c r="V634" s="85">
        <v>1242.5139999999999</v>
      </c>
      <c r="W634" s="85">
        <v>1243.537</v>
      </c>
      <c r="X634" s="85">
        <v>1243.952</v>
      </c>
      <c r="Y634" s="85">
        <v>1244.4770000000001</v>
      </c>
      <c r="Z634" s="85">
        <v>1244</v>
      </c>
      <c r="AA634" s="85">
        <f t="shared" si="117"/>
        <v>1244.991</v>
      </c>
      <c r="AB634" s="84">
        <f t="shared" si="118"/>
        <v>2022</v>
      </c>
      <c r="AC634" s="83">
        <f t="shared" si="119"/>
        <v>7</v>
      </c>
      <c r="AD634" s="83" t="str">
        <f t="shared" si="120"/>
        <v/>
      </c>
      <c r="AE634" s="83" t="str">
        <f t="shared" si="121"/>
        <v/>
      </c>
      <c r="AF634" s="81">
        <f t="shared" si="122"/>
        <v>1244.991</v>
      </c>
      <c r="AG634" s="82" t="str">
        <f t="shared" si="123"/>
        <v>5:00</v>
      </c>
      <c r="AH634" s="81">
        <f t="shared" si="124"/>
        <v>31100.241999999998</v>
      </c>
      <c r="AI634" s="80" t="str">
        <f t="shared" si="125"/>
        <v/>
      </c>
      <c r="AJ634" s="80" t="str">
        <f t="shared" si="126"/>
        <v/>
      </c>
      <c r="AK634" s="80" t="str">
        <f t="shared" si="127"/>
        <v/>
      </c>
      <c r="AL634" s="79" t="str">
        <f t="shared" si="128"/>
        <v/>
      </c>
      <c r="AM634" s="78" t="str">
        <f t="shared" si="129"/>
        <v/>
      </c>
    </row>
    <row r="635" spans="2:39" ht="13.5" thickBot="1">
      <c r="B635" s="86">
        <v>44767</v>
      </c>
      <c r="C635" s="85">
        <v>1243.894</v>
      </c>
      <c r="D635" s="85">
        <v>1243.5989999999999</v>
      </c>
      <c r="E635" s="85">
        <v>1244.3699999999999</v>
      </c>
      <c r="F635" s="85">
        <v>1243.249</v>
      </c>
      <c r="G635" s="85">
        <v>1244.0139999999999</v>
      </c>
      <c r="H635" s="85">
        <v>1244.2809999999999</v>
      </c>
      <c r="I635" s="85">
        <v>1244.396</v>
      </c>
      <c r="J635" s="85">
        <v>1433.1210000000001</v>
      </c>
      <c r="K635" s="85">
        <v>1481.53</v>
      </c>
      <c r="L635" s="85">
        <v>1483.0329999999999</v>
      </c>
      <c r="M635" s="85">
        <v>1481.2380000000001</v>
      </c>
      <c r="N635" s="85">
        <v>1482.7729999999999</v>
      </c>
      <c r="O635" s="85">
        <v>1480.9079999999999</v>
      </c>
      <c r="P635" s="85">
        <v>1482.1210000000001</v>
      </c>
      <c r="Q635" s="85">
        <v>1482.586</v>
      </c>
      <c r="R635" s="85">
        <v>1482.325</v>
      </c>
      <c r="S635" s="85">
        <v>1481.807</v>
      </c>
      <c r="T635" s="85">
        <v>1482.0630000000001</v>
      </c>
      <c r="U635" s="85">
        <v>1481.7760000000001</v>
      </c>
      <c r="V635" s="85">
        <v>1482.806</v>
      </c>
      <c r="W635" s="85">
        <v>1482.549</v>
      </c>
      <c r="X635" s="85">
        <v>1474.796</v>
      </c>
      <c r="Y635" s="85">
        <v>1419.81</v>
      </c>
      <c r="Z635" s="85">
        <v>1404.6579999999999</v>
      </c>
      <c r="AA635" s="85">
        <f t="shared" si="117"/>
        <v>1483.0329999999999</v>
      </c>
      <c r="AB635" s="84">
        <f t="shared" si="118"/>
        <v>2022</v>
      </c>
      <c r="AC635" s="83">
        <f t="shared" si="119"/>
        <v>7</v>
      </c>
      <c r="AD635" s="83" t="str">
        <f t="shared" si="120"/>
        <v/>
      </c>
      <c r="AE635" s="83" t="str">
        <f t="shared" si="121"/>
        <v/>
      </c>
      <c r="AF635" s="81">
        <f t="shared" si="122"/>
        <v>1483.0329999999999</v>
      </c>
      <c r="AG635" s="82" t="str">
        <f t="shared" si="123"/>
        <v>10:00</v>
      </c>
      <c r="AH635" s="81">
        <f t="shared" si="124"/>
        <v>35190.736000000004</v>
      </c>
      <c r="AI635" s="80" t="str">
        <f t="shared" si="125"/>
        <v/>
      </c>
      <c r="AJ635" s="80" t="str">
        <f t="shared" si="126"/>
        <v/>
      </c>
      <c r="AK635" s="80" t="str">
        <f t="shared" si="127"/>
        <v/>
      </c>
      <c r="AL635" s="79" t="str">
        <f t="shared" si="128"/>
        <v/>
      </c>
      <c r="AM635" s="78" t="str">
        <f t="shared" si="129"/>
        <v/>
      </c>
    </row>
    <row r="636" spans="2:39" ht="13.5" thickBot="1">
      <c r="B636" s="86">
        <v>44768</v>
      </c>
      <c r="C636" s="85">
        <v>1380.932</v>
      </c>
      <c r="D636" s="85">
        <v>1354.038</v>
      </c>
      <c r="E636" s="85">
        <v>1348.67</v>
      </c>
      <c r="F636" s="85">
        <v>1343.6189999999999</v>
      </c>
      <c r="G636" s="85">
        <v>1357.46</v>
      </c>
      <c r="H636" s="85">
        <v>1386.876</v>
      </c>
      <c r="I636" s="85">
        <v>1478.1210000000001</v>
      </c>
      <c r="J636" s="85">
        <v>1481.9690000000001</v>
      </c>
      <c r="K636" s="85">
        <v>1482.4860000000001</v>
      </c>
      <c r="L636" s="85">
        <v>1480.742</v>
      </c>
      <c r="M636" s="85">
        <v>1482.365</v>
      </c>
      <c r="N636" s="85">
        <v>1482.5260000000001</v>
      </c>
      <c r="O636" s="85">
        <v>1483.037</v>
      </c>
      <c r="P636" s="85">
        <v>1484.2339999999999</v>
      </c>
      <c r="Q636" s="85">
        <v>1482.585</v>
      </c>
      <c r="R636" s="85">
        <v>1481.8440000000001</v>
      </c>
      <c r="S636" s="85">
        <v>1482.76</v>
      </c>
      <c r="T636" s="85">
        <v>1482.693</v>
      </c>
      <c r="U636" s="85">
        <v>1483.3019999999999</v>
      </c>
      <c r="V636" s="85">
        <v>1483.8710000000001</v>
      </c>
      <c r="W636" s="85">
        <v>1481.83</v>
      </c>
      <c r="X636" s="85">
        <v>1482.83</v>
      </c>
      <c r="Y636" s="85">
        <v>1482.4259999999999</v>
      </c>
      <c r="Z636" s="85">
        <v>1479.8130000000001</v>
      </c>
      <c r="AA636" s="85">
        <f t="shared" si="117"/>
        <v>1484.2339999999999</v>
      </c>
      <c r="AB636" s="84">
        <f t="shared" si="118"/>
        <v>2022</v>
      </c>
      <c r="AC636" s="83">
        <f t="shared" si="119"/>
        <v>7</v>
      </c>
      <c r="AD636" s="83" t="str">
        <f t="shared" si="120"/>
        <v/>
      </c>
      <c r="AE636" s="83" t="str">
        <f t="shared" si="121"/>
        <v/>
      </c>
      <c r="AF636" s="81">
        <f t="shared" si="122"/>
        <v>1484.2339999999999</v>
      </c>
      <c r="AG636" s="82" t="str">
        <f t="shared" si="123"/>
        <v>14:00</v>
      </c>
      <c r="AH636" s="81">
        <f t="shared" si="124"/>
        <v>36335.262999999999</v>
      </c>
      <c r="AI636" s="80" t="str">
        <f t="shared" si="125"/>
        <v/>
      </c>
      <c r="AJ636" s="80" t="str">
        <f t="shared" si="126"/>
        <v/>
      </c>
      <c r="AK636" s="80" t="str">
        <f t="shared" si="127"/>
        <v/>
      </c>
      <c r="AL636" s="79" t="str">
        <f t="shared" si="128"/>
        <v/>
      </c>
      <c r="AM636" s="78" t="str">
        <f t="shared" si="129"/>
        <v/>
      </c>
    </row>
    <row r="637" spans="2:39" ht="13.5" thickBot="1">
      <c r="B637" s="86">
        <v>44769</v>
      </c>
      <c r="C637" s="85">
        <v>1464.8219999999999</v>
      </c>
      <c r="D637" s="85">
        <v>1440.251</v>
      </c>
      <c r="E637" s="85">
        <v>1429.098</v>
      </c>
      <c r="F637" s="85">
        <v>1404.8989999999999</v>
      </c>
      <c r="G637" s="85">
        <v>1407.798</v>
      </c>
      <c r="H637" s="85">
        <v>1437.127</v>
      </c>
      <c r="I637" s="85">
        <v>1481.7950000000001</v>
      </c>
      <c r="J637" s="85">
        <v>116.706</v>
      </c>
      <c r="K637" s="85">
        <v>0</v>
      </c>
      <c r="L637" s="85">
        <v>0</v>
      </c>
      <c r="M637" s="85">
        <v>0</v>
      </c>
      <c r="N637" s="85">
        <v>0</v>
      </c>
      <c r="O637" s="85">
        <v>0</v>
      </c>
      <c r="P637" s="85">
        <v>1016.061</v>
      </c>
      <c r="Q637" s="85">
        <v>1482.481</v>
      </c>
      <c r="R637" s="85">
        <v>1482.9290000000001</v>
      </c>
      <c r="S637" s="85">
        <v>1482.83</v>
      </c>
      <c r="T637" s="85">
        <v>1482.069</v>
      </c>
      <c r="U637" s="85">
        <v>1482.4970000000001</v>
      </c>
      <c r="V637" s="85">
        <v>1482.3879999999999</v>
      </c>
      <c r="W637" s="85">
        <v>1482.894</v>
      </c>
      <c r="X637" s="85">
        <v>1482.356</v>
      </c>
      <c r="Y637" s="85">
        <v>1482.596</v>
      </c>
      <c r="Z637" s="85">
        <v>1483.433</v>
      </c>
      <c r="AA637" s="85">
        <f t="shared" si="117"/>
        <v>1483.433</v>
      </c>
      <c r="AB637" s="84">
        <f t="shared" si="118"/>
        <v>2022</v>
      </c>
      <c r="AC637" s="83">
        <f t="shared" si="119"/>
        <v>7</v>
      </c>
      <c r="AD637" s="83" t="str">
        <f t="shared" si="120"/>
        <v/>
      </c>
      <c r="AE637" s="83" t="str">
        <f t="shared" si="121"/>
        <v/>
      </c>
      <c r="AF637" s="81">
        <f t="shared" si="122"/>
        <v>1483.433</v>
      </c>
      <c r="AG637" s="82" t="str">
        <f t="shared" si="123"/>
        <v>24:00</v>
      </c>
      <c r="AH637" s="81">
        <f t="shared" si="124"/>
        <v>27508.463</v>
      </c>
      <c r="AI637" s="80" t="str">
        <f t="shared" si="125"/>
        <v/>
      </c>
      <c r="AJ637" s="80" t="str">
        <f t="shared" si="126"/>
        <v/>
      </c>
      <c r="AK637" s="80" t="str">
        <f t="shared" si="127"/>
        <v/>
      </c>
      <c r="AL637" s="79" t="str">
        <f t="shared" si="128"/>
        <v/>
      </c>
      <c r="AM637" s="78" t="str">
        <f t="shared" si="129"/>
        <v/>
      </c>
    </row>
    <row r="638" spans="2:39" ht="13.5" thickBot="1">
      <c r="B638" s="86">
        <v>44770</v>
      </c>
      <c r="C638" s="85">
        <v>1482.133</v>
      </c>
      <c r="D638" s="85">
        <v>1482.45</v>
      </c>
      <c r="E638" s="85">
        <v>1482.4929999999999</v>
      </c>
      <c r="F638" s="85">
        <v>1483.307</v>
      </c>
      <c r="G638" s="85">
        <v>1483.1410000000001</v>
      </c>
      <c r="H638" s="85">
        <v>1482.4580000000001</v>
      </c>
      <c r="I638" s="85">
        <v>1482.0170000000001</v>
      </c>
      <c r="J638" s="85">
        <v>1482.644</v>
      </c>
      <c r="K638" s="85">
        <v>1482.7860000000001</v>
      </c>
      <c r="L638" s="85">
        <v>1481.462</v>
      </c>
      <c r="M638" s="85">
        <v>1319.239</v>
      </c>
      <c r="N638" s="85">
        <v>0</v>
      </c>
      <c r="O638" s="85">
        <v>1284.481</v>
      </c>
      <c r="P638" s="85">
        <v>1482.894</v>
      </c>
      <c r="Q638" s="85">
        <v>1482.7090000000001</v>
      </c>
      <c r="R638" s="85">
        <v>1482.604</v>
      </c>
      <c r="S638" s="85">
        <v>1481.9380000000001</v>
      </c>
      <c r="T638" s="85">
        <v>1484.0119999999999</v>
      </c>
      <c r="U638" s="85">
        <v>1482.154</v>
      </c>
      <c r="V638" s="85">
        <v>1483.723</v>
      </c>
      <c r="W638" s="85">
        <v>1482.443</v>
      </c>
      <c r="X638" s="85">
        <v>1482.6990000000001</v>
      </c>
      <c r="Y638" s="85">
        <v>1482.5509999999999</v>
      </c>
      <c r="Z638" s="85">
        <v>1482.7059999999999</v>
      </c>
      <c r="AA638" s="85">
        <f t="shared" si="117"/>
        <v>1484.0119999999999</v>
      </c>
      <c r="AB638" s="84">
        <f t="shared" si="118"/>
        <v>2022</v>
      </c>
      <c r="AC638" s="83">
        <f t="shared" si="119"/>
        <v>7</v>
      </c>
      <c r="AD638" s="83" t="str">
        <f t="shared" si="120"/>
        <v/>
      </c>
      <c r="AE638" s="83" t="str">
        <f t="shared" si="121"/>
        <v/>
      </c>
      <c r="AF638" s="81">
        <f t="shared" si="122"/>
        <v>1484.0119999999999</v>
      </c>
      <c r="AG638" s="82" t="str">
        <f t="shared" si="123"/>
        <v>18:00</v>
      </c>
      <c r="AH638" s="81">
        <f t="shared" si="124"/>
        <v>35223.055999999997</v>
      </c>
      <c r="AI638" s="80" t="str">
        <f t="shared" si="125"/>
        <v/>
      </c>
      <c r="AJ638" s="80" t="str">
        <f t="shared" si="126"/>
        <v/>
      </c>
      <c r="AK638" s="80" t="str">
        <f t="shared" si="127"/>
        <v/>
      </c>
      <c r="AL638" s="79" t="str">
        <f t="shared" si="128"/>
        <v/>
      </c>
      <c r="AM638" s="78" t="str">
        <f t="shared" si="129"/>
        <v/>
      </c>
    </row>
    <row r="639" spans="2:39" ht="13.5" thickBot="1">
      <c r="B639" s="86">
        <v>44771</v>
      </c>
      <c r="C639" s="85">
        <v>1481.1679999999999</v>
      </c>
      <c r="D639" s="85">
        <v>1479.7950000000001</v>
      </c>
      <c r="E639" s="85">
        <v>1463.6489999999999</v>
      </c>
      <c r="F639" s="85">
        <v>1458.808</v>
      </c>
      <c r="G639" s="85">
        <v>1459.0840000000001</v>
      </c>
      <c r="H639" s="85">
        <v>1465.9179999999999</v>
      </c>
      <c r="I639" s="85">
        <v>1482.4280000000001</v>
      </c>
      <c r="J639" s="85">
        <v>1481.797</v>
      </c>
      <c r="K639" s="85">
        <v>1482.1130000000001</v>
      </c>
      <c r="L639" s="85">
        <v>1482.4390000000001</v>
      </c>
      <c r="M639" s="85">
        <v>1482.0550000000001</v>
      </c>
      <c r="N639" s="85">
        <v>1483.9069999999999</v>
      </c>
      <c r="O639" s="85">
        <v>1482.1310000000001</v>
      </c>
      <c r="P639" s="85">
        <v>1481.8389999999999</v>
      </c>
      <c r="Q639" s="85">
        <v>1482.748</v>
      </c>
      <c r="R639" s="85">
        <v>1482.2719999999999</v>
      </c>
      <c r="S639" s="85">
        <v>1482.826</v>
      </c>
      <c r="T639" s="85">
        <v>1483.0170000000001</v>
      </c>
      <c r="U639" s="85">
        <v>1483.1590000000001</v>
      </c>
      <c r="V639" s="85">
        <v>1483.4549999999999</v>
      </c>
      <c r="W639" s="85">
        <v>1482.2090000000001</v>
      </c>
      <c r="X639" s="85">
        <v>1479.5250000000001</v>
      </c>
      <c r="Y639" s="85">
        <v>1482.124</v>
      </c>
      <c r="Z639" s="85">
        <v>1482.2349999999999</v>
      </c>
      <c r="AA639" s="85">
        <f t="shared" si="117"/>
        <v>1483.9069999999999</v>
      </c>
      <c r="AB639" s="84">
        <f t="shared" si="118"/>
        <v>2022</v>
      </c>
      <c r="AC639" s="83">
        <f t="shared" si="119"/>
        <v>7</v>
      </c>
      <c r="AD639" s="83" t="str">
        <f t="shared" si="120"/>
        <v/>
      </c>
      <c r="AE639" s="83" t="str">
        <f t="shared" si="121"/>
        <v/>
      </c>
      <c r="AF639" s="81">
        <f t="shared" si="122"/>
        <v>1483.9069999999999</v>
      </c>
      <c r="AG639" s="82" t="str">
        <f t="shared" si="123"/>
        <v>12:00</v>
      </c>
      <c r="AH639" s="81">
        <f t="shared" si="124"/>
        <v>36974.608</v>
      </c>
      <c r="AI639" s="80" t="str">
        <f t="shared" si="125"/>
        <v/>
      </c>
      <c r="AJ639" s="80" t="str">
        <f t="shared" si="126"/>
        <v/>
      </c>
      <c r="AK639" s="80" t="str">
        <f t="shared" si="127"/>
        <v/>
      </c>
      <c r="AL639" s="79" t="str">
        <f t="shared" si="128"/>
        <v/>
      </c>
      <c r="AM639" s="78" t="str">
        <f t="shared" si="129"/>
        <v/>
      </c>
    </row>
    <row r="640" spans="2:39" ht="13.5" thickBot="1">
      <c r="B640" s="86">
        <v>44772</v>
      </c>
      <c r="C640" s="85">
        <v>1474.098</v>
      </c>
      <c r="D640" s="85">
        <v>1459.0619999999999</v>
      </c>
      <c r="E640" s="85">
        <v>1442.4010000000001</v>
      </c>
      <c r="F640" s="85">
        <v>1424.23</v>
      </c>
      <c r="G640" s="85">
        <v>1414.873</v>
      </c>
      <c r="H640" s="85">
        <v>1435.2840000000001</v>
      </c>
      <c r="I640" s="85">
        <v>1481.6130000000001</v>
      </c>
      <c r="J640" s="85">
        <v>1481.5260000000001</v>
      </c>
      <c r="K640" s="85">
        <v>1482.12</v>
      </c>
      <c r="L640" s="85">
        <v>1481.501</v>
      </c>
      <c r="M640" s="85">
        <v>1482.614</v>
      </c>
      <c r="N640" s="85">
        <v>1481.6890000000001</v>
      </c>
      <c r="O640" s="85">
        <v>1481.925</v>
      </c>
      <c r="P640" s="85">
        <v>1483.441</v>
      </c>
      <c r="Q640" s="85">
        <v>1482.114</v>
      </c>
      <c r="R640" s="85">
        <v>1484.2439999999999</v>
      </c>
      <c r="S640" s="85">
        <v>1481.712</v>
      </c>
      <c r="T640" s="85">
        <v>1483.3209999999999</v>
      </c>
      <c r="U640" s="85">
        <v>1482.4549999999999</v>
      </c>
      <c r="V640" s="85">
        <v>1482.3009999999999</v>
      </c>
      <c r="W640" s="85">
        <v>1482.307</v>
      </c>
      <c r="X640" s="85">
        <v>1483.14</v>
      </c>
      <c r="Y640" s="85">
        <v>1483.1869999999999</v>
      </c>
      <c r="Z640" s="85">
        <v>1482.155</v>
      </c>
      <c r="AA640" s="85">
        <f t="shared" si="117"/>
        <v>1484.2439999999999</v>
      </c>
      <c r="AB640" s="84">
        <f t="shared" si="118"/>
        <v>2022</v>
      </c>
      <c r="AC640" s="83">
        <f t="shared" si="119"/>
        <v>7</v>
      </c>
      <c r="AD640" s="83" t="str">
        <f t="shared" si="120"/>
        <v/>
      </c>
      <c r="AE640" s="83" t="str">
        <f t="shared" si="121"/>
        <v/>
      </c>
      <c r="AF640" s="81">
        <f t="shared" si="122"/>
        <v>1484.2439999999999</v>
      </c>
      <c r="AG640" s="82" t="str">
        <f t="shared" si="123"/>
        <v>16:00</v>
      </c>
      <c r="AH640" s="81">
        <f t="shared" si="124"/>
        <v>36817.556999999993</v>
      </c>
      <c r="AI640" s="80" t="str">
        <f t="shared" si="125"/>
        <v/>
      </c>
      <c r="AJ640" s="80" t="str">
        <f t="shared" si="126"/>
        <v/>
      </c>
      <c r="AK640" s="80" t="str">
        <f t="shared" si="127"/>
        <v/>
      </c>
      <c r="AL640" s="79" t="str">
        <f t="shared" si="128"/>
        <v/>
      </c>
      <c r="AM640" s="78" t="str">
        <f t="shared" si="129"/>
        <v/>
      </c>
    </row>
    <row r="641" spans="2:39" ht="13.5" thickBot="1">
      <c r="B641" s="86">
        <v>44773</v>
      </c>
      <c r="C641" s="85">
        <v>1482.9970000000001</v>
      </c>
      <c r="D641" s="85">
        <v>1483.425</v>
      </c>
      <c r="E641" s="85">
        <v>1481.318</v>
      </c>
      <c r="F641" s="85">
        <v>1479.04</v>
      </c>
      <c r="G641" s="85">
        <v>1476.213</v>
      </c>
      <c r="H641" s="85">
        <v>1475.817</v>
      </c>
      <c r="I641" s="85">
        <v>1482.6769999999999</v>
      </c>
      <c r="J641" s="85">
        <v>1483.652</v>
      </c>
      <c r="K641" s="85">
        <v>1482.48</v>
      </c>
      <c r="L641" s="85">
        <v>1483.366</v>
      </c>
      <c r="M641" s="85">
        <v>1482.087</v>
      </c>
      <c r="N641" s="85">
        <v>1481.835</v>
      </c>
      <c r="O641" s="85">
        <v>1482.3389999999999</v>
      </c>
      <c r="P641" s="85">
        <v>305.40699999999998</v>
      </c>
      <c r="Q641" s="85">
        <v>0</v>
      </c>
      <c r="R641" s="85">
        <v>0</v>
      </c>
      <c r="S641" s="85">
        <v>0</v>
      </c>
      <c r="T641" s="85">
        <v>0</v>
      </c>
      <c r="U641" s="85">
        <v>0</v>
      </c>
      <c r="V641" s="85">
        <v>0</v>
      </c>
      <c r="W641" s="85">
        <v>0</v>
      </c>
      <c r="X641" s="85">
        <v>0</v>
      </c>
      <c r="Y641" s="85">
        <v>0</v>
      </c>
      <c r="Z641" s="85">
        <v>0</v>
      </c>
      <c r="AA641" s="85">
        <f t="shared" si="117"/>
        <v>1483.652</v>
      </c>
      <c r="AB641" s="84">
        <f t="shared" si="118"/>
        <v>2022</v>
      </c>
      <c r="AC641" s="83">
        <f t="shared" si="119"/>
        <v>7</v>
      </c>
      <c r="AD641" s="83" t="str">
        <f t="shared" si="120"/>
        <v>2022-7</v>
      </c>
      <c r="AE641" s="83">
        <f t="shared" si="121"/>
        <v>7</v>
      </c>
      <c r="AF641" s="81">
        <f t="shared" si="122"/>
        <v>1483.652</v>
      </c>
      <c r="AG641" s="82" t="str">
        <f t="shared" si="123"/>
        <v>8:00</v>
      </c>
      <c r="AH641" s="81">
        <f t="shared" si="124"/>
        <v>21046.305</v>
      </c>
      <c r="AI641" s="80">
        <f t="shared" si="125"/>
        <v>39338.758000000002</v>
      </c>
      <c r="AJ641" s="80">
        <f t="shared" si="126"/>
        <v>1484.7260000000001</v>
      </c>
      <c r="AK641" s="80">
        <f t="shared" si="127"/>
        <v>37073.067999999999</v>
      </c>
      <c r="AL641" s="79">
        <f t="shared" si="128"/>
        <v>44746</v>
      </c>
      <c r="AM641" s="78" t="str">
        <f t="shared" si="129"/>
        <v>7:00</v>
      </c>
    </row>
    <row r="642" spans="2:39" ht="13.5" thickBot="1">
      <c r="B642" s="86">
        <v>44774</v>
      </c>
      <c r="C642" s="85">
        <v>0</v>
      </c>
      <c r="D642" s="85">
        <v>0</v>
      </c>
      <c r="E642" s="85">
        <v>0</v>
      </c>
      <c r="F642" s="85">
        <v>0</v>
      </c>
      <c r="G642" s="85">
        <v>0</v>
      </c>
      <c r="H642" s="85">
        <v>0</v>
      </c>
      <c r="I642" s="85">
        <v>0</v>
      </c>
      <c r="J642" s="85">
        <v>0</v>
      </c>
      <c r="K642" s="85">
        <v>0</v>
      </c>
      <c r="L642" s="85">
        <v>0</v>
      </c>
      <c r="M642" s="85">
        <v>0</v>
      </c>
      <c r="N642" s="85">
        <v>0</v>
      </c>
      <c r="O642" s="85">
        <v>0</v>
      </c>
      <c r="P642" s="85">
        <v>0</v>
      </c>
      <c r="Q642" s="85">
        <v>0</v>
      </c>
      <c r="R642" s="85">
        <v>0</v>
      </c>
      <c r="S642" s="85">
        <v>0</v>
      </c>
      <c r="T642" s="85">
        <v>0</v>
      </c>
      <c r="U642" s="85">
        <v>0</v>
      </c>
      <c r="V642" s="85">
        <v>0</v>
      </c>
      <c r="W642" s="85">
        <v>0</v>
      </c>
      <c r="X642" s="85">
        <v>0</v>
      </c>
      <c r="Y642" s="85">
        <v>0</v>
      </c>
      <c r="Z642" s="85">
        <v>0</v>
      </c>
      <c r="AA642" s="85">
        <f t="shared" si="117"/>
        <v>0</v>
      </c>
      <c r="AB642" s="84">
        <f t="shared" si="118"/>
        <v>2022</v>
      </c>
      <c r="AC642" s="83">
        <f t="shared" si="119"/>
        <v>8</v>
      </c>
      <c r="AD642" s="83" t="str">
        <f t="shared" si="120"/>
        <v/>
      </c>
      <c r="AE642" s="83" t="str">
        <f t="shared" si="121"/>
        <v/>
      </c>
      <c r="AF642" s="81">
        <f t="shared" si="122"/>
        <v>0</v>
      </c>
      <c r="AG642" s="82" t="str">
        <f t="shared" si="123"/>
        <v>1:00</v>
      </c>
      <c r="AH642" s="81">
        <f t="shared" si="124"/>
        <v>0</v>
      </c>
      <c r="AI642" s="80" t="str">
        <f t="shared" si="125"/>
        <v/>
      </c>
      <c r="AJ642" s="80" t="str">
        <f t="shared" si="126"/>
        <v/>
      </c>
      <c r="AK642" s="80" t="str">
        <f t="shared" si="127"/>
        <v/>
      </c>
      <c r="AL642" s="79" t="str">
        <f t="shared" si="128"/>
        <v/>
      </c>
      <c r="AM642" s="78" t="str">
        <f t="shared" si="129"/>
        <v/>
      </c>
    </row>
    <row r="643" spans="2:39" ht="13.5" thickBot="1">
      <c r="B643" s="86">
        <v>44775</v>
      </c>
      <c r="C643" s="85">
        <v>0</v>
      </c>
      <c r="D643" s="85">
        <v>0</v>
      </c>
      <c r="E643" s="85">
        <v>0</v>
      </c>
      <c r="F643" s="85">
        <v>0</v>
      </c>
      <c r="G643" s="85">
        <v>0</v>
      </c>
      <c r="H643" s="85">
        <v>0</v>
      </c>
      <c r="I643" s="85">
        <v>0</v>
      </c>
      <c r="J643" s="85">
        <v>0</v>
      </c>
      <c r="K643" s="85">
        <v>49.844000000000001</v>
      </c>
      <c r="L643" s="85">
        <v>1462.377</v>
      </c>
      <c r="M643" s="85">
        <v>191.53899999999999</v>
      </c>
      <c r="N643" s="85">
        <v>0</v>
      </c>
      <c r="O643" s="85">
        <v>0</v>
      </c>
      <c r="P643" s="85">
        <v>0</v>
      </c>
      <c r="Q643" s="85">
        <v>0</v>
      </c>
      <c r="R643" s="85">
        <v>0</v>
      </c>
      <c r="S643" s="85">
        <v>0</v>
      </c>
      <c r="T643" s="85">
        <v>0</v>
      </c>
      <c r="U643" s="85">
        <v>0</v>
      </c>
      <c r="V643" s="85">
        <v>0</v>
      </c>
      <c r="W643" s="85">
        <v>0</v>
      </c>
      <c r="X643" s="85">
        <v>0</v>
      </c>
      <c r="Y643" s="85">
        <v>0</v>
      </c>
      <c r="Z643" s="85">
        <v>0</v>
      </c>
      <c r="AA643" s="85">
        <f t="shared" ref="AA643:AA706" si="130">MAX(C643:Z643)</f>
        <v>1462.377</v>
      </c>
      <c r="AB643" s="84">
        <f t="shared" ref="AB643:AB706" si="131">YEAR(B643)</f>
        <v>2022</v>
      </c>
      <c r="AC643" s="83">
        <f t="shared" ref="AC643:AC706" si="132">MONTH(B643)</f>
        <v>8</v>
      </c>
      <c r="AD643" s="83" t="str">
        <f t="shared" ref="AD643:AD706" si="133">IF(AE643="","",AB643&amp;"-"&amp;AE643)</f>
        <v/>
      </c>
      <c r="AE643" s="83" t="str">
        <f t="shared" ref="AE643:AE706" si="134">IF(DAY(B643+1)=1,AC643,"")</f>
        <v/>
      </c>
      <c r="AF643" s="81">
        <f t="shared" ref="AF643:AF706" si="135">MAX(C643:AA643)</f>
        <v>1462.377</v>
      </c>
      <c r="AG643" s="82" t="str">
        <f t="shared" ref="AG643:AG706" si="136">INDEX($C$2:$Z$2,MATCH(AF643,C643:Z643,0))</f>
        <v>10:00</v>
      </c>
      <c r="AH643" s="81">
        <f t="shared" ref="AH643:AH706" si="137">SUM(C643:AA643)</f>
        <v>3166.1369999999997</v>
      </c>
      <c r="AI643" s="80" t="str">
        <f t="shared" ref="AI643:AI706" si="138">IF(AE643&lt;&gt;"",SUMIFS(AF:AF,AC:AC,AC643,AB:AB,AB643),"")</f>
        <v/>
      </c>
      <c r="AJ643" s="80" t="str">
        <f t="shared" ref="AJ643:AJ706" si="139">IF(AI643="","",_xlfn.MAXIFS(AF:AF,AC:AC,AC643,AB:AB,AB643))</f>
        <v/>
      </c>
      <c r="AK643" s="80" t="str">
        <f t="shared" ref="AK643:AK706" si="140">IF(AI643="","",_xlfn.MAXIFS(AH:AH,AC:AC,AC643,AB:AB,AB643))</f>
        <v/>
      </c>
      <c r="AL643" s="79" t="str">
        <f t="shared" ref="AL643:AL706" si="141">IF(AI643&lt;&gt;"",INDEX(B:B,MATCH(AJ643,AF:AF,0)),"")</f>
        <v/>
      </c>
      <c r="AM643" s="78" t="str">
        <f t="shared" ref="AM643:AM706" si="142">IF(AI643&lt;&gt;"",INDEX(AG:AG,MATCH(AJ643,AF:AF,0)),"")</f>
        <v/>
      </c>
    </row>
    <row r="644" spans="2:39" ht="13.5" thickBot="1">
      <c r="B644" s="86">
        <v>44776</v>
      </c>
      <c r="C644" s="85">
        <v>0</v>
      </c>
      <c r="D644" s="85">
        <v>0</v>
      </c>
      <c r="E644" s="85">
        <v>0</v>
      </c>
      <c r="F644" s="85">
        <v>0</v>
      </c>
      <c r="G644" s="85">
        <v>0</v>
      </c>
      <c r="H644" s="85">
        <v>0</v>
      </c>
      <c r="I644" s="85">
        <v>0</v>
      </c>
      <c r="J644" s="85">
        <v>0</v>
      </c>
      <c r="K644" s="85">
        <v>0</v>
      </c>
      <c r="L644" s="85">
        <v>0</v>
      </c>
      <c r="M644" s="85">
        <v>0</v>
      </c>
      <c r="N644" s="85">
        <v>0</v>
      </c>
      <c r="O644" s="85">
        <v>0</v>
      </c>
      <c r="P644" s="85">
        <v>709.76599999999996</v>
      </c>
      <c r="Q644" s="85">
        <v>1482.2349999999999</v>
      </c>
      <c r="R644" s="85">
        <v>1482.154</v>
      </c>
      <c r="S644" s="85">
        <v>1482.096</v>
      </c>
      <c r="T644" s="85">
        <v>1481.1679999999999</v>
      </c>
      <c r="U644" s="85">
        <v>1481.9749999999999</v>
      </c>
      <c r="V644" s="85">
        <v>1482.317</v>
      </c>
      <c r="W644" s="85">
        <v>1482.65</v>
      </c>
      <c r="X644" s="85">
        <v>1482.674</v>
      </c>
      <c r="Y644" s="85">
        <v>1481.8820000000001</v>
      </c>
      <c r="Z644" s="85">
        <v>1483.1610000000001</v>
      </c>
      <c r="AA644" s="85">
        <f t="shared" si="130"/>
        <v>1483.1610000000001</v>
      </c>
      <c r="AB644" s="84">
        <f t="shared" si="131"/>
        <v>2022</v>
      </c>
      <c r="AC644" s="83">
        <f t="shared" si="132"/>
        <v>8</v>
      </c>
      <c r="AD644" s="83" t="str">
        <f t="shared" si="133"/>
        <v/>
      </c>
      <c r="AE644" s="83" t="str">
        <f t="shared" si="134"/>
        <v/>
      </c>
      <c r="AF644" s="81">
        <f t="shared" si="135"/>
        <v>1483.1610000000001</v>
      </c>
      <c r="AG644" s="82" t="str">
        <f t="shared" si="136"/>
        <v>24:00</v>
      </c>
      <c r="AH644" s="81">
        <f t="shared" si="137"/>
        <v>17015.239000000001</v>
      </c>
      <c r="AI644" s="80" t="str">
        <f t="shared" si="138"/>
        <v/>
      </c>
      <c r="AJ644" s="80" t="str">
        <f t="shared" si="139"/>
        <v/>
      </c>
      <c r="AK644" s="80" t="str">
        <f t="shared" si="140"/>
        <v/>
      </c>
      <c r="AL644" s="79" t="str">
        <f t="shared" si="141"/>
        <v/>
      </c>
      <c r="AM644" s="78" t="str">
        <f t="shared" si="142"/>
        <v/>
      </c>
    </row>
    <row r="645" spans="2:39" ht="13.5" thickBot="1">
      <c r="B645" s="86">
        <v>44777</v>
      </c>
      <c r="C645" s="85">
        <v>1482.473</v>
      </c>
      <c r="D645" s="85">
        <v>1483.057</v>
      </c>
      <c r="E645" s="85">
        <v>1481.5</v>
      </c>
      <c r="F645" s="85">
        <v>1482.2149999999999</v>
      </c>
      <c r="G645" s="85">
        <v>1481.6130000000001</v>
      </c>
      <c r="H645" s="85">
        <v>1482.0309999999999</v>
      </c>
      <c r="I645" s="85">
        <v>1482.6869999999999</v>
      </c>
      <c r="J645" s="85">
        <v>1481.9069999999999</v>
      </c>
      <c r="K645" s="85">
        <v>1482.3009999999999</v>
      </c>
      <c r="L645" s="85">
        <v>1482.6949999999999</v>
      </c>
      <c r="M645" s="85">
        <v>1480.92</v>
      </c>
      <c r="N645" s="85">
        <v>1482.711</v>
      </c>
      <c r="O645" s="85">
        <v>1482.454</v>
      </c>
      <c r="P645" s="85">
        <v>1482.4559999999999</v>
      </c>
      <c r="Q645" s="85">
        <v>1481.999</v>
      </c>
      <c r="R645" s="85">
        <v>1483.2260000000001</v>
      </c>
      <c r="S645" s="85">
        <v>1481.944</v>
      </c>
      <c r="T645" s="85">
        <v>1482.7619999999999</v>
      </c>
      <c r="U645" s="85">
        <v>1481.1020000000001</v>
      </c>
      <c r="V645" s="85">
        <v>1483.3589999999999</v>
      </c>
      <c r="W645" s="85">
        <v>1483.125</v>
      </c>
      <c r="X645" s="85">
        <v>1482.8979999999999</v>
      </c>
      <c r="Y645" s="85">
        <v>1483.2249999999999</v>
      </c>
      <c r="Z645" s="85">
        <v>1482.47</v>
      </c>
      <c r="AA645" s="85">
        <f t="shared" si="130"/>
        <v>1483.3589999999999</v>
      </c>
      <c r="AB645" s="84">
        <f t="shared" si="131"/>
        <v>2022</v>
      </c>
      <c r="AC645" s="83">
        <f t="shared" si="132"/>
        <v>8</v>
      </c>
      <c r="AD645" s="83" t="str">
        <f t="shared" si="133"/>
        <v/>
      </c>
      <c r="AE645" s="83" t="str">
        <f t="shared" si="134"/>
        <v/>
      </c>
      <c r="AF645" s="81">
        <f t="shared" si="135"/>
        <v>1483.3589999999999</v>
      </c>
      <c r="AG645" s="82" t="str">
        <f t="shared" si="136"/>
        <v>20:00</v>
      </c>
      <c r="AH645" s="81">
        <f t="shared" si="137"/>
        <v>37060.488999999994</v>
      </c>
      <c r="AI645" s="80" t="str">
        <f t="shared" si="138"/>
        <v/>
      </c>
      <c r="AJ645" s="80" t="str">
        <f t="shared" si="139"/>
        <v/>
      </c>
      <c r="AK645" s="80" t="str">
        <f t="shared" si="140"/>
        <v/>
      </c>
      <c r="AL645" s="79" t="str">
        <f t="shared" si="141"/>
        <v/>
      </c>
      <c r="AM645" s="78" t="str">
        <f t="shared" si="142"/>
        <v/>
      </c>
    </row>
    <row r="646" spans="2:39" ht="13.5" thickBot="1">
      <c r="B646" s="86">
        <v>44778</v>
      </c>
      <c r="C646" s="85">
        <v>1482.7429999999999</v>
      </c>
      <c r="D646" s="85">
        <v>1482.431</v>
      </c>
      <c r="E646" s="85">
        <v>1482.5640000000001</v>
      </c>
      <c r="F646" s="85">
        <v>1482.028</v>
      </c>
      <c r="G646" s="85">
        <v>1481.9190000000001</v>
      </c>
      <c r="H646" s="85">
        <v>1482.6990000000001</v>
      </c>
      <c r="I646" s="85">
        <v>1482.9010000000001</v>
      </c>
      <c r="J646" s="85">
        <v>1482.316</v>
      </c>
      <c r="K646" s="85">
        <v>1482.259</v>
      </c>
      <c r="L646" s="85">
        <v>1481.9190000000001</v>
      </c>
      <c r="M646" s="85">
        <v>1482.27</v>
      </c>
      <c r="N646" s="85">
        <v>1482.89</v>
      </c>
      <c r="O646" s="85">
        <v>1481.9649999999999</v>
      </c>
      <c r="P646" s="85">
        <v>1482.481</v>
      </c>
      <c r="Q646" s="85">
        <v>1482.296</v>
      </c>
      <c r="R646" s="85">
        <v>1482.6389999999999</v>
      </c>
      <c r="S646" s="85">
        <v>1482.0360000000001</v>
      </c>
      <c r="T646" s="85">
        <v>1482.1510000000001</v>
      </c>
      <c r="U646" s="85">
        <v>1483.0509999999999</v>
      </c>
      <c r="V646" s="85">
        <v>1482.011</v>
      </c>
      <c r="W646" s="85">
        <v>1481.5409999999999</v>
      </c>
      <c r="X646" s="85">
        <v>1482.107</v>
      </c>
      <c r="Y646" s="85">
        <v>1481.711</v>
      </c>
      <c r="Z646" s="85">
        <v>1483.0319999999999</v>
      </c>
      <c r="AA646" s="85">
        <f t="shared" si="130"/>
        <v>1483.0509999999999</v>
      </c>
      <c r="AB646" s="84">
        <f t="shared" si="131"/>
        <v>2022</v>
      </c>
      <c r="AC646" s="83">
        <f t="shared" si="132"/>
        <v>8</v>
      </c>
      <c r="AD646" s="83" t="str">
        <f t="shared" si="133"/>
        <v/>
      </c>
      <c r="AE646" s="83" t="str">
        <f t="shared" si="134"/>
        <v/>
      </c>
      <c r="AF646" s="81">
        <f t="shared" si="135"/>
        <v>1483.0509999999999</v>
      </c>
      <c r="AG646" s="82" t="str">
        <f t="shared" si="136"/>
        <v>19:00</v>
      </c>
      <c r="AH646" s="81">
        <f t="shared" si="137"/>
        <v>37059.010999999999</v>
      </c>
      <c r="AI646" s="80" t="str">
        <f t="shared" si="138"/>
        <v/>
      </c>
      <c r="AJ646" s="80" t="str">
        <f t="shared" si="139"/>
        <v/>
      </c>
      <c r="AK646" s="80" t="str">
        <f t="shared" si="140"/>
        <v/>
      </c>
      <c r="AL646" s="79" t="str">
        <f t="shared" si="141"/>
        <v/>
      </c>
      <c r="AM646" s="78" t="str">
        <f t="shared" si="142"/>
        <v/>
      </c>
    </row>
    <row r="647" spans="2:39" ht="13.5" thickBot="1">
      <c r="B647" s="86">
        <v>44779</v>
      </c>
      <c r="C647" s="85">
        <v>1482.077</v>
      </c>
      <c r="D647" s="85">
        <v>1482.2339999999999</v>
      </c>
      <c r="E647" s="85">
        <v>1483.1120000000001</v>
      </c>
      <c r="F647" s="85">
        <v>1482.1210000000001</v>
      </c>
      <c r="G647" s="85">
        <v>1483.008</v>
      </c>
      <c r="H647" s="85">
        <v>1483.277</v>
      </c>
      <c r="I647" s="85">
        <v>1482.2729999999999</v>
      </c>
      <c r="J647" s="85">
        <v>1482.088</v>
      </c>
      <c r="K647" s="85">
        <v>1482.845</v>
      </c>
      <c r="L647" s="85">
        <v>1482.2149999999999</v>
      </c>
      <c r="M647" s="85">
        <v>1482.9380000000001</v>
      </c>
      <c r="N647" s="85">
        <v>1482.5</v>
      </c>
      <c r="O647" s="85">
        <v>1482.8910000000001</v>
      </c>
      <c r="P647" s="85">
        <v>1482.98</v>
      </c>
      <c r="Q647" s="85">
        <v>1483.1210000000001</v>
      </c>
      <c r="R647" s="85">
        <v>1483.095</v>
      </c>
      <c r="S647" s="85">
        <v>1483.09</v>
      </c>
      <c r="T647" s="85">
        <v>1483.289</v>
      </c>
      <c r="U647" s="85">
        <v>1482.0530000000001</v>
      </c>
      <c r="V647" s="85">
        <v>1482.4269999999999</v>
      </c>
      <c r="W647" s="85">
        <v>1482.3969999999999</v>
      </c>
      <c r="X647" s="85">
        <v>1481.856</v>
      </c>
      <c r="Y647" s="85">
        <v>1482.856</v>
      </c>
      <c r="Z647" s="85">
        <v>1482.4870000000001</v>
      </c>
      <c r="AA647" s="85">
        <f t="shared" si="130"/>
        <v>1483.289</v>
      </c>
      <c r="AB647" s="84">
        <f t="shared" si="131"/>
        <v>2022</v>
      </c>
      <c r="AC647" s="83">
        <f t="shared" si="132"/>
        <v>8</v>
      </c>
      <c r="AD647" s="83" t="str">
        <f t="shared" si="133"/>
        <v/>
      </c>
      <c r="AE647" s="83" t="str">
        <f t="shared" si="134"/>
        <v/>
      </c>
      <c r="AF647" s="81">
        <f t="shared" si="135"/>
        <v>1483.289</v>
      </c>
      <c r="AG647" s="82" t="str">
        <f t="shared" si="136"/>
        <v>18:00</v>
      </c>
      <c r="AH647" s="81">
        <f t="shared" si="137"/>
        <v>37066.519</v>
      </c>
      <c r="AI647" s="80" t="str">
        <f t="shared" si="138"/>
        <v/>
      </c>
      <c r="AJ647" s="80" t="str">
        <f t="shared" si="139"/>
        <v/>
      </c>
      <c r="AK647" s="80" t="str">
        <f t="shared" si="140"/>
        <v/>
      </c>
      <c r="AL647" s="79" t="str">
        <f t="shared" si="141"/>
        <v/>
      </c>
      <c r="AM647" s="78" t="str">
        <f t="shared" si="142"/>
        <v/>
      </c>
    </row>
    <row r="648" spans="2:39" ht="13.5" thickBot="1">
      <c r="B648" s="86">
        <v>44780</v>
      </c>
      <c r="C648" s="85">
        <v>1482.527</v>
      </c>
      <c r="D648" s="85">
        <v>1482.586</v>
      </c>
      <c r="E648" s="85">
        <v>1482.4369999999999</v>
      </c>
      <c r="F648" s="85">
        <v>1482.383</v>
      </c>
      <c r="G648" s="85">
        <v>1482.2929999999999</v>
      </c>
      <c r="H648" s="85">
        <v>1482.492</v>
      </c>
      <c r="I648" s="85">
        <v>1481.692</v>
      </c>
      <c r="J648" s="85">
        <v>1482.7180000000001</v>
      </c>
      <c r="K648" s="85">
        <v>1482.4690000000001</v>
      </c>
      <c r="L648" s="85">
        <v>1482.7809999999999</v>
      </c>
      <c r="M648" s="85">
        <v>1482.845</v>
      </c>
      <c r="N648" s="85">
        <v>1482.413</v>
      </c>
      <c r="O648" s="85">
        <v>1482.213</v>
      </c>
      <c r="P648" s="85">
        <v>1482</v>
      </c>
      <c r="Q648" s="85">
        <v>1481.9670000000001</v>
      </c>
      <c r="R648" s="85">
        <v>1482.0530000000001</v>
      </c>
      <c r="S648" s="85">
        <v>1481.8989999999999</v>
      </c>
      <c r="T648" s="85">
        <v>1482.962</v>
      </c>
      <c r="U648" s="85">
        <v>1482.7080000000001</v>
      </c>
      <c r="V648" s="85">
        <v>1482.7249999999999</v>
      </c>
      <c r="W648" s="85">
        <v>1482.817</v>
      </c>
      <c r="X648" s="85">
        <v>1481.4970000000001</v>
      </c>
      <c r="Y648" s="85">
        <v>1482.7170000000001</v>
      </c>
      <c r="Z648" s="85">
        <v>1482.952</v>
      </c>
      <c r="AA648" s="85">
        <f t="shared" si="130"/>
        <v>1482.962</v>
      </c>
      <c r="AB648" s="84">
        <f t="shared" si="131"/>
        <v>2022</v>
      </c>
      <c r="AC648" s="83">
        <f t="shared" si="132"/>
        <v>8</v>
      </c>
      <c r="AD648" s="83" t="str">
        <f t="shared" si="133"/>
        <v/>
      </c>
      <c r="AE648" s="83" t="str">
        <f t="shared" si="134"/>
        <v/>
      </c>
      <c r="AF648" s="81">
        <f t="shared" si="135"/>
        <v>1482.962</v>
      </c>
      <c r="AG648" s="82" t="str">
        <f t="shared" si="136"/>
        <v>18:00</v>
      </c>
      <c r="AH648" s="81">
        <f t="shared" si="137"/>
        <v>37061.107999999993</v>
      </c>
      <c r="AI648" s="80" t="str">
        <f t="shared" si="138"/>
        <v/>
      </c>
      <c r="AJ648" s="80" t="str">
        <f t="shared" si="139"/>
        <v/>
      </c>
      <c r="AK648" s="80" t="str">
        <f t="shared" si="140"/>
        <v/>
      </c>
      <c r="AL648" s="79" t="str">
        <f t="shared" si="141"/>
        <v/>
      </c>
      <c r="AM648" s="78" t="str">
        <f t="shared" si="142"/>
        <v/>
      </c>
    </row>
    <row r="649" spans="2:39" ht="13.5" thickBot="1">
      <c r="B649" s="86">
        <v>44781</v>
      </c>
      <c r="C649" s="85">
        <v>1483.4749999999999</v>
      </c>
      <c r="D649" s="85">
        <v>1482.0650000000001</v>
      </c>
      <c r="E649" s="85">
        <v>1483.0989999999999</v>
      </c>
      <c r="F649" s="85">
        <v>1483.4280000000001</v>
      </c>
      <c r="G649" s="85">
        <v>1482.645</v>
      </c>
      <c r="H649" s="85">
        <v>1482.9459999999999</v>
      </c>
      <c r="I649" s="85">
        <v>1483.0530000000001</v>
      </c>
      <c r="J649" s="85">
        <v>1482.633</v>
      </c>
      <c r="K649" s="85">
        <v>1482.154</v>
      </c>
      <c r="L649" s="85">
        <v>1482.846</v>
      </c>
      <c r="M649" s="85">
        <v>1482.17</v>
      </c>
      <c r="N649" s="85">
        <v>1483.039</v>
      </c>
      <c r="O649" s="85">
        <v>1482.06</v>
      </c>
      <c r="P649" s="85">
        <v>1482.739</v>
      </c>
      <c r="Q649" s="85">
        <v>1482.0150000000001</v>
      </c>
      <c r="R649" s="85">
        <v>1482.3630000000001</v>
      </c>
      <c r="S649" s="85">
        <v>1228.2639999999999</v>
      </c>
      <c r="T649" s="85">
        <v>0</v>
      </c>
      <c r="U649" s="85">
        <v>0</v>
      </c>
      <c r="V649" s="85">
        <v>0</v>
      </c>
      <c r="W649" s="85">
        <v>0</v>
      </c>
      <c r="X649" s="85">
        <v>0</v>
      </c>
      <c r="Y649" s="85">
        <v>0</v>
      </c>
      <c r="Z649" s="85">
        <v>0</v>
      </c>
      <c r="AA649" s="85">
        <f t="shared" si="130"/>
        <v>1483.4749999999999</v>
      </c>
      <c r="AB649" s="84">
        <f t="shared" si="131"/>
        <v>2022</v>
      </c>
      <c r="AC649" s="83">
        <f t="shared" si="132"/>
        <v>8</v>
      </c>
      <c r="AD649" s="83" t="str">
        <f t="shared" si="133"/>
        <v/>
      </c>
      <c r="AE649" s="83" t="str">
        <f t="shared" si="134"/>
        <v/>
      </c>
      <c r="AF649" s="81">
        <f t="shared" si="135"/>
        <v>1483.4749999999999</v>
      </c>
      <c r="AG649" s="82" t="str">
        <f t="shared" si="136"/>
        <v>1:00</v>
      </c>
      <c r="AH649" s="81">
        <f t="shared" si="137"/>
        <v>26434.469000000001</v>
      </c>
      <c r="AI649" s="80" t="str">
        <f t="shared" si="138"/>
        <v/>
      </c>
      <c r="AJ649" s="80" t="str">
        <f t="shared" si="139"/>
        <v/>
      </c>
      <c r="AK649" s="80" t="str">
        <f t="shared" si="140"/>
        <v/>
      </c>
      <c r="AL649" s="79" t="str">
        <f t="shared" si="141"/>
        <v/>
      </c>
      <c r="AM649" s="78" t="str">
        <f t="shared" si="142"/>
        <v/>
      </c>
    </row>
    <row r="650" spans="2:39" ht="13.5" thickBot="1">
      <c r="B650" s="86">
        <v>44782</v>
      </c>
      <c r="C650" s="85">
        <v>0</v>
      </c>
      <c r="D650" s="85">
        <v>0</v>
      </c>
      <c r="E650" s="85">
        <v>0</v>
      </c>
      <c r="F650" s="85">
        <v>0</v>
      </c>
      <c r="G650" s="85">
        <v>0</v>
      </c>
      <c r="H650" s="85">
        <v>0</v>
      </c>
      <c r="I650" s="85">
        <v>0</v>
      </c>
      <c r="J650" s="85">
        <v>1027.0899999999999</v>
      </c>
      <c r="K650" s="85">
        <v>1456.0940000000001</v>
      </c>
      <c r="L650" s="85">
        <v>1454.721</v>
      </c>
      <c r="M650" s="85">
        <v>1482.009</v>
      </c>
      <c r="N650" s="85">
        <v>1483.8489999999999</v>
      </c>
      <c r="O650" s="85">
        <v>1481.473</v>
      </c>
      <c r="P650" s="85">
        <v>1482.77</v>
      </c>
      <c r="Q650" s="85">
        <v>1481.825</v>
      </c>
      <c r="R650" s="85">
        <v>1482.8130000000001</v>
      </c>
      <c r="S650" s="85">
        <v>1482.5630000000001</v>
      </c>
      <c r="T650" s="85">
        <v>1482.943</v>
      </c>
      <c r="U650" s="85">
        <v>1484.0940000000001</v>
      </c>
      <c r="V650" s="85">
        <v>1482.595</v>
      </c>
      <c r="W650" s="85">
        <v>1482.492</v>
      </c>
      <c r="X650" s="85">
        <v>1482.5250000000001</v>
      </c>
      <c r="Y650" s="85">
        <v>1462.201</v>
      </c>
      <c r="Z650" s="85">
        <v>1459.508</v>
      </c>
      <c r="AA650" s="85">
        <f t="shared" si="130"/>
        <v>1484.0940000000001</v>
      </c>
      <c r="AB650" s="84">
        <f t="shared" si="131"/>
        <v>2022</v>
      </c>
      <c r="AC650" s="83">
        <f t="shared" si="132"/>
        <v>8</v>
      </c>
      <c r="AD650" s="83" t="str">
        <f t="shared" si="133"/>
        <v/>
      </c>
      <c r="AE650" s="83" t="str">
        <f t="shared" si="134"/>
        <v/>
      </c>
      <c r="AF650" s="81">
        <f t="shared" si="135"/>
        <v>1484.0940000000001</v>
      </c>
      <c r="AG650" s="82" t="str">
        <f t="shared" si="136"/>
        <v>19:00</v>
      </c>
      <c r="AH650" s="81">
        <f t="shared" si="137"/>
        <v>26135.659000000007</v>
      </c>
      <c r="AI650" s="80" t="str">
        <f t="shared" si="138"/>
        <v/>
      </c>
      <c r="AJ650" s="80" t="str">
        <f t="shared" si="139"/>
        <v/>
      </c>
      <c r="AK650" s="80" t="str">
        <f t="shared" si="140"/>
        <v/>
      </c>
      <c r="AL650" s="79" t="str">
        <f t="shared" si="141"/>
        <v/>
      </c>
      <c r="AM650" s="78" t="str">
        <f t="shared" si="142"/>
        <v/>
      </c>
    </row>
    <row r="651" spans="2:39" ht="13.5" thickBot="1">
      <c r="B651" s="86">
        <v>44783</v>
      </c>
      <c r="C651" s="85">
        <v>1417.1510000000001</v>
      </c>
      <c r="D651" s="85">
        <v>1395.7819999999999</v>
      </c>
      <c r="E651" s="85">
        <v>1372.9549999999999</v>
      </c>
      <c r="F651" s="85">
        <v>1369.19</v>
      </c>
      <c r="G651" s="85">
        <v>1374.1289999999999</v>
      </c>
      <c r="H651" s="85">
        <v>1410.7159999999999</v>
      </c>
      <c r="I651" s="85">
        <v>1482.6559999999999</v>
      </c>
      <c r="J651" s="85">
        <v>1390.6969999999999</v>
      </c>
      <c r="K651" s="85">
        <v>0</v>
      </c>
      <c r="L651" s="85">
        <v>1289.0450000000001</v>
      </c>
      <c r="M651" s="85">
        <v>1482.182</v>
      </c>
      <c r="N651" s="85">
        <v>1482.5070000000001</v>
      </c>
      <c r="O651" s="85">
        <v>1482.09</v>
      </c>
      <c r="P651" s="85">
        <v>1482.1210000000001</v>
      </c>
      <c r="Q651" s="85">
        <v>1482.116</v>
      </c>
      <c r="R651" s="85">
        <v>1482.155</v>
      </c>
      <c r="S651" s="85">
        <v>1482.4349999999999</v>
      </c>
      <c r="T651" s="85">
        <v>1483.326</v>
      </c>
      <c r="U651" s="85">
        <v>1483.3219999999999</v>
      </c>
      <c r="V651" s="85">
        <v>1483.2760000000001</v>
      </c>
      <c r="W651" s="85">
        <v>1482.5820000000001</v>
      </c>
      <c r="X651" s="85">
        <v>1483.057</v>
      </c>
      <c r="Y651" s="85">
        <v>1483.1569999999999</v>
      </c>
      <c r="Z651" s="85">
        <v>1482.6179999999999</v>
      </c>
      <c r="AA651" s="85">
        <f t="shared" si="130"/>
        <v>1483.326</v>
      </c>
      <c r="AB651" s="84">
        <f t="shared" si="131"/>
        <v>2022</v>
      </c>
      <c r="AC651" s="83">
        <f t="shared" si="132"/>
        <v>8</v>
      </c>
      <c r="AD651" s="83" t="str">
        <f t="shared" si="133"/>
        <v/>
      </c>
      <c r="AE651" s="83" t="str">
        <f t="shared" si="134"/>
        <v/>
      </c>
      <c r="AF651" s="81">
        <f t="shared" si="135"/>
        <v>1483.326</v>
      </c>
      <c r="AG651" s="82" t="str">
        <f t="shared" si="136"/>
        <v>18:00</v>
      </c>
      <c r="AH651" s="81">
        <f t="shared" si="137"/>
        <v>34742.591</v>
      </c>
      <c r="AI651" s="80" t="str">
        <f t="shared" si="138"/>
        <v/>
      </c>
      <c r="AJ651" s="80" t="str">
        <f t="shared" si="139"/>
        <v/>
      </c>
      <c r="AK651" s="80" t="str">
        <f t="shared" si="140"/>
        <v/>
      </c>
      <c r="AL651" s="79" t="str">
        <f t="shared" si="141"/>
        <v/>
      </c>
      <c r="AM651" s="78" t="str">
        <f t="shared" si="142"/>
        <v/>
      </c>
    </row>
    <row r="652" spans="2:39" ht="13.5" thickBot="1">
      <c r="B652" s="86">
        <v>44784</v>
      </c>
      <c r="C652" s="85">
        <v>1482.08</v>
      </c>
      <c r="D652" s="85">
        <v>1483.2819999999999</v>
      </c>
      <c r="E652" s="85">
        <v>1481.5509999999999</v>
      </c>
      <c r="F652" s="85">
        <v>1477.8689999999999</v>
      </c>
      <c r="G652" s="85">
        <v>1478.3510000000001</v>
      </c>
      <c r="H652" s="85">
        <v>1469.8820000000001</v>
      </c>
      <c r="I652" s="85">
        <v>1482.788</v>
      </c>
      <c r="J652" s="85">
        <v>1482.357</v>
      </c>
      <c r="K652" s="85">
        <v>1483.451</v>
      </c>
      <c r="L652" s="85">
        <v>1482.9639999999999</v>
      </c>
      <c r="M652" s="85">
        <v>1482.2819999999999</v>
      </c>
      <c r="N652" s="85">
        <v>1482.4939999999999</v>
      </c>
      <c r="O652" s="85">
        <v>1481.886</v>
      </c>
      <c r="P652" s="85">
        <v>1482.798</v>
      </c>
      <c r="Q652" s="85">
        <v>1482.3230000000001</v>
      </c>
      <c r="R652" s="85">
        <v>1482.2619999999999</v>
      </c>
      <c r="S652" s="85">
        <v>1482.508</v>
      </c>
      <c r="T652" s="85">
        <v>1483.357</v>
      </c>
      <c r="U652" s="85">
        <v>1482.999</v>
      </c>
      <c r="V652" s="85">
        <v>1482.9369999999999</v>
      </c>
      <c r="W652" s="85">
        <v>1481.8869999999999</v>
      </c>
      <c r="X652" s="85">
        <v>1442.248</v>
      </c>
      <c r="Y652" s="85">
        <v>1363.6020000000001</v>
      </c>
      <c r="Z652" s="85">
        <v>1351.097</v>
      </c>
      <c r="AA652" s="85">
        <f t="shared" si="130"/>
        <v>1483.451</v>
      </c>
      <c r="AB652" s="84">
        <f t="shared" si="131"/>
        <v>2022</v>
      </c>
      <c r="AC652" s="83">
        <f t="shared" si="132"/>
        <v>8</v>
      </c>
      <c r="AD652" s="83" t="str">
        <f t="shared" si="133"/>
        <v/>
      </c>
      <c r="AE652" s="83" t="str">
        <f t="shared" si="134"/>
        <v/>
      </c>
      <c r="AF652" s="81">
        <f t="shared" si="135"/>
        <v>1483.451</v>
      </c>
      <c r="AG652" s="82" t="str">
        <f t="shared" si="136"/>
        <v>9:00</v>
      </c>
      <c r="AH652" s="81">
        <f t="shared" si="137"/>
        <v>36752.705999999998</v>
      </c>
      <c r="AI652" s="80" t="str">
        <f t="shared" si="138"/>
        <v/>
      </c>
      <c r="AJ652" s="80" t="str">
        <f t="shared" si="139"/>
        <v/>
      </c>
      <c r="AK652" s="80" t="str">
        <f t="shared" si="140"/>
        <v/>
      </c>
      <c r="AL652" s="79" t="str">
        <f t="shared" si="141"/>
        <v/>
      </c>
      <c r="AM652" s="78" t="str">
        <f t="shared" si="142"/>
        <v/>
      </c>
    </row>
    <row r="653" spans="2:39" ht="13.5" thickBot="1">
      <c r="B653" s="86">
        <v>44785</v>
      </c>
      <c r="C653" s="85">
        <v>1332.9380000000001</v>
      </c>
      <c r="D653" s="85">
        <v>1317.75</v>
      </c>
      <c r="E653" s="85">
        <v>1307.3610000000001</v>
      </c>
      <c r="F653" s="85">
        <v>1326.096</v>
      </c>
      <c r="G653" s="85">
        <v>1315.6469999999999</v>
      </c>
      <c r="H653" s="85">
        <v>1221.4459999999999</v>
      </c>
      <c r="I653" s="85">
        <v>1408.11</v>
      </c>
      <c r="J653" s="85">
        <v>1481.0340000000001</v>
      </c>
      <c r="K653" s="85">
        <v>1482.6020000000001</v>
      </c>
      <c r="L653" s="85">
        <v>1482.826</v>
      </c>
      <c r="M653" s="85">
        <v>1482.7670000000001</v>
      </c>
      <c r="N653" s="85">
        <v>1482.818</v>
      </c>
      <c r="O653" s="85">
        <v>1482.8009999999999</v>
      </c>
      <c r="P653" s="85">
        <v>1482.223</v>
      </c>
      <c r="Q653" s="85">
        <v>1482.307</v>
      </c>
      <c r="R653" s="85">
        <v>1482.16</v>
      </c>
      <c r="S653" s="85">
        <v>1481.8140000000001</v>
      </c>
      <c r="T653" s="85">
        <v>1482.8019999999999</v>
      </c>
      <c r="U653" s="85">
        <v>1482.8979999999999</v>
      </c>
      <c r="V653" s="85">
        <v>1483.7159999999999</v>
      </c>
      <c r="W653" s="85">
        <v>1482.3820000000001</v>
      </c>
      <c r="X653" s="85">
        <v>1479.3679999999999</v>
      </c>
      <c r="Y653" s="85">
        <v>1445.7429999999999</v>
      </c>
      <c r="Z653" s="85">
        <v>1386.6189999999999</v>
      </c>
      <c r="AA653" s="85">
        <f t="shared" si="130"/>
        <v>1483.7159999999999</v>
      </c>
      <c r="AB653" s="84">
        <f t="shared" si="131"/>
        <v>2022</v>
      </c>
      <c r="AC653" s="83">
        <f t="shared" si="132"/>
        <v>8</v>
      </c>
      <c r="AD653" s="83" t="str">
        <f t="shared" si="133"/>
        <v/>
      </c>
      <c r="AE653" s="83" t="str">
        <f t="shared" si="134"/>
        <v/>
      </c>
      <c r="AF653" s="81">
        <f t="shared" si="135"/>
        <v>1483.7159999999999</v>
      </c>
      <c r="AG653" s="82" t="str">
        <f t="shared" si="136"/>
        <v>20:00</v>
      </c>
      <c r="AH653" s="81">
        <f t="shared" si="137"/>
        <v>35779.944000000003</v>
      </c>
      <c r="AI653" s="80" t="str">
        <f t="shared" si="138"/>
        <v/>
      </c>
      <c r="AJ653" s="80" t="str">
        <f t="shared" si="139"/>
        <v/>
      </c>
      <c r="AK653" s="80" t="str">
        <f t="shared" si="140"/>
        <v/>
      </c>
      <c r="AL653" s="79" t="str">
        <f t="shared" si="141"/>
        <v/>
      </c>
      <c r="AM653" s="78" t="str">
        <f t="shared" si="142"/>
        <v/>
      </c>
    </row>
    <row r="654" spans="2:39" ht="13.5" thickBot="1">
      <c r="B654" s="86">
        <v>44786</v>
      </c>
      <c r="C654" s="85">
        <v>1322.17</v>
      </c>
      <c r="D654" s="85">
        <v>1315.432</v>
      </c>
      <c r="E654" s="85">
        <v>1291.269</v>
      </c>
      <c r="F654" s="85">
        <v>1267.8140000000001</v>
      </c>
      <c r="G654" s="85">
        <v>1273.962</v>
      </c>
      <c r="H654" s="85">
        <v>1254.2170000000001</v>
      </c>
      <c r="I654" s="85">
        <v>1321.0260000000001</v>
      </c>
      <c r="J654" s="85">
        <v>1419.4949999999999</v>
      </c>
      <c r="K654" s="85">
        <v>1479.4970000000001</v>
      </c>
      <c r="L654" s="85">
        <v>1482.6289999999999</v>
      </c>
      <c r="M654" s="85">
        <v>1482.982</v>
      </c>
      <c r="N654" s="85">
        <v>1482.5709999999999</v>
      </c>
      <c r="O654" s="85">
        <v>1482.335</v>
      </c>
      <c r="P654" s="85">
        <v>1482.259</v>
      </c>
      <c r="Q654" s="85">
        <v>1482.634</v>
      </c>
      <c r="R654" s="85">
        <v>1482.3309999999999</v>
      </c>
      <c r="S654" s="85">
        <v>1482.5930000000001</v>
      </c>
      <c r="T654" s="85">
        <v>1482.502</v>
      </c>
      <c r="U654" s="85">
        <v>1481.2550000000001</v>
      </c>
      <c r="V654" s="85">
        <v>1482.0340000000001</v>
      </c>
      <c r="W654" s="85">
        <v>1482.549</v>
      </c>
      <c r="X654" s="85">
        <v>1476.8030000000001</v>
      </c>
      <c r="Y654" s="85">
        <v>1465.8889999999999</v>
      </c>
      <c r="Z654" s="85">
        <v>1457.675</v>
      </c>
      <c r="AA654" s="85">
        <f t="shared" si="130"/>
        <v>1482.982</v>
      </c>
      <c r="AB654" s="84">
        <f t="shared" si="131"/>
        <v>2022</v>
      </c>
      <c r="AC654" s="83">
        <f t="shared" si="132"/>
        <v>8</v>
      </c>
      <c r="AD654" s="83" t="str">
        <f t="shared" si="133"/>
        <v/>
      </c>
      <c r="AE654" s="83" t="str">
        <f t="shared" si="134"/>
        <v/>
      </c>
      <c r="AF654" s="81">
        <f t="shared" si="135"/>
        <v>1482.982</v>
      </c>
      <c r="AG654" s="82" t="str">
        <f t="shared" si="136"/>
        <v>11:00</v>
      </c>
      <c r="AH654" s="81">
        <f t="shared" si="137"/>
        <v>35616.904999999999</v>
      </c>
      <c r="AI654" s="80" t="str">
        <f t="shared" si="138"/>
        <v/>
      </c>
      <c r="AJ654" s="80" t="str">
        <f t="shared" si="139"/>
        <v/>
      </c>
      <c r="AK654" s="80" t="str">
        <f t="shared" si="140"/>
        <v/>
      </c>
      <c r="AL654" s="79" t="str">
        <f t="shared" si="141"/>
        <v/>
      </c>
      <c r="AM654" s="78" t="str">
        <f t="shared" si="142"/>
        <v/>
      </c>
    </row>
    <row r="655" spans="2:39" ht="13.5" thickBot="1">
      <c r="B655" s="86">
        <v>44787</v>
      </c>
      <c r="C655" s="85">
        <v>1441.0260000000001</v>
      </c>
      <c r="D655" s="85">
        <v>1430.104</v>
      </c>
      <c r="E655" s="85">
        <v>1423.607</v>
      </c>
      <c r="F655" s="85">
        <v>1415.4680000000001</v>
      </c>
      <c r="G655" s="85">
        <v>1399.789</v>
      </c>
      <c r="H655" s="85">
        <v>1402.9970000000001</v>
      </c>
      <c r="I655" s="85">
        <v>1470.8030000000001</v>
      </c>
      <c r="J655" s="85">
        <v>1481.66</v>
      </c>
      <c r="K655" s="85">
        <v>1481.7360000000001</v>
      </c>
      <c r="L655" s="85">
        <v>1482.527</v>
      </c>
      <c r="M655" s="85">
        <v>1482.8330000000001</v>
      </c>
      <c r="N655" s="85">
        <v>1482.306</v>
      </c>
      <c r="O655" s="85">
        <v>1481.6189999999999</v>
      </c>
      <c r="P655" s="85">
        <v>1482.5429999999999</v>
      </c>
      <c r="Q655" s="85">
        <v>1481.8720000000001</v>
      </c>
      <c r="R655" s="85">
        <v>1482.452</v>
      </c>
      <c r="S655" s="85">
        <v>1482.6669999999999</v>
      </c>
      <c r="T655" s="85">
        <v>1482.826</v>
      </c>
      <c r="U655" s="85">
        <v>1482.415</v>
      </c>
      <c r="V655" s="85">
        <v>1482.4459999999999</v>
      </c>
      <c r="W655" s="85">
        <v>1481.296</v>
      </c>
      <c r="X655" s="85">
        <v>1475.518</v>
      </c>
      <c r="Y655" s="85">
        <v>1472.018</v>
      </c>
      <c r="Z655" s="85">
        <v>1469.8789999999999</v>
      </c>
      <c r="AA655" s="85">
        <f t="shared" si="130"/>
        <v>1482.8330000000001</v>
      </c>
      <c r="AB655" s="84">
        <f t="shared" si="131"/>
        <v>2022</v>
      </c>
      <c r="AC655" s="83">
        <f t="shared" si="132"/>
        <v>8</v>
      </c>
      <c r="AD655" s="83" t="str">
        <f t="shared" si="133"/>
        <v/>
      </c>
      <c r="AE655" s="83" t="str">
        <f t="shared" si="134"/>
        <v/>
      </c>
      <c r="AF655" s="81">
        <f t="shared" si="135"/>
        <v>1482.8330000000001</v>
      </c>
      <c r="AG655" s="82" t="str">
        <f t="shared" si="136"/>
        <v>11:00</v>
      </c>
      <c r="AH655" s="81">
        <f t="shared" si="137"/>
        <v>36635.240000000005</v>
      </c>
      <c r="AI655" s="80" t="str">
        <f t="shared" si="138"/>
        <v/>
      </c>
      <c r="AJ655" s="80" t="str">
        <f t="shared" si="139"/>
        <v/>
      </c>
      <c r="AK655" s="80" t="str">
        <f t="shared" si="140"/>
        <v/>
      </c>
      <c r="AL655" s="79" t="str">
        <f t="shared" si="141"/>
        <v/>
      </c>
      <c r="AM655" s="78" t="str">
        <f t="shared" si="142"/>
        <v/>
      </c>
    </row>
    <row r="656" spans="2:39" ht="13.5" thickBot="1">
      <c r="B656" s="86">
        <v>44788</v>
      </c>
      <c r="C656" s="85">
        <v>1453.885</v>
      </c>
      <c r="D656" s="85">
        <v>1448.664</v>
      </c>
      <c r="E656" s="85">
        <v>1426.586</v>
      </c>
      <c r="F656" s="85">
        <v>1413.365</v>
      </c>
      <c r="G656" s="85">
        <v>1382.789</v>
      </c>
      <c r="H656" s="85">
        <v>1392.559</v>
      </c>
      <c r="I656" s="85">
        <v>1480.4159999999999</v>
      </c>
      <c r="J656" s="85">
        <v>1483.184</v>
      </c>
      <c r="K656" s="85">
        <v>1482.1880000000001</v>
      </c>
      <c r="L656" s="85">
        <v>1482.4349999999999</v>
      </c>
      <c r="M656" s="85">
        <v>67.972999999999999</v>
      </c>
      <c r="N656" s="85">
        <v>768.702</v>
      </c>
      <c r="O656" s="85">
        <v>1017.799</v>
      </c>
      <c r="P656" s="85">
        <v>1464.329</v>
      </c>
      <c r="Q656" s="85">
        <v>1262.421</v>
      </c>
      <c r="R656" s="85">
        <v>1337.6669999999999</v>
      </c>
      <c r="S656" s="85">
        <v>1482.509</v>
      </c>
      <c r="T656" s="85">
        <v>1483.3679999999999</v>
      </c>
      <c r="U656" s="85">
        <v>1483.2370000000001</v>
      </c>
      <c r="V656" s="85">
        <v>1482.5630000000001</v>
      </c>
      <c r="W656" s="85">
        <v>1482.5719999999999</v>
      </c>
      <c r="X656" s="85">
        <v>1482.924</v>
      </c>
      <c r="Y656" s="85">
        <v>1483.2929999999999</v>
      </c>
      <c r="Z656" s="85">
        <v>1481.463</v>
      </c>
      <c r="AA656" s="85">
        <f t="shared" si="130"/>
        <v>1483.3679999999999</v>
      </c>
      <c r="AB656" s="84">
        <f t="shared" si="131"/>
        <v>2022</v>
      </c>
      <c r="AC656" s="83">
        <f t="shared" si="132"/>
        <v>8</v>
      </c>
      <c r="AD656" s="83" t="str">
        <f t="shared" si="133"/>
        <v/>
      </c>
      <c r="AE656" s="83" t="str">
        <f t="shared" si="134"/>
        <v/>
      </c>
      <c r="AF656" s="81">
        <f t="shared" si="135"/>
        <v>1483.3679999999999</v>
      </c>
      <c r="AG656" s="82" t="str">
        <f t="shared" si="136"/>
        <v>18:00</v>
      </c>
      <c r="AH656" s="81">
        <f t="shared" si="137"/>
        <v>33710.258999999998</v>
      </c>
      <c r="AI656" s="80" t="str">
        <f t="shared" si="138"/>
        <v/>
      </c>
      <c r="AJ656" s="80" t="str">
        <f t="shared" si="139"/>
        <v/>
      </c>
      <c r="AK656" s="80" t="str">
        <f t="shared" si="140"/>
        <v/>
      </c>
      <c r="AL656" s="79" t="str">
        <f t="shared" si="141"/>
        <v/>
      </c>
      <c r="AM656" s="78" t="str">
        <f t="shared" si="142"/>
        <v/>
      </c>
    </row>
    <row r="657" spans="2:39" ht="13.5" thickBot="1">
      <c r="B657" s="86">
        <v>44789</v>
      </c>
      <c r="C657" s="85">
        <v>1481.577</v>
      </c>
      <c r="D657" s="85">
        <v>1473.8140000000001</v>
      </c>
      <c r="E657" s="85">
        <v>1465.577</v>
      </c>
      <c r="F657" s="85">
        <v>1462.943</v>
      </c>
      <c r="G657" s="85">
        <v>1461.49</v>
      </c>
      <c r="H657" s="85">
        <v>1471.4970000000001</v>
      </c>
      <c r="I657" s="85">
        <v>1481.425</v>
      </c>
      <c r="J657" s="85">
        <v>1482.021</v>
      </c>
      <c r="K657" s="85">
        <v>1483.2270000000001</v>
      </c>
      <c r="L657" s="85">
        <v>1482.356</v>
      </c>
      <c r="M657" s="85">
        <v>1482.7929999999999</v>
      </c>
      <c r="N657" s="85">
        <v>1482.8879999999999</v>
      </c>
      <c r="O657" s="85">
        <v>1481.8969999999999</v>
      </c>
      <c r="P657" s="85">
        <v>1483.0429999999999</v>
      </c>
      <c r="Q657" s="85">
        <v>1482.7729999999999</v>
      </c>
      <c r="R657" s="85">
        <v>1483.558</v>
      </c>
      <c r="S657" s="85">
        <v>1483.114</v>
      </c>
      <c r="T657" s="85">
        <v>1482.954</v>
      </c>
      <c r="U657" s="85">
        <v>1481.9269999999999</v>
      </c>
      <c r="V657" s="85">
        <v>1483.0450000000001</v>
      </c>
      <c r="W657" s="85">
        <v>1482.8309999999999</v>
      </c>
      <c r="X657" s="85">
        <v>1482.7380000000001</v>
      </c>
      <c r="Y657" s="85">
        <v>1483.643</v>
      </c>
      <c r="Z657" s="85">
        <v>1481.33</v>
      </c>
      <c r="AA657" s="85">
        <f t="shared" si="130"/>
        <v>1483.643</v>
      </c>
      <c r="AB657" s="84">
        <f t="shared" si="131"/>
        <v>2022</v>
      </c>
      <c r="AC657" s="83">
        <f t="shared" si="132"/>
        <v>8</v>
      </c>
      <c r="AD657" s="83" t="str">
        <f t="shared" si="133"/>
        <v/>
      </c>
      <c r="AE657" s="83" t="str">
        <f t="shared" si="134"/>
        <v/>
      </c>
      <c r="AF657" s="81">
        <f t="shared" si="135"/>
        <v>1483.643</v>
      </c>
      <c r="AG657" s="82" t="str">
        <f t="shared" si="136"/>
        <v>23:00</v>
      </c>
      <c r="AH657" s="81">
        <f t="shared" si="137"/>
        <v>36988.104000000007</v>
      </c>
      <c r="AI657" s="80" t="str">
        <f t="shared" si="138"/>
        <v/>
      </c>
      <c r="AJ657" s="80" t="str">
        <f t="shared" si="139"/>
        <v/>
      </c>
      <c r="AK657" s="80" t="str">
        <f t="shared" si="140"/>
        <v/>
      </c>
      <c r="AL657" s="79" t="str">
        <f t="shared" si="141"/>
        <v/>
      </c>
      <c r="AM657" s="78" t="str">
        <f t="shared" si="142"/>
        <v/>
      </c>
    </row>
    <row r="658" spans="2:39" ht="13.5" thickBot="1">
      <c r="B658" s="86">
        <v>44790</v>
      </c>
      <c r="C658" s="85">
        <v>1480.761</v>
      </c>
      <c r="D658" s="85">
        <v>1475.0609999999999</v>
      </c>
      <c r="E658" s="85">
        <v>1468.2380000000001</v>
      </c>
      <c r="F658" s="85">
        <v>1466.518</v>
      </c>
      <c r="G658" s="85">
        <v>1467.8589999999999</v>
      </c>
      <c r="H658" s="85">
        <v>1480.934</v>
      </c>
      <c r="I658" s="85">
        <v>1208.1210000000001</v>
      </c>
      <c r="J658" s="85">
        <v>298.90100000000001</v>
      </c>
      <c r="K658" s="85">
        <v>992.85400000000004</v>
      </c>
      <c r="L658" s="85">
        <v>917.64400000000001</v>
      </c>
      <c r="M658" s="85">
        <v>1290.7560000000001</v>
      </c>
      <c r="N658" s="85">
        <v>1483.0340000000001</v>
      </c>
      <c r="O658" s="85">
        <v>1482.682</v>
      </c>
      <c r="P658" s="85">
        <v>1483.962</v>
      </c>
      <c r="Q658" s="85">
        <v>1245.732</v>
      </c>
      <c r="R658" s="85">
        <v>1458.5329999999999</v>
      </c>
      <c r="S658" s="85">
        <v>1483.1089999999999</v>
      </c>
      <c r="T658" s="85">
        <v>1482.8710000000001</v>
      </c>
      <c r="U658" s="85">
        <v>1484.2670000000001</v>
      </c>
      <c r="V658" s="85">
        <v>1483.7560000000001</v>
      </c>
      <c r="W658" s="85">
        <v>1483.0940000000001</v>
      </c>
      <c r="X658" s="85">
        <v>1483.8440000000001</v>
      </c>
      <c r="Y658" s="85">
        <v>1483.787</v>
      </c>
      <c r="Z658" s="85">
        <v>1483.5920000000001</v>
      </c>
      <c r="AA658" s="85">
        <f t="shared" si="130"/>
        <v>1484.2670000000001</v>
      </c>
      <c r="AB658" s="84">
        <f t="shared" si="131"/>
        <v>2022</v>
      </c>
      <c r="AC658" s="83">
        <f t="shared" si="132"/>
        <v>8</v>
      </c>
      <c r="AD658" s="83" t="str">
        <f t="shared" si="133"/>
        <v/>
      </c>
      <c r="AE658" s="83" t="str">
        <f t="shared" si="134"/>
        <v/>
      </c>
      <c r="AF658" s="81">
        <f t="shared" si="135"/>
        <v>1484.2670000000001</v>
      </c>
      <c r="AG658" s="82" t="str">
        <f t="shared" si="136"/>
        <v>19:00</v>
      </c>
      <c r="AH658" s="81">
        <f t="shared" si="137"/>
        <v>34054.177000000003</v>
      </c>
      <c r="AI658" s="80" t="str">
        <f t="shared" si="138"/>
        <v/>
      </c>
      <c r="AJ658" s="80" t="str">
        <f t="shared" si="139"/>
        <v/>
      </c>
      <c r="AK658" s="80" t="str">
        <f t="shared" si="140"/>
        <v/>
      </c>
      <c r="AL658" s="79" t="str">
        <f t="shared" si="141"/>
        <v/>
      </c>
      <c r="AM658" s="78" t="str">
        <f t="shared" si="142"/>
        <v/>
      </c>
    </row>
    <row r="659" spans="2:39" ht="13.5" thickBot="1">
      <c r="B659" s="86">
        <v>44791</v>
      </c>
      <c r="C659" s="85">
        <v>1479.615</v>
      </c>
      <c r="D659" s="85">
        <v>1464.0050000000001</v>
      </c>
      <c r="E659" s="85">
        <v>1451.923</v>
      </c>
      <c r="F659" s="85">
        <v>1449.443</v>
      </c>
      <c r="G659" s="85">
        <v>1447.3869999999999</v>
      </c>
      <c r="H659" s="85">
        <v>1471.143</v>
      </c>
      <c r="I659" s="85">
        <v>1483.2829999999999</v>
      </c>
      <c r="J659" s="85">
        <v>1483.5350000000001</v>
      </c>
      <c r="K659" s="85">
        <v>1483.2339999999999</v>
      </c>
      <c r="L659" s="85">
        <v>1484.204</v>
      </c>
      <c r="M659" s="85">
        <v>1483.741</v>
      </c>
      <c r="N659" s="85">
        <v>1482.2539999999999</v>
      </c>
      <c r="O659" s="85">
        <v>1482.739</v>
      </c>
      <c r="P659" s="85">
        <v>1483.3810000000001</v>
      </c>
      <c r="Q659" s="85">
        <v>1483.1780000000001</v>
      </c>
      <c r="R659" s="85">
        <v>1482.0820000000001</v>
      </c>
      <c r="S659" s="85">
        <v>1482.9190000000001</v>
      </c>
      <c r="T659" s="85">
        <v>1482.2739999999999</v>
      </c>
      <c r="U659" s="85">
        <v>1483.4290000000001</v>
      </c>
      <c r="V659" s="85">
        <v>1482.6969999999999</v>
      </c>
      <c r="W659" s="85">
        <v>1482.921</v>
      </c>
      <c r="X659" s="85">
        <v>1482.461</v>
      </c>
      <c r="Y659" s="85">
        <v>1482.6569999999999</v>
      </c>
      <c r="Z659" s="85">
        <v>1481.22</v>
      </c>
      <c r="AA659" s="85">
        <f t="shared" si="130"/>
        <v>1484.204</v>
      </c>
      <c r="AB659" s="84">
        <f t="shared" si="131"/>
        <v>2022</v>
      </c>
      <c r="AC659" s="83">
        <f t="shared" si="132"/>
        <v>8</v>
      </c>
      <c r="AD659" s="83" t="str">
        <f t="shared" si="133"/>
        <v/>
      </c>
      <c r="AE659" s="83" t="str">
        <f t="shared" si="134"/>
        <v/>
      </c>
      <c r="AF659" s="81">
        <f t="shared" si="135"/>
        <v>1484.204</v>
      </c>
      <c r="AG659" s="82" t="str">
        <f t="shared" si="136"/>
        <v>10:00</v>
      </c>
      <c r="AH659" s="81">
        <f t="shared" si="137"/>
        <v>36939.929000000004</v>
      </c>
      <c r="AI659" s="80" t="str">
        <f t="shared" si="138"/>
        <v/>
      </c>
      <c r="AJ659" s="80" t="str">
        <f t="shared" si="139"/>
        <v/>
      </c>
      <c r="AK659" s="80" t="str">
        <f t="shared" si="140"/>
        <v/>
      </c>
      <c r="AL659" s="79" t="str">
        <f t="shared" si="141"/>
        <v/>
      </c>
      <c r="AM659" s="78" t="str">
        <f t="shared" si="142"/>
        <v/>
      </c>
    </row>
    <row r="660" spans="2:39" ht="13.5" thickBot="1">
      <c r="B660" s="86">
        <v>44792</v>
      </c>
      <c r="C660" s="85">
        <v>1453.5709999999999</v>
      </c>
      <c r="D660" s="85">
        <v>1434.894</v>
      </c>
      <c r="E660" s="85">
        <v>1421.924</v>
      </c>
      <c r="F660" s="85">
        <v>1426.1669999999999</v>
      </c>
      <c r="G660" s="85">
        <v>1434.269</v>
      </c>
      <c r="H660" s="85">
        <v>1454.539</v>
      </c>
      <c r="I660" s="85">
        <v>1482.806</v>
      </c>
      <c r="J660" s="85">
        <v>1483.4770000000001</v>
      </c>
      <c r="K660" s="85">
        <v>1482.1849999999999</v>
      </c>
      <c r="L660" s="85">
        <v>1483.3030000000001</v>
      </c>
      <c r="M660" s="85">
        <v>1483.9290000000001</v>
      </c>
      <c r="N660" s="85">
        <v>1482.4010000000001</v>
      </c>
      <c r="O660" s="85">
        <v>1482.848</v>
      </c>
      <c r="P660" s="85">
        <v>1482.61</v>
      </c>
      <c r="Q660" s="85">
        <v>1483.4970000000001</v>
      </c>
      <c r="R660" s="85">
        <v>1483.1120000000001</v>
      </c>
      <c r="S660" s="85">
        <v>1482.6</v>
      </c>
      <c r="T660" s="85">
        <v>1483.7149999999999</v>
      </c>
      <c r="U660" s="85">
        <v>1482.6410000000001</v>
      </c>
      <c r="V660" s="85">
        <v>1483.39</v>
      </c>
      <c r="W660" s="85">
        <v>1483.548</v>
      </c>
      <c r="X660" s="85">
        <v>1483.886</v>
      </c>
      <c r="Y660" s="85">
        <v>1482.5640000000001</v>
      </c>
      <c r="Z660" s="85">
        <v>1482.8119999999999</v>
      </c>
      <c r="AA660" s="85">
        <f t="shared" si="130"/>
        <v>1483.9290000000001</v>
      </c>
      <c r="AB660" s="84">
        <f t="shared" si="131"/>
        <v>2022</v>
      </c>
      <c r="AC660" s="83">
        <f t="shared" si="132"/>
        <v>8</v>
      </c>
      <c r="AD660" s="83" t="str">
        <f t="shared" si="133"/>
        <v/>
      </c>
      <c r="AE660" s="83" t="str">
        <f t="shared" si="134"/>
        <v/>
      </c>
      <c r="AF660" s="81">
        <f t="shared" si="135"/>
        <v>1483.9290000000001</v>
      </c>
      <c r="AG660" s="82" t="str">
        <f t="shared" si="136"/>
        <v>11:00</v>
      </c>
      <c r="AH660" s="81">
        <f t="shared" si="137"/>
        <v>36804.616999999998</v>
      </c>
      <c r="AI660" s="80" t="str">
        <f t="shared" si="138"/>
        <v/>
      </c>
      <c r="AJ660" s="80" t="str">
        <f t="shared" si="139"/>
        <v/>
      </c>
      <c r="AK660" s="80" t="str">
        <f t="shared" si="140"/>
        <v/>
      </c>
      <c r="AL660" s="79" t="str">
        <f t="shared" si="141"/>
        <v/>
      </c>
      <c r="AM660" s="78" t="str">
        <f t="shared" si="142"/>
        <v/>
      </c>
    </row>
    <row r="661" spans="2:39" ht="13.5" thickBot="1">
      <c r="B661" s="86">
        <v>44793</v>
      </c>
      <c r="C661" s="85">
        <v>1479.962</v>
      </c>
      <c r="D661" s="85">
        <v>1471.566</v>
      </c>
      <c r="E661" s="85">
        <v>1454.963</v>
      </c>
      <c r="F661" s="85">
        <v>1439.4929999999999</v>
      </c>
      <c r="G661" s="85">
        <v>1427.251</v>
      </c>
      <c r="H661" s="85">
        <v>1439.356</v>
      </c>
      <c r="I661" s="85">
        <v>1481.15</v>
      </c>
      <c r="J661" s="85">
        <v>1482.2070000000001</v>
      </c>
      <c r="K661" s="85">
        <v>1482.43</v>
      </c>
      <c r="L661" s="85">
        <v>1482.6320000000001</v>
      </c>
      <c r="M661" s="85">
        <v>1482.001</v>
      </c>
      <c r="N661" s="85">
        <v>1482.885</v>
      </c>
      <c r="O661" s="85">
        <v>1483.056</v>
      </c>
      <c r="P661" s="85">
        <v>1483.075</v>
      </c>
      <c r="Q661" s="85">
        <v>1483.348</v>
      </c>
      <c r="R661" s="85">
        <v>1482.8430000000001</v>
      </c>
      <c r="S661" s="85">
        <v>1483.7239999999999</v>
      </c>
      <c r="T661" s="85">
        <v>1482.9169999999999</v>
      </c>
      <c r="U661" s="85">
        <v>1483.1869999999999</v>
      </c>
      <c r="V661" s="85">
        <v>1482.9649999999999</v>
      </c>
      <c r="W661" s="85">
        <v>1482.347</v>
      </c>
      <c r="X661" s="85">
        <v>1482.123</v>
      </c>
      <c r="Y661" s="85">
        <v>1482.616</v>
      </c>
      <c r="Z661" s="85">
        <v>1482.5540000000001</v>
      </c>
      <c r="AA661" s="85">
        <f t="shared" si="130"/>
        <v>1483.7239999999999</v>
      </c>
      <c r="AB661" s="84">
        <f t="shared" si="131"/>
        <v>2022</v>
      </c>
      <c r="AC661" s="83">
        <f t="shared" si="132"/>
        <v>8</v>
      </c>
      <c r="AD661" s="83" t="str">
        <f t="shared" si="133"/>
        <v/>
      </c>
      <c r="AE661" s="83" t="str">
        <f t="shared" si="134"/>
        <v/>
      </c>
      <c r="AF661" s="81">
        <f t="shared" si="135"/>
        <v>1483.7239999999999</v>
      </c>
      <c r="AG661" s="82" t="str">
        <f t="shared" si="136"/>
        <v>17:00</v>
      </c>
      <c r="AH661" s="81">
        <f t="shared" si="137"/>
        <v>36884.375</v>
      </c>
      <c r="AI661" s="80" t="str">
        <f t="shared" si="138"/>
        <v/>
      </c>
      <c r="AJ661" s="80" t="str">
        <f t="shared" si="139"/>
        <v/>
      </c>
      <c r="AK661" s="80" t="str">
        <f t="shared" si="140"/>
        <v/>
      </c>
      <c r="AL661" s="79" t="str">
        <f t="shared" si="141"/>
        <v/>
      </c>
      <c r="AM661" s="78" t="str">
        <f t="shared" si="142"/>
        <v/>
      </c>
    </row>
    <row r="662" spans="2:39" ht="13.5" thickBot="1">
      <c r="B662" s="86">
        <v>44794</v>
      </c>
      <c r="C662" s="85">
        <v>1482.2829999999999</v>
      </c>
      <c r="D662" s="85">
        <v>1482.848</v>
      </c>
      <c r="E662" s="85">
        <v>1483.116</v>
      </c>
      <c r="F662" s="85">
        <v>1483.297</v>
      </c>
      <c r="G662" s="85">
        <v>1481.6410000000001</v>
      </c>
      <c r="H662" s="85">
        <v>1481.8109999999999</v>
      </c>
      <c r="I662" s="85">
        <v>1482.8430000000001</v>
      </c>
      <c r="J662" s="85">
        <v>1483.03</v>
      </c>
      <c r="K662" s="85">
        <v>1482.8409999999999</v>
      </c>
      <c r="L662" s="85">
        <v>1482.1279999999999</v>
      </c>
      <c r="M662" s="85">
        <v>1482.616</v>
      </c>
      <c r="N662" s="85">
        <v>1481.8119999999999</v>
      </c>
      <c r="O662" s="85">
        <v>1482.6990000000001</v>
      </c>
      <c r="P662" s="85">
        <v>1482.7280000000001</v>
      </c>
      <c r="Q662" s="85">
        <v>1482.92</v>
      </c>
      <c r="R662" s="85">
        <v>1482.7429999999999</v>
      </c>
      <c r="S662" s="85">
        <v>1482.63</v>
      </c>
      <c r="T662" s="85">
        <v>1482.4870000000001</v>
      </c>
      <c r="U662" s="85">
        <v>1482.8140000000001</v>
      </c>
      <c r="V662" s="85">
        <v>1482.9179999999999</v>
      </c>
      <c r="W662" s="85">
        <v>1482.1410000000001</v>
      </c>
      <c r="X662" s="85">
        <v>1483.2280000000001</v>
      </c>
      <c r="Y662" s="85">
        <v>1480.441</v>
      </c>
      <c r="Z662" s="85">
        <v>1480.681</v>
      </c>
      <c r="AA662" s="85">
        <f t="shared" si="130"/>
        <v>1483.297</v>
      </c>
      <c r="AB662" s="84">
        <f t="shared" si="131"/>
        <v>2022</v>
      </c>
      <c r="AC662" s="83">
        <f t="shared" si="132"/>
        <v>8</v>
      </c>
      <c r="AD662" s="83" t="str">
        <f t="shared" si="133"/>
        <v/>
      </c>
      <c r="AE662" s="83" t="str">
        <f t="shared" si="134"/>
        <v/>
      </c>
      <c r="AF662" s="81">
        <f t="shared" si="135"/>
        <v>1483.297</v>
      </c>
      <c r="AG662" s="82" t="str">
        <f t="shared" si="136"/>
        <v>4:00</v>
      </c>
      <c r="AH662" s="81">
        <f t="shared" si="137"/>
        <v>37061.993000000002</v>
      </c>
      <c r="AI662" s="80" t="str">
        <f t="shared" si="138"/>
        <v/>
      </c>
      <c r="AJ662" s="80" t="str">
        <f t="shared" si="139"/>
        <v/>
      </c>
      <c r="AK662" s="80" t="str">
        <f t="shared" si="140"/>
        <v/>
      </c>
      <c r="AL662" s="79" t="str">
        <f t="shared" si="141"/>
        <v/>
      </c>
      <c r="AM662" s="78" t="str">
        <f t="shared" si="142"/>
        <v/>
      </c>
    </row>
    <row r="663" spans="2:39" ht="13.5" thickBot="1">
      <c r="B663" s="86">
        <v>44795</v>
      </c>
      <c r="C663" s="85">
        <v>1479.982</v>
      </c>
      <c r="D663" s="85">
        <v>1268.81</v>
      </c>
      <c r="E663" s="85">
        <v>0</v>
      </c>
      <c r="F663" s="85">
        <v>0</v>
      </c>
      <c r="G663" s="85">
        <v>0</v>
      </c>
      <c r="H663" s="85">
        <v>0</v>
      </c>
      <c r="I663" s="85">
        <v>0</v>
      </c>
      <c r="J663" s="85">
        <v>0</v>
      </c>
      <c r="K663" s="85">
        <v>0</v>
      </c>
      <c r="L663" s="85">
        <v>0</v>
      </c>
      <c r="M663" s="85">
        <v>0</v>
      </c>
      <c r="N663" s="85">
        <v>1.3580000000000001</v>
      </c>
      <c r="O663" s="85">
        <v>457.20499999999998</v>
      </c>
      <c r="P663" s="85">
        <v>1259.085</v>
      </c>
      <c r="Q663" s="85">
        <v>1483.1010000000001</v>
      </c>
      <c r="R663" s="85">
        <v>1482.3869999999999</v>
      </c>
      <c r="S663" s="85">
        <v>1482.2429999999999</v>
      </c>
      <c r="T663" s="85">
        <v>1482.395</v>
      </c>
      <c r="U663" s="85">
        <v>1482.5260000000001</v>
      </c>
      <c r="V663" s="85">
        <v>1482.2819999999999</v>
      </c>
      <c r="W663" s="85">
        <v>1483.1590000000001</v>
      </c>
      <c r="X663" s="85">
        <v>1482.8109999999999</v>
      </c>
      <c r="Y663" s="85">
        <v>1482.528</v>
      </c>
      <c r="Z663" s="85">
        <v>1483.6990000000001</v>
      </c>
      <c r="AA663" s="85">
        <f t="shared" si="130"/>
        <v>1483.6990000000001</v>
      </c>
      <c r="AB663" s="84">
        <f t="shared" si="131"/>
        <v>2022</v>
      </c>
      <c r="AC663" s="83">
        <f t="shared" si="132"/>
        <v>8</v>
      </c>
      <c r="AD663" s="83" t="str">
        <f t="shared" si="133"/>
        <v/>
      </c>
      <c r="AE663" s="83" t="str">
        <f t="shared" si="134"/>
        <v/>
      </c>
      <c r="AF663" s="81">
        <f t="shared" si="135"/>
        <v>1483.6990000000001</v>
      </c>
      <c r="AG663" s="82" t="str">
        <f t="shared" si="136"/>
        <v>24:00</v>
      </c>
      <c r="AH663" s="81">
        <f t="shared" si="137"/>
        <v>20777.27</v>
      </c>
      <c r="AI663" s="80" t="str">
        <f t="shared" si="138"/>
        <v/>
      </c>
      <c r="AJ663" s="80" t="str">
        <f t="shared" si="139"/>
        <v/>
      </c>
      <c r="AK663" s="80" t="str">
        <f t="shared" si="140"/>
        <v/>
      </c>
      <c r="AL663" s="79" t="str">
        <f t="shared" si="141"/>
        <v/>
      </c>
      <c r="AM663" s="78" t="str">
        <f t="shared" si="142"/>
        <v/>
      </c>
    </row>
    <row r="664" spans="2:39" ht="13.5" thickBot="1">
      <c r="B664" s="86">
        <v>44796</v>
      </c>
      <c r="C664" s="85">
        <v>1482.432</v>
      </c>
      <c r="D664" s="85">
        <v>1481.93</v>
      </c>
      <c r="E664" s="85">
        <v>1482.367</v>
      </c>
      <c r="F664" s="85">
        <v>1482.6769999999999</v>
      </c>
      <c r="G664" s="85">
        <v>1482.723</v>
      </c>
      <c r="H664" s="85">
        <v>1481.72</v>
      </c>
      <c r="I664" s="85">
        <v>1481.9970000000001</v>
      </c>
      <c r="J664" s="85">
        <v>1482.58</v>
      </c>
      <c r="K664" s="85">
        <v>1482.789</v>
      </c>
      <c r="L664" s="85">
        <v>1483.8389999999999</v>
      </c>
      <c r="M664" s="85">
        <v>1482.252</v>
      </c>
      <c r="N664" s="85">
        <v>1482.019</v>
      </c>
      <c r="O664" s="85">
        <v>1482.076</v>
      </c>
      <c r="P664" s="85">
        <v>1482.45</v>
      </c>
      <c r="Q664" s="85">
        <v>1482.461</v>
      </c>
      <c r="R664" s="85">
        <v>1482.241</v>
      </c>
      <c r="S664" s="85">
        <v>1483.5540000000001</v>
      </c>
      <c r="T664" s="85">
        <v>1482.59</v>
      </c>
      <c r="U664" s="85">
        <v>1482.452</v>
      </c>
      <c r="V664" s="85">
        <v>1481.9929999999999</v>
      </c>
      <c r="W664" s="85">
        <v>1482.4290000000001</v>
      </c>
      <c r="X664" s="85">
        <v>1482.8320000000001</v>
      </c>
      <c r="Y664" s="85">
        <v>1483.529</v>
      </c>
      <c r="Z664" s="85">
        <v>1482.402</v>
      </c>
      <c r="AA664" s="85">
        <f t="shared" si="130"/>
        <v>1483.8389999999999</v>
      </c>
      <c r="AB664" s="84">
        <f t="shared" si="131"/>
        <v>2022</v>
      </c>
      <c r="AC664" s="83">
        <f t="shared" si="132"/>
        <v>8</v>
      </c>
      <c r="AD664" s="83" t="str">
        <f t="shared" si="133"/>
        <v/>
      </c>
      <c r="AE664" s="83" t="str">
        <f t="shared" si="134"/>
        <v/>
      </c>
      <c r="AF664" s="81">
        <f t="shared" si="135"/>
        <v>1483.8389999999999</v>
      </c>
      <c r="AG664" s="82" t="str">
        <f t="shared" si="136"/>
        <v>10:00</v>
      </c>
      <c r="AH664" s="81">
        <f t="shared" si="137"/>
        <v>37064.173000000003</v>
      </c>
      <c r="AI664" s="80" t="str">
        <f t="shared" si="138"/>
        <v/>
      </c>
      <c r="AJ664" s="80" t="str">
        <f t="shared" si="139"/>
        <v/>
      </c>
      <c r="AK664" s="80" t="str">
        <f t="shared" si="140"/>
        <v/>
      </c>
      <c r="AL664" s="79" t="str">
        <f t="shared" si="141"/>
        <v/>
      </c>
      <c r="AM664" s="78" t="str">
        <f t="shared" si="142"/>
        <v/>
      </c>
    </row>
    <row r="665" spans="2:39" ht="13.5" thickBot="1">
      <c r="B665" s="86">
        <v>44797</v>
      </c>
      <c r="C665" s="85">
        <v>1481.154</v>
      </c>
      <c r="D665" s="85">
        <v>1473.204</v>
      </c>
      <c r="E665" s="85">
        <v>1455.384</v>
      </c>
      <c r="F665" s="85">
        <v>1460.0219999999999</v>
      </c>
      <c r="G665" s="85">
        <v>1451.3019999999999</v>
      </c>
      <c r="H665" s="85">
        <v>1474.5540000000001</v>
      </c>
      <c r="I665" s="85">
        <v>1482.604</v>
      </c>
      <c r="J665" s="85">
        <v>1482.3979999999999</v>
      </c>
      <c r="K665" s="85">
        <v>1482.6220000000001</v>
      </c>
      <c r="L665" s="85">
        <v>1482.472</v>
      </c>
      <c r="M665" s="85">
        <v>1483.143</v>
      </c>
      <c r="N665" s="85">
        <v>1481.9849999999999</v>
      </c>
      <c r="O665" s="85">
        <v>1481.8</v>
      </c>
      <c r="P665" s="85">
        <v>1483.6479999999999</v>
      </c>
      <c r="Q665" s="85">
        <v>1483.029</v>
      </c>
      <c r="R665" s="85">
        <v>1482.337</v>
      </c>
      <c r="S665" s="85">
        <v>1481.5139999999999</v>
      </c>
      <c r="T665" s="85">
        <v>1482.4780000000001</v>
      </c>
      <c r="U665" s="85">
        <v>1482.356</v>
      </c>
      <c r="V665" s="85">
        <v>1482.981</v>
      </c>
      <c r="W665" s="85">
        <v>1483.124</v>
      </c>
      <c r="X665" s="85">
        <v>1483.319</v>
      </c>
      <c r="Y665" s="85">
        <v>1482.5889999999999</v>
      </c>
      <c r="Z665" s="85">
        <v>1482.18</v>
      </c>
      <c r="AA665" s="85">
        <f t="shared" si="130"/>
        <v>1483.6479999999999</v>
      </c>
      <c r="AB665" s="84">
        <f t="shared" si="131"/>
        <v>2022</v>
      </c>
      <c r="AC665" s="83">
        <f t="shared" si="132"/>
        <v>8</v>
      </c>
      <c r="AD665" s="83" t="str">
        <f t="shared" si="133"/>
        <v/>
      </c>
      <c r="AE665" s="83" t="str">
        <f t="shared" si="134"/>
        <v/>
      </c>
      <c r="AF665" s="81">
        <f t="shared" si="135"/>
        <v>1483.6479999999999</v>
      </c>
      <c r="AG665" s="82" t="str">
        <f t="shared" si="136"/>
        <v>14:00</v>
      </c>
      <c r="AH665" s="81">
        <f t="shared" si="137"/>
        <v>36965.846999999994</v>
      </c>
      <c r="AI665" s="80" t="str">
        <f t="shared" si="138"/>
        <v/>
      </c>
      <c r="AJ665" s="80" t="str">
        <f t="shared" si="139"/>
        <v/>
      </c>
      <c r="AK665" s="80" t="str">
        <f t="shared" si="140"/>
        <v/>
      </c>
      <c r="AL665" s="79" t="str">
        <f t="shared" si="141"/>
        <v/>
      </c>
      <c r="AM665" s="78" t="str">
        <f t="shared" si="142"/>
        <v/>
      </c>
    </row>
    <row r="666" spans="2:39" ht="13.5" thickBot="1">
      <c r="B666" s="86">
        <v>44798</v>
      </c>
      <c r="C666" s="85">
        <v>1482.1769999999999</v>
      </c>
      <c r="D666" s="85">
        <v>1482.499</v>
      </c>
      <c r="E666" s="85">
        <v>1483.2280000000001</v>
      </c>
      <c r="F666" s="85">
        <v>1482.3389999999999</v>
      </c>
      <c r="G666" s="85">
        <v>1482.8820000000001</v>
      </c>
      <c r="H666" s="85">
        <v>1482.4549999999999</v>
      </c>
      <c r="I666" s="85">
        <v>1482.6079999999999</v>
      </c>
      <c r="J666" s="85">
        <v>1483.4590000000001</v>
      </c>
      <c r="K666" s="85">
        <v>1483.3620000000001</v>
      </c>
      <c r="L666" s="85">
        <v>1482.7049999999999</v>
      </c>
      <c r="M666" s="85">
        <v>1482.1210000000001</v>
      </c>
      <c r="N666" s="85">
        <v>1482.0429999999999</v>
      </c>
      <c r="O666" s="85">
        <v>1483.0719999999999</v>
      </c>
      <c r="P666" s="85">
        <v>1482.482</v>
      </c>
      <c r="Q666" s="85">
        <v>1482.0039999999999</v>
      </c>
      <c r="R666" s="85">
        <v>1482.6949999999999</v>
      </c>
      <c r="S666" s="85">
        <v>1483.0360000000001</v>
      </c>
      <c r="T666" s="85">
        <v>1482.269</v>
      </c>
      <c r="U666" s="85">
        <v>1482.5840000000001</v>
      </c>
      <c r="V666" s="85">
        <v>1483.13</v>
      </c>
      <c r="W666" s="85">
        <v>1483.2629999999999</v>
      </c>
      <c r="X666" s="85">
        <v>1483.1969999999999</v>
      </c>
      <c r="Y666" s="85">
        <v>1483.2739999999999</v>
      </c>
      <c r="Z666" s="85">
        <v>1481.1210000000001</v>
      </c>
      <c r="AA666" s="85">
        <f t="shared" si="130"/>
        <v>1483.4590000000001</v>
      </c>
      <c r="AB666" s="84">
        <f t="shared" si="131"/>
        <v>2022</v>
      </c>
      <c r="AC666" s="83">
        <f t="shared" si="132"/>
        <v>8</v>
      </c>
      <c r="AD666" s="83" t="str">
        <f t="shared" si="133"/>
        <v/>
      </c>
      <c r="AE666" s="83" t="str">
        <f t="shared" si="134"/>
        <v/>
      </c>
      <c r="AF666" s="81">
        <f t="shared" si="135"/>
        <v>1483.4590000000001</v>
      </c>
      <c r="AG666" s="82" t="str">
        <f t="shared" si="136"/>
        <v>8:00</v>
      </c>
      <c r="AH666" s="81">
        <f t="shared" si="137"/>
        <v>37067.464000000007</v>
      </c>
      <c r="AI666" s="80" t="str">
        <f t="shared" si="138"/>
        <v/>
      </c>
      <c r="AJ666" s="80" t="str">
        <f t="shared" si="139"/>
        <v/>
      </c>
      <c r="AK666" s="80" t="str">
        <f t="shared" si="140"/>
        <v/>
      </c>
      <c r="AL666" s="79" t="str">
        <f t="shared" si="141"/>
        <v/>
      </c>
      <c r="AM666" s="78" t="str">
        <f t="shared" si="142"/>
        <v/>
      </c>
    </row>
    <row r="667" spans="2:39" ht="13.5" thickBot="1">
      <c r="B667" s="86">
        <v>44799</v>
      </c>
      <c r="C667" s="85">
        <v>1482.922</v>
      </c>
      <c r="D667" s="85">
        <v>1481.8720000000001</v>
      </c>
      <c r="E667" s="85">
        <v>1482.3440000000001</v>
      </c>
      <c r="F667" s="85">
        <v>1481.5239999999999</v>
      </c>
      <c r="G667" s="85">
        <v>1482.5550000000001</v>
      </c>
      <c r="H667" s="85">
        <v>1482.278</v>
      </c>
      <c r="I667" s="85">
        <v>1483.0129999999999</v>
      </c>
      <c r="J667" s="85">
        <v>1483.0530000000001</v>
      </c>
      <c r="K667" s="85">
        <v>1481.546</v>
      </c>
      <c r="L667" s="85">
        <v>1483.0419999999999</v>
      </c>
      <c r="M667" s="85">
        <v>1483.0730000000001</v>
      </c>
      <c r="N667" s="85">
        <v>1482.471</v>
      </c>
      <c r="O667" s="85">
        <v>1482.8050000000001</v>
      </c>
      <c r="P667" s="85">
        <v>1483.115</v>
      </c>
      <c r="Q667" s="85">
        <v>1482.0709999999999</v>
      </c>
      <c r="R667" s="85">
        <v>1482.6410000000001</v>
      </c>
      <c r="S667" s="85">
        <v>1483.0070000000001</v>
      </c>
      <c r="T667" s="85">
        <v>1482.492</v>
      </c>
      <c r="U667" s="85">
        <v>1483.0889999999999</v>
      </c>
      <c r="V667" s="85">
        <v>1483.086</v>
      </c>
      <c r="W667" s="85">
        <v>1483.5170000000001</v>
      </c>
      <c r="X667" s="85">
        <v>1474.819</v>
      </c>
      <c r="Y667" s="85">
        <v>1426.569</v>
      </c>
      <c r="Z667" s="85">
        <v>1403.92</v>
      </c>
      <c r="AA667" s="85">
        <f t="shared" si="130"/>
        <v>1483.5170000000001</v>
      </c>
      <c r="AB667" s="84">
        <f t="shared" si="131"/>
        <v>2022</v>
      </c>
      <c r="AC667" s="83">
        <f t="shared" si="132"/>
        <v>8</v>
      </c>
      <c r="AD667" s="83" t="str">
        <f t="shared" si="133"/>
        <v/>
      </c>
      <c r="AE667" s="83" t="str">
        <f t="shared" si="134"/>
        <v/>
      </c>
      <c r="AF667" s="81">
        <f t="shared" si="135"/>
        <v>1483.5170000000001</v>
      </c>
      <c r="AG667" s="82" t="str">
        <f t="shared" si="136"/>
        <v>21:00</v>
      </c>
      <c r="AH667" s="81">
        <f t="shared" si="137"/>
        <v>36924.341</v>
      </c>
      <c r="AI667" s="80" t="str">
        <f t="shared" si="138"/>
        <v/>
      </c>
      <c r="AJ667" s="80" t="str">
        <f t="shared" si="139"/>
        <v/>
      </c>
      <c r="AK667" s="80" t="str">
        <f t="shared" si="140"/>
        <v/>
      </c>
      <c r="AL667" s="79" t="str">
        <f t="shared" si="141"/>
        <v/>
      </c>
      <c r="AM667" s="78" t="str">
        <f t="shared" si="142"/>
        <v/>
      </c>
    </row>
    <row r="668" spans="2:39" ht="13.5" thickBot="1">
      <c r="B668" s="86">
        <v>44800</v>
      </c>
      <c r="C668" s="85">
        <v>1376.604</v>
      </c>
      <c r="D668" s="85">
        <v>1351.1990000000001</v>
      </c>
      <c r="E668" s="85">
        <v>1314.635</v>
      </c>
      <c r="F668" s="85">
        <v>1296.0260000000001</v>
      </c>
      <c r="G668" s="85">
        <v>1286.77</v>
      </c>
      <c r="H668" s="85">
        <v>1308.576</v>
      </c>
      <c r="I668" s="85">
        <v>1360.941</v>
      </c>
      <c r="J668" s="85">
        <v>1452.2809999999999</v>
      </c>
      <c r="K668" s="85">
        <v>1477.4159999999999</v>
      </c>
      <c r="L668" s="85">
        <v>1482.248</v>
      </c>
      <c r="M668" s="85">
        <v>1482.8720000000001</v>
      </c>
      <c r="N668" s="85">
        <v>1482.8440000000001</v>
      </c>
      <c r="O668" s="85">
        <v>1483.2639999999999</v>
      </c>
      <c r="P668" s="85">
        <v>1483.0709999999999</v>
      </c>
      <c r="Q668" s="85">
        <v>38.308999999999997</v>
      </c>
      <c r="R668" s="85">
        <v>0</v>
      </c>
      <c r="S668" s="85">
        <v>0</v>
      </c>
      <c r="T668" s="85">
        <v>0</v>
      </c>
      <c r="U668" s="85">
        <v>0</v>
      </c>
      <c r="V668" s="85">
        <v>0</v>
      </c>
      <c r="W668" s="85">
        <v>0</v>
      </c>
      <c r="X668" s="85">
        <v>0</v>
      </c>
      <c r="Y668" s="85">
        <v>0</v>
      </c>
      <c r="Z668" s="85">
        <v>0</v>
      </c>
      <c r="AA668" s="85">
        <f t="shared" si="130"/>
        <v>1483.2639999999999</v>
      </c>
      <c r="AB668" s="84">
        <f t="shared" si="131"/>
        <v>2022</v>
      </c>
      <c r="AC668" s="83">
        <f t="shared" si="132"/>
        <v>8</v>
      </c>
      <c r="AD668" s="83" t="str">
        <f t="shared" si="133"/>
        <v/>
      </c>
      <c r="AE668" s="83" t="str">
        <f t="shared" si="134"/>
        <v/>
      </c>
      <c r="AF668" s="81">
        <f t="shared" si="135"/>
        <v>1483.2639999999999</v>
      </c>
      <c r="AG668" s="82" t="str">
        <f t="shared" si="136"/>
        <v>13:00</v>
      </c>
      <c r="AH668" s="81">
        <f t="shared" si="137"/>
        <v>21160.319999999996</v>
      </c>
      <c r="AI668" s="80" t="str">
        <f t="shared" si="138"/>
        <v/>
      </c>
      <c r="AJ668" s="80" t="str">
        <f t="shared" si="139"/>
        <v/>
      </c>
      <c r="AK668" s="80" t="str">
        <f t="shared" si="140"/>
        <v/>
      </c>
      <c r="AL668" s="79" t="str">
        <f t="shared" si="141"/>
        <v/>
      </c>
      <c r="AM668" s="78" t="str">
        <f t="shared" si="142"/>
        <v/>
      </c>
    </row>
    <row r="669" spans="2:39" ht="13.5" thickBot="1">
      <c r="B669" s="86">
        <v>44801</v>
      </c>
      <c r="C669" s="85">
        <v>0</v>
      </c>
      <c r="D669" s="85">
        <v>0</v>
      </c>
      <c r="E669" s="85">
        <v>0</v>
      </c>
      <c r="F669" s="85">
        <v>0</v>
      </c>
      <c r="G669" s="85">
        <v>0</v>
      </c>
      <c r="H669" s="85">
        <v>0</v>
      </c>
      <c r="I669" s="85">
        <v>0</v>
      </c>
      <c r="J669" s="85">
        <v>0</v>
      </c>
      <c r="K669" s="85">
        <v>0</v>
      </c>
      <c r="L669" s="85">
        <v>0</v>
      </c>
      <c r="M669" s="85">
        <v>0</v>
      </c>
      <c r="N669" s="85">
        <v>0</v>
      </c>
      <c r="O669" s="85">
        <v>0</v>
      </c>
      <c r="P669" s="85">
        <v>0</v>
      </c>
      <c r="Q669" s="85">
        <v>0</v>
      </c>
      <c r="R669" s="85">
        <v>0</v>
      </c>
      <c r="S669" s="85">
        <v>0</v>
      </c>
      <c r="T669" s="85">
        <v>0</v>
      </c>
      <c r="U669" s="85">
        <v>0</v>
      </c>
      <c r="V669" s="85">
        <v>0</v>
      </c>
      <c r="W669" s="85">
        <v>0</v>
      </c>
      <c r="X669" s="85">
        <v>0</v>
      </c>
      <c r="Y669" s="85">
        <v>0</v>
      </c>
      <c r="Z669" s="85">
        <v>0</v>
      </c>
      <c r="AA669" s="85">
        <f t="shared" si="130"/>
        <v>0</v>
      </c>
      <c r="AB669" s="84">
        <f t="shared" si="131"/>
        <v>2022</v>
      </c>
      <c r="AC669" s="83">
        <f t="shared" si="132"/>
        <v>8</v>
      </c>
      <c r="AD669" s="83" t="str">
        <f t="shared" si="133"/>
        <v/>
      </c>
      <c r="AE669" s="83" t="str">
        <f t="shared" si="134"/>
        <v/>
      </c>
      <c r="AF669" s="81">
        <f t="shared" si="135"/>
        <v>0</v>
      </c>
      <c r="AG669" s="82" t="str">
        <f t="shared" si="136"/>
        <v>1:00</v>
      </c>
      <c r="AH669" s="81">
        <f t="shared" si="137"/>
        <v>0</v>
      </c>
      <c r="AI669" s="80" t="str">
        <f t="shared" si="138"/>
        <v/>
      </c>
      <c r="AJ669" s="80" t="str">
        <f t="shared" si="139"/>
        <v/>
      </c>
      <c r="AK669" s="80" t="str">
        <f t="shared" si="140"/>
        <v/>
      </c>
      <c r="AL669" s="79" t="str">
        <f t="shared" si="141"/>
        <v/>
      </c>
      <c r="AM669" s="78" t="str">
        <f t="shared" si="142"/>
        <v/>
      </c>
    </row>
    <row r="670" spans="2:39" ht="13.5" thickBot="1">
      <c r="B670" s="86">
        <v>44802</v>
      </c>
      <c r="C670" s="85">
        <v>0</v>
      </c>
      <c r="D670" s="85">
        <v>0</v>
      </c>
      <c r="E670" s="85">
        <v>0</v>
      </c>
      <c r="F670" s="85">
        <v>0</v>
      </c>
      <c r="G670" s="85">
        <v>0</v>
      </c>
      <c r="H670" s="85">
        <v>14.478999999999999</v>
      </c>
      <c r="I670" s="85">
        <v>0</v>
      </c>
      <c r="J670" s="85">
        <v>0</v>
      </c>
      <c r="K670" s="85">
        <v>0</v>
      </c>
      <c r="L670" s="85">
        <v>0</v>
      </c>
      <c r="M670" s="85">
        <v>0</v>
      </c>
      <c r="N670" s="85">
        <v>0</v>
      </c>
      <c r="O670" s="85">
        <v>839.20600000000002</v>
      </c>
      <c r="P670" s="85">
        <v>1482.3109999999999</v>
      </c>
      <c r="Q670" s="85">
        <v>1482.6320000000001</v>
      </c>
      <c r="R670" s="85">
        <v>1482.1610000000001</v>
      </c>
      <c r="S670" s="85">
        <v>1483.1210000000001</v>
      </c>
      <c r="T670" s="85">
        <v>1483.472</v>
      </c>
      <c r="U670" s="85">
        <v>1483.14</v>
      </c>
      <c r="V670" s="85">
        <v>1482.288</v>
      </c>
      <c r="W670" s="85">
        <v>1482.9390000000001</v>
      </c>
      <c r="X670" s="85">
        <v>1482.3040000000001</v>
      </c>
      <c r="Y670" s="85">
        <v>1482.7860000000001</v>
      </c>
      <c r="Z670" s="85">
        <v>1482.3240000000001</v>
      </c>
      <c r="AA670" s="85">
        <f t="shared" si="130"/>
        <v>1483.472</v>
      </c>
      <c r="AB670" s="84">
        <f t="shared" si="131"/>
        <v>2022</v>
      </c>
      <c r="AC670" s="83">
        <f t="shared" si="132"/>
        <v>8</v>
      </c>
      <c r="AD670" s="83" t="str">
        <f t="shared" si="133"/>
        <v/>
      </c>
      <c r="AE670" s="83" t="str">
        <f t="shared" si="134"/>
        <v/>
      </c>
      <c r="AF670" s="81">
        <f t="shared" si="135"/>
        <v>1483.472</v>
      </c>
      <c r="AG670" s="82" t="str">
        <f t="shared" si="136"/>
        <v>18:00</v>
      </c>
      <c r="AH670" s="81">
        <f t="shared" si="137"/>
        <v>18646.635000000002</v>
      </c>
      <c r="AI670" s="80" t="str">
        <f t="shared" si="138"/>
        <v/>
      </c>
      <c r="AJ670" s="80" t="str">
        <f t="shared" si="139"/>
        <v/>
      </c>
      <c r="AK670" s="80" t="str">
        <f t="shared" si="140"/>
        <v/>
      </c>
      <c r="AL670" s="79" t="str">
        <f t="shared" si="141"/>
        <v/>
      </c>
      <c r="AM670" s="78" t="str">
        <f t="shared" si="142"/>
        <v/>
      </c>
    </row>
    <row r="671" spans="2:39" ht="13.5" thickBot="1">
      <c r="B671" s="86">
        <v>44803</v>
      </c>
      <c r="C671" s="85">
        <v>1483.3219999999999</v>
      </c>
      <c r="D671" s="85">
        <v>1482.08</v>
      </c>
      <c r="E671" s="85">
        <v>1482.2370000000001</v>
      </c>
      <c r="F671" s="85">
        <v>1481.566</v>
      </c>
      <c r="G671" s="85">
        <v>1482.2629999999999</v>
      </c>
      <c r="H671" s="85">
        <v>1482.4880000000001</v>
      </c>
      <c r="I671" s="85">
        <v>1483.1659999999999</v>
      </c>
      <c r="J671" s="85">
        <v>1482.462</v>
      </c>
      <c r="K671" s="85">
        <v>1482.7629999999999</v>
      </c>
      <c r="L671" s="85">
        <v>1482.471</v>
      </c>
      <c r="M671" s="85">
        <v>1482.386</v>
      </c>
      <c r="N671" s="85">
        <v>1482.4939999999999</v>
      </c>
      <c r="O671" s="85">
        <v>1482.58</v>
      </c>
      <c r="P671" s="85">
        <v>1482.0940000000001</v>
      </c>
      <c r="Q671" s="85">
        <v>1483.2470000000001</v>
      </c>
      <c r="R671" s="85">
        <v>1482.4649999999999</v>
      </c>
      <c r="S671" s="85">
        <v>1482.5640000000001</v>
      </c>
      <c r="T671" s="85">
        <v>1483.6369999999999</v>
      </c>
      <c r="U671" s="85">
        <v>1483.1569999999999</v>
      </c>
      <c r="V671" s="85">
        <v>1482.617</v>
      </c>
      <c r="W671" s="85">
        <v>1482.807</v>
      </c>
      <c r="X671" s="85">
        <v>1483.546</v>
      </c>
      <c r="Y671" s="85">
        <v>1478.989</v>
      </c>
      <c r="Z671" s="85">
        <v>1478.4929999999999</v>
      </c>
      <c r="AA671" s="85">
        <f t="shared" si="130"/>
        <v>1483.6369999999999</v>
      </c>
      <c r="AB671" s="84">
        <f t="shared" si="131"/>
        <v>2022</v>
      </c>
      <c r="AC671" s="83">
        <f t="shared" si="132"/>
        <v>8</v>
      </c>
      <c r="AD671" s="83" t="str">
        <f t="shared" si="133"/>
        <v/>
      </c>
      <c r="AE671" s="83" t="str">
        <f t="shared" si="134"/>
        <v/>
      </c>
      <c r="AF671" s="81">
        <f t="shared" si="135"/>
        <v>1483.6369999999999</v>
      </c>
      <c r="AG671" s="82" t="str">
        <f t="shared" si="136"/>
        <v>18:00</v>
      </c>
      <c r="AH671" s="81">
        <f t="shared" si="137"/>
        <v>37059.530999999995</v>
      </c>
      <c r="AI671" s="80" t="str">
        <f t="shared" si="138"/>
        <v/>
      </c>
      <c r="AJ671" s="80" t="str">
        <f t="shared" si="139"/>
        <v/>
      </c>
      <c r="AK671" s="80" t="str">
        <f t="shared" si="140"/>
        <v/>
      </c>
      <c r="AL671" s="79" t="str">
        <f t="shared" si="141"/>
        <v/>
      </c>
      <c r="AM671" s="78" t="str">
        <f t="shared" si="142"/>
        <v/>
      </c>
    </row>
    <row r="672" spans="2:39" ht="13.5" thickBot="1">
      <c r="B672" s="86">
        <v>44804</v>
      </c>
      <c r="C672" s="85">
        <v>1451.2049999999999</v>
      </c>
      <c r="D672" s="85">
        <v>1433.711</v>
      </c>
      <c r="E672" s="85">
        <v>1427.9069999999999</v>
      </c>
      <c r="F672" s="85">
        <v>1434.364</v>
      </c>
      <c r="G672" s="85">
        <v>1438.335</v>
      </c>
      <c r="H672" s="85">
        <v>1472.5129999999999</v>
      </c>
      <c r="I672" s="85">
        <v>1481.953</v>
      </c>
      <c r="J672" s="85">
        <v>1481.662</v>
      </c>
      <c r="K672" s="85">
        <v>1482.367</v>
      </c>
      <c r="L672" s="85">
        <v>1481.653</v>
      </c>
      <c r="M672" s="85">
        <v>1483.365</v>
      </c>
      <c r="N672" s="85">
        <v>1482.174</v>
      </c>
      <c r="O672" s="85">
        <v>1482.931</v>
      </c>
      <c r="P672" s="85">
        <v>1481.8050000000001</v>
      </c>
      <c r="Q672" s="85">
        <v>1482.12</v>
      </c>
      <c r="R672" s="85">
        <v>1454.104</v>
      </c>
      <c r="S672" s="85">
        <v>1398.7739999999999</v>
      </c>
      <c r="T672" s="85">
        <v>1475.289</v>
      </c>
      <c r="U672" s="85">
        <v>1482.5229999999999</v>
      </c>
      <c r="V672" s="85">
        <v>1482.105</v>
      </c>
      <c r="W672" s="85">
        <v>1483.2729999999999</v>
      </c>
      <c r="X672" s="85">
        <v>1479.9110000000001</v>
      </c>
      <c r="Y672" s="85">
        <v>1444.29</v>
      </c>
      <c r="Z672" s="85">
        <v>1398.83</v>
      </c>
      <c r="AA672" s="85">
        <f t="shared" si="130"/>
        <v>1483.365</v>
      </c>
      <c r="AB672" s="84">
        <f t="shared" si="131"/>
        <v>2022</v>
      </c>
      <c r="AC672" s="83">
        <f t="shared" si="132"/>
        <v>8</v>
      </c>
      <c r="AD672" s="83" t="str">
        <f t="shared" si="133"/>
        <v>2022-8</v>
      </c>
      <c r="AE672" s="83">
        <f t="shared" si="134"/>
        <v>8</v>
      </c>
      <c r="AF672" s="81">
        <f t="shared" si="135"/>
        <v>1483.365</v>
      </c>
      <c r="AG672" s="82" t="str">
        <f t="shared" si="136"/>
        <v>11:00</v>
      </c>
      <c r="AH672" s="81">
        <f t="shared" si="137"/>
        <v>36580.529000000002</v>
      </c>
      <c r="AI672" s="80">
        <f t="shared" si="138"/>
        <v>43000.408000000003</v>
      </c>
      <c r="AJ672" s="80">
        <f t="shared" si="139"/>
        <v>1484.2670000000001</v>
      </c>
      <c r="AK672" s="80">
        <f t="shared" si="140"/>
        <v>37067.464000000007</v>
      </c>
      <c r="AL672" s="79">
        <f t="shared" si="141"/>
        <v>44790</v>
      </c>
      <c r="AM672" s="78" t="str">
        <f t="shared" si="142"/>
        <v>19:00</v>
      </c>
    </row>
    <row r="673" spans="2:39" ht="13.5" thickBot="1">
      <c r="B673" s="86">
        <v>44805</v>
      </c>
      <c r="C673" s="85">
        <v>1349.557</v>
      </c>
      <c r="D673" s="85">
        <v>1318.944</v>
      </c>
      <c r="E673" s="85">
        <v>1303.8610000000001</v>
      </c>
      <c r="F673" s="85">
        <v>1304.232</v>
      </c>
      <c r="G673" s="85">
        <v>1303.191</v>
      </c>
      <c r="H673" s="85">
        <v>1171.1769999999999</v>
      </c>
      <c r="I673" s="85">
        <v>1227.0920000000001</v>
      </c>
      <c r="J673" s="85">
        <v>1475.33</v>
      </c>
      <c r="K673" s="85">
        <v>1482.1310000000001</v>
      </c>
      <c r="L673" s="85">
        <v>1482.5719999999999</v>
      </c>
      <c r="M673" s="85">
        <v>1482.0229999999999</v>
      </c>
      <c r="N673" s="85">
        <v>1482.2950000000001</v>
      </c>
      <c r="O673" s="85">
        <v>1482.84</v>
      </c>
      <c r="P673" s="85">
        <v>1482.3779999999999</v>
      </c>
      <c r="Q673" s="85">
        <v>1482.2840000000001</v>
      </c>
      <c r="R673" s="85">
        <v>1482.471</v>
      </c>
      <c r="S673" s="85">
        <v>1482.5429999999999</v>
      </c>
      <c r="T673" s="85">
        <v>1482.66</v>
      </c>
      <c r="U673" s="85">
        <v>1483.1690000000001</v>
      </c>
      <c r="V673" s="85">
        <v>1482.3710000000001</v>
      </c>
      <c r="W673" s="85">
        <v>712.37800000000004</v>
      </c>
      <c r="X673" s="85">
        <v>0</v>
      </c>
      <c r="Y673" s="85">
        <v>0</v>
      </c>
      <c r="Z673" s="85">
        <v>0</v>
      </c>
      <c r="AA673" s="85">
        <f t="shared" si="130"/>
        <v>1483.1690000000001</v>
      </c>
      <c r="AB673" s="84">
        <f t="shared" si="131"/>
        <v>2022</v>
      </c>
      <c r="AC673" s="83">
        <f t="shared" si="132"/>
        <v>9</v>
      </c>
      <c r="AD673" s="83" t="str">
        <f t="shared" si="133"/>
        <v/>
      </c>
      <c r="AE673" s="83" t="str">
        <f t="shared" si="134"/>
        <v/>
      </c>
      <c r="AF673" s="81">
        <f t="shared" si="135"/>
        <v>1483.1690000000001</v>
      </c>
      <c r="AG673" s="82" t="str">
        <f t="shared" si="136"/>
        <v>19:00</v>
      </c>
      <c r="AH673" s="81">
        <f t="shared" si="137"/>
        <v>30438.668000000005</v>
      </c>
      <c r="AI673" s="80" t="str">
        <f t="shared" si="138"/>
        <v/>
      </c>
      <c r="AJ673" s="80" t="str">
        <f t="shared" si="139"/>
        <v/>
      </c>
      <c r="AK673" s="80" t="str">
        <f t="shared" si="140"/>
        <v/>
      </c>
      <c r="AL673" s="79" t="str">
        <f t="shared" si="141"/>
        <v/>
      </c>
      <c r="AM673" s="78" t="str">
        <f t="shared" si="142"/>
        <v/>
      </c>
    </row>
    <row r="674" spans="2:39" ht="13.5" thickBot="1">
      <c r="B674" s="86">
        <v>44806</v>
      </c>
      <c r="C674" s="85">
        <v>0</v>
      </c>
      <c r="D674" s="85">
        <v>0</v>
      </c>
      <c r="E674" s="85">
        <v>0</v>
      </c>
      <c r="F674" s="85">
        <v>0</v>
      </c>
      <c r="G674" s="85">
        <v>0</v>
      </c>
      <c r="H674" s="85">
        <v>75.548000000000002</v>
      </c>
      <c r="I674" s="85">
        <v>1484.01</v>
      </c>
      <c r="J674" s="85">
        <v>1482.0830000000001</v>
      </c>
      <c r="K674" s="85">
        <v>1481.9870000000001</v>
      </c>
      <c r="L674" s="85">
        <v>1481.807</v>
      </c>
      <c r="M674" s="85">
        <v>1483.02</v>
      </c>
      <c r="N674" s="85">
        <v>1482.655</v>
      </c>
      <c r="O674" s="85">
        <v>1482.172</v>
      </c>
      <c r="P674" s="85">
        <v>1481.431</v>
      </c>
      <c r="Q674" s="85">
        <v>1481.607</v>
      </c>
      <c r="R674" s="85">
        <v>1482.393</v>
      </c>
      <c r="S674" s="85">
        <v>1483.0070000000001</v>
      </c>
      <c r="T674" s="85">
        <v>1481.9870000000001</v>
      </c>
      <c r="U674" s="85">
        <v>1482.739</v>
      </c>
      <c r="V674" s="85">
        <v>1482.779</v>
      </c>
      <c r="W674" s="85">
        <v>1483.0429999999999</v>
      </c>
      <c r="X674" s="85">
        <v>1482.942</v>
      </c>
      <c r="Y674" s="85">
        <v>1482.9880000000001</v>
      </c>
      <c r="Z674" s="85">
        <v>1482.644</v>
      </c>
      <c r="AA674" s="85">
        <f t="shared" si="130"/>
        <v>1484.01</v>
      </c>
      <c r="AB674" s="84">
        <f t="shared" si="131"/>
        <v>2022</v>
      </c>
      <c r="AC674" s="83">
        <f t="shared" si="132"/>
        <v>9</v>
      </c>
      <c r="AD674" s="83" t="str">
        <f t="shared" si="133"/>
        <v/>
      </c>
      <c r="AE674" s="83" t="str">
        <f t="shared" si="134"/>
        <v/>
      </c>
      <c r="AF674" s="81">
        <f t="shared" si="135"/>
        <v>1484.01</v>
      </c>
      <c r="AG674" s="82" t="str">
        <f t="shared" si="136"/>
        <v>7:00</v>
      </c>
      <c r="AH674" s="81">
        <f t="shared" si="137"/>
        <v>28244.852000000003</v>
      </c>
      <c r="AI674" s="80" t="str">
        <f t="shared" si="138"/>
        <v/>
      </c>
      <c r="AJ674" s="80" t="str">
        <f t="shared" si="139"/>
        <v/>
      </c>
      <c r="AK674" s="80" t="str">
        <f t="shared" si="140"/>
        <v/>
      </c>
      <c r="AL674" s="79" t="str">
        <f t="shared" si="141"/>
        <v/>
      </c>
      <c r="AM674" s="78" t="str">
        <f t="shared" si="142"/>
        <v/>
      </c>
    </row>
    <row r="675" spans="2:39" ht="13.5" thickBot="1">
      <c r="B675" s="86">
        <v>44807</v>
      </c>
      <c r="C675" s="85">
        <v>1482.992</v>
      </c>
      <c r="D675" s="85">
        <v>1482.502</v>
      </c>
      <c r="E675" s="85">
        <v>1482.085</v>
      </c>
      <c r="F675" s="85">
        <v>1482.941</v>
      </c>
      <c r="G675" s="85">
        <v>1481.8679999999999</v>
      </c>
      <c r="H675" s="85">
        <v>1483.2159999999999</v>
      </c>
      <c r="I675" s="85">
        <v>1483.9690000000001</v>
      </c>
      <c r="J675" s="85">
        <v>1482.5170000000001</v>
      </c>
      <c r="K675" s="85">
        <v>1483.346</v>
      </c>
      <c r="L675" s="85">
        <v>1482.346</v>
      </c>
      <c r="M675" s="85">
        <v>1483.175</v>
      </c>
      <c r="N675" s="85">
        <v>1482.5229999999999</v>
      </c>
      <c r="O675" s="85">
        <v>1482.979</v>
      </c>
      <c r="P675" s="85">
        <v>1482.4349999999999</v>
      </c>
      <c r="Q675" s="85">
        <v>1481.3869999999999</v>
      </c>
      <c r="R675" s="85">
        <v>1482.0440000000001</v>
      </c>
      <c r="S675" s="85">
        <v>1481.961</v>
      </c>
      <c r="T675" s="85">
        <v>1481.663</v>
      </c>
      <c r="U675" s="85">
        <v>1481.721</v>
      </c>
      <c r="V675" s="85">
        <v>1482.626</v>
      </c>
      <c r="W675" s="85">
        <v>1482.336</v>
      </c>
      <c r="X675" s="85">
        <v>1483.1759999999999</v>
      </c>
      <c r="Y675" s="85">
        <v>1482.5830000000001</v>
      </c>
      <c r="Z675" s="85">
        <v>1482.982</v>
      </c>
      <c r="AA675" s="85">
        <f t="shared" si="130"/>
        <v>1483.9690000000001</v>
      </c>
      <c r="AB675" s="84">
        <f t="shared" si="131"/>
        <v>2022</v>
      </c>
      <c r="AC675" s="83">
        <f t="shared" si="132"/>
        <v>9</v>
      </c>
      <c r="AD675" s="83" t="str">
        <f t="shared" si="133"/>
        <v/>
      </c>
      <c r="AE675" s="83" t="str">
        <f t="shared" si="134"/>
        <v/>
      </c>
      <c r="AF675" s="81">
        <f t="shared" si="135"/>
        <v>1483.9690000000001</v>
      </c>
      <c r="AG675" s="82" t="str">
        <f t="shared" si="136"/>
        <v>7:00</v>
      </c>
      <c r="AH675" s="81">
        <f t="shared" si="137"/>
        <v>37065.342000000004</v>
      </c>
      <c r="AI675" s="80" t="str">
        <f t="shared" si="138"/>
        <v/>
      </c>
      <c r="AJ675" s="80" t="str">
        <f t="shared" si="139"/>
        <v/>
      </c>
      <c r="AK675" s="80" t="str">
        <f t="shared" si="140"/>
        <v/>
      </c>
      <c r="AL675" s="79" t="str">
        <f t="shared" si="141"/>
        <v/>
      </c>
      <c r="AM675" s="78" t="str">
        <f t="shared" si="142"/>
        <v/>
      </c>
    </row>
    <row r="676" spans="2:39" ht="13.5" thickBot="1">
      <c r="B676" s="86">
        <v>44808</v>
      </c>
      <c r="C676" s="85">
        <v>1482.5540000000001</v>
      </c>
      <c r="D676" s="85">
        <v>1482.431</v>
      </c>
      <c r="E676" s="85">
        <v>1484.2149999999999</v>
      </c>
      <c r="F676" s="85">
        <v>1483.0530000000001</v>
      </c>
      <c r="G676" s="85">
        <v>1482.558</v>
      </c>
      <c r="H676" s="85">
        <v>1482.492</v>
      </c>
      <c r="I676" s="85">
        <v>1482.2190000000001</v>
      </c>
      <c r="J676" s="85">
        <v>1482.0719999999999</v>
      </c>
      <c r="K676" s="85">
        <v>1483.115</v>
      </c>
      <c r="L676" s="85">
        <v>1482.681</v>
      </c>
      <c r="M676" s="85">
        <v>1482.9359999999999</v>
      </c>
      <c r="N676" s="85">
        <v>1482.5029999999999</v>
      </c>
      <c r="O676" s="85">
        <v>1482.665</v>
      </c>
      <c r="P676" s="85">
        <v>1482.0070000000001</v>
      </c>
      <c r="Q676" s="85">
        <v>1483.8309999999999</v>
      </c>
      <c r="R676" s="85">
        <v>1483.155</v>
      </c>
      <c r="S676" s="85">
        <v>1482.82</v>
      </c>
      <c r="T676" s="85">
        <v>1478.3889999999999</v>
      </c>
      <c r="U676" s="85">
        <v>1463.921</v>
      </c>
      <c r="V676" s="85">
        <v>1472.8810000000001</v>
      </c>
      <c r="W676" s="85">
        <v>1468.095</v>
      </c>
      <c r="X676" s="85">
        <v>1463.6559999999999</v>
      </c>
      <c r="Y676" s="85">
        <v>1459.165</v>
      </c>
      <c r="Z676" s="85">
        <v>1452.3389999999999</v>
      </c>
      <c r="AA676" s="85">
        <f t="shared" si="130"/>
        <v>1484.2149999999999</v>
      </c>
      <c r="AB676" s="84">
        <f t="shared" si="131"/>
        <v>2022</v>
      </c>
      <c r="AC676" s="83">
        <f t="shared" si="132"/>
        <v>9</v>
      </c>
      <c r="AD676" s="83" t="str">
        <f t="shared" si="133"/>
        <v/>
      </c>
      <c r="AE676" s="83" t="str">
        <f t="shared" si="134"/>
        <v/>
      </c>
      <c r="AF676" s="81">
        <f t="shared" si="135"/>
        <v>1484.2149999999999</v>
      </c>
      <c r="AG676" s="82" t="str">
        <f t="shared" si="136"/>
        <v>3:00</v>
      </c>
      <c r="AH676" s="81">
        <f t="shared" si="137"/>
        <v>36949.967999999993</v>
      </c>
      <c r="AI676" s="80" t="str">
        <f t="shared" si="138"/>
        <v/>
      </c>
      <c r="AJ676" s="80" t="str">
        <f t="shared" si="139"/>
        <v/>
      </c>
      <c r="AK676" s="80" t="str">
        <f t="shared" si="140"/>
        <v/>
      </c>
      <c r="AL676" s="79" t="str">
        <f t="shared" si="141"/>
        <v/>
      </c>
      <c r="AM676" s="78" t="str">
        <f t="shared" si="142"/>
        <v/>
      </c>
    </row>
    <row r="677" spans="2:39" ht="13.5" thickBot="1">
      <c r="B677" s="86">
        <v>44809</v>
      </c>
      <c r="C677" s="85">
        <v>1444.335</v>
      </c>
      <c r="D677" s="85">
        <v>1433.61</v>
      </c>
      <c r="E677" s="85">
        <v>1435.124</v>
      </c>
      <c r="F677" s="85">
        <v>1453.93</v>
      </c>
      <c r="G677" s="85">
        <v>1448.6990000000001</v>
      </c>
      <c r="H677" s="85">
        <v>1452.6990000000001</v>
      </c>
      <c r="I677" s="85">
        <v>1479.7560000000001</v>
      </c>
      <c r="J677" s="85">
        <v>1473.057</v>
      </c>
      <c r="K677" s="85">
        <v>1472.5340000000001</v>
      </c>
      <c r="L677" s="85">
        <v>1482.643</v>
      </c>
      <c r="M677" s="85">
        <v>1482.4190000000001</v>
      </c>
      <c r="N677" s="85">
        <v>1482.5029999999999</v>
      </c>
      <c r="O677" s="85">
        <v>1482.075</v>
      </c>
      <c r="P677" s="85">
        <v>1482.596</v>
      </c>
      <c r="Q677" s="85">
        <v>1482.7819999999999</v>
      </c>
      <c r="R677" s="85">
        <v>1481.7919999999999</v>
      </c>
      <c r="S677" s="85">
        <v>1482.829</v>
      </c>
      <c r="T677" s="85">
        <v>1481.693</v>
      </c>
      <c r="U677" s="85">
        <v>1481.4380000000001</v>
      </c>
      <c r="V677" s="85">
        <v>1482.454</v>
      </c>
      <c r="W677" s="85">
        <v>1482.8040000000001</v>
      </c>
      <c r="X677" s="85">
        <v>1482.742</v>
      </c>
      <c r="Y677" s="85">
        <v>1482.259</v>
      </c>
      <c r="Z677" s="85">
        <v>1482.087</v>
      </c>
      <c r="AA677" s="85">
        <f t="shared" si="130"/>
        <v>1482.829</v>
      </c>
      <c r="AB677" s="84">
        <f t="shared" si="131"/>
        <v>2022</v>
      </c>
      <c r="AC677" s="83">
        <f t="shared" si="132"/>
        <v>9</v>
      </c>
      <c r="AD677" s="83" t="str">
        <f t="shared" si="133"/>
        <v/>
      </c>
      <c r="AE677" s="83" t="str">
        <f t="shared" si="134"/>
        <v/>
      </c>
      <c r="AF677" s="81">
        <f t="shared" si="135"/>
        <v>1482.829</v>
      </c>
      <c r="AG677" s="82" t="str">
        <f t="shared" si="136"/>
        <v>17:00</v>
      </c>
      <c r="AH677" s="81">
        <f t="shared" si="137"/>
        <v>36811.688999999998</v>
      </c>
      <c r="AI677" s="80" t="str">
        <f t="shared" si="138"/>
        <v/>
      </c>
      <c r="AJ677" s="80" t="str">
        <f t="shared" si="139"/>
        <v/>
      </c>
      <c r="AK677" s="80" t="str">
        <f t="shared" si="140"/>
        <v/>
      </c>
      <c r="AL677" s="79" t="str">
        <f t="shared" si="141"/>
        <v/>
      </c>
      <c r="AM677" s="78" t="str">
        <f t="shared" si="142"/>
        <v/>
      </c>
    </row>
    <row r="678" spans="2:39" ht="13.5" thickBot="1">
      <c r="B678" s="86">
        <v>44810</v>
      </c>
      <c r="C678" s="85">
        <v>1436.0060000000001</v>
      </c>
      <c r="D678" s="85">
        <v>1435.3019999999999</v>
      </c>
      <c r="E678" s="85">
        <v>1406.44</v>
      </c>
      <c r="F678" s="85">
        <v>1423.3119999999999</v>
      </c>
      <c r="G678" s="85">
        <v>1428.8979999999999</v>
      </c>
      <c r="H678" s="85">
        <v>1464.308</v>
      </c>
      <c r="I678" s="85">
        <v>606.245</v>
      </c>
      <c r="J678" s="85">
        <v>0</v>
      </c>
      <c r="K678" s="85">
        <v>0</v>
      </c>
      <c r="L678" s="85">
        <v>0</v>
      </c>
      <c r="M678" s="85">
        <v>0</v>
      </c>
      <c r="N678" s="85">
        <v>0</v>
      </c>
      <c r="O678" s="85">
        <v>0</v>
      </c>
      <c r="P678" s="85">
        <v>0</v>
      </c>
      <c r="Q678" s="85">
        <v>0</v>
      </c>
      <c r="R678" s="85">
        <v>0</v>
      </c>
      <c r="S678" s="85">
        <v>0</v>
      </c>
      <c r="T678" s="85">
        <v>0</v>
      </c>
      <c r="U678" s="85">
        <v>0</v>
      </c>
      <c r="V678" s="85">
        <v>0</v>
      </c>
      <c r="W678" s="85">
        <v>0</v>
      </c>
      <c r="X678" s="85">
        <v>0</v>
      </c>
      <c r="Y678" s="85">
        <v>0</v>
      </c>
      <c r="Z678" s="85">
        <v>0</v>
      </c>
      <c r="AA678" s="85">
        <f t="shared" si="130"/>
        <v>1464.308</v>
      </c>
      <c r="AB678" s="84">
        <f t="shared" si="131"/>
        <v>2022</v>
      </c>
      <c r="AC678" s="83">
        <f t="shared" si="132"/>
        <v>9</v>
      </c>
      <c r="AD678" s="83" t="str">
        <f t="shared" si="133"/>
        <v/>
      </c>
      <c r="AE678" s="83" t="str">
        <f t="shared" si="134"/>
        <v/>
      </c>
      <c r="AF678" s="81">
        <f t="shared" si="135"/>
        <v>1464.308</v>
      </c>
      <c r="AG678" s="82" t="str">
        <f t="shared" si="136"/>
        <v>6:00</v>
      </c>
      <c r="AH678" s="81">
        <f t="shared" si="137"/>
        <v>10664.819</v>
      </c>
      <c r="AI678" s="80" t="str">
        <f t="shared" si="138"/>
        <v/>
      </c>
      <c r="AJ678" s="80" t="str">
        <f t="shared" si="139"/>
        <v/>
      </c>
      <c r="AK678" s="80" t="str">
        <f t="shared" si="140"/>
        <v/>
      </c>
      <c r="AL678" s="79" t="str">
        <f t="shared" si="141"/>
        <v/>
      </c>
      <c r="AM678" s="78" t="str">
        <f t="shared" si="142"/>
        <v/>
      </c>
    </row>
    <row r="679" spans="2:39" ht="13.5" thickBot="1">
      <c r="B679" s="86">
        <v>44811</v>
      </c>
      <c r="C679" s="85">
        <v>0</v>
      </c>
      <c r="D679" s="85">
        <v>0</v>
      </c>
      <c r="E679" s="85">
        <v>0</v>
      </c>
      <c r="F679" s="85">
        <v>0</v>
      </c>
      <c r="G679" s="85">
        <v>0</v>
      </c>
      <c r="H679" s="85">
        <v>0</v>
      </c>
      <c r="I679" s="85">
        <v>0</v>
      </c>
      <c r="J679" s="85">
        <v>0</v>
      </c>
      <c r="K679" s="85">
        <v>0</v>
      </c>
      <c r="L679" s="85">
        <v>0</v>
      </c>
      <c r="M679" s="85">
        <v>0</v>
      </c>
      <c r="N679" s="85">
        <v>0</v>
      </c>
      <c r="O679" s="85">
        <v>0</v>
      </c>
      <c r="P679" s="85">
        <v>0</v>
      </c>
      <c r="Q679" s="85">
        <v>0</v>
      </c>
      <c r="R679" s="85">
        <v>0</v>
      </c>
      <c r="S679" s="85">
        <v>0</v>
      </c>
      <c r="T679" s="85">
        <v>0</v>
      </c>
      <c r="U679" s="85">
        <v>0</v>
      </c>
      <c r="V679" s="85">
        <v>0</v>
      </c>
      <c r="W679" s="85">
        <v>0</v>
      </c>
      <c r="X679" s="85">
        <v>0</v>
      </c>
      <c r="Y679" s="85">
        <v>0</v>
      </c>
      <c r="Z679" s="85">
        <v>0</v>
      </c>
      <c r="AA679" s="85">
        <f t="shared" si="130"/>
        <v>0</v>
      </c>
      <c r="AB679" s="84">
        <f t="shared" si="131"/>
        <v>2022</v>
      </c>
      <c r="AC679" s="83">
        <f t="shared" si="132"/>
        <v>9</v>
      </c>
      <c r="AD679" s="83" t="str">
        <f t="shared" si="133"/>
        <v/>
      </c>
      <c r="AE679" s="83" t="str">
        <f t="shared" si="134"/>
        <v/>
      </c>
      <c r="AF679" s="81">
        <f t="shared" si="135"/>
        <v>0</v>
      </c>
      <c r="AG679" s="82" t="str">
        <f t="shared" si="136"/>
        <v>1:00</v>
      </c>
      <c r="AH679" s="81">
        <f t="shared" si="137"/>
        <v>0</v>
      </c>
      <c r="AI679" s="80" t="str">
        <f t="shared" si="138"/>
        <v/>
      </c>
      <c r="AJ679" s="80" t="str">
        <f t="shared" si="139"/>
        <v/>
      </c>
      <c r="AK679" s="80" t="str">
        <f t="shared" si="140"/>
        <v/>
      </c>
      <c r="AL679" s="79" t="str">
        <f t="shared" si="141"/>
        <v/>
      </c>
      <c r="AM679" s="78" t="str">
        <f t="shared" si="142"/>
        <v/>
      </c>
    </row>
    <row r="680" spans="2:39" ht="13.5" thickBot="1">
      <c r="B680" s="86">
        <v>44812</v>
      </c>
      <c r="C680" s="85">
        <v>0</v>
      </c>
      <c r="D680" s="85">
        <v>0</v>
      </c>
      <c r="E680" s="85">
        <v>0</v>
      </c>
      <c r="F680" s="85">
        <v>0</v>
      </c>
      <c r="G680" s="85">
        <v>0</v>
      </c>
      <c r="H680" s="85">
        <v>0</v>
      </c>
      <c r="I680" s="85">
        <v>0</v>
      </c>
      <c r="J680" s="85">
        <v>0</v>
      </c>
      <c r="K680" s="85">
        <v>0</v>
      </c>
      <c r="L680" s="85">
        <v>0</v>
      </c>
      <c r="M680" s="85">
        <v>0</v>
      </c>
      <c r="N680" s="85">
        <v>0</v>
      </c>
      <c r="O680" s="85">
        <v>0</v>
      </c>
      <c r="P680" s="85">
        <v>0</v>
      </c>
      <c r="Q680" s="85">
        <v>0</v>
      </c>
      <c r="R680" s="85">
        <v>0</v>
      </c>
      <c r="S680" s="85">
        <v>0</v>
      </c>
      <c r="T680" s="85">
        <v>0</v>
      </c>
      <c r="U680" s="85">
        <v>0</v>
      </c>
      <c r="V680" s="85">
        <v>0</v>
      </c>
      <c r="W680" s="85">
        <v>0</v>
      </c>
      <c r="X680" s="85">
        <v>0</v>
      </c>
      <c r="Y680" s="85">
        <v>0</v>
      </c>
      <c r="Z680" s="85">
        <v>0</v>
      </c>
      <c r="AA680" s="85">
        <f t="shared" si="130"/>
        <v>0</v>
      </c>
      <c r="AB680" s="84">
        <f t="shared" si="131"/>
        <v>2022</v>
      </c>
      <c r="AC680" s="83">
        <f t="shared" si="132"/>
        <v>9</v>
      </c>
      <c r="AD680" s="83" t="str">
        <f t="shared" si="133"/>
        <v/>
      </c>
      <c r="AE680" s="83" t="str">
        <f t="shared" si="134"/>
        <v/>
      </c>
      <c r="AF680" s="81">
        <f t="shared" si="135"/>
        <v>0</v>
      </c>
      <c r="AG680" s="82" t="str">
        <f t="shared" si="136"/>
        <v>1:00</v>
      </c>
      <c r="AH680" s="81">
        <f t="shared" si="137"/>
        <v>0</v>
      </c>
      <c r="AI680" s="80" t="str">
        <f t="shared" si="138"/>
        <v/>
      </c>
      <c r="AJ680" s="80" t="str">
        <f t="shared" si="139"/>
        <v/>
      </c>
      <c r="AK680" s="80" t="str">
        <f t="shared" si="140"/>
        <v/>
      </c>
      <c r="AL680" s="79" t="str">
        <f t="shared" si="141"/>
        <v/>
      </c>
      <c r="AM680" s="78" t="str">
        <f t="shared" si="142"/>
        <v/>
      </c>
    </row>
    <row r="681" spans="2:39" ht="13.5" thickBot="1">
      <c r="B681" s="86">
        <v>44813</v>
      </c>
      <c r="C681" s="85">
        <v>0</v>
      </c>
      <c r="D681" s="85">
        <v>0</v>
      </c>
      <c r="E681" s="85">
        <v>0</v>
      </c>
      <c r="F681" s="85">
        <v>0</v>
      </c>
      <c r="G681" s="85">
        <v>0</v>
      </c>
      <c r="H681" s="85">
        <v>0</v>
      </c>
      <c r="I681" s="85">
        <v>0</v>
      </c>
      <c r="J681" s="85">
        <v>0</v>
      </c>
      <c r="K681" s="85">
        <v>0</v>
      </c>
      <c r="L681" s="85">
        <v>0</v>
      </c>
      <c r="M681" s="85">
        <v>0</v>
      </c>
      <c r="N681" s="85">
        <v>0</v>
      </c>
      <c r="O681" s="85">
        <v>0</v>
      </c>
      <c r="P681" s="85">
        <v>0</v>
      </c>
      <c r="Q681" s="85">
        <v>0</v>
      </c>
      <c r="R681" s="85">
        <v>0</v>
      </c>
      <c r="S681" s="85">
        <v>0</v>
      </c>
      <c r="T681" s="85">
        <v>0</v>
      </c>
      <c r="U681" s="85">
        <v>0</v>
      </c>
      <c r="V681" s="85">
        <v>0</v>
      </c>
      <c r="W681" s="85">
        <v>0</v>
      </c>
      <c r="X681" s="85">
        <v>0</v>
      </c>
      <c r="Y681" s="85">
        <v>0</v>
      </c>
      <c r="Z681" s="85">
        <v>0</v>
      </c>
      <c r="AA681" s="85">
        <f t="shared" si="130"/>
        <v>0</v>
      </c>
      <c r="AB681" s="84">
        <f t="shared" si="131"/>
        <v>2022</v>
      </c>
      <c r="AC681" s="83">
        <f t="shared" si="132"/>
        <v>9</v>
      </c>
      <c r="AD681" s="83" t="str">
        <f t="shared" si="133"/>
        <v/>
      </c>
      <c r="AE681" s="83" t="str">
        <f t="shared" si="134"/>
        <v/>
      </c>
      <c r="AF681" s="81">
        <f t="shared" si="135"/>
        <v>0</v>
      </c>
      <c r="AG681" s="82" t="str">
        <f t="shared" si="136"/>
        <v>1:00</v>
      </c>
      <c r="AH681" s="81">
        <f t="shared" si="137"/>
        <v>0</v>
      </c>
      <c r="AI681" s="80" t="str">
        <f t="shared" si="138"/>
        <v/>
      </c>
      <c r="AJ681" s="80" t="str">
        <f t="shared" si="139"/>
        <v/>
      </c>
      <c r="AK681" s="80" t="str">
        <f t="shared" si="140"/>
        <v/>
      </c>
      <c r="AL681" s="79" t="str">
        <f t="shared" si="141"/>
        <v/>
      </c>
      <c r="AM681" s="78" t="str">
        <f t="shared" si="142"/>
        <v/>
      </c>
    </row>
    <row r="682" spans="2:39" ht="13.5" thickBot="1">
      <c r="B682" s="86">
        <v>44814</v>
      </c>
      <c r="C682" s="85">
        <v>0</v>
      </c>
      <c r="D682" s="85">
        <v>0</v>
      </c>
      <c r="E682" s="85">
        <v>0</v>
      </c>
      <c r="F682" s="85">
        <v>0</v>
      </c>
      <c r="G682" s="85">
        <v>0</v>
      </c>
      <c r="H682" s="85">
        <v>0</v>
      </c>
      <c r="I682" s="85">
        <v>0</v>
      </c>
      <c r="J682" s="85">
        <v>0</v>
      </c>
      <c r="K682" s="85">
        <v>0</v>
      </c>
      <c r="L682" s="85">
        <v>0</v>
      </c>
      <c r="M682" s="85">
        <v>0</v>
      </c>
      <c r="N682" s="85">
        <v>0</v>
      </c>
      <c r="O682" s="85">
        <v>0</v>
      </c>
      <c r="P682" s="85">
        <v>0</v>
      </c>
      <c r="Q682" s="85">
        <v>0</v>
      </c>
      <c r="R682" s="85">
        <v>0</v>
      </c>
      <c r="S682" s="85">
        <v>0</v>
      </c>
      <c r="T682" s="85">
        <v>0</v>
      </c>
      <c r="U682" s="85">
        <v>0</v>
      </c>
      <c r="V682" s="85">
        <v>0</v>
      </c>
      <c r="W682" s="85">
        <v>0</v>
      </c>
      <c r="X682" s="85">
        <v>0</v>
      </c>
      <c r="Y682" s="85">
        <v>0</v>
      </c>
      <c r="Z682" s="85">
        <v>0</v>
      </c>
      <c r="AA682" s="85">
        <f t="shared" si="130"/>
        <v>0</v>
      </c>
      <c r="AB682" s="84">
        <f t="shared" si="131"/>
        <v>2022</v>
      </c>
      <c r="AC682" s="83">
        <f t="shared" si="132"/>
        <v>9</v>
      </c>
      <c r="AD682" s="83" t="str">
        <f t="shared" si="133"/>
        <v/>
      </c>
      <c r="AE682" s="83" t="str">
        <f t="shared" si="134"/>
        <v/>
      </c>
      <c r="AF682" s="81">
        <f t="shared" si="135"/>
        <v>0</v>
      </c>
      <c r="AG682" s="82" t="str">
        <f t="shared" si="136"/>
        <v>1:00</v>
      </c>
      <c r="AH682" s="81">
        <f t="shared" si="137"/>
        <v>0</v>
      </c>
      <c r="AI682" s="80" t="str">
        <f t="shared" si="138"/>
        <v/>
      </c>
      <c r="AJ682" s="80" t="str">
        <f t="shared" si="139"/>
        <v/>
      </c>
      <c r="AK682" s="80" t="str">
        <f t="shared" si="140"/>
        <v/>
      </c>
      <c r="AL682" s="79" t="str">
        <f t="shared" si="141"/>
        <v/>
      </c>
      <c r="AM682" s="78" t="str">
        <f t="shared" si="142"/>
        <v/>
      </c>
    </row>
    <row r="683" spans="2:39" ht="13.5" thickBot="1">
      <c r="B683" s="86">
        <v>44815</v>
      </c>
      <c r="C683" s="85">
        <v>0</v>
      </c>
      <c r="D683" s="85">
        <v>0</v>
      </c>
      <c r="E683" s="85">
        <v>0</v>
      </c>
      <c r="F683" s="85">
        <v>0</v>
      </c>
      <c r="G683" s="85">
        <v>0</v>
      </c>
      <c r="H683" s="85">
        <v>0</v>
      </c>
      <c r="I683" s="85">
        <v>0</v>
      </c>
      <c r="J683" s="85">
        <v>0</v>
      </c>
      <c r="K683" s="85">
        <v>0</v>
      </c>
      <c r="L683" s="85">
        <v>0</v>
      </c>
      <c r="M683" s="85">
        <v>0</v>
      </c>
      <c r="N683" s="85">
        <v>0</v>
      </c>
      <c r="O683" s="85">
        <v>0</v>
      </c>
      <c r="P683" s="85">
        <v>0</v>
      </c>
      <c r="Q683" s="85">
        <v>0</v>
      </c>
      <c r="R683" s="85">
        <v>0</v>
      </c>
      <c r="S683" s="85">
        <v>0</v>
      </c>
      <c r="T683" s="85">
        <v>0</v>
      </c>
      <c r="U683" s="85">
        <v>0</v>
      </c>
      <c r="V683" s="85">
        <v>0</v>
      </c>
      <c r="W683" s="85">
        <v>0</v>
      </c>
      <c r="X683" s="85">
        <v>0</v>
      </c>
      <c r="Y683" s="85">
        <v>0</v>
      </c>
      <c r="Z683" s="85">
        <v>0</v>
      </c>
      <c r="AA683" s="85">
        <f t="shared" si="130"/>
        <v>0</v>
      </c>
      <c r="AB683" s="84">
        <f t="shared" si="131"/>
        <v>2022</v>
      </c>
      <c r="AC683" s="83">
        <f t="shared" si="132"/>
        <v>9</v>
      </c>
      <c r="AD683" s="83" t="str">
        <f t="shared" si="133"/>
        <v/>
      </c>
      <c r="AE683" s="83" t="str">
        <f t="shared" si="134"/>
        <v/>
      </c>
      <c r="AF683" s="81">
        <f t="shared" si="135"/>
        <v>0</v>
      </c>
      <c r="AG683" s="82" t="str">
        <f t="shared" si="136"/>
        <v>1:00</v>
      </c>
      <c r="AH683" s="81">
        <f t="shared" si="137"/>
        <v>0</v>
      </c>
      <c r="AI683" s="80" t="str">
        <f t="shared" si="138"/>
        <v/>
      </c>
      <c r="AJ683" s="80" t="str">
        <f t="shared" si="139"/>
        <v/>
      </c>
      <c r="AK683" s="80" t="str">
        <f t="shared" si="140"/>
        <v/>
      </c>
      <c r="AL683" s="79" t="str">
        <f t="shared" si="141"/>
        <v/>
      </c>
      <c r="AM683" s="78" t="str">
        <f t="shared" si="142"/>
        <v/>
      </c>
    </row>
    <row r="684" spans="2:39" ht="13.5" thickBot="1">
      <c r="B684" s="86">
        <v>44816</v>
      </c>
      <c r="C684" s="85">
        <v>0</v>
      </c>
      <c r="D684" s="85">
        <v>0</v>
      </c>
      <c r="E684" s="85">
        <v>0</v>
      </c>
      <c r="F684" s="85">
        <v>0</v>
      </c>
      <c r="G684" s="85">
        <v>0</v>
      </c>
      <c r="H684" s="85">
        <v>0</v>
      </c>
      <c r="I684" s="85">
        <v>0</v>
      </c>
      <c r="J684" s="85">
        <v>0</v>
      </c>
      <c r="K684" s="85">
        <v>0</v>
      </c>
      <c r="L684" s="85">
        <v>0</v>
      </c>
      <c r="M684" s="85">
        <v>0</v>
      </c>
      <c r="N684" s="85">
        <v>0</v>
      </c>
      <c r="O684" s="85">
        <v>0</v>
      </c>
      <c r="P684" s="85">
        <v>0</v>
      </c>
      <c r="Q684" s="85">
        <v>0</v>
      </c>
      <c r="R684" s="85">
        <v>0</v>
      </c>
      <c r="S684" s="85">
        <v>0</v>
      </c>
      <c r="T684" s="85">
        <v>0</v>
      </c>
      <c r="U684" s="85">
        <v>0</v>
      </c>
      <c r="V684" s="85">
        <v>0</v>
      </c>
      <c r="W684" s="85">
        <v>0</v>
      </c>
      <c r="X684" s="85">
        <v>0</v>
      </c>
      <c r="Y684" s="85">
        <v>0</v>
      </c>
      <c r="Z684" s="85">
        <v>0</v>
      </c>
      <c r="AA684" s="85">
        <f t="shared" si="130"/>
        <v>0</v>
      </c>
      <c r="AB684" s="84">
        <f t="shared" si="131"/>
        <v>2022</v>
      </c>
      <c r="AC684" s="83">
        <f t="shared" si="132"/>
        <v>9</v>
      </c>
      <c r="AD684" s="83" t="str">
        <f t="shared" si="133"/>
        <v/>
      </c>
      <c r="AE684" s="83" t="str">
        <f t="shared" si="134"/>
        <v/>
      </c>
      <c r="AF684" s="81">
        <f t="shared" si="135"/>
        <v>0</v>
      </c>
      <c r="AG684" s="82" t="str">
        <f t="shared" si="136"/>
        <v>1:00</v>
      </c>
      <c r="AH684" s="81">
        <f t="shared" si="137"/>
        <v>0</v>
      </c>
      <c r="AI684" s="80" t="str">
        <f t="shared" si="138"/>
        <v/>
      </c>
      <c r="AJ684" s="80" t="str">
        <f t="shared" si="139"/>
        <v/>
      </c>
      <c r="AK684" s="80" t="str">
        <f t="shared" si="140"/>
        <v/>
      </c>
      <c r="AL684" s="79" t="str">
        <f t="shared" si="141"/>
        <v/>
      </c>
      <c r="AM684" s="78" t="str">
        <f t="shared" si="142"/>
        <v/>
      </c>
    </row>
    <row r="685" spans="2:39" ht="13.5" thickBot="1">
      <c r="B685" s="86">
        <v>44817</v>
      </c>
      <c r="C685" s="85">
        <v>0</v>
      </c>
      <c r="D685" s="85">
        <v>0</v>
      </c>
      <c r="E685" s="85">
        <v>0</v>
      </c>
      <c r="F685" s="85">
        <v>0</v>
      </c>
      <c r="G685" s="85">
        <v>0</v>
      </c>
      <c r="H685" s="85">
        <v>0</v>
      </c>
      <c r="I685" s="85">
        <v>0</v>
      </c>
      <c r="J685" s="85">
        <v>0</v>
      </c>
      <c r="K685" s="85">
        <v>0</v>
      </c>
      <c r="L685" s="85">
        <v>0</v>
      </c>
      <c r="M685" s="85">
        <v>0</v>
      </c>
      <c r="N685" s="85">
        <v>0</v>
      </c>
      <c r="O685" s="85">
        <v>0</v>
      </c>
      <c r="P685" s="85">
        <v>0</v>
      </c>
      <c r="Q685" s="85">
        <v>0</v>
      </c>
      <c r="R685" s="85">
        <v>0</v>
      </c>
      <c r="S685" s="85">
        <v>0</v>
      </c>
      <c r="T685" s="85">
        <v>0</v>
      </c>
      <c r="U685" s="85">
        <v>0</v>
      </c>
      <c r="V685" s="85">
        <v>0</v>
      </c>
      <c r="W685" s="85">
        <v>0</v>
      </c>
      <c r="X685" s="85">
        <v>0</v>
      </c>
      <c r="Y685" s="85">
        <v>0</v>
      </c>
      <c r="Z685" s="85">
        <v>0</v>
      </c>
      <c r="AA685" s="85">
        <f t="shared" si="130"/>
        <v>0</v>
      </c>
      <c r="AB685" s="84">
        <f t="shared" si="131"/>
        <v>2022</v>
      </c>
      <c r="AC685" s="83">
        <f t="shared" si="132"/>
        <v>9</v>
      </c>
      <c r="AD685" s="83" t="str">
        <f t="shared" si="133"/>
        <v/>
      </c>
      <c r="AE685" s="83" t="str">
        <f t="shared" si="134"/>
        <v/>
      </c>
      <c r="AF685" s="81">
        <f t="shared" si="135"/>
        <v>0</v>
      </c>
      <c r="AG685" s="82" t="str">
        <f t="shared" si="136"/>
        <v>1:00</v>
      </c>
      <c r="AH685" s="81">
        <f t="shared" si="137"/>
        <v>0</v>
      </c>
      <c r="AI685" s="80" t="str">
        <f t="shared" si="138"/>
        <v/>
      </c>
      <c r="AJ685" s="80" t="str">
        <f t="shared" si="139"/>
        <v/>
      </c>
      <c r="AK685" s="80" t="str">
        <f t="shared" si="140"/>
        <v/>
      </c>
      <c r="AL685" s="79" t="str">
        <f t="shared" si="141"/>
        <v/>
      </c>
      <c r="AM685" s="78" t="str">
        <f t="shared" si="142"/>
        <v/>
      </c>
    </row>
    <row r="686" spans="2:39" ht="13.5" thickBot="1">
      <c r="B686" s="86">
        <v>44818</v>
      </c>
      <c r="C686" s="85">
        <v>0</v>
      </c>
      <c r="D686" s="85">
        <v>0</v>
      </c>
      <c r="E686" s="85">
        <v>0</v>
      </c>
      <c r="F686" s="85">
        <v>0</v>
      </c>
      <c r="G686" s="85">
        <v>0</v>
      </c>
      <c r="H686" s="85">
        <v>0</v>
      </c>
      <c r="I686" s="85">
        <v>0</v>
      </c>
      <c r="J686" s="85">
        <v>0</v>
      </c>
      <c r="K686" s="85">
        <v>0</v>
      </c>
      <c r="L686" s="85">
        <v>0</v>
      </c>
      <c r="M686" s="85">
        <v>0</v>
      </c>
      <c r="N686" s="85">
        <v>0</v>
      </c>
      <c r="O686" s="85">
        <v>0</v>
      </c>
      <c r="P686" s="85">
        <v>0</v>
      </c>
      <c r="Q686" s="85">
        <v>0</v>
      </c>
      <c r="R686" s="85">
        <v>0</v>
      </c>
      <c r="S686" s="85">
        <v>0</v>
      </c>
      <c r="T686" s="85">
        <v>0</v>
      </c>
      <c r="U686" s="85">
        <v>0</v>
      </c>
      <c r="V686" s="85">
        <v>0</v>
      </c>
      <c r="W686" s="85">
        <v>0</v>
      </c>
      <c r="X686" s="85">
        <v>0</v>
      </c>
      <c r="Y686" s="85">
        <v>0</v>
      </c>
      <c r="Z686" s="85">
        <v>0</v>
      </c>
      <c r="AA686" s="85">
        <f t="shared" si="130"/>
        <v>0</v>
      </c>
      <c r="AB686" s="84">
        <f t="shared" si="131"/>
        <v>2022</v>
      </c>
      <c r="AC686" s="83">
        <f t="shared" si="132"/>
        <v>9</v>
      </c>
      <c r="AD686" s="83" t="str">
        <f t="shared" si="133"/>
        <v/>
      </c>
      <c r="AE686" s="83" t="str">
        <f t="shared" si="134"/>
        <v/>
      </c>
      <c r="AF686" s="81">
        <f t="shared" si="135"/>
        <v>0</v>
      </c>
      <c r="AG686" s="82" t="str">
        <f t="shared" si="136"/>
        <v>1:00</v>
      </c>
      <c r="AH686" s="81">
        <f t="shared" si="137"/>
        <v>0</v>
      </c>
      <c r="AI686" s="80" t="str">
        <f t="shared" si="138"/>
        <v/>
      </c>
      <c r="AJ686" s="80" t="str">
        <f t="shared" si="139"/>
        <v/>
      </c>
      <c r="AK686" s="80" t="str">
        <f t="shared" si="140"/>
        <v/>
      </c>
      <c r="AL686" s="79" t="str">
        <f t="shared" si="141"/>
        <v/>
      </c>
      <c r="AM686" s="78" t="str">
        <f t="shared" si="142"/>
        <v/>
      </c>
    </row>
    <row r="687" spans="2:39" ht="13.5" thickBot="1">
      <c r="B687" s="86">
        <v>44819</v>
      </c>
      <c r="C687" s="85">
        <v>0</v>
      </c>
      <c r="D687" s="85">
        <v>0</v>
      </c>
      <c r="E687" s="85">
        <v>0</v>
      </c>
      <c r="F687" s="85">
        <v>0</v>
      </c>
      <c r="G687" s="85">
        <v>0</v>
      </c>
      <c r="H687" s="85">
        <v>0</v>
      </c>
      <c r="I687" s="85">
        <v>0</v>
      </c>
      <c r="J687" s="85">
        <v>0</v>
      </c>
      <c r="K687" s="85">
        <v>0</v>
      </c>
      <c r="L687" s="85">
        <v>0</v>
      </c>
      <c r="M687" s="85">
        <v>0</v>
      </c>
      <c r="N687" s="85">
        <v>0</v>
      </c>
      <c r="O687" s="85">
        <v>0</v>
      </c>
      <c r="P687" s="85">
        <v>0</v>
      </c>
      <c r="Q687" s="85">
        <v>0</v>
      </c>
      <c r="R687" s="85">
        <v>0</v>
      </c>
      <c r="S687" s="85">
        <v>0</v>
      </c>
      <c r="T687" s="85">
        <v>0</v>
      </c>
      <c r="U687" s="85">
        <v>0</v>
      </c>
      <c r="V687" s="85">
        <v>0</v>
      </c>
      <c r="W687" s="85">
        <v>0</v>
      </c>
      <c r="X687" s="85">
        <v>0</v>
      </c>
      <c r="Y687" s="85">
        <v>0</v>
      </c>
      <c r="Z687" s="85">
        <v>0</v>
      </c>
      <c r="AA687" s="85">
        <f t="shared" si="130"/>
        <v>0</v>
      </c>
      <c r="AB687" s="84">
        <f t="shared" si="131"/>
        <v>2022</v>
      </c>
      <c r="AC687" s="83">
        <f t="shared" si="132"/>
        <v>9</v>
      </c>
      <c r="AD687" s="83" t="str">
        <f t="shared" si="133"/>
        <v/>
      </c>
      <c r="AE687" s="83" t="str">
        <f t="shared" si="134"/>
        <v/>
      </c>
      <c r="AF687" s="81">
        <f t="shared" si="135"/>
        <v>0</v>
      </c>
      <c r="AG687" s="82" t="str">
        <f t="shared" si="136"/>
        <v>1:00</v>
      </c>
      <c r="AH687" s="81">
        <f t="shared" si="137"/>
        <v>0</v>
      </c>
      <c r="AI687" s="80" t="str">
        <f t="shared" si="138"/>
        <v/>
      </c>
      <c r="AJ687" s="80" t="str">
        <f t="shared" si="139"/>
        <v/>
      </c>
      <c r="AK687" s="80" t="str">
        <f t="shared" si="140"/>
        <v/>
      </c>
      <c r="AL687" s="79" t="str">
        <f t="shared" si="141"/>
        <v/>
      </c>
      <c r="AM687" s="78" t="str">
        <f t="shared" si="142"/>
        <v/>
      </c>
    </row>
    <row r="688" spans="2:39" ht="13.5" thickBot="1">
      <c r="B688" s="86">
        <v>44820</v>
      </c>
      <c r="C688" s="85">
        <v>0</v>
      </c>
      <c r="D688" s="85">
        <v>0</v>
      </c>
      <c r="E688" s="85">
        <v>0</v>
      </c>
      <c r="F688" s="85">
        <v>0</v>
      </c>
      <c r="G688" s="85">
        <v>0</v>
      </c>
      <c r="H688" s="85">
        <v>0</v>
      </c>
      <c r="I688" s="85">
        <v>0</v>
      </c>
      <c r="J688" s="85">
        <v>0</v>
      </c>
      <c r="K688" s="85">
        <v>0</v>
      </c>
      <c r="L688" s="85">
        <v>0</v>
      </c>
      <c r="M688" s="85">
        <v>0</v>
      </c>
      <c r="N688" s="85">
        <v>0</v>
      </c>
      <c r="O688" s="85">
        <v>0</v>
      </c>
      <c r="P688" s="85">
        <v>0</v>
      </c>
      <c r="Q688" s="85">
        <v>0</v>
      </c>
      <c r="R688" s="85">
        <v>0</v>
      </c>
      <c r="S688" s="85">
        <v>0</v>
      </c>
      <c r="T688" s="85">
        <v>0</v>
      </c>
      <c r="U688" s="85">
        <v>0</v>
      </c>
      <c r="V688" s="85">
        <v>0</v>
      </c>
      <c r="W688" s="85">
        <v>0</v>
      </c>
      <c r="X688" s="85">
        <v>0</v>
      </c>
      <c r="Y688" s="85">
        <v>0</v>
      </c>
      <c r="Z688" s="85">
        <v>0</v>
      </c>
      <c r="AA688" s="85">
        <f t="shared" si="130"/>
        <v>0</v>
      </c>
      <c r="AB688" s="84">
        <f t="shared" si="131"/>
        <v>2022</v>
      </c>
      <c r="AC688" s="83">
        <f t="shared" si="132"/>
        <v>9</v>
      </c>
      <c r="AD688" s="83" t="str">
        <f t="shared" si="133"/>
        <v/>
      </c>
      <c r="AE688" s="83" t="str">
        <f t="shared" si="134"/>
        <v/>
      </c>
      <c r="AF688" s="81">
        <f t="shared" si="135"/>
        <v>0</v>
      </c>
      <c r="AG688" s="82" t="str">
        <f t="shared" si="136"/>
        <v>1:00</v>
      </c>
      <c r="AH688" s="81">
        <f t="shared" si="137"/>
        <v>0</v>
      </c>
      <c r="AI688" s="80" t="str">
        <f t="shared" si="138"/>
        <v/>
      </c>
      <c r="AJ688" s="80" t="str">
        <f t="shared" si="139"/>
        <v/>
      </c>
      <c r="AK688" s="80" t="str">
        <f t="shared" si="140"/>
        <v/>
      </c>
      <c r="AL688" s="79" t="str">
        <f t="shared" si="141"/>
        <v/>
      </c>
      <c r="AM688" s="78" t="str">
        <f t="shared" si="142"/>
        <v/>
      </c>
    </row>
    <row r="689" spans="2:39" ht="13.5" thickBot="1">
      <c r="B689" s="86">
        <v>44821</v>
      </c>
      <c r="C689" s="85">
        <v>0</v>
      </c>
      <c r="D689" s="85">
        <v>0</v>
      </c>
      <c r="E689" s="85">
        <v>0</v>
      </c>
      <c r="F689" s="85">
        <v>0</v>
      </c>
      <c r="G689" s="85">
        <v>0</v>
      </c>
      <c r="H689" s="85">
        <v>0</v>
      </c>
      <c r="I689" s="85">
        <v>0</v>
      </c>
      <c r="J689" s="85">
        <v>0</v>
      </c>
      <c r="K689" s="85">
        <v>0</v>
      </c>
      <c r="L689" s="85">
        <v>0</v>
      </c>
      <c r="M689" s="85">
        <v>0</v>
      </c>
      <c r="N689" s="85">
        <v>0</v>
      </c>
      <c r="O689" s="85">
        <v>0</v>
      </c>
      <c r="P689" s="85">
        <v>0</v>
      </c>
      <c r="Q689" s="85">
        <v>0</v>
      </c>
      <c r="R689" s="85">
        <v>0</v>
      </c>
      <c r="S689" s="85">
        <v>0</v>
      </c>
      <c r="T689" s="85">
        <v>0</v>
      </c>
      <c r="U689" s="85">
        <v>0</v>
      </c>
      <c r="V689" s="85">
        <v>0</v>
      </c>
      <c r="W689" s="85">
        <v>0</v>
      </c>
      <c r="X689" s="85">
        <v>0</v>
      </c>
      <c r="Y689" s="85">
        <v>0</v>
      </c>
      <c r="Z689" s="85">
        <v>0</v>
      </c>
      <c r="AA689" s="85">
        <f t="shared" si="130"/>
        <v>0</v>
      </c>
      <c r="AB689" s="84">
        <f t="shared" si="131"/>
        <v>2022</v>
      </c>
      <c r="AC689" s="83">
        <f t="shared" si="132"/>
        <v>9</v>
      </c>
      <c r="AD689" s="83" t="str">
        <f t="shared" si="133"/>
        <v/>
      </c>
      <c r="AE689" s="83" t="str">
        <f t="shared" si="134"/>
        <v/>
      </c>
      <c r="AF689" s="81">
        <f t="shared" si="135"/>
        <v>0</v>
      </c>
      <c r="AG689" s="82" t="str">
        <f t="shared" si="136"/>
        <v>1:00</v>
      </c>
      <c r="AH689" s="81">
        <f t="shared" si="137"/>
        <v>0</v>
      </c>
      <c r="AI689" s="80" t="str">
        <f t="shared" si="138"/>
        <v/>
      </c>
      <c r="AJ689" s="80" t="str">
        <f t="shared" si="139"/>
        <v/>
      </c>
      <c r="AK689" s="80" t="str">
        <f t="shared" si="140"/>
        <v/>
      </c>
      <c r="AL689" s="79" t="str">
        <f t="shared" si="141"/>
        <v/>
      </c>
      <c r="AM689" s="78" t="str">
        <f t="shared" si="142"/>
        <v/>
      </c>
    </row>
    <row r="690" spans="2:39" ht="13.5" thickBot="1">
      <c r="B690" s="86">
        <v>44822</v>
      </c>
      <c r="C690" s="85">
        <v>0</v>
      </c>
      <c r="D690" s="85">
        <v>0</v>
      </c>
      <c r="E690" s="85">
        <v>0</v>
      </c>
      <c r="F690" s="85">
        <v>0</v>
      </c>
      <c r="G690" s="85">
        <v>0</v>
      </c>
      <c r="H690" s="85">
        <v>0</v>
      </c>
      <c r="I690" s="85">
        <v>0</v>
      </c>
      <c r="J690" s="85">
        <v>0</v>
      </c>
      <c r="K690" s="85">
        <v>0</v>
      </c>
      <c r="L690" s="85">
        <v>0</v>
      </c>
      <c r="M690" s="85">
        <v>0</v>
      </c>
      <c r="N690" s="85">
        <v>0</v>
      </c>
      <c r="O690" s="85">
        <v>0</v>
      </c>
      <c r="P690" s="85">
        <v>0</v>
      </c>
      <c r="Q690" s="85">
        <v>0</v>
      </c>
      <c r="R690" s="85">
        <v>0</v>
      </c>
      <c r="S690" s="85">
        <v>0</v>
      </c>
      <c r="T690" s="85">
        <v>0</v>
      </c>
      <c r="U690" s="85">
        <v>0</v>
      </c>
      <c r="V690" s="85">
        <v>0</v>
      </c>
      <c r="W690" s="85">
        <v>0</v>
      </c>
      <c r="X690" s="85">
        <v>0</v>
      </c>
      <c r="Y690" s="85">
        <v>0</v>
      </c>
      <c r="Z690" s="85">
        <v>0</v>
      </c>
      <c r="AA690" s="85">
        <f t="shared" si="130"/>
        <v>0</v>
      </c>
      <c r="AB690" s="84">
        <f t="shared" si="131"/>
        <v>2022</v>
      </c>
      <c r="AC690" s="83">
        <f t="shared" si="132"/>
        <v>9</v>
      </c>
      <c r="AD690" s="83" t="str">
        <f t="shared" si="133"/>
        <v/>
      </c>
      <c r="AE690" s="83" t="str">
        <f t="shared" si="134"/>
        <v/>
      </c>
      <c r="AF690" s="81">
        <f t="shared" si="135"/>
        <v>0</v>
      </c>
      <c r="AG690" s="82" t="str">
        <f t="shared" si="136"/>
        <v>1:00</v>
      </c>
      <c r="AH690" s="81">
        <f t="shared" si="137"/>
        <v>0</v>
      </c>
      <c r="AI690" s="80" t="str">
        <f t="shared" si="138"/>
        <v/>
      </c>
      <c r="AJ690" s="80" t="str">
        <f t="shared" si="139"/>
        <v/>
      </c>
      <c r="AK690" s="80" t="str">
        <f t="shared" si="140"/>
        <v/>
      </c>
      <c r="AL690" s="79" t="str">
        <f t="shared" si="141"/>
        <v/>
      </c>
      <c r="AM690" s="78" t="str">
        <f t="shared" si="142"/>
        <v/>
      </c>
    </row>
    <row r="691" spans="2:39" ht="13.5" thickBot="1">
      <c r="B691" s="86">
        <v>44823</v>
      </c>
      <c r="C691" s="85">
        <v>0</v>
      </c>
      <c r="D691" s="85">
        <v>0</v>
      </c>
      <c r="E691" s="85">
        <v>0</v>
      </c>
      <c r="F691" s="85">
        <v>0</v>
      </c>
      <c r="G691" s="85">
        <v>0</v>
      </c>
      <c r="H691" s="85">
        <v>0</v>
      </c>
      <c r="I691" s="85">
        <v>0</v>
      </c>
      <c r="J691" s="85">
        <v>0</v>
      </c>
      <c r="K691" s="85">
        <v>0</v>
      </c>
      <c r="L691" s="85">
        <v>0</v>
      </c>
      <c r="M691" s="85">
        <v>0</v>
      </c>
      <c r="N691" s="85">
        <v>0</v>
      </c>
      <c r="O691" s="85">
        <v>0</v>
      </c>
      <c r="P691" s="85">
        <v>0</v>
      </c>
      <c r="Q691" s="85">
        <v>0</v>
      </c>
      <c r="R691" s="85">
        <v>0</v>
      </c>
      <c r="S691" s="85">
        <v>0</v>
      </c>
      <c r="T691" s="85">
        <v>0</v>
      </c>
      <c r="U691" s="85">
        <v>0</v>
      </c>
      <c r="V691" s="85">
        <v>0</v>
      </c>
      <c r="W691" s="85">
        <v>0</v>
      </c>
      <c r="X691" s="85">
        <v>0</v>
      </c>
      <c r="Y691" s="85">
        <v>0</v>
      </c>
      <c r="Z691" s="85">
        <v>0</v>
      </c>
      <c r="AA691" s="85">
        <f t="shared" si="130"/>
        <v>0</v>
      </c>
      <c r="AB691" s="84">
        <f t="shared" si="131"/>
        <v>2022</v>
      </c>
      <c r="AC691" s="83">
        <f t="shared" si="132"/>
        <v>9</v>
      </c>
      <c r="AD691" s="83" t="str">
        <f t="shared" si="133"/>
        <v/>
      </c>
      <c r="AE691" s="83" t="str">
        <f t="shared" si="134"/>
        <v/>
      </c>
      <c r="AF691" s="81">
        <f t="shared" si="135"/>
        <v>0</v>
      </c>
      <c r="AG691" s="82" t="str">
        <f t="shared" si="136"/>
        <v>1:00</v>
      </c>
      <c r="AH691" s="81">
        <f t="shared" si="137"/>
        <v>0</v>
      </c>
      <c r="AI691" s="80" t="str">
        <f t="shared" si="138"/>
        <v/>
      </c>
      <c r="AJ691" s="80" t="str">
        <f t="shared" si="139"/>
        <v/>
      </c>
      <c r="AK691" s="80" t="str">
        <f t="shared" si="140"/>
        <v/>
      </c>
      <c r="AL691" s="79" t="str">
        <f t="shared" si="141"/>
        <v/>
      </c>
      <c r="AM691" s="78" t="str">
        <f t="shared" si="142"/>
        <v/>
      </c>
    </row>
    <row r="692" spans="2:39" ht="13.5" thickBot="1">
      <c r="B692" s="86">
        <v>44824</v>
      </c>
      <c r="C692" s="85">
        <v>0</v>
      </c>
      <c r="D692" s="85">
        <v>0</v>
      </c>
      <c r="E692" s="85">
        <v>0</v>
      </c>
      <c r="F692" s="85">
        <v>0</v>
      </c>
      <c r="G692" s="85">
        <v>0</v>
      </c>
      <c r="H692" s="85">
        <v>0</v>
      </c>
      <c r="I692" s="85">
        <v>0</v>
      </c>
      <c r="J692" s="85">
        <v>0</v>
      </c>
      <c r="K692" s="85">
        <v>0</v>
      </c>
      <c r="L692" s="85">
        <v>0</v>
      </c>
      <c r="M692" s="85">
        <v>0</v>
      </c>
      <c r="N692" s="85">
        <v>0</v>
      </c>
      <c r="O692" s="85">
        <v>0</v>
      </c>
      <c r="P692" s="85">
        <v>0</v>
      </c>
      <c r="Q692" s="85">
        <v>0</v>
      </c>
      <c r="R692" s="85">
        <v>0</v>
      </c>
      <c r="S692" s="85">
        <v>0</v>
      </c>
      <c r="T692" s="85">
        <v>0</v>
      </c>
      <c r="U692" s="85">
        <v>0</v>
      </c>
      <c r="V692" s="85">
        <v>0</v>
      </c>
      <c r="W692" s="85">
        <v>0</v>
      </c>
      <c r="X692" s="85">
        <v>0</v>
      </c>
      <c r="Y692" s="85">
        <v>0</v>
      </c>
      <c r="Z692" s="85">
        <v>0</v>
      </c>
      <c r="AA692" s="85">
        <f t="shared" si="130"/>
        <v>0</v>
      </c>
      <c r="AB692" s="84">
        <f t="shared" si="131"/>
        <v>2022</v>
      </c>
      <c r="AC692" s="83">
        <f t="shared" si="132"/>
        <v>9</v>
      </c>
      <c r="AD692" s="83" t="str">
        <f t="shared" si="133"/>
        <v/>
      </c>
      <c r="AE692" s="83" t="str">
        <f t="shared" si="134"/>
        <v/>
      </c>
      <c r="AF692" s="81">
        <f t="shared" si="135"/>
        <v>0</v>
      </c>
      <c r="AG692" s="82" t="str">
        <f t="shared" si="136"/>
        <v>1:00</v>
      </c>
      <c r="AH692" s="81">
        <f t="shared" si="137"/>
        <v>0</v>
      </c>
      <c r="AI692" s="80" t="str">
        <f t="shared" si="138"/>
        <v/>
      </c>
      <c r="AJ692" s="80" t="str">
        <f t="shared" si="139"/>
        <v/>
      </c>
      <c r="AK692" s="80" t="str">
        <f t="shared" si="140"/>
        <v/>
      </c>
      <c r="AL692" s="79" t="str">
        <f t="shared" si="141"/>
        <v/>
      </c>
      <c r="AM692" s="78" t="str">
        <f t="shared" si="142"/>
        <v/>
      </c>
    </row>
    <row r="693" spans="2:39" ht="13.5" thickBot="1">
      <c r="B693" s="86">
        <v>44825</v>
      </c>
      <c r="C693" s="85">
        <v>0</v>
      </c>
      <c r="D693" s="85">
        <v>0</v>
      </c>
      <c r="E693" s="85">
        <v>0</v>
      </c>
      <c r="F693" s="85">
        <v>0</v>
      </c>
      <c r="G693" s="85">
        <v>0</v>
      </c>
      <c r="H693" s="85">
        <v>0</v>
      </c>
      <c r="I693" s="85">
        <v>0</v>
      </c>
      <c r="J693" s="85">
        <v>0</v>
      </c>
      <c r="K693" s="85">
        <v>0</v>
      </c>
      <c r="L693" s="85">
        <v>0</v>
      </c>
      <c r="M693" s="85">
        <v>0</v>
      </c>
      <c r="N693" s="85">
        <v>0</v>
      </c>
      <c r="O693" s="85">
        <v>0</v>
      </c>
      <c r="P693" s="85">
        <v>0</v>
      </c>
      <c r="Q693" s="85">
        <v>0</v>
      </c>
      <c r="R693" s="85">
        <v>0</v>
      </c>
      <c r="S693" s="85">
        <v>0</v>
      </c>
      <c r="T693" s="85">
        <v>0</v>
      </c>
      <c r="U693" s="85">
        <v>0</v>
      </c>
      <c r="V693" s="85">
        <v>0</v>
      </c>
      <c r="W693" s="85">
        <v>0</v>
      </c>
      <c r="X693" s="85">
        <v>0</v>
      </c>
      <c r="Y693" s="85">
        <v>0</v>
      </c>
      <c r="Z693" s="85">
        <v>0</v>
      </c>
      <c r="AA693" s="85">
        <f t="shared" si="130"/>
        <v>0</v>
      </c>
      <c r="AB693" s="84">
        <f t="shared" si="131"/>
        <v>2022</v>
      </c>
      <c r="AC693" s="83">
        <f t="shared" si="132"/>
        <v>9</v>
      </c>
      <c r="AD693" s="83" t="str">
        <f t="shared" si="133"/>
        <v/>
      </c>
      <c r="AE693" s="83" t="str">
        <f t="shared" si="134"/>
        <v/>
      </c>
      <c r="AF693" s="81">
        <f t="shared" si="135"/>
        <v>0</v>
      </c>
      <c r="AG693" s="82" t="str">
        <f t="shared" si="136"/>
        <v>1:00</v>
      </c>
      <c r="AH693" s="81">
        <f t="shared" si="137"/>
        <v>0</v>
      </c>
      <c r="AI693" s="80" t="str">
        <f t="shared" si="138"/>
        <v/>
      </c>
      <c r="AJ693" s="80" t="str">
        <f t="shared" si="139"/>
        <v/>
      </c>
      <c r="AK693" s="80" t="str">
        <f t="shared" si="140"/>
        <v/>
      </c>
      <c r="AL693" s="79" t="str">
        <f t="shared" si="141"/>
        <v/>
      </c>
      <c r="AM693" s="78" t="str">
        <f t="shared" si="142"/>
        <v/>
      </c>
    </row>
    <row r="694" spans="2:39" ht="13.5" thickBot="1">
      <c r="B694" s="86">
        <v>44826</v>
      </c>
      <c r="C694" s="85">
        <v>0</v>
      </c>
      <c r="D694" s="85">
        <v>0</v>
      </c>
      <c r="E694" s="85">
        <v>0</v>
      </c>
      <c r="F694" s="85">
        <v>0</v>
      </c>
      <c r="G694" s="85">
        <v>0</v>
      </c>
      <c r="H694" s="85">
        <v>0</v>
      </c>
      <c r="I694" s="85">
        <v>0</v>
      </c>
      <c r="J694" s="85">
        <v>0</v>
      </c>
      <c r="K694" s="85">
        <v>0</v>
      </c>
      <c r="L694" s="85">
        <v>0</v>
      </c>
      <c r="M694" s="85">
        <v>0</v>
      </c>
      <c r="N694" s="85">
        <v>0</v>
      </c>
      <c r="O694" s="85">
        <v>0</v>
      </c>
      <c r="P694" s="85">
        <v>0</v>
      </c>
      <c r="Q694" s="85">
        <v>0</v>
      </c>
      <c r="R694" s="85">
        <v>0</v>
      </c>
      <c r="S694" s="85">
        <v>0</v>
      </c>
      <c r="T694" s="85">
        <v>0</v>
      </c>
      <c r="U694" s="85">
        <v>0</v>
      </c>
      <c r="V694" s="85">
        <v>0</v>
      </c>
      <c r="W694" s="85">
        <v>0</v>
      </c>
      <c r="X694" s="85">
        <v>0</v>
      </c>
      <c r="Y694" s="85">
        <v>0</v>
      </c>
      <c r="Z694" s="85">
        <v>0</v>
      </c>
      <c r="AA694" s="85">
        <f t="shared" si="130"/>
        <v>0</v>
      </c>
      <c r="AB694" s="84">
        <f t="shared" si="131"/>
        <v>2022</v>
      </c>
      <c r="AC694" s="83">
        <f t="shared" si="132"/>
        <v>9</v>
      </c>
      <c r="AD694" s="83" t="str">
        <f t="shared" si="133"/>
        <v/>
      </c>
      <c r="AE694" s="83" t="str">
        <f t="shared" si="134"/>
        <v/>
      </c>
      <c r="AF694" s="81">
        <f t="shared" si="135"/>
        <v>0</v>
      </c>
      <c r="AG694" s="82" t="str">
        <f t="shared" si="136"/>
        <v>1:00</v>
      </c>
      <c r="AH694" s="81">
        <f t="shared" si="137"/>
        <v>0</v>
      </c>
      <c r="AI694" s="80" t="str">
        <f t="shared" si="138"/>
        <v/>
      </c>
      <c r="AJ694" s="80" t="str">
        <f t="shared" si="139"/>
        <v/>
      </c>
      <c r="AK694" s="80" t="str">
        <f t="shared" si="140"/>
        <v/>
      </c>
      <c r="AL694" s="79" t="str">
        <f t="shared" si="141"/>
        <v/>
      </c>
      <c r="AM694" s="78" t="str">
        <f t="shared" si="142"/>
        <v/>
      </c>
    </row>
    <row r="695" spans="2:39" ht="13.5" thickBot="1">
      <c r="B695" s="86">
        <v>44827</v>
      </c>
      <c r="C695" s="85">
        <v>0</v>
      </c>
      <c r="D695" s="85">
        <v>0</v>
      </c>
      <c r="E695" s="85">
        <v>0</v>
      </c>
      <c r="F695" s="85">
        <v>0</v>
      </c>
      <c r="G695" s="85">
        <v>0</v>
      </c>
      <c r="H695" s="85">
        <v>0</v>
      </c>
      <c r="I695" s="85">
        <v>0</v>
      </c>
      <c r="J695" s="85">
        <v>0</v>
      </c>
      <c r="K695" s="85">
        <v>0</v>
      </c>
      <c r="L695" s="85">
        <v>0</v>
      </c>
      <c r="M695" s="85">
        <v>0</v>
      </c>
      <c r="N695" s="85">
        <v>0</v>
      </c>
      <c r="O695" s="85">
        <v>0</v>
      </c>
      <c r="P695" s="85">
        <v>0</v>
      </c>
      <c r="Q695" s="85">
        <v>0</v>
      </c>
      <c r="R695" s="85">
        <v>0</v>
      </c>
      <c r="S695" s="85">
        <v>0</v>
      </c>
      <c r="T695" s="85">
        <v>0</v>
      </c>
      <c r="U695" s="85">
        <v>0</v>
      </c>
      <c r="V695" s="85">
        <v>0</v>
      </c>
      <c r="W695" s="85">
        <v>0</v>
      </c>
      <c r="X695" s="85">
        <v>0</v>
      </c>
      <c r="Y695" s="85">
        <v>0</v>
      </c>
      <c r="Z695" s="85">
        <v>0</v>
      </c>
      <c r="AA695" s="85">
        <f t="shared" si="130"/>
        <v>0</v>
      </c>
      <c r="AB695" s="84">
        <f t="shared" si="131"/>
        <v>2022</v>
      </c>
      <c r="AC695" s="83">
        <f t="shared" si="132"/>
        <v>9</v>
      </c>
      <c r="AD695" s="83" t="str">
        <f t="shared" si="133"/>
        <v/>
      </c>
      <c r="AE695" s="83" t="str">
        <f t="shared" si="134"/>
        <v/>
      </c>
      <c r="AF695" s="81">
        <f t="shared" si="135"/>
        <v>0</v>
      </c>
      <c r="AG695" s="82" t="str">
        <f t="shared" si="136"/>
        <v>1:00</v>
      </c>
      <c r="AH695" s="81">
        <f t="shared" si="137"/>
        <v>0</v>
      </c>
      <c r="AI695" s="80" t="str">
        <f t="shared" si="138"/>
        <v/>
      </c>
      <c r="AJ695" s="80" t="str">
        <f t="shared" si="139"/>
        <v/>
      </c>
      <c r="AK695" s="80" t="str">
        <f t="shared" si="140"/>
        <v/>
      </c>
      <c r="AL695" s="79" t="str">
        <f t="shared" si="141"/>
        <v/>
      </c>
      <c r="AM695" s="78" t="str">
        <f t="shared" si="142"/>
        <v/>
      </c>
    </row>
    <row r="696" spans="2:39" ht="13.5" thickBot="1">
      <c r="B696" s="86">
        <v>44828</v>
      </c>
      <c r="C696" s="85">
        <v>0</v>
      </c>
      <c r="D696" s="85">
        <v>0</v>
      </c>
      <c r="E696" s="85">
        <v>0</v>
      </c>
      <c r="F696" s="85">
        <v>0</v>
      </c>
      <c r="G696" s="85">
        <v>0</v>
      </c>
      <c r="H696" s="85">
        <v>0</v>
      </c>
      <c r="I696" s="85">
        <v>0</v>
      </c>
      <c r="J696" s="85">
        <v>0</v>
      </c>
      <c r="K696" s="85">
        <v>0</v>
      </c>
      <c r="L696" s="85">
        <v>0</v>
      </c>
      <c r="M696" s="85">
        <v>0</v>
      </c>
      <c r="N696" s="85">
        <v>0</v>
      </c>
      <c r="O696" s="85">
        <v>0</v>
      </c>
      <c r="P696" s="85">
        <v>0</v>
      </c>
      <c r="Q696" s="85">
        <v>0</v>
      </c>
      <c r="R696" s="85">
        <v>0</v>
      </c>
      <c r="S696" s="85">
        <v>0</v>
      </c>
      <c r="T696" s="85">
        <v>0</v>
      </c>
      <c r="U696" s="85">
        <v>0</v>
      </c>
      <c r="V696" s="85">
        <v>0</v>
      </c>
      <c r="W696" s="85">
        <v>0</v>
      </c>
      <c r="X696" s="85">
        <v>0</v>
      </c>
      <c r="Y696" s="85">
        <v>0</v>
      </c>
      <c r="Z696" s="85">
        <v>0</v>
      </c>
      <c r="AA696" s="85">
        <f t="shared" si="130"/>
        <v>0</v>
      </c>
      <c r="AB696" s="84">
        <f t="shared" si="131"/>
        <v>2022</v>
      </c>
      <c r="AC696" s="83">
        <f t="shared" si="132"/>
        <v>9</v>
      </c>
      <c r="AD696" s="83" t="str">
        <f t="shared" si="133"/>
        <v/>
      </c>
      <c r="AE696" s="83" t="str">
        <f t="shared" si="134"/>
        <v/>
      </c>
      <c r="AF696" s="81">
        <f t="shared" si="135"/>
        <v>0</v>
      </c>
      <c r="AG696" s="82" t="str">
        <f t="shared" si="136"/>
        <v>1:00</v>
      </c>
      <c r="AH696" s="81">
        <f t="shared" si="137"/>
        <v>0</v>
      </c>
      <c r="AI696" s="80" t="str">
        <f t="shared" si="138"/>
        <v/>
      </c>
      <c r="AJ696" s="80" t="str">
        <f t="shared" si="139"/>
        <v/>
      </c>
      <c r="AK696" s="80" t="str">
        <f t="shared" si="140"/>
        <v/>
      </c>
      <c r="AL696" s="79" t="str">
        <f t="shared" si="141"/>
        <v/>
      </c>
      <c r="AM696" s="78" t="str">
        <f t="shared" si="142"/>
        <v/>
      </c>
    </row>
    <row r="697" spans="2:39" ht="13.5" thickBot="1">
      <c r="B697" s="86">
        <v>44829</v>
      </c>
      <c r="C697" s="85">
        <v>0</v>
      </c>
      <c r="D697" s="85">
        <v>0</v>
      </c>
      <c r="E697" s="85">
        <v>0</v>
      </c>
      <c r="F697" s="85">
        <v>0</v>
      </c>
      <c r="G697" s="85">
        <v>0</v>
      </c>
      <c r="H697" s="85">
        <v>0</v>
      </c>
      <c r="I697" s="85">
        <v>0</v>
      </c>
      <c r="J697" s="85">
        <v>0</v>
      </c>
      <c r="K697" s="85">
        <v>0</v>
      </c>
      <c r="L697" s="85">
        <v>0</v>
      </c>
      <c r="M697" s="85">
        <v>0</v>
      </c>
      <c r="N697" s="85">
        <v>0</v>
      </c>
      <c r="O697" s="85">
        <v>0</v>
      </c>
      <c r="P697" s="85">
        <v>0</v>
      </c>
      <c r="Q697" s="85">
        <v>0</v>
      </c>
      <c r="R697" s="85">
        <v>0</v>
      </c>
      <c r="S697" s="85">
        <v>0</v>
      </c>
      <c r="T697" s="85">
        <v>0</v>
      </c>
      <c r="U697" s="85">
        <v>0</v>
      </c>
      <c r="V697" s="85">
        <v>0</v>
      </c>
      <c r="W697" s="85">
        <v>0</v>
      </c>
      <c r="X697" s="85">
        <v>0</v>
      </c>
      <c r="Y697" s="85">
        <v>0</v>
      </c>
      <c r="Z697" s="85">
        <v>0</v>
      </c>
      <c r="AA697" s="85">
        <f t="shared" si="130"/>
        <v>0</v>
      </c>
      <c r="AB697" s="84">
        <f t="shared" si="131"/>
        <v>2022</v>
      </c>
      <c r="AC697" s="83">
        <f t="shared" si="132"/>
        <v>9</v>
      </c>
      <c r="AD697" s="83" t="str">
        <f t="shared" si="133"/>
        <v/>
      </c>
      <c r="AE697" s="83" t="str">
        <f t="shared" si="134"/>
        <v/>
      </c>
      <c r="AF697" s="81">
        <f t="shared" si="135"/>
        <v>0</v>
      </c>
      <c r="AG697" s="82" t="str">
        <f t="shared" si="136"/>
        <v>1:00</v>
      </c>
      <c r="AH697" s="81">
        <f t="shared" si="137"/>
        <v>0</v>
      </c>
      <c r="AI697" s="80" t="str">
        <f t="shared" si="138"/>
        <v/>
      </c>
      <c r="AJ697" s="80" t="str">
        <f t="shared" si="139"/>
        <v/>
      </c>
      <c r="AK697" s="80" t="str">
        <f t="shared" si="140"/>
        <v/>
      </c>
      <c r="AL697" s="79" t="str">
        <f t="shared" si="141"/>
        <v/>
      </c>
      <c r="AM697" s="78" t="str">
        <f t="shared" si="142"/>
        <v/>
      </c>
    </row>
    <row r="698" spans="2:39" ht="13.5" thickBot="1">
      <c r="B698" s="86">
        <v>44830</v>
      </c>
      <c r="C698" s="85">
        <v>0</v>
      </c>
      <c r="D698" s="85">
        <v>0</v>
      </c>
      <c r="E698" s="85">
        <v>0</v>
      </c>
      <c r="F698" s="85">
        <v>0</v>
      </c>
      <c r="G698" s="85">
        <v>0</v>
      </c>
      <c r="H698" s="85">
        <v>0</v>
      </c>
      <c r="I698" s="85">
        <v>0</v>
      </c>
      <c r="J698" s="85">
        <v>0</v>
      </c>
      <c r="K698" s="85">
        <v>46.875</v>
      </c>
      <c r="L698" s="85">
        <v>942.11599999999999</v>
      </c>
      <c r="M698" s="85">
        <v>994.73400000000004</v>
      </c>
      <c r="N698" s="85">
        <v>995.20500000000004</v>
      </c>
      <c r="O698" s="85">
        <v>995.06200000000001</v>
      </c>
      <c r="P698" s="85">
        <v>1137.4100000000001</v>
      </c>
      <c r="Q698" s="85">
        <v>1413.6559999999999</v>
      </c>
      <c r="R698" s="85">
        <v>1358.4349999999999</v>
      </c>
      <c r="S698" s="85">
        <v>1301.6130000000001</v>
      </c>
      <c r="T698" s="85">
        <v>1257.3599999999999</v>
      </c>
      <c r="U698" s="85">
        <v>1214.008</v>
      </c>
      <c r="V698" s="85">
        <v>1151.684</v>
      </c>
      <c r="W698" s="85">
        <v>1126.3969999999999</v>
      </c>
      <c r="X698" s="85">
        <v>1106.7660000000001</v>
      </c>
      <c r="Y698" s="85">
        <v>1078.7280000000001</v>
      </c>
      <c r="Z698" s="85">
        <v>1067.1210000000001</v>
      </c>
      <c r="AA698" s="85">
        <f t="shared" si="130"/>
        <v>1413.6559999999999</v>
      </c>
      <c r="AB698" s="84">
        <f t="shared" si="131"/>
        <v>2022</v>
      </c>
      <c r="AC698" s="83">
        <f t="shared" si="132"/>
        <v>9</v>
      </c>
      <c r="AD698" s="83" t="str">
        <f t="shared" si="133"/>
        <v/>
      </c>
      <c r="AE698" s="83" t="str">
        <f t="shared" si="134"/>
        <v/>
      </c>
      <c r="AF698" s="81">
        <f t="shared" si="135"/>
        <v>1413.6559999999999</v>
      </c>
      <c r="AG698" s="82" t="str">
        <f t="shared" si="136"/>
        <v>15:00</v>
      </c>
      <c r="AH698" s="81">
        <f t="shared" si="137"/>
        <v>18600.825999999997</v>
      </c>
      <c r="AI698" s="80" t="str">
        <f t="shared" si="138"/>
        <v/>
      </c>
      <c r="AJ698" s="80" t="str">
        <f t="shared" si="139"/>
        <v/>
      </c>
      <c r="AK698" s="80" t="str">
        <f t="shared" si="140"/>
        <v/>
      </c>
      <c r="AL698" s="79" t="str">
        <f t="shared" si="141"/>
        <v/>
      </c>
      <c r="AM698" s="78" t="str">
        <f t="shared" si="142"/>
        <v/>
      </c>
    </row>
    <row r="699" spans="2:39" ht="13.5" thickBot="1">
      <c r="B699" s="86">
        <v>44831</v>
      </c>
      <c r="C699" s="85">
        <v>1059.51</v>
      </c>
      <c r="D699" s="85">
        <v>1055.492</v>
      </c>
      <c r="E699" s="85">
        <v>1064.317</v>
      </c>
      <c r="F699" s="85">
        <v>1079.7639999999999</v>
      </c>
      <c r="G699" s="85">
        <v>1099.348</v>
      </c>
      <c r="H699" s="85">
        <v>1144.0429999999999</v>
      </c>
      <c r="I699" s="85">
        <v>1246.0899999999999</v>
      </c>
      <c r="J699" s="85">
        <v>1280.18</v>
      </c>
      <c r="K699" s="85">
        <v>1312.6790000000001</v>
      </c>
      <c r="L699" s="85">
        <v>1466.02</v>
      </c>
      <c r="M699" s="85">
        <v>1464.424</v>
      </c>
      <c r="N699" s="85">
        <v>1440.0509999999999</v>
      </c>
      <c r="O699" s="85">
        <v>1433.8530000000001</v>
      </c>
      <c r="P699" s="85">
        <v>1474.5129999999999</v>
      </c>
      <c r="Q699" s="85">
        <v>1483.521</v>
      </c>
      <c r="R699" s="85">
        <v>1445.867</v>
      </c>
      <c r="S699" s="85">
        <v>1334.8209999999999</v>
      </c>
      <c r="T699" s="85">
        <v>1250.644</v>
      </c>
      <c r="U699" s="85">
        <v>1268.7660000000001</v>
      </c>
      <c r="V699" s="85">
        <v>1128.2249999999999</v>
      </c>
      <c r="W699" s="85">
        <v>1120.0540000000001</v>
      </c>
      <c r="X699" s="85">
        <v>1101.2950000000001</v>
      </c>
      <c r="Y699" s="85">
        <v>1077.6510000000001</v>
      </c>
      <c r="Z699" s="85">
        <v>1076.3789999999999</v>
      </c>
      <c r="AA699" s="85">
        <f t="shared" si="130"/>
        <v>1483.521</v>
      </c>
      <c r="AB699" s="84">
        <f t="shared" si="131"/>
        <v>2022</v>
      </c>
      <c r="AC699" s="83">
        <f t="shared" si="132"/>
        <v>9</v>
      </c>
      <c r="AD699" s="83" t="str">
        <f t="shared" si="133"/>
        <v/>
      </c>
      <c r="AE699" s="83" t="str">
        <f t="shared" si="134"/>
        <v/>
      </c>
      <c r="AF699" s="81">
        <f t="shared" si="135"/>
        <v>1483.521</v>
      </c>
      <c r="AG699" s="82" t="str">
        <f t="shared" si="136"/>
        <v>15:00</v>
      </c>
      <c r="AH699" s="81">
        <f t="shared" si="137"/>
        <v>31391.027999999995</v>
      </c>
      <c r="AI699" s="80" t="str">
        <f t="shared" si="138"/>
        <v/>
      </c>
      <c r="AJ699" s="80" t="str">
        <f t="shared" si="139"/>
        <v/>
      </c>
      <c r="AK699" s="80" t="str">
        <f t="shared" si="140"/>
        <v/>
      </c>
      <c r="AL699" s="79" t="str">
        <f t="shared" si="141"/>
        <v/>
      </c>
      <c r="AM699" s="78" t="str">
        <f t="shared" si="142"/>
        <v/>
      </c>
    </row>
    <row r="700" spans="2:39" ht="13.5" thickBot="1">
      <c r="B700" s="86">
        <v>44832</v>
      </c>
      <c r="C700" s="85">
        <v>1063.0150000000001</v>
      </c>
      <c r="D700" s="85">
        <v>1034.7940000000001</v>
      </c>
      <c r="E700" s="85">
        <v>1063.7750000000001</v>
      </c>
      <c r="F700" s="85">
        <v>1074.155</v>
      </c>
      <c r="G700" s="85">
        <v>1093.6590000000001</v>
      </c>
      <c r="H700" s="85">
        <v>1141.6120000000001</v>
      </c>
      <c r="I700" s="85">
        <v>1242.126</v>
      </c>
      <c r="J700" s="85">
        <v>1265.7249999999999</v>
      </c>
      <c r="K700" s="85">
        <v>1281.1010000000001</v>
      </c>
      <c r="L700" s="85">
        <v>1309.462</v>
      </c>
      <c r="M700" s="85">
        <v>1319.74</v>
      </c>
      <c r="N700" s="85">
        <v>1272.095</v>
      </c>
      <c r="O700" s="85">
        <v>1285.2670000000001</v>
      </c>
      <c r="P700" s="85">
        <v>1483.761</v>
      </c>
      <c r="Q700" s="85">
        <v>1482.329</v>
      </c>
      <c r="R700" s="85">
        <v>1402.098</v>
      </c>
      <c r="S700" s="85">
        <v>1206.453</v>
      </c>
      <c r="T700" s="85">
        <v>1120.973</v>
      </c>
      <c r="U700" s="85">
        <v>1137.856</v>
      </c>
      <c r="V700" s="85">
        <v>1120.838</v>
      </c>
      <c r="W700" s="85">
        <v>1105.4770000000001</v>
      </c>
      <c r="X700" s="85">
        <v>1082.9839999999999</v>
      </c>
      <c r="Y700" s="85">
        <v>1057.797</v>
      </c>
      <c r="Z700" s="85">
        <v>1058.595</v>
      </c>
      <c r="AA700" s="85">
        <f t="shared" si="130"/>
        <v>1483.761</v>
      </c>
      <c r="AB700" s="84">
        <f t="shared" si="131"/>
        <v>2022</v>
      </c>
      <c r="AC700" s="83">
        <f t="shared" si="132"/>
        <v>9</v>
      </c>
      <c r="AD700" s="83" t="str">
        <f t="shared" si="133"/>
        <v/>
      </c>
      <c r="AE700" s="83" t="str">
        <f t="shared" si="134"/>
        <v/>
      </c>
      <c r="AF700" s="81">
        <f t="shared" si="135"/>
        <v>1483.761</v>
      </c>
      <c r="AG700" s="82" t="str">
        <f t="shared" si="136"/>
        <v>14:00</v>
      </c>
      <c r="AH700" s="81">
        <f t="shared" si="137"/>
        <v>30189.447999999997</v>
      </c>
      <c r="AI700" s="80" t="str">
        <f t="shared" si="138"/>
        <v/>
      </c>
      <c r="AJ700" s="80" t="str">
        <f t="shared" si="139"/>
        <v/>
      </c>
      <c r="AK700" s="80" t="str">
        <f t="shared" si="140"/>
        <v/>
      </c>
      <c r="AL700" s="79" t="str">
        <f t="shared" si="141"/>
        <v/>
      </c>
      <c r="AM700" s="78" t="str">
        <f t="shared" si="142"/>
        <v/>
      </c>
    </row>
    <row r="701" spans="2:39" ht="13.5" thickBot="1">
      <c r="B701" s="86">
        <v>44833</v>
      </c>
      <c r="C701" s="85">
        <v>1051.9169999999999</v>
      </c>
      <c r="D701" s="85">
        <v>1048.556</v>
      </c>
      <c r="E701" s="85">
        <v>1060.452</v>
      </c>
      <c r="F701" s="85">
        <v>1088.3330000000001</v>
      </c>
      <c r="G701" s="85">
        <v>1089.096</v>
      </c>
      <c r="H701" s="85">
        <v>1147.175</v>
      </c>
      <c r="I701" s="85">
        <v>1233.538</v>
      </c>
      <c r="J701" s="85">
        <v>1249.6569999999999</v>
      </c>
      <c r="K701" s="85">
        <v>1254.404</v>
      </c>
      <c r="L701" s="85">
        <v>1286.893</v>
      </c>
      <c r="M701" s="85">
        <v>1302.7639999999999</v>
      </c>
      <c r="N701" s="85">
        <v>1417.9760000000001</v>
      </c>
      <c r="O701" s="85">
        <v>1482.1279999999999</v>
      </c>
      <c r="P701" s="85">
        <v>1481.5550000000001</v>
      </c>
      <c r="Q701" s="85">
        <v>1482.3779999999999</v>
      </c>
      <c r="R701" s="85">
        <v>1482.107</v>
      </c>
      <c r="S701" s="85">
        <v>1479.251</v>
      </c>
      <c r="T701" s="85">
        <v>1447.9</v>
      </c>
      <c r="U701" s="85">
        <v>1345.5429999999999</v>
      </c>
      <c r="V701" s="85">
        <v>1157.145</v>
      </c>
      <c r="W701" s="85">
        <v>1089.2729999999999</v>
      </c>
      <c r="X701" s="85">
        <v>1061.08</v>
      </c>
      <c r="Y701" s="85">
        <v>1037.7449999999999</v>
      </c>
      <c r="Z701" s="85">
        <v>1045.933</v>
      </c>
      <c r="AA701" s="85">
        <f t="shared" si="130"/>
        <v>1482.3779999999999</v>
      </c>
      <c r="AB701" s="84">
        <f t="shared" si="131"/>
        <v>2022</v>
      </c>
      <c r="AC701" s="83">
        <f t="shared" si="132"/>
        <v>9</v>
      </c>
      <c r="AD701" s="83" t="str">
        <f t="shared" si="133"/>
        <v/>
      </c>
      <c r="AE701" s="83" t="str">
        <f t="shared" si="134"/>
        <v/>
      </c>
      <c r="AF701" s="81">
        <f t="shared" si="135"/>
        <v>1482.3779999999999</v>
      </c>
      <c r="AG701" s="82" t="str">
        <f t="shared" si="136"/>
        <v>15:00</v>
      </c>
      <c r="AH701" s="81">
        <f t="shared" si="137"/>
        <v>31305.177000000007</v>
      </c>
      <c r="AI701" s="80" t="str">
        <f t="shared" si="138"/>
        <v/>
      </c>
      <c r="AJ701" s="80" t="str">
        <f t="shared" si="139"/>
        <v/>
      </c>
      <c r="AK701" s="80" t="str">
        <f t="shared" si="140"/>
        <v/>
      </c>
      <c r="AL701" s="79" t="str">
        <f t="shared" si="141"/>
        <v/>
      </c>
      <c r="AM701" s="78" t="str">
        <f t="shared" si="142"/>
        <v/>
      </c>
    </row>
    <row r="702" spans="2:39" ht="13.5" thickBot="1">
      <c r="B702" s="86">
        <v>44834</v>
      </c>
      <c r="C702" s="85">
        <v>1062.8219999999999</v>
      </c>
      <c r="D702" s="85">
        <v>1088.9929999999999</v>
      </c>
      <c r="E702" s="85">
        <v>1088.2570000000001</v>
      </c>
      <c r="F702" s="85">
        <v>1102.329</v>
      </c>
      <c r="G702" s="85">
        <v>1121.2339999999999</v>
      </c>
      <c r="H702" s="85">
        <v>1167.287</v>
      </c>
      <c r="I702" s="85">
        <v>1270.934</v>
      </c>
      <c r="J702" s="85">
        <v>1273.7619999999999</v>
      </c>
      <c r="K702" s="85">
        <v>1244.4190000000001</v>
      </c>
      <c r="L702" s="85">
        <v>1265.8240000000001</v>
      </c>
      <c r="M702" s="85">
        <v>1468.12</v>
      </c>
      <c r="N702" s="85">
        <v>1482.087</v>
      </c>
      <c r="O702" s="85">
        <v>1482.8219999999999</v>
      </c>
      <c r="P702" s="85">
        <v>1482.7619999999999</v>
      </c>
      <c r="Q702" s="85">
        <v>1482.249</v>
      </c>
      <c r="R702" s="85">
        <v>1482.8340000000001</v>
      </c>
      <c r="S702" s="85">
        <v>1475.3520000000001</v>
      </c>
      <c r="T702" s="85">
        <v>1407.9059999999999</v>
      </c>
      <c r="U702" s="85">
        <v>1290.7570000000001</v>
      </c>
      <c r="V702" s="85">
        <v>1120.722</v>
      </c>
      <c r="W702" s="85">
        <v>1098.4280000000001</v>
      </c>
      <c r="X702" s="85">
        <v>1065.6669999999999</v>
      </c>
      <c r="Y702" s="85">
        <v>1046.5920000000001</v>
      </c>
      <c r="Z702" s="85">
        <v>1034.79</v>
      </c>
      <c r="AA702" s="85">
        <f t="shared" si="130"/>
        <v>1482.8340000000001</v>
      </c>
      <c r="AB702" s="84">
        <f t="shared" si="131"/>
        <v>2022</v>
      </c>
      <c r="AC702" s="83">
        <f t="shared" si="132"/>
        <v>9</v>
      </c>
      <c r="AD702" s="83" t="str">
        <f t="shared" si="133"/>
        <v>2022-9</v>
      </c>
      <c r="AE702" s="83">
        <f t="shared" si="134"/>
        <v>9</v>
      </c>
      <c r="AF702" s="81">
        <f t="shared" si="135"/>
        <v>1482.8340000000001</v>
      </c>
      <c r="AG702" s="82" t="str">
        <f t="shared" si="136"/>
        <v>16:00</v>
      </c>
      <c r="AH702" s="81">
        <f t="shared" si="137"/>
        <v>31589.782999999999</v>
      </c>
      <c r="AI702" s="80">
        <f t="shared" si="138"/>
        <v>16228.650000000001</v>
      </c>
      <c r="AJ702" s="80">
        <f t="shared" si="139"/>
        <v>1484.2149999999999</v>
      </c>
      <c r="AK702" s="80">
        <f t="shared" si="140"/>
        <v>37065.342000000004</v>
      </c>
      <c r="AL702" s="79">
        <f t="shared" si="141"/>
        <v>44808</v>
      </c>
      <c r="AM702" s="78" t="str">
        <f t="shared" si="142"/>
        <v>3:00</v>
      </c>
    </row>
    <row r="703" spans="2:39" ht="13.5" thickBot="1">
      <c r="B703" s="86">
        <v>44835</v>
      </c>
      <c r="C703" s="85">
        <v>1032.1980000000001</v>
      </c>
      <c r="D703" s="85">
        <v>1027.7439999999999</v>
      </c>
      <c r="E703" s="85">
        <v>1027.761</v>
      </c>
      <c r="F703" s="85">
        <v>1025.184</v>
      </c>
      <c r="G703" s="85">
        <v>1030.6020000000001</v>
      </c>
      <c r="H703" s="85">
        <v>1086.3389999999999</v>
      </c>
      <c r="I703" s="85">
        <v>1127.1780000000001</v>
      </c>
      <c r="J703" s="85">
        <v>1133.5550000000001</v>
      </c>
      <c r="K703" s="85">
        <v>1145.6759999999999</v>
      </c>
      <c r="L703" s="85">
        <v>1205.665</v>
      </c>
      <c r="M703" s="85">
        <v>1473.6289999999999</v>
      </c>
      <c r="N703" s="85">
        <v>1467.181</v>
      </c>
      <c r="O703" s="85">
        <v>1476.192</v>
      </c>
      <c r="P703" s="85">
        <v>1478.0170000000001</v>
      </c>
      <c r="Q703" s="85">
        <v>1481.9480000000001</v>
      </c>
      <c r="R703" s="85">
        <v>1472.9839999999999</v>
      </c>
      <c r="S703" s="85">
        <v>1406.3019999999999</v>
      </c>
      <c r="T703" s="85">
        <v>1393.2739999999999</v>
      </c>
      <c r="U703" s="85">
        <v>1366.549</v>
      </c>
      <c r="V703" s="85">
        <v>1336.61</v>
      </c>
      <c r="W703" s="85">
        <v>1321.48</v>
      </c>
      <c r="X703" s="85">
        <v>1288.0150000000001</v>
      </c>
      <c r="Y703" s="85">
        <v>1216.923</v>
      </c>
      <c r="Z703" s="85">
        <v>1114.03</v>
      </c>
      <c r="AA703" s="85">
        <f t="shared" si="130"/>
        <v>1481.9480000000001</v>
      </c>
      <c r="AB703" s="84">
        <f t="shared" si="131"/>
        <v>2022</v>
      </c>
      <c r="AC703" s="83">
        <f t="shared" si="132"/>
        <v>10</v>
      </c>
      <c r="AD703" s="83" t="str">
        <f t="shared" si="133"/>
        <v/>
      </c>
      <c r="AE703" s="83" t="str">
        <f t="shared" si="134"/>
        <v/>
      </c>
      <c r="AF703" s="81">
        <f t="shared" si="135"/>
        <v>1481.9480000000001</v>
      </c>
      <c r="AG703" s="82" t="str">
        <f t="shared" si="136"/>
        <v>15:00</v>
      </c>
      <c r="AH703" s="81">
        <f t="shared" si="137"/>
        <v>31616.983999999997</v>
      </c>
      <c r="AI703" s="80" t="str">
        <f t="shared" si="138"/>
        <v/>
      </c>
      <c r="AJ703" s="80" t="str">
        <f t="shared" si="139"/>
        <v/>
      </c>
      <c r="AK703" s="80" t="str">
        <f t="shared" si="140"/>
        <v/>
      </c>
      <c r="AL703" s="79" t="str">
        <f t="shared" si="141"/>
        <v/>
      </c>
      <c r="AM703" s="78" t="str">
        <f t="shared" si="142"/>
        <v/>
      </c>
    </row>
    <row r="704" spans="2:39" ht="13.5" thickBot="1">
      <c r="B704" s="86">
        <v>44836</v>
      </c>
      <c r="C704" s="85">
        <v>1018.213</v>
      </c>
      <c r="D704" s="85">
        <v>1021.862</v>
      </c>
      <c r="E704" s="85">
        <v>1019.593</v>
      </c>
      <c r="F704" s="85">
        <v>1022.221</v>
      </c>
      <c r="G704" s="85">
        <v>1017.175</v>
      </c>
      <c r="H704" s="85">
        <v>1114.097</v>
      </c>
      <c r="I704" s="85">
        <v>1172.502</v>
      </c>
      <c r="J704" s="85">
        <v>1150.1880000000001</v>
      </c>
      <c r="K704" s="85">
        <v>1140.425</v>
      </c>
      <c r="L704" s="85">
        <v>1125.741</v>
      </c>
      <c r="M704" s="85">
        <v>1142.5250000000001</v>
      </c>
      <c r="N704" s="85">
        <v>1112.2550000000001</v>
      </c>
      <c r="O704" s="85">
        <v>1122.421</v>
      </c>
      <c r="P704" s="85">
        <v>1130.2809999999999</v>
      </c>
      <c r="Q704" s="85">
        <v>1368.748</v>
      </c>
      <c r="R704" s="85">
        <v>1401.6410000000001</v>
      </c>
      <c r="S704" s="85">
        <v>1291.0609999999999</v>
      </c>
      <c r="T704" s="85">
        <v>1098.3389999999999</v>
      </c>
      <c r="U704" s="85">
        <v>1054.3989999999999</v>
      </c>
      <c r="V704" s="85">
        <v>1057.1079999999999</v>
      </c>
      <c r="W704" s="85">
        <v>1055.252</v>
      </c>
      <c r="X704" s="85">
        <v>1039.7360000000001</v>
      </c>
      <c r="Y704" s="85">
        <v>1032.673</v>
      </c>
      <c r="Z704" s="85">
        <v>1051.126</v>
      </c>
      <c r="AA704" s="85">
        <f t="shared" si="130"/>
        <v>1401.6410000000001</v>
      </c>
      <c r="AB704" s="84">
        <f t="shared" si="131"/>
        <v>2022</v>
      </c>
      <c r="AC704" s="83">
        <f t="shared" si="132"/>
        <v>10</v>
      </c>
      <c r="AD704" s="83" t="str">
        <f t="shared" si="133"/>
        <v/>
      </c>
      <c r="AE704" s="83" t="str">
        <f t="shared" si="134"/>
        <v/>
      </c>
      <c r="AF704" s="81">
        <f t="shared" si="135"/>
        <v>1401.6410000000001</v>
      </c>
      <c r="AG704" s="82" t="str">
        <f t="shared" si="136"/>
        <v>16:00</v>
      </c>
      <c r="AH704" s="81">
        <f t="shared" si="137"/>
        <v>28161.223000000002</v>
      </c>
      <c r="AI704" s="80" t="str">
        <f t="shared" si="138"/>
        <v/>
      </c>
      <c r="AJ704" s="80" t="str">
        <f t="shared" si="139"/>
        <v/>
      </c>
      <c r="AK704" s="80" t="str">
        <f t="shared" si="140"/>
        <v/>
      </c>
      <c r="AL704" s="79" t="str">
        <f t="shared" si="141"/>
        <v/>
      </c>
      <c r="AM704" s="78" t="str">
        <f t="shared" si="142"/>
        <v/>
      </c>
    </row>
    <row r="705" spans="2:39" ht="13.5" thickBot="1">
      <c r="B705" s="86">
        <v>44837</v>
      </c>
      <c r="C705" s="85">
        <v>1077.6510000000001</v>
      </c>
      <c r="D705" s="85">
        <v>1072.0899999999999</v>
      </c>
      <c r="E705" s="85">
        <v>1088.7080000000001</v>
      </c>
      <c r="F705" s="85">
        <v>1135.0509999999999</v>
      </c>
      <c r="G705" s="85">
        <v>1128.27</v>
      </c>
      <c r="H705" s="85">
        <v>1201.2429999999999</v>
      </c>
      <c r="I705" s="85">
        <v>1295.8979999999999</v>
      </c>
      <c r="J705" s="85">
        <v>1272.2329999999999</v>
      </c>
      <c r="K705" s="85">
        <v>1283.7329999999999</v>
      </c>
      <c r="L705" s="85">
        <v>1288.4549999999999</v>
      </c>
      <c r="M705" s="85">
        <v>1286.3989999999999</v>
      </c>
      <c r="N705" s="85">
        <v>1264.6389999999999</v>
      </c>
      <c r="O705" s="85">
        <v>1416.7719999999999</v>
      </c>
      <c r="P705" s="85">
        <v>1483.2090000000001</v>
      </c>
      <c r="Q705" s="85">
        <v>1483.913</v>
      </c>
      <c r="R705" s="85">
        <v>1480.1790000000001</v>
      </c>
      <c r="S705" s="85">
        <v>1481.2070000000001</v>
      </c>
      <c r="T705" s="85">
        <v>1443.7280000000001</v>
      </c>
      <c r="U705" s="85">
        <v>1304.442</v>
      </c>
      <c r="V705" s="85">
        <v>1146.6659999999999</v>
      </c>
      <c r="W705" s="85">
        <v>1091.9010000000001</v>
      </c>
      <c r="X705" s="85">
        <v>1089.614</v>
      </c>
      <c r="Y705" s="85">
        <v>1069.194</v>
      </c>
      <c r="Z705" s="85">
        <v>1077.6020000000001</v>
      </c>
      <c r="AA705" s="85">
        <f t="shared" si="130"/>
        <v>1483.913</v>
      </c>
      <c r="AB705" s="84">
        <f t="shared" si="131"/>
        <v>2022</v>
      </c>
      <c r="AC705" s="83">
        <f t="shared" si="132"/>
        <v>10</v>
      </c>
      <c r="AD705" s="83" t="str">
        <f t="shared" si="133"/>
        <v/>
      </c>
      <c r="AE705" s="83" t="str">
        <f t="shared" si="134"/>
        <v/>
      </c>
      <c r="AF705" s="81">
        <f t="shared" si="135"/>
        <v>1483.913</v>
      </c>
      <c r="AG705" s="82" t="str">
        <f t="shared" si="136"/>
        <v>15:00</v>
      </c>
      <c r="AH705" s="81">
        <f t="shared" si="137"/>
        <v>31446.71</v>
      </c>
      <c r="AI705" s="80" t="str">
        <f t="shared" si="138"/>
        <v/>
      </c>
      <c r="AJ705" s="80" t="str">
        <f t="shared" si="139"/>
        <v/>
      </c>
      <c r="AK705" s="80" t="str">
        <f t="shared" si="140"/>
        <v/>
      </c>
      <c r="AL705" s="79" t="str">
        <f t="shared" si="141"/>
        <v/>
      </c>
      <c r="AM705" s="78" t="str">
        <f t="shared" si="142"/>
        <v/>
      </c>
    </row>
    <row r="706" spans="2:39" ht="13.5" thickBot="1">
      <c r="B706" s="86">
        <v>44838</v>
      </c>
      <c r="C706" s="85">
        <v>1080.702</v>
      </c>
      <c r="D706" s="85">
        <v>1081.8</v>
      </c>
      <c r="E706" s="85">
        <v>1082.539</v>
      </c>
      <c r="F706" s="85">
        <v>1111.5239999999999</v>
      </c>
      <c r="G706" s="85">
        <v>1129.7349999999999</v>
      </c>
      <c r="H706" s="85">
        <v>1205.539</v>
      </c>
      <c r="I706" s="85">
        <v>1276.415</v>
      </c>
      <c r="J706" s="85">
        <v>1275.3579999999999</v>
      </c>
      <c r="K706" s="85">
        <v>1290.194</v>
      </c>
      <c r="L706" s="85">
        <v>1291.1790000000001</v>
      </c>
      <c r="M706" s="85">
        <v>1441.902</v>
      </c>
      <c r="N706" s="85">
        <v>1482.7739999999999</v>
      </c>
      <c r="O706" s="85">
        <v>1484.058</v>
      </c>
      <c r="P706" s="85">
        <v>1483.194</v>
      </c>
      <c r="Q706" s="85">
        <v>1483.652</v>
      </c>
      <c r="R706" s="85">
        <v>1483.63</v>
      </c>
      <c r="S706" s="85">
        <v>1482.36</v>
      </c>
      <c r="T706" s="85">
        <v>1482.105</v>
      </c>
      <c r="U706" s="85">
        <v>1479.241</v>
      </c>
      <c r="V706" s="85">
        <v>1375.1220000000001</v>
      </c>
      <c r="W706" s="85">
        <v>1232.135</v>
      </c>
      <c r="X706" s="85">
        <v>1091.0909999999999</v>
      </c>
      <c r="Y706" s="85">
        <v>1064.5909999999999</v>
      </c>
      <c r="Z706" s="85">
        <v>1045.0719999999999</v>
      </c>
      <c r="AA706" s="85">
        <f t="shared" si="130"/>
        <v>1484.058</v>
      </c>
      <c r="AB706" s="84">
        <f t="shared" si="131"/>
        <v>2022</v>
      </c>
      <c r="AC706" s="83">
        <f t="shared" si="132"/>
        <v>10</v>
      </c>
      <c r="AD706" s="83" t="str">
        <f t="shared" si="133"/>
        <v/>
      </c>
      <c r="AE706" s="83" t="str">
        <f t="shared" si="134"/>
        <v/>
      </c>
      <c r="AF706" s="81">
        <f t="shared" si="135"/>
        <v>1484.058</v>
      </c>
      <c r="AG706" s="82" t="str">
        <f t="shared" si="136"/>
        <v>13:00</v>
      </c>
      <c r="AH706" s="81">
        <f t="shared" si="137"/>
        <v>32419.969999999998</v>
      </c>
      <c r="AI706" s="80" t="str">
        <f t="shared" si="138"/>
        <v/>
      </c>
      <c r="AJ706" s="80" t="str">
        <f t="shared" si="139"/>
        <v/>
      </c>
      <c r="AK706" s="80" t="str">
        <f t="shared" si="140"/>
        <v/>
      </c>
      <c r="AL706" s="79" t="str">
        <f t="shared" si="141"/>
        <v/>
      </c>
      <c r="AM706" s="78" t="str">
        <f t="shared" si="142"/>
        <v/>
      </c>
    </row>
    <row r="707" spans="2:39" ht="13.5" thickBot="1">
      <c r="B707" s="86">
        <v>44839</v>
      </c>
      <c r="C707" s="85">
        <v>1038.288</v>
      </c>
      <c r="D707" s="85">
        <v>1032.498</v>
      </c>
      <c r="E707" s="85">
        <v>1047.538</v>
      </c>
      <c r="F707" s="85">
        <v>1065.914</v>
      </c>
      <c r="G707" s="85">
        <v>1084.3499999999999</v>
      </c>
      <c r="H707" s="85">
        <v>1163.0550000000001</v>
      </c>
      <c r="I707" s="85">
        <v>1229.922</v>
      </c>
      <c r="J707" s="85">
        <v>1249.4639999999999</v>
      </c>
      <c r="K707" s="85">
        <v>1297.144</v>
      </c>
      <c r="L707" s="85">
        <v>1482.673</v>
      </c>
      <c r="M707" s="85">
        <v>1483.194</v>
      </c>
      <c r="N707" s="85">
        <v>1481.7270000000001</v>
      </c>
      <c r="O707" s="85">
        <v>1482.3710000000001</v>
      </c>
      <c r="P707" s="85">
        <v>1482.991</v>
      </c>
      <c r="Q707" s="85">
        <v>1483.076</v>
      </c>
      <c r="R707" s="85">
        <v>1482.3489999999999</v>
      </c>
      <c r="S707" s="85">
        <v>1482.5060000000001</v>
      </c>
      <c r="T707" s="85">
        <v>1483.1489999999999</v>
      </c>
      <c r="U707" s="85">
        <v>1482.799</v>
      </c>
      <c r="V707" s="85">
        <v>1459.377</v>
      </c>
      <c r="W707" s="85">
        <v>1433.7329999999999</v>
      </c>
      <c r="X707" s="85">
        <v>1362.473</v>
      </c>
      <c r="Y707" s="85">
        <v>1312.396</v>
      </c>
      <c r="Z707" s="85">
        <v>1300.1369999999999</v>
      </c>
      <c r="AA707" s="85">
        <f t="shared" ref="AA707:AA770" si="143">MAX(C707:Z707)</f>
        <v>1483.194</v>
      </c>
      <c r="AB707" s="84">
        <f t="shared" ref="AB707:AB770" si="144">YEAR(B707)</f>
        <v>2022</v>
      </c>
      <c r="AC707" s="83">
        <f t="shared" ref="AC707:AC770" si="145">MONTH(B707)</f>
        <v>10</v>
      </c>
      <c r="AD707" s="83" t="str">
        <f t="shared" ref="AD707:AD770" si="146">IF(AE707="","",AB707&amp;"-"&amp;AE707)</f>
        <v/>
      </c>
      <c r="AE707" s="83" t="str">
        <f t="shared" ref="AE707:AE770" si="147">IF(DAY(B707+1)=1,AC707,"")</f>
        <v/>
      </c>
      <c r="AF707" s="81">
        <f t="shared" ref="AF707:AF770" si="148">MAX(C707:AA707)</f>
        <v>1483.194</v>
      </c>
      <c r="AG707" s="82" t="str">
        <f t="shared" ref="AG707:AG770" si="149">INDEX($C$2:$Z$2,MATCH(AF707,C707:Z707,0))</f>
        <v>11:00</v>
      </c>
      <c r="AH707" s="81">
        <f t="shared" ref="AH707:AH770" si="150">SUM(C707:AA707)</f>
        <v>33386.317999999999</v>
      </c>
      <c r="AI707" s="80" t="str">
        <f t="shared" ref="AI707:AI770" si="151">IF(AE707&lt;&gt;"",SUMIFS(AF:AF,AC:AC,AC707,AB:AB,AB707),"")</f>
        <v/>
      </c>
      <c r="AJ707" s="80" t="str">
        <f t="shared" ref="AJ707:AJ770" si="152">IF(AI707="","",_xlfn.MAXIFS(AF:AF,AC:AC,AC707,AB:AB,AB707))</f>
        <v/>
      </c>
      <c r="AK707" s="80" t="str">
        <f t="shared" ref="AK707:AK770" si="153">IF(AI707="","",_xlfn.MAXIFS(AH:AH,AC:AC,AC707,AB:AB,AB707))</f>
        <v/>
      </c>
      <c r="AL707" s="79" t="str">
        <f t="shared" ref="AL707:AL770" si="154">IF(AI707&lt;&gt;"",INDEX(B:B,MATCH(AJ707,AF:AF,0)),"")</f>
        <v/>
      </c>
      <c r="AM707" s="78" t="str">
        <f t="shared" ref="AM707:AM770" si="155">IF(AI707&lt;&gt;"",INDEX(AG:AG,MATCH(AJ707,AF:AF,0)),"")</f>
        <v/>
      </c>
    </row>
    <row r="708" spans="2:39" ht="13.5" thickBot="1">
      <c r="B708" s="86">
        <v>44840</v>
      </c>
      <c r="C708" s="85">
        <v>1264.0360000000001</v>
      </c>
      <c r="D708" s="85">
        <v>1285.1990000000001</v>
      </c>
      <c r="E708" s="85">
        <v>1295.434</v>
      </c>
      <c r="F708" s="85">
        <v>1299.4090000000001</v>
      </c>
      <c r="G708" s="85">
        <v>1334.123</v>
      </c>
      <c r="H708" s="85">
        <v>1397.7560000000001</v>
      </c>
      <c r="I708" s="85">
        <v>1456.9739999999999</v>
      </c>
      <c r="J708" s="85">
        <v>1479.779</v>
      </c>
      <c r="K708" s="85">
        <v>1480.2940000000001</v>
      </c>
      <c r="L708" s="85">
        <v>1483.7729999999999</v>
      </c>
      <c r="M708" s="85">
        <v>1482.69</v>
      </c>
      <c r="N708" s="85">
        <v>1482.9079999999999</v>
      </c>
      <c r="O708" s="85">
        <v>1482.5830000000001</v>
      </c>
      <c r="P708" s="85">
        <v>1483.114</v>
      </c>
      <c r="Q708" s="85">
        <v>1482.36</v>
      </c>
      <c r="R708" s="85">
        <v>1483.154</v>
      </c>
      <c r="S708" s="85">
        <v>1483.13</v>
      </c>
      <c r="T708" s="85">
        <v>1481.0129999999999</v>
      </c>
      <c r="U708" s="85">
        <v>1480.6690000000001</v>
      </c>
      <c r="V708" s="85">
        <v>1459.8309999999999</v>
      </c>
      <c r="W708" s="85">
        <v>1433.713</v>
      </c>
      <c r="X708" s="85">
        <v>1384.6469999999999</v>
      </c>
      <c r="Y708" s="85">
        <v>1322.37</v>
      </c>
      <c r="Z708" s="85">
        <v>1203.5340000000001</v>
      </c>
      <c r="AA708" s="85">
        <f t="shared" si="143"/>
        <v>1483.7729999999999</v>
      </c>
      <c r="AB708" s="84">
        <f t="shared" si="144"/>
        <v>2022</v>
      </c>
      <c r="AC708" s="83">
        <f t="shared" si="145"/>
        <v>10</v>
      </c>
      <c r="AD708" s="83" t="str">
        <f t="shared" si="146"/>
        <v/>
      </c>
      <c r="AE708" s="83" t="str">
        <f t="shared" si="147"/>
        <v/>
      </c>
      <c r="AF708" s="81">
        <f t="shared" si="148"/>
        <v>1483.7729999999999</v>
      </c>
      <c r="AG708" s="82" t="str">
        <f t="shared" si="149"/>
        <v>10:00</v>
      </c>
      <c r="AH708" s="81">
        <f t="shared" si="150"/>
        <v>35406.266000000003</v>
      </c>
      <c r="AI708" s="80" t="str">
        <f t="shared" si="151"/>
        <v/>
      </c>
      <c r="AJ708" s="80" t="str">
        <f t="shared" si="152"/>
        <v/>
      </c>
      <c r="AK708" s="80" t="str">
        <f t="shared" si="153"/>
        <v/>
      </c>
      <c r="AL708" s="79" t="str">
        <f t="shared" si="154"/>
        <v/>
      </c>
      <c r="AM708" s="78" t="str">
        <f t="shared" si="155"/>
        <v/>
      </c>
    </row>
    <row r="709" spans="2:39" ht="13.5" thickBot="1">
      <c r="B709" s="86">
        <v>44841</v>
      </c>
      <c r="C709" s="85">
        <v>1144.259</v>
      </c>
      <c r="D709" s="85">
        <v>1071.1559999999999</v>
      </c>
      <c r="E709" s="85">
        <v>1077.355</v>
      </c>
      <c r="F709" s="85">
        <v>1038.9459999999999</v>
      </c>
      <c r="G709" s="85">
        <v>1061.271</v>
      </c>
      <c r="H709" s="85">
        <v>523.37300000000005</v>
      </c>
      <c r="I709" s="85">
        <v>0</v>
      </c>
      <c r="J709" s="85">
        <v>0</v>
      </c>
      <c r="K709" s="85">
        <v>0</v>
      </c>
      <c r="L709" s="85">
        <v>0</v>
      </c>
      <c r="M709" s="85">
        <v>0</v>
      </c>
      <c r="N709" s="85">
        <v>0</v>
      </c>
      <c r="O709" s="85">
        <v>0</v>
      </c>
      <c r="P709" s="85">
        <v>0</v>
      </c>
      <c r="Q709" s="85">
        <v>0</v>
      </c>
      <c r="R709" s="85">
        <v>0</v>
      </c>
      <c r="S709" s="85">
        <v>0</v>
      </c>
      <c r="T709" s="85">
        <v>0</v>
      </c>
      <c r="U709" s="85">
        <v>0</v>
      </c>
      <c r="V709" s="85">
        <v>0</v>
      </c>
      <c r="W709" s="85">
        <v>0</v>
      </c>
      <c r="X709" s="85">
        <v>0</v>
      </c>
      <c r="Y709" s="85">
        <v>0</v>
      </c>
      <c r="Z709" s="85">
        <v>0</v>
      </c>
      <c r="AA709" s="85">
        <f t="shared" si="143"/>
        <v>1144.259</v>
      </c>
      <c r="AB709" s="84">
        <f t="shared" si="144"/>
        <v>2022</v>
      </c>
      <c r="AC709" s="83">
        <f t="shared" si="145"/>
        <v>10</v>
      </c>
      <c r="AD709" s="83" t="str">
        <f t="shared" si="146"/>
        <v/>
      </c>
      <c r="AE709" s="83" t="str">
        <f t="shared" si="147"/>
        <v/>
      </c>
      <c r="AF709" s="81">
        <f t="shared" si="148"/>
        <v>1144.259</v>
      </c>
      <c r="AG709" s="82" t="str">
        <f t="shared" si="149"/>
        <v>1:00</v>
      </c>
      <c r="AH709" s="81">
        <f t="shared" si="150"/>
        <v>7060.6190000000006</v>
      </c>
      <c r="AI709" s="80" t="str">
        <f t="shared" si="151"/>
        <v/>
      </c>
      <c r="AJ709" s="80" t="str">
        <f t="shared" si="152"/>
        <v/>
      </c>
      <c r="AK709" s="80" t="str">
        <f t="shared" si="153"/>
        <v/>
      </c>
      <c r="AL709" s="79" t="str">
        <f t="shared" si="154"/>
        <v/>
      </c>
      <c r="AM709" s="78" t="str">
        <f t="shared" si="155"/>
        <v/>
      </c>
    </row>
    <row r="710" spans="2:39" ht="13.5" thickBot="1">
      <c r="B710" s="86">
        <v>44842</v>
      </c>
      <c r="C710" s="85">
        <v>0</v>
      </c>
      <c r="D710" s="85">
        <v>0</v>
      </c>
      <c r="E710" s="85">
        <v>0</v>
      </c>
      <c r="F710" s="85">
        <v>0</v>
      </c>
      <c r="G710" s="85">
        <v>0</v>
      </c>
      <c r="H710" s="85">
        <v>0</v>
      </c>
      <c r="I710" s="85">
        <v>0</v>
      </c>
      <c r="J710" s="85">
        <v>0</v>
      </c>
      <c r="K710" s="85">
        <v>0</v>
      </c>
      <c r="L710" s="85">
        <v>0</v>
      </c>
      <c r="M710" s="85">
        <v>0</v>
      </c>
      <c r="N710" s="85">
        <v>0</v>
      </c>
      <c r="O710" s="85">
        <v>0</v>
      </c>
      <c r="P710" s="85">
        <v>0</v>
      </c>
      <c r="Q710" s="85">
        <v>0</v>
      </c>
      <c r="R710" s="85">
        <v>0</v>
      </c>
      <c r="S710" s="85">
        <v>0</v>
      </c>
      <c r="T710" s="85">
        <v>0</v>
      </c>
      <c r="U710" s="85">
        <v>0</v>
      </c>
      <c r="V710" s="85">
        <v>0</v>
      </c>
      <c r="W710" s="85">
        <v>0</v>
      </c>
      <c r="X710" s="85">
        <v>0</v>
      </c>
      <c r="Y710" s="85">
        <v>0</v>
      </c>
      <c r="Z710" s="85">
        <v>0</v>
      </c>
      <c r="AA710" s="85">
        <f t="shared" si="143"/>
        <v>0</v>
      </c>
      <c r="AB710" s="84">
        <f t="shared" si="144"/>
        <v>2022</v>
      </c>
      <c r="AC710" s="83">
        <f t="shared" si="145"/>
        <v>10</v>
      </c>
      <c r="AD710" s="83" t="str">
        <f t="shared" si="146"/>
        <v/>
      </c>
      <c r="AE710" s="83" t="str">
        <f t="shared" si="147"/>
        <v/>
      </c>
      <c r="AF710" s="81">
        <f t="shared" si="148"/>
        <v>0</v>
      </c>
      <c r="AG710" s="82" t="str">
        <f t="shared" si="149"/>
        <v>1:00</v>
      </c>
      <c r="AH710" s="81">
        <f t="shared" si="150"/>
        <v>0</v>
      </c>
      <c r="AI710" s="80" t="str">
        <f t="shared" si="151"/>
        <v/>
      </c>
      <c r="AJ710" s="80" t="str">
        <f t="shared" si="152"/>
        <v/>
      </c>
      <c r="AK710" s="80" t="str">
        <f t="shared" si="153"/>
        <v/>
      </c>
      <c r="AL710" s="79" t="str">
        <f t="shared" si="154"/>
        <v/>
      </c>
      <c r="AM710" s="78" t="str">
        <f t="shared" si="155"/>
        <v/>
      </c>
    </row>
    <row r="711" spans="2:39" ht="13.5" thickBot="1">
      <c r="B711" s="86">
        <v>44843</v>
      </c>
      <c r="C711" s="85">
        <v>0</v>
      </c>
      <c r="D711" s="85">
        <v>0</v>
      </c>
      <c r="E711" s="85">
        <v>0</v>
      </c>
      <c r="F711" s="85">
        <v>0</v>
      </c>
      <c r="G711" s="85">
        <v>0</v>
      </c>
      <c r="H711" s="85">
        <v>0</v>
      </c>
      <c r="I711" s="85">
        <v>0</v>
      </c>
      <c r="J711" s="85">
        <v>0</v>
      </c>
      <c r="K711" s="85">
        <v>0</v>
      </c>
      <c r="L711" s="85">
        <v>0</v>
      </c>
      <c r="M711" s="85">
        <v>0</v>
      </c>
      <c r="N711" s="85">
        <v>0</v>
      </c>
      <c r="O711" s="85">
        <v>0</v>
      </c>
      <c r="P711" s="85">
        <v>0</v>
      </c>
      <c r="Q711" s="85">
        <v>0</v>
      </c>
      <c r="R711" s="85">
        <v>0</v>
      </c>
      <c r="S711" s="85">
        <v>0</v>
      </c>
      <c r="T711" s="85">
        <v>0</v>
      </c>
      <c r="U711" s="85">
        <v>0</v>
      </c>
      <c r="V711" s="85">
        <v>0</v>
      </c>
      <c r="W711" s="85">
        <v>0</v>
      </c>
      <c r="X711" s="85">
        <v>0</v>
      </c>
      <c r="Y711" s="85">
        <v>0</v>
      </c>
      <c r="Z711" s="85">
        <v>0</v>
      </c>
      <c r="AA711" s="85">
        <f t="shared" si="143"/>
        <v>0</v>
      </c>
      <c r="AB711" s="84">
        <f t="shared" si="144"/>
        <v>2022</v>
      </c>
      <c r="AC711" s="83">
        <f t="shared" si="145"/>
        <v>10</v>
      </c>
      <c r="AD711" s="83" t="str">
        <f t="shared" si="146"/>
        <v/>
      </c>
      <c r="AE711" s="83" t="str">
        <f t="shared" si="147"/>
        <v/>
      </c>
      <c r="AF711" s="81">
        <f t="shared" si="148"/>
        <v>0</v>
      </c>
      <c r="AG711" s="82" t="str">
        <f t="shared" si="149"/>
        <v>1:00</v>
      </c>
      <c r="AH711" s="81">
        <f t="shared" si="150"/>
        <v>0</v>
      </c>
      <c r="AI711" s="80" t="str">
        <f t="shared" si="151"/>
        <v/>
      </c>
      <c r="AJ711" s="80" t="str">
        <f t="shared" si="152"/>
        <v/>
      </c>
      <c r="AK711" s="80" t="str">
        <f t="shared" si="153"/>
        <v/>
      </c>
      <c r="AL711" s="79" t="str">
        <f t="shared" si="154"/>
        <v/>
      </c>
      <c r="AM711" s="78" t="str">
        <f t="shared" si="155"/>
        <v/>
      </c>
    </row>
    <row r="712" spans="2:39" ht="13.5" thickBot="1">
      <c r="B712" s="86">
        <v>44844</v>
      </c>
      <c r="C712" s="85">
        <v>0</v>
      </c>
      <c r="D712" s="85">
        <v>0</v>
      </c>
      <c r="E712" s="85">
        <v>0</v>
      </c>
      <c r="F712" s="85">
        <v>0</v>
      </c>
      <c r="G712" s="85">
        <v>0</v>
      </c>
      <c r="H712" s="85">
        <v>0</v>
      </c>
      <c r="I712" s="85">
        <v>0</v>
      </c>
      <c r="J712" s="85">
        <v>0</v>
      </c>
      <c r="K712" s="85">
        <v>0</v>
      </c>
      <c r="L712" s="85">
        <v>0</v>
      </c>
      <c r="M712" s="85">
        <v>0</v>
      </c>
      <c r="N712" s="85">
        <v>0</v>
      </c>
      <c r="O712" s="85">
        <v>0</v>
      </c>
      <c r="P712" s="85">
        <v>0</v>
      </c>
      <c r="Q712" s="85">
        <v>0</v>
      </c>
      <c r="R712" s="85">
        <v>0</v>
      </c>
      <c r="S712" s="85">
        <v>0</v>
      </c>
      <c r="T712" s="85">
        <v>0</v>
      </c>
      <c r="U712" s="85">
        <v>0</v>
      </c>
      <c r="V712" s="85">
        <v>0</v>
      </c>
      <c r="W712" s="85">
        <v>0</v>
      </c>
      <c r="X712" s="85">
        <v>0</v>
      </c>
      <c r="Y712" s="85">
        <v>0</v>
      </c>
      <c r="Z712" s="85">
        <v>0</v>
      </c>
      <c r="AA712" s="85">
        <f t="shared" si="143"/>
        <v>0</v>
      </c>
      <c r="AB712" s="84">
        <f t="shared" si="144"/>
        <v>2022</v>
      </c>
      <c r="AC712" s="83">
        <f t="shared" si="145"/>
        <v>10</v>
      </c>
      <c r="AD712" s="83" t="str">
        <f t="shared" si="146"/>
        <v/>
      </c>
      <c r="AE712" s="83" t="str">
        <f t="shared" si="147"/>
        <v/>
      </c>
      <c r="AF712" s="81">
        <f t="shared" si="148"/>
        <v>0</v>
      </c>
      <c r="AG712" s="82" t="str">
        <f t="shared" si="149"/>
        <v>1:00</v>
      </c>
      <c r="AH712" s="81">
        <f t="shared" si="150"/>
        <v>0</v>
      </c>
      <c r="AI712" s="80" t="str">
        <f t="shared" si="151"/>
        <v/>
      </c>
      <c r="AJ712" s="80" t="str">
        <f t="shared" si="152"/>
        <v/>
      </c>
      <c r="AK712" s="80" t="str">
        <f t="shared" si="153"/>
        <v/>
      </c>
      <c r="AL712" s="79" t="str">
        <f t="shared" si="154"/>
        <v/>
      </c>
      <c r="AM712" s="78" t="str">
        <f t="shared" si="155"/>
        <v/>
      </c>
    </row>
    <row r="713" spans="2:39" ht="13.5" thickBot="1">
      <c r="B713" s="86">
        <v>44845</v>
      </c>
      <c r="C713" s="85">
        <v>0</v>
      </c>
      <c r="D713" s="85">
        <v>0</v>
      </c>
      <c r="E713" s="85">
        <v>0</v>
      </c>
      <c r="F713" s="85">
        <v>0</v>
      </c>
      <c r="G713" s="85">
        <v>0</v>
      </c>
      <c r="H713" s="85">
        <v>0</v>
      </c>
      <c r="I713" s="85">
        <v>0</v>
      </c>
      <c r="J713" s="85">
        <v>0</v>
      </c>
      <c r="K713" s="85">
        <v>0</v>
      </c>
      <c r="L713" s="85">
        <v>0</v>
      </c>
      <c r="M713" s="85">
        <v>0</v>
      </c>
      <c r="N713" s="85">
        <v>0</v>
      </c>
      <c r="O713" s="85">
        <v>0</v>
      </c>
      <c r="P713" s="85">
        <v>0</v>
      </c>
      <c r="Q713" s="85">
        <v>0</v>
      </c>
      <c r="R713" s="85">
        <v>0</v>
      </c>
      <c r="S713" s="85">
        <v>0</v>
      </c>
      <c r="T713" s="85">
        <v>0</v>
      </c>
      <c r="U713" s="85">
        <v>0</v>
      </c>
      <c r="V713" s="85">
        <v>0</v>
      </c>
      <c r="W713" s="85">
        <v>0</v>
      </c>
      <c r="X713" s="85">
        <v>0</v>
      </c>
      <c r="Y713" s="85">
        <v>0</v>
      </c>
      <c r="Z713" s="85">
        <v>0</v>
      </c>
      <c r="AA713" s="85">
        <f t="shared" si="143"/>
        <v>0</v>
      </c>
      <c r="AB713" s="84">
        <f t="shared" si="144"/>
        <v>2022</v>
      </c>
      <c r="AC713" s="83">
        <f t="shared" si="145"/>
        <v>10</v>
      </c>
      <c r="AD713" s="83" t="str">
        <f t="shared" si="146"/>
        <v/>
      </c>
      <c r="AE713" s="83" t="str">
        <f t="shared" si="147"/>
        <v/>
      </c>
      <c r="AF713" s="81">
        <f t="shared" si="148"/>
        <v>0</v>
      </c>
      <c r="AG713" s="82" t="str">
        <f t="shared" si="149"/>
        <v>1:00</v>
      </c>
      <c r="AH713" s="81">
        <f t="shared" si="150"/>
        <v>0</v>
      </c>
      <c r="AI713" s="80" t="str">
        <f t="shared" si="151"/>
        <v/>
      </c>
      <c r="AJ713" s="80" t="str">
        <f t="shared" si="152"/>
        <v/>
      </c>
      <c r="AK713" s="80" t="str">
        <f t="shared" si="153"/>
        <v/>
      </c>
      <c r="AL713" s="79" t="str">
        <f t="shared" si="154"/>
        <v/>
      </c>
      <c r="AM713" s="78" t="str">
        <f t="shared" si="155"/>
        <v/>
      </c>
    </row>
    <row r="714" spans="2:39" ht="13.5" thickBot="1">
      <c r="B714" s="86">
        <v>44846</v>
      </c>
      <c r="C714" s="85">
        <v>0</v>
      </c>
      <c r="D714" s="85">
        <v>0</v>
      </c>
      <c r="E714" s="85">
        <v>0</v>
      </c>
      <c r="F714" s="85">
        <v>0</v>
      </c>
      <c r="G714" s="85">
        <v>0</v>
      </c>
      <c r="H714" s="85">
        <v>0</v>
      </c>
      <c r="I714" s="85">
        <v>0</v>
      </c>
      <c r="J714" s="85">
        <v>0</v>
      </c>
      <c r="K714" s="85">
        <v>0</v>
      </c>
      <c r="L714" s="85">
        <v>0</v>
      </c>
      <c r="M714" s="85">
        <v>0</v>
      </c>
      <c r="N714" s="85">
        <v>0</v>
      </c>
      <c r="O714" s="85">
        <v>0</v>
      </c>
      <c r="P714" s="85">
        <v>0</v>
      </c>
      <c r="Q714" s="85">
        <v>0</v>
      </c>
      <c r="R714" s="85">
        <v>0</v>
      </c>
      <c r="S714" s="85">
        <v>0</v>
      </c>
      <c r="T714" s="85">
        <v>0</v>
      </c>
      <c r="U714" s="85">
        <v>0</v>
      </c>
      <c r="V714" s="85">
        <v>0</v>
      </c>
      <c r="W714" s="85">
        <v>0</v>
      </c>
      <c r="X714" s="85">
        <v>0</v>
      </c>
      <c r="Y714" s="85">
        <v>0</v>
      </c>
      <c r="Z714" s="85">
        <v>0</v>
      </c>
      <c r="AA714" s="85">
        <f t="shared" si="143"/>
        <v>0</v>
      </c>
      <c r="AB714" s="84">
        <f t="shared" si="144"/>
        <v>2022</v>
      </c>
      <c r="AC714" s="83">
        <f t="shared" si="145"/>
        <v>10</v>
      </c>
      <c r="AD714" s="83" t="str">
        <f t="shared" si="146"/>
        <v/>
      </c>
      <c r="AE714" s="83" t="str">
        <f t="shared" si="147"/>
        <v/>
      </c>
      <c r="AF714" s="81">
        <f t="shared" si="148"/>
        <v>0</v>
      </c>
      <c r="AG714" s="82" t="str">
        <f t="shared" si="149"/>
        <v>1:00</v>
      </c>
      <c r="AH714" s="81">
        <f t="shared" si="150"/>
        <v>0</v>
      </c>
      <c r="AI714" s="80" t="str">
        <f t="shared" si="151"/>
        <v/>
      </c>
      <c r="AJ714" s="80" t="str">
        <f t="shared" si="152"/>
        <v/>
      </c>
      <c r="AK714" s="80" t="str">
        <f t="shared" si="153"/>
        <v/>
      </c>
      <c r="AL714" s="79" t="str">
        <f t="shared" si="154"/>
        <v/>
      </c>
      <c r="AM714" s="78" t="str">
        <f t="shared" si="155"/>
        <v/>
      </c>
    </row>
    <row r="715" spans="2:39" ht="13.5" thickBot="1">
      <c r="B715" s="86">
        <v>44847</v>
      </c>
      <c r="C715" s="85">
        <v>0</v>
      </c>
      <c r="D715" s="85">
        <v>0</v>
      </c>
      <c r="E715" s="85">
        <v>0</v>
      </c>
      <c r="F715" s="85">
        <v>0</v>
      </c>
      <c r="G715" s="85">
        <v>0</v>
      </c>
      <c r="H715" s="85">
        <v>0</v>
      </c>
      <c r="I715" s="85">
        <v>0</v>
      </c>
      <c r="J715" s="85">
        <v>0</v>
      </c>
      <c r="K715" s="85">
        <v>0</v>
      </c>
      <c r="L715" s="85">
        <v>0</v>
      </c>
      <c r="M715" s="85">
        <v>0</v>
      </c>
      <c r="N715" s="85">
        <v>0</v>
      </c>
      <c r="O715" s="85">
        <v>0</v>
      </c>
      <c r="P715" s="85">
        <v>0</v>
      </c>
      <c r="Q715" s="85">
        <v>0</v>
      </c>
      <c r="R715" s="85">
        <v>0</v>
      </c>
      <c r="S715" s="85">
        <v>0</v>
      </c>
      <c r="T715" s="85">
        <v>0</v>
      </c>
      <c r="U715" s="85">
        <v>0</v>
      </c>
      <c r="V715" s="85">
        <v>0</v>
      </c>
      <c r="W715" s="85">
        <v>0</v>
      </c>
      <c r="X715" s="85">
        <v>0</v>
      </c>
      <c r="Y715" s="85">
        <v>0</v>
      </c>
      <c r="Z715" s="85">
        <v>0</v>
      </c>
      <c r="AA715" s="85">
        <f t="shared" si="143"/>
        <v>0</v>
      </c>
      <c r="AB715" s="84">
        <f t="shared" si="144"/>
        <v>2022</v>
      </c>
      <c r="AC715" s="83">
        <f t="shared" si="145"/>
        <v>10</v>
      </c>
      <c r="AD715" s="83" t="str">
        <f t="shared" si="146"/>
        <v/>
      </c>
      <c r="AE715" s="83" t="str">
        <f t="shared" si="147"/>
        <v/>
      </c>
      <c r="AF715" s="81">
        <f t="shared" si="148"/>
        <v>0</v>
      </c>
      <c r="AG715" s="82" t="str">
        <f t="shared" si="149"/>
        <v>1:00</v>
      </c>
      <c r="AH715" s="81">
        <f t="shared" si="150"/>
        <v>0</v>
      </c>
      <c r="AI715" s="80" t="str">
        <f t="shared" si="151"/>
        <v/>
      </c>
      <c r="AJ715" s="80" t="str">
        <f t="shared" si="152"/>
        <v/>
      </c>
      <c r="AK715" s="80" t="str">
        <f t="shared" si="153"/>
        <v/>
      </c>
      <c r="AL715" s="79" t="str">
        <f t="shared" si="154"/>
        <v/>
      </c>
      <c r="AM715" s="78" t="str">
        <f t="shared" si="155"/>
        <v/>
      </c>
    </row>
    <row r="716" spans="2:39" ht="13.5" thickBot="1">
      <c r="B716" s="86">
        <v>44848</v>
      </c>
      <c r="C716" s="85">
        <v>0</v>
      </c>
      <c r="D716" s="85">
        <v>0</v>
      </c>
      <c r="E716" s="85">
        <v>0</v>
      </c>
      <c r="F716" s="85">
        <v>0</v>
      </c>
      <c r="G716" s="85">
        <v>0</v>
      </c>
      <c r="H716" s="85">
        <v>0</v>
      </c>
      <c r="I716" s="85">
        <v>0</v>
      </c>
      <c r="J716" s="85">
        <v>0</v>
      </c>
      <c r="K716" s="85">
        <v>0</v>
      </c>
      <c r="L716" s="85">
        <v>0</v>
      </c>
      <c r="M716" s="85">
        <v>0</v>
      </c>
      <c r="N716" s="85">
        <v>0</v>
      </c>
      <c r="O716" s="85">
        <v>0</v>
      </c>
      <c r="P716" s="85">
        <v>0</v>
      </c>
      <c r="Q716" s="85">
        <v>0</v>
      </c>
      <c r="R716" s="85">
        <v>0</v>
      </c>
      <c r="S716" s="85">
        <v>0</v>
      </c>
      <c r="T716" s="85">
        <v>0</v>
      </c>
      <c r="U716" s="85">
        <v>0</v>
      </c>
      <c r="V716" s="85">
        <v>0</v>
      </c>
      <c r="W716" s="85">
        <v>0</v>
      </c>
      <c r="X716" s="85">
        <v>0</v>
      </c>
      <c r="Y716" s="85">
        <v>0</v>
      </c>
      <c r="Z716" s="85">
        <v>0</v>
      </c>
      <c r="AA716" s="85">
        <f t="shared" si="143"/>
        <v>0</v>
      </c>
      <c r="AB716" s="84">
        <f t="shared" si="144"/>
        <v>2022</v>
      </c>
      <c r="AC716" s="83">
        <f t="shared" si="145"/>
        <v>10</v>
      </c>
      <c r="AD716" s="83" t="str">
        <f t="shared" si="146"/>
        <v/>
      </c>
      <c r="AE716" s="83" t="str">
        <f t="shared" si="147"/>
        <v/>
      </c>
      <c r="AF716" s="81">
        <f t="shared" si="148"/>
        <v>0</v>
      </c>
      <c r="AG716" s="82" t="str">
        <f t="shared" si="149"/>
        <v>1:00</v>
      </c>
      <c r="AH716" s="81">
        <f t="shared" si="150"/>
        <v>0</v>
      </c>
      <c r="AI716" s="80" t="str">
        <f t="shared" si="151"/>
        <v/>
      </c>
      <c r="AJ716" s="80" t="str">
        <f t="shared" si="152"/>
        <v/>
      </c>
      <c r="AK716" s="80" t="str">
        <f t="shared" si="153"/>
        <v/>
      </c>
      <c r="AL716" s="79" t="str">
        <f t="shared" si="154"/>
        <v/>
      </c>
      <c r="AM716" s="78" t="str">
        <f t="shared" si="155"/>
        <v/>
      </c>
    </row>
    <row r="717" spans="2:39" ht="13.5" thickBot="1">
      <c r="B717" s="86">
        <v>44849</v>
      </c>
      <c r="C717" s="85">
        <v>0</v>
      </c>
      <c r="D717" s="85">
        <v>0</v>
      </c>
      <c r="E717" s="85">
        <v>0</v>
      </c>
      <c r="F717" s="85">
        <v>0</v>
      </c>
      <c r="G717" s="85">
        <v>0</v>
      </c>
      <c r="H717" s="85">
        <v>0</v>
      </c>
      <c r="I717" s="85">
        <v>0</v>
      </c>
      <c r="J717" s="85">
        <v>0</v>
      </c>
      <c r="K717" s="85">
        <v>0</v>
      </c>
      <c r="L717" s="85">
        <v>0</v>
      </c>
      <c r="M717" s="85">
        <v>0</v>
      </c>
      <c r="N717" s="85">
        <v>0</v>
      </c>
      <c r="O717" s="85">
        <v>0</v>
      </c>
      <c r="P717" s="85">
        <v>0</v>
      </c>
      <c r="Q717" s="85">
        <v>0</v>
      </c>
      <c r="R717" s="85">
        <v>0</v>
      </c>
      <c r="S717" s="85">
        <v>0</v>
      </c>
      <c r="T717" s="85">
        <v>0</v>
      </c>
      <c r="U717" s="85">
        <v>0</v>
      </c>
      <c r="V717" s="85">
        <v>0</v>
      </c>
      <c r="W717" s="85">
        <v>0</v>
      </c>
      <c r="X717" s="85">
        <v>0</v>
      </c>
      <c r="Y717" s="85">
        <v>0</v>
      </c>
      <c r="Z717" s="85">
        <v>0</v>
      </c>
      <c r="AA717" s="85">
        <f t="shared" si="143"/>
        <v>0</v>
      </c>
      <c r="AB717" s="84">
        <f t="shared" si="144"/>
        <v>2022</v>
      </c>
      <c r="AC717" s="83">
        <f t="shared" si="145"/>
        <v>10</v>
      </c>
      <c r="AD717" s="83" t="str">
        <f t="shared" si="146"/>
        <v/>
      </c>
      <c r="AE717" s="83" t="str">
        <f t="shared" si="147"/>
        <v/>
      </c>
      <c r="AF717" s="81">
        <f t="shared" si="148"/>
        <v>0</v>
      </c>
      <c r="AG717" s="82" t="str">
        <f t="shared" si="149"/>
        <v>1:00</v>
      </c>
      <c r="AH717" s="81">
        <f t="shared" si="150"/>
        <v>0</v>
      </c>
      <c r="AI717" s="80" t="str">
        <f t="shared" si="151"/>
        <v/>
      </c>
      <c r="AJ717" s="80" t="str">
        <f t="shared" si="152"/>
        <v/>
      </c>
      <c r="AK717" s="80" t="str">
        <f t="shared" si="153"/>
        <v/>
      </c>
      <c r="AL717" s="79" t="str">
        <f t="shared" si="154"/>
        <v/>
      </c>
      <c r="AM717" s="78" t="str">
        <f t="shared" si="155"/>
        <v/>
      </c>
    </row>
    <row r="718" spans="2:39" ht="13.5" thickBot="1">
      <c r="B718" s="86">
        <v>44850</v>
      </c>
      <c r="C718" s="85">
        <v>0</v>
      </c>
      <c r="D718" s="85">
        <v>0</v>
      </c>
      <c r="E718" s="85">
        <v>0</v>
      </c>
      <c r="F718" s="85">
        <v>0</v>
      </c>
      <c r="G718" s="85">
        <v>0</v>
      </c>
      <c r="H718" s="85">
        <v>0</v>
      </c>
      <c r="I718" s="85">
        <v>0</v>
      </c>
      <c r="J718" s="85">
        <v>0</v>
      </c>
      <c r="K718" s="85">
        <v>0</v>
      </c>
      <c r="L718" s="85">
        <v>0</v>
      </c>
      <c r="M718" s="85">
        <v>0</v>
      </c>
      <c r="N718" s="85">
        <v>0</v>
      </c>
      <c r="O718" s="85">
        <v>0</v>
      </c>
      <c r="P718" s="85">
        <v>0</v>
      </c>
      <c r="Q718" s="85">
        <v>0</v>
      </c>
      <c r="R718" s="85">
        <v>0</v>
      </c>
      <c r="S718" s="85">
        <v>0</v>
      </c>
      <c r="T718" s="85">
        <v>0</v>
      </c>
      <c r="U718" s="85">
        <v>0</v>
      </c>
      <c r="V718" s="85">
        <v>0</v>
      </c>
      <c r="W718" s="85">
        <v>0</v>
      </c>
      <c r="X718" s="85">
        <v>0</v>
      </c>
      <c r="Y718" s="85">
        <v>0</v>
      </c>
      <c r="Z718" s="85">
        <v>0</v>
      </c>
      <c r="AA718" s="85">
        <f t="shared" si="143"/>
        <v>0</v>
      </c>
      <c r="AB718" s="84">
        <f t="shared" si="144"/>
        <v>2022</v>
      </c>
      <c r="AC718" s="83">
        <f t="shared" si="145"/>
        <v>10</v>
      </c>
      <c r="AD718" s="83" t="str">
        <f t="shared" si="146"/>
        <v/>
      </c>
      <c r="AE718" s="83" t="str">
        <f t="shared" si="147"/>
        <v/>
      </c>
      <c r="AF718" s="81">
        <f t="shared" si="148"/>
        <v>0</v>
      </c>
      <c r="AG718" s="82" t="str">
        <f t="shared" si="149"/>
        <v>1:00</v>
      </c>
      <c r="AH718" s="81">
        <f t="shared" si="150"/>
        <v>0</v>
      </c>
      <c r="AI718" s="80" t="str">
        <f t="shared" si="151"/>
        <v/>
      </c>
      <c r="AJ718" s="80" t="str">
        <f t="shared" si="152"/>
        <v/>
      </c>
      <c r="AK718" s="80" t="str">
        <f t="shared" si="153"/>
        <v/>
      </c>
      <c r="AL718" s="79" t="str">
        <f t="shared" si="154"/>
        <v/>
      </c>
      <c r="AM718" s="78" t="str">
        <f t="shared" si="155"/>
        <v/>
      </c>
    </row>
    <row r="719" spans="2:39" ht="13.5" thickBot="1">
      <c r="B719" s="86">
        <v>44851</v>
      </c>
      <c r="C719" s="85">
        <v>0</v>
      </c>
      <c r="D719" s="85">
        <v>0</v>
      </c>
      <c r="E719" s="85">
        <v>0</v>
      </c>
      <c r="F719" s="85">
        <v>0</v>
      </c>
      <c r="G719" s="85">
        <v>0</v>
      </c>
      <c r="H719" s="85">
        <v>0</v>
      </c>
      <c r="I719" s="85">
        <v>0</v>
      </c>
      <c r="J719" s="85">
        <v>0</v>
      </c>
      <c r="K719" s="85">
        <v>0</v>
      </c>
      <c r="L719" s="85">
        <v>0</v>
      </c>
      <c r="M719" s="85">
        <v>0</v>
      </c>
      <c r="N719" s="85">
        <v>0</v>
      </c>
      <c r="O719" s="85">
        <v>0</v>
      </c>
      <c r="P719" s="85">
        <v>0</v>
      </c>
      <c r="Q719" s="85">
        <v>0</v>
      </c>
      <c r="R719" s="85">
        <v>0</v>
      </c>
      <c r="S719" s="85">
        <v>0</v>
      </c>
      <c r="T719" s="85">
        <v>0</v>
      </c>
      <c r="U719" s="85">
        <v>0</v>
      </c>
      <c r="V719" s="85">
        <v>0</v>
      </c>
      <c r="W719" s="85">
        <v>0</v>
      </c>
      <c r="X719" s="85">
        <v>0</v>
      </c>
      <c r="Y719" s="85">
        <v>0</v>
      </c>
      <c r="Z719" s="85">
        <v>0</v>
      </c>
      <c r="AA719" s="85">
        <f t="shared" si="143"/>
        <v>0</v>
      </c>
      <c r="AB719" s="84">
        <f t="shared" si="144"/>
        <v>2022</v>
      </c>
      <c r="AC719" s="83">
        <f t="shared" si="145"/>
        <v>10</v>
      </c>
      <c r="AD719" s="83" t="str">
        <f t="shared" si="146"/>
        <v/>
      </c>
      <c r="AE719" s="83" t="str">
        <f t="shared" si="147"/>
        <v/>
      </c>
      <c r="AF719" s="81">
        <f t="shared" si="148"/>
        <v>0</v>
      </c>
      <c r="AG719" s="82" t="str">
        <f t="shared" si="149"/>
        <v>1:00</v>
      </c>
      <c r="AH719" s="81">
        <f t="shared" si="150"/>
        <v>0</v>
      </c>
      <c r="AI719" s="80" t="str">
        <f t="shared" si="151"/>
        <v/>
      </c>
      <c r="AJ719" s="80" t="str">
        <f t="shared" si="152"/>
        <v/>
      </c>
      <c r="AK719" s="80" t="str">
        <f t="shared" si="153"/>
        <v/>
      </c>
      <c r="AL719" s="79" t="str">
        <f t="shared" si="154"/>
        <v/>
      </c>
      <c r="AM719" s="78" t="str">
        <f t="shared" si="155"/>
        <v/>
      </c>
    </row>
    <row r="720" spans="2:39" ht="13.5" thickBot="1">
      <c r="B720" s="86">
        <v>44852</v>
      </c>
      <c r="C720" s="85">
        <v>0</v>
      </c>
      <c r="D720" s="85">
        <v>0</v>
      </c>
      <c r="E720" s="85">
        <v>0</v>
      </c>
      <c r="F720" s="85">
        <v>0</v>
      </c>
      <c r="G720" s="85">
        <v>0</v>
      </c>
      <c r="H720" s="85">
        <v>0</v>
      </c>
      <c r="I720" s="85">
        <v>0</v>
      </c>
      <c r="J720" s="85">
        <v>0</v>
      </c>
      <c r="K720" s="85">
        <v>0</v>
      </c>
      <c r="L720" s="85">
        <v>0</v>
      </c>
      <c r="M720" s="85">
        <v>0</v>
      </c>
      <c r="N720" s="85">
        <v>0</v>
      </c>
      <c r="O720" s="85">
        <v>0</v>
      </c>
      <c r="P720" s="85">
        <v>0</v>
      </c>
      <c r="Q720" s="85">
        <v>0</v>
      </c>
      <c r="R720" s="85">
        <v>0</v>
      </c>
      <c r="S720" s="85">
        <v>0</v>
      </c>
      <c r="T720" s="85">
        <v>0</v>
      </c>
      <c r="U720" s="85">
        <v>0</v>
      </c>
      <c r="V720" s="85">
        <v>0</v>
      </c>
      <c r="W720" s="85">
        <v>0</v>
      </c>
      <c r="X720" s="85">
        <v>0</v>
      </c>
      <c r="Y720" s="85">
        <v>0</v>
      </c>
      <c r="Z720" s="85">
        <v>0</v>
      </c>
      <c r="AA720" s="85">
        <f t="shared" si="143"/>
        <v>0</v>
      </c>
      <c r="AB720" s="84">
        <f t="shared" si="144"/>
        <v>2022</v>
      </c>
      <c r="AC720" s="83">
        <f t="shared" si="145"/>
        <v>10</v>
      </c>
      <c r="AD720" s="83" t="str">
        <f t="shared" si="146"/>
        <v/>
      </c>
      <c r="AE720" s="83" t="str">
        <f t="shared" si="147"/>
        <v/>
      </c>
      <c r="AF720" s="81">
        <f t="shared" si="148"/>
        <v>0</v>
      </c>
      <c r="AG720" s="82" t="str">
        <f t="shared" si="149"/>
        <v>1:00</v>
      </c>
      <c r="AH720" s="81">
        <f t="shared" si="150"/>
        <v>0</v>
      </c>
      <c r="AI720" s="80" t="str">
        <f t="shared" si="151"/>
        <v/>
      </c>
      <c r="AJ720" s="80" t="str">
        <f t="shared" si="152"/>
        <v/>
      </c>
      <c r="AK720" s="80" t="str">
        <f t="shared" si="153"/>
        <v/>
      </c>
      <c r="AL720" s="79" t="str">
        <f t="shared" si="154"/>
        <v/>
      </c>
      <c r="AM720" s="78" t="str">
        <f t="shared" si="155"/>
        <v/>
      </c>
    </row>
    <row r="721" spans="2:39" ht="13.5" thickBot="1">
      <c r="B721" s="86">
        <v>44853</v>
      </c>
      <c r="C721" s="85">
        <v>0</v>
      </c>
      <c r="D721" s="85">
        <v>0</v>
      </c>
      <c r="E721" s="85">
        <v>0</v>
      </c>
      <c r="F721" s="85">
        <v>0</v>
      </c>
      <c r="G721" s="85">
        <v>0</v>
      </c>
      <c r="H721" s="85">
        <v>0</v>
      </c>
      <c r="I721" s="85">
        <v>0</v>
      </c>
      <c r="J721" s="85">
        <v>0</v>
      </c>
      <c r="K721" s="85">
        <v>0</v>
      </c>
      <c r="L721" s="85">
        <v>0</v>
      </c>
      <c r="M721" s="85">
        <v>0</v>
      </c>
      <c r="N721" s="85">
        <v>0</v>
      </c>
      <c r="O721" s="85">
        <v>0</v>
      </c>
      <c r="P721" s="85">
        <v>0</v>
      </c>
      <c r="Q721" s="85">
        <v>0</v>
      </c>
      <c r="R721" s="85">
        <v>0</v>
      </c>
      <c r="S721" s="85">
        <v>0</v>
      </c>
      <c r="T721" s="85">
        <v>0</v>
      </c>
      <c r="U721" s="85">
        <v>0</v>
      </c>
      <c r="V721" s="85">
        <v>0</v>
      </c>
      <c r="W721" s="85">
        <v>0</v>
      </c>
      <c r="X721" s="85">
        <v>0</v>
      </c>
      <c r="Y721" s="85">
        <v>0</v>
      </c>
      <c r="Z721" s="85">
        <v>0</v>
      </c>
      <c r="AA721" s="85">
        <f t="shared" si="143"/>
        <v>0</v>
      </c>
      <c r="AB721" s="84">
        <f t="shared" si="144"/>
        <v>2022</v>
      </c>
      <c r="AC721" s="83">
        <f t="shared" si="145"/>
        <v>10</v>
      </c>
      <c r="AD721" s="83" t="str">
        <f t="shared" si="146"/>
        <v/>
      </c>
      <c r="AE721" s="83" t="str">
        <f t="shared" si="147"/>
        <v/>
      </c>
      <c r="AF721" s="81">
        <f t="shared" si="148"/>
        <v>0</v>
      </c>
      <c r="AG721" s="82" t="str">
        <f t="shared" si="149"/>
        <v>1:00</v>
      </c>
      <c r="AH721" s="81">
        <f t="shared" si="150"/>
        <v>0</v>
      </c>
      <c r="AI721" s="80" t="str">
        <f t="shared" si="151"/>
        <v/>
      </c>
      <c r="AJ721" s="80" t="str">
        <f t="shared" si="152"/>
        <v/>
      </c>
      <c r="AK721" s="80" t="str">
        <f t="shared" si="153"/>
        <v/>
      </c>
      <c r="AL721" s="79" t="str">
        <f t="shared" si="154"/>
        <v/>
      </c>
      <c r="AM721" s="78" t="str">
        <f t="shared" si="155"/>
        <v/>
      </c>
    </row>
    <row r="722" spans="2:39" ht="13.5" thickBot="1">
      <c r="B722" s="86">
        <v>44854</v>
      </c>
      <c r="C722" s="85">
        <v>0</v>
      </c>
      <c r="D722" s="85">
        <v>0</v>
      </c>
      <c r="E722" s="85">
        <v>0</v>
      </c>
      <c r="F722" s="85">
        <v>0</v>
      </c>
      <c r="G722" s="85">
        <v>0</v>
      </c>
      <c r="H722" s="85">
        <v>0</v>
      </c>
      <c r="I722" s="85">
        <v>0</v>
      </c>
      <c r="J722" s="85">
        <v>0</v>
      </c>
      <c r="K722" s="85">
        <v>0</v>
      </c>
      <c r="L722" s="85">
        <v>0</v>
      </c>
      <c r="M722" s="85">
        <v>0</v>
      </c>
      <c r="N722" s="85">
        <v>0</v>
      </c>
      <c r="O722" s="85">
        <v>0</v>
      </c>
      <c r="P722" s="85">
        <v>0</v>
      </c>
      <c r="Q722" s="85">
        <v>0</v>
      </c>
      <c r="R722" s="85">
        <v>0</v>
      </c>
      <c r="S722" s="85">
        <v>0</v>
      </c>
      <c r="T722" s="85">
        <v>0</v>
      </c>
      <c r="U722" s="85">
        <v>0</v>
      </c>
      <c r="V722" s="85">
        <v>0</v>
      </c>
      <c r="W722" s="85">
        <v>0</v>
      </c>
      <c r="X722" s="85">
        <v>0</v>
      </c>
      <c r="Y722" s="85">
        <v>0</v>
      </c>
      <c r="Z722" s="85">
        <v>0</v>
      </c>
      <c r="AA722" s="85">
        <f t="shared" si="143"/>
        <v>0</v>
      </c>
      <c r="AB722" s="84">
        <f t="shared" si="144"/>
        <v>2022</v>
      </c>
      <c r="AC722" s="83">
        <f t="shared" si="145"/>
        <v>10</v>
      </c>
      <c r="AD722" s="83" t="str">
        <f t="shared" si="146"/>
        <v/>
      </c>
      <c r="AE722" s="83" t="str">
        <f t="shared" si="147"/>
        <v/>
      </c>
      <c r="AF722" s="81">
        <f t="shared" si="148"/>
        <v>0</v>
      </c>
      <c r="AG722" s="82" t="str">
        <f t="shared" si="149"/>
        <v>1:00</v>
      </c>
      <c r="AH722" s="81">
        <f t="shared" si="150"/>
        <v>0</v>
      </c>
      <c r="AI722" s="80" t="str">
        <f t="shared" si="151"/>
        <v/>
      </c>
      <c r="AJ722" s="80" t="str">
        <f t="shared" si="152"/>
        <v/>
      </c>
      <c r="AK722" s="80" t="str">
        <f t="shared" si="153"/>
        <v/>
      </c>
      <c r="AL722" s="79" t="str">
        <f t="shared" si="154"/>
        <v/>
      </c>
      <c r="AM722" s="78" t="str">
        <f t="shared" si="155"/>
        <v/>
      </c>
    </row>
    <row r="723" spans="2:39" ht="13.5" thickBot="1">
      <c r="B723" s="86">
        <v>44855</v>
      </c>
      <c r="C723" s="85">
        <v>0</v>
      </c>
      <c r="D723" s="85">
        <v>0</v>
      </c>
      <c r="E723" s="85">
        <v>0</v>
      </c>
      <c r="F723" s="85">
        <v>0</v>
      </c>
      <c r="G723" s="85">
        <v>0</v>
      </c>
      <c r="H723" s="85">
        <v>0</v>
      </c>
      <c r="I723" s="85">
        <v>0</v>
      </c>
      <c r="J723" s="85">
        <v>0</v>
      </c>
      <c r="K723" s="85">
        <v>0</v>
      </c>
      <c r="L723" s="85">
        <v>0</v>
      </c>
      <c r="M723" s="85">
        <v>0</v>
      </c>
      <c r="N723" s="85">
        <v>0</v>
      </c>
      <c r="O723" s="85">
        <v>0</v>
      </c>
      <c r="P723" s="85">
        <v>0</v>
      </c>
      <c r="Q723" s="85">
        <v>0</v>
      </c>
      <c r="R723" s="85">
        <v>0</v>
      </c>
      <c r="S723" s="85">
        <v>0</v>
      </c>
      <c r="T723" s="85">
        <v>0</v>
      </c>
      <c r="U723" s="85">
        <v>0</v>
      </c>
      <c r="V723" s="85">
        <v>0</v>
      </c>
      <c r="W723" s="85">
        <v>0</v>
      </c>
      <c r="X723" s="85">
        <v>0</v>
      </c>
      <c r="Y723" s="85">
        <v>0</v>
      </c>
      <c r="Z723" s="85">
        <v>0</v>
      </c>
      <c r="AA723" s="85">
        <f t="shared" si="143"/>
        <v>0</v>
      </c>
      <c r="AB723" s="84">
        <f t="shared" si="144"/>
        <v>2022</v>
      </c>
      <c r="AC723" s="83">
        <f t="shared" si="145"/>
        <v>10</v>
      </c>
      <c r="AD723" s="83" t="str">
        <f t="shared" si="146"/>
        <v/>
      </c>
      <c r="AE723" s="83" t="str">
        <f t="shared" si="147"/>
        <v/>
      </c>
      <c r="AF723" s="81">
        <f t="shared" si="148"/>
        <v>0</v>
      </c>
      <c r="AG723" s="82" t="str">
        <f t="shared" si="149"/>
        <v>1:00</v>
      </c>
      <c r="AH723" s="81">
        <f t="shared" si="150"/>
        <v>0</v>
      </c>
      <c r="AI723" s="80" t="str">
        <f t="shared" si="151"/>
        <v/>
      </c>
      <c r="AJ723" s="80" t="str">
        <f t="shared" si="152"/>
        <v/>
      </c>
      <c r="AK723" s="80" t="str">
        <f t="shared" si="153"/>
        <v/>
      </c>
      <c r="AL723" s="79" t="str">
        <f t="shared" si="154"/>
        <v/>
      </c>
      <c r="AM723" s="78" t="str">
        <f t="shared" si="155"/>
        <v/>
      </c>
    </row>
    <row r="724" spans="2:39" ht="13.5" thickBot="1">
      <c r="B724" s="86">
        <v>44856</v>
      </c>
      <c r="C724" s="85">
        <v>0</v>
      </c>
      <c r="D724" s="85">
        <v>0</v>
      </c>
      <c r="E724" s="85">
        <v>0</v>
      </c>
      <c r="F724" s="85">
        <v>0</v>
      </c>
      <c r="G724" s="85">
        <v>0</v>
      </c>
      <c r="H724" s="85">
        <v>0</v>
      </c>
      <c r="I724" s="85">
        <v>0</v>
      </c>
      <c r="J724" s="85">
        <v>0</v>
      </c>
      <c r="K724" s="85">
        <v>0</v>
      </c>
      <c r="L724" s="85">
        <v>0</v>
      </c>
      <c r="M724" s="85">
        <v>0</v>
      </c>
      <c r="N724" s="85">
        <v>0</v>
      </c>
      <c r="O724" s="85">
        <v>0</v>
      </c>
      <c r="P724" s="85">
        <v>0</v>
      </c>
      <c r="Q724" s="85">
        <v>0</v>
      </c>
      <c r="R724" s="85">
        <v>0</v>
      </c>
      <c r="S724" s="85">
        <v>0</v>
      </c>
      <c r="T724" s="85">
        <v>0</v>
      </c>
      <c r="U724" s="85">
        <v>0</v>
      </c>
      <c r="V724" s="85">
        <v>0</v>
      </c>
      <c r="W724" s="85">
        <v>0</v>
      </c>
      <c r="X724" s="85">
        <v>0</v>
      </c>
      <c r="Y724" s="85">
        <v>0</v>
      </c>
      <c r="Z724" s="85">
        <v>0</v>
      </c>
      <c r="AA724" s="85">
        <f t="shared" si="143"/>
        <v>0</v>
      </c>
      <c r="AB724" s="84">
        <f t="shared" si="144"/>
        <v>2022</v>
      </c>
      <c r="AC724" s="83">
        <f t="shared" si="145"/>
        <v>10</v>
      </c>
      <c r="AD724" s="83" t="str">
        <f t="shared" si="146"/>
        <v/>
      </c>
      <c r="AE724" s="83" t="str">
        <f t="shared" si="147"/>
        <v/>
      </c>
      <c r="AF724" s="81">
        <f t="shared" si="148"/>
        <v>0</v>
      </c>
      <c r="AG724" s="82" t="str">
        <f t="shared" si="149"/>
        <v>1:00</v>
      </c>
      <c r="AH724" s="81">
        <f t="shared" si="150"/>
        <v>0</v>
      </c>
      <c r="AI724" s="80" t="str">
        <f t="shared" si="151"/>
        <v/>
      </c>
      <c r="AJ724" s="80" t="str">
        <f t="shared" si="152"/>
        <v/>
      </c>
      <c r="AK724" s="80" t="str">
        <f t="shared" si="153"/>
        <v/>
      </c>
      <c r="AL724" s="79" t="str">
        <f t="shared" si="154"/>
        <v/>
      </c>
      <c r="AM724" s="78" t="str">
        <f t="shared" si="155"/>
        <v/>
      </c>
    </row>
    <row r="725" spans="2:39" ht="13.5" thickBot="1">
      <c r="B725" s="86">
        <v>44857</v>
      </c>
      <c r="C725" s="85">
        <v>0</v>
      </c>
      <c r="D725" s="85">
        <v>0</v>
      </c>
      <c r="E725" s="85">
        <v>0</v>
      </c>
      <c r="F725" s="85">
        <v>0</v>
      </c>
      <c r="G725" s="85">
        <v>0</v>
      </c>
      <c r="H725" s="85">
        <v>0</v>
      </c>
      <c r="I725" s="85">
        <v>0</v>
      </c>
      <c r="J725" s="85">
        <v>0</v>
      </c>
      <c r="K725" s="85">
        <v>0</v>
      </c>
      <c r="L725" s="85">
        <v>0</v>
      </c>
      <c r="M725" s="85">
        <v>0</v>
      </c>
      <c r="N725" s="85">
        <v>0</v>
      </c>
      <c r="O725" s="85">
        <v>0</v>
      </c>
      <c r="P725" s="85">
        <v>0</v>
      </c>
      <c r="Q725" s="85">
        <v>0</v>
      </c>
      <c r="R725" s="85">
        <v>0</v>
      </c>
      <c r="S725" s="85">
        <v>0</v>
      </c>
      <c r="T725" s="85">
        <v>0</v>
      </c>
      <c r="U725" s="85">
        <v>0</v>
      </c>
      <c r="V725" s="85">
        <v>0</v>
      </c>
      <c r="W725" s="85">
        <v>0</v>
      </c>
      <c r="X725" s="85">
        <v>0</v>
      </c>
      <c r="Y725" s="85">
        <v>0</v>
      </c>
      <c r="Z725" s="85">
        <v>0</v>
      </c>
      <c r="AA725" s="85">
        <f t="shared" si="143"/>
        <v>0</v>
      </c>
      <c r="AB725" s="84">
        <f t="shared" si="144"/>
        <v>2022</v>
      </c>
      <c r="AC725" s="83">
        <f t="shared" si="145"/>
        <v>10</v>
      </c>
      <c r="AD725" s="83" t="str">
        <f t="shared" si="146"/>
        <v/>
      </c>
      <c r="AE725" s="83" t="str">
        <f t="shared" si="147"/>
        <v/>
      </c>
      <c r="AF725" s="81">
        <f t="shared" si="148"/>
        <v>0</v>
      </c>
      <c r="AG725" s="82" t="str">
        <f t="shared" si="149"/>
        <v>1:00</v>
      </c>
      <c r="AH725" s="81">
        <f t="shared" si="150"/>
        <v>0</v>
      </c>
      <c r="AI725" s="80" t="str">
        <f t="shared" si="151"/>
        <v/>
      </c>
      <c r="AJ725" s="80" t="str">
        <f t="shared" si="152"/>
        <v/>
      </c>
      <c r="AK725" s="80" t="str">
        <f t="shared" si="153"/>
        <v/>
      </c>
      <c r="AL725" s="79" t="str">
        <f t="shared" si="154"/>
        <v/>
      </c>
      <c r="AM725" s="78" t="str">
        <f t="shared" si="155"/>
        <v/>
      </c>
    </row>
    <row r="726" spans="2:39" ht="13.5" thickBot="1">
      <c r="B726" s="86">
        <v>44858</v>
      </c>
      <c r="C726" s="85">
        <v>0</v>
      </c>
      <c r="D726" s="85">
        <v>0</v>
      </c>
      <c r="E726" s="85">
        <v>0</v>
      </c>
      <c r="F726" s="85">
        <v>0</v>
      </c>
      <c r="G726" s="85">
        <v>0</v>
      </c>
      <c r="H726" s="85">
        <v>0</v>
      </c>
      <c r="I726" s="85">
        <v>0</v>
      </c>
      <c r="J726" s="85">
        <v>0</v>
      </c>
      <c r="K726" s="85">
        <v>0</v>
      </c>
      <c r="L726" s="85">
        <v>0</v>
      </c>
      <c r="M726" s="85">
        <v>0</v>
      </c>
      <c r="N726" s="85">
        <v>0</v>
      </c>
      <c r="O726" s="85">
        <v>0</v>
      </c>
      <c r="P726" s="85">
        <v>0</v>
      </c>
      <c r="Q726" s="85">
        <v>0</v>
      </c>
      <c r="R726" s="85">
        <v>0</v>
      </c>
      <c r="S726" s="85">
        <v>0</v>
      </c>
      <c r="T726" s="85">
        <v>0</v>
      </c>
      <c r="U726" s="85">
        <v>0</v>
      </c>
      <c r="V726" s="85">
        <v>0</v>
      </c>
      <c r="W726" s="85">
        <v>0</v>
      </c>
      <c r="X726" s="85">
        <v>0</v>
      </c>
      <c r="Y726" s="85">
        <v>0</v>
      </c>
      <c r="Z726" s="85">
        <v>0</v>
      </c>
      <c r="AA726" s="85">
        <f t="shared" si="143"/>
        <v>0</v>
      </c>
      <c r="AB726" s="84">
        <f t="shared" si="144"/>
        <v>2022</v>
      </c>
      <c r="AC726" s="83">
        <f t="shared" si="145"/>
        <v>10</v>
      </c>
      <c r="AD726" s="83" t="str">
        <f t="shared" si="146"/>
        <v/>
      </c>
      <c r="AE726" s="83" t="str">
        <f t="shared" si="147"/>
        <v/>
      </c>
      <c r="AF726" s="81">
        <f t="shared" si="148"/>
        <v>0</v>
      </c>
      <c r="AG726" s="82" t="str">
        <f t="shared" si="149"/>
        <v>1:00</v>
      </c>
      <c r="AH726" s="81">
        <f t="shared" si="150"/>
        <v>0</v>
      </c>
      <c r="AI726" s="80" t="str">
        <f t="shared" si="151"/>
        <v/>
      </c>
      <c r="AJ726" s="80" t="str">
        <f t="shared" si="152"/>
        <v/>
      </c>
      <c r="AK726" s="80" t="str">
        <f t="shared" si="153"/>
        <v/>
      </c>
      <c r="AL726" s="79" t="str">
        <f t="shared" si="154"/>
        <v/>
      </c>
      <c r="AM726" s="78" t="str">
        <f t="shared" si="155"/>
        <v/>
      </c>
    </row>
    <row r="727" spans="2:39" ht="13.5" thickBot="1">
      <c r="B727" s="86">
        <v>44859</v>
      </c>
      <c r="C727" s="85">
        <v>0</v>
      </c>
      <c r="D727" s="85">
        <v>0</v>
      </c>
      <c r="E727" s="85">
        <v>0</v>
      </c>
      <c r="F727" s="85">
        <v>0</v>
      </c>
      <c r="G727" s="85">
        <v>0</v>
      </c>
      <c r="H727" s="85">
        <v>0</v>
      </c>
      <c r="I727" s="85">
        <v>0</v>
      </c>
      <c r="J727" s="85">
        <v>0</v>
      </c>
      <c r="K727" s="85">
        <v>0</v>
      </c>
      <c r="L727" s="85">
        <v>0</v>
      </c>
      <c r="M727" s="85">
        <v>0</v>
      </c>
      <c r="N727" s="85">
        <v>0</v>
      </c>
      <c r="O727" s="85">
        <v>0</v>
      </c>
      <c r="P727" s="85">
        <v>0</v>
      </c>
      <c r="Q727" s="85">
        <v>0</v>
      </c>
      <c r="R727" s="85">
        <v>0</v>
      </c>
      <c r="S727" s="85">
        <v>0</v>
      </c>
      <c r="T727" s="85">
        <v>0</v>
      </c>
      <c r="U727" s="85">
        <v>0</v>
      </c>
      <c r="V727" s="85">
        <v>0</v>
      </c>
      <c r="W727" s="85">
        <v>0</v>
      </c>
      <c r="X727" s="85">
        <v>0</v>
      </c>
      <c r="Y727" s="85">
        <v>0</v>
      </c>
      <c r="Z727" s="85">
        <v>0</v>
      </c>
      <c r="AA727" s="85">
        <f t="shared" si="143"/>
        <v>0</v>
      </c>
      <c r="AB727" s="84">
        <f t="shared" si="144"/>
        <v>2022</v>
      </c>
      <c r="AC727" s="83">
        <f t="shared" si="145"/>
        <v>10</v>
      </c>
      <c r="AD727" s="83" t="str">
        <f t="shared" si="146"/>
        <v/>
      </c>
      <c r="AE727" s="83" t="str">
        <f t="shared" si="147"/>
        <v/>
      </c>
      <c r="AF727" s="81">
        <f t="shared" si="148"/>
        <v>0</v>
      </c>
      <c r="AG727" s="82" t="str">
        <f t="shared" si="149"/>
        <v>1:00</v>
      </c>
      <c r="AH727" s="81">
        <f t="shared" si="150"/>
        <v>0</v>
      </c>
      <c r="AI727" s="80" t="str">
        <f t="shared" si="151"/>
        <v/>
      </c>
      <c r="AJ727" s="80" t="str">
        <f t="shared" si="152"/>
        <v/>
      </c>
      <c r="AK727" s="80" t="str">
        <f t="shared" si="153"/>
        <v/>
      </c>
      <c r="AL727" s="79" t="str">
        <f t="shared" si="154"/>
        <v/>
      </c>
      <c r="AM727" s="78" t="str">
        <f t="shared" si="155"/>
        <v/>
      </c>
    </row>
    <row r="728" spans="2:39" ht="13.5" thickBot="1">
      <c r="B728" s="86">
        <v>44860</v>
      </c>
      <c r="C728" s="85">
        <v>0</v>
      </c>
      <c r="D728" s="85">
        <v>0</v>
      </c>
      <c r="E728" s="85">
        <v>0</v>
      </c>
      <c r="F728" s="85">
        <v>0</v>
      </c>
      <c r="G728" s="85">
        <v>0</v>
      </c>
      <c r="H728" s="85">
        <v>0</v>
      </c>
      <c r="I728" s="85">
        <v>0</v>
      </c>
      <c r="J728" s="85">
        <v>0</v>
      </c>
      <c r="K728" s="85">
        <v>0</v>
      </c>
      <c r="L728" s="85">
        <v>0</v>
      </c>
      <c r="M728" s="85">
        <v>0</v>
      </c>
      <c r="N728" s="85">
        <v>0</v>
      </c>
      <c r="O728" s="85">
        <v>0</v>
      </c>
      <c r="P728" s="85">
        <v>0</v>
      </c>
      <c r="Q728" s="85">
        <v>0</v>
      </c>
      <c r="R728" s="85">
        <v>0</v>
      </c>
      <c r="S728" s="85">
        <v>0</v>
      </c>
      <c r="T728" s="85">
        <v>0</v>
      </c>
      <c r="U728" s="85">
        <v>0</v>
      </c>
      <c r="V728" s="85">
        <v>0</v>
      </c>
      <c r="W728" s="85">
        <v>0</v>
      </c>
      <c r="X728" s="85">
        <v>0</v>
      </c>
      <c r="Y728" s="85">
        <v>0</v>
      </c>
      <c r="Z728" s="85">
        <v>0</v>
      </c>
      <c r="AA728" s="85">
        <f t="shared" si="143"/>
        <v>0</v>
      </c>
      <c r="AB728" s="84">
        <f t="shared" si="144"/>
        <v>2022</v>
      </c>
      <c r="AC728" s="83">
        <f t="shared" si="145"/>
        <v>10</v>
      </c>
      <c r="AD728" s="83" t="str">
        <f t="shared" si="146"/>
        <v/>
      </c>
      <c r="AE728" s="83" t="str">
        <f t="shared" si="147"/>
        <v/>
      </c>
      <c r="AF728" s="81">
        <f t="shared" si="148"/>
        <v>0</v>
      </c>
      <c r="AG728" s="82" t="str">
        <f t="shared" si="149"/>
        <v>1:00</v>
      </c>
      <c r="AH728" s="81">
        <f t="shared" si="150"/>
        <v>0</v>
      </c>
      <c r="AI728" s="80" t="str">
        <f t="shared" si="151"/>
        <v/>
      </c>
      <c r="AJ728" s="80" t="str">
        <f t="shared" si="152"/>
        <v/>
      </c>
      <c r="AK728" s="80" t="str">
        <f t="shared" si="153"/>
        <v/>
      </c>
      <c r="AL728" s="79" t="str">
        <f t="shared" si="154"/>
        <v/>
      </c>
      <c r="AM728" s="78" t="str">
        <f t="shared" si="155"/>
        <v/>
      </c>
    </row>
    <row r="729" spans="2:39" ht="13.5" thickBot="1">
      <c r="B729" s="86">
        <v>44861</v>
      </c>
      <c r="C729" s="85">
        <v>0</v>
      </c>
      <c r="D729" s="85">
        <v>0</v>
      </c>
      <c r="E729" s="85">
        <v>0</v>
      </c>
      <c r="F729" s="85">
        <v>0</v>
      </c>
      <c r="G729" s="85">
        <v>0</v>
      </c>
      <c r="H729" s="85">
        <v>0</v>
      </c>
      <c r="I729" s="85">
        <v>0</v>
      </c>
      <c r="J729" s="85">
        <v>0</v>
      </c>
      <c r="K729" s="85">
        <v>0</v>
      </c>
      <c r="L729" s="85">
        <v>0</v>
      </c>
      <c r="M729" s="85">
        <v>0</v>
      </c>
      <c r="N729" s="85">
        <v>0</v>
      </c>
      <c r="O729" s="85">
        <v>0</v>
      </c>
      <c r="P729" s="85">
        <v>0</v>
      </c>
      <c r="Q729" s="85">
        <v>0</v>
      </c>
      <c r="R729" s="85">
        <v>0</v>
      </c>
      <c r="S729" s="85">
        <v>0</v>
      </c>
      <c r="T729" s="85">
        <v>0</v>
      </c>
      <c r="U729" s="85">
        <v>0</v>
      </c>
      <c r="V729" s="85">
        <v>0</v>
      </c>
      <c r="W729" s="85">
        <v>0</v>
      </c>
      <c r="X729" s="85">
        <v>0</v>
      </c>
      <c r="Y729" s="85">
        <v>0</v>
      </c>
      <c r="Z729" s="85">
        <v>0</v>
      </c>
      <c r="AA729" s="85">
        <f t="shared" si="143"/>
        <v>0</v>
      </c>
      <c r="AB729" s="84">
        <f t="shared" si="144"/>
        <v>2022</v>
      </c>
      <c r="AC729" s="83">
        <f t="shared" si="145"/>
        <v>10</v>
      </c>
      <c r="AD729" s="83" t="str">
        <f t="shared" si="146"/>
        <v/>
      </c>
      <c r="AE729" s="83" t="str">
        <f t="shared" si="147"/>
        <v/>
      </c>
      <c r="AF729" s="81">
        <f t="shared" si="148"/>
        <v>0</v>
      </c>
      <c r="AG729" s="82" t="str">
        <f t="shared" si="149"/>
        <v>1:00</v>
      </c>
      <c r="AH729" s="81">
        <f t="shared" si="150"/>
        <v>0</v>
      </c>
      <c r="AI729" s="80" t="str">
        <f t="shared" si="151"/>
        <v/>
      </c>
      <c r="AJ729" s="80" t="str">
        <f t="shared" si="152"/>
        <v/>
      </c>
      <c r="AK729" s="80" t="str">
        <f t="shared" si="153"/>
        <v/>
      </c>
      <c r="AL729" s="79" t="str">
        <f t="shared" si="154"/>
        <v/>
      </c>
      <c r="AM729" s="78" t="str">
        <f t="shared" si="155"/>
        <v/>
      </c>
    </row>
    <row r="730" spans="2:39" ht="13.5" thickBot="1">
      <c r="B730" s="86">
        <v>44862</v>
      </c>
      <c r="C730" s="85">
        <v>0</v>
      </c>
      <c r="D730" s="85">
        <v>0</v>
      </c>
      <c r="E730" s="85">
        <v>0</v>
      </c>
      <c r="F730" s="85">
        <v>0</v>
      </c>
      <c r="G730" s="85">
        <v>0</v>
      </c>
      <c r="H730" s="85">
        <v>0</v>
      </c>
      <c r="I730" s="85">
        <v>0</v>
      </c>
      <c r="J730" s="85">
        <v>0</v>
      </c>
      <c r="K730" s="85">
        <v>0</v>
      </c>
      <c r="L730" s="85">
        <v>0</v>
      </c>
      <c r="M730" s="85">
        <v>0</v>
      </c>
      <c r="N730" s="85">
        <v>0</v>
      </c>
      <c r="O730" s="85">
        <v>0</v>
      </c>
      <c r="P730" s="85">
        <v>0</v>
      </c>
      <c r="Q730" s="85">
        <v>0</v>
      </c>
      <c r="R730" s="85">
        <v>0</v>
      </c>
      <c r="S730" s="85">
        <v>0</v>
      </c>
      <c r="T730" s="85">
        <v>0</v>
      </c>
      <c r="U730" s="85">
        <v>0</v>
      </c>
      <c r="V730" s="85">
        <v>0</v>
      </c>
      <c r="W730" s="85">
        <v>0</v>
      </c>
      <c r="X730" s="85">
        <v>0</v>
      </c>
      <c r="Y730" s="85">
        <v>0</v>
      </c>
      <c r="Z730" s="85">
        <v>0</v>
      </c>
      <c r="AA730" s="85">
        <f t="shared" si="143"/>
        <v>0</v>
      </c>
      <c r="AB730" s="84">
        <f t="shared" si="144"/>
        <v>2022</v>
      </c>
      <c r="AC730" s="83">
        <f t="shared" si="145"/>
        <v>10</v>
      </c>
      <c r="AD730" s="83" t="str">
        <f t="shared" si="146"/>
        <v/>
      </c>
      <c r="AE730" s="83" t="str">
        <f t="shared" si="147"/>
        <v/>
      </c>
      <c r="AF730" s="81">
        <f t="shared" si="148"/>
        <v>0</v>
      </c>
      <c r="AG730" s="82" t="str">
        <f t="shared" si="149"/>
        <v>1:00</v>
      </c>
      <c r="AH730" s="81">
        <f t="shared" si="150"/>
        <v>0</v>
      </c>
      <c r="AI730" s="80" t="str">
        <f t="shared" si="151"/>
        <v/>
      </c>
      <c r="AJ730" s="80" t="str">
        <f t="shared" si="152"/>
        <v/>
      </c>
      <c r="AK730" s="80" t="str">
        <f t="shared" si="153"/>
        <v/>
      </c>
      <c r="AL730" s="79" t="str">
        <f t="shared" si="154"/>
        <v/>
      </c>
      <c r="AM730" s="78" t="str">
        <f t="shared" si="155"/>
        <v/>
      </c>
    </row>
    <row r="731" spans="2:39" ht="13.5" thickBot="1">
      <c r="B731" s="86">
        <v>44863</v>
      </c>
      <c r="C731" s="85">
        <v>0</v>
      </c>
      <c r="D731" s="85">
        <v>0</v>
      </c>
      <c r="E731" s="85">
        <v>0</v>
      </c>
      <c r="F731" s="85">
        <v>0</v>
      </c>
      <c r="G731" s="85">
        <v>0</v>
      </c>
      <c r="H731" s="85">
        <v>0</v>
      </c>
      <c r="I731" s="85">
        <v>0</v>
      </c>
      <c r="J731" s="85">
        <v>0</v>
      </c>
      <c r="K731" s="85">
        <v>0</v>
      </c>
      <c r="L731" s="85">
        <v>0</v>
      </c>
      <c r="M731" s="85">
        <v>0</v>
      </c>
      <c r="N731" s="85">
        <v>0</v>
      </c>
      <c r="O731" s="85">
        <v>0</v>
      </c>
      <c r="P731" s="85">
        <v>0</v>
      </c>
      <c r="Q731" s="85">
        <v>0</v>
      </c>
      <c r="R731" s="85">
        <v>0</v>
      </c>
      <c r="S731" s="85">
        <v>0</v>
      </c>
      <c r="T731" s="85">
        <v>0</v>
      </c>
      <c r="U731" s="85">
        <v>0</v>
      </c>
      <c r="V731" s="85">
        <v>0</v>
      </c>
      <c r="W731" s="85">
        <v>0</v>
      </c>
      <c r="X731" s="85">
        <v>0</v>
      </c>
      <c r="Y731" s="85">
        <v>0</v>
      </c>
      <c r="Z731" s="85">
        <v>0</v>
      </c>
      <c r="AA731" s="85">
        <f t="shared" si="143"/>
        <v>0</v>
      </c>
      <c r="AB731" s="84">
        <f t="shared" si="144"/>
        <v>2022</v>
      </c>
      <c r="AC731" s="83">
        <f t="shared" si="145"/>
        <v>10</v>
      </c>
      <c r="AD731" s="83" t="str">
        <f t="shared" si="146"/>
        <v/>
      </c>
      <c r="AE731" s="83" t="str">
        <f t="shared" si="147"/>
        <v/>
      </c>
      <c r="AF731" s="81">
        <f t="shared" si="148"/>
        <v>0</v>
      </c>
      <c r="AG731" s="82" t="str">
        <f t="shared" si="149"/>
        <v>1:00</v>
      </c>
      <c r="AH731" s="81">
        <f t="shared" si="150"/>
        <v>0</v>
      </c>
      <c r="AI731" s="80" t="str">
        <f t="shared" si="151"/>
        <v/>
      </c>
      <c r="AJ731" s="80" t="str">
        <f t="shared" si="152"/>
        <v/>
      </c>
      <c r="AK731" s="80" t="str">
        <f t="shared" si="153"/>
        <v/>
      </c>
      <c r="AL731" s="79" t="str">
        <f t="shared" si="154"/>
        <v/>
      </c>
      <c r="AM731" s="78" t="str">
        <f t="shared" si="155"/>
        <v/>
      </c>
    </row>
    <row r="732" spans="2:39" ht="13.5" thickBot="1">
      <c r="B732" s="86">
        <v>44864</v>
      </c>
      <c r="C732" s="85">
        <v>0</v>
      </c>
      <c r="D732" s="85">
        <v>0</v>
      </c>
      <c r="E732" s="85">
        <v>0</v>
      </c>
      <c r="F732" s="85">
        <v>0</v>
      </c>
      <c r="G732" s="85">
        <v>0</v>
      </c>
      <c r="H732" s="85">
        <v>0</v>
      </c>
      <c r="I732" s="85">
        <v>0</v>
      </c>
      <c r="J732" s="85">
        <v>0</v>
      </c>
      <c r="K732" s="85">
        <v>0</v>
      </c>
      <c r="L732" s="85">
        <v>0</v>
      </c>
      <c r="M732" s="85">
        <v>0</v>
      </c>
      <c r="N732" s="85">
        <v>0</v>
      </c>
      <c r="O732" s="85">
        <v>0</v>
      </c>
      <c r="P732" s="85">
        <v>0</v>
      </c>
      <c r="Q732" s="85">
        <v>0</v>
      </c>
      <c r="R732" s="85">
        <v>0</v>
      </c>
      <c r="S732" s="85">
        <v>0</v>
      </c>
      <c r="T732" s="85">
        <v>0</v>
      </c>
      <c r="U732" s="85">
        <v>0</v>
      </c>
      <c r="V732" s="85">
        <v>0</v>
      </c>
      <c r="W732" s="85">
        <v>0</v>
      </c>
      <c r="X732" s="85">
        <v>0</v>
      </c>
      <c r="Y732" s="85">
        <v>0</v>
      </c>
      <c r="Z732" s="85">
        <v>0</v>
      </c>
      <c r="AA732" s="85">
        <f t="shared" si="143"/>
        <v>0</v>
      </c>
      <c r="AB732" s="84">
        <f t="shared" si="144"/>
        <v>2022</v>
      </c>
      <c r="AC732" s="83">
        <f t="shared" si="145"/>
        <v>10</v>
      </c>
      <c r="AD732" s="83" t="str">
        <f t="shared" si="146"/>
        <v/>
      </c>
      <c r="AE732" s="83" t="str">
        <f t="shared" si="147"/>
        <v/>
      </c>
      <c r="AF732" s="81">
        <f t="shared" si="148"/>
        <v>0</v>
      </c>
      <c r="AG732" s="82" t="str">
        <f t="shared" si="149"/>
        <v>1:00</v>
      </c>
      <c r="AH732" s="81">
        <f t="shared" si="150"/>
        <v>0</v>
      </c>
      <c r="AI732" s="80" t="str">
        <f t="shared" si="151"/>
        <v/>
      </c>
      <c r="AJ732" s="80" t="str">
        <f t="shared" si="152"/>
        <v/>
      </c>
      <c r="AK732" s="80" t="str">
        <f t="shared" si="153"/>
        <v/>
      </c>
      <c r="AL732" s="79" t="str">
        <f t="shared" si="154"/>
        <v/>
      </c>
      <c r="AM732" s="78" t="str">
        <f t="shared" si="155"/>
        <v/>
      </c>
    </row>
    <row r="733" spans="2:39" ht="13.5" thickBot="1">
      <c r="B733" s="86">
        <v>44865</v>
      </c>
      <c r="C733" s="85">
        <v>0</v>
      </c>
      <c r="D733" s="85">
        <v>0</v>
      </c>
      <c r="E733" s="85">
        <v>0</v>
      </c>
      <c r="F733" s="85">
        <v>0</v>
      </c>
      <c r="G733" s="85">
        <v>0</v>
      </c>
      <c r="H733" s="85">
        <v>0</v>
      </c>
      <c r="I733" s="85">
        <v>0</v>
      </c>
      <c r="J733" s="85">
        <v>0</v>
      </c>
      <c r="K733" s="85">
        <v>0</v>
      </c>
      <c r="L733" s="85">
        <v>0</v>
      </c>
      <c r="M733" s="85">
        <v>0</v>
      </c>
      <c r="N733" s="85">
        <v>0</v>
      </c>
      <c r="O733" s="85">
        <v>0</v>
      </c>
      <c r="P733" s="85">
        <v>0</v>
      </c>
      <c r="Q733" s="85">
        <v>0</v>
      </c>
      <c r="R733" s="85">
        <v>0</v>
      </c>
      <c r="S733" s="85">
        <v>0</v>
      </c>
      <c r="T733" s="85">
        <v>0</v>
      </c>
      <c r="U733" s="85">
        <v>0</v>
      </c>
      <c r="V733" s="85">
        <v>0</v>
      </c>
      <c r="W733" s="85">
        <v>0</v>
      </c>
      <c r="X733" s="85">
        <v>0</v>
      </c>
      <c r="Y733" s="85">
        <v>0</v>
      </c>
      <c r="Z733" s="85">
        <v>0</v>
      </c>
      <c r="AA733" s="85">
        <f t="shared" si="143"/>
        <v>0</v>
      </c>
      <c r="AB733" s="84">
        <f t="shared" si="144"/>
        <v>2022</v>
      </c>
      <c r="AC733" s="83">
        <f t="shared" si="145"/>
        <v>10</v>
      </c>
      <c r="AD733" s="83" t="str">
        <f t="shared" si="146"/>
        <v>2022-10</v>
      </c>
      <c r="AE733" s="83">
        <f t="shared" si="147"/>
        <v>10</v>
      </c>
      <c r="AF733" s="81">
        <f t="shared" si="148"/>
        <v>0</v>
      </c>
      <c r="AG733" s="82" t="str">
        <f t="shared" si="149"/>
        <v>1:00</v>
      </c>
      <c r="AH733" s="81">
        <f t="shared" si="150"/>
        <v>0</v>
      </c>
      <c r="AI733" s="80">
        <f t="shared" si="151"/>
        <v>9962.7860000000001</v>
      </c>
      <c r="AJ733" s="80">
        <f t="shared" si="152"/>
        <v>1484.058</v>
      </c>
      <c r="AK733" s="80">
        <f t="shared" si="153"/>
        <v>35406.266000000003</v>
      </c>
      <c r="AL733" s="79">
        <f t="shared" si="154"/>
        <v>44838</v>
      </c>
      <c r="AM733" s="78" t="str">
        <f t="shared" si="155"/>
        <v>13:00</v>
      </c>
    </row>
    <row r="734" spans="2:39" ht="13.5" thickBot="1">
      <c r="B734" s="86">
        <v>44866</v>
      </c>
      <c r="C734" s="85">
        <v>0</v>
      </c>
      <c r="D734" s="85">
        <v>0</v>
      </c>
      <c r="E734" s="85">
        <v>0</v>
      </c>
      <c r="F734" s="85">
        <v>0</v>
      </c>
      <c r="G734" s="85">
        <v>0</v>
      </c>
      <c r="H734" s="85">
        <v>0</v>
      </c>
      <c r="I734" s="85">
        <v>0</v>
      </c>
      <c r="J734" s="85">
        <v>0</v>
      </c>
      <c r="K734" s="85">
        <v>0</v>
      </c>
      <c r="L734" s="85">
        <v>0</v>
      </c>
      <c r="M734" s="85">
        <v>0</v>
      </c>
      <c r="N734" s="85">
        <v>0</v>
      </c>
      <c r="O734" s="85">
        <v>0</v>
      </c>
      <c r="P734" s="85">
        <v>0</v>
      </c>
      <c r="Q734" s="85">
        <v>0</v>
      </c>
      <c r="R734" s="85">
        <v>0</v>
      </c>
      <c r="S734" s="85">
        <v>0</v>
      </c>
      <c r="T734" s="85">
        <v>0</v>
      </c>
      <c r="U734" s="85">
        <v>0</v>
      </c>
      <c r="V734" s="85">
        <v>0</v>
      </c>
      <c r="W734" s="85">
        <v>0</v>
      </c>
      <c r="X734" s="85">
        <v>0</v>
      </c>
      <c r="Y734" s="85">
        <v>0</v>
      </c>
      <c r="Z734" s="85">
        <v>0</v>
      </c>
      <c r="AA734" s="85">
        <f t="shared" si="143"/>
        <v>0</v>
      </c>
      <c r="AB734" s="84">
        <f t="shared" si="144"/>
        <v>2022</v>
      </c>
      <c r="AC734" s="83">
        <f t="shared" si="145"/>
        <v>11</v>
      </c>
      <c r="AD734" s="83" t="str">
        <f t="shared" si="146"/>
        <v/>
      </c>
      <c r="AE734" s="83" t="str">
        <f t="shared" si="147"/>
        <v/>
      </c>
      <c r="AF734" s="81">
        <f t="shared" si="148"/>
        <v>0</v>
      </c>
      <c r="AG734" s="82" t="str">
        <f t="shared" si="149"/>
        <v>1:00</v>
      </c>
      <c r="AH734" s="81">
        <f t="shared" si="150"/>
        <v>0</v>
      </c>
      <c r="AI734" s="80" t="str">
        <f t="shared" si="151"/>
        <v/>
      </c>
      <c r="AJ734" s="80" t="str">
        <f t="shared" si="152"/>
        <v/>
      </c>
      <c r="AK734" s="80" t="str">
        <f t="shared" si="153"/>
        <v/>
      </c>
      <c r="AL734" s="79" t="str">
        <f t="shared" si="154"/>
        <v/>
      </c>
      <c r="AM734" s="78" t="str">
        <f t="shared" si="155"/>
        <v/>
      </c>
    </row>
    <row r="735" spans="2:39" ht="13.5" thickBot="1">
      <c r="B735" s="86">
        <v>44867</v>
      </c>
      <c r="C735" s="85">
        <v>0</v>
      </c>
      <c r="D735" s="85">
        <v>0</v>
      </c>
      <c r="E735" s="85">
        <v>0</v>
      </c>
      <c r="F735" s="85">
        <v>0</v>
      </c>
      <c r="G735" s="85">
        <v>0</v>
      </c>
      <c r="H735" s="85">
        <v>0</v>
      </c>
      <c r="I735" s="85">
        <v>0</v>
      </c>
      <c r="J735" s="85">
        <v>0</v>
      </c>
      <c r="K735" s="85">
        <v>0</v>
      </c>
      <c r="L735" s="85">
        <v>0</v>
      </c>
      <c r="M735" s="85">
        <v>0</v>
      </c>
      <c r="N735" s="85">
        <v>0</v>
      </c>
      <c r="O735" s="85">
        <v>0</v>
      </c>
      <c r="P735" s="85">
        <v>0</v>
      </c>
      <c r="Q735" s="85">
        <v>0</v>
      </c>
      <c r="R735" s="85">
        <v>0</v>
      </c>
      <c r="S735" s="85">
        <v>0</v>
      </c>
      <c r="T735" s="85">
        <v>0</v>
      </c>
      <c r="U735" s="85">
        <v>0</v>
      </c>
      <c r="V735" s="85">
        <v>0</v>
      </c>
      <c r="W735" s="85">
        <v>0</v>
      </c>
      <c r="X735" s="85">
        <v>0</v>
      </c>
      <c r="Y735" s="85">
        <v>0</v>
      </c>
      <c r="Z735" s="85">
        <v>0</v>
      </c>
      <c r="AA735" s="85">
        <f t="shared" si="143"/>
        <v>0</v>
      </c>
      <c r="AB735" s="84">
        <f t="shared" si="144"/>
        <v>2022</v>
      </c>
      <c r="AC735" s="83">
        <f t="shared" si="145"/>
        <v>11</v>
      </c>
      <c r="AD735" s="83" t="str">
        <f t="shared" si="146"/>
        <v/>
      </c>
      <c r="AE735" s="83" t="str">
        <f t="shared" si="147"/>
        <v/>
      </c>
      <c r="AF735" s="81">
        <f t="shared" si="148"/>
        <v>0</v>
      </c>
      <c r="AG735" s="82" t="str">
        <f t="shared" si="149"/>
        <v>1:00</v>
      </c>
      <c r="AH735" s="81">
        <f t="shared" si="150"/>
        <v>0</v>
      </c>
      <c r="AI735" s="80" t="str">
        <f t="shared" si="151"/>
        <v/>
      </c>
      <c r="AJ735" s="80" t="str">
        <f t="shared" si="152"/>
        <v/>
      </c>
      <c r="AK735" s="80" t="str">
        <f t="shared" si="153"/>
        <v/>
      </c>
      <c r="AL735" s="79" t="str">
        <f t="shared" si="154"/>
        <v/>
      </c>
      <c r="AM735" s="78" t="str">
        <f t="shared" si="155"/>
        <v/>
      </c>
    </row>
    <row r="736" spans="2:39" ht="13.5" thickBot="1">
      <c r="B736" s="86">
        <v>44868</v>
      </c>
      <c r="C736" s="85">
        <v>0</v>
      </c>
      <c r="D736" s="85">
        <v>0</v>
      </c>
      <c r="E736" s="85">
        <v>0</v>
      </c>
      <c r="F736" s="85">
        <v>0</v>
      </c>
      <c r="G736" s="85">
        <v>0</v>
      </c>
      <c r="H736" s="85">
        <v>0</v>
      </c>
      <c r="I736" s="85">
        <v>0</v>
      </c>
      <c r="J736" s="85">
        <v>0</v>
      </c>
      <c r="K736" s="85">
        <v>0</v>
      </c>
      <c r="L736" s="85">
        <v>0</v>
      </c>
      <c r="M736" s="85">
        <v>0</v>
      </c>
      <c r="N736" s="85">
        <v>0</v>
      </c>
      <c r="O736" s="85">
        <v>0</v>
      </c>
      <c r="P736" s="85">
        <v>0</v>
      </c>
      <c r="Q736" s="85">
        <v>0</v>
      </c>
      <c r="R736" s="85">
        <v>0</v>
      </c>
      <c r="S736" s="85">
        <v>0</v>
      </c>
      <c r="T736" s="85">
        <v>0</v>
      </c>
      <c r="U736" s="85">
        <v>0</v>
      </c>
      <c r="V736" s="85">
        <v>0</v>
      </c>
      <c r="W736" s="85">
        <v>0</v>
      </c>
      <c r="X736" s="85">
        <v>0</v>
      </c>
      <c r="Y736" s="85">
        <v>0</v>
      </c>
      <c r="Z736" s="85">
        <v>0</v>
      </c>
      <c r="AA736" s="85">
        <f t="shared" si="143"/>
        <v>0</v>
      </c>
      <c r="AB736" s="84">
        <f t="shared" si="144"/>
        <v>2022</v>
      </c>
      <c r="AC736" s="83">
        <f t="shared" si="145"/>
        <v>11</v>
      </c>
      <c r="AD736" s="83" t="str">
        <f t="shared" si="146"/>
        <v/>
      </c>
      <c r="AE736" s="83" t="str">
        <f t="shared" si="147"/>
        <v/>
      </c>
      <c r="AF736" s="81">
        <f t="shared" si="148"/>
        <v>0</v>
      </c>
      <c r="AG736" s="82" t="str">
        <f t="shared" si="149"/>
        <v>1:00</v>
      </c>
      <c r="AH736" s="81">
        <f t="shared" si="150"/>
        <v>0</v>
      </c>
      <c r="AI736" s="80" t="str">
        <f t="shared" si="151"/>
        <v/>
      </c>
      <c r="AJ736" s="80" t="str">
        <f t="shared" si="152"/>
        <v/>
      </c>
      <c r="AK736" s="80" t="str">
        <f t="shared" si="153"/>
        <v/>
      </c>
      <c r="AL736" s="79" t="str">
        <f t="shared" si="154"/>
        <v/>
      </c>
      <c r="AM736" s="78" t="str">
        <f t="shared" si="155"/>
        <v/>
      </c>
    </row>
    <row r="737" spans="2:39" ht="13.5" thickBot="1">
      <c r="B737" s="86">
        <v>44869</v>
      </c>
      <c r="C737" s="85">
        <v>0</v>
      </c>
      <c r="D737" s="85">
        <v>0</v>
      </c>
      <c r="E737" s="85">
        <v>0</v>
      </c>
      <c r="F737" s="85">
        <v>0</v>
      </c>
      <c r="G737" s="85">
        <v>0</v>
      </c>
      <c r="H737" s="85">
        <v>0</v>
      </c>
      <c r="I737" s="85">
        <v>0</v>
      </c>
      <c r="J737" s="85">
        <v>0</v>
      </c>
      <c r="K737" s="85">
        <v>0</v>
      </c>
      <c r="L737" s="85">
        <v>0</v>
      </c>
      <c r="M737" s="85">
        <v>0</v>
      </c>
      <c r="N737" s="85">
        <v>0</v>
      </c>
      <c r="O737" s="85">
        <v>0</v>
      </c>
      <c r="P737" s="85">
        <v>0</v>
      </c>
      <c r="Q737" s="85">
        <v>0</v>
      </c>
      <c r="R737" s="85">
        <v>0</v>
      </c>
      <c r="S737" s="85">
        <v>0</v>
      </c>
      <c r="T737" s="85">
        <v>0</v>
      </c>
      <c r="U737" s="85">
        <v>0</v>
      </c>
      <c r="V737" s="85">
        <v>0</v>
      </c>
      <c r="W737" s="85">
        <v>0</v>
      </c>
      <c r="X737" s="85">
        <v>0</v>
      </c>
      <c r="Y737" s="85">
        <v>0</v>
      </c>
      <c r="Z737" s="85">
        <v>0</v>
      </c>
      <c r="AA737" s="85">
        <f t="shared" si="143"/>
        <v>0</v>
      </c>
      <c r="AB737" s="84">
        <f t="shared" si="144"/>
        <v>2022</v>
      </c>
      <c r="AC737" s="83">
        <f t="shared" si="145"/>
        <v>11</v>
      </c>
      <c r="AD737" s="83" t="str">
        <f t="shared" si="146"/>
        <v/>
      </c>
      <c r="AE737" s="83" t="str">
        <f t="shared" si="147"/>
        <v/>
      </c>
      <c r="AF737" s="81">
        <f t="shared" si="148"/>
        <v>0</v>
      </c>
      <c r="AG737" s="82" t="str">
        <f t="shared" si="149"/>
        <v>1:00</v>
      </c>
      <c r="AH737" s="81">
        <f t="shared" si="150"/>
        <v>0</v>
      </c>
      <c r="AI737" s="80" t="str">
        <f t="shared" si="151"/>
        <v/>
      </c>
      <c r="AJ737" s="80" t="str">
        <f t="shared" si="152"/>
        <v/>
      </c>
      <c r="AK737" s="80" t="str">
        <f t="shared" si="153"/>
        <v/>
      </c>
      <c r="AL737" s="79" t="str">
        <f t="shared" si="154"/>
        <v/>
      </c>
      <c r="AM737" s="78" t="str">
        <f t="shared" si="155"/>
        <v/>
      </c>
    </row>
    <row r="738" spans="2:39" ht="13.5" thickBot="1">
      <c r="B738" s="86">
        <v>44870</v>
      </c>
      <c r="C738" s="85">
        <v>0</v>
      </c>
      <c r="D738" s="85">
        <v>0</v>
      </c>
      <c r="E738" s="85">
        <v>0</v>
      </c>
      <c r="F738" s="85">
        <v>0</v>
      </c>
      <c r="G738" s="85">
        <v>0</v>
      </c>
      <c r="H738" s="85">
        <v>0</v>
      </c>
      <c r="I738" s="85">
        <v>0</v>
      </c>
      <c r="J738" s="85">
        <v>0</v>
      </c>
      <c r="K738" s="85">
        <v>0</v>
      </c>
      <c r="L738" s="85">
        <v>0</v>
      </c>
      <c r="M738" s="85">
        <v>0</v>
      </c>
      <c r="N738" s="85">
        <v>0</v>
      </c>
      <c r="O738" s="85">
        <v>0</v>
      </c>
      <c r="P738" s="85">
        <v>0</v>
      </c>
      <c r="Q738" s="85">
        <v>0</v>
      </c>
      <c r="R738" s="85">
        <v>0</v>
      </c>
      <c r="S738" s="85">
        <v>0</v>
      </c>
      <c r="T738" s="85">
        <v>0</v>
      </c>
      <c r="U738" s="85">
        <v>0</v>
      </c>
      <c r="V738" s="85">
        <v>0</v>
      </c>
      <c r="W738" s="85">
        <v>0</v>
      </c>
      <c r="X738" s="85">
        <v>0</v>
      </c>
      <c r="Y738" s="85">
        <v>0</v>
      </c>
      <c r="Z738" s="85">
        <v>0</v>
      </c>
      <c r="AA738" s="85">
        <f t="shared" si="143"/>
        <v>0</v>
      </c>
      <c r="AB738" s="84">
        <f t="shared" si="144"/>
        <v>2022</v>
      </c>
      <c r="AC738" s="83">
        <f t="shared" si="145"/>
        <v>11</v>
      </c>
      <c r="AD738" s="83" t="str">
        <f t="shared" si="146"/>
        <v/>
      </c>
      <c r="AE738" s="83" t="str">
        <f t="shared" si="147"/>
        <v/>
      </c>
      <c r="AF738" s="81">
        <f t="shared" si="148"/>
        <v>0</v>
      </c>
      <c r="AG738" s="82" t="str">
        <f t="shared" si="149"/>
        <v>1:00</v>
      </c>
      <c r="AH738" s="81">
        <f t="shared" si="150"/>
        <v>0</v>
      </c>
      <c r="AI738" s="80" t="str">
        <f t="shared" si="151"/>
        <v/>
      </c>
      <c r="AJ738" s="80" t="str">
        <f t="shared" si="152"/>
        <v/>
      </c>
      <c r="AK738" s="80" t="str">
        <f t="shared" si="153"/>
        <v/>
      </c>
      <c r="AL738" s="79" t="str">
        <f t="shared" si="154"/>
        <v/>
      </c>
      <c r="AM738" s="78" t="str">
        <f t="shared" si="155"/>
        <v/>
      </c>
    </row>
    <row r="739" spans="2:39" ht="13.5" thickBot="1">
      <c r="B739" s="86">
        <v>44871</v>
      </c>
      <c r="C739" s="85">
        <v>0</v>
      </c>
      <c r="D739" s="85">
        <v>0</v>
      </c>
      <c r="E739" s="85">
        <v>0</v>
      </c>
      <c r="F739" s="85">
        <v>0</v>
      </c>
      <c r="G739" s="85">
        <v>0</v>
      </c>
      <c r="H739" s="85">
        <v>0</v>
      </c>
      <c r="I739" s="85">
        <v>0</v>
      </c>
      <c r="J739" s="85">
        <v>0</v>
      </c>
      <c r="K739" s="85">
        <v>0</v>
      </c>
      <c r="L739" s="85">
        <v>0</v>
      </c>
      <c r="M739" s="85">
        <v>0</v>
      </c>
      <c r="N739" s="85">
        <v>0</v>
      </c>
      <c r="O739" s="85">
        <v>0</v>
      </c>
      <c r="P739" s="85">
        <v>0</v>
      </c>
      <c r="Q739" s="85">
        <v>0</v>
      </c>
      <c r="R739" s="85">
        <v>0</v>
      </c>
      <c r="S739" s="85">
        <v>0</v>
      </c>
      <c r="T739" s="85">
        <v>0</v>
      </c>
      <c r="U739" s="85">
        <v>0</v>
      </c>
      <c r="V739" s="85">
        <v>0</v>
      </c>
      <c r="W739" s="85">
        <v>0</v>
      </c>
      <c r="X739" s="85">
        <v>0</v>
      </c>
      <c r="Y739" s="85">
        <v>0</v>
      </c>
      <c r="Z739" s="85">
        <v>0</v>
      </c>
      <c r="AA739" s="85">
        <f t="shared" si="143"/>
        <v>0</v>
      </c>
      <c r="AB739" s="84">
        <f t="shared" si="144"/>
        <v>2022</v>
      </c>
      <c r="AC739" s="83">
        <f t="shared" si="145"/>
        <v>11</v>
      </c>
      <c r="AD739" s="83" t="str">
        <f t="shared" si="146"/>
        <v/>
      </c>
      <c r="AE739" s="83" t="str">
        <f t="shared" si="147"/>
        <v/>
      </c>
      <c r="AF739" s="81">
        <f t="shared" si="148"/>
        <v>0</v>
      </c>
      <c r="AG739" s="82" t="str">
        <f t="shared" si="149"/>
        <v>1:00</v>
      </c>
      <c r="AH739" s="81">
        <f t="shared" si="150"/>
        <v>0</v>
      </c>
      <c r="AI739" s="80" t="str">
        <f t="shared" si="151"/>
        <v/>
      </c>
      <c r="AJ739" s="80" t="str">
        <f t="shared" si="152"/>
        <v/>
      </c>
      <c r="AK739" s="80" t="str">
        <f t="shared" si="153"/>
        <v/>
      </c>
      <c r="AL739" s="79" t="str">
        <f t="shared" si="154"/>
        <v/>
      </c>
      <c r="AM739" s="78" t="str">
        <f t="shared" si="155"/>
        <v/>
      </c>
    </row>
    <row r="740" spans="2:39" ht="13.5" thickBot="1">
      <c r="B740" s="86">
        <v>44872</v>
      </c>
      <c r="C740" s="85">
        <v>0</v>
      </c>
      <c r="D740" s="85">
        <v>0</v>
      </c>
      <c r="E740" s="85">
        <v>0</v>
      </c>
      <c r="F740" s="85">
        <v>0</v>
      </c>
      <c r="G740" s="85">
        <v>0</v>
      </c>
      <c r="H740" s="85">
        <v>0</v>
      </c>
      <c r="I740" s="85">
        <v>0</v>
      </c>
      <c r="J740" s="85">
        <v>0</v>
      </c>
      <c r="K740" s="85">
        <v>0</v>
      </c>
      <c r="L740" s="85">
        <v>0</v>
      </c>
      <c r="M740" s="85">
        <v>0</v>
      </c>
      <c r="N740" s="85">
        <v>0</v>
      </c>
      <c r="O740" s="85">
        <v>0</v>
      </c>
      <c r="P740" s="85">
        <v>0</v>
      </c>
      <c r="Q740" s="85">
        <v>0</v>
      </c>
      <c r="R740" s="85">
        <v>0</v>
      </c>
      <c r="S740" s="85">
        <v>0</v>
      </c>
      <c r="T740" s="85">
        <v>0</v>
      </c>
      <c r="U740" s="85">
        <v>0</v>
      </c>
      <c r="V740" s="85">
        <v>0</v>
      </c>
      <c r="W740" s="85">
        <v>0</v>
      </c>
      <c r="X740" s="85">
        <v>0</v>
      </c>
      <c r="Y740" s="85">
        <v>0</v>
      </c>
      <c r="Z740" s="85">
        <v>0</v>
      </c>
      <c r="AA740" s="85">
        <f t="shared" si="143"/>
        <v>0</v>
      </c>
      <c r="AB740" s="84">
        <f t="shared" si="144"/>
        <v>2022</v>
      </c>
      <c r="AC740" s="83">
        <f t="shared" si="145"/>
        <v>11</v>
      </c>
      <c r="AD740" s="83" t="str">
        <f t="shared" si="146"/>
        <v/>
      </c>
      <c r="AE740" s="83" t="str">
        <f t="shared" si="147"/>
        <v/>
      </c>
      <c r="AF740" s="81">
        <f t="shared" si="148"/>
        <v>0</v>
      </c>
      <c r="AG740" s="82" t="str">
        <f t="shared" si="149"/>
        <v>1:00</v>
      </c>
      <c r="AH740" s="81">
        <f t="shared" si="150"/>
        <v>0</v>
      </c>
      <c r="AI740" s="80" t="str">
        <f t="shared" si="151"/>
        <v/>
      </c>
      <c r="AJ740" s="80" t="str">
        <f t="shared" si="152"/>
        <v/>
      </c>
      <c r="AK740" s="80" t="str">
        <f t="shared" si="153"/>
        <v/>
      </c>
      <c r="AL740" s="79" t="str">
        <f t="shared" si="154"/>
        <v/>
      </c>
      <c r="AM740" s="78" t="str">
        <f t="shared" si="155"/>
        <v/>
      </c>
    </row>
    <row r="741" spans="2:39" ht="13.5" thickBot="1">
      <c r="B741" s="86">
        <v>44873</v>
      </c>
      <c r="C741" s="85">
        <v>0</v>
      </c>
      <c r="D741" s="85">
        <v>0</v>
      </c>
      <c r="E741" s="85">
        <v>0</v>
      </c>
      <c r="F741" s="85">
        <v>0</v>
      </c>
      <c r="G741" s="85">
        <v>0</v>
      </c>
      <c r="H741" s="85">
        <v>0</v>
      </c>
      <c r="I741" s="85">
        <v>0</v>
      </c>
      <c r="J741" s="85">
        <v>0</v>
      </c>
      <c r="K741" s="85">
        <v>0</v>
      </c>
      <c r="L741" s="85">
        <v>0</v>
      </c>
      <c r="M741" s="85">
        <v>0</v>
      </c>
      <c r="N741" s="85">
        <v>0</v>
      </c>
      <c r="O741" s="85">
        <v>0</v>
      </c>
      <c r="P741" s="85">
        <v>0</v>
      </c>
      <c r="Q741" s="85">
        <v>0</v>
      </c>
      <c r="R741" s="85">
        <v>0</v>
      </c>
      <c r="S741" s="85">
        <v>0</v>
      </c>
      <c r="T741" s="85">
        <v>0</v>
      </c>
      <c r="U741" s="85">
        <v>0</v>
      </c>
      <c r="V741" s="85">
        <v>0</v>
      </c>
      <c r="W741" s="85">
        <v>0</v>
      </c>
      <c r="X741" s="85">
        <v>0</v>
      </c>
      <c r="Y741" s="85">
        <v>0</v>
      </c>
      <c r="Z741" s="85">
        <v>0</v>
      </c>
      <c r="AA741" s="85">
        <f t="shared" si="143"/>
        <v>0</v>
      </c>
      <c r="AB741" s="84">
        <f t="shared" si="144"/>
        <v>2022</v>
      </c>
      <c r="AC741" s="83">
        <f t="shared" si="145"/>
        <v>11</v>
      </c>
      <c r="AD741" s="83" t="str">
        <f t="shared" si="146"/>
        <v/>
      </c>
      <c r="AE741" s="83" t="str">
        <f t="shared" si="147"/>
        <v/>
      </c>
      <c r="AF741" s="81">
        <f t="shared" si="148"/>
        <v>0</v>
      </c>
      <c r="AG741" s="82" t="str">
        <f t="shared" si="149"/>
        <v>1:00</v>
      </c>
      <c r="AH741" s="81">
        <f t="shared" si="150"/>
        <v>0</v>
      </c>
      <c r="AI741" s="80" t="str">
        <f t="shared" si="151"/>
        <v/>
      </c>
      <c r="AJ741" s="80" t="str">
        <f t="shared" si="152"/>
        <v/>
      </c>
      <c r="AK741" s="80" t="str">
        <f t="shared" si="153"/>
        <v/>
      </c>
      <c r="AL741" s="79" t="str">
        <f t="shared" si="154"/>
        <v/>
      </c>
      <c r="AM741" s="78" t="str">
        <f t="shared" si="155"/>
        <v/>
      </c>
    </row>
    <row r="742" spans="2:39" ht="13.5" thickBot="1">
      <c r="B742" s="86">
        <v>44874</v>
      </c>
      <c r="C742" s="85">
        <v>0</v>
      </c>
      <c r="D742" s="85">
        <v>0</v>
      </c>
      <c r="E742" s="85">
        <v>0</v>
      </c>
      <c r="F742" s="85">
        <v>0</v>
      </c>
      <c r="G742" s="85">
        <v>0</v>
      </c>
      <c r="H742" s="85">
        <v>0</v>
      </c>
      <c r="I742" s="85">
        <v>0</v>
      </c>
      <c r="J742" s="85">
        <v>0</v>
      </c>
      <c r="K742" s="85">
        <v>0</v>
      </c>
      <c r="L742" s="85">
        <v>0</v>
      </c>
      <c r="M742" s="85">
        <v>0</v>
      </c>
      <c r="N742" s="85">
        <v>0</v>
      </c>
      <c r="O742" s="85">
        <v>0</v>
      </c>
      <c r="P742" s="85">
        <v>0</v>
      </c>
      <c r="Q742" s="85">
        <v>0</v>
      </c>
      <c r="R742" s="85">
        <v>0</v>
      </c>
      <c r="S742" s="85">
        <v>0</v>
      </c>
      <c r="T742" s="85">
        <v>0</v>
      </c>
      <c r="U742" s="85">
        <v>0</v>
      </c>
      <c r="V742" s="85">
        <v>0</v>
      </c>
      <c r="W742" s="85">
        <v>0</v>
      </c>
      <c r="X742" s="85">
        <v>0</v>
      </c>
      <c r="Y742" s="85">
        <v>0</v>
      </c>
      <c r="Z742" s="85">
        <v>0</v>
      </c>
      <c r="AA742" s="85">
        <f t="shared" si="143"/>
        <v>0</v>
      </c>
      <c r="AB742" s="84">
        <f t="shared" si="144"/>
        <v>2022</v>
      </c>
      <c r="AC742" s="83">
        <f t="shared" si="145"/>
        <v>11</v>
      </c>
      <c r="AD742" s="83" t="str">
        <f t="shared" si="146"/>
        <v/>
      </c>
      <c r="AE742" s="83" t="str">
        <f t="shared" si="147"/>
        <v/>
      </c>
      <c r="AF742" s="81">
        <f t="shared" si="148"/>
        <v>0</v>
      </c>
      <c r="AG742" s="82" t="str">
        <f t="shared" si="149"/>
        <v>1:00</v>
      </c>
      <c r="AH742" s="81">
        <f t="shared" si="150"/>
        <v>0</v>
      </c>
      <c r="AI742" s="80" t="str">
        <f t="shared" si="151"/>
        <v/>
      </c>
      <c r="AJ742" s="80" t="str">
        <f t="shared" si="152"/>
        <v/>
      </c>
      <c r="AK742" s="80" t="str">
        <f t="shared" si="153"/>
        <v/>
      </c>
      <c r="AL742" s="79" t="str">
        <f t="shared" si="154"/>
        <v/>
      </c>
      <c r="AM742" s="78" t="str">
        <f t="shared" si="155"/>
        <v/>
      </c>
    </row>
    <row r="743" spans="2:39" ht="13.5" thickBot="1">
      <c r="B743" s="86">
        <v>44875</v>
      </c>
      <c r="C743" s="85">
        <v>0</v>
      </c>
      <c r="D743" s="85">
        <v>0</v>
      </c>
      <c r="E743" s="85">
        <v>0</v>
      </c>
      <c r="F743" s="85">
        <v>0</v>
      </c>
      <c r="G743" s="85">
        <v>0</v>
      </c>
      <c r="H743" s="85">
        <v>0</v>
      </c>
      <c r="I743" s="85">
        <v>0</v>
      </c>
      <c r="J743" s="85">
        <v>0</v>
      </c>
      <c r="K743" s="85">
        <v>0</v>
      </c>
      <c r="L743" s="85">
        <v>0</v>
      </c>
      <c r="M743" s="85">
        <v>0</v>
      </c>
      <c r="N743" s="85">
        <v>0</v>
      </c>
      <c r="O743" s="85">
        <v>0</v>
      </c>
      <c r="P743" s="85">
        <v>0</v>
      </c>
      <c r="Q743" s="85">
        <v>0</v>
      </c>
      <c r="R743" s="85">
        <v>0</v>
      </c>
      <c r="S743" s="85">
        <v>0</v>
      </c>
      <c r="T743" s="85">
        <v>0</v>
      </c>
      <c r="U743" s="85">
        <v>0</v>
      </c>
      <c r="V743" s="85">
        <v>0</v>
      </c>
      <c r="W743" s="85">
        <v>0</v>
      </c>
      <c r="X743" s="85">
        <v>0</v>
      </c>
      <c r="Y743" s="85">
        <v>0</v>
      </c>
      <c r="Z743" s="85">
        <v>0</v>
      </c>
      <c r="AA743" s="85">
        <f t="shared" si="143"/>
        <v>0</v>
      </c>
      <c r="AB743" s="84">
        <f t="shared" si="144"/>
        <v>2022</v>
      </c>
      <c r="AC743" s="83">
        <f t="shared" si="145"/>
        <v>11</v>
      </c>
      <c r="AD743" s="83" t="str">
        <f t="shared" si="146"/>
        <v/>
      </c>
      <c r="AE743" s="83" t="str">
        <f t="shared" si="147"/>
        <v/>
      </c>
      <c r="AF743" s="81">
        <f t="shared" si="148"/>
        <v>0</v>
      </c>
      <c r="AG743" s="82" t="str">
        <f t="shared" si="149"/>
        <v>1:00</v>
      </c>
      <c r="AH743" s="81">
        <f t="shared" si="150"/>
        <v>0</v>
      </c>
      <c r="AI743" s="80" t="str">
        <f t="shared" si="151"/>
        <v/>
      </c>
      <c r="AJ743" s="80" t="str">
        <f t="shared" si="152"/>
        <v/>
      </c>
      <c r="AK743" s="80" t="str">
        <f t="shared" si="153"/>
        <v/>
      </c>
      <c r="AL743" s="79" t="str">
        <f t="shared" si="154"/>
        <v/>
      </c>
      <c r="AM743" s="78" t="str">
        <f t="shared" si="155"/>
        <v/>
      </c>
    </row>
    <row r="744" spans="2:39" ht="13.5" thickBot="1">
      <c r="B744" s="86">
        <v>44876</v>
      </c>
      <c r="C744" s="85">
        <v>0</v>
      </c>
      <c r="D744" s="85">
        <v>0</v>
      </c>
      <c r="E744" s="85">
        <v>0</v>
      </c>
      <c r="F744" s="85">
        <v>0</v>
      </c>
      <c r="G744" s="85">
        <v>0</v>
      </c>
      <c r="H744" s="85">
        <v>0</v>
      </c>
      <c r="I744" s="85">
        <v>0</v>
      </c>
      <c r="J744" s="85">
        <v>0</v>
      </c>
      <c r="K744" s="85">
        <v>0</v>
      </c>
      <c r="L744" s="85">
        <v>0</v>
      </c>
      <c r="M744" s="85">
        <v>0</v>
      </c>
      <c r="N744" s="85">
        <v>0</v>
      </c>
      <c r="O744" s="85">
        <v>0</v>
      </c>
      <c r="P744" s="85">
        <v>0</v>
      </c>
      <c r="Q744" s="85">
        <v>0</v>
      </c>
      <c r="R744" s="85">
        <v>0</v>
      </c>
      <c r="S744" s="85">
        <v>0</v>
      </c>
      <c r="T744" s="85">
        <v>0</v>
      </c>
      <c r="U744" s="85">
        <v>0</v>
      </c>
      <c r="V744" s="85">
        <v>0</v>
      </c>
      <c r="W744" s="85">
        <v>0</v>
      </c>
      <c r="X744" s="85">
        <v>0</v>
      </c>
      <c r="Y744" s="85">
        <v>0</v>
      </c>
      <c r="Z744" s="85">
        <v>0</v>
      </c>
      <c r="AA744" s="85">
        <f t="shared" si="143"/>
        <v>0</v>
      </c>
      <c r="AB744" s="84">
        <f t="shared" si="144"/>
        <v>2022</v>
      </c>
      <c r="AC744" s="83">
        <f t="shared" si="145"/>
        <v>11</v>
      </c>
      <c r="AD744" s="83" t="str">
        <f t="shared" si="146"/>
        <v/>
      </c>
      <c r="AE744" s="83" t="str">
        <f t="shared" si="147"/>
        <v/>
      </c>
      <c r="AF744" s="81">
        <f t="shared" si="148"/>
        <v>0</v>
      </c>
      <c r="AG744" s="82" t="str">
        <f t="shared" si="149"/>
        <v>1:00</v>
      </c>
      <c r="AH744" s="81">
        <f t="shared" si="150"/>
        <v>0</v>
      </c>
      <c r="AI744" s="80" t="str">
        <f t="shared" si="151"/>
        <v/>
      </c>
      <c r="AJ744" s="80" t="str">
        <f t="shared" si="152"/>
        <v/>
      </c>
      <c r="AK744" s="80" t="str">
        <f t="shared" si="153"/>
        <v/>
      </c>
      <c r="AL744" s="79" t="str">
        <f t="shared" si="154"/>
        <v/>
      </c>
      <c r="AM744" s="78" t="str">
        <f t="shared" si="155"/>
        <v/>
      </c>
    </row>
    <row r="745" spans="2:39" ht="13.5" thickBot="1">
      <c r="B745" s="86">
        <v>44877</v>
      </c>
      <c r="C745" s="85">
        <v>0</v>
      </c>
      <c r="D745" s="85">
        <v>0</v>
      </c>
      <c r="E745" s="85">
        <v>0</v>
      </c>
      <c r="F745" s="85">
        <v>0</v>
      </c>
      <c r="G745" s="85">
        <v>0</v>
      </c>
      <c r="H745" s="85">
        <v>0</v>
      </c>
      <c r="I745" s="85">
        <v>0</v>
      </c>
      <c r="J745" s="85">
        <v>0</v>
      </c>
      <c r="K745" s="85">
        <v>0</v>
      </c>
      <c r="L745" s="85">
        <v>0</v>
      </c>
      <c r="M745" s="85">
        <v>0</v>
      </c>
      <c r="N745" s="85">
        <v>0</v>
      </c>
      <c r="O745" s="85">
        <v>0</v>
      </c>
      <c r="P745" s="85">
        <v>0</v>
      </c>
      <c r="Q745" s="85">
        <v>0</v>
      </c>
      <c r="R745" s="85">
        <v>0</v>
      </c>
      <c r="S745" s="85">
        <v>0</v>
      </c>
      <c r="T745" s="85">
        <v>0</v>
      </c>
      <c r="U745" s="85">
        <v>0</v>
      </c>
      <c r="V745" s="85">
        <v>0</v>
      </c>
      <c r="W745" s="85">
        <v>0</v>
      </c>
      <c r="X745" s="85">
        <v>0</v>
      </c>
      <c r="Y745" s="85">
        <v>0</v>
      </c>
      <c r="Z745" s="85">
        <v>0</v>
      </c>
      <c r="AA745" s="85">
        <f t="shared" si="143"/>
        <v>0</v>
      </c>
      <c r="AB745" s="84">
        <f t="shared" si="144"/>
        <v>2022</v>
      </c>
      <c r="AC745" s="83">
        <f t="shared" si="145"/>
        <v>11</v>
      </c>
      <c r="AD745" s="83" t="str">
        <f t="shared" si="146"/>
        <v/>
      </c>
      <c r="AE745" s="83" t="str">
        <f t="shared" si="147"/>
        <v/>
      </c>
      <c r="AF745" s="81">
        <f t="shared" si="148"/>
        <v>0</v>
      </c>
      <c r="AG745" s="82" t="str">
        <f t="shared" si="149"/>
        <v>1:00</v>
      </c>
      <c r="AH745" s="81">
        <f t="shared" si="150"/>
        <v>0</v>
      </c>
      <c r="AI745" s="80" t="str">
        <f t="shared" si="151"/>
        <v/>
      </c>
      <c r="AJ745" s="80" t="str">
        <f t="shared" si="152"/>
        <v/>
      </c>
      <c r="AK745" s="80" t="str">
        <f t="shared" si="153"/>
        <v/>
      </c>
      <c r="AL745" s="79" t="str">
        <f t="shared" si="154"/>
        <v/>
      </c>
      <c r="AM745" s="78" t="str">
        <f t="shared" si="155"/>
        <v/>
      </c>
    </row>
    <row r="746" spans="2:39" ht="13.5" thickBot="1">
      <c r="B746" s="86">
        <v>44878</v>
      </c>
      <c r="C746" s="85">
        <v>0</v>
      </c>
      <c r="D746" s="85">
        <v>0</v>
      </c>
      <c r="E746" s="85">
        <v>0</v>
      </c>
      <c r="F746" s="85">
        <v>0</v>
      </c>
      <c r="G746" s="85">
        <v>0</v>
      </c>
      <c r="H746" s="85">
        <v>0</v>
      </c>
      <c r="I746" s="85">
        <v>0</v>
      </c>
      <c r="J746" s="85">
        <v>0</v>
      </c>
      <c r="K746" s="85">
        <v>0</v>
      </c>
      <c r="L746" s="85">
        <v>0</v>
      </c>
      <c r="M746" s="85">
        <v>0</v>
      </c>
      <c r="N746" s="85">
        <v>0</v>
      </c>
      <c r="O746" s="85">
        <v>0</v>
      </c>
      <c r="P746" s="85">
        <v>0</v>
      </c>
      <c r="Q746" s="85">
        <v>0</v>
      </c>
      <c r="R746" s="85">
        <v>0</v>
      </c>
      <c r="S746" s="85">
        <v>0</v>
      </c>
      <c r="T746" s="85">
        <v>0</v>
      </c>
      <c r="U746" s="85">
        <v>0</v>
      </c>
      <c r="V746" s="85">
        <v>0</v>
      </c>
      <c r="W746" s="85">
        <v>0</v>
      </c>
      <c r="X746" s="85">
        <v>0</v>
      </c>
      <c r="Y746" s="85">
        <v>0</v>
      </c>
      <c r="Z746" s="85">
        <v>0</v>
      </c>
      <c r="AA746" s="85">
        <f t="shared" si="143"/>
        <v>0</v>
      </c>
      <c r="AB746" s="84">
        <f t="shared" si="144"/>
        <v>2022</v>
      </c>
      <c r="AC746" s="83">
        <f t="shared" si="145"/>
        <v>11</v>
      </c>
      <c r="AD746" s="83" t="str">
        <f t="shared" si="146"/>
        <v/>
      </c>
      <c r="AE746" s="83" t="str">
        <f t="shared" si="147"/>
        <v/>
      </c>
      <c r="AF746" s="81">
        <f t="shared" si="148"/>
        <v>0</v>
      </c>
      <c r="AG746" s="82" t="str">
        <f t="shared" si="149"/>
        <v>1:00</v>
      </c>
      <c r="AH746" s="81">
        <f t="shared" si="150"/>
        <v>0</v>
      </c>
      <c r="AI746" s="80" t="str">
        <f t="shared" si="151"/>
        <v/>
      </c>
      <c r="AJ746" s="80" t="str">
        <f t="shared" si="152"/>
        <v/>
      </c>
      <c r="AK746" s="80" t="str">
        <f t="shared" si="153"/>
        <v/>
      </c>
      <c r="AL746" s="79" t="str">
        <f t="shared" si="154"/>
        <v/>
      </c>
      <c r="AM746" s="78" t="str">
        <f t="shared" si="155"/>
        <v/>
      </c>
    </row>
    <row r="747" spans="2:39" ht="13.5" thickBot="1">
      <c r="B747" s="86">
        <v>44879</v>
      </c>
      <c r="C747" s="85">
        <v>0</v>
      </c>
      <c r="D747" s="85">
        <v>0</v>
      </c>
      <c r="E747" s="85">
        <v>0</v>
      </c>
      <c r="F747" s="85">
        <v>0</v>
      </c>
      <c r="G747" s="85">
        <v>0</v>
      </c>
      <c r="H747" s="85">
        <v>0</v>
      </c>
      <c r="I747" s="85">
        <v>0</v>
      </c>
      <c r="J747" s="85">
        <v>0</v>
      </c>
      <c r="K747" s="85">
        <v>0</v>
      </c>
      <c r="L747" s="85">
        <v>0</v>
      </c>
      <c r="M747" s="85">
        <v>0</v>
      </c>
      <c r="N747" s="85">
        <v>0</v>
      </c>
      <c r="O747" s="85">
        <v>0</v>
      </c>
      <c r="P747" s="85">
        <v>0</v>
      </c>
      <c r="Q747" s="85">
        <v>0</v>
      </c>
      <c r="R747" s="85">
        <v>0</v>
      </c>
      <c r="S747" s="85">
        <v>0</v>
      </c>
      <c r="T747" s="85">
        <v>0</v>
      </c>
      <c r="U747" s="85">
        <v>0</v>
      </c>
      <c r="V747" s="85">
        <v>0</v>
      </c>
      <c r="W747" s="85">
        <v>0</v>
      </c>
      <c r="X747" s="85">
        <v>0</v>
      </c>
      <c r="Y747" s="85">
        <v>0</v>
      </c>
      <c r="Z747" s="85">
        <v>0</v>
      </c>
      <c r="AA747" s="85">
        <f t="shared" si="143"/>
        <v>0</v>
      </c>
      <c r="AB747" s="84">
        <f t="shared" si="144"/>
        <v>2022</v>
      </c>
      <c r="AC747" s="83">
        <f t="shared" si="145"/>
        <v>11</v>
      </c>
      <c r="AD747" s="83" t="str">
        <f t="shared" si="146"/>
        <v/>
      </c>
      <c r="AE747" s="83" t="str">
        <f t="shared" si="147"/>
        <v/>
      </c>
      <c r="AF747" s="81">
        <f t="shared" si="148"/>
        <v>0</v>
      </c>
      <c r="AG747" s="82" t="str">
        <f t="shared" si="149"/>
        <v>1:00</v>
      </c>
      <c r="AH747" s="81">
        <f t="shared" si="150"/>
        <v>0</v>
      </c>
      <c r="AI747" s="80" t="str">
        <f t="shared" si="151"/>
        <v/>
      </c>
      <c r="AJ747" s="80" t="str">
        <f t="shared" si="152"/>
        <v/>
      </c>
      <c r="AK747" s="80" t="str">
        <f t="shared" si="153"/>
        <v/>
      </c>
      <c r="AL747" s="79" t="str">
        <f t="shared" si="154"/>
        <v/>
      </c>
      <c r="AM747" s="78" t="str">
        <f t="shared" si="155"/>
        <v/>
      </c>
    </row>
    <row r="748" spans="2:39" ht="13.5" thickBot="1">
      <c r="B748" s="86">
        <v>44880</v>
      </c>
      <c r="C748" s="85">
        <v>0</v>
      </c>
      <c r="D748" s="85">
        <v>0</v>
      </c>
      <c r="E748" s="85">
        <v>0</v>
      </c>
      <c r="F748" s="85">
        <v>0</v>
      </c>
      <c r="G748" s="85">
        <v>0</v>
      </c>
      <c r="H748" s="85">
        <v>0</v>
      </c>
      <c r="I748" s="85">
        <v>0</v>
      </c>
      <c r="J748" s="85">
        <v>0</v>
      </c>
      <c r="K748" s="85">
        <v>0</v>
      </c>
      <c r="L748" s="85">
        <v>0</v>
      </c>
      <c r="M748" s="85">
        <v>0</v>
      </c>
      <c r="N748" s="85">
        <v>0</v>
      </c>
      <c r="O748" s="85">
        <v>0</v>
      </c>
      <c r="P748" s="85">
        <v>0</v>
      </c>
      <c r="Q748" s="85">
        <v>0</v>
      </c>
      <c r="R748" s="85">
        <v>0</v>
      </c>
      <c r="S748" s="85">
        <v>0</v>
      </c>
      <c r="T748" s="85">
        <v>0</v>
      </c>
      <c r="U748" s="85">
        <v>0</v>
      </c>
      <c r="V748" s="85">
        <v>0</v>
      </c>
      <c r="W748" s="85">
        <v>0</v>
      </c>
      <c r="X748" s="85">
        <v>0</v>
      </c>
      <c r="Y748" s="85">
        <v>0</v>
      </c>
      <c r="Z748" s="85">
        <v>0</v>
      </c>
      <c r="AA748" s="85">
        <f t="shared" si="143"/>
        <v>0</v>
      </c>
      <c r="AB748" s="84">
        <f t="shared" si="144"/>
        <v>2022</v>
      </c>
      <c r="AC748" s="83">
        <f t="shared" si="145"/>
        <v>11</v>
      </c>
      <c r="AD748" s="83" t="str">
        <f t="shared" si="146"/>
        <v/>
      </c>
      <c r="AE748" s="83" t="str">
        <f t="shared" si="147"/>
        <v/>
      </c>
      <c r="AF748" s="81">
        <f t="shared" si="148"/>
        <v>0</v>
      </c>
      <c r="AG748" s="82" t="str">
        <f t="shared" si="149"/>
        <v>1:00</v>
      </c>
      <c r="AH748" s="81">
        <f t="shared" si="150"/>
        <v>0</v>
      </c>
      <c r="AI748" s="80" t="str">
        <f t="shared" si="151"/>
        <v/>
      </c>
      <c r="AJ748" s="80" t="str">
        <f t="shared" si="152"/>
        <v/>
      </c>
      <c r="AK748" s="80" t="str">
        <f t="shared" si="153"/>
        <v/>
      </c>
      <c r="AL748" s="79" t="str">
        <f t="shared" si="154"/>
        <v/>
      </c>
      <c r="AM748" s="78" t="str">
        <f t="shared" si="155"/>
        <v/>
      </c>
    </row>
    <row r="749" spans="2:39" ht="13.5" thickBot="1">
      <c r="B749" s="86">
        <v>44881</v>
      </c>
      <c r="C749" s="85">
        <v>0</v>
      </c>
      <c r="D749" s="85">
        <v>0</v>
      </c>
      <c r="E749" s="85">
        <v>0</v>
      </c>
      <c r="F749" s="85">
        <v>0</v>
      </c>
      <c r="G749" s="85">
        <v>0</v>
      </c>
      <c r="H749" s="85">
        <v>0</v>
      </c>
      <c r="I749" s="85">
        <v>0</v>
      </c>
      <c r="J749" s="85">
        <v>0</v>
      </c>
      <c r="K749" s="85">
        <v>0</v>
      </c>
      <c r="L749" s="85">
        <v>0</v>
      </c>
      <c r="M749" s="85">
        <v>0</v>
      </c>
      <c r="N749" s="85">
        <v>0</v>
      </c>
      <c r="O749" s="85">
        <v>0</v>
      </c>
      <c r="P749" s="85">
        <v>0</v>
      </c>
      <c r="Q749" s="85">
        <v>0</v>
      </c>
      <c r="R749" s="85">
        <v>0</v>
      </c>
      <c r="S749" s="85">
        <v>0</v>
      </c>
      <c r="T749" s="85">
        <v>0</v>
      </c>
      <c r="U749" s="85">
        <v>0</v>
      </c>
      <c r="V749" s="85">
        <v>0</v>
      </c>
      <c r="W749" s="85">
        <v>0</v>
      </c>
      <c r="X749" s="85">
        <v>0</v>
      </c>
      <c r="Y749" s="85">
        <v>0</v>
      </c>
      <c r="Z749" s="85">
        <v>0</v>
      </c>
      <c r="AA749" s="85">
        <f t="shared" si="143"/>
        <v>0</v>
      </c>
      <c r="AB749" s="84">
        <f t="shared" si="144"/>
        <v>2022</v>
      </c>
      <c r="AC749" s="83">
        <f t="shared" si="145"/>
        <v>11</v>
      </c>
      <c r="AD749" s="83" t="str">
        <f t="shared" si="146"/>
        <v/>
      </c>
      <c r="AE749" s="83" t="str">
        <f t="shared" si="147"/>
        <v/>
      </c>
      <c r="AF749" s="81">
        <f t="shared" si="148"/>
        <v>0</v>
      </c>
      <c r="AG749" s="82" t="str">
        <f t="shared" si="149"/>
        <v>1:00</v>
      </c>
      <c r="AH749" s="81">
        <f t="shared" si="150"/>
        <v>0</v>
      </c>
      <c r="AI749" s="80" t="str">
        <f t="shared" si="151"/>
        <v/>
      </c>
      <c r="AJ749" s="80" t="str">
        <f t="shared" si="152"/>
        <v/>
      </c>
      <c r="AK749" s="80" t="str">
        <f t="shared" si="153"/>
        <v/>
      </c>
      <c r="AL749" s="79" t="str">
        <f t="shared" si="154"/>
        <v/>
      </c>
      <c r="AM749" s="78" t="str">
        <f t="shared" si="155"/>
        <v/>
      </c>
    </row>
    <row r="750" spans="2:39" ht="13.5" thickBot="1">
      <c r="B750" s="86">
        <v>44882</v>
      </c>
      <c r="C750" s="85">
        <v>0</v>
      </c>
      <c r="D750" s="85">
        <v>0</v>
      </c>
      <c r="E750" s="85">
        <v>0</v>
      </c>
      <c r="F750" s="85">
        <v>0</v>
      </c>
      <c r="G750" s="85">
        <v>0</v>
      </c>
      <c r="H750" s="85">
        <v>0</v>
      </c>
      <c r="I750" s="85">
        <v>0</v>
      </c>
      <c r="J750" s="85">
        <v>0</v>
      </c>
      <c r="K750" s="85">
        <v>0</v>
      </c>
      <c r="L750" s="85">
        <v>0</v>
      </c>
      <c r="M750" s="85">
        <v>0</v>
      </c>
      <c r="N750" s="85">
        <v>0</v>
      </c>
      <c r="O750" s="85">
        <v>0</v>
      </c>
      <c r="P750" s="85">
        <v>0</v>
      </c>
      <c r="Q750" s="85">
        <v>0</v>
      </c>
      <c r="R750" s="85">
        <v>0</v>
      </c>
      <c r="S750" s="85">
        <v>0</v>
      </c>
      <c r="T750" s="85">
        <v>0</v>
      </c>
      <c r="U750" s="85">
        <v>0</v>
      </c>
      <c r="V750" s="85">
        <v>0</v>
      </c>
      <c r="W750" s="85">
        <v>0</v>
      </c>
      <c r="X750" s="85">
        <v>0</v>
      </c>
      <c r="Y750" s="85">
        <v>0</v>
      </c>
      <c r="Z750" s="85">
        <v>0</v>
      </c>
      <c r="AA750" s="85">
        <f t="shared" si="143"/>
        <v>0</v>
      </c>
      <c r="AB750" s="84">
        <f t="shared" si="144"/>
        <v>2022</v>
      </c>
      <c r="AC750" s="83">
        <f t="shared" si="145"/>
        <v>11</v>
      </c>
      <c r="AD750" s="83" t="str">
        <f t="shared" si="146"/>
        <v/>
      </c>
      <c r="AE750" s="83" t="str">
        <f t="shared" si="147"/>
        <v/>
      </c>
      <c r="AF750" s="81">
        <f t="shared" si="148"/>
        <v>0</v>
      </c>
      <c r="AG750" s="82" t="str">
        <f t="shared" si="149"/>
        <v>1:00</v>
      </c>
      <c r="AH750" s="81">
        <f t="shared" si="150"/>
        <v>0</v>
      </c>
      <c r="AI750" s="80" t="str">
        <f t="shared" si="151"/>
        <v/>
      </c>
      <c r="AJ750" s="80" t="str">
        <f t="shared" si="152"/>
        <v/>
      </c>
      <c r="AK750" s="80" t="str">
        <f t="shared" si="153"/>
        <v/>
      </c>
      <c r="AL750" s="79" t="str">
        <f t="shared" si="154"/>
        <v/>
      </c>
      <c r="AM750" s="78" t="str">
        <f t="shared" si="155"/>
        <v/>
      </c>
    </row>
    <row r="751" spans="2:39" ht="13.5" thickBot="1">
      <c r="B751" s="86">
        <v>44883</v>
      </c>
      <c r="C751" s="85">
        <v>0</v>
      </c>
      <c r="D751" s="85">
        <v>0</v>
      </c>
      <c r="E751" s="85">
        <v>0</v>
      </c>
      <c r="F751" s="85">
        <v>0</v>
      </c>
      <c r="G751" s="85">
        <v>0</v>
      </c>
      <c r="H751" s="85">
        <v>0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85">
        <f t="shared" si="143"/>
        <v>0</v>
      </c>
      <c r="AB751" s="84">
        <f t="shared" si="144"/>
        <v>2022</v>
      </c>
      <c r="AC751" s="83">
        <f t="shared" si="145"/>
        <v>11</v>
      </c>
      <c r="AD751" s="83" t="str">
        <f t="shared" si="146"/>
        <v/>
      </c>
      <c r="AE751" s="83" t="str">
        <f t="shared" si="147"/>
        <v/>
      </c>
      <c r="AF751" s="81">
        <f t="shared" si="148"/>
        <v>0</v>
      </c>
      <c r="AG751" s="82" t="str">
        <f t="shared" si="149"/>
        <v>1:00</v>
      </c>
      <c r="AH751" s="81">
        <f t="shared" si="150"/>
        <v>0</v>
      </c>
      <c r="AI751" s="80" t="str">
        <f t="shared" si="151"/>
        <v/>
      </c>
      <c r="AJ751" s="80" t="str">
        <f t="shared" si="152"/>
        <v/>
      </c>
      <c r="AK751" s="80" t="str">
        <f t="shared" si="153"/>
        <v/>
      </c>
      <c r="AL751" s="79" t="str">
        <f t="shared" si="154"/>
        <v/>
      </c>
      <c r="AM751" s="78" t="str">
        <f t="shared" si="155"/>
        <v/>
      </c>
    </row>
    <row r="752" spans="2:39" ht="13.5" thickBot="1">
      <c r="B752" s="86">
        <v>44884</v>
      </c>
      <c r="C752" s="85">
        <v>0</v>
      </c>
      <c r="D752" s="85">
        <v>0</v>
      </c>
      <c r="E752" s="85">
        <v>0</v>
      </c>
      <c r="F752" s="85">
        <v>0</v>
      </c>
      <c r="G752" s="85">
        <v>0</v>
      </c>
      <c r="H752" s="85">
        <v>0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85">
        <f t="shared" si="143"/>
        <v>0</v>
      </c>
      <c r="AB752" s="84">
        <f t="shared" si="144"/>
        <v>2022</v>
      </c>
      <c r="AC752" s="83">
        <f t="shared" si="145"/>
        <v>11</v>
      </c>
      <c r="AD752" s="83" t="str">
        <f t="shared" si="146"/>
        <v/>
      </c>
      <c r="AE752" s="83" t="str">
        <f t="shared" si="147"/>
        <v/>
      </c>
      <c r="AF752" s="81">
        <f t="shared" si="148"/>
        <v>0</v>
      </c>
      <c r="AG752" s="82" t="str">
        <f t="shared" si="149"/>
        <v>1:00</v>
      </c>
      <c r="AH752" s="81">
        <f t="shared" si="150"/>
        <v>0</v>
      </c>
      <c r="AI752" s="80" t="str">
        <f t="shared" si="151"/>
        <v/>
      </c>
      <c r="AJ752" s="80" t="str">
        <f t="shared" si="152"/>
        <v/>
      </c>
      <c r="AK752" s="80" t="str">
        <f t="shared" si="153"/>
        <v/>
      </c>
      <c r="AL752" s="79" t="str">
        <f t="shared" si="154"/>
        <v/>
      </c>
      <c r="AM752" s="78" t="str">
        <f t="shared" si="155"/>
        <v/>
      </c>
    </row>
    <row r="753" spans="2:39" ht="13.5" thickBot="1">
      <c r="B753" s="86">
        <v>44885</v>
      </c>
      <c r="C753" s="85">
        <v>0</v>
      </c>
      <c r="D753" s="85">
        <v>0</v>
      </c>
      <c r="E753" s="85">
        <v>0</v>
      </c>
      <c r="F753" s="85">
        <v>0</v>
      </c>
      <c r="G753" s="85">
        <v>0</v>
      </c>
      <c r="H753" s="85">
        <v>0</v>
      </c>
      <c r="I753" s="85">
        <v>0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85">
        <f t="shared" si="143"/>
        <v>0</v>
      </c>
      <c r="AB753" s="84">
        <f t="shared" si="144"/>
        <v>2022</v>
      </c>
      <c r="AC753" s="83">
        <f t="shared" si="145"/>
        <v>11</v>
      </c>
      <c r="AD753" s="83" t="str">
        <f t="shared" si="146"/>
        <v/>
      </c>
      <c r="AE753" s="83" t="str">
        <f t="shared" si="147"/>
        <v/>
      </c>
      <c r="AF753" s="81">
        <f t="shared" si="148"/>
        <v>0</v>
      </c>
      <c r="AG753" s="82" t="str">
        <f t="shared" si="149"/>
        <v>1:00</v>
      </c>
      <c r="AH753" s="81">
        <f t="shared" si="150"/>
        <v>0</v>
      </c>
      <c r="AI753" s="80" t="str">
        <f t="shared" si="151"/>
        <v/>
      </c>
      <c r="AJ753" s="80" t="str">
        <f t="shared" si="152"/>
        <v/>
      </c>
      <c r="AK753" s="80" t="str">
        <f t="shared" si="153"/>
        <v/>
      </c>
      <c r="AL753" s="79" t="str">
        <f t="shared" si="154"/>
        <v/>
      </c>
      <c r="AM753" s="78" t="str">
        <f t="shared" si="155"/>
        <v/>
      </c>
    </row>
    <row r="754" spans="2:39" ht="13.5" thickBot="1">
      <c r="B754" s="86">
        <v>44886</v>
      </c>
      <c r="C754" s="85">
        <v>0</v>
      </c>
      <c r="D754" s="85">
        <v>0</v>
      </c>
      <c r="E754" s="85">
        <v>0</v>
      </c>
      <c r="F754" s="85">
        <v>0</v>
      </c>
      <c r="G754" s="85">
        <v>0</v>
      </c>
      <c r="H754" s="85">
        <v>0</v>
      </c>
      <c r="I754" s="85">
        <v>0</v>
      </c>
      <c r="J754" s="85">
        <v>0</v>
      </c>
      <c r="K754" s="85">
        <v>0</v>
      </c>
      <c r="L754" s="85">
        <v>0</v>
      </c>
      <c r="M754" s="85">
        <v>0</v>
      </c>
      <c r="N754" s="85">
        <v>0</v>
      </c>
      <c r="O754" s="85">
        <v>0</v>
      </c>
      <c r="P754" s="85">
        <v>0</v>
      </c>
      <c r="Q754" s="85">
        <v>0</v>
      </c>
      <c r="R754" s="85">
        <v>0</v>
      </c>
      <c r="S754" s="85">
        <v>0</v>
      </c>
      <c r="T754" s="85">
        <v>0</v>
      </c>
      <c r="U754" s="85">
        <v>0</v>
      </c>
      <c r="V754" s="85">
        <v>0</v>
      </c>
      <c r="W754" s="85">
        <v>0</v>
      </c>
      <c r="X754" s="85">
        <v>0</v>
      </c>
      <c r="Y754" s="85">
        <v>0</v>
      </c>
      <c r="Z754" s="85">
        <v>0</v>
      </c>
      <c r="AA754" s="85">
        <f t="shared" si="143"/>
        <v>0</v>
      </c>
      <c r="AB754" s="84">
        <f t="shared" si="144"/>
        <v>2022</v>
      </c>
      <c r="AC754" s="83">
        <f t="shared" si="145"/>
        <v>11</v>
      </c>
      <c r="AD754" s="83" t="str">
        <f t="shared" si="146"/>
        <v/>
      </c>
      <c r="AE754" s="83" t="str">
        <f t="shared" si="147"/>
        <v/>
      </c>
      <c r="AF754" s="81">
        <f t="shared" si="148"/>
        <v>0</v>
      </c>
      <c r="AG754" s="82" t="str">
        <f t="shared" si="149"/>
        <v>1:00</v>
      </c>
      <c r="AH754" s="81">
        <f t="shared" si="150"/>
        <v>0</v>
      </c>
      <c r="AI754" s="80" t="str">
        <f t="shared" si="151"/>
        <v/>
      </c>
      <c r="AJ754" s="80" t="str">
        <f t="shared" si="152"/>
        <v/>
      </c>
      <c r="AK754" s="80" t="str">
        <f t="shared" si="153"/>
        <v/>
      </c>
      <c r="AL754" s="79" t="str">
        <f t="shared" si="154"/>
        <v/>
      </c>
      <c r="AM754" s="78" t="str">
        <f t="shared" si="155"/>
        <v/>
      </c>
    </row>
    <row r="755" spans="2:39" ht="13.5" thickBot="1">
      <c r="B755" s="86">
        <v>44887</v>
      </c>
      <c r="C755" s="85">
        <v>0</v>
      </c>
      <c r="D755" s="85">
        <v>0</v>
      </c>
      <c r="E755" s="85">
        <v>0</v>
      </c>
      <c r="F755" s="85">
        <v>0</v>
      </c>
      <c r="G755" s="85">
        <v>0</v>
      </c>
      <c r="H755" s="85">
        <v>0</v>
      </c>
      <c r="I755" s="85">
        <v>0</v>
      </c>
      <c r="J755" s="85">
        <v>0</v>
      </c>
      <c r="K755" s="85">
        <v>0</v>
      </c>
      <c r="L755" s="85">
        <v>0</v>
      </c>
      <c r="M755" s="85">
        <v>0</v>
      </c>
      <c r="N755" s="85">
        <v>0</v>
      </c>
      <c r="O755" s="85">
        <v>0</v>
      </c>
      <c r="P755" s="85">
        <v>0</v>
      </c>
      <c r="Q755" s="85">
        <v>0</v>
      </c>
      <c r="R755" s="85">
        <v>0</v>
      </c>
      <c r="S755" s="85">
        <v>0</v>
      </c>
      <c r="T755" s="85">
        <v>0</v>
      </c>
      <c r="U755" s="85">
        <v>0</v>
      </c>
      <c r="V755" s="85">
        <v>0</v>
      </c>
      <c r="W755" s="85">
        <v>0</v>
      </c>
      <c r="X755" s="85">
        <v>0</v>
      </c>
      <c r="Y755" s="85">
        <v>0</v>
      </c>
      <c r="Z755" s="85">
        <v>0</v>
      </c>
      <c r="AA755" s="85">
        <f t="shared" si="143"/>
        <v>0</v>
      </c>
      <c r="AB755" s="84">
        <f t="shared" si="144"/>
        <v>2022</v>
      </c>
      <c r="AC755" s="83">
        <f t="shared" si="145"/>
        <v>11</v>
      </c>
      <c r="AD755" s="83" t="str">
        <f t="shared" si="146"/>
        <v/>
      </c>
      <c r="AE755" s="83" t="str">
        <f t="shared" si="147"/>
        <v/>
      </c>
      <c r="AF755" s="81">
        <f t="shared" si="148"/>
        <v>0</v>
      </c>
      <c r="AG755" s="82" t="str">
        <f t="shared" si="149"/>
        <v>1:00</v>
      </c>
      <c r="AH755" s="81">
        <f t="shared" si="150"/>
        <v>0</v>
      </c>
      <c r="AI755" s="80" t="str">
        <f t="shared" si="151"/>
        <v/>
      </c>
      <c r="AJ755" s="80" t="str">
        <f t="shared" si="152"/>
        <v/>
      </c>
      <c r="AK755" s="80" t="str">
        <f t="shared" si="153"/>
        <v/>
      </c>
      <c r="AL755" s="79" t="str">
        <f t="shared" si="154"/>
        <v/>
      </c>
      <c r="AM755" s="78" t="str">
        <f t="shared" si="155"/>
        <v/>
      </c>
    </row>
    <row r="756" spans="2:39" ht="13.5" thickBot="1">
      <c r="B756" s="86">
        <v>44888</v>
      </c>
      <c r="C756" s="85">
        <v>0</v>
      </c>
      <c r="D756" s="85">
        <v>0</v>
      </c>
      <c r="E756" s="85">
        <v>0</v>
      </c>
      <c r="F756" s="85">
        <v>0</v>
      </c>
      <c r="G756" s="85">
        <v>0</v>
      </c>
      <c r="H756" s="85">
        <v>0</v>
      </c>
      <c r="I756" s="85">
        <v>0</v>
      </c>
      <c r="J756" s="85">
        <v>0</v>
      </c>
      <c r="K756" s="85">
        <v>0</v>
      </c>
      <c r="L756" s="85">
        <v>0</v>
      </c>
      <c r="M756" s="85">
        <v>0</v>
      </c>
      <c r="N756" s="85">
        <v>0</v>
      </c>
      <c r="O756" s="85">
        <v>0</v>
      </c>
      <c r="P756" s="85">
        <v>0</v>
      </c>
      <c r="Q756" s="85">
        <v>0</v>
      </c>
      <c r="R756" s="85">
        <v>0</v>
      </c>
      <c r="S756" s="85">
        <v>0</v>
      </c>
      <c r="T756" s="85">
        <v>0</v>
      </c>
      <c r="U756" s="85">
        <v>0</v>
      </c>
      <c r="V756" s="85">
        <v>0</v>
      </c>
      <c r="W756" s="85">
        <v>0</v>
      </c>
      <c r="X756" s="85">
        <v>0</v>
      </c>
      <c r="Y756" s="85">
        <v>0</v>
      </c>
      <c r="Z756" s="85">
        <v>0</v>
      </c>
      <c r="AA756" s="85">
        <f t="shared" si="143"/>
        <v>0</v>
      </c>
      <c r="AB756" s="84">
        <f t="shared" si="144"/>
        <v>2022</v>
      </c>
      <c r="AC756" s="83">
        <f t="shared" si="145"/>
        <v>11</v>
      </c>
      <c r="AD756" s="83" t="str">
        <f t="shared" si="146"/>
        <v/>
      </c>
      <c r="AE756" s="83" t="str">
        <f t="shared" si="147"/>
        <v/>
      </c>
      <c r="AF756" s="81">
        <f t="shared" si="148"/>
        <v>0</v>
      </c>
      <c r="AG756" s="82" t="str">
        <f t="shared" si="149"/>
        <v>1:00</v>
      </c>
      <c r="AH756" s="81">
        <f t="shared" si="150"/>
        <v>0</v>
      </c>
      <c r="AI756" s="80" t="str">
        <f t="shared" si="151"/>
        <v/>
      </c>
      <c r="AJ756" s="80" t="str">
        <f t="shared" si="152"/>
        <v/>
      </c>
      <c r="AK756" s="80" t="str">
        <f t="shared" si="153"/>
        <v/>
      </c>
      <c r="AL756" s="79" t="str">
        <f t="shared" si="154"/>
        <v/>
      </c>
      <c r="AM756" s="78" t="str">
        <f t="shared" si="155"/>
        <v/>
      </c>
    </row>
    <row r="757" spans="2:39" ht="13.5" thickBot="1">
      <c r="B757" s="86">
        <v>44889</v>
      </c>
      <c r="C757" s="85">
        <v>0</v>
      </c>
      <c r="D757" s="85">
        <v>0</v>
      </c>
      <c r="E757" s="85">
        <v>0</v>
      </c>
      <c r="F757" s="85">
        <v>0</v>
      </c>
      <c r="G757" s="85">
        <v>0</v>
      </c>
      <c r="H757" s="85">
        <v>0</v>
      </c>
      <c r="I757" s="85">
        <v>0</v>
      </c>
      <c r="J757" s="85">
        <v>0</v>
      </c>
      <c r="K757" s="85">
        <v>0</v>
      </c>
      <c r="L757" s="85">
        <v>0</v>
      </c>
      <c r="M757" s="85">
        <v>0</v>
      </c>
      <c r="N757" s="85">
        <v>0</v>
      </c>
      <c r="O757" s="85">
        <v>0</v>
      </c>
      <c r="P757" s="85">
        <v>0</v>
      </c>
      <c r="Q757" s="85">
        <v>0</v>
      </c>
      <c r="R757" s="85">
        <v>0</v>
      </c>
      <c r="S757" s="85">
        <v>0</v>
      </c>
      <c r="T757" s="85">
        <v>0</v>
      </c>
      <c r="U757" s="85">
        <v>0</v>
      </c>
      <c r="V757" s="85">
        <v>0</v>
      </c>
      <c r="W757" s="85">
        <v>0</v>
      </c>
      <c r="X757" s="85">
        <v>0</v>
      </c>
      <c r="Y757" s="85">
        <v>0</v>
      </c>
      <c r="Z757" s="85">
        <v>0</v>
      </c>
      <c r="AA757" s="85">
        <f t="shared" si="143"/>
        <v>0</v>
      </c>
      <c r="AB757" s="84">
        <f t="shared" si="144"/>
        <v>2022</v>
      </c>
      <c r="AC757" s="83">
        <f t="shared" si="145"/>
        <v>11</v>
      </c>
      <c r="AD757" s="83" t="str">
        <f t="shared" si="146"/>
        <v/>
      </c>
      <c r="AE757" s="83" t="str">
        <f t="shared" si="147"/>
        <v/>
      </c>
      <c r="AF757" s="81">
        <f t="shared" si="148"/>
        <v>0</v>
      </c>
      <c r="AG757" s="82" t="str">
        <f t="shared" si="149"/>
        <v>1:00</v>
      </c>
      <c r="AH757" s="81">
        <f t="shared" si="150"/>
        <v>0</v>
      </c>
      <c r="AI757" s="80" t="str">
        <f t="shared" si="151"/>
        <v/>
      </c>
      <c r="AJ757" s="80" t="str">
        <f t="shared" si="152"/>
        <v/>
      </c>
      <c r="AK757" s="80" t="str">
        <f t="shared" si="153"/>
        <v/>
      </c>
      <c r="AL757" s="79" t="str">
        <f t="shared" si="154"/>
        <v/>
      </c>
      <c r="AM757" s="78" t="str">
        <f t="shared" si="155"/>
        <v/>
      </c>
    </row>
    <row r="758" spans="2:39" ht="13.5" thickBot="1">
      <c r="B758" s="86">
        <v>44890</v>
      </c>
      <c r="C758" s="85">
        <v>0</v>
      </c>
      <c r="D758" s="85">
        <v>0</v>
      </c>
      <c r="E758" s="85">
        <v>0</v>
      </c>
      <c r="F758" s="85">
        <v>0</v>
      </c>
      <c r="G758" s="85">
        <v>0</v>
      </c>
      <c r="H758" s="85">
        <v>0</v>
      </c>
      <c r="I758" s="85">
        <v>0</v>
      </c>
      <c r="J758" s="85">
        <v>0</v>
      </c>
      <c r="K758" s="85">
        <v>0</v>
      </c>
      <c r="L758" s="85">
        <v>0</v>
      </c>
      <c r="M758" s="85">
        <v>0</v>
      </c>
      <c r="N758" s="85">
        <v>0</v>
      </c>
      <c r="O758" s="85">
        <v>0</v>
      </c>
      <c r="P758" s="85">
        <v>0</v>
      </c>
      <c r="Q758" s="85">
        <v>0</v>
      </c>
      <c r="R758" s="85">
        <v>0</v>
      </c>
      <c r="S758" s="85">
        <v>0</v>
      </c>
      <c r="T758" s="85">
        <v>0</v>
      </c>
      <c r="U758" s="85">
        <v>0</v>
      </c>
      <c r="V758" s="85">
        <v>0</v>
      </c>
      <c r="W758" s="85">
        <v>0</v>
      </c>
      <c r="X758" s="85">
        <v>0</v>
      </c>
      <c r="Y758" s="85">
        <v>0</v>
      </c>
      <c r="Z758" s="85">
        <v>0</v>
      </c>
      <c r="AA758" s="85">
        <f t="shared" si="143"/>
        <v>0</v>
      </c>
      <c r="AB758" s="84">
        <f t="shared" si="144"/>
        <v>2022</v>
      </c>
      <c r="AC758" s="83">
        <f t="shared" si="145"/>
        <v>11</v>
      </c>
      <c r="AD758" s="83" t="str">
        <f t="shared" si="146"/>
        <v/>
      </c>
      <c r="AE758" s="83" t="str">
        <f t="shared" si="147"/>
        <v/>
      </c>
      <c r="AF758" s="81">
        <f t="shared" si="148"/>
        <v>0</v>
      </c>
      <c r="AG758" s="82" t="str">
        <f t="shared" si="149"/>
        <v>1:00</v>
      </c>
      <c r="AH758" s="81">
        <f t="shared" si="150"/>
        <v>0</v>
      </c>
      <c r="AI758" s="80" t="str">
        <f t="shared" si="151"/>
        <v/>
      </c>
      <c r="AJ758" s="80" t="str">
        <f t="shared" si="152"/>
        <v/>
      </c>
      <c r="AK758" s="80" t="str">
        <f t="shared" si="153"/>
        <v/>
      </c>
      <c r="AL758" s="79" t="str">
        <f t="shared" si="154"/>
        <v/>
      </c>
      <c r="AM758" s="78" t="str">
        <f t="shared" si="155"/>
        <v/>
      </c>
    </row>
    <row r="759" spans="2:39" ht="13.5" thickBot="1">
      <c r="B759" s="86">
        <v>44891</v>
      </c>
      <c r="C759" s="85">
        <v>0</v>
      </c>
      <c r="D759" s="85">
        <v>0</v>
      </c>
      <c r="E759" s="85">
        <v>0</v>
      </c>
      <c r="F759" s="85">
        <v>0</v>
      </c>
      <c r="G759" s="85">
        <v>0</v>
      </c>
      <c r="H759" s="85">
        <v>0</v>
      </c>
      <c r="I759" s="85">
        <v>0</v>
      </c>
      <c r="J759" s="85">
        <v>0</v>
      </c>
      <c r="K759" s="85">
        <v>0</v>
      </c>
      <c r="L759" s="85">
        <v>0</v>
      </c>
      <c r="M759" s="85">
        <v>0</v>
      </c>
      <c r="N759" s="85">
        <v>0</v>
      </c>
      <c r="O759" s="85">
        <v>0</v>
      </c>
      <c r="P759" s="85">
        <v>0</v>
      </c>
      <c r="Q759" s="85">
        <v>0</v>
      </c>
      <c r="R759" s="85">
        <v>0</v>
      </c>
      <c r="S759" s="85">
        <v>0</v>
      </c>
      <c r="T759" s="85">
        <v>0</v>
      </c>
      <c r="U759" s="85">
        <v>0</v>
      </c>
      <c r="V759" s="85">
        <v>0</v>
      </c>
      <c r="W759" s="85">
        <v>0</v>
      </c>
      <c r="X759" s="85">
        <v>0</v>
      </c>
      <c r="Y759" s="85">
        <v>0</v>
      </c>
      <c r="Z759" s="85">
        <v>0</v>
      </c>
      <c r="AA759" s="85">
        <f t="shared" si="143"/>
        <v>0</v>
      </c>
      <c r="AB759" s="84">
        <f t="shared" si="144"/>
        <v>2022</v>
      </c>
      <c r="AC759" s="83">
        <f t="shared" si="145"/>
        <v>11</v>
      </c>
      <c r="AD759" s="83" t="str">
        <f t="shared" si="146"/>
        <v/>
      </c>
      <c r="AE759" s="83" t="str">
        <f t="shared" si="147"/>
        <v/>
      </c>
      <c r="AF759" s="81">
        <f t="shared" si="148"/>
        <v>0</v>
      </c>
      <c r="AG759" s="82" t="str">
        <f t="shared" si="149"/>
        <v>1:00</v>
      </c>
      <c r="AH759" s="81">
        <f t="shared" si="150"/>
        <v>0</v>
      </c>
      <c r="AI759" s="80" t="str">
        <f t="shared" si="151"/>
        <v/>
      </c>
      <c r="AJ759" s="80" t="str">
        <f t="shared" si="152"/>
        <v/>
      </c>
      <c r="AK759" s="80" t="str">
        <f t="shared" si="153"/>
        <v/>
      </c>
      <c r="AL759" s="79" t="str">
        <f t="shared" si="154"/>
        <v/>
      </c>
      <c r="AM759" s="78" t="str">
        <f t="shared" si="155"/>
        <v/>
      </c>
    </row>
    <row r="760" spans="2:39" ht="13.5" thickBot="1">
      <c r="B760" s="86">
        <v>44892</v>
      </c>
      <c r="C760" s="85">
        <v>0</v>
      </c>
      <c r="D760" s="85">
        <v>0</v>
      </c>
      <c r="E760" s="85">
        <v>0</v>
      </c>
      <c r="F760" s="85">
        <v>0</v>
      </c>
      <c r="G760" s="85">
        <v>0</v>
      </c>
      <c r="H760" s="85">
        <v>0</v>
      </c>
      <c r="I760" s="85">
        <v>0</v>
      </c>
      <c r="J760" s="85">
        <v>0</v>
      </c>
      <c r="K760" s="85">
        <v>0</v>
      </c>
      <c r="L760" s="85">
        <v>0</v>
      </c>
      <c r="M760" s="85">
        <v>0</v>
      </c>
      <c r="N760" s="85">
        <v>0</v>
      </c>
      <c r="O760" s="85">
        <v>0</v>
      </c>
      <c r="P760" s="85">
        <v>0</v>
      </c>
      <c r="Q760" s="85">
        <v>0</v>
      </c>
      <c r="R760" s="85">
        <v>0</v>
      </c>
      <c r="S760" s="85">
        <v>0</v>
      </c>
      <c r="T760" s="85">
        <v>0</v>
      </c>
      <c r="U760" s="85">
        <v>0</v>
      </c>
      <c r="V760" s="85">
        <v>0</v>
      </c>
      <c r="W760" s="85">
        <v>0</v>
      </c>
      <c r="X760" s="85">
        <v>0</v>
      </c>
      <c r="Y760" s="85">
        <v>0</v>
      </c>
      <c r="Z760" s="85">
        <v>0</v>
      </c>
      <c r="AA760" s="85">
        <f t="shared" si="143"/>
        <v>0</v>
      </c>
      <c r="AB760" s="84">
        <f t="shared" si="144"/>
        <v>2022</v>
      </c>
      <c r="AC760" s="83">
        <f t="shared" si="145"/>
        <v>11</v>
      </c>
      <c r="AD760" s="83" t="str">
        <f t="shared" si="146"/>
        <v/>
      </c>
      <c r="AE760" s="83" t="str">
        <f t="shared" si="147"/>
        <v/>
      </c>
      <c r="AF760" s="81">
        <f t="shared" si="148"/>
        <v>0</v>
      </c>
      <c r="AG760" s="82" t="str">
        <f t="shared" si="149"/>
        <v>1:00</v>
      </c>
      <c r="AH760" s="81">
        <f t="shared" si="150"/>
        <v>0</v>
      </c>
      <c r="AI760" s="80" t="str">
        <f t="shared" si="151"/>
        <v/>
      </c>
      <c r="AJ760" s="80" t="str">
        <f t="shared" si="152"/>
        <v/>
      </c>
      <c r="AK760" s="80" t="str">
        <f t="shared" si="153"/>
        <v/>
      </c>
      <c r="AL760" s="79" t="str">
        <f t="shared" si="154"/>
        <v/>
      </c>
      <c r="AM760" s="78" t="str">
        <f t="shared" si="155"/>
        <v/>
      </c>
    </row>
    <row r="761" spans="2:39" ht="13.5" thickBot="1">
      <c r="B761" s="86">
        <v>44893</v>
      </c>
      <c r="C761" s="85">
        <v>0</v>
      </c>
      <c r="D761" s="85">
        <v>0</v>
      </c>
      <c r="E761" s="85">
        <v>0</v>
      </c>
      <c r="F761" s="85">
        <v>0</v>
      </c>
      <c r="G761" s="85">
        <v>0</v>
      </c>
      <c r="H761" s="85">
        <v>0</v>
      </c>
      <c r="I761" s="85">
        <v>0</v>
      </c>
      <c r="J761" s="85">
        <v>0</v>
      </c>
      <c r="K761" s="85">
        <v>0</v>
      </c>
      <c r="L761" s="85">
        <v>0</v>
      </c>
      <c r="M761" s="85">
        <v>0</v>
      </c>
      <c r="N761" s="85">
        <v>0</v>
      </c>
      <c r="O761" s="85">
        <v>0</v>
      </c>
      <c r="P761" s="85">
        <v>0</v>
      </c>
      <c r="Q761" s="85">
        <v>0</v>
      </c>
      <c r="R761" s="85">
        <v>0</v>
      </c>
      <c r="S761" s="85">
        <v>0</v>
      </c>
      <c r="T761" s="85">
        <v>0</v>
      </c>
      <c r="U761" s="85">
        <v>0</v>
      </c>
      <c r="V761" s="85">
        <v>0</v>
      </c>
      <c r="W761" s="85">
        <v>0</v>
      </c>
      <c r="X761" s="85">
        <v>0</v>
      </c>
      <c r="Y761" s="85">
        <v>0</v>
      </c>
      <c r="Z761" s="85">
        <v>0</v>
      </c>
      <c r="AA761" s="85">
        <f t="shared" si="143"/>
        <v>0</v>
      </c>
      <c r="AB761" s="84">
        <f t="shared" si="144"/>
        <v>2022</v>
      </c>
      <c r="AC761" s="83">
        <f t="shared" si="145"/>
        <v>11</v>
      </c>
      <c r="AD761" s="83" t="str">
        <f t="shared" si="146"/>
        <v/>
      </c>
      <c r="AE761" s="83" t="str">
        <f t="shared" si="147"/>
        <v/>
      </c>
      <c r="AF761" s="81">
        <f t="shared" si="148"/>
        <v>0</v>
      </c>
      <c r="AG761" s="82" t="str">
        <f t="shared" si="149"/>
        <v>1:00</v>
      </c>
      <c r="AH761" s="81">
        <f t="shared" si="150"/>
        <v>0</v>
      </c>
      <c r="AI761" s="80" t="str">
        <f t="shared" si="151"/>
        <v/>
      </c>
      <c r="AJ761" s="80" t="str">
        <f t="shared" si="152"/>
        <v/>
      </c>
      <c r="AK761" s="80" t="str">
        <f t="shared" si="153"/>
        <v/>
      </c>
      <c r="AL761" s="79" t="str">
        <f t="shared" si="154"/>
        <v/>
      </c>
      <c r="AM761" s="78" t="str">
        <f t="shared" si="155"/>
        <v/>
      </c>
    </row>
    <row r="762" spans="2:39" ht="13.5" thickBot="1">
      <c r="B762" s="86">
        <v>44894</v>
      </c>
      <c r="C762" s="85">
        <v>0</v>
      </c>
      <c r="D762" s="85">
        <v>0</v>
      </c>
      <c r="E762" s="85">
        <v>0</v>
      </c>
      <c r="F762" s="85">
        <v>0</v>
      </c>
      <c r="G762" s="85">
        <v>0</v>
      </c>
      <c r="H762" s="85">
        <v>0</v>
      </c>
      <c r="I762" s="85">
        <v>0</v>
      </c>
      <c r="J762" s="85">
        <v>0</v>
      </c>
      <c r="K762" s="85">
        <v>0</v>
      </c>
      <c r="L762" s="85">
        <v>0</v>
      </c>
      <c r="M762" s="85">
        <v>0</v>
      </c>
      <c r="N762" s="85">
        <v>0</v>
      </c>
      <c r="O762" s="85">
        <v>0</v>
      </c>
      <c r="P762" s="85">
        <v>0</v>
      </c>
      <c r="Q762" s="85">
        <v>0</v>
      </c>
      <c r="R762" s="85">
        <v>0</v>
      </c>
      <c r="S762" s="85">
        <v>0</v>
      </c>
      <c r="T762" s="85">
        <v>0</v>
      </c>
      <c r="U762" s="85">
        <v>0</v>
      </c>
      <c r="V762" s="85">
        <v>0</v>
      </c>
      <c r="W762" s="85">
        <v>0</v>
      </c>
      <c r="X762" s="85">
        <v>0</v>
      </c>
      <c r="Y762" s="85">
        <v>0</v>
      </c>
      <c r="Z762" s="85">
        <v>0</v>
      </c>
      <c r="AA762" s="85">
        <f t="shared" si="143"/>
        <v>0</v>
      </c>
      <c r="AB762" s="84">
        <f t="shared" si="144"/>
        <v>2022</v>
      </c>
      <c r="AC762" s="83">
        <f t="shared" si="145"/>
        <v>11</v>
      </c>
      <c r="AD762" s="83" t="str">
        <f t="shared" si="146"/>
        <v/>
      </c>
      <c r="AE762" s="83" t="str">
        <f t="shared" si="147"/>
        <v/>
      </c>
      <c r="AF762" s="81">
        <f t="shared" si="148"/>
        <v>0</v>
      </c>
      <c r="AG762" s="82" t="str">
        <f t="shared" si="149"/>
        <v>1:00</v>
      </c>
      <c r="AH762" s="81">
        <f t="shared" si="150"/>
        <v>0</v>
      </c>
      <c r="AI762" s="80" t="str">
        <f t="shared" si="151"/>
        <v/>
      </c>
      <c r="AJ762" s="80" t="str">
        <f t="shared" si="152"/>
        <v/>
      </c>
      <c r="AK762" s="80" t="str">
        <f t="shared" si="153"/>
        <v/>
      </c>
      <c r="AL762" s="79" t="str">
        <f t="shared" si="154"/>
        <v/>
      </c>
      <c r="AM762" s="78" t="str">
        <f t="shared" si="155"/>
        <v/>
      </c>
    </row>
    <row r="763" spans="2:39" ht="13.5" thickBot="1">
      <c r="B763" s="86">
        <v>44895</v>
      </c>
      <c r="C763" s="85">
        <v>0</v>
      </c>
      <c r="D763" s="85">
        <v>0</v>
      </c>
      <c r="E763" s="85">
        <v>0</v>
      </c>
      <c r="F763" s="85">
        <v>0</v>
      </c>
      <c r="G763" s="85">
        <v>0</v>
      </c>
      <c r="H763" s="85">
        <v>0</v>
      </c>
      <c r="I763" s="85">
        <v>0</v>
      </c>
      <c r="J763" s="85">
        <v>0</v>
      </c>
      <c r="K763" s="85">
        <v>0</v>
      </c>
      <c r="L763" s="85">
        <v>0</v>
      </c>
      <c r="M763" s="85">
        <v>0</v>
      </c>
      <c r="N763" s="85">
        <v>0</v>
      </c>
      <c r="O763" s="85">
        <v>0</v>
      </c>
      <c r="P763" s="85">
        <v>0</v>
      </c>
      <c r="Q763" s="85">
        <v>0</v>
      </c>
      <c r="R763" s="85">
        <v>0</v>
      </c>
      <c r="S763" s="85">
        <v>0</v>
      </c>
      <c r="T763" s="85">
        <v>0</v>
      </c>
      <c r="U763" s="85">
        <v>0</v>
      </c>
      <c r="V763" s="85">
        <v>0</v>
      </c>
      <c r="W763" s="85">
        <v>0</v>
      </c>
      <c r="X763" s="85">
        <v>0</v>
      </c>
      <c r="Y763" s="85">
        <v>0</v>
      </c>
      <c r="Z763" s="85">
        <v>0</v>
      </c>
      <c r="AA763" s="85">
        <f t="shared" si="143"/>
        <v>0</v>
      </c>
      <c r="AB763" s="84">
        <f t="shared" si="144"/>
        <v>2022</v>
      </c>
      <c r="AC763" s="83">
        <f t="shared" si="145"/>
        <v>11</v>
      </c>
      <c r="AD763" s="83" t="str">
        <f t="shared" si="146"/>
        <v>2022-11</v>
      </c>
      <c r="AE763" s="83">
        <f t="shared" si="147"/>
        <v>11</v>
      </c>
      <c r="AF763" s="81">
        <f t="shared" si="148"/>
        <v>0</v>
      </c>
      <c r="AG763" s="82" t="str">
        <f t="shared" si="149"/>
        <v>1:00</v>
      </c>
      <c r="AH763" s="81">
        <f t="shared" si="150"/>
        <v>0</v>
      </c>
      <c r="AI763" s="80">
        <f t="shared" si="151"/>
        <v>0</v>
      </c>
      <c r="AJ763" s="80">
        <f t="shared" si="152"/>
        <v>0</v>
      </c>
      <c r="AK763" s="80">
        <f t="shared" si="153"/>
        <v>0</v>
      </c>
      <c r="AL763" s="79">
        <f t="shared" si="154"/>
        <v>44135</v>
      </c>
      <c r="AM763" s="78" t="str">
        <f t="shared" si="155"/>
        <v>1:00</v>
      </c>
    </row>
    <row r="764" spans="2:39" ht="13.5" thickBot="1">
      <c r="B764" s="86">
        <v>44896</v>
      </c>
      <c r="C764" s="85">
        <v>0</v>
      </c>
      <c r="D764" s="85">
        <v>0</v>
      </c>
      <c r="E764" s="85">
        <v>0</v>
      </c>
      <c r="F764" s="85">
        <v>0</v>
      </c>
      <c r="G764" s="85">
        <v>0</v>
      </c>
      <c r="H764" s="85">
        <v>0</v>
      </c>
      <c r="I764" s="85">
        <v>0</v>
      </c>
      <c r="J764" s="85">
        <v>0</v>
      </c>
      <c r="K764" s="85">
        <v>0</v>
      </c>
      <c r="L764" s="85">
        <v>0</v>
      </c>
      <c r="M764" s="85">
        <v>0</v>
      </c>
      <c r="N764" s="85">
        <v>0</v>
      </c>
      <c r="O764" s="85">
        <v>0</v>
      </c>
      <c r="P764" s="85">
        <v>0</v>
      </c>
      <c r="Q764" s="85">
        <v>0</v>
      </c>
      <c r="R764" s="85">
        <v>0</v>
      </c>
      <c r="S764" s="85">
        <v>0</v>
      </c>
      <c r="T764" s="85">
        <v>0</v>
      </c>
      <c r="U764" s="85">
        <v>0</v>
      </c>
      <c r="V764" s="85">
        <v>0</v>
      </c>
      <c r="W764" s="85">
        <v>0</v>
      </c>
      <c r="X764" s="85">
        <v>0</v>
      </c>
      <c r="Y764" s="85">
        <v>0</v>
      </c>
      <c r="Z764" s="85">
        <v>0</v>
      </c>
      <c r="AA764" s="85">
        <f t="shared" si="143"/>
        <v>0</v>
      </c>
      <c r="AB764" s="84">
        <f t="shared" si="144"/>
        <v>2022</v>
      </c>
      <c r="AC764" s="83">
        <f t="shared" si="145"/>
        <v>12</v>
      </c>
      <c r="AD764" s="83" t="str">
        <f t="shared" si="146"/>
        <v/>
      </c>
      <c r="AE764" s="83" t="str">
        <f t="shared" si="147"/>
        <v/>
      </c>
      <c r="AF764" s="81">
        <f t="shared" si="148"/>
        <v>0</v>
      </c>
      <c r="AG764" s="82" t="str">
        <f t="shared" si="149"/>
        <v>1:00</v>
      </c>
      <c r="AH764" s="81">
        <f t="shared" si="150"/>
        <v>0</v>
      </c>
      <c r="AI764" s="80" t="str">
        <f t="shared" si="151"/>
        <v/>
      </c>
      <c r="AJ764" s="80" t="str">
        <f t="shared" si="152"/>
        <v/>
      </c>
      <c r="AK764" s="80" t="str">
        <f t="shared" si="153"/>
        <v/>
      </c>
      <c r="AL764" s="79" t="str">
        <f t="shared" si="154"/>
        <v/>
      </c>
      <c r="AM764" s="78" t="str">
        <f t="shared" si="155"/>
        <v/>
      </c>
    </row>
    <row r="765" spans="2:39" ht="13.5" thickBot="1">
      <c r="B765" s="86">
        <v>44897</v>
      </c>
      <c r="C765" s="85">
        <v>0</v>
      </c>
      <c r="D765" s="85">
        <v>0</v>
      </c>
      <c r="E765" s="85">
        <v>0</v>
      </c>
      <c r="F765" s="85">
        <v>0</v>
      </c>
      <c r="G765" s="85">
        <v>0</v>
      </c>
      <c r="H765" s="85">
        <v>0</v>
      </c>
      <c r="I765" s="85">
        <v>0</v>
      </c>
      <c r="J765" s="85">
        <v>0</v>
      </c>
      <c r="K765" s="85">
        <v>0</v>
      </c>
      <c r="L765" s="85">
        <v>0</v>
      </c>
      <c r="M765" s="85">
        <v>0</v>
      </c>
      <c r="N765" s="85">
        <v>0</v>
      </c>
      <c r="O765" s="85">
        <v>0</v>
      </c>
      <c r="P765" s="85">
        <v>0</v>
      </c>
      <c r="Q765" s="85">
        <v>0</v>
      </c>
      <c r="R765" s="85">
        <v>0</v>
      </c>
      <c r="S765" s="85">
        <v>0</v>
      </c>
      <c r="T765" s="85">
        <v>0</v>
      </c>
      <c r="U765" s="85">
        <v>0</v>
      </c>
      <c r="V765" s="85">
        <v>0</v>
      </c>
      <c r="W765" s="85">
        <v>0</v>
      </c>
      <c r="X765" s="85">
        <v>0</v>
      </c>
      <c r="Y765" s="85">
        <v>0</v>
      </c>
      <c r="Z765" s="85">
        <v>0</v>
      </c>
      <c r="AA765" s="85">
        <f t="shared" si="143"/>
        <v>0</v>
      </c>
      <c r="AB765" s="84">
        <f t="shared" si="144"/>
        <v>2022</v>
      </c>
      <c r="AC765" s="83">
        <f t="shared" si="145"/>
        <v>12</v>
      </c>
      <c r="AD765" s="83" t="str">
        <f t="shared" si="146"/>
        <v/>
      </c>
      <c r="AE765" s="83" t="str">
        <f t="shared" si="147"/>
        <v/>
      </c>
      <c r="AF765" s="81">
        <f t="shared" si="148"/>
        <v>0</v>
      </c>
      <c r="AG765" s="82" t="str">
        <f t="shared" si="149"/>
        <v>1:00</v>
      </c>
      <c r="AH765" s="81">
        <f t="shared" si="150"/>
        <v>0</v>
      </c>
      <c r="AI765" s="80" t="str">
        <f t="shared" si="151"/>
        <v/>
      </c>
      <c r="AJ765" s="80" t="str">
        <f t="shared" si="152"/>
        <v/>
      </c>
      <c r="AK765" s="80" t="str">
        <f t="shared" si="153"/>
        <v/>
      </c>
      <c r="AL765" s="79" t="str">
        <f t="shared" si="154"/>
        <v/>
      </c>
      <c r="AM765" s="78" t="str">
        <f t="shared" si="155"/>
        <v/>
      </c>
    </row>
    <row r="766" spans="2:39" ht="13.5" thickBot="1">
      <c r="B766" s="86">
        <v>44898</v>
      </c>
      <c r="C766" s="85">
        <v>0</v>
      </c>
      <c r="D766" s="85">
        <v>0</v>
      </c>
      <c r="E766" s="85">
        <v>0</v>
      </c>
      <c r="F766" s="85">
        <v>0</v>
      </c>
      <c r="G766" s="85">
        <v>0</v>
      </c>
      <c r="H766" s="85">
        <v>0</v>
      </c>
      <c r="I766" s="85">
        <v>0</v>
      </c>
      <c r="J766" s="85">
        <v>0</v>
      </c>
      <c r="K766" s="85">
        <v>0</v>
      </c>
      <c r="L766" s="85">
        <v>0</v>
      </c>
      <c r="M766" s="85">
        <v>0</v>
      </c>
      <c r="N766" s="85">
        <v>0</v>
      </c>
      <c r="O766" s="85">
        <v>0</v>
      </c>
      <c r="P766" s="85">
        <v>0</v>
      </c>
      <c r="Q766" s="85">
        <v>0</v>
      </c>
      <c r="R766" s="85">
        <v>0</v>
      </c>
      <c r="S766" s="85">
        <v>0</v>
      </c>
      <c r="T766" s="85">
        <v>0</v>
      </c>
      <c r="U766" s="85">
        <v>0</v>
      </c>
      <c r="V766" s="85">
        <v>0</v>
      </c>
      <c r="W766" s="85">
        <v>0</v>
      </c>
      <c r="X766" s="85">
        <v>0</v>
      </c>
      <c r="Y766" s="85">
        <v>0</v>
      </c>
      <c r="Z766" s="85">
        <v>0</v>
      </c>
      <c r="AA766" s="85">
        <f t="shared" si="143"/>
        <v>0</v>
      </c>
      <c r="AB766" s="84">
        <f t="shared" si="144"/>
        <v>2022</v>
      </c>
      <c r="AC766" s="83">
        <f t="shared" si="145"/>
        <v>12</v>
      </c>
      <c r="AD766" s="83" t="str">
        <f t="shared" si="146"/>
        <v/>
      </c>
      <c r="AE766" s="83" t="str">
        <f t="shared" si="147"/>
        <v/>
      </c>
      <c r="AF766" s="81">
        <f t="shared" si="148"/>
        <v>0</v>
      </c>
      <c r="AG766" s="82" t="str">
        <f t="shared" si="149"/>
        <v>1:00</v>
      </c>
      <c r="AH766" s="81">
        <f t="shared" si="150"/>
        <v>0</v>
      </c>
      <c r="AI766" s="80" t="str">
        <f t="shared" si="151"/>
        <v/>
      </c>
      <c r="AJ766" s="80" t="str">
        <f t="shared" si="152"/>
        <v/>
      </c>
      <c r="AK766" s="80" t="str">
        <f t="shared" si="153"/>
        <v/>
      </c>
      <c r="AL766" s="79" t="str">
        <f t="shared" si="154"/>
        <v/>
      </c>
      <c r="AM766" s="78" t="str">
        <f t="shared" si="155"/>
        <v/>
      </c>
    </row>
    <row r="767" spans="2:39" ht="13.5" thickBot="1">
      <c r="B767" s="86">
        <v>44899</v>
      </c>
      <c r="C767" s="85">
        <v>0</v>
      </c>
      <c r="D767" s="85">
        <v>0</v>
      </c>
      <c r="E767" s="85">
        <v>0</v>
      </c>
      <c r="F767" s="85">
        <v>0</v>
      </c>
      <c r="G767" s="85">
        <v>0</v>
      </c>
      <c r="H767" s="85">
        <v>0</v>
      </c>
      <c r="I767" s="85">
        <v>0</v>
      </c>
      <c r="J767" s="85">
        <v>0</v>
      </c>
      <c r="K767" s="85">
        <v>0</v>
      </c>
      <c r="L767" s="85">
        <v>0</v>
      </c>
      <c r="M767" s="85">
        <v>0</v>
      </c>
      <c r="N767" s="85">
        <v>0</v>
      </c>
      <c r="O767" s="85">
        <v>0</v>
      </c>
      <c r="P767" s="85">
        <v>0</v>
      </c>
      <c r="Q767" s="85">
        <v>0</v>
      </c>
      <c r="R767" s="85">
        <v>0</v>
      </c>
      <c r="S767" s="85">
        <v>0</v>
      </c>
      <c r="T767" s="85">
        <v>0</v>
      </c>
      <c r="U767" s="85">
        <v>0</v>
      </c>
      <c r="V767" s="85">
        <v>0</v>
      </c>
      <c r="W767" s="85">
        <v>0</v>
      </c>
      <c r="X767" s="85">
        <v>0</v>
      </c>
      <c r="Y767" s="85">
        <v>0</v>
      </c>
      <c r="Z767" s="85">
        <v>0</v>
      </c>
      <c r="AA767" s="85">
        <f t="shared" si="143"/>
        <v>0</v>
      </c>
      <c r="AB767" s="84">
        <f t="shared" si="144"/>
        <v>2022</v>
      </c>
      <c r="AC767" s="83">
        <f t="shared" si="145"/>
        <v>12</v>
      </c>
      <c r="AD767" s="83" t="str">
        <f t="shared" si="146"/>
        <v/>
      </c>
      <c r="AE767" s="83" t="str">
        <f t="shared" si="147"/>
        <v/>
      </c>
      <c r="AF767" s="81">
        <f t="shared" si="148"/>
        <v>0</v>
      </c>
      <c r="AG767" s="82" t="str">
        <f t="shared" si="149"/>
        <v>1:00</v>
      </c>
      <c r="AH767" s="81">
        <f t="shared" si="150"/>
        <v>0</v>
      </c>
      <c r="AI767" s="80" t="str">
        <f t="shared" si="151"/>
        <v/>
      </c>
      <c r="AJ767" s="80" t="str">
        <f t="shared" si="152"/>
        <v/>
      </c>
      <c r="AK767" s="80" t="str">
        <f t="shared" si="153"/>
        <v/>
      </c>
      <c r="AL767" s="79" t="str">
        <f t="shared" si="154"/>
        <v/>
      </c>
      <c r="AM767" s="78" t="str">
        <f t="shared" si="155"/>
        <v/>
      </c>
    </row>
    <row r="768" spans="2:39" ht="13.5" thickBot="1">
      <c r="B768" s="86">
        <v>44900</v>
      </c>
      <c r="C768" s="85">
        <v>0</v>
      </c>
      <c r="D768" s="85">
        <v>0</v>
      </c>
      <c r="E768" s="85">
        <v>0</v>
      </c>
      <c r="F768" s="85">
        <v>0</v>
      </c>
      <c r="G768" s="85">
        <v>0</v>
      </c>
      <c r="H768" s="85">
        <v>0</v>
      </c>
      <c r="I768" s="85">
        <v>0</v>
      </c>
      <c r="J768" s="85">
        <v>0</v>
      </c>
      <c r="K768" s="85">
        <v>0</v>
      </c>
      <c r="L768" s="85">
        <v>0</v>
      </c>
      <c r="M768" s="85">
        <v>0</v>
      </c>
      <c r="N768" s="85">
        <v>0</v>
      </c>
      <c r="O768" s="85">
        <v>0</v>
      </c>
      <c r="P768" s="85">
        <v>0</v>
      </c>
      <c r="Q768" s="85">
        <v>0</v>
      </c>
      <c r="R768" s="85">
        <v>0</v>
      </c>
      <c r="S768" s="85">
        <v>0</v>
      </c>
      <c r="T768" s="85">
        <v>0</v>
      </c>
      <c r="U768" s="85">
        <v>0</v>
      </c>
      <c r="V768" s="85">
        <v>0</v>
      </c>
      <c r="W768" s="85">
        <v>0</v>
      </c>
      <c r="X768" s="85">
        <v>0</v>
      </c>
      <c r="Y768" s="85">
        <v>0</v>
      </c>
      <c r="Z768" s="85">
        <v>0</v>
      </c>
      <c r="AA768" s="85">
        <f t="shared" si="143"/>
        <v>0</v>
      </c>
      <c r="AB768" s="84">
        <f t="shared" si="144"/>
        <v>2022</v>
      </c>
      <c r="AC768" s="83">
        <f t="shared" si="145"/>
        <v>12</v>
      </c>
      <c r="AD768" s="83" t="str">
        <f t="shared" si="146"/>
        <v/>
      </c>
      <c r="AE768" s="83" t="str">
        <f t="shared" si="147"/>
        <v/>
      </c>
      <c r="AF768" s="81">
        <f t="shared" si="148"/>
        <v>0</v>
      </c>
      <c r="AG768" s="82" t="str">
        <f t="shared" si="149"/>
        <v>1:00</v>
      </c>
      <c r="AH768" s="81">
        <f t="shared" si="150"/>
        <v>0</v>
      </c>
      <c r="AI768" s="80" t="str">
        <f t="shared" si="151"/>
        <v/>
      </c>
      <c r="AJ768" s="80" t="str">
        <f t="shared" si="152"/>
        <v/>
      </c>
      <c r="AK768" s="80" t="str">
        <f t="shared" si="153"/>
        <v/>
      </c>
      <c r="AL768" s="79" t="str">
        <f t="shared" si="154"/>
        <v/>
      </c>
      <c r="AM768" s="78" t="str">
        <f t="shared" si="155"/>
        <v/>
      </c>
    </row>
    <row r="769" spans="2:39" ht="13.5" thickBot="1">
      <c r="B769" s="86">
        <v>44901</v>
      </c>
      <c r="C769" s="85">
        <v>0</v>
      </c>
      <c r="D769" s="85">
        <v>0</v>
      </c>
      <c r="E769" s="85">
        <v>0</v>
      </c>
      <c r="F769" s="85">
        <v>0</v>
      </c>
      <c r="G769" s="85">
        <v>0</v>
      </c>
      <c r="H769" s="85">
        <v>0</v>
      </c>
      <c r="I769" s="85">
        <v>0</v>
      </c>
      <c r="J769" s="85">
        <v>0</v>
      </c>
      <c r="K769" s="85">
        <v>0</v>
      </c>
      <c r="L769" s="85">
        <v>0</v>
      </c>
      <c r="M769" s="85">
        <v>0</v>
      </c>
      <c r="N769" s="85">
        <v>0</v>
      </c>
      <c r="O769" s="85">
        <v>0</v>
      </c>
      <c r="P769" s="85">
        <v>0</v>
      </c>
      <c r="Q769" s="85">
        <v>0</v>
      </c>
      <c r="R769" s="85">
        <v>0</v>
      </c>
      <c r="S769" s="85">
        <v>0</v>
      </c>
      <c r="T769" s="85">
        <v>0</v>
      </c>
      <c r="U769" s="85">
        <v>0</v>
      </c>
      <c r="V769" s="85">
        <v>0</v>
      </c>
      <c r="W769" s="85">
        <v>0</v>
      </c>
      <c r="X769" s="85">
        <v>0</v>
      </c>
      <c r="Y769" s="85">
        <v>0</v>
      </c>
      <c r="Z769" s="85">
        <v>0</v>
      </c>
      <c r="AA769" s="85">
        <f t="shared" si="143"/>
        <v>0</v>
      </c>
      <c r="AB769" s="84">
        <f t="shared" si="144"/>
        <v>2022</v>
      </c>
      <c r="AC769" s="83">
        <f t="shared" si="145"/>
        <v>12</v>
      </c>
      <c r="AD769" s="83" t="str">
        <f t="shared" si="146"/>
        <v/>
      </c>
      <c r="AE769" s="83" t="str">
        <f t="shared" si="147"/>
        <v/>
      </c>
      <c r="AF769" s="81">
        <f t="shared" si="148"/>
        <v>0</v>
      </c>
      <c r="AG769" s="82" t="str">
        <f t="shared" si="149"/>
        <v>1:00</v>
      </c>
      <c r="AH769" s="81">
        <f t="shared" si="150"/>
        <v>0</v>
      </c>
      <c r="AI769" s="80" t="str">
        <f t="shared" si="151"/>
        <v/>
      </c>
      <c r="AJ769" s="80" t="str">
        <f t="shared" si="152"/>
        <v/>
      </c>
      <c r="AK769" s="80" t="str">
        <f t="shared" si="153"/>
        <v/>
      </c>
      <c r="AL769" s="79" t="str">
        <f t="shared" si="154"/>
        <v/>
      </c>
      <c r="AM769" s="78" t="str">
        <f t="shared" si="155"/>
        <v/>
      </c>
    </row>
    <row r="770" spans="2:39" ht="13.5" thickBot="1">
      <c r="B770" s="86">
        <v>44902</v>
      </c>
      <c r="C770" s="85">
        <v>0</v>
      </c>
      <c r="D770" s="85">
        <v>0</v>
      </c>
      <c r="E770" s="85">
        <v>0</v>
      </c>
      <c r="F770" s="85">
        <v>0</v>
      </c>
      <c r="G770" s="85">
        <v>0</v>
      </c>
      <c r="H770" s="85">
        <v>0</v>
      </c>
      <c r="I770" s="85">
        <v>0</v>
      </c>
      <c r="J770" s="85">
        <v>0</v>
      </c>
      <c r="K770" s="85">
        <v>0</v>
      </c>
      <c r="L770" s="85">
        <v>0</v>
      </c>
      <c r="M770" s="85">
        <v>0</v>
      </c>
      <c r="N770" s="85">
        <v>0</v>
      </c>
      <c r="O770" s="85">
        <v>0</v>
      </c>
      <c r="P770" s="85">
        <v>0</v>
      </c>
      <c r="Q770" s="85">
        <v>0</v>
      </c>
      <c r="R770" s="85">
        <v>0</v>
      </c>
      <c r="S770" s="85">
        <v>0</v>
      </c>
      <c r="T770" s="85">
        <v>0</v>
      </c>
      <c r="U770" s="85">
        <v>0</v>
      </c>
      <c r="V770" s="85">
        <v>0</v>
      </c>
      <c r="W770" s="85">
        <v>0</v>
      </c>
      <c r="X770" s="85">
        <v>0</v>
      </c>
      <c r="Y770" s="85">
        <v>0</v>
      </c>
      <c r="Z770" s="85">
        <v>0</v>
      </c>
      <c r="AA770" s="85">
        <f t="shared" si="143"/>
        <v>0</v>
      </c>
      <c r="AB770" s="84">
        <f t="shared" si="144"/>
        <v>2022</v>
      </c>
      <c r="AC770" s="83">
        <f t="shared" si="145"/>
        <v>12</v>
      </c>
      <c r="AD770" s="83" t="str">
        <f t="shared" si="146"/>
        <v/>
      </c>
      <c r="AE770" s="83" t="str">
        <f t="shared" si="147"/>
        <v/>
      </c>
      <c r="AF770" s="81">
        <f t="shared" si="148"/>
        <v>0</v>
      </c>
      <c r="AG770" s="82" t="str">
        <f t="shared" si="149"/>
        <v>1:00</v>
      </c>
      <c r="AH770" s="81">
        <f t="shared" si="150"/>
        <v>0</v>
      </c>
      <c r="AI770" s="80" t="str">
        <f t="shared" si="151"/>
        <v/>
      </c>
      <c r="AJ770" s="80" t="str">
        <f t="shared" si="152"/>
        <v/>
      </c>
      <c r="AK770" s="80" t="str">
        <f t="shared" si="153"/>
        <v/>
      </c>
      <c r="AL770" s="79" t="str">
        <f t="shared" si="154"/>
        <v/>
      </c>
      <c r="AM770" s="78" t="str">
        <f t="shared" si="155"/>
        <v/>
      </c>
    </row>
    <row r="771" spans="2:39" ht="13.5" thickBot="1">
      <c r="B771" s="86">
        <v>44903</v>
      </c>
      <c r="C771" s="85">
        <v>0</v>
      </c>
      <c r="D771" s="85">
        <v>0</v>
      </c>
      <c r="E771" s="85">
        <v>0</v>
      </c>
      <c r="F771" s="85">
        <v>0</v>
      </c>
      <c r="G771" s="85">
        <v>0</v>
      </c>
      <c r="H771" s="85">
        <v>0</v>
      </c>
      <c r="I771" s="85">
        <v>0</v>
      </c>
      <c r="J771" s="85">
        <v>0</v>
      </c>
      <c r="K771" s="85">
        <v>0</v>
      </c>
      <c r="L771" s="85">
        <v>0</v>
      </c>
      <c r="M771" s="85">
        <v>0</v>
      </c>
      <c r="N771" s="85">
        <v>0</v>
      </c>
      <c r="O771" s="85">
        <v>0</v>
      </c>
      <c r="P771" s="85">
        <v>0</v>
      </c>
      <c r="Q771" s="85">
        <v>0</v>
      </c>
      <c r="R771" s="85">
        <v>0</v>
      </c>
      <c r="S771" s="85">
        <v>0</v>
      </c>
      <c r="T771" s="85">
        <v>0</v>
      </c>
      <c r="U771" s="85">
        <v>0</v>
      </c>
      <c r="V771" s="85">
        <v>0</v>
      </c>
      <c r="W771" s="85">
        <v>0</v>
      </c>
      <c r="X771" s="85">
        <v>0</v>
      </c>
      <c r="Y771" s="85">
        <v>0</v>
      </c>
      <c r="Z771" s="85">
        <v>0</v>
      </c>
      <c r="AA771" s="85">
        <f t="shared" ref="AA771:AA794" si="156">MAX(C771:Z771)</f>
        <v>0</v>
      </c>
      <c r="AB771" s="84">
        <f t="shared" ref="AB771:AB794" si="157">YEAR(B771)</f>
        <v>2022</v>
      </c>
      <c r="AC771" s="83">
        <f t="shared" ref="AC771:AC794" si="158">MONTH(B771)</f>
        <v>12</v>
      </c>
      <c r="AD771" s="83" t="str">
        <f t="shared" ref="AD771:AD794" si="159">IF(AE771="","",AB771&amp;"-"&amp;AE771)</f>
        <v/>
      </c>
      <c r="AE771" s="83" t="str">
        <f t="shared" ref="AE771:AE794" si="160">IF(DAY(B771+1)=1,AC771,"")</f>
        <v/>
      </c>
      <c r="AF771" s="81">
        <f t="shared" ref="AF771:AF794" si="161">MAX(C771:AA771)</f>
        <v>0</v>
      </c>
      <c r="AG771" s="82" t="str">
        <f t="shared" ref="AG771:AG794" si="162">INDEX($C$2:$Z$2,MATCH(AF771,C771:Z771,0))</f>
        <v>1:00</v>
      </c>
      <c r="AH771" s="81">
        <f t="shared" ref="AH771:AH794" si="163">SUM(C771:AA771)</f>
        <v>0</v>
      </c>
      <c r="AI771" s="80" t="str">
        <f t="shared" ref="AI771:AI794" si="164">IF(AE771&lt;&gt;"",SUMIFS(AF:AF,AC:AC,AC771,AB:AB,AB771),"")</f>
        <v/>
      </c>
      <c r="AJ771" s="80" t="str">
        <f t="shared" ref="AJ771:AJ794" si="165">IF(AI771="","",_xlfn.MAXIFS(AF:AF,AC:AC,AC771,AB:AB,AB771))</f>
        <v/>
      </c>
      <c r="AK771" s="80" t="str">
        <f t="shared" ref="AK771:AK794" si="166">IF(AI771="","",_xlfn.MAXIFS(AH:AH,AC:AC,AC771,AB:AB,AB771))</f>
        <v/>
      </c>
      <c r="AL771" s="79" t="str">
        <f t="shared" ref="AL771:AL794" si="167">IF(AI771&lt;&gt;"",INDEX(B:B,MATCH(AJ771,AF:AF,0)),"")</f>
        <v/>
      </c>
      <c r="AM771" s="78" t="str">
        <f t="shared" ref="AM771:AM794" si="168">IF(AI771&lt;&gt;"",INDEX(AG:AG,MATCH(AJ771,AF:AF,0)),"")</f>
        <v/>
      </c>
    </row>
    <row r="772" spans="2:39" ht="13.5" thickBot="1">
      <c r="B772" s="86">
        <v>44904</v>
      </c>
      <c r="C772" s="85">
        <v>0</v>
      </c>
      <c r="D772" s="85">
        <v>0</v>
      </c>
      <c r="E772" s="85">
        <v>0</v>
      </c>
      <c r="F772" s="85">
        <v>0</v>
      </c>
      <c r="G772" s="85">
        <v>0</v>
      </c>
      <c r="H772" s="85">
        <v>0</v>
      </c>
      <c r="I772" s="85">
        <v>0</v>
      </c>
      <c r="J772" s="85">
        <v>0</v>
      </c>
      <c r="K772" s="85">
        <v>0</v>
      </c>
      <c r="L772" s="85">
        <v>0</v>
      </c>
      <c r="M772" s="85">
        <v>0</v>
      </c>
      <c r="N772" s="85">
        <v>0</v>
      </c>
      <c r="O772" s="85">
        <v>0</v>
      </c>
      <c r="P772" s="85">
        <v>0</v>
      </c>
      <c r="Q772" s="85">
        <v>0</v>
      </c>
      <c r="R772" s="85">
        <v>0</v>
      </c>
      <c r="S772" s="85">
        <v>0</v>
      </c>
      <c r="T772" s="85">
        <v>0</v>
      </c>
      <c r="U772" s="85">
        <v>0</v>
      </c>
      <c r="V772" s="85">
        <v>0</v>
      </c>
      <c r="W772" s="85">
        <v>0</v>
      </c>
      <c r="X772" s="85">
        <v>0</v>
      </c>
      <c r="Y772" s="85">
        <v>0</v>
      </c>
      <c r="Z772" s="85">
        <v>0</v>
      </c>
      <c r="AA772" s="85">
        <f t="shared" si="156"/>
        <v>0</v>
      </c>
      <c r="AB772" s="84">
        <f t="shared" si="157"/>
        <v>2022</v>
      </c>
      <c r="AC772" s="83">
        <f t="shared" si="158"/>
        <v>12</v>
      </c>
      <c r="AD772" s="83" t="str">
        <f t="shared" si="159"/>
        <v/>
      </c>
      <c r="AE772" s="83" t="str">
        <f t="shared" si="160"/>
        <v/>
      </c>
      <c r="AF772" s="81">
        <f t="shared" si="161"/>
        <v>0</v>
      </c>
      <c r="AG772" s="82" t="str">
        <f t="shared" si="162"/>
        <v>1:00</v>
      </c>
      <c r="AH772" s="81">
        <f t="shared" si="163"/>
        <v>0</v>
      </c>
      <c r="AI772" s="80" t="str">
        <f t="shared" si="164"/>
        <v/>
      </c>
      <c r="AJ772" s="80" t="str">
        <f t="shared" si="165"/>
        <v/>
      </c>
      <c r="AK772" s="80" t="str">
        <f t="shared" si="166"/>
        <v/>
      </c>
      <c r="AL772" s="79" t="str">
        <f t="shared" si="167"/>
        <v/>
      </c>
      <c r="AM772" s="78" t="str">
        <f t="shared" si="168"/>
        <v/>
      </c>
    </row>
    <row r="773" spans="2:39" ht="13.5" thickBot="1">
      <c r="B773" s="86">
        <v>44905</v>
      </c>
      <c r="C773" s="85">
        <v>0</v>
      </c>
      <c r="D773" s="85">
        <v>0</v>
      </c>
      <c r="E773" s="85">
        <v>0</v>
      </c>
      <c r="F773" s="85">
        <v>0</v>
      </c>
      <c r="G773" s="85">
        <v>0</v>
      </c>
      <c r="H773" s="85">
        <v>0</v>
      </c>
      <c r="I773" s="85">
        <v>0</v>
      </c>
      <c r="J773" s="85">
        <v>0</v>
      </c>
      <c r="K773" s="85">
        <v>0</v>
      </c>
      <c r="L773" s="85">
        <v>0</v>
      </c>
      <c r="M773" s="85">
        <v>0</v>
      </c>
      <c r="N773" s="85">
        <v>0</v>
      </c>
      <c r="O773" s="85">
        <v>0</v>
      </c>
      <c r="P773" s="85">
        <v>0</v>
      </c>
      <c r="Q773" s="85">
        <v>0</v>
      </c>
      <c r="R773" s="85">
        <v>0</v>
      </c>
      <c r="S773" s="85">
        <v>0</v>
      </c>
      <c r="T773" s="85">
        <v>0</v>
      </c>
      <c r="U773" s="85">
        <v>0</v>
      </c>
      <c r="V773" s="85">
        <v>0</v>
      </c>
      <c r="W773" s="85">
        <v>0</v>
      </c>
      <c r="X773" s="85">
        <v>0</v>
      </c>
      <c r="Y773" s="85">
        <v>0</v>
      </c>
      <c r="Z773" s="85">
        <v>0</v>
      </c>
      <c r="AA773" s="85">
        <f t="shared" si="156"/>
        <v>0</v>
      </c>
      <c r="AB773" s="84">
        <f t="shared" si="157"/>
        <v>2022</v>
      </c>
      <c r="AC773" s="83">
        <f t="shared" si="158"/>
        <v>12</v>
      </c>
      <c r="AD773" s="83" t="str">
        <f t="shared" si="159"/>
        <v/>
      </c>
      <c r="AE773" s="83" t="str">
        <f t="shared" si="160"/>
        <v/>
      </c>
      <c r="AF773" s="81">
        <f t="shared" si="161"/>
        <v>0</v>
      </c>
      <c r="AG773" s="82" t="str">
        <f t="shared" si="162"/>
        <v>1:00</v>
      </c>
      <c r="AH773" s="81">
        <f t="shared" si="163"/>
        <v>0</v>
      </c>
      <c r="AI773" s="80" t="str">
        <f t="shared" si="164"/>
        <v/>
      </c>
      <c r="AJ773" s="80" t="str">
        <f t="shared" si="165"/>
        <v/>
      </c>
      <c r="AK773" s="80" t="str">
        <f t="shared" si="166"/>
        <v/>
      </c>
      <c r="AL773" s="79" t="str">
        <f t="shared" si="167"/>
        <v/>
      </c>
      <c r="AM773" s="78" t="str">
        <f t="shared" si="168"/>
        <v/>
      </c>
    </row>
    <row r="774" spans="2:39" ht="13.5" thickBot="1">
      <c r="B774" s="86">
        <v>44906</v>
      </c>
      <c r="C774" s="85">
        <v>0</v>
      </c>
      <c r="D774" s="85">
        <v>0</v>
      </c>
      <c r="E774" s="85">
        <v>0</v>
      </c>
      <c r="F774" s="85">
        <v>0</v>
      </c>
      <c r="G774" s="85">
        <v>0</v>
      </c>
      <c r="H774" s="85">
        <v>0</v>
      </c>
      <c r="I774" s="85">
        <v>0</v>
      </c>
      <c r="J774" s="85">
        <v>0</v>
      </c>
      <c r="K774" s="85">
        <v>0</v>
      </c>
      <c r="L774" s="85">
        <v>0</v>
      </c>
      <c r="M774" s="85">
        <v>0</v>
      </c>
      <c r="N774" s="85">
        <v>0</v>
      </c>
      <c r="O774" s="85">
        <v>0</v>
      </c>
      <c r="P774" s="85">
        <v>0</v>
      </c>
      <c r="Q774" s="85">
        <v>0</v>
      </c>
      <c r="R774" s="85">
        <v>0</v>
      </c>
      <c r="S774" s="85">
        <v>0</v>
      </c>
      <c r="T774" s="85">
        <v>0</v>
      </c>
      <c r="U774" s="85">
        <v>0</v>
      </c>
      <c r="V774" s="85">
        <v>0</v>
      </c>
      <c r="W774" s="85">
        <v>0</v>
      </c>
      <c r="X774" s="85">
        <v>0</v>
      </c>
      <c r="Y774" s="85">
        <v>0</v>
      </c>
      <c r="Z774" s="85">
        <v>0</v>
      </c>
      <c r="AA774" s="85">
        <f t="shared" si="156"/>
        <v>0</v>
      </c>
      <c r="AB774" s="84">
        <f t="shared" si="157"/>
        <v>2022</v>
      </c>
      <c r="AC774" s="83">
        <f t="shared" si="158"/>
        <v>12</v>
      </c>
      <c r="AD774" s="83" t="str">
        <f t="shared" si="159"/>
        <v/>
      </c>
      <c r="AE774" s="83" t="str">
        <f t="shared" si="160"/>
        <v/>
      </c>
      <c r="AF774" s="81">
        <f t="shared" si="161"/>
        <v>0</v>
      </c>
      <c r="AG774" s="82" t="str">
        <f t="shared" si="162"/>
        <v>1:00</v>
      </c>
      <c r="AH774" s="81">
        <f t="shared" si="163"/>
        <v>0</v>
      </c>
      <c r="AI774" s="80" t="str">
        <f t="shared" si="164"/>
        <v/>
      </c>
      <c r="AJ774" s="80" t="str">
        <f t="shared" si="165"/>
        <v/>
      </c>
      <c r="AK774" s="80" t="str">
        <f t="shared" si="166"/>
        <v/>
      </c>
      <c r="AL774" s="79" t="str">
        <f t="shared" si="167"/>
        <v/>
      </c>
      <c r="AM774" s="78" t="str">
        <f t="shared" si="168"/>
        <v/>
      </c>
    </row>
    <row r="775" spans="2:39" ht="13.5" thickBot="1">
      <c r="B775" s="86">
        <v>44907</v>
      </c>
      <c r="C775" s="85">
        <v>0</v>
      </c>
      <c r="D775" s="85">
        <v>0</v>
      </c>
      <c r="E775" s="85">
        <v>0</v>
      </c>
      <c r="F775" s="85">
        <v>0</v>
      </c>
      <c r="G775" s="85">
        <v>0</v>
      </c>
      <c r="H775" s="85">
        <v>0</v>
      </c>
      <c r="I775" s="85">
        <v>0</v>
      </c>
      <c r="J775" s="85">
        <v>0</v>
      </c>
      <c r="K775" s="85">
        <v>0</v>
      </c>
      <c r="L775" s="85">
        <v>0</v>
      </c>
      <c r="M775" s="85">
        <v>0</v>
      </c>
      <c r="N775" s="85">
        <v>0</v>
      </c>
      <c r="O775" s="85">
        <v>0</v>
      </c>
      <c r="P775" s="85">
        <v>0</v>
      </c>
      <c r="Q775" s="85">
        <v>0</v>
      </c>
      <c r="R775" s="85">
        <v>0</v>
      </c>
      <c r="S775" s="85">
        <v>0</v>
      </c>
      <c r="T775" s="85">
        <v>0</v>
      </c>
      <c r="U775" s="85">
        <v>0</v>
      </c>
      <c r="V775" s="85">
        <v>0</v>
      </c>
      <c r="W775" s="85">
        <v>0</v>
      </c>
      <c r="X775" s="85">
        <v>0</v>
      </c>
      <c r="Y775" s="85">
        <v>0</v>
      </c>
      <c r="Z775" s="85">
        <v>0</v>
      </c>
      <c r="AA775" s="85">
        <f t="shared" si="156"/>
        <v>0</v>
      </c>
      <c r="AB775" s="84">
        <f t="shared" si="157"/>
        <v>2022</v>
      </c>
      <c r="AC775" s="83">
        <f t="shared" si="158"/>
        <v>12</v>
      </c>
      <c r="AD775" s="83" t="str">
        <f t="shared" si="159"/>
        <v/>
      </c>
      <c r="AE775" s="83" t="str">
        <f t="shared" si="160"/>
        <v/>
      </c>
      <c r="AF775" s="81">
        <f t="shared" si="161"/>
        <v>0</v>
      </c>
      <c r="AG775" s="82" t="str">
        <f t="shared" si="162"/>
        <v>1:00</v>
      </c>
      <c r="AH775" s="81">
        <f t="shared" si="163"/>
        <v>0</v>
      </c>
      <c r="AI775" s="80" t="str">
        <f t="shared" si="164"/>
        <v/>
      </c>
      <c r="AJ775" s="80" t="str">
        <f t="shared" si="165"/>
        <v/>
      </c>
      <c r="AK775" s="80" t="str">
        <f t="shared" si="166"/>
        <v/>
      </c>
      <c r="AL775" s="79" t="str">
        <f t="shared" si="167"/>
        <v/>
      </c>
      <c r="AM775" s="78" t="str">
        <f t="shared" si="168"/>
        <v/>
      </c>
    </row>
    <row r="776" spans="2:39" ht="13.5" thickBot="1">
      <c r="B776" s="86">
        <v>44908</v>
      </c>
      <c r="C776" s="85">
        <v>0</v>
      </c>
      <c r="D776" s="85">
        <v>0</v>
      </c>
      <c r="E776" s="85">
        <v>0</v>
      </c>
      <c r="F776" s="85">
        <v>0</v>
      </c>
      <c r="G776" s="85">
        <v>0</v>
      </c>
      <c r="H776" s="85">
        <v>0</v>
      </c>
      <c r="I776" s="85">
        <v>0</v>
      </c>
      <c r="J776" s="85">
        <v>0</v>
      </c>
      <c r="K776" s="85">
        <v>0</v>
      </c>
      <c r="L776" s="85">
        <v>0</v>
      </c>
      <c r="M776" s="85">
        <v>0</v>
      </c>
      <c r="N776" s="85">
        <v>0</v>
      </c>
      <c r="O776" s="85">
        <v>0</v>
      </c>
      <c r="P776" s="85">
        <v>0</v>
      </c>
      <c r="Q776" s="85">
        <v>0</v>
      </c>
      <c r="R776" s="85">
        <v>0</v>
      </c>
      <c r="S776" s="85">
        <v>0</v>
      </c>
      <c r="T776" s="85">
        <v>0</v>
      </c>
      <c r="U776" s="85">
        <v>0</v>
      </c>
      <c r="V776" s="85">
        <v>0</v>
      </c>
      <c r="W776" s="85">
        <v>0</v>
      </c>
      <c r="X776" s="85">
        <v>0</v>
      </c>
      <c r="Y776" s="85">
        <v>0</v>
      </c>
      <c r="Z776" s="85">
        <v>0</v>
      </c>
      <c r="AA776" s="85">
        <f t="shared" si="156"/>
        <v>0</v>
      </c>
      <c r="AB776" s="84">
        <f t="shared" si="157"/>
        <v>2022</v>
      </c>
      <c r="AC776" s="83">
        <f t="shared" si="158"/>
        <v>12</v>
      </c>
      <c r="AD776" s="83" t="str">
        <f t="shared" si="159"/>
        <v/>
      </c>
      <c r="AE776" s="83" t="str">
        <f t="shared" si="160"/>
        <v/>
      </c>
      <c r="AF776" s="81">
        <f t="shared" si="161"/>
        <v>0</v>
      </c>
      <c r="AG776" s="82" t="str">
        <f t="shared" si="162"/>
        <v>1:00</v>
      </c>
      <c r="AH776" s="81">
        <f t="shared" si="163"/>
        <v>0</v>
      </c>
      <c r="AI776" s="80" t="str">
        <f t="shared" si="164"/>
        <v/>
      </c>
      <c r="AJ776" s="80" t="str">
        <f t="shared" si="165"/>
        <v/>
      </c>
      <c r="AK776" s="80" t="str">
        <f t="shared" si="166"/>
        <v/>
      </c>
      <c r="AL776" s="79" t="str">
        <f t="shared" si="167"/>
        <v/>
      </c>
      <c r="AM776" s="78" t="str">
        <f t="shared" si="168"/>
        <v/>
      </c>
    </row>
    <row r="777" spans="2:39" ht="13.5" thickBot="1">
      <c r="B777" s="86">
        <v>44909</v>
      </c>
      <c r="C777" s="85">
        <v>0</v>
      </c>
      <c r="D777" s="85">
        <v>0</v>
      </c>
      <c r="E777" s="85">
        <v>0</v>
      </c>
      <c r="F777" s="85">
        <v>0</v>
      </c>
      <c r="G777" s="85">
        <v>0</v>
      </c>
      <c r="H777" s="85">
        <v>0</v>
      </c>
      <c r="I777" s="85">
        <v>0</v>
      </c>
      <c r="J777" s="85">
        <v>0</v>
      </c>
      <c r="K777" s="85">
        <v>0</v>
      </c>
      <c r="L777" s="85">
        <v>0</v>
      </c>
      <c r="M777" s="85">
        <v>0</v>
      </c>
      <c r="N777" s="85">
        <v>46.015000000000001</v>
      </c>
      <c r="O777" s="85">
        <v>1259.625</v>
      </c>
      <c r="P777" s="85">
        <v>1363.865</v>
      </c>
      <c r="Q777" s="85">
        <v>1344.0350000000001</v>
      </c>
      <c r="R777" s="85">
        <v>1359.749</v>
      </c>
      <c r="S777" s="85">
        <v>1320.336</v>
      </c>
      <c r="T777" s="85">
        <v>1301.325</v>
      </c>
      <c r="U777" s="85">
        <v>1271.903</v>
      </c>
      <c r="V777" s="85">
        <v>1270.537</v>
      </c>
      <c r="W777" s="85">
        <v>1243.6389999999999</v>
      </c>
      <c r="X777" s="85">
        <v>1242.0730000000001</v>
      </c>
      <c r="Y777" s="85">
        <v>1211.373</v>
      </c>
      <c r="Z777" s="85">
        <v>1185.134</v>
      </c>
      <c r="AA777" s="85">
        <f t="shared" si="156"/>
        <v>1363.865</v>
      </c>
      <c r="AB777" s="84">
        <f t="shared" si="157"/>
        <v>2022</v>
      </c>
      <c r="AC777" s="83">
        <f t="shared" si="158"/>
        <v>12</v>
      </c>
      <c r="AD777" s="83" t="str">
        <f t="shared" si="159"/>
        <v/>
      </c>
      <c r="AE777" s="83" t="str">
        <f t="shared" si="160"/>
        <v/>
      </c>
      <c r="AF777" s="81">
        <f t="shared" si="161"/>
        <v>1363.865</v>
      </c>
      <c r="AG777" s="82" t="str">
        <f t="shared" si="162"/>
        <v>14:00</v>
      </c>
      <c r="AH777" s="81">
        <f t="shared" si="163"/>
        <v>16783.473999999998</v>
      </c>
      <c r="AI777" s="80" t="str">
        <f t="shared" si="164"/>
        <v/>
      </c>
      <c r="AJ777" s="80" t="str">
        <f t="shared" si="165"/>
        <v/>
      </c>
      <c r="AK777" s="80" t="str">
        <f t="shared" si="166"/>
        <v/>
      </c>
      <c r="AL777" s="79" t="str">
        <f t="shared" si="167"/>
        <v/>
      </c>
      <c r="AM777" s="78" t="str">
        <f t="shared" si="168"/>
        <v/>
      </c>
    </row>
    <row r="778" spans="2:39" ht="13.5" thickBot="1">
      <c r="B778" s="86">
        <v>44910</v>
      </c>
      <c r="C778" s="85">
        <v>1194.309</v>
      </c>
      <c r="D778" s="85">
        <v>1171.1759999999999</v>
      </c>
      <c r="E778" s="85">
        <v>1178.5709999999999</v>
      </c>
      <c r="F778" s="85">
        <v>1185.25</v>
      </c>
      <c r="G778" s="85">
        <v>1190.085</v>
      </c>
      <c r="H778" s="85">
        <v>1206.116</v>
      </c>
      <c r="I778" s="85">
        <v>1252.9829999999999</v>
      </c>
      <c r="J778" s="85">
        <v>1363.29</v>
      </c>
      <c r="K778" s="85">
        <v>1349.6079999999999</v>
      </c>
      <c r="L778" s="85">
        <v>1380.471</v>
      </c>
      <c r="M778" s="85">
        <v>1420.123</v>
      </c>
      <c r="N778" s="85">
        <v>1403.76</v>
      </c>
      <c r="O778" s="85">
        <v>1384.7829999999999</v>
      </c>
      <c r="P778" s="85">
        <v>1371.7449999999999</v>
      </c>
      <c r="Q778" s="85">
        <v>1386.7950000000001</v>
      </c>
      <c r="R778" s="85">
        <v>1367.066</v>
      </c>
      <c r="S778" s="85">
        <v>1377.3820000000001</v>
      </c>
      <c r="T778" s="85">
        <v>1346.441</v>
      </c>
      <c r="U778" s="85">
        <v>1295.24</v>
      </c>
      <c r="V778" s="85">
        <v>1311.981</v>
      </c>
      <c r="W778" s="85">
        <v>1268.0440000000001</v>
      </c>
      <c r="X778" s="85">
        <v>1248.4090000000001</v>
      </c>
      <c r="Y778" s="85">
        <v>1243.4690000000001</v>
      </c>
      <c r="Z778" s="85">
        <v>1208.124</v>
      </c>
      <c r="AA778" s="85">
        <f t="shared" si="156"/>
        <v>1420.123</v>
      </c>
      <c r="AB778" s="84">
        <f t="shared" si="157"/>
        <v>2022</v>
      </c>
      <c r="AC778" s="83">
        <f t="shared" si="158"/>
        <v>12</v>
      </c>
      <c r="AD778" s="83" t="str">
        <f t="shared" si="159"/>
        <v/>
      </c>
      <c r="AE778" s="83" t="str">
        <f t="shared" si="160"/>
        <v/>
      </c>
      <c r="AF778" s="81">
        <f t="shared" si="161"/>
        <v>1420.123</v>
      </c>
      <c r="AG778" s="82" t="str">
        <f t="shared" si="162"/>
        <v>11:00</v>
      </c>
      <c r="AH778" s="81">
        <f t="shared" si="163"/>
        <v>32525.343999999997</v>
      </c>
      <c r="AI778" s="80" t="str">
        <f t="shared" si="164"/>
        <v/>
      </c>
      <c r="AJ778" s="80" t="str">
        <f t="shared" si="165"/>
        <v/>
      </c>
      <c r="AK778" s="80" t="str">
        <f t="shared" si="166"/>
        <v/>
      </c>
      <c r="AL778" s="79" t="str">
        <f t="shared" si="167"/>
        <v/>
      </c>
      <c r="AM778" s="78" t="str">
        <f t="shared" si="168"/>
        <v/>
      </c>
    </row>
    <row r="779" spans="2:39" ht="13.5" thickBot="1">
      <c r="B779" s="86">
        <v>44911</v>
      </c>
      <c r="C779" s="85">
        <v>1203.58</v>
      </c>
      <c r="D779" s="85">
        <v>1203.7090000000001</v>
      </c>
      <c r="E779" s="85">
        <v>1190.914</v>
      </c>
      <c r="F779" s="85">
        <v>1198.607</v>
      </c>
      <c r="G779" s="85">
        <v>1187.8920000000001</v>
      </c>
      <c r="H779" s="85">
        <v>1228.4559999999999</v>
      </c>
      <c r="I779" s="85">
        <v>1269.597</v>
      </c>
      <c r="J779" s="85">
        <v>1362.2170000000001</v>
      </c>
      <c r="K779" s="85">
        <v>1330.9960000000001</v>
      </c>
      <c r="L779" s="85">
        <v>1351.0740000000001</v>
      </c>
      <c r="M779" s="85">
        <v>1374.4069999999999</v>
      </c>
      <c r="N779" s="85">
        <v>1368.8789999999999</v>
      </c>
      <c r="O779" s="85">
        <v>1340.6969999999999</v>
      </c>
      <c r="P779" s="85">
        <v>1349.0329999999999</v>
      </c>
      <c r="Q779" s="85">
        <v>1337.2339999999999</v>
      </c>
      <c r="R779" s="85">
        <v>1337.5029999999999</v>
      </c>
      <c r="S779" s="85">
        <v>1293.3510000000001</v>
      </c>
      <c r="T779" s="85">
        <v>1279.0050000000001</v>
      </c>
      <c r="U779" s="85">
        <v>1256.1659999999999</v>
      </c>
      <c r="V779" s="85">
        <v>1231.095</v>
      </c>
      <c r="W779" s="85">
        <v>1205.463</v>
      </c>
      <c r="X779" s="85">
        <v>1211.7470000000001</v>
      </c>
      <c r="Y779" s="85">
        <v>1192.002</v>
      </c>
      <c r="Z779" s="85">
        <v>1160.202</v>
      </c>
      <c r="AA779" s="85">
        <f t="shared" si="156"/>
        <v>1374.4069999999999</v>
      </c>
      <c r="AB779" s="84">
        <f t="shared" si="157"/>
        <v>2022</v>
      </c>
      <c r="AC779" s="83">
        <f t="shared" si="158"/>
        <v>12</v>
      </c>
      <c r="AD779" s="83" t="str">
        <f t="shared" si="159"/>
        <v/>
      </c>
      <c r="AE779" s="83" t="str">
        <f t="shared" si="160"/>
        <v/>
      </c>
      <c r="AF779" s="81">
        <f t="shared" si="161"/>
        <v>1374.4069999999999</v>
      </c>
      <c r="AG779" s="82" t="str">
        <f t="shared" si="162"/>
        <v>11:00</v>
      </c>
      <c r="AH779" s="81">
        <f t="shared" si="163"/>
        <v>31838.233000000004</v>
      </c>
      <c r="AI779" s="80" t="str">
        <f t="shared" si="164"/>
        <v/>
      </c>
      <c r="AJ779" s="80" t="str">
        <f t="shared" si="165"/>
        <v/>
      </c>
      <c r="AK779" s="80" t="str">
        <f t="shared" si="166"/>
        <v/>
      </c>
      <c r="AL779" s="79" t="str">
        <f t="shared" si="167"/>
        <v/>
      </c>
      <c r="AM779" s="78" t="str">
        <f t="shared" si="168"/>
        <v/>
      </c>
    </row>
    <row r="780" spans="2:39" ht="13.5" thickBot="1">
      <c r="B780" s="86">
        <v>44912</v>
      </c>
      <c r="C780" s="85">
        <v>1155.2360000000001</v>
      </c>
      <c r="D780" s="85">
        <v>1157.83</v>
      </c>
      <c r="E780" s="85">
        <v>1156.963</v>
      </c>
      <c r="F780" s="85">
        <v>1145.191</v>
      </c>
      <c r="G780" s="85">
        <v>1152.1559999999999</v>
      </c>
      <c r="H780" s="85">
        <v>1155.367</v>
      </c>
      <c r="I780" s="85">
        <v>1204.9280000000001</v>
      </c>
      <c r="J780" s="85">
        <v>1251.6099999999999</v>
      </c>
      <c r="K780" s="85">
        <v>1238.0150000000001</v>
      </c>
      <c r="L780" s="85">
        <v>1227.1220000000001</v>
      </c>
      <c r="M780" s="85">
        <v>1257.8510000000001</v>
      </c>
      <c r="N780" s="85">
        <v>1243.752</v>
      </c>
      <c r="O780" s="85">
        <v>1214.7449999999999</v>
      </c>
      <c r="P780" s="85">
        <v>1222.174</v>
      </c>
      <c r="Q780" s="85">
        <v>1220.1890000000001</v>
      </c>
      <c r="R780" s="85">
        <v>1224.165</v>
      </c>
      <c r="S780" s="85">
        <v>1218.7650000000001</v>
      </c>
      <c r="T780" s="85">
        <v>1202.2660000000001</v>
      </c>
      <c r="U780" s="85">
        <v>1197.1659999999999</v>
      </c>
      <c r="V780" s="85">
        <v>1190.1600000000001</v>
      </c>
      <c r="W780" s="85">
        <v>1195.23</v>
      </c>
      <c r="X780" s="85">
        <v>1188.432</v>
      </c>
      <c r="Y780" s="85">
        <v>1166.9659999999999</v>
      </c>
      <c r="Z780" s="85">
        <v>1158.47</v>
      </c>
      <c r="AA780" s="85">
        <f t="shared" si="156"/>
        <v>1257.8510000000001</v>
      </c>
      <c r="AB780" s="84">
        <f t="shared" si="157"/>
        <v>2022</v>
      </c>
      <c r="AC780" s="83">
        <f t="shared" si="158"/>
        <v>12</v>
      </c>
      <c r="AD780" s="83" t="str">
        <f t="shared" si="159"/>
        <v/>
      </c>
      <c r="AE780" s="83" t="str">
        <f t="shared" si="160"/>
        <v/>
      </c>
      <c r="AF780" s="81">
        <f t="shared" si="161"/>
        <v>1257.8510000000001</v>
      </c>
      <c r="AG780" s="82" t="str">
        <f t="shared" si="162"/>
        <v>11:00</v>
      </c>
      <c r="AH780" s="81">
        <f t="shared" si="163"/>
        <v>30002.6</v>
      </c>
      <c r="AI780" s="80" t="str">
        <f t="shared" si="164"/>
        <v/>
      </c>
      <c r="AJ780" s="80" t="str">
        <f t="shared" si="165"/>
        <v/>
      </c>
      <c r="AK780" s="80" t="str">
        <f t="shared" si="166"/>
        <v/>
      </c>
      <c r="AL780" s="79" t="str">
        <f t="shared" si="167"/>
        <v/>
      </c>
      <c r="AM780" s="78" t="str">
        <f t="shared" si="168"/>
        <v/>
      </c>
    </row>
    <row r="781" spans="2:39" ht="13.5" thickBot="1">
      <c r="B781" s="86">
        <v>44913</v>
      </c>
      <c r="C781" s="85">
        <v>1171.999</v>
      </c>
      <c r="D781" s="85">
        <v>1170.442</v>
      </c>
      <c r="E781" s="85">
        <v>1168.5909999999999</v>
      </c>
      <c r="F781" s="85">
        <v>1170.019</v>
      </c>
      <c r="G781" s="85">
        <v>1154.2070000000001</v>
      </c>
      <c r="H781" s="85">
        <v>1161.999</v>
      </c>
      <c r="I781" s="85">
        <v>1205.768</v>
      </c>
      <c r="J781" s="85">
        <v>1275.1949999999999</v>
      </c>
      <c r="K781" s="85">
        <v>1254.8969999999999</v>
      </c>
      <c r="L781" s="85">
        <v>1248.663</v>
      </c>
      <c r="M781" s="85">
        <v>1265.058</v>
      </c>
      <c r="N781" s="85">
        <v>1253.635</v>
      </c>
      <c r="O781" s="85">
        <v>1235.432</v>
      </c>
      <c r="P781" s="85">
        <v>1234.3920000000001</v>
      </c>
      <c r="Q781" s="85">
        <v>1226.8140000000001</v>
      </c>
      <c r="R781" s="85">
        <v>1226.3630000000001</v>
      </c>
      <c r="S781" s="85">
        <v>1210.704</v>
      </c>
      <c r="T781" s="85">
        <v>1202.4469999999999</v>
      </c>
      <c r="U781" s="85">
        <v>1215.662</v>
      </c>
      <c r="V781" s="85">
        <v>1199.212</v>
      </c>
      <c r="W781" s="85">
        <v>1200.1300000000001</v>
      </c>
      <c r="X781" s="85">
        <v>1205.6389999999999</v>
      </c>
      <c r="Y781" s="85">
        <v>1192.8789999999999</v>
      </c>
      <c r="Z781" s="85">
        <v>1180.046</v>
      </c>
      <c r="AA781" s="85">
        <f t="shared" si="156"/>
        <v>1275.1949999999999</v>
      </c>
      <c r="AB781" s="84">
        <f t="shared" si="157"/>
        <v>2022</v>
      </c>
      <c r="AC781" s="83">
        <f t="shared" si="158"/>
        <v>12</v>
      </c>
      <c r="AD781" s="83" t="str">
        <f t="shared" si="159"/>
        <v/>
      </c>
      <c r="AE781" s="83" t="str">
        <f t="shared" si="160"/>
        <v/>
      </c>
      <c r="AF781" s="81">
        <f t="shared" si="161"/>
        <v>1275.1949999999999</v>
      </c>
      <c r="AG781" s="82" t="str">
        <f t="shared" si="162"/>
        <v>8:00</v>
      </c>
      <c r="AH781" s="81">
        <f t="shared" si="163"/>
        <v>30305.388000000003</v>
      </c>
      <c r="AI781" s="80" t="str">
        <f t="shared" si="164"/>
        <v/>
      </c>
      <c r="AJ781" s="80" t="str">
        <f t="shared" si="165"/>
        <v/>
      </c>
      <c r="AK781" s="80" t="str">
        <f t="shared" si="166"/>
        <v/>
      </c>
      <c r="AL781" s="79" t="str">
        <f t="shared" si="167"/>
        <v/>
      </c>
      <c r="AM781" s="78" t="str">
        <f t="shared" si="168"/>
        <v/>
      </c>
    </row>
    <row r="782" spans="2:39" ht="13.5" thickBot="1">
      <c r="B782" s="86">
        <v>44914</v>
      </c>
      <c r="C782" s="85">
        <v>1182.5920000000001</v>
      </c>
      <c r="D782" s="85">
        <v>1161.44</v>
      </c>
      <c r="E782" s="85">
        <v>1156.9649999999999</v>
      </c>
      <c r="F782" s="85">
        <v>1170.252</v>
      </c>
      <c r="G782" s="85">
        <v>1185.2750000000001</v>
      </c>
      <c r="H782" s="85">
        <v>1211.4749999999999</v>
      </c>
      <c r="I782" s="85">
        <v>1252.26</v>
      </c>
      <c r="J782" s="85">
        <v>1376.115</v>
      </c>
      <c r="K782" s="85">
        <v>1419.201</v>
      </c>
      <c r="L782" s="85">
        <v>1418.4159999999999</v>
      </c>
      <c r="M782" s="85">
        <v>1419.3340000000001</v>
      </c>
      <c r="N782" s="85">
        <v>1424.35</v>
      </c>
      <c r="O782" s="85">
        <v>1380.126</v>
      </c>
      <c r="P782" s="85">
        <v>1388.548</v>
      </c>
      <c r="Q782" s="85">
        <v>1375.7260000000001</v>
      </c>
      <c r="R782" s="85">
        <v>1376.7280000000001</v>
      </c>
      <c r="S782" s="85">
        <v>1352.691</v>
      </c>
      <c r="T782" s="85">
        <v>1307.9780000000001</v>
      </c>
      <c r="U782" s="85">
        <v>1274.6020000000001</v>
      </c>
      <c r="V782" s="85">
        <v>1272.546</v>
      </c>
      <c r="W782" s="85">
        <v>1254.213</v>
      </c>
      <c r="X782" s="85">
        <v>1235.625</v>
      </c>
      <c r="Y782" s="85">
        <v>1185.73</v>
      </c>
      <c r="Z782" s="85">
        <v>1166.952</v>
      </c>
      <c r="AA782" s="85">
        <f t="shared" si="156"/>
        <v>1424.35</v>
      </c>
      <c r="AB782" s="84">
        <f t="shared" si="157"/>
        <v>2022</v>
      </c>
      <c r="AC782" s="83">
        <f t="shared" si="158"/>
        <v>12</v>
      </c>
      <c r="AD782" s="83" t="str">
        <f t="shared" si="159"/>
        <v/>
      </c>
      <c r="AE782" s="83" t="str">
        <f t="shared" si="160"/>
        <v/>
      </c>
      <c r="AF782" s="81">
        <f t="shared" si="161"/>
        <v>1424.35</v>
      </c>
      <c r="AG782" s="82" t="str">
        <f t="shared" si="162"/>
        <v>12:00</v>
      </c>
      <c r="AH782" s="81">
        <f t="shared" si="163"/>
        <v>32373.489999999991</v>
      </c>
      <c r="AI782" s="80" t="str">
        <f t="shared" si="164"/>
        <v/>
      </c>
      <c r="AJ782" s="80" t="str">
        <f t="shared" si="165"/>
        <v/>
      </c>
      <c r="AK782" s="80" t="str">
        <f t="shared" si="166"/>
        <v/>
      </c>
      <c r="AL782" s="79" t="str">
        <f t="shared" si="167"/>
        <v/>
      </c>
      <c r="AM782" s="78" t="str">
        <f t="shared" si="168"/>
        <v/>
      </c>
    </row>
    <row r="783" spans="2:39" ht="13.5" thickBot="1">
      <c r="B783" s="86">
        <v>44915</v>
      </c>
      <c r="C783" s="85">
        <v>1173.7729999999999</v>
      </c>
      <c r="D783" s="85">
        <v>1152.933</v>
      </c>
      <c r="E783" s="85">
        <v>1145.982</v>
      </c>
      <c r="F783" s="85">
        <v>1163.5820000000001</v>
      </c>
      <c r="G783" s="85">
        <v>1160.8030000000001</v>
      </c>
      <c r="H783" s="85">
        <v>1201.518</v>
      </c>
      <c r="I783" s="85">
        <v>1245.915</v>
      </c>
      <c r="J783" s="85">
        <v>1370.616</v>
      </c>
      <c r="K783" s="85">
        <v>1387.1489999999999</v>
      </c>
      <c r="L783" s="85">
        <v>1383.2619999999999</v>
      </c>
      <c r="M783" s="85">
        <v>1409.086</v>
      </c>
      <c r="N783" s="85">
        <v>1411.5930000000001</v>
      </c>
      <c r="O783" s="85">
        <v>1380.114</v>
      </c>
      <c r="P783" s="85">
        <v>1386.913</v>
      </c>
      <c r="Q783" s="85">
        <v>1384.2460000000001</v>
      </c>
      <c r="R783" s="85">
        <v>1380.982</v>
      </c>
      <c r="S783" s="85">
        <v>1343.21</v>
      </c>
      <c r="T783" s="85">
        <v>1318.0920000000001</v>
      </c>
      <c r="U783" s="85">
        <v>1279.1030000000001</v>
      </c>
      <c r="V783" s="85">
        <v>1255.748</v>
      </c>
      <c r="W783" s="85">
        <v>1232.6279999999999</v>
      </c>
      <c r="X783" s="85">
        <v>1223.4359999999999</v>
      </c>
      <c r="Y783" s="85">
        <v>1204.4659999999999</v>
      </c>
      <c r="Z783" s="85">
        <v>1161.5309999999999</v>
      </c>
      <c r="AA783" s="85">
        <f t="shared" si="156"/>
        <v>1411.5930000000001</v>
      </c>
      <c r="AB783" s="84">
        <f t="shared" si="157"/>
        <v>2022</v>
      </c>
      <c r="AC783" s="83">
        <f t="shared" si="158"/>
        <v>12</v>
      </c>
      <c r="AD783" s="83" t="str">
        <f t="shared" si="159"/>
        <v/>
      </c>
      <c r="AE783" s="83" t="str">
        <f t="shared" si="160"/>
        <v/>
      </c>
      <c r="AF783" s="81">
        <f t="shared" si="161"/>
        <v>1411.5930000000001</v>
      </c>
      <c r="AG783" s="82" t="str">
        <f t="shared" si="162"/>
        <v>12:00</v>
      </c>
      <c r="AH783" s="81">
        <f t="shared" si="163"/>
        <v>32168.274000000001</v>
      </c>
      <c r="AI783" s="80" t="str">
        <f t="shared" si="164"/>
        <v/>
      </c>
      <c r="AJ783" s="80" t="str">
        <f t="shared" si="165"/>
        <v/>
      </c>
      <c r="AK783" s="80" t="str">
        <f t="shared" si="166"/>
        <v/>
      </c>
      <c r="AL783" s="79" t="str">
        <f t="shared" si="167"/>
        <v/>
      </c>
      <c r="AM783" s="78" t="str">
        <f t="shared" si="168"/>
        <v/>
      </c>
    </row>
    <row r="784" spans="2:39" ht="13.5" thickBot="1">
      <c r="B784" s="86">
        <v>44916</v>
      </c>
      <c r="C784" s="85">
        <v>1166.5540000000001</v>
      </c>
      <c r="D784" s="85">
        <v>1154.23</v>
      </c>
      <c r="E784" s="85">
        <v>1161.0619999999999</v>
      </c>
      <c r="F784" s="85">
        <v>1176.0999999999999</v>
      </c>
      <c r="G784" s="85">
        <v>1175.623</v>
      </c>
      <c r="H784" s="85">
        <v>1206.4770000000001</v>
      </c>
      <c r="I784" s="85">
        <v>1242.2260000000001</v>
      </c>
      <c r="J784" s="85">
        <v>1380.7280000000001</v>
      </c>
      <c r="K784" s="85">
        <v>1370.287</v>
      </c>
      <c r="L784" s="85">
        <v>1383.297</v>
      </c>
      <c r="M784" s="85">
        <v>1403.4970000000001</v>
      </c>
      <c r="N784" s="85">
        <v>1376.7449999999999</v>
      </c>
      <c r="O784" s="85">
        <v>1331.9169999999999</v>
      </c>
      <c r="P784" s="85">
        <v>1361.8779999999999</v>
      </c>
      <c r="Q784" s="85">
        <v>1353.9480000000001</v>
      </c>
      <c r="R784" s="85">
        <v>1348.24</v>
      </c>
      <c r="S784" s="85">
        <v>1347.521</v>
      </c>
      <c r="T784" s="85">
        <v>1333.8720000000001</v>
      </c>
      <c r="U784" s="85">
        <v>1288.9760000000001</v>
      </c>
      <c r="V784" s="85">
        <v>1279.117</v>
      </c>
      <c r="W784" s="85">
        <v>1265.0930000000001</v>
      </c>
      <c r="X784" s="85">
        <v>1252.1079999999999</v>
      </c>
      <c r="Y784" s="85">
        <v>1217.067</v>
      </c>
      <c r="Z784" s="85">
        <v>1196.338</v>
      </c>
      <c r="AA784" s="85">
        <f t="shared" si="156"/>
        <v>1403.4970000000001</v>
      </c>
      <c r="AB784" s="84">
        <f t="shared" si="157"/>
        <v>2022</v>
      </c>
      <c r="AC784" s="83">
        <f t="shared" si="158"/>
        <v>12</v>
      </c>
      <c r="AD784" s="83" t="str">
        <f t="shared" si="159"/>
        <v/>
      </c>
      <c r="AE784" s="83" t="str">
        <f t="shared" si="160"/>
        <v/>
      </c>
      <c r="AF784" s="81">
        <f t="shared" si="161"/>
        <v>1403.4970000000001</v>
      </c>
      <c r="AG784" s="82" t="str">
        <f t="shared" si="162"/>
        <v>11:00</v>
      </c>
      <c r="AH784" s="81">
        <f t="shared" si="163"/>
        <v>32176.398000000001</v>
      </c>
      <c r="AI784" s="80" t="str">
        <f t="shared" si="164"/>
        <v/>
      </c>
      <c r="AJ784" s="80" t="str">
        <f t="shared" si="165"/>
        <v/>
      </c>
      <c r="AK784" s="80" t="str">
        <f t="shared" si="166"/>
        <v/>
      </c>
      <c r="AL784" s="79" t="str">
        <f t="shared" si="167"/>
        <v/>
      </c>
      <c r="AM784" s="78" t="str">
        <f t="shared" si="168"/>
        <v/>
      </c>
    </row>
    <row r="785" spans="2:39" ht="13.5" thickBot="1">
      <c r="B785" s="86">
        <v>44917</v>
      </c>
      <c r="C785" s="85">
        <v>1184.921</v>
      </c>
      <c r="D785" s="85">
        <v>1184.2860000000001</v>
      </c>
      <c r="E785" s="85">
        <v>1182.9559999999999</v>
      </c>
      <c r="F785" s="85">
        <v>1192.546</v>
      </c>
      <c r="G785" s="85">
        <v>1192.6579999999999</v>
      </c>
      <c r="H785" s="85">
        <v>1208.798</v>
      </c>
      <c r="I785" s="85">
        <v>1254.2570000000001</v>
      </c>
      <c r="J785" s="85">
        <v>1374.7370000000001</v>
      </c>
      <c r="K785" s="85">
        <v>1356.6969999999999</v>
      </c>
      <c r="L785" s="85">
        <v>1368.7829999999999</v>
      </c>
      <c r="M785" s="85">
        <v>1376.828</v>
      </c>
      <c r="N785" s="85">
        <v>1382.0540000000001</v>
      </c>
      <c r="O785" s="85">
        <v>1341.2739999999999</v>
      </c>
      <c r="P785" s="85">
        <v>1362.9179999999999</v>
      </c>
      <c r="Q785" s="85">
        <v>1374.33</v>
      </c>
      <c r="R785" s="85">
        <v>1382.7819999999999</v>
      </c>
      <c r="S785" s="85">
        <v>1376.1120000000001</v>
      </c>
      <c r="T785" s="85">
        <v>1342.9580000000001</v>
      </c>
      <c r="U785" s="85">
        <v>1259.8520000000001</v>
      </c>
      <c r="V785" s="85">
        <v>1286.4559999999999</v>
      </c>
      <c r="W785" s="85">
        <v>1262.7439999999999</v>
      </c>
      <c r="X785" s="85">
        <v>1268.3699999999999</v>
      </c>
      <c r="Y785" s="85">
        <v>1210.2660000000001</v>
      </c>
      <c r="Z785" s="85">
        <v>1222.1079999999999</v>
      </c>
      <c r="AA785" s="85">
        <f t="shared" si="156"/>
        <v>1382.7819999999999</v>
      </c>
      <c r="AB785" s="84">
        <f t="shared" si="157"/>
        <v>2022</v>
      </c>
      <c r="AC785" s="83">
        <f t="shared" si="158"/>
        <v>12</v>
      </c>
      <c r="AD785" s="83" t="str">
        <f t="shared" si="159"/>
        <v/>
      </c>
      <c r="AE785" s="83" t="str">
        <f t="shared" si="160"/>
        <v/>
      </c>
      <c r="AF785" s="81">
        <f t="shared" si="161"/>
        <v>1382.7819999999999</v>
      </c>
      <c r="AG785" s="82" t="str">
        <f t="shared" si="162"/>
        <v>16:00</v>
      </c>
      <c r="AH785" s="81">
        <f t="shared" si="163"/>
        <v>32332.472999999991</v>
      </c>
      <c r="AI785" s="80" t="str">
        <f t="shared" si="164"/>
        <v/>
      </c>
      <c r="AJ785" s="80" t="str">
        <f t="shared" si="165"/>
        <v/>
      </c>
      <c r="AK785" s="80" t="str">
        <f t="shared" si="166"/>
        <v/>
      </c>
      <c r="AL785" s="79" t="str">
        <f t="shared" si="167"/>
        <v/>
      </c>
      <c r="AM785" s="78" t="str">
        <f t="shared" si="168"/>
        <v/>
      </c>
    </row>
    <row r="786" spans="2:39" ht="13.5" thickBot="1">
      <c r="B786" s="86">
        <v>44918</v>
      </c>
      <c r="C786" s="85">
        <v>1175.123</v>
      </c>
      <c r="D786" s="85">
        <v>1195.614</v>
      </c>
      <c r="E786" s="85">
        <v>1156.039</v>
      </c>
      <c r="F786" s="85">
        <v>1193.655</v>
      </c>
      <c r="G786" s="85">
        <v>1168.3420000000001</v>
      </c>
      <c r="H786" s="85">
        <v>1218.367</v>
      </c>
      <c r="I786" s="85">
        <v>1224.654</v>
      </c>
      <c r="J786" s="85">
        <v>1370.51</v>
      </c>
      <c r="K786" s="85">
        <v>1393.116</v>
      </c>
      <c r="L786" s="85">
        <v>1432.6759999999999</v>
      </c>
      <c r="M786" s="85">
        <v>1479.125</v>
      </c>
      <c r="N786" s="85">
        <v>1473.789</v>
      </c>
      <c r="O786" s="85">
        <v>1471.7349999999999</v>
      </c>
      <c r="P786" s="85">
        <v>1475.0989999999999</v>
      </c>
      <c r="Q786" s="85">
        <v>1476.5820000000001</v>
      </c>
      <c r="R786" s="85">
        <v>1465.65</v>
      </c>
      <c r="S786" s="85">
        <v>1477.806</v>
      </c>
      <c r="T786" s="85">
        <v>1457.7260000000001</v>
      </c>
      <c r="U786" s="85">
        <v>554.43700000000001</v>
      </c>
      <c r="V786" s="85">
        <v>0</v>
      </c>
      <c r="W786" s="85">
        <v>0</v>
      </c>
      <c r="X786" s="85">
        <v>0</v>
      </c>
      <c r="Y786" s="85">
        <v>0</v>
      </c>
      <c r="Z786" s="85">
        <v>0</v>
      </c>
      <c r="AA786" s="85">
        <f t="shared" si="156"/>
        <v>1479.125</v>
      </c>
      <c r="AB786" s="84">
        <f t="shared" si="157"/>
        <v>2022</v>
      </c>
      <c r="AC786" s="83">
        <f t="shared" si="158"/>
        <v>12</v>
      </c>
      <c r="AD786" s="83" t="str">
        <f t="shared" si="159"/>
        <v/>
      </c>
      <c r="AE786" s="83" t="str">
        <f t="shared" si="160"/>
        <v/>
      </c>
      <c r="AF786" s="81">
        <f t="shared" si="161"/>
        <v>1479.125</v>
      </c>
      <c r="AG786" s="82" t="str">
        <f t="shared" si="162"/>
        <v>11:00</v>
      </c>
      <c r="AH786" s="81">
        <f t="shared" si="163"/>
        <v>26339.17</v>
      </c>
      <c r="AI786" s="80" t="str">
        <f t="shared" si="164"/>
        <v/>
      </c>
      <c r="AJ786" s="80" t="str">
        <f t="shared" si="165"/>
        <v/>
      </c>
      <c r="AK786" s="80" t="str">
        <f t="shared" si="166"/>
        <v/>
      </c>
      <c r="AL786" s="79" t="str">
        <f t="shared" si="167"/>
        <v/>
      </c>
      <c r="AM786" s="78" t="str">
        <f t="shared" si="168"/>
        <v/>
      </c>
    </row>
    <row r="787" spans="2:39" ht="13.5" thickBot="1">
      <c r="B787" s="86">
        <v>44919</v>
      </c>
      <c r="C787" s="85">
        <v>0</v>
      </c>
      <c r="D787" s="85">
        <v>0</v>
      </c>
      <c r="E787" s="85">
        <v>0</v>
      </c>
      <c r="F787" s="85">
        <v>0</v>
      </c>
      <c r="G787" s="85">
        <v>0</v>
      </c>
      <c r="H787" s="85">
        <v>0</v>
      </c>
      <c r="I787" s="85">
        <v>0</v>
      </c>
      <c r="J787" s="85">
        <v>0</v>
      </c>
      <c r="K787" s="85">
        <v>1114.1790000000001</v>
      </c>
      <c r="L787" s="85">
        <v>1471.912</v>
      </c>
      <c r="M787" s="85">
        <v>1476.5989999999999</v>
      </c>
      <c r="N787" s="85">
        <v>1464.2380000000001</v>
      </c>
      <c r="O787" s="85">
        <v>1434.2449999999999</v>
      </c>
      <c r="P787" s="85">
        <v>1449.7529999999999</v>
      </c>
      <c r="Q787" s="85">
        <v>1401.287</v>
      </c>
      <c r="R787" s="85">
        <v>1425.422</v>
      </c>
      <c r="S787" s="85">
        <v>1435.0229999999999</v>
      </c>
      <c r="T787" s="85">
        <v>1450.106</v>
      </c>
      <c r="U787" s="85">
        <v>1460.384</v>
      </c>
      <c r="V787" s="85">
        <v>1447.768</v>
      </c>
      <c r="W787" s="85">
        <v>1434.2170000000001</v>
      </c>
      <c r="X787" s="85">
        <v>1431.9929999999999</v>
      </c>
      <c r="Y787" s="85">
        <v>437.92599999999999</v>
      </c>
      <c r="Z787" s="85">
        <v>0</v>
      </c>
      <c r="AA787" s="85">
        <f t="shared" si="156"/>
        <v>1476.5989999999999</v>
      </c>
      <c r="AB787" s="84">
        <f t="shared" si="157"/>
        <v>2022</v>
      </c>
      <c r="AC787" s="83">
        <f t="shared" si="158"/>
        <v>12</v>
      </c>
      <c r="AD787" s="83" t="str">
        <f t="shared" si="159"/>
        <v/>
      </c>
      <c r="AE787" s="83" t="str">
        <f t="shared" si="160"/>
        <v/>
      </c>
      <c r="AF787" s="81">
        <f t="shared" si="161"/>
        <v>1476.5989999999999</v>
      </c>
      <c r="AG787" s="82" t="str">
        <f t="shared" si="162"/>
        <v>11:00</v>
      </c>
      <c r="AH787" s="81">
        <f t="shared" si="163"/>
        <v>21811.650999999998</v>
      </c>
      <c r="AI787" s="80" t="str">
        <f t="shared" si="164"/>
        <v/>
      </c>
      <c r="AJ787" s="80" t="str">
        <f t="shared" si="165"/>
        <v/>
      </c>
      <c r="AK787" s="80" t="str">
        <f t="shared" si="166"/>
        <v/>
      </c>
      <c r="AL787" s="79" t="str">
        <f t="shared" si="167"/>
        <v/>
      </c>
      <c r="AM787" s="78" t="str">
        <f t="shared" si="168"/>
        <v/>
      </c>
    </row>
    <row r="788" spans="2:39" ht="13.5" thickBot="1">
      <c r="B788" s="86">
        <v>44920</v>
      </c>
      <c r="C788" s="85">
        <v>0</v>
      </c>
      <c r="D788" s="85">
        <v>0</v>
      </c>
      <c r="E788" s="85">
        <v>0</v>
      </c>
      <c r="F788" s="85">
        <v>0</v>
      </c>
      <c r="G788" s="85">
        <v>0</v>
      </c>
      <c r="H788" s="85">
        <v>0</v>
      </c>
      <c r="I788" s="85">
        <v>0</v>
      </c>
      <c r="J788" s="85">
        <v>0</v>
      </c>
      <c r="K788" s="85">
        <v>0</v>
      </c>
      <c r="L788" s="85">
        <v>0</v>
      </c>
      <c r="M788" s="85">
        <v>0</v>
      </c>
      <c r="N788" s="85">
        <v>0</v>
      </c>
      <c r="O788" s="85">
        <v>0</v>
      </c>
      <c r="P788" s="85">
        <v>0</v>
      </c>
      <c r="Q788" s="85">
        <v>0</v>
      </c>
      <c r="R788" s="85">
        <v>0</v>
      </c>
      <c r="S788" s="85">
        <v>0</v>
      </c>
      <c r="T788" s="85">
        <v>0</v>
      </c>
      <c r="U788" s="85">
        <v>0</v>
      </c>
      <c r="V788" s="85">
        <v>0</v>
      </c>
      <c r="W788" s="85">
        <v>0</v>
      </c>
      <c r="X788" s="85">
        <v>0</v>
      </c>
      <c r="Y788" s="85">
        <v>0</v>
      </c>
      <c r="Z788" s="85">
        <v>0</v>
      </c>
      <c r="AA788" s="85">
        <f t="shared" si="156"/>
        <v>0</v>
      </c>
      <c r="AB788" s="84">
        <f t="shared" si="157"/>
        <v>2022</v>
      </c>
      <c r="AC788" s="83">
        <f t="shared" si="158"/>
        <v>12</v>
      </c>
      <c r="AD788" s="83" t="str">
        <f t="shared" si="159"/>
        <v/>
      </c>
      <c r="AE788" s="83" t="str">
        <f t="shared" si="160"/>
        <v/>
      </c>
      <c r="AF788" s="81">
        <f t="shared" si="161"/>
        <v>0</v>
      </c>
      <c r="AG788" s="82" t="str">
        <f t="shared" si="162"/>
        <v>1:00</v>
      </c>
      <c r="AH788" s="81">
        <f t="shared" si="163"/>
        <v>0</v>
      </c>
      <c r="AI788" s="80" t="str">
        <f t="shared" si="164"/>
        <v/>
      </c>
      <c r="AJ788" s="80" t="str">
        <f t="shared" si="165"/>
        <v/>
      </c>
      <c r="AK788" s="80" t="str">
        <f t="shared" si="166"/>
        <v/>
      </c>
      <c r="AL788" s="79" t="str">
        <f t="shared" si="167"/>
        <v/>
      </c>
      <c r="AM788" s="78" t="str">
        <f t="shared" si="168"/>
        <v/>
      </c>
    </row>
    <row r="789" spans="2:39" ht="13.5" thickBot="1">
      <c r="B789" s="86">
        <v>44921</v>
      </c>
      <c r="C789" s="85">
        <v>0</v>
      </c>
      <c r="D789" s="85">
        <v>0</v>
      </c>
      <c r="E789" s="85">
        <v>0</v>
      </c>
      <c r="F789" s="85">
        <v>0</v>
      </c>
      <c r="G789" s="85">
        <v>0</v>
      </c>
      <c r="H789" s="85">
        <v>0</v>
      </c>
      <c r="I789" s="85">
        <v>0</v>
      </c>
      <c r="J789" s="85">
        <v>0</v>
      </c>
      <c r="K789" s="85">
        <v>0</v>
      </c>
      <c r="L789" s="85">
        <v>0</v>
      </c>
      <c r="M789" s="85">
        <v>0</v>
      </c>
      <c r="N789" s="85">
        <v>0</v>
      </c>
      <c r="O789" s="85">
        <v>0</v>
      </c>
      <c r="P789" s="85">
        <v>0</v>
      </c>
      <c r="Q789" s="85">
        <v>0</v>
      </c>
      <c r="R789" s="85">
        <v>0</v>
      </c>
      <c r="S789" s="85">
        <v>0</v>
      </c>
      <c r="T789" s="85">
        <v>0</v>
      </c>
      <c r="U789" s="85">
        <v>0</v>
      </c>
      <c r="V789" s="85">
        <v>0</v>
      </c>
      <c r="W789" s="85">
        <v>0</v>
      </c>
      <c r="X789" s="85">
        <v>0</v>
      </c>
      <c r="Y789" s="85">
        <v>0</v>
      </c>
      <c r="Z789" s="85">
        <v>0</v>
      </c>
      <c r="AA789" s="85">
        <f t="shared" si="156"/>
        <v>0</v>
      </c>
      <c r="AB789" s="84">
        <f t="shared" si="157"/>
        <v>2022</v>
      </c>
      <c r="AC789" s="83">
        <f t="shared" si="158"/>
        <v>12</v>
      </c>
      <c r="AD789" s="83" t="str">
        <f t="shared" si="159"/>
        <v/>
      </c>
      <c r="AE789" s="83" t="str">
        <f t="shared" si="160"/>
        <v/>
      </c>
      <c r="AF789" s="81">
        <f t="shared" si="161"/>
        <v>0</v>
      </c>
      <c r="AG789" s="82" t="str">
        <f t="shared" si="162"/>
        <v>1:00</v>
      </c>
      <c r="AH789" s="81">
        <f t="shared" si="163"/>
        <v>0</v>
      </c>
      <c r="AI789" s="80" t="str">
        <f t="shared" si="164"/>
        <v/>
      </c>
      <c r="AJ789" s="80" t="str">
        <f t="shared" si="165"/>
        <v/>
      </c>
      <c r="AK789" s="80" t="str">
        <f t="shared" si="166"/>
        <v/>
      </c>
      <c r="AL789" s="79" t="str">
        <f t="shared" si="167"/>
        <v/>
      </c>
      <c r="AM789" s="78" t="str">
        <f t="shared" si="168"/>
        <v/>
      </c>
    </row>
    <row r="790" spans="2:39" ht="13.5" thickBot="1">
      <c r="B790" s="86">
        <v>44922</v>
      </c>
      <c r="C790" s="85">
        <v>0</v>
      </c>
      <c r="D790" s="85">
        <v>0</v>
      </c>
      <c r="E790" s="85">
        <v>0</v>
      </c>
      <c r="F790" s="85">
        <v>0</v>
      </c>
      <c r="G790" s="85">
        <v>0</v>
      </c>
      <c r="H790" s="85">
        <v>0</v>
      </c>
      <c r="I790" s="85">
        <v>0</v>
      </c>
      <c r="J790" s="85">
        <v>0</v>
      </c>
      <c r="K790" s="85">
        <v>0</v>
      </c>
      <c r="L790" s="85">
        <v>0</v>
      </c>
      <c r="M790" s="85">
        <v>0</v>
      </c>
      <c r="N790" s="85">
        <v>0</v>
      </c>
      <c r="O790" s="85">
        <v>0</v>
      </c>
      <c r="P790" s="85">
        <v>330.83</v>
      </c>
      <c r="Q790" s="85">
        <v>1311.173</v>
      </c>
      <c r="R790" s="85">
        <v>1317.45</v>
      </c>
      <c r="S790" s="85">
        <v>1305.6679999999999</v>
      </c>
      <c r="T790" s="85">
        <v>1335.575</v>
      </c>
      <c r="U790" s="85">
        <v>1284.779</v>
      </c>
      <c r="V790" s="85">
        <v>1315.537</v>
      </c>
      <c r="W790" s="85">
        <v>1302.4480000000001</v>
      </c>
      <c r="X790" s="85">
        <v>1281.98</v>
      </c>
      <c r="Y790" s="85">
        <v>1265.47</v>
      </c>
      <c r="Z790" s="85">
        <v>1282.319</v>
      </c>
      <c r="AA790" s="85">
        <f t="shared" si="156"/>
        <v>1335.575</v>
      </c>
      <c r="AB790" s="84">
        <f t="shared" si="157"/>
        <v>2022</v>
      </c>
      <c r="AC790" s="83">
        <f t="shared" si="158"/>
        <v>12</v>
      </c>
      <c r="AD790" s="83" t="str">
        <f t="shared" si="159"/>
        <v/>
      </c>
      <c r="AE790" s="83" t="str">
        <f t="shared" si="160"/>
        <v/>
      </c>
      <c r="AF790" s="81">
        <f t="shared" si="161"/>
        <v>1335.575</v>
      </c>
      <c r="AG790" s="82" t="str">
        <f t="shared" si="162"/>
        <v>18:00</v>
      </c>
      <c r="AH790" s="81">
        <f t="shared" si="163"/>
        <v>14668.804</v>
      </c>
      <c r="AI790" s="80" t="str">
        <f t="shared" si="164"/>
        <v/>
      </c>
      <c r="AJ790" s="80" t="str">
        <f t="shared" si="165"/>
        <v/>
      </c>
      <c r="AK790" s="80" t="str">
        <f t="shared" si="166"/>
        <v/>
      </c>
      <c r="AL790" s="79" t="str">
        <f t="shared" si="167"/>
        <v/>
      </c>
      <c r="AM790" s="78" t="str">
        <f t="shared" si="168"/>
        <v/>
      </c>
    </row>
    <row r="791" spans="2:39" ht="13.5" thickBot="1">
      <c r="B791" s="86">
        <v>44923</v>
      </c>
      <c r="C791" s="85">
        <v>1257.963</v>
      </c>
      <c r="D791" s="85">
        <v>1250.076</v>
      </c>
      <c r="E791" s="85">
        <v>1228.8699999999999</v>
      </c>
      <c r="F791" s="85">
        <v>1259.383</v>
      </c>
      <c r="G791" s="85">
        <v>1240.722</v>
      </c>
      <c r="H791" s="85">
        <v>1253.855</v>
      </c>
      <c r="I791" s="85">
        <v>1308.9590000000001</v>
      </c>
      <c r="J791" s="85">
        <v>1377.586</v>
      </c>
      <c r="K791" s="85">
        <v>1381.2280000000001</v>
      </c>
      <c r="L791" s="85">
        <v>1352.4110000000001</v>
      </c>
      <c r="M791" s="85">
        <v>1401.373</v>
      </c>
      <c r="N791" s="85">
        <v>1385.2090000000001</v>
      </c>
      <c r="O791" s="85">
        <v>1366.2950000000001</v>
      </c>
      <c r="P791" s="85">
        <v>1390.806</v>
      </c>
      <c r="Q791" s="85">
        <v>1363.1990000000001</v>
      </c>
      <c r="R791" s="85">
        <v>1361.0920000000001</v>
      </c>
      <c r="S791" s="85">
        <v>1351.626</v>
      </c>
      <c r="T791" s="85">
        <v>1307.5899999999999</v>
      </c>
      <c r="U791" s="85">
        <v>1315.7439999999999</v>
      </c>
      <c r="V791" s="85">
        <v>1308.749</v>
      </c>
      <c r="W791" s="85">
        <v>1291.663</v>
      </c>
      <c r="X791" s="85">
        <v>1272.587</v>
      </c>
      <c r="Y791" s="85">
        <v>1289.001</v>
      </c>
      <c r="Z791" s="85">
        <v>1251.9970000000001</v>
      </c>
      <c r="AA791" s="85">
        <f t="shared" si="156"/>
        <v>1401.373</v>
      </c>
      <c r="AB791" s="84">
        <f t="shared" si="157"/>
        <v>2022</v>
      </c>
      <c r="AC791" s="83">
        <f t="shared" si="158"/>
        <v>12</v>
      </c>
      <c r="AD791" s="83" t="str">
        <f t="shared" si="159"/>
        <v/>
      </c>
      <c r="AE791" s="83" t="str">
        <f t="shared" si="160"/>
        <v/>
      </c>
      <c r="AF791" s="81">
        <f t="shared" si="161"/>
        <v>1401.373</v>
      </c>
      <c r="AG791" s="82" t="str">
        <f t="shared" si="162"/>
        <v>11:00</v>
      </c>
      <c r="AH791" s="81">
        <f t="shared" si="163"/>
        <v>32969.357000000004</v>
      </c>
      <c r="AI791" s="80" t="str">
        <f t="shared" si="164"/>
        <v/>
      </c>
      <c r="AJ791" s="80" t="str">
        <f t="shared" si="165"/>
        <v/>
      </c>
      <c r="AK791" s="80" t="str">
        <f t="shared" si="166"/>
        <v/>
      </c>
      <c r="AL791" s="79" t="str">
        <f t="shared" si="167"/>
        <v/>
      </c>
      <c r="AM791" s="78" t="str">
        <f t="shared" si="168"/>
        <v/>
      </c>
    </row>
    <row r="792" spans="2:39" ht="13.5" thickBot="1">
      <c r="B792" s="86">
        <v>44924</v>
      </c>
      <c r="C792" s="85">
        <v>1222.7080000000001</v>
      </c>
      <c r="D792" s="85">
        <v>1217.6869999999999</v>
      </c>
      <c r="E792" s="85">
        <v>1226.223</v>
      </c>
      <c r="F792" s="85">
        <v>1211.761</v>
      </c>
      <c r="G792" s="85">
        <v>1214.4749999999999</v>
      </c>
      <c r="H792" s="85">
        <v>1237.674</v>
      </c>
      <c r="I792" s="85">
        <v>1267.7570000000001</v>
      </c>
      <c r="J792" s="85">
        <v>1344.636</v>
      </c>
      <c r="K792" s="85">
        <v>1344.07</v>
      </c>
      <c r="L792" s="85">
        <v>1339.0540000000001</v>
      </c>
      <c r="M792" s="85">
        <v>1354.8240000000001</v>
      </c>
      <c r="N792" s="85">
        <v>1364.3810000000001</v>
      </c>
      <c r="O792" s="85">
        <v>1321.345</v>
      </c>
      <c r="P792" s="85">
        <v>1345.4829999999999</v>
      </c>
      <c r="Q792" s="85">
        <v>1341.672</v>
      </c>
      <c r="R792" s="85">
        <v>1324.4069999999999</v>
      </c>
      <c r="S792" s="85">
        <v>1323.0889999999999</v>
      </c>
      <c r="T792" s="85">
        <v>1278.0530000000001</v>
      </c>
      <c r="U792" s="85">
        <v>1260.721</v>
      </c>
      <c r="V792" s="85">
        <v>1260.7639999999999</v>
      </c>
      <c r="W792" s="85">
        <v>1208.04</v>
      </c>
      <c r="X792" s="85">
        <v>1217.0440000000001</v>
      </c>
      <c r="Y792" s="85">
        <v>1183.682</v>
      </c>
      <c r="Z792" s="85">
        <v>1163.04</v>
      </c>
      <c r="AA792" s="85">
        <f t="shared" si="156"/>
        <v>1364.3810000000001</v>
      </c>
      <c r="AB792" s="84">
        <f t="shared" si="157"/>
        <v>2022</v>
      </c>
      <c r="AC792" s="83">
        <f t="shared" si="158"/>
        <v>12</v>
      </c>
      <c r="AD792" s="83" t="str">
        <f t="shared" si="159"/>
        <v/>
      </c>
      <c r="AE792" s="83" t="str">
        <f t="shared" si="160"/>
        <v/>
      </c>
      <c r="AF792" s="81">
        <f t="shared" si="161"/>
        <v>1364.3810000000001</v>
      </c>
      <c r="AG792" s="82" t="str">
        <f t="shared" si="162"/>
        <v>12:00</v>
      </c>
      <c r="AH792" s="81">
        <f t="shared" si="163"/>
        <v>31936.971000000005</v>
      </c>
      <c r="AI792" s="80" t="str">
        <f t="shared" si="164"/>
        <v/>
      </c>
      <c r="AJ792" s="80" t="str">
        <f t="shared" si="165"/>
        <v/>
      </c>
      <c r="AK792" s="80" t="str">
        <f t="shared" si="166"/>
        <v/>
      </c>
      <c r="AL792" s="79" t="str">
        <f t="shared" si="167"/>
        <v/>
      </c>
      <c r="AM792" s="78" t="str">
        <f t="shared" si="168"/>
        <v/>
      </c>
    </row>
    <row r="793" spans="2:39" ht="13.5" thickBot="1">
      <c r="B793" s="86">
        <v>44925</v>
      </c>
      <c r="C793" s="85">
        <v>1151.3230000000001</v>
      </c>
      <c r="D793" s="85">
        <v>1142.596</v>
      </c>
      <c r="E793" s="85">
        <v>1141.1880000000001</v>
      </c>
      <c r="F793" s="85">
        <v>1109.24</v>
      </c>
      <c r="G793" s="85">
        <v>1125.1110000000001</v>
      </c>
      <c r="H793" s="85">
        <v>1123.4390000000001</v>
      </c>
      <c r="I793" s="85">
        <v>1158.048</v>
      </c>
      <c r="J793" s="85">
        <v>1249.5219999999999</v>
      </c>
      <c r="K793" s="85">
        <v>1249.2719999999999</v>
      </c>
      <c r="L793" s="85">
        <v>1258.269</v>
      </c>
      <c r="M793" s="85">
        <v>1272.057</v>
      </c>
      <c r="N793" s="85">
        <v>1281.664</v>
      </c>
      <c r="O793" s="85">
        <v>1261.1220000000001</v>
      </c>
      <c r="P793" s="85">
        <v>1250.4069999999999</v>
      </c>
      <c r="Q793" s="85">
        <v>1251.2729999999999</v>
      </c>
      <c r="R793" s="85">
        <v>1262.5050000000001</v>
      </c>
      <c r="S793" s="85">
        <v>1240.5119999999999</v>
      </c>
      <c r="T793" s="85">
        <v>1222.7909999999999</v>
      </c>
      <c r="U793" s="85">
        <v>1206.808</v>
      </c>
      <c r="V793" s="85">
        <v>1215.319</v>
      </c>
      <c r="W793" s="85">
        <v>1179.8579999999999</v>
      </c>
      <c r="X793" s="85">
        <v>1169.518</v>
      </c>
      <c r="Y793" s="85">
        <v>1114.471</v>
      </c>
      <c r="Z793" s="85">
        <v>1155.702</v>
      </c>
      <c r="AA793" s="85">
        <f t="shared" si="156"/>
        <v>1281.664</v>
      </c>
      <c r="AB793" s="84">
        <f t="shared" si="157"/>
        <v>2022</v>
      </c>
      <c r="AC793" s="83">
        <f t="shared" si="158"/>
        <v>12</v>
      </c>
      <c r="AD793" s="83" t="str">
        <f t="shared" si="159"/>
        <v/>
      </c>
      <c r="AE793" s="83" t="str">
        <f t="shared" si="160"/>
        <v/>
      </c>
      <c r="AF793" s="81">
        <f t="shared" si="161"/>
        <v>1281.664</v>
      </c>
      <c r="AG793" s="82" t="str">
        <f t="shared" si="162"/>
        <v>12:00</v>
      </c>
      <c r="AH793" s="81">
        <f t="shared" si="163"/>
        <v>30073.679000000007</v>
      </c>
      <c r="AI793" s="80" t="str">
        <f t="shared" si="164"/>
        <v/>
      </c>
      <c r="AJ793" s="80" t="str">
        <f t="shared" si="165"/>
        <v/>
      </c>
      <c r="AK793" s="80" t="str">
        <f t="shared" si="166"/>
        <v/>
      </c>
      <c r="AL793" s="79" t="str">
        <f t="shared" si="167"/>
        <v/>
      </c>
      <c r="AM793" s="78" t="str">
        <f t="shared" si="168"/>
        <v/>
      </c>
    </row>
    <row r="794" spans="2:39" ht="13.5" thickBot="1">
      <c r="B794" s="86">
        <v>44926</v>
      </c>
      <c r="C794" s="85">
        <v>1163.491</v>
      </c>
      <c r="D794" s="85">
        <v>1124.348</v>
      </c>
      <c r="E794" s="85">
        <v>1132.519</v>
      </c>
      <c r="F794" s="85">
        <v>1125.558</v>
      </c>
      <c r="G794" s="85">
        <v>1120.693</v>
      </c>
      <c r="H794" s="85">
        <v>1117.232</v>
      </c>
      <c r="I794" s="85">
        <v>1154.1790000000001</v>
      </c>
      <c r="J794" s="85">
        <v>1230.336</v>
      </c>
      <c r="K794" s="85">
        <v>1239.3499999999999</v>
      </c>
      <c r="L794" s="85">
        <v>1215.03</v>
      </c>
      <c r="M794" s="85">
        <v>1233.175</v>
      </c>
      <c r="N794" s="85">
        <v>1237.2809999999999</v>
      </c>
      <c r="O794" s="85">
        <v>1195.615</v>
      </c>
      <c r="P794" s="85">
        <v>1200.6559999999999</v>
      </c>
      <c r="Q794" s="85">
        <v>1206.2750000000001</v>
      </c>
      <c r="R794" s="85">
        <v>1191.173</v>
      </c>
      <c r="S794" s="85">
        <v>1169.8579999999999</v>
      </c>
      <c r="T794" s="85">
        <v>1192.1310000000001</v>
      </c>
      <c r="U794" s="85">
        <v>1182.1790000000001</v>
      </c>
      <c r="V794" s="85">
        <v>1194.299</v>
      </c>
      <c r="W794" s="85">
        <v>1179.441</v>
      </c>
      <c r="X794" s="85">
        <v>1177.4059999999999</v>
      </c>
      <c r="Y794" s="85">
        <v>1162.6869999999999</v>
      </c>
      <c r="Z794" s="85">
        <v>1173.617</v>
      </c>
      <c r="AA794" s="85">
        <f t="shared" si="156"/>
        <v>1239.3499999999999</v>
      </c>
      <c r="AB794" s="84">
        <f t="shared" si="157"/>
        <v>2022</v>
      </c>
      <c r="AC794" s="83">
        <f t="shared" si="158"/>
        <v>12</v>
      </c>
      <c r="AD794" s="83" t="str">
        <f t="shared" si="159"/>
        <v>2022-12</v>
      </c>
      <c r="AE794" s="83">
        <f t="shared" si="160"/>
        <v>12</v>
      </c>
      <c r="AF794" s="81">
        <f t="shared" si="161"/>
        <v>1239.3499999999999</v>
      </c>
      <c r="AG794" s="82" t="str">
        <f t="shared" si="162"/>
        <v>9:00</v>
      </c>
      <c r="AH794" s="81">
        <f t="shared" si="163"/>
        <v>29557.878999999994</v>
      </c>
      <c r="AI794" s="80">
        <f t="shared" si="164"/>
        <v>21891.73</v>
      </c>
      <c r="AJ794" s="80">
        <f t="shared" si="165"/>
        <v>1479.125</v>
      </c>
      <c r="AK794" s="80">
        <f t="shared" si="166"/>
        <v>32969.357000000004</v>
      </c>
      <c r="AL794" s="79">
        <f t="shared" si="167"/>
        <v>44918</v>
      </c>
      <c r="AM794" s="78" t="str">
        <f t="shared" si="168"/>
        <v>11:00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GBE(BPI) Rate Zone Summary</vt:lpstr>
      <vt:lpstr>GBE(E+) Rate Zone Summary</vt:lpstr>
      <vt:lpstr>IESO Reported Results</vt:lpstr>
      <vt:lpstr>NTG Ratio References</vt:lpstr>
      <vt:lpstr>IESO Results Pivot</vt:lpstr>
      <vt:lpstr>E+ Streetlighting</vt:lpstr>
      <vt:lpstr>PSUI Summary</vt:lpstr>
      <vt:lpstr>E+ PSUI Customer Load</vt:lpstr>
      <vt:lpstr>PSUI Customer Gen</vt:lpstr>
      <vt:lpstr>PSUI Customer Total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Dan Molon</cp:lastModifiedBy>
  <dcterms:created xsi:type="dcterms:W3CDTF">2023-07-06T15:46:01Z</dcterms:created>
  <dcterms:modified xsi:type="dcterms:W3CDTF">2023-10-20T15:27:47Z</dcterms:modified>
</cp:coreProperties>
</file>